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5\TERCER TRIMESTRE\"/>
    </mc:Choice>
  </mc:AlternateContent>
  <xr:revisionPtr revIDLastSave="0" documentId="13_ncr:1_{ADB4758D-3B7E-4F4E-B861-96B51FE5CF3E}" xr6:coauthVersionLast="47" xr6:coauthVersionMax="47" xr10:uidLastSave="{00000000-0000-0000-0000-000000000000}"/>
  <bookViews>
    <workbookView xWindow="28965" yWindow="0" windowWidth="28635" windowHeight="14940" tabRatio="871" firstSheet="3" activeTab="3" xr2:uid="{00000000-000D-0000-FFFF-FFFF00000000}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OTROS" sheetId="16" r:id="rId9"/>
    <sheet name="ACUM. MENOR MIXTO" sheetId="22" r:id="rId10"/>
  </sheets>
  <definedNames>
    <definedName name="_xlnm._FilterDatabase" localSheetId="0" hidden="1">Hoja1!$A$1:$B$254</definedName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91029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78" i="19" l="1"/>
  <c r="M279" i="19"/>
  <c r="M280" i="19"/>
  <c r="M281" i="19"/>
  <c r="M282" i="19"/>
  <c r="M28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V3684" i="3"/>
  <c r="V3685" i="3"/>
  <c r="V3686" i="3"/>
  <c r="V3687" i="3"/>
  <c r="V3688" i="3"/>
  <c r="V3689" i="3"/>
  <c r="V3690" i="3"/>
  <c r="V3691" i="3"/>
  <c r="V3692" i="3"/>
  <c r="V3693" i="3"/>
  <c r="V3694" i="3"/>
  <c r="V3695" i="3"/>
  <c r="V3696" i="3"/>
  <c r="V3697" i="3"/>
  <c r="V3698" i="3"/>
  <c r="V3699" i="3"/>
  <c r="V3700" i="3"/>
  <c r="V3701" i="3"/>
  <c r="V3702" i="3"/>
  <c r="V3703" i="3"/>
  <c r="V3704" i="3"/>
  <c r="V3705" i="3"/>
  <c r="V3706" i="3"/>
  <c r="V3707" i="3"/>
  <c r="V3708" i="3"/>
  <c r="V3709" i="3"/>
  <c r="V3710" i="3"/>
  <c r="V3711" i="3"/>
  <c r="V3712" i="3"/>
  <c r="V3713" i="3"/>
  <c r="V3714" i="3"/>
  <c r="V3715" i="3"/>
  <c r="V3716" i="3"/>
  <c r="V3717" i="3"/>
  <c r="V3718" i="3"/>
  <c r="V3719" i="3"/>
  <c r="V3720" i="3"/>
  <c r="V3721" i="3"/>
  <c r="V3722" i="3"/>
  <c r="V3723" i="3"/>
  <c r="V3724" i="3"/>
  <c r="V3725" i="3"/>
  <c r="V3726" i="3"/>
  <c r="V3727" i="3"/>
  <c r="V3728" i="3"/>
  <c r="V3729" i="3"/>
  <c r="V3730" i="3"/>
  <c r="V3731" i="3"/>
  <c r="V3732" i="3"/>
  <c r="V3733" i="3"/>
  <c r="V3734" i="3"/>
  <c r="V3735" i="3"/>
  <c r="V3736" i="3"/>
  <c r="V3737" i="3"/>
  <c r="V3738" i="3"/>
  <c r="V3739" i="3"/>
  <c r="V3740" i="3"/>
  <c r="V3741" i="3"/>
  <c r="V3742" i="3"/>
  <c r="V3743" i="3"/>
  <c r="V3744" i="3"/>
  <c r="V3745" i="3"/>
  <c r="V3746" i="3"/>
  <c r="V3747" i="3"/>
  <c r="V3748" i="3"/>
  <c r="V3749" i="3"/>
  <c r="V3750" i="3"/>
  <c r="V3751" i="3"/>
  <c r="V3752" i="3"/>
  <c r="V3753" i="3"/>
  <c r="V3754" i="3"/>
  <c r="V3755" i="3"/>
  <c r="V3756" i="3"/>
  <c r="V3757" i="3"/>
  <c r="V3758" i="3"/>
  <c r="V3759" i="3"/>
  <c r="V3760" i="3"/>
  <c r="V3761" i="3"/>
  <c r="V3762" i="3"/>
  <c r="V3763" i="3"/>
  <c r="V3764" i="3"/>
  <c r="V3765" i="3"/>
  <c r="V3766" i="3"/>
  <c r="V3767" i="3"/>
  <c r="V3768" i="3"/>
  <c r="V3769" i="3"/>
  <c r="V3770" i="3"/>
  <c r="V3771" i="3"/>
  <c r="V3772" i="3"/>
  <c r="V3773" i="3"/>
  <c r="V3774" i="3"/>
  <c r="V3775" i="3"/>
  <c r="V3776" i="3"/>
  <c r="V3777" i="3"/>
  <c r="V3778" i="3"/>
  <c r="V3779" i="3"/>
  <c r="V3780" i="3"/>
  <c r="V3781" i="3"/>
  <c r="V3782" i="3"/>
  <c r="V3783" i="3"/>
  <c r="V3784" i="3"/>
  <c r="V3785" i="3"/>
  <c r="V3786" i="3"/>
  <c r="V3787" i="3"/>
  <c r="V3788" i="3"/>
  <c r="V3789" i="3"/>
  <c r="V3790" i="3"/>
  <c r="V3791" i="3"/>
  <c r="V3792" i="3"/>
  <c r="V3793" i="3"/>
  <c r="V3794" i="3"/>
  <c r="V3795" i="3"/>
  <c r="V3796" i="3"/>
  <c r="V3797" i="3"/>
  <c r="V3798" i="3"/>
  <c r="V3799" i="3"/>
  <c r="V3800" i="3"/>
  <c r="V3801" i="3"/>
  <c r="V3802" i="3"/>
  <c r="V3803" i="3"/>
  <c r="V3804" i="3"/>
  <c r="V3805" i="3"/>
  <c r="V3806" i="3"/>
  <c r="V3807" i="3"/>
  <c r="V3808" i="3"/>
  <c r="V3809" i="3"/>
  <c r="V3810" i="3"/>
  <c r="V3811" i="3"/>
  <c r="V3812" i="3"/>
  <c r="V3813" i="3"/>
  <c r="V3814" i="3"/>
  <c r="V3815" i="3"/>
  <c r="V3816" i="3"/>
  <c r="V3817" i="3"/>
  <c r="V3818" i="3"/>
  <c r="V3819" i="3"/>
  <c r="V3820" i="3"/>
  <c r="V3821" i="3"/>
  <c r="V3822" i="3"/>
  <c r="V3823" i="3"/>
  <c r="V3824" i="3"/>
  <c r="V3825" i="3"/>
  <c r="V3826" i="3"/>
  <c r="V3827" i="3"/>
  <c r="V3828" i="3"/>
  <c r="V3829" i="3"/>
  <c r="V3830" i="3"/>
  <c r="V3831" i="3"/>
  <c r="V3832" i="3"/>
  <c r="V3833" i="3"/>
  <c r="V3834" i="3"/>
  <c r="V3835" i="3"/>
  <c r="V3836" i="3"/>
  <c r="V3837" i="3"/>
  <c r="V3838" i="3"/>
  <c r="V3839" i="3"/>
  <c r="V3840" i="3"/>
  <c r="V3841" i="3"/>
  <c r="V3842" i="3"/>
  <c r="V3843" i="3"/>
  <c r="V3844" i="3"/>
  <c r="V3845" i="3"/>
  <c r="V3846" i="3"/>
  <c r="V3847" i="3"/>
  <c r="V3848" i="3"/>
  <c r="V3849" i="3"/>
  <c r="V3850" i="3"/>
  <c r="V3851" i="3"/>
  <c r="V3852" i="3"/>
  <c r="V3853" i="3"/>
  <c r="V3854" i="3"/>
  <c r="V3855" i="3"/>
  <c r="V3856" i="3"/>
  <c r="V3857" i="3"/>
  <c r="V3858" i="3"/>
  <c r="V3859" i="3"/>
  <c r="V3860" i="3"/>
  <c r="V3861" i="3"/>
  <c r="V3862" i="3"/>
  <c r="V3863" i="3"/>
  <c r="V3864" i="3"/>
  <c r="V3865" i="3"/>
  <c r="V3866" i="3"/>
  <c r="V3867" i="3"/>
  <c r="V3868" i="3"/>
  <c r="V3869" i="3"/>
  <c r="V3870" i="3"/>
  <c r="V3871" i="3"/>
  <c r="V3872" i="3"/>
  <c r="V3873" i="3"/>
  <c r="V3874" i="3"/>
  <c r="V3875" i="3"/>
  <c r="V3876" i="3"/>
  <c r="V3877" i="3"/>
  <c r="V3878" i="3"/>
  <c r="V3879" i="3"/>
  <c r="V3880" i="3"/>
  <c r="V3881" i="3"/>
  <c r="V3882" i="3"/>
  <c r="V3883" i="3"/>
  <c r="V3884" i="3"/>
  <c r="V3885" i="3"/>
  <c r="V3886" i="3"/>
  <c r="V3887" i="3"/>
  <c r="V3888" i="3"/>
  <c r="V3889" i="3"/>
  <c r="V3890" i="3"/>
  <c r="V3891" i="3"/>
  <c r="V3892" i="3"/>
  <c r="V3893" i="3"/>
  <c r="V3894" i="3"/>
  <c r="V3895" i="3"/>
  <c r="V3896" i="3"/>
  <c r="V3897" i="3"/>
  <c r="V3898" i="3"/>
  <c r="V3899" i="3"/>
  <c r="V3900" i="3"/>
  <c r="V3901" i="3"/>
  <c r="V3902" i="3"/>
  <c r="V3903" i="3"/>
  <c r="V3904" i="3"/>
  <c r="V3905" i="3"/>
  <c r="V3906" i="3"/>
  <c r="V3907" i="3"/>
  <c r="V3908" i="3"/>
  <c r="V3909" i="3"/>
  <c r="V3910" i="3"/>
  <c r="V3911" i="3"/>
  <c r="V3912" i="3"/>
  <c r="V3913" i="3"/>
  <c r="V3914" i="3"/>
  <c r="V3915" i="3"/>
  <c r="V3916" i="3"/>
  <c r="V3917" i="3"/>
  <c r="V3918" i="3"/>
  <c r="V3919" i="3"/>
  <c r="V3920" i="3"/>
  <c r="V3921" i="3"/>
  <c r="V3922" i="3"/>
  <c r="V3923" i="3"/>
  <c r="V3924" i="3"/>
  <c r="V3925" i="3"/>
  <c r="V3926" i="3"/>
  <c r="V3927" i="3"/>
  <c r="V3928" i="3"/>
  <c r="V3929" i="3"/>
  <c r="V3930" i="3"/>
  <c r="V3931" i="3"/>
  <c r="V3932" i="3"/>
  <c r="V3933" i="3"/>
  <c r="V3934" i="3"/>
  <c r="V3935" i="3"/>
  <c r="V3936" i="3"/>
  <c r="V3937" i="3"/>
  <c r="V3938" i="3"/>
  <c r="V3939" i="3"/>
  <c r="V3940" i="3"/>
  <c r="V3941" i="3"/>
  <c r="V3942" i="3"/>
  <c r="V3943" i="3"/>
  <c r="V3944" i="3"/>
  <c r="V3945" i="3"/>
  <c r="V3946" i="3"/>
  <c r="V3947" i="3"/>
  <c r="V3948" i="3"/>
  <c r="V3949" i="3"/>
  <c r="V3950" i="3"/>
  <c r="V3951" i="3"/>
  <c r="V3952" i="3"/>
  <c r="V3953" i="3"/>
  <c r="V3954" i="3"/>
  <c r="V3955" i="3"/>
  <c r="V3956" i="3"/>
  <c r="V3957" i="3"/>
  <c r="V3958" i="3"/>
  <c r="V3959" i="3"/>
  <c r="V3960" i="3"/>
  <c r="V3961" i="3"/>
  <c r="V3962" i="3"/>
  <c r="V3963" i="3"/>
  <c r="V3964" i="3"/>
  <c r="V3965" i="3"/>
  <c r="V3966" i="3"/>
  <c r="V3967" i="3"/>
  <c r="V3968" i="3"/>
  <c r="V3969" i="3"/>
  <c r="V3970" i="3"/>
  <c r="V3971" i="3"/>
  <c r="V3972" i="3"/>
  <c r="V3973" i="3"/>
  <c r="V3974" i="3"/>
  <c r="V3975" i="3"/>
  <c r="V3976" i="3"/>
  <c r="V3977" i="3"/>
  <c r="V3978" i="3"/>
  <c r="V3979" i="3"/>
  <c r="V3980" i="3"/>
  <c r="V3981" i="3"/>
  <c r="V3982" i="3"/>
  <c r="V3983" i="3"/>
  <c r="V3984" i="3"/>
  <c r="V3985" i="3"/>
  <c r="V3986" i="3"/>
  <c r="V3987" i="3"/>
  <c r="V3988" i="3"/>
  <c r="V3989" i="3"/>
  <c r="V3990" i="3"/>
  <c r="V3991" i="3"/>
  <c r="V3992" i="3"/>
  <c r="V3993" i="3"/>
  <c r="V3994" i="3"/>
  <c r="V3995" i="3"/>
  <c r="V3996" i="3"/>
  <c r="V3997" i="3"/>
  <c r="V3998" i="3"/>
  <c r="V3999" i="3"/>
  <c r="V4000" i="3"/>
  <c r="V4001" i="3"/>
  <c r="V4002" i="3"/>
  <c r="V4003" i="3"/>
  <c r="V4004" i="3"/>
  <c r="V4005" i="3"/>
  <c r="V4006" i="3"/>
  <c r="V4007" i="3"/>
  <c r="V4008" i="3"/>
  <c r="V4009" i="3"/>
  <c r="V4010" i="3"/>
  <c r="V4011" i="3"/>
  <c r="V4012" i="3"/>
  <c r="V4013" i="3"/>
  <c r="V4014" i="3"/>
  <c r="V4015" i="3"/>
  <c r="V4016" i="3"/>
  <c r="V4017" i="3"/>
  <c r="V4018" i="3"/>
  <c r="V4019" i="3"/>
  <c r="V4020" i="3"/>
  <c r="V4021" i="3"/>
  <c r="V4022" i="3"/>
  <c r="V4023" i="3"/>
  <c r="V4024" i="3"/>
  <c r="V4025" i="3"/>
  <c r="V4026" i="3"/>
  <c r="V4027" i="3"/>
  <c r="V4028" i="3"/>
  <c r="V4029" i="3"/>
  <c r="V4030" i="3"/>
  <c r="V4031" i="3"/>
  <c r="V4032" i="3"/>
  <c r="V4033" i="3"/>
  <c r="V4034" i="3"/>
  <c r="V4035" i="3"/>
  <c r="V4036" i="3"/>
  <c r="V4037" i="3"/>
  <c r="V4038" i="3"/>
  <c r="V4039" i="3"/>
  <c r="V4040" i="3"/>
  <c r="V4041" i="3"/>
  <c r="V4042" i="3"/>
  <c r="V4043" i="3"/>
  <c r="V4044" i="3"/>
  <c r="V4045" i="3"/>
  <c r="V4046" i="3"/>
  <c r="V4047" i="3"/>
  <c r="V4048" i="3"/>
  <c r="V4049" i="3"/>
  <c r="V4050" i="3"/>
  <c r="V4051" i="3"/>
  <c r="V4052" i="3"/>
  <c r="V4053" i="3"/>
  <c r="V4054" i="3"/>
  <c r="V4055" i="3"/>
  <c r="V4056" i="3"/>
  <c r="V4057" i="3"/>
  <c r="V4058" i="3"/>
  <c r="V4059" i="3"/>
  <c r="V4060" i="3"/>
  <c r="V4061" i="3"/>
  <c r="V4062" i="3"/>
  <c r="V4063" i="3"/>
  <c r="V4064" i="3"/>
  <c r="V4065" i="3"/>
  <c r="V4066" i="3"/>
  <c r="V4067" i="3"/>
  <c r="V4068" i="3"/>
  <c r="V4069" i="3"/>
  <c r="V4070" i="3"/>
  <c r="V4071" i="3"/>
  <c r="V4072" i="3"/>
  <c r="V4073" i="3"/>
  <c r="V4074" i="3"/>
  <c r="V4075" i="3"/>
  <c r="V4076" i="3"/>
  <c r="V4077" i="3"/>
  <c r="V4078" i="3"/>
  <c r="V4079" i="3"/>
  <c r="V4080" i="3"/>
  <c r="V4081" i="3"/>
  <c r="V4082" i="3"/>
  <c r="V4083" i="3"/>
  <c r="V4084" i="3"/>
  <c r="V4085" i="3"/>
  <c r="V4086" i="3"/>
  <c r="V4087" i="3"/>
  <c r="V4088" i="3"/>
  <c r="V4089" i="3"/>
  <c r="V4090" i="3"/>
  <c r="V4091" i="3"/>
  <c r="V4092" i="3"/>
  <c r="V4093" i="3"/>
  <c r="V4094" i="3"/>
  <c r="V4095" i="3"/>
  <c r="V4096" i="3"/>
  <c r="V4097" i="3"/>
  <c r="V4098" i="3"/>
  <c r="V4099" i="3"/>
  <c r="V4100" i="3"/>
  <c r="V4101" i="3"/>
  <c r="V4102" i="3"/>
  <c r="V4103" i="3"/>
  <c r="V4104" i="3"/>
  <c r="V4105" i="3"/>
  <c r="V4106" i="3"/>
  <c r="V4107" i="3"/>
  <c r="V4108" i="3"/>
  <c r="V4109" i="3"/>
  <c r="V4110" i="3"/>
  <c r="V4111" i="3"/>
  <c r="V4112" i="3"/>
  <c r="V4113" i="3"/>
  <c r="V4114" i="3"/>
  <c r="V4115" i="3"/>
  <c r="V4116" i="3"/>
  <c r="V4117" i="3"/>
  <c r="V4118" i="3"/>
  <c r="V4119" i="3"/>
  <c r="V4120" i="3"/>
  <c r="V4121" i="3"/>
  <c r="V4122" i="3"/>
  <c r="V4123" i="3"/>
  <c r="V4124" i="3"/>
  <c r="V4125" i="3"/>
  <c r="V4126" i="3"/>
  <c r="V4127" i="3"/>
  <c r="V4128" i="3"/>
  <c r="V4129" i="3"/>
  <c r="V4130" i="3"/>
  <c r="V4131" i="3"/>
  <c r="V4132" i="3"/>
  <c r="V4133" i="3"/>
  <c r="V4134" i="3"/>
  <c r="V4135" i="3"/>
  <c r="V4136" i="3"/>
  <c r="V4137" i="3"/>
  <c r="V4138" i="3"/>
  <c r="V4139" i="3"/>
  <c r="V4140" i="3"/>
  <c r="V4141" i="3"/>
  <c r="V4142" i="3"/>
  <c r="V4143" i="3"/>
  <c r="V4144" i="3"/>
  <c r="V4145" i="3"/>
  <c r="V4146" i="3"/>
  <c r="V4147" i="3"/>
  <c r="V4148" i="3"/>
  <c r="V4149" i="3"/>
  <c r="V4150" i="3"/>
  <c r="V4151" i="3"/>
  <c r="V4152" i="3"/>
  <c r="V4153" i="3"/>
  <c r="V4154" i="3"/>
  <c r="V4155" i="3"/>
  <c r="V4156" i="3"/>
  <c r="V4157" i="3"/>
  <c r="V4158" i="3"/>
  <c r="V4159" i="3"/>
  <c r="V4160" i="3"/>
  <c r="V4161" i="3"/>
  <c r="V4162" i="3"/>
  <c r="V4163" i="3"/>
  <c r="V4164" i="3"/>
  <c r="V4165" i="3"/>
  <c r="V4166" i="3"/>
  <c r="V4167" i="3"/>
  <c r="V4168" i="3"/>
  <c r="V4169" i="3"/>
  <c r="V4170" i="3"/>
  <c r="V4171" i="3"/>
  <c r="V4172" i="3"/>
  <c r="V4173" i="3"/>
  <c r="V4174" i="3"/>
  <c r="V4175" i="3"/>
  <c r="V4176" i="3"/>
  <c r="V4177" i="3"/>
  <c r="V4178" i="3"/>
  <c r="V4179" i="3"/>
  <c r="V4180" i="3"/>
  <c r="V4181" i="3"/>
  <c r="V4182" i="3"/>
  <c r="V4183" i="3"/>
  <c r="V4184" i="3"/>
  <c r="V4185" i="3"/>
  <c r="V4186" i="3"/>
  <c r="V4187" i="3"/>
  <c r="V4188" i="3"/>
  <c r="V4189" i="3"/>
  <c r="V4190" i="3"/>
  <c r="V4191" i="3"/>
  <c r="V4192" i="3"/>
  <c r="V4193" i="3"/>
  <c r="V4194" i="3"/>
  <c r="V4195" i="3"/>
  <c r="V4196" i="3"/>
  <c r="V4197" i="3"/>
  <c r="V4198" i="3"/>
  <c r="V4199" i="3"/>
  <c r="V4200" i="3"/>
  <c r="V4201" i="3"/>
  <c r="V4202" i="3"/>
  <c r="V4203" i="3"/>
  <c r="V4204" i="3"/>
  <c r="V4205" i="3"/>
  <c r="V4206" i="3"/>
  <c r="V4207" i="3"/>
  <c r="V4208" i="3"/>
  <c r="V4209" i="3"/>
  <c r="V4210" i="3"/>
  <c r="V4211" i="3"/>
  <c r="V4212" i="3"/>
  <c r="V4213" i="3"/>
  <c r="V4214" i="3"/>
  <c r="V4215" i="3"/>
  <c r="V4216" i="3"/>
  <c r="V4217" i="3"/>
  <c r="V4218" i="3"/>
  <c r="V4219" i="3"/>
  <c r="V4220" i="3"/>
  <c r="V4221" i="3"/>
  <c r="V4222" i="3"/>
  <c r="V4223" i="3"/>
  <c r="V4224" i="3"/>
  <c r="V4225" i="3"/>
  <c r="V4226" i="3"/>
  <c r="V4227" i="3"/>
  <c r="V4228" i="3"/>
  <c r="V4229" i="3"/>
  <c r="V4230" i="3"/>
  <c r="V4231" i="3"/>
  <c r="V4232" i="3"/>
  <c r="V4233" i="3"/>
  <c r="V4234" i="3"/>
  <c r="V4235" i="3"/>
  <c r="V4236" i="3"/>
  <c r="V4237" i="3"/>
  <c r="V4238" i="3"/>
  <c r="V4239" i="3"/>
  <c r="V4240" i="3"/>
  <c r="V4241" i="3"/>
  <c r="V4242" i="3"/>
  <c r="V4243" i="3"/>
  <c r="V4244" i="3"/>
  <c r="V4245" i="3"/>
  <c r="V4246" i="3"/>
  <c r="V4247" i="3"/>
  <c r="V4248" i="3"/>
  <c r="V4249" i="3"/>
  <c r="V4250" i="3"/>
  <c r="V4251" i="3"/>
  <c r="V4252" i="3"/>
  <c r="V4253" i="3"/>
  <c r="V4254" i="3"/>
  <c r="V4255" i="3"/>
  <c r="V4256" i="3"/>
  <c r="V4257" i="3"/>
  <c r="V4258" i="3"/>
  <c r="V4259" i="3"/>
  <c r="V4260" i="3"/>
  <c r="V4261" i="3"/>
  <c r="V4262" i="3"/>
  <c r="V4263" i="3"/>
  <c r="V4264" i="3"/>
  <c r="V4265" i="3"/>
  <c r="V4266" i="3"/>
  <c r="V4267" i="3"/>
  <c r="V4268" i="3"/>
  <c r="V4269" i="3"/>
  <c r="V4270" i="3"/>
  <c r="V4271" i="3"/>
  <c r="V4272" i="3"/>
  <c r="V4273" i="3"/>
  <c r="V4274" i="3"/>
  <c r="V4275" i="3"/>
  <c r="V4276" i="3"/>
  <c r="V4277" i="3"/>
  <c r="V4278" i="3"/>
  <c r="V4279" i="3"/>
  <c r="V4280" i="3"/>
  <c r="V4281" i="3"/>
  <c r="V4282" i="3"/>
  <c r="V4283" i="3"/>
  <c r="V4284" i="3"/>
  <c r="V4285" i="3"/>
  <c r="V4286" i="3"/>
  <c r="V4287" i="3"/>
  <c r="V4288" i="3"/>
  <c r="V4289" i="3"/>
  <c r="V4290" i="3"/>
  <c r="V4291" i="3"/>
  <c r="V4292" i="3"/>
  <c r="V4293" i="3"/>
  <c r="V4294" i="3"/>
  <c r="V4295" i="3"/>
  <c r="V4296" i="3"/>
  <c r="V4297" i="3"/>
  <c r="V4298" i="3"/>
  <c r="V4299" i="3"/>
  <c r="V4300" i="3"/>
  <c r="V4301" i="3"/>
  <c r="V4302" i="3"/>
  <c r="V4303" i="3"/>
  <c r="V4304" i="3"/>
  <c r="V4305" i="3"/>
  <c r="V4306" i="3"/>
  <c r="V4307" i="3"/>
  <c r="V4308" i="3"/>
  <c r="V4309" i="3"/>
  <c r="V4310" i="3"/>
  <c r="V4311" i="3"/>
  <c r="V4312" i="3"/>
  <c r="V4313" i="3"/>
  <c r="V4314" i="3"/>
  <c r="V4315" i="3"/>
  <c r="V4316" i="3"/>
  <c r="V4317" i="3"/>
  <c r="V4318" i="3"/>
  <c r="V4319" i="3"/>
  <c r="V4320" i="3"/>
  <c r="V4321" i="3"/>
  <c r="V4322" i="3"/>
  <c r="V4323" i="3"/>
  <c r="V4324" i="3"/>
  <c r="V4325" i="3"/>
  <c r="V4326" i="3"/>
  <c r="V4327" i="3"/>
  <c r="V4328" i="3"/>
  <c r="V4329" i="3"/>
  <c r="V4330" i="3"/>
  <c r="V4331" i="3"/>
  <c r="V4332" i="3"/>
  <c r="V4333" i="3"/>
  <c r="V4334" i="3"/>
  <c r="V4335" i="3"/>
  <c r="V4336" i="3"/>
  <c r="V4337" i="3"/>
  <c r="V4338" i="3"/>
  <c r="V4339" i="3"/>
  <c r="V4340" i="3"/>
  <c r="V4341" i="3"/>
  <c r="V4342" i="3"/>
  <c r="V4343" i="3"/>
  <c r="V4344" i="3"/>
  <c r="V4345" i="3"/>
  <c r="V4346" i="3"/>
  <c r="V4347" i="3"/>
  <c r="V4348" i="3"/>
  <c r="V4349" i="3"/>
  <c r="V4350" i="3"/>
  <c r="V4351" i="3"/>
  <c r="V4352" i="3"/>
  <c r="V4353" i="3"/>
  <c r="V4354" i="3"/>
  <c r="V4355" i="3"/>
  <c r="V4356" i="3"/>
  <c r="V4357" i="3"/>
  <c r="V4358" i="3"/>
  <c r="V4359" i="3"/>
  <c r="V4360" i="3"/>
  <c r="V4361" i="3"/>
  <c r="V4362" i="3"/>
  <c r="V4363" i="3"/>
  <c r="V4364" i="3"/>
  <c r="V4365" i="3"/>
  <c r="V4366" i="3"/>
  <c r="V4367" i="3"/>
  <c r="V4368" i="3"/>
  <c r="V4369" i="3"/>
  <c r="V4370" i="3"/>
  <c r="V4371" i="3"/>
  <c r="V4372" i="3"/>
  <c r="V4373" i="3"/>
  <c r="V4374" i="3"/>
  <c r="V4375" i="3"/>
  <c r="V4376" i="3"/>
  <c r="V4377" i="3"/>
  <c r="V4378" i="3"/>
  <c r="V4379" i="3"/>
  <c r="V4380" i="3"/>
  <c r="V4381" i="3"/>
  <c r="V4382" i="3"/>
  <c r="V4383" i="3"/>
  <c r="V4384" i="3"/>
  <c r="V4385" i="3"/>
  <c r="V4386" i="3"/>
  <c r="V4387" i="3"/>
  <c r="V4388" i="3"/>
  <c r="V4389" i="3"/>
  <c r="V4390" i="3"/>
  <c r="V4391" i="3"/>
  <c r="V4392" i="3"/>
  <c r="V4393" i="3"/>
  <c r="V4394" i="3"/>
  <c r="V4395" i="3"/>
  <c r="V4396" i="3"/>
  <c r="V4397" i="3"/>
  <c r="V4398" i="3"/>
  <c r="V4399" i="3"/>
  <c r="V4400" i="3"/>
  <c r="V4401" i="3"/>
  <c r="V4402" i="3"/>
  <c r="V4403" i="3"/>
  <c r="V4404" i="3"/>
  <c r="V4405" i="3"/>
  <c r="V4406" i="3"/>
  <c r="V4407" i="3"/>
  <c r="V4408" i="3"/>
  <c r="V4409" i="3"/>
  <c r="V4410" i="3"/>
  <c r="V4411" i="3"/>
  <c r="V4412" i="3"/>
  <c r="V4413" i="3"/>
  <c r="V4414" i="3"/>
  <c r="V4415" i="3"/>
  <c r="V4416" i="3"/>
  <c r="V4417" i="3"/>
  <c r="V4418" i="3"/>
  <c r="V4419" i="3"/>
  <c r="V4420" i="3"/>
  <c r="V4421" i="3"/>
  <c r="V4422" i="3"/>
  <c r="V4423" i="3"/>
  <c r="V4424" i="3"/>
  <c r="V4425" i="3"/>
  <c r="V4426" i="3"/>
  <c r="V4427" i="3"/>
  <c r="V4428" i="3"/>
  <c r="V4429" i="3"/>
  <c r="V4430" i="3"/>
  <c r="V4431" i="3"/>
  <c r="V4432" i="3"/>
  <c r="V4433" i="3"/>
  <c r="V4434" i="3"/>
  <c r="V4435" i="3"/>
  <c r="V4436" i="3"/>
  <c r="V4437" i="3"/>
  <c r="V4438" i="3"/>
  <c r="V4439" i="3"/>
  <c r="V4440" i="3"/>
  <c r="V4441" i="3"/>
  <c r="V4442" i="3"/>
  <c r="V4443" i="3"/>
  <c r="V4444" i="3"/>
  <c r="V4445" i="3"/>
  <c r="V4446" i="3"/>
  <c r="V4447" i="3"/>
  <c r="V4448" i="3"/>
  <c r="V4449" i="3"/>
  <c r="V4450" i="3"/>
  <c r="V4451" i="3"/>
  <c r="V4452" i="3"/>
  <c r="V4453" i="3"/>
  <c r="V4454" i="3"/>
  <c r="V4455" i="3"/>
  <c r="V4456" i="3"/>
  <c r="V4457" i="3"/>
  <c r="V4458" i="3"/>
  <c r="V4459" i="3"/>
  <c r="V4460" i="3"/>
  <c r="V4461" i="3"/>
  <c r="V4462" i="3"/>
  <c r="V4463" i="3"/>
  <c r="V4464" i="3"/>
  <c r="V4465" i="3"/>
  <c r="V4466" i="3"/>
  <c r="V4467" i="3"/>
  <c r="V4468" i="3"/>
  <c r="V4469" i="3"/>
  <c r="V4470" i="3"/>
  <c r="V4471" i="3"/>
  <c r="V4472" i="3"/>
  <c r="V4473" i="3"/>
  <c r="V4474" i="3"/>
  <c r="V4475" i="3"/>
  <c r="V4476" i="3"/>
  <c r="V4477" i="3"/>
  <c r="V4478" i="3"/>
  <c r="V4479" i="3"/>
  <c r="V4480" i="3"/>
  <c r="V4481" i="3"/>
  <c r="V4482" i="3"/>
  <c r="V4483" i="3"/>
  <c r="V4484" i="3"/>
  <c r="V4485" i="3"/>
  <c r="V4486" i="3"/>
  <c r="V4487" i="3"/>
  <c r="V4488" i="3"/>
  <c r="V4489" i="3"/>
  <c r="V4490" i="3"/>
  <c r="V4491" i="3"/>
  <c r="V4492" i="3"/>
  <c r="V4493" i="3"/>
  <c r="V4494" i="3"/>
  <c r="V4495" i="3"/>
  <c r="V4496" i="3"/>
  <c r="V4497" i="3"/>
  <c r="V4498" i="3"/>
  <c r="V4499" i="3"/>
  <c r="V4500" i="3"/>
  <c r="V4501" i="3"/>
  <c r="V4502" i="3"/>
  <c r="V4503" i="3"/>
  <c r="V4504" i="3"/>
  <c r="V4505" i="3"/>
  <c r="V4506" i="3"/>
  <c r="V4507" i="3"/>
  <c r="V4508" i="3"/>
  <c r="V4509" i="3"/>
  <c r="V4510" i="3"/>
  <c r="V4511" i="3"/>
  <c r="V4512" i="3"/>
  <c r="V4513" i="3"/>
  <c r="V4514" i="3"/>
  <c r="V4515" i="3"/>
  <c r="V4516" i="3"/>
  <c r="V4517" i="3"/>
  <c r="V4518" i="3"/>
  <c r="V4519" i="3"/>
  <c r="V4520" i="3"/>
  <c r="V4521" i="3"/>
  <c r="V4522" i="3"/>
  <c r="V4523" i="3"/>
  <c r="V4524" i="3"/>
  <c r="V4525" i="3"/>
  <c r="V4526" i="3"/>
  <c r="V4527" i="3"/>
  <c r="V4528" i="3"/>
  <c r="V4529" i="3"/>
  <c r="V4530" i="3"/>
  <c r="V4531" i="3"/>
  <c r="V4532" i="3"/>
  <c r="V4533" i="3"/>
  <c r="V4534" i="3"/>
  <c r="V4535" i="3"/>
  <c r="V4536" i="3"/>
  <c r="V4537" i="3"/>
  <c r="V4538" i="3"/>
  <c r="V4539" i="3"/>
  <c r="V4540" i="3"/>
  <c r="V4541" i="3"/>
  <c r="V4542" i="3"/>
  <c r="V4543" i="3"/>
  <c r="V4544" i="3"/>
  <c r="V4545" i="3"/>
  <c r="V4546" i="3"/>
  <c r="V4547" i="3"/>
  <c r="V4548" i="3"/>
  <c r="V4549" i="3"/>
  <c r="V4550" i="3"/>
  <c r="V4551" i="3"/>
  <c r="V4552" i="3"/>
  <c r="V4553" i="3"/>
  <c r="V4554" i="3"/>
  <c r="V4555" i="3"/>
  <c r="V4556" i="3"/>
  <c r="V4557" i="3"/>
  <c r="V4558" i="3"/>
  <c r="V4559" i="3"/>
  <c r="V4560" i="3"/>
  <c r="V4561" i="3"/>
  <c r="V4562" i="3"/>
  <c r="V4563" i="3"/>
  <c r="V4564" i="3"/>
  <c r="V4565" i="3"/>
  <c r="V4566" i="3"/>
  <c r="V4567" i="3"/>
  <c r="V4568" i="3"/>
  <c r="V4569" i="3"/>
  <c r="V4570" i="3"/>
  <c r="V4571" i="3"/>
  <c r="V4572" i="3"/>
  <c r="V4573" i="3"/>
  <c r="V4574" i="3"/>
  <c r="V4575" i="3"/>
  <c r="V4576" i="3"/>
  <c r="V4577" i="3"/>
  <c r="V4578" i="3"/>
  <c r="V4579" i="3"/>
  <c r="V4580" i="3"/>
  <c r="V4581" i="3"/>
  <c r="V4582" i="3"/>
  <c r="V4583" i="3"/>
  <c r="V4584" i="3"/>
  <c r="V4585" i="3"/>
  <c r="V4586" i="3"/>
  <c r="V4587" i="3"/>
  <c r="V4588" i="3"/>
  <c r="V4589" i="3"/>
  <c r="V4590" i="3"/>
  <c r="V4591" i="3"/>
  <c r="V4592" i="3"/>
  <c r="V4593" i="3"/>
  <c r="V4594" i="3"/>
  <c r="V4595" i="3"/>
  <c r="V4596" i="3"/>
  <c r="V4597" i="3"/>
  <c r="V4598" i="3"/>
  <c r="V4599" i="3"/>
  <c r="V4600" i="3"/>
  <c r="V4601" i="3"/>
  <c r="V4602" i="3"/>
  <c r="V4603" i="3"/>
  <c r="V4604" i="3"/>
  <c r="V4605" i="3"/>
  <c r="V4606" i="3"/>
  <c r="V4607" i="3"/>
  <c r="V4608" i="3"/>
  <c r="V4609" i="3"/>
  <c r="V4610" i="3"/>
  <c r="V4611" i="3"/>
  <c r="V4612" i="3"/>
  <c r="V4613" i="3"/>
  <c r="V4614" i="3"/>
  <c r="V4615" i="3"/>
  <c r="V4616" i="3"/>
  <c r="V4617" i="3"/>
  <c r="V4618" i="3"/>
  <c r="V4619" i="3"/>
  <c r="V4620" i="3"/>
  <c r="V4621" i="3"/>
  <c r="V4622" i="3"/>
  <c r="V4623" i="3"/>
  <c r="V4624" i="3"/>
  <c r="V4625" i="3"/>
  <c r="V4626" i="3"/>
  <c r="V4627" i="3"/>
  <c r="V4628" i="3"/>
  <c r="V4629" i="3"/>
  <c r="V4630" i="3"/>
  <c r="V4631" i="3"/>
  <c r="V4632" i="3"/>
  <c r="V4633" i="3"/>
  <c r="V4634" i="3"/>
  <c r="V4635" i="3"/>
  <c r="V4636" i="3"/>
  <c r="V4637" i="3"/>
  <c r="V4638" i="3"/>
  <c r="V4639" i="3"/>
  <c r="V4640" i="3"/>
  <c r="V4641" i="3"/>
  <c r="V4642" i="3"/>
  <c r="V4643" i="3"/>
  <c r="V4644" i="3"/>
  <c r="V4645" i="3"/>
  <c r="V4646" i="3"/>
  <c r="V4647" i="3"/>
  <c r="V4648" i="3"/>
  <c r="V4649" i="3"/>
  <c r="V4650" i="3"/>
  <c r="V4651" i="3"/>
  <c r="V4652" i="3"/>
  <c r="V4653" i="3"/>
  <c r="V4654" i="3"/>
  <c r="V4655" i="3"/>
  <c r="V4656" i="3"/>
  <c r="V4657" i="3"/>
  <c r="V4658" i="3"/>
  <c r="V4659" i="3"/>
  <c r="V4660" i="3"/>
  <c r="V4661" i="3"/>
  <c r="V4662" i="3"/>
  <c r="V4663" i="3"/>
  <c r="V4664" i="3"/>
  <c r="V4665" i="3"/>
  <c r="V4666" i="3"/>
  <c r="V4667" i="3"/>
  <c r="V4668" i="3"/>
  <c r="V4669" i="3"/>
  <c r="V4670" i="3"/>
  <c r="V4671" i="3"/>
  <c r="V4672" i="3"/>
  <c r="V4673" i="3"/>
  <c r="V4674" i="3"/>
  <c r="V4675" i="3"/>
  <c r="V4676" i="3"/>
  <c r="V4677" i="3"/>
  <c r="V4678" i="3"/>
  <c r="V4679" i="3"/>
  <c r="V4680" i="3"/>
  <c r="V4681" i="3"/>
  <c r="V4682" i="3"/>
  <c r="V4683" i="3"/>
  <c r="V4684" i="3"/>
  <c r="V4685" i="3"/>
  <c r="V4686" i="3"/>
  <c r="V4687" i="3"/>
  <c r="V4688" i="3"/>
  <c r="V4689" i="3"/>
  <c r="V4690" i="3"/>
  <c r="V4691" i="3"/>
  <c r="V4692" i="3"/>
  <c r="V4693" i="3"/>
  <c r="V4694" i="3"/>
  <c r="V4695" i="3"/>
  <c r="V4696" i="3"/>
  <c r="V4697" i="3"/>
  <c r="V4698" i="3"/>
  <c r="V4699" i="3"/>
  <c r="V4700" i="3"/>
  <c r="V4701" i="3"/>
  <c r="V4702" i="3"/>
  <c r="V4703" i="3"/>
  <c r="V4704" i="3"/>
  <c r="V4705" i="3"/>
  <c r="V4706" i="3"/>
  <c r="V4707" i="3"/>
  <c r="V4708" i="3"/>
  <c r="V4709" i="3"/>
  <c r="V4710" i="3"/>
  <c r="V4711" i="3"/>
  <c r="V4712" i="3"/>
  <c r="V4713" i="3"/>
  <c r="V4714" i="3"/>
  <c r="V4715" i="3"/>
  <c r="V4716" i="3"/>
  <c r="V4717" i="3"/>
  <c r="V4718" i="3"/>
  <c r="V4719" i="3"/>
  <c r="V4720" i="3"/>
  <c r="V4721" i="3"/>
  <c r="V4722" i="3"/>
  <c r="V4723" i="3"/>
  <c r="V4724" i="3"/>
  <c r="V4725" i="3"/>
  <c r="V4726" i="3"/>
  <c r="V4727" i="3"/>
  <c r="V4728" i="3"/>
  <c r="V4729" i="3"/>
  <c r="V4730" i="3"/>
  <c r="V4731" i="3"/>
  <c r="V4732" i="3"/>
  <c r="V4733" i="3"/>
  <c r="V4734" i="3"/>
  <c r="V4735" i="3"/>
  <c r="V4736" i="3"/>
  <c r="V4737" i="3"/>
  <c r="V4738" i="3"/>
  <c r="V4739" i="3"/>
  <c r="V4740" i="3"/>
  <c r="V4741" i="3"/>
  <c r="V4742" i="3"/>
  <c r="V4743" i="3"/>
  <c r="V4744" i="3"/>
  <c r="V4745" i="3"/>
  <c r="V4746" i="3"/>
  <c r="V4747" i="3"/>
  <c r="V4748" i="3"/>
  <c r="V4749" i="3"/>
  <c r="V4750" i="3"/>
  <c r="V4751" i="3"/>
  <c r="V4752" i="3"/>
  <c r="V4753" i="3"/>
  <c r="V4754" i="3"/>
  <c r="V4755" i="3"/>
  <c r="V4756" i="3"/>
  <c r="V4757" i="3"/>
  <c r="V4758" i="3"/>
  <c r="V4759" i="3"/>
  <c r="V4760" i="3"/>
  <c r="V4761" i="3"/>
  <c r="V4762" i="3"/>
  <c r="V4763" i="3"/>
  <c r="V4764" i="3"/>
  <c r="V4765" i="3"/>
  <c r="V4766" i="3"/>
  <c r="V4767" i="3"/>
  <c r="V4768" i="3"/>
  <c r="V4769" i="3"/>
  <c r="V4770" i="3"/>
  <c r="V4771" i="3"/>
  <c r="V4772" i="3"/>
  <c r="V4773" i="3"/>
  <c r="V4774" i="3"/>
  <c r="V4775" i="3"/>
  <c r="V4776" i="3"/>
  <c r="V4777" i="3"/>
  <c r="V4778" i="3"/>
  <c r="V4779" i="3"/>
  <c r="V4780" i="3"/>
  <c r="V4781" i="3"/>
  <c r="V4782" i="3"/>
  <c r="V4783" i="3"/>
  <c r="V4784" i="3"/>
  <c r="V4785" i="3"/>
  <c r="V4786" i="3"/>
  <c r="V4787" i="3"/>
  <c r="V4788" i="3"/>
  <c r="V4789" i="3"/>
  <c r="V4790" i="3"/>
  <c r="V4791" i="3"/>
  <c r="V4792" i="3"/>
  <c r="V4793" i="3"/>
  <c r="V4794" i="3"/>
  <c r="V4795" i="3"/>
  <c r="V4796" i="3"/>
  <c r="V4797" i="3"/>
  <c r="V4798" i="3"/>
  <c r="V4799" i="3"/>
  <c r="V4800" i="3"/>
  <c r="V4801" i="3"/>
  <c r="V4802" i="3"/>
  <c r="V4803" i="3"/>
  <c r="V4804" i="3"/>
  <c r="V4805" i="3"/>
  <c r="V4806" i="3"/>
  <c r="V4807" i="3"/>
  <c r="V4808" i="3"/>
  <c r="V4809" i="3"/>
  <c r="V4810" i="3"/>
  <c r="V4811" i="3"/>
  <c r="V4812" i="3"/>
  <c r="V4813" i="3"/>
  <c r="V4814" i="3"/>
  <c r="V4815" i="3"/>
  <c r="V4816" i="3"/>
  <c r="V4817" i="3"/>
  <c r="V4818" i="3"/>
  <c r="V4819" i="3"/>
  <c r="V4820" i="3"/>
  <c r="V4821" i="3"/>
  <c r="V4822" i="3"/>
  <c r="V4823" i="3"/>
  <c r="V4824" i="3"/>
  <c r="V4825" i="3"/>
  <c r="V4826" i="3"/>
  <c r="V4827" i="3"/>
  <c r="V4828" i="3"/>
  <c r="V4829" i="3"/>
  <c r="V4830" i="3"/>
  <c r="V4831" i="3"/>
  <c r="V4832" i="3"/>
  <c r="V4833" i="3"/>
  <c r="V4834" i="3"/>
  <c r="V4835" i="3"/>
  <c r="V4836" i="3"/>
  <c r="V4837" i="3"/>
  <c r="V4838" i="3"/>
  <c r="V4839" i="3"/>
  <c r="V4840" i="3"/>
  <c r="V4841" i="3"/>
  <c r="V4842" i="3"/>
  <c r="V4843" i="3"/>
  <c r="V4844" i="3"/>
  <c r="V4845" i="3"/>
  <c r="V4846" i="3"/>
  <c r="V4847" i="3"/>
  <c r="V4848" i="3"/>
  <c r="V4849" i="3"/>
  <c r="V4850" i="3"/>
  <c r="V4851" i="3"/>
  <c r="V4852" i="3"/>
  <c r="V4853" i="3"/>
  <c r="V4854" i="3"/>
  <c r="V4855" i="3"/>
  <c r="V4856" i="3"/>
  <c r="V4857" i="3"/>
  <c r="V4858" i="3"/>
  <c r="V4859" i="3"/>
  <c r="V4860" i="3"/>
  <c r="V4861" i="3"/>
  <c r="V4862" i="3"/>
  <c r="V4863" i="3"/>
  <c r="V4864" i="3"/>
  <c r="V4865" i="3"/>
  <c r="V4866" i="3"/>
  <c r="V4867" i="3"/>
  <c r="V4868" i="3"/>
  <c r="V4869" i="3"/>
  <c r="V4870" i="3"/>
  <c r="V4871" i="3"/>
  <c r="V4872" i="3"/>
  <c r="V4873" i="3"/>
  <c r="V4874" i="3"/>
  <c r="V4875" i="3"/>
  <c r="V4876" i="3"/>
  <c r="V4877" i="3"/>
  <c r="V4878" i="3"/>
  <c r="V4879" i="3"/>
  <c r="V4880" i="3"/>
  <c r="V4881" i="3"/>
  <c r="V4882" i="3"/>
  <c r="V4883" i="3"/>
  <c r="V4884" i="3"/>
  <c r="V4885" i="3"/>
  <c r="V4886" i="3"/>
  <c r="V4887" i="3"/>
  <c r="V4888" i="3"/>
  <c r="V4889" i="3"/>
  <c r="V4890" i="3"/>
  <c r="V4891" i="3"/>
  <c r="V4892" i="3"/>
  <c r="V4893" i="3"/>
  <c r="V4894" i="3"/>
  <c r="V4895" i="3"/>
  <c r="V4896" i="3"/>
  <c r="V4897" i="3"/>
  <c r="V4898" i="3"/>
  <c r="V4899" i="3"/>
  <c r="V4900" i="3"/>
  <c r="V4901" i="3"/>
  <c r="V4902" i="3"/>
  <c r="V4903" i="3"/>
  <c r="V4904" i="3"/>
  <c r="V4905" i="3"/>
  <c r="V4906" i="3"/>
  <c r="V4907" i="3"/>
  <c r="V4908" i="3"/>
  <c r="V4909" i="3"/>
  <c r="V4910" i="3"/>
  <c r="V4911" i="3"/>
  <c r="V4912" i="3"/>
  <c r="V4913" i="3"/>
  <c r="V4914" i="3"/>
  <c r="V4915" i="3"/>
  <c r="V4916" i="3"/>
  <c r="V4917" i="3"/>
  <c r="V4918" i="3"/>
  <c r="V4919" i="3"/>
  <c r="V4920" i="3"/>
  <c r="V4921" i="3"/>
  <c r="V4922" i="3"/>
  <c r="V4923" i="3"/>
  <c r="V4924" i="3"/>
  <c r="V4925" i="3"/>
  <c r="V4926" i="3"/>
  <c r="V4927" i="3"/>
  <c r="V4928" i="3"/>
  <c r="V4929" i="3"/>
  <c r="V4930" i="3"/>
  <c r="V4931" i="3"/>
  <c r="V4932" i="3"/>
  <c r="V4933" i="3"/>
  <c r="V4934" i="3"/>
  <c r="V4935" i="3"/>
  <c r="V4936" i="3"/>
  <c r="V4937" i="3"/>
  <c r="V4938" i="3"/>
  <c r="V4939" i="3"/>
  <c r="V4940" i="3"/>
  <c r="V4941" i="3"/>
  <c r="V4942" i="3"/>
  <c r="V4943" i="3"/>
  <c r="V4944" i="3"/>
  <c r="V4945" i="3"/>
  <c r="V4946" i="3"/>
  <c r="V4947" i="3"/>
  <c r="V4948" i="3"/>
  <c r="V4949" i="3"/>
  <c r="V4950" i="3"/>
  <c r="V4951" i="3"/>
  <c r="V4952" i="3"/>
  <c r="V4953" i="3"/>
  <c r="V4954" i="3"/>
  <c r="V4955" i="3"/>
  <c r="V4956" i="3"/>
  <c r="V4957" i="3"/>
  <c r="V4958" i="3"/>
  <c r="V4959" i="3"/>
  <c r="V4960" i="3"/>
  <c r="V4961" i="3"/>
  <c r="V4962" i="3"/>
  <c r="V4963" i="3"/>
  <c r="V4964" i="3"/>
  <c r="V4965" i="3"/>
  <c r="V4966" i="3"/>
  <c r="V4967" i="3"/>
  <c r="V4968" i="3"/>
  <c r="V4969" i="3"/>
  <c r="V4970" i="3"/>
  <c r="V4971" i="3"/>
  <c r="V4972" i="3"/>
  <c r="V4973" i="3"/>
  <c r="V4974" i="3"/>
  <c r="V4975" i="3"/>
  <c r="V4976" i="3"/>
  <c r="V4977" i="3"/>
  <c r="V4978" i="3"/>
  <c r="V4979" i="3"/>
  <c r="V4980" i="3"/>
  <c r="V4981" i="3"/>
  <c r="V4982" i="3"/>
  <c r="V4983" i="3"/>
  <c r="V4984" i="3"/>
  <c r="V4985" i="3"/>
  <c r="V4986" i="3"/>
  <c r="V4987" i="3"/>
  <c r="V4988" i="3"/>
  <c r="V4989" i="3"/>
  <c r="V4990" i="3"/>
  <c r="V4991" i="3"/>
  <c r="V4992" i="3"/>
  <c r="V4993" i="3"/>
  <c r="V4994" i="3"/>
  <c r="V4995" i="3"/>
  <c r="V4996" i="3"/>
  <c r="V4997" i="3"/>
  <c r="V4998" i="3"/>
  <c r="V4999" i="3"/>
  <c r="V5000" i="3"/>
  <c r="V5001" i="3"/>
  <c r="V5002" i="3"/>
  <c r="V5003" i="3"/>
  <c r="V5004" i="3"/>
  <c r="V5005" i="3"/>
  <c r="V5006" i="3"/>
  <c r="V5007" i="3"/>
  <c r="V5008" i="3"/>
  <c r="V5009" i="3"/>
  <c r="V5010" i="3"/>
  <c r="V5011" i="3"/>
  <c r="V5012" i="3"/>
  <c r="V5013" i="3"/>
  <c r="V5014" i="3"/>
  <c r="V5015" i="3"/>
  <c r="V5016" i="3"/>
  <c r="V5017" i="3"/>
  <c r="V5018" i="3"/>
  <c r="V5019" i="3"/>
  <c r="V5020" i="3"/>
  <c r="V5021" i="3"/>
  <c r="V5022" i="3"/>
  <c r="V5023" i="3"/>
  <c r="V5024" i="3"/>
  <c r="V5025" i="3"/>
  <c r="V5026" i="3"/>
  <c r="V5027" i="3"/>
  <c r="V5028" i="3"/>
  <c r="V5029" i="3"/>
  <c r="V5030" i="3"/>
  <c r="V5031" i="3"/>
  <c r="V5032" i="3"/>
  <c r="V5033" i="3"/>
  <c r="V5034" i="3"/>
  <c r="V5035" i="3"/>
  <c r="V5036" i="3"/>
  <c r="V5037" i="3"/>
  <c r="V5038" i="3"/>
  <c r="V5039" i="3"/>
  <c r="V5040" i="3"/>
  <c r="V5041" i="3"/>
  <c r="V5042" i="3"/>
  <c r="V5043" i="3"/>
  <c r="V5044" i="3"/>
  <c r="V5045" i="3"/>
  <c r="V5046" i="3"/>
  <c r="V5047" i="3"/>
  <c r="V5048" i="3"/>
  <c r="V5049" i="3"/>
  <c r="V5050" i="3"/>
  <c r="V5051" i="3"/>
  <c r="V5052" i="3"/>
  <c r="V5053" i="3"/>
  <c r="V5054" i="3"/>
  <c r="V5055" i="3"/>
  <c r="V5056" i="3"/>
  <c r="V5057" i="3"/>
  <c r="V5058" i="3"/>
  <c r="V5059" i="3"/>
  <c r="V5060" i="3"/>
  <c r="V5061" i="3"/>
  <c r="V5062" i="3"/>
  <c r="V5063" i="3"/>
  <c r="V5064" i="3"/>
  <c r="V5065" i="3"/>
  <c r="V5066" i="3"/>
  <c r="V5067" i="3"/>
  <c r="V5068" i="3"/>
  <c r="V5069" i="3"/>
  <c r="V5070" i="3"/>
  <c r="V5071" i="3"/>
  <c r="V5072" i="3"/>
  <c r="V5073" i="3"/>
  <c r="V5074" i="3"/>
  <c r="V5075" i="3"/>
  <c r="V5076" i="3"/>
  <c r="V5077" i="3"/>
  <c r="V5078" i="3"/>
  <c r="V5079" i="3"/>
  <c r="V5080" i="3"/>
  <c r="V5081" i="3"/>
  <c r="V5082" i="3"/>
  <c r="V5083" i="3"/>
  <c r="V5084" i="3"/>
  <c r="V5085" i="3"/>
  <c r="V5086" i="3"/>
  <c r="V5087" i="3"/>
  <c r="V5088" i="3"/>
  <c r="V5089" i="3"/>
  <c r="V5090" i="3"/>
  <c r="V5091" i="3"/>
  <c r="V5092" i="3"/>
  <c r="V5093" i="3"/>
  <c r="V5094" i="3"/>
  <c r="V5095" i="3"/>
  <c r="V5096" i="3"/>
  <c r="V5097" i="3"/>
  <c r="V5098" i="3"/>
  <c r="V5099" i="3"/>
  <c r="V5100" i="3"/>
  <c r="V5101" i="3"/>
  <c r="V5102" i="3"/>
  <c r="V5103" i="3"/>
  <c r="V5104" i="3"/>
  <c r="V5105" i="3"/>
  <c r="V5106" i="3"/>
  <c r="V5107" i="3"/>
  <c r="V5108" i="3"/>
  <c r="V5109" i="3"/>
  <c r="V5110" i="3"/>
  <c r="V5111" i="3"/>
  <c r="V5112" i="3"/>
  <c r="V5113" i="3"/>
  <c r="V5114" i="3"/>
  <c r="V5115" i="3"/>
  <c r="V5116" i="3"/>
  <c r="V5117" i="3"/>
  <c r="V5118" i="3"/>
  <c r="V5119" i="3"/>
  <c r="V5120" i="3"/>
  <c r="V5121" i="3"/>
  <c r="V5122" i="3"/>
  <c r="V5123" i="3"/>
  <c r="V5124" i="3"/>
  <c r="V5125" i="3"/>
  <c r="V5126" i="3"/>
  <c r="V5127" i="3"/>
  <c r="V5128" i="3"/>
  <c r="V5129" i="3"/>
  <c r="V5130" i="3"/>
  <c r="V5131" i="3"/>
  <c r="V5132" i="3"/>
  <c r="V5133" i="3"/>
  <c r="V5134" i="3"/>
  <c r="V5135" i="3"/>
  <c r="V5136" i="3"/>
  <c r="V5137" i="3"/>
  <c r="V5138" i="3"/>
  <c r="V5139" i="3"/>
  <c r="V5140" i="3"/>
  <c r="V5141" i="3"/>
  <c r="V5142" i="3"/>
  <c r="V5143" i="3"/>
  <c r="V5144" i="3"/>
  <c r="V5145" i="3"/>
  <c r="V5146" i="3"/>
  <c r="V5147" i="3"/>
  <c r="V5148" i="3"/>
  <c r="V5149" i="3"/>
  <c r="V5150" i="3"/>
  <c r="V5151" i="3"/>
  <c r="V5152" i="3"/>
  <c r="V5153" i="3"/>
  <c r="V5154" i="3"/>
  <c r="V5155" i="3"/>
  <c r="V5156" i="3"/>
  <c r="V5157" i="3"/>
  <c r="V5158" i="3"/>
  <c r="V5159" i="3"/>
  <c r="V5160" i="3"/>
  <c r="V5161" i="3"/>
  <c r="V5162" i="3"/>
  <c r="V5163" i="3"/>
  <c r="V5164" i="3"/>
  <c r="V5165" i="3"/>
  <c r="V5166" i="3"/>
  <c r="V5167" i="3"/>
  <c r="V5168" i="3"/>
  <c r="V5169" i="3"/>
  <c r="V5170" i="3"/>
  <c r="V5171" i="3"/>
  <c r="V5172" i="3"/>
  <c r="V5173" i="3"/>
  <c r="V5174" i="3"/>
  <c r="V5175" i="3"/>
  <c r="V5176" i="3"/>
  <c r="V5177" i="3"/>
  <c r="V5178" i="3"/>
  <c r="V5179" i="3"/>
  <c r="V5180" i="3"/>
  <c r="V5181" i="3"/>
  <c r="V5182" i="3"/>
  <c r="V5183" i="3"/>
  <c r="V5184" i="3"/>
  <c r="V5185" i="3"/>
  <c r="V5186" i="3"/>
  <c r="V5187" i="3"/>
  <c r="V5188" i="3"/>
  <c r="V5189" i="3"/>
  <c r="V5190" i="3"/>
  <c r="V5191" i="3"/>
  <c r="V5192" i="3"/>
  <c r="V5193" i="3"/>
  <c r="V5194" i="3"/>
  <c r="V5195" i="3"/>
  <c r="V5196" i="3"/>
  <c r="V5197" i="3"/>
  <c r="V5198" i="3"/>
  <c r="V5199" i="3"/>
  <c r="V5200" i="3"/>
  <c r="V5201" i="3"/>
  <c r="V5202" i="3"/>
  <c r="V5203" i="3"/>
  <c r="V5204" i="3"/>
  <c r="V5205" i="3"/>
  <c r="V5206" i="3"/>
  <c r="V5207" i="3"/>
  <c r="V5208" i="3"/>
  <c r="V5209" i="3"/>
  <c r="V5210" i="3"/>
  <c r="V5211" i="3"/>
  <c r="V5212" i="3"/>
  <c r="V5213" i="3"/>
  <c r="V5214" i="3"/>
  <c r="V5215" i="3"/>
  <c r="V5216" i="3"/>
  <c r="V5217" i="3"/>
  <c r="V5218" i="3"/>
  <c r="V5219" i="3"/>
  <c r="V5220" i="3"/>
  <c r="V5221" i="3"/>
  <c r="V5222" i="3"/>
  <c r="V5223" i="3"/>
  <c r="V5224" i="3"/>
  <c r="V5225" i="3"/>
  <c r="V5226" i="3"/>
  <c r="V5227" i="3"/>
  <c r="V5228" i="3"/>
  <c r="V5229" i="3"/>
  <c r="V5230" i="3"/>
  <c r="V5231" i="3"/>
  <c r="V5232" i="3"/>
  <c r="V5233" i="3"/>
  <c r="V5234" i="3"/>
  <c r="V5235" i="3"/>
  <c r="V5236" i="3"/>
  <c r="V5237" i="3"/>
  <c r="V5238" i="3"/>
  <c r="V5239" i="3"/>
  <c r="V5240" i="3"/>
  <c r="V5241" i="3"/>
  <c r="V5242" i="3"/>
  <c r="V5243" i="3"/>
  <c r="V5244" i="3"/>
  <c r="V5245" i="3"/>
  <c r="V5246" i="3"/>
  <c r="V5247" i="3"/>
  <c r="V5248" i="3"/>
  <c r="V5249" i="3"/>
  <c r="V5250" i="3"/>
  <c r="V5251" i="3"/>
  <c r="V5252" i="3"/>
  <c r="V5253" i="3"/>
  <c r="V5254" i="3"/>
  <c r="V5255" i="3"/>
  <c r="V5256" i="3"/>
  <c r="V5257" i="3"/>
  <c r="V5258" i="3"/>
  <c r="V5259" i="3"/>
  <c r="V5260" i="3"/>
  <c r="V5261" i="3"/>
  <c r="V5262" i="3"/>
  <c r="V5263" i="3"/>
  <c r="V5264" i="3"/>
  <c r="V5265" i="3"/>
  <c r="V5266" i="3"/>
  <c r="V5267" i="3"/>
  <c r="V5268" i="3"/>
  <c r="V5269" i="3"/>
  <c r="V5270" i="3"/>
  <c r="V5271" i="3"/>
  <c r="V5272" i="3"/>
  <c r="V5273" i="3"/>
  <c r="V5274" i="3"/>
  <c r="V5275" i="3"/>
  <c r="V5276" i="3"/>
  <c r="V5277" i="3"/>
  <c r="V5278" i="3"/>
  <c r="V5279" i="3"/>
  <c r="V5280" i="3"/>
  <c r="V5281" i="3"/>
  <c r="V5282" i="3"/>
  <c r="V5283" i="3"/>
  <c r="V5284" i="3"/>
  <c r="V5285" i="3"/>
  <c r="V5286" i="3"/>
  <c r="V5287" i="3"/>
  <c r="V5288" i="3"/>
  <c r="V5289" i="3"/>
  <c r="V5290" i="3"/>
  <c r="V5291" i="3"/>
  <c r="V5292" i="3"/>
  <c r="V5293" i="3"/>
  <c r="V5294" i="3"/>
  <c r="V5295" i="3"/>
  <c r="V5296" i="3"/>
  <c r="V5297" i="3"/>
  <c r="V5298" i="3"/>
  <c r="V5299" i="3"/>
  <c r="V5300" i="3"/>
  <c r="V5301" i="3"/>
  <c r="V5302" i="3"/>
  <c r="V5303" i="3"/>
  <c r="V5304" i="3"/>
  <c r="V5305" i="3"/>
  <c r="V5306" i="3"/>
  <c r="V5307" i="3"/>
  <c r="V5308" i="3"/>
  <c r="V5309" i="3"/>
  <c r="V5310" i="3"/>
  <c r="V5311" i="3"/>
  <c r="V5312" i="3"/>
  <c r="V5313" i="3"/>
  <c r="V5314" i="3"/>
  <c r="V5315" i="3"/>
  <c r="V5316" i="3"/>
  <c r="V5317" i="3"/>
  <c r="V5318" i="3"/>
  <c r="V5319" i="3"/>
  <c r="V5320" i="3"/>
  <c r="V5321" i="3"/>
  <c r="V5322" i="3"/>
  <c r="V5323" i="3"/>
  <c r="V5324" i="3"/>
  <c r="V5325" i="3"/>
  <c r="V5326" i="3"/>
  <c r="V5327" i="3"/>
  <c r="V5328" i="3"/>
  <c r="V5329" i="3"/>
  <c r="V5330" i="3"/>
  <c r="V5331" i="3"/>
  <c r="V5332" i="3"/>
  <c r="V5333" i="3"/>
  <c r="V5334" i="3"/>
  <c r="V5335" i="3"/>
  <c r="V5336" i="3"/>
  <c r="V5337" i="3"/>
  <c r="V5338" i="3"/>
  <c r="V5339" i="3"/>
  <c r="V5340" i="3"/>
  <c r="V5341" i="3"/>
  <c r="V5342" i="3"/>
  <c r="V5343" i="3"/>
  <c r="V5344" i="3"/>
  <c r="V5345" i="3"/>
  <c r="V5346" i="3"/>
  <c r="V5347" i="3"/>
  <c r="V5348" i="3"/>
  <c r="V5349" i="3"/>
  <c r="V5350" i="3"/>
  <c r="V5351" i="3"/>
  <c r="V5352" i="3"/>
  <c r="V5353" i="3"/>
  <c r="V5354" i="3"/>
  <c r="V5355" i="3"/>
  <c r="M277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7" i="16"/>
  <c r="M5" i="20"/>
  <c r="M6" i="20"/>
  <c r="M7" i="20"/>
  <c r="M8" i="20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0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5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3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29" i="3"/>
  <c r="V2130" i="3"/>
  <c r="V2131" i="3"/>
  <c r="V2132" i="3"/>
  <c r="V2133" i="3"/>
  <c r="V2134" i="3"/>
  <c r="V2135" i="3"/>
  <c r="V2136" i="3"/>
  <c r="V2137" i="3"/>
  <c r="V2138" i="3"/>
  <c r="V2139" i="3"/>
  <c r="V2140" i="3"/>
  <c r="V2141" i="3"/>
  <c r="V2142" i="3"/>
  <c r="V2143" i="3"/>
  <c r="V2144" i="3"/>
  <c r="V2145" i="3"/>
  <c r="V2146" i="3"/>
  <c r="V2147" i="3"/>
  <c r="V2148" i="3"/>
  <c r="V2149" i="3"/>
  <c r="V2150" i="3"/>
  <c r="V2151" i="3"/>
  <c r="V2152" i="3"/>
  <c r="V2153" i="3"/>
  <c r="V2154" i="3"/>
  <c r="V2155" i="3"/>
  <c r="V2156" i="3"/>
  <c r="V2157" i="3"/>
  <c r="V2158" i="3"/>
  <c r="V2159" i="3"/>
  <c r="V2160" i="3"/>
  <c r="V2161" i="3"/>
  <c r="V2162" i="3"/>
  <c r="V2163" i="3"/>
  <c r="V2164" i="3"/>
  <c r="V2165" i="3"/>
  <c r="V2166" i="3"/>
  <c r="V2167" i="3"/>
  <c r="V2168" i="3"/>
  <c r="V2169" i="3"/>
  <c r="V2170" i="3"/>
  <c r="V2171" i="3"/>
  <c r="V2172" i="3"/>
  <c r="V2173" i="3"/>
  <c r="V2174" i="3"/>
  <c r="V2175" i="3"/>
  <c r="V2176" i="3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36" i="3"/>
  <c r="V2237" i="3"/>
  <c r="V2238" i="3"/>
  <c r="V2239" i="3"/>
  <c r="V2240" i="3"/>
  <c r="V2241" i="3"/>
  <c r="V2242" i="3"/>
  <c r="V2243" i="3"/>
  <c r="V2244" i="3"/>
  <c r="V2245" i="3"/>
  <c r="V2246" i="3"/>
  <c r="V2247" i="3"/>
  <c r="V2248" i="3"/>
  <c r="V2249" i="3"/>
  <c r="V2250" i="3"/>
  <c r="V2251" i="3"/>
  <c r="V2252" i="3"/>
  <c r="V2253" i="3"/>
  <c r="V2254" i="3"/>
  <c r="V2255" i="3"/>
  <c r="V2256" i="3"/>
  <c r="V2257" i="3"/>
  <c r="V2258" i="3"/>
  <c r="V2259" i="3"/>
  <c r="V2260" i="3"/>
  <c r="V2261" i="3"/>
  <c r="V2262" i="3"/>
  <c r="V2263" i="3"/>
  <c r="V2264" i="3"/>
  <c r="V2265" i="3"/>
  <c r="V2266" i="3"/>
  <c r="V2267" i="3"/>
  <c r="V2268" i="3"/>
  <c r="V2269" i="3"/>
  <c r="V2270" i="3"/>
  <c r="V2271" i="3"/>
  <c r="V2272" i="3"/>
  <c r="V2273" i="3"/>
  <c r="V2274" i="3"/>
  <c r="V2275" i="3"/>
  <c r="V2276" i="3"/>
  <c r="V2277" i="3"/>
  <c r="V2278" i="3"/>
  <c r="V2279" i="3"/>
  <c r="V2280" i="3"/>
  <c r="V2281" i="3"/>
  <c r="V2282" i="3"/>
  <c r="V2283" i="3"/>
  <c r="V2284" i="3"/>
  <c r="V2285" i="3"/>
  <c r="V2286" i="3"/>
  <c r="V2287" i="3"/>
  <c r="V2288" i="3"/>
  <c r="V2289" i="3"/>
  <c r="V2290" i="3"/>
  <c r="V2291" i="3"/>
  <c r="V2292" i="3"/>
  <c r="V2293" i="3"/>
  <c r="V2294" i="3"/>
  <c r="V2295" i="3"/>
  <c r="V2296" i="3"/>
  <c r="V2297" i="3"/>
  <c r="V2298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16" i="3"/>
  <c r="V2317" i="3"/>
  <c r="V2318" i="3"/>
  <c r="V2319" i="3"/>
  <c r="V2320" i="3"/>
  <c r="V2321" i="3"/>
  <c r="V2322" i="3"/>
  <c r="V2323" i="3"/>
  <c r="V2324" i="3"/>
  <c r="V2325" i="3"/>
  <c r="V2326" i="3"/>
  <c r="V2327" i="3"/>
  <c r="V2328" i="3"/>
  <c r="V2329" i="3"/>
  <c r="V2330" i="3"/>
  <c r="V2331" i="3"/>
  <c r="V2332" i="3"/>
  <c r="V2333" i="3"/>
  <c r="V2334" i="3"/>
  <c r="V2335" i="3"/>
  <c r="V2336" i="3"/>
  <c r="V2337" i="3"/>
  <c r="V2338" i="3"/>
  <c r="V2339" i="3"/>
  <c r="V2340" i="3"/>
  <c r="V2341" i="3"/>
  <c r="V2342" i="3"/>
  <c r="V2343" i="3"/>
  <c r="V2344" i="3"/>
  <c r="V2345" i="3"/>
  <c r="V2346" i="3"/>
  <c r="V2347" i="3"/>
  <c r="V2348" i="3"/>
  <c r="V2349" i="3"/>
  <c r="V2350" i="3"/>
  <c r="V2351" i="3"/>
  <c r="V2352" i="3"/>
  <c r="V2353" i="3"/>
  <c r="V2354" i="3"/>
  <c r="V2355" i="3"/>
  <c r="V2356" i="3"/>
  <c r="V2357" i="3"/>
  <c r="V2358" i="3"/>
  <c r="V2359" i="3"/>
  <c r="V2360" i="3"/>
  <c r="V2361" i="3"/>
  <c r="V2362" i="3"/>
  <c r="V2363" i="3"/>
  <c r="V2364" i="3"/>
  <c r="V2365" i="3"/>
  <c r="V2366" i="3"/>
  <c r="V2367" i="3"/>
  <c r="V2368" i="3"/>
  <c r="V2369" i="3"/>
  <c r="V2370" i="3"/>
  <c r="V2371" i="3"/>
  <c r="V2372" i="3"/>
  <c r="V2373" i="3"/>
  <c r="V2374" i="3"/>
  <c r="V2375" i="3"/>
  <c r="V2376" i="3"/>
  <c r="V2377" i="3"/>
  <c r="V2378" i="3"/>
  <c r="V2379" i="3"/>
  <c r="V2380" i="3"/>
  <c r="V2381" i="3"/>
  <c r="V2382" i="3"/>
  <c r="V2383" i="3"/>
  <c r="V2384" i="3"/>
  <c r="V2385" i="3"/>
  <c r="V2386" i="3"/>
  <c r="V2387" i="3"/>
  <c r="V2388" i="3"/>
  <c r="V2389" i="3"/>
  <c r="V2390" i="3"/>
  <c r="V2391" i="3"/>
  <c r="V2392" i="3"/>
  <c r="V2393" i="3"/>
  <c r="V2394" i="3"/>
  <c r="V2395" i="3"/>
  <c r="V2396" i="3"/>
  <c r="V2397" i="3"/>
  <c r="V2398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416" i="3"/>
  <c r="V2417" i="3"/>
  <c r="V2418" i="3"/>
  <c r="V2419" i="3"/>
  <c r="V2420" i="3"/>
  <c r="V2421" i="3"/>
  <c r="V2422" i="3"/>
  <c r="V2423" i="3"/>
  <c r="V2424" i="3"/>
  <c r="V2425" i="3"/>
  <c r="V2426" i="3"/>
  <c r="V2427" i="3"/>
  <c r="V2428" i="3"/>
  <c r="V2429" i="3"/>
  <c r="V2430" i="3"/>
  <c r="V2431" i="3"/>
  <c r="V2432" i="3"/>
  <c r="V2433" i="3"/>
  <c r="V2434" i="3"/>
  <c r="V2435" i="3"/>
  <c r="V2436" i="3"/>
  <c r="V2437" i="3"/>
  <c r="V2438" i="3"/>
  <c r="V2439" i="3"/>
  <c r="V2440" i="3"/>
  <c r="V2441" i="3"/>
  <c r="V2442" i="3"/>
  <c r="V2443" i="3"/>
  <c r="V2444" i="3"/>
  <c r="V2445" i="3"/>
  <c r="V2446" i="3"/>
  <c r="V2447" i="3"/>
  <c r="V2448" i="3"/>
  <c r="V2449" i="3"/>
  <c r="V2450" i="3"/>
  <c r="V2451" i="3"/>
  <c r="V2452" i="3"/>
  <c r="V2453" i="3"/>
  <c r="V2454" i="3"/>
  <c r="V2455" i="3"/>
  <c r="V2456" i="3"/>
  <c r="V2457" i="3"/>
  <c r="V2458" i="3"/>
  <c r="V2459" i="3"/>
  <c r="V2460" i="3"/>
  <c r="V2461" i="3"/>
  <c r="V2462" i="3"/>
  <c r="V2463" i="3"/>
  <c r="V2464" i="3"/>
  <c r="V2465" i="3"/>
  <c r="V2466" i="3"/>
  <c r="V2467" i="3"/>
  <c r="V2468" i="3"/>
  <c r="V2469" i="3"/>
  <c r="V2470" i="3"/>
  <c r="V2471" i="3"/>
  <c r="V2472" i="3"/>
  <c r="V2473" i="3"/>
  <c r="V2474" i="3"/>
  <c r="V2475" i="3"/>
  <c r="V2476" i="3"/>
  <c r="V2477" i="3"/>
  <c r="V2478" i="3"/>
  <c r="V2479" i="3"/>
  <c r="V2480" i="3"/>
  <c r="V2481" i="3"/>
  <c r="V2482" i="3"/>
  <c r="V2483" i="3"/>
  <c r="V2484" i="3"/>
  <c r="V2485" i="3"/>
  <c r="V2486" i="3"/>
  <c r="V2487" i="3"/>
  <c r="V2488" i="3"/>
  <c r="V2489" i="3"/>
  <c r="V2490" i="3"/>
  <c r="V2491" i="3"/>
  <c r="V2492" i="3"/>
  <c r="V2493" i="3"/>
  <c r="V2494" i="3"/>
  <c r="V2495" i="3"/>
  <c r="V2496" i="3"/>
  <c r="V2497" i="3"/>
  <c r="V2498" i="3"/>
  <c r="V2499" i="3"/>
  <c r="V2500" i="3"/>
  <c r="V2501" i="3"/>
  <c r="V2502" i="3"/>
  <c r="V2503" i="3"/>
  <c r="V2504" i="3"/>
  <c r="V2505" i="3"/>
  <c r="V2506" i="3"/>
  <c r="V2507" i="3"/>
  <c r="V2508" i="3"/>
  <c r="V2509" i="3"/>
  <c r="V2510" i="3"/>
  <c r="V2511" i="3"/>
  <c r="V2512" i="3"/>
  <c r="V2513" i="3"/>
  <c r="V2514" i="3"/>
  <c r="V2515" i="3"/>
  <c r="V2516" i="3"/>
  <c r="V2517" i="3"/>
  <c r="V2518" i="3"/>
  <c r="V2519" i="3"/>
  <c r="V2520" i="3"/>
  <c r="V2521" i="3"/>
  <c r="V2522" i="3"/>
  <c r="V2523" i="3"/>
  <c r="V2524" i="3"/>
  <c r="V2525" i="3"/>
  <c r="V2526" i="3"/>
  <c r="V2527" i="3"/>
  <c r="V2528" i="3"/>
  <c r="V2529" i="3"/>
  <c r="V2530" i="3"/>
  <c r="V2531" i="3"/>
  <c r="V2532" i="3"/>
  <c r="V2533" i="3"/>
  <c r="V2534" i="3"/>
  <c r="V2535" i="3"/>
  <c r="V2536" i="3"/>
  <c r="V2537" i="3"/>
  <c r="V2538" i="3"/>
  <c r="V2539" i="3"/>
  <c r="V2540" i="3"/>
  <c r="V2541" i="3"/>
  <c r="V2542" i="3"/>
  <c r="V2543" i="3"/>
  <c r="V2544" i="3"/>
  <c r="V2545" i="3"/>
  <c r="V2546" i="3"/>
  <c r="V2547" i="3"/>
  <c r="V2548" i="3"/>
  <c r="V2549" i="3"/>
  <c r="V2550" i="3"/>
  <c r="V2551" i="3"/>
  <c r="V2552" i="3"/>
  <c r="V2553" i="3"/>
  <c r="V2554" i="3"/>
  <c r="V2555" i="3"/>
  <c r="V2556" i="3"/>
  <c r="V2557" i="3"/>
  <c r="V2558" i="3"/>
  <c r="V2559" i="3"/>
  <c r="V2560" i="3"/>
  <c r="V2561" i="3"/>
  <c r="V2562" i="3"/>
  <c r="V2563" i="3"/>
  <c r="V2564" i="3"/>
  <c r="V2565" i="3"/>
  <c r="V2566" i="3"/>
  <c r="V2567" i="3"/>
  <c r="V2568" i="3"/>
  <c r="V2569" i="3"/>
  <c r="V2570" i="3"/>
  <c r="V2571" i="3"/>
  <c r="V2572" i="3"/>
  <c r="V2573" i="3"/>
  <c r="V2574" i="3"/>
  <c r="V2575" i="3"/>
  <c r="V2576" i="3"/>
  <c r="V2577" i="3"/>
  <c r="V2578" i="3"/>
  <c r="V2579" i="3"/>
  <c r="V2580" i="3"/>
  <c r="V2581" i="3"/>
  <c r="V2582" i="3"/>
  <c r="V2583" i="3"/>
  <c r="V2584" i="3"/>
  <c r="V2585" i="3"/>
  <c r="V2586" i="3"/>
  <c r="V2587" i="3"/>
  <c r="V2588" i="3"/>
  <c r="V2589" i="3"/>
  <c r="V2590" i="3"/>
  <c r="V2591" i="3"/>
  <c r="V2592" i="3"/>
  <c r="V2593" i="3"/>
  <c r="V2594" i="3"/>
  <c r="V2595" i="3"/>
  <c r="V2596" i="3"/>
  <c r="V2597" i="3"/>
  <c r="V2598" i="3"/>
  <c r="V2599" i="3"/>
  <c r="V2600" i="3"/>
  <c r="V2601" i="3"/>
  <c r="V2602" i="3"/>
  <c r="V2603" i="3"/>
  <c r="V2604" i="3"/>
  <c r="V2605" i="3"/>
  <c r="V2606" i="3"/>
  <c r="V2607" i="3"/>
  <c r="V2608" i="3"/>
  <c r="V2609" i="3"/>
  <c r="V2610" i="3"/>
  <c r="V2611" i="3"/>
  <c r="V2612" i="3"/>
  <c r="V2613" i="3"/>
  <c r="V2614" i="3"/>
  <c r="V2615" i="3"/>
  <c r="V2616" i="3"/>
  <c r="V2617" i="3"/>
  <c r="V2618" i="3"/>
  <c r="V2619" i="3"/>
  <c r="V2620" i="3"/>
  <c r="V2621" i="3"/>
  <c r="V2622" i="3"/>
  <c r="V2623" i="3"/>
  <c r="V2624" i="3"/>
  <c r="V2625" i="3"/>
  <c r="V2626" i="3"/>
  <c r="V2627" i="3"/>
  <c r="V2628" i="3"/>
  <c r="V2629" i="3"/>
  <c r="V2630" i="3"/>
  <c r="V2631" i="3"/>
  <c r="V2632" i="3"/>
  <c r="V2633" i="3"/>
  <c r="V2634" i="3"/>
  <c r="V2635" i="3"/>
  <c r="V2636" i="3"/>
  <c r="V2637" i="3"/>
  <c r="V2638" i="3"/>
  <c r="V2639" i="3"/>
  <c r="V2640" i="3"/>
  <c r="V2641" i="3"/>
  <c r="V2642" i="3"/>
  <c r="V2643" i="3"/>
  <c r="V2644" i="3"/>
  <c r="V2645" i="3"/>
  <c r="V2646" i="3"/>
  <c r="V2647" i="3"/>
  <c r="V2648" i="3"/>
  <c r="V2649" i="3"/>
  <c r="V2650" i="3"/>
  <c r="V2651" i="3"/>
  <c r="V2652" i="3"/>
  <c r="V2653" i="3"/>
  <c r="V2654" i="3"/>
  <c r="V2655" i="3"/>
  <c r="V2656" i="3"/>
  <c r="V2657" i="3"/>
  <c r="V2658" i="3"/>
  <c r="V2659" i="3"/>
  <c r="V2660" i="3"/>
  <c r="V2661" i="3"/>
  <c r="V2662" i="3"/>
  <c r="V2663" i="3"/>
  <c r="V2664" i="3"/>
  <c r="V2665" i="3"/>
  <c r="V2666" i="3"/>
  <c r="V2667" i="3"/>
  <c r="V2668" i="3"/>
  <c r="V2669" i="3"/>
  <c r="V2670" i="3"/>
  <c r="V2671" i="3"/>
  <c r="V2672" i="3"/>
  <c r="V2673" i="3"/>
  <c r="V2674" i="3"/>
  <c r="V2675" i="3"/>
  <c r="V2676" i="3"/>
  <c r="V2677" i="3"/>
  <c r="V2678" i="3"/>
  <c r="V2679" i="3"/>
  <c r="V2680" i="3"/>
  <c r="V2681" i="3"/>
  <c r="V2682" i="3"/>
  <c r="V2683" i="3"/>
  <c r="V2684" i="3"/>
  <c r="V2685" i="3"/>
  <c r="V2686" i="3"/>
  <c r="V2687" i="3"/>
  <c r="V2688" i="3"/>
  <c r="V2689" i="3"/>
  <c r="V2690" i="3"/>
  <c r="V2691" i="3"/>
  <c r="V2692" i="3"/>
  <c r="V2693" i="3"/>
  <c r="V2694" i="3"/>
  <c r="V2695" i="3"/>
  <c r="V2696" i="3"/>
  <c r="V2697" i="3"/>
  <c r="V2698" i="3"/>
  <c r="V2699" i="3"/>
  <c r="V2700" i="3"/>
  <c r="V2701" i="3"/>
  <c r="V2702" i="3"/>
  <c r="V2703" i="3"/>
  <c r="V2704" i="3"/>
  <c r="V2705" i="3"/>
  <c r="V2706" i="3"/>
  <c r="V2707" i="3"/>
  <c r="V2708" i="3"/>
  <c r="V2709" i="3"/>
  <c r="V2710" i="3"/>
  <c r="V2711" i="3"/>
  <c r="V2712" i="3"/>
  <c r="V2713" i="3"/>
  <c r="V2714" i="3"/>
  <c r="V2715" i="3"/>
  <c r="V2716" i="3"/>
  <c r="V2717" i="3"/>
  <c r="V2718" i="3"/>
  <c r="V2719" i="3"/>
  <c r="V2720" i="3"/>
  <c r="V2721" i="3"/>
  <c r="V2722" i="3"/>
  <c r="V2723" i="3"/>
  <c r="V2724" i="3"/>
  <c r="V2725" i="3"/>
  <c r="V2726" i="3"/>
  <c r="V2727" i="3"/>
  <c r="V2728" i="3"/>
  <c r="V2729" i="3"/>
  <c r="V2730" i="3"/>
  <c r="V2731" i="3"/>
  <c r="V2732" i="3"/>
  <c r="V2733" i="3"/>
  <c r="V2734" i="3"/>
  <c r="V2735" i="3"/>
  <c r="V2736" i="3"/>
  <c r="V2737" i="3"/>
  <c r="V2738" i="3"/>
  <c r="V2739" i="3"/>
  <c r="V2740" i="3"/>
  <c r="V2741" i="3"/>
  <c r="V2742" i="3"/>
  <c r="V2743" i="3"/>
  <c r="V2744" i="3"/>
  <c r="V2745" i="3"/>
  <c r="V2746" i="3"/>
  <c r="V2747" i="3"/>
  <c r="V2748" i="3"/>
  <c r="V2749" i="3"/>
  <c r="V2750" i="3"/>
  <c r="V2751" i="3"/>
  <c r="V2752" i="3"/>
  <c r="V2753" i="3"/>
  <c r="V2754" i="3"/>
  <c r="V2755" i="3"/>
  <c r="V2756" i="3"/>
  <c r="V2757" i="3"/>
  <c r="V2758" i="3"/>
  <c r="V2759" i="3"/>
  <c r="V2760" i="3"/>
  <c r="V2761" i="3"/>
  <c r="V2762" i="3"/>
  <c r="V2763" i="3"/>
  <c r="V2764" i="3"/>
  <c r="V2765" i="3"/>
  <c r="V2766" i="3"/>
  <c r="V2767" i="3"/>
  <c r="V2768" i="3"/>
  <c r="V2769" i="3"/>
  <c r="V2770" i="3"/>
  <c r="V2771" i="3"/>
  <c r="V2772" i="3"/>
  <c r="V2773" i="3"/>
  <c r="V2774" i="3"/>
  <c r="V2775" i="3"/>
  <c r="V2776" i="3"/>
  <c r="V2777" i="3"/>
  <c r="V2778" i="3"/>
  <c r="V2779" i="3"/>
  <c r="V2780" i="3"/>
  <c r="V2781" i="3"/>
  <c r="V2782" i="3"/>
  <c r="V2783" i="3"/>
  <c r="V2784" i="3"/>
  <c r="V2785" i="3"/>
  <c r="V2786" i="3"/>
  <c r="V2787" i="3"/>
  <c r="V2788" i="3"/>
  <c r="V2789" i="3"/>
  <c r="V2790" i="3"/>
  <c r="V2791" i="3"/>
  <c r="V2792" i="3"/>
  <c r="V2793" i="3"/>
  <c r="V2794" i="3"/>
  <c r="V2795" i="3"/>
  <c r="V2796" i="3"/>
  <c r="V2797" i="3"/>
  <c r="V2798" i="3"/>
  <c r="V2799" i="3"/>
  <c r="V2800" i="3"/>
  <c r="V2801" i="3"/>
  <c r="V2802" i="3"/>
  <c r="V2803" i="3"/>
  <c r="V2804" i="3"/>
  <c r="V2805" i="3"/>
  <c r="V2806" i="3"/>
  <c r="V2807" i="3"/>
  <c r="V2808" i="3"/>
  <c r="V2809" i="3"/>
  <c r="V2810" i="3"/>
  <c r="V2811" i="3"/>
  <c r="V2812" i="3"/>
  <c r="V2813" i="3"/>
  <c r="V2814" i="3"/>
  <c r="V2815" i="3"/>
  <c r="V2816" i="3"/>
  <c r="V2817" i="3"/>
  <c r="V2818" i="3"/>
  <c r="V2819" i="3"/>
  <c r="V2820" i="3"/>
  <c r="V2821" i="3"/>
  <c r="V2822" i="3"/>
  <c r="V2823" i="3"/>
  <c r="V2824" i="3"/>
  <c r="V2825" i="3"/>
  <c r="V2826" i="3"/>
  <c r="V2827" i="3"/>
  <c r="V2828" i="3"/>
  <c r="V2829" i="3"/>
  <c r="V2830" i="3"/>
  <c r="V2831" i="3"/>
  <c r="V2832" i="3"/>
  <c r="V2833" i="3"/>
  <c r="V2834" i="3"/>
  <c r="V2835" i="3"/>
  <c r="V2836" i="3"/>
  <c r="V2837" i="3"/>
  <c r="V2838" i="3"/>
  <c r="V2839" i="3"/>
  <c r="V2840" i="3"/>
  <c r="V2841" i="3"/>
  <c r="V2842" i="3"/>
  <c r="V2843" i="3"/>
  <c r="V2844" i="3"/>
  <c r="V2845" i="3"/>
  <c r="V2846" i="3"/>
  <c r="V2847" i="3"/>
  <c r="V2848" i="3"/>
  <c r="V2849" i="3"/>
  <c r="V2850" i="3"/>
  <c r="V2851" i="3"/>
  <c r="V2852" i="3"/>
  <c r="V2853" i="3"/>
  <c r="V2854" i="3"/>
  <c r="V2855" i="3"/>
  <c r="V2856" i="3"/>
  <c r="V2857" i="3"/>
  <c r="V2858" i="3"/>
  <c r="V2859" i="3"/>
  <c r="V2860" i="3"/>
  <c r="V2861" i="3"/>
  <c r="V2862" i="3"/>
  <c r="V2863" i="3"/>
  <c r="V2864" i="3"/>
  <c r="V2865" i="3"/>
  <c r="V2866" i="3"/>
  <c r="V2867" i="3"/>
  <c r="V2868" i="3"/>
  <c r="V2869" i="3"/>
  <c r="V2870" i="3"/>
  <c r="V2871" i="3"/>
  <c r="V2872" i="3"/>
  <c r="V2873" i="3"/>
  <c r="V2874" i="3"/>
  <c r="V2875" i="3"/>
  <c r="V2876" i="3"/>
  <c r="V2877" i="3"/>
  <c r="V2878" i="3"/>
  <c r="V2879" i="3"/>
  <c r="V2880" i="3"/>
  <c r="V2881" i="3"/>
  <c r="V2882" i="3"/>
  <c r="V2883" i="3"/>
  <c r="V2884" i="3"/>
  <c r="V2885" i="3"/>
  <c r="V2886" i="3"/>
  <c r="V2887" i="3"/>
  <c r="V2888" i="3"/>
  <c r="V2889" i="3"/>
  <c r="V2890" i="3"/>
  <c r="V2891" i="3"/>
  <c r="V2892" i="3"/>
  <c r="V2893" i="3"/>
  <c r="V2894" i="3"/>
  <c r="V2895" i="3"/>
  <c r="V2896" i="3"/>
  <c r="V2897" i="3"/>
  <c r="V2898" i="3"/>
  <c r="V2899" i="3"/>
  <c r="V2900" i="3"/>
  <c r="V2901" i="3"/>
  <c r="V2902" i="3"/>
  <c r="V2903" i="3"/>
  <c r="V2904" i="3"/>
  <c r="V2905" i="3"/>
  <c r="V2906" i="3"/>
  <c r="V2907" i="3"/>
  <c r="V2908" i="3"/>
  <c r="V2909" i="3"/>
  <c r="V2910" i="3"/>
  <c r="V2911" i="3"/>
  <c r="V2912" i="3"/>
  <c r="V2913" i="3"/>
  <c r="V2914" i="3"/>
  <c r="V2915" i="3"/>
  <c r="V2916" i="3"/>
  <c r="V2917" i="3"/>
  <c r="V2918" i="3"/>
  <c r="V2919" i="3"/>
  <c r="V2920" i="3"/>
  <c r="V2921" i="3"/>
  <c r="V2922" i="3"/>
  <c r="V2923" i="3"/>
  <c r="V2924" i="3"/>
  <c r="V2925" i="3"/>
  <c r="V2926" i="3"/>
  <c r="V2927" i="3"/>
  <c r="V2928" i="3"/>
  <c r="V2929" i="3"/>
  <c r="V2930" i="3"/>
  <c r="V2931" i="3"/>
  <c r="V2932" i="3"/>
  <c r="V2933" i="3"/>
  <c r="V2934" i="3"/>
  <c r="V2935" i="3"/>
  <c r="V2936" i="3"/>
  <c r="V2937" i="3"/>
  <c r="V2938" i="3"/>
  <c r="V2939" i="3"/>
  <c r="V2940" i="3"/>
  <c r="V2941" i="3"/>
  <c r="V2942" i="3"/>
  <c r="V2943" i="3"/>
  <c r="V2944" i="3"/>
  <c r="V2945" i="3"/>
  <c r="V2946" i="3"/>
  <c r="V2947" i="3"/>
  <c r="V2948" i="3"/>
  <c r="V2949" i="3"/>
  <c r="V2950" i="3"/>
  <c r="V2951" i="3"/>
  <c r="V2952" i="3"/>
  <c r="V2953" i="3"/>
  <c r="V2954" i="3"/>
  <c r="V2955" i="3"/>
  <c r="V2956" i="3"/>
  <c r="V2957" i="3"/>
  <c r="V2958" i="3"/>
  <c r="V2959" i="3"/>
  <c r="V2960" i="3"/>
  <c r="V2961" i="3"/>
  <c r="V2962" i="3"/>
  <c r="V2963" i="3"/>
  <c r="V2964" i="3"/>
  <c r="V2965" i="3"/>
  <c r="V2966" i="3"/>
  <c r="V2967" i="3"/>
  <c r="V2968" i="3"/>
  <c r="V2969" i="3"/>
  <c r="V2970" i="3"/>
  <c r="V2971" i="3"/>
  <c r="V2972" i="3"/>
  <c r="V2973" i="3"/>
  <c r="V2974" i="3"/>
  <c r="V2975" i="3"/>
  <c r="V2976" i="3"/>
  <c r="V2977" i="3"/>
  <c r="V2978" i="3"/>
  <c r="V2979" i="3"/>
  <c r="V2980" i="3"/>
  <c r="V2981" i="3"/>
  <c r="V2982" i="3"/>
  <c r="V2983" i="3"/>
  <c r="V2984" i="3"/>
  <c r="V2985" i="3"/>
  <c r="V2986" i="3"/>
  <c r="V2987" i="3"/>
  <c r="V2988" i="3"/>
  <c r="V2989" i="3"/>
  <c r="V2990" i="3"/>
  <c r="V2991" i="3"/>
  <c r="V2992" i="3"/>
  <c r="V2993" i="3"/>
  <c r="V2994" i="3"/>
  <c r="V2995" i="3"/>
  <c r="V2996" i="3"/>
  <c r="V2997" i="3"/>
  <c r="V2998" i="3"/>
  <c r="V2999" i="3"/>
  <c r="V3000" i="3"/>
  <c r="V3001" i="3"/>
  <c r="V3002" i="3"/>
  <c r="V3003" i="3"/>
  <c r="V3004" i="3"/>
  <c r="V3005" i="3"/>
  <c r="V3006" i="3"/>
  <c r="V3007" i="3"/>
  <c r="V3008" i="3"/>
  <c r="V3009" i="3"/>
  <c r="V3010" i="3"/>
  <c r="V3011" i="3"/>
  <c r="V3012" i="3"/>
  <c r="V3013" i="3"/>
  <c r="V3014" i="3"/>
  <c r="V3015" i="3"/>
  <c r="V3016" i="3"/>
  <c r="V3017" i="3"/>
  <c r="V3018" i="3"/>
  <c r="V3019" i="3"/>
  <c r="V3020" i="3"/>
  <c r="V3021" i="3"/>
  <c r="V3022" i="3"/>
  <c r="V3023" i="3"/>
  <c r="V3024" i="3"/>
  <c r="V3025" i="3"/>
  <c r="V3026" i="3"/>
  <c r="V3027" i="3"/>
  <c r="V3028" i="3"/>
  <c r="V3029" i="3"/>
  <c r="V3030" i="3"/>
  <c r="V3031" i="3"/>
  <c r="V3032" i="3"/>
  <c r="V3033" i="3"/>
  <c r="V3034" i="3"/>
  <c r="V3035" i="3"/>
  <c r="V3036" i="3"/>
  <c r="V3037" i="3"/>
  <c r="V3038" i="3"/>
  <c r="V3039" i="3"/>
  <c r="V3040" i="3"/>
  <c r="V3041" i="3"/>
  <c r="V3042" i="3"/>
  <c r="V3043" i="3"/>
  <c r="V3044" i="3"/>
  <c r="V3045" i="3"/>
  <c r="V3046" i="3"/>
  <c r="V3047" i="3"/>
  <c r="V3048" i="3"/>
  <c r="V3049" i="3"/>
  <c r="V3050" i="3"/>
  <c r="V3051" i="3"/>
  <c r="V3052" i="3"/>
  <c r="V3053" i="3"/>
  <c r="V3054" i="3"/>
  <c r="V3055" i="3"/>
  <c r="V3056" i="3"/>
  <c r="V3057" i="3"/>
  <c r="V3058" i="3"/>
  <c r="V3059" i="3"/>
  <c r="V3060" i="3"/>
  <c r="V3061" i="3"/>
  <c r="V3062" i="3"/>
  <c r="V3063" i="3"/>
  <c r="V3064" i="3"/>
  <c r="V3065" i="3"/>
  <c r="V3066" i="3"/>
  <c r="V3067" i="3"/>
  <c r="V3068" i="3"/>
  <c r="V3069" i="3"/>
  <c r="V3070" i="3"/>
  <c r="V3071" i="3"/>
  <c r="V3072" i="3"/>
  <c r="V3073" i="3"/>
  <c r="V3074" i="3"/>
  <c r="V3075" i="3"/>
  <c r="V3076" i="3"/>
  <c r="V3077" i="3"/>
  <c r="V3078" i="3"/>
  <c r="V3079" i="3"/>
  <c r="V3080" i="3"/>
  <c r="V3081" i="3"/>
  <c r="V3082" i="3"/>
  <c r="V3083" i="3"/>
  <c r="V3084" i="3"/>
  <c r="V3085" i="3"/>
  <c r="V3086" i="3"/>
  <c r="V3087" i="3"/>
  <c r="V3088" i="3"/>
  <c r="V3089" i="3"/>
  <c r="V3090" i="3"/>
  <c r="V3091" i="3"/>
  <c r="V3092" i="3"/>
  <c r="V3093" i="3"/>
  <c r="V3094" i="3"/>
  <c r="V3095" i="3"/>
  <c r="V3096" i="3"/>
  <c r="V3097" i="3"/>
  <c r="V3098" i="3"/>
  <c r="V3099" i="3"/>
  <c r="V3100" i="3"/>
  <c r="V3101" i="3"/>
  <c r="V3102" i="3"/>
  <c r="V3103" i="3"/>
  <c r="V3104" i="3"/>
  <c r="V3105" i="3"/>
  <c r="V3106" i="3"/>
  <c r="V3107" i="3"/>
  <c r="V3108" i="3"/>
  <c r="V3109" i="3"/>
  <c r="V3110" i="3"/>
  <c r="V3111" i="3"/>
  <c r="V3112" i="3"/>
  <c r="V3113" i="3"/>
  <c r="V3114" i="3"/>
  <c r="V3115" i="3"/>
  <c r="V3116" i="3"/>
  <c r="V3117" i="3"/>
  <c r="V3118" i="3"/>
  <c r="V3119" i="3"/>
  <c r="V3120" i="3"/>
  <c r="V3121" i="3"/>
  <c r="V3122" i="3"/>
  <c r="V3123" i="3"/>
  <c r="V3124" i="3"/>
  <c r="V3125" i="3"/>
  <c r="V3126" i="3"/>
  <c r="V3127" i="3"/>
  <c r="V3128" i="3"/>
  <c r="V3129" i="3"/>
  <c r="V3130" i="3"/>
  <c r="V3131" i="3"/>
  <c r="V3132" i="3"/>
  <c r="V3133" i="3"/>
  <c r="V3134" i="3"/>
  <c r="V3135" i="3"/>
  <c r="V3136" i="3"/>
  <c r="V3137" i="3"/>
  <c r="V3138" i="3"/>
  <c r="V3139" i="3"/>
  <c r="V3140" i="3"/>
  <c r="V3141" i="3"/>
  <c r="V3142" i="3"/>
  <c r="V3143" i="3"/>
  <c r="V3144" i="3"/>
  <c r="V3145" i="3"/>
  <c r="V3146" i="3"/>
  <c r="V3147" i="3"/>
  <c r="V3148" i="3"/>
  <c r="V3149" i="3"/>
  <c r="V3150" i="3"/>
  <c r="V3151" i="3"/>
  <c r="V3152" i="3"/>
  <c r="V3153" i="3"/>
  <c r="V3154" i="3"/>
  <c r="V3155" i="3"/>
  <c r="V3156" i="3"/>
  <c r="V3157" i="3"/>
  <c r="V3158" i="3"/>
  <c r="V3159" i="3"/>
  <c r="V3160" i="3"/>
  <c r="V3161" i="3"/>
  <c r="V3162" i="3"/>
  <c r="V3163" i="3"/>
  <c r="V3164" i="3"/>
  <c r="V3165" i="3"/>
  <c r="V3166" i="3"/>
  <c r="V3167" i="3"/>
  <c r="V3168" i="3"/>
  <c r="V3169" i="3"/>
  <c r="V3170" i="3"/>
  <c r="V3171" i="3"/>
  <c r="V3172" i="3"/>
  <c r="V3173" i="3"/>
  <c r="V3174" i="3"/>
  <c r="V3175" i="3"/>
  <c r="V3176" i="3"/>
  <c r="V3177" i="3"/>
  <c r="V3178" i="3"/>
  <c r="V3179" i="3"/>
  <c r="V3180" i="3"/>
  <c r="V3181" i="3"/>
  <c r="V3182" i="3"/>
  <c r="V3183" i="3"/>
  <c r="V3184" i="3"/>
  <c r="V3185" i="3"/>
  <c r="V3186" i="3"/>
  <c r="V3187" i="3"/>
  <c r="V3188" i="3"/>
  <c r="V3189" i="3"/>
  <c r="V3190" i="3"/>
  <c r="V3191" i="3"/>
  <c r="V3192" i="3"/>
  <c r="V3193" i="3"/>
  <c r="V3194" i="3"/>
  <c r="V3195" i="3"/>
  <c r="V3196" i="3"/>
  <c r="V3197" i="3"/>
  <c r="V3198" i="3"/>
  <c r="V3199" i="3"/>
  <c r="V3200" i="3"/>
  <c r="V3201" i="3"/>
  <c r="V3202" i="3"/>
  <c r="V3203" i="3"/>
  <c r="V3204" i="3"/>
  <c r="V3205" i="3"/>
  <c r="V3206" i="3"/>
  <c r="V3207" i="3"/>
  <c r="V3208" i="3"/>
  <c r="V3209" i="3"/>
  <c r="V3210" i="3"/>
  <c r="V3211" i="3"/>
  <c r="V3212" i="3"/>
  <c r="V3213" i="3"/>
  <c r="V3214" i="3"/>
  <c r="V3215" i="3"/>
  <c r="V3216" i="3"/>
  <c r="V3217" i="3"/>
  <c r="V3218" i="3"/>
  <c r="V3219" i="3"/>
  <c r="V3220" i="3"/>
  <c r="V3221" i="3"/>
  <c r="V3222" i="3"/>
  <c r="V3223" i="3"/>
  <c r="V3224" i="3"/>
  <c r="V3225" i="3"/>
  <c r="V3226" i="3"/>
  <c r="V3227" i="3"/>
  <c r="V3228" i="3"/>
  <c r="V3229" i="3"/>
  <c r="V3230" i="3"/>
  <c r="V3231" i="3"/>
  <c r="V3232" i="3"/>
  <c r="V3233" i="3"/>
  <c r="V3234" i="3"/>
  <c r="V3235" i="3"/>
  <c r="V3236" i="3"/>
  <c r="V3237" i="3"/>
  <c r="V3238" i="3"/>
  <c r="V3239" i="3"/>
  <c r="V3240" i="3"/>
  <c r="V3241" i="3"/>
  <c r="V3242" i="3"/>
  <c r="V3243" i="3"/>
  <c r="V3244" i="3"/>
  <c r="V3245" i="3"/>
  <c r="V3246" i="3"/>
  <c r="V3247" i="3"/>
  <c r="V3248" i="3"/>
  <c r="V3249" i="3"/>
  <c r="V3250" i="3"/>
  <c r="V3251" i="3"/>
  <c r="V3252" i="3"/>
  <c r="V3253" i="3"/>
  <c r="V3254" i="3"/>
  <c r="V3255" i="3"/>
  <c r="V3256" i="3"/>
  <c r="V3257" i="3"/>
  <c r="V3258" i="3"/>
  <c r="V3259" i="3"/>
  <c r="V3260" i="3"/>
  <c r="V3261" i="3"/>
  <c r="V3262" i="3"/>
  <c r="V3263" i="3"/>
  <c r="V3264" i="3"/>
  <c r="V3265" i="3"/>
  <c r="V3266" i="3"/>
  <c r="V3267" i="3"/>
  <c r="V3268" i="3"/>
  <c r="V3269" i="3"/>
  <c r="V3270" i="3"/>
  <c r="V3271" i="3"/>
  <c r="V3272" i="3"/>
  <c r="V3273" i="3"/>
  <c r="V3274" i="3"/>
  <c r="V3275" i="3"/>
  <c r="V3276" i="3"/>
  <c r="V3277" i="3"/>
  <c r="V3278" i="3"/>
  <c r="V3279" i="3"/>
  <c r="V3280" i="3"/>
  <c r="V3281" i="3"/>
  <c r="V3282" i="3"/>
  <c r="V3283" i="3"/>
  <c r="V3284" i="3"/>
  <c r="V3285" i="3"/>
  <c r="V3286" i="3"/>
  <c r="V3287" i="3"/>
  <c r="V3288" i="3"/>
  <c r="V3289" i="3"/>
  <c r="V3290" i="3"/>
  <c r="V3291" i="3"/>
  <c r="V3292" i="3"/>
  <c r="V3293" i="3"/>
  <c r="V3294" i="3"/>
  <c r="V3295" i="3"/>
  <c r="V3296" i="3"/>
  <c r="V3297" i="3"/>
  <c r="V3298" i="3"/>
  <c r="V3299" i="3"/>
  <c r="V3300" i="3"/>
  <c r="V3301" i="3"/>
  <c r="V3302" i="3"/>
  <c r="V3303" i="3"/>
  <c r="V3304" i="3"/>
  <c r="V3305" i="3"/>
  <c r="V3306" i="3"/>
  <c r="V3307" i="3"/>
  <c r="V3308" i="3"/>
  <c r="V3309" i="3"/>
  <c r="V3310" i="3"/>
  <c r="V3311" i="3"/>
  <c r="V3312" i="3"/>
  <c r="V3313" i="3"/>
  <c r="V3314" i="3"/>
  <c r="V3315" i="3"/>
  <c r="V3316" i="3"/>
  <c r="V3317" i="3"/>
  <c r="V3318" i="3"/>
  <c r="V3319" i="3"/>
  <c r="V3320" i="3"/>
  <c r="V3321" i="3"/>
  <c r="V3322" i="3"/>
  <c r="V3323" i="3"/>
  <c r="V3324" i="3"/>
  <c r="V3325" i="3"/>
  <c r="V3326" i="3"/>
  <c r="V3327" i="3"/>
  <c r="V3328" i="3"/>
  <c r="V3329" i="3"/>
  <c r="V3330" i="3"/>
  <c r="V3331" i="3"/>
  <c r="V3332" i="3"/>
  <c r="V3333" i="3"/>
  <c r="V3334" i="3"/>
  <c r="V3335" i="3"/>
  <c r="V3336" i="3"/>
  <c r="V3337" i="3"/>
  <c r="V3338" i="3"/>
  <c r="V3339" i="3"/>
  <c r="V3340" i="3"/>
  <c r="V3341" i="3"/>
  <c r="V3342" i="3"/>
  <c r="V3343" i="3"/>
  <c r="V3344" i="3"/>
  <c r="V3345" i="3"/>
  <c r="V3346" i="3"/>
  <c r="V3347" i="3"/>
  <c r="V3348" i="3"/>
  <c r="V3349" i="3"/>
  <c r="V3350" i="3"/>
  <c r="V3351" i="3"/>
  <c r="V3352" i="3"/>
  <c r="V3353" i="3"/>
  <c r="V3354" i="3"/>
  <c r="V3355" i="3"/>
  <c r="V3356" i="3"/>
  <c r="V3357" i="3"/>
  <c r="V3358" i="3"/>
  <c r="V3359" i="3"/>
  <c r="V3360" i="3"/>
  <c r="V3361" i="3"/>
  <c r="V3362" i="3"/>
  <c r="V3363" i="3"/>
  <c r="V3364" i="3"/>
  <c r="V3365" i="3"/>
  <c r="V3366" i="3"/>
  <c r="V3367" i="3"/>
  <c r="V3368" i="3"/>
  <c r="V3369" i="3"/>
  <c r="V3370" i="3"/>
  <c r="V3371" i="3"/>
  <c r="V3372" i="3"/>
  <c r="V3373" i="3"/>
  <c r="V3374" i="3"/>
  <c r="V3375" i="3"/>
  <c r="V3376" i="3"/>
  <c r="V3377" i="3"/>
  <c r="V3378" i="3"/>
  <c r="V3379" i="3"/>
  <c r="V3380" i="3"/>
  <c r="V3381" i="3"/>
  <c r="V3382" i="3"/>
  <c r="V3383" i="3"/>
  <c r="V3384" i="3"/>
  <c r="V3385" i="3"/>
  <c r="V3386" i="3"/>
  <c r="V3387" i="3"/>
  <c r="V3388" i="3"/>
  <c r="V3389" i="3"/>
  <c r="V3390" i="3"/>
  <c r="V3391" i="3"/>
  <c r="V3392" i="3"/>
  <c r="V3393" i="3"/>
  <c r="V3394" i="3"/>
  <c r="V3395" i="3"/>
  <c r="V3396" i="3"/>
  <c r="V3397" i="3"/>
  <c r="V3398" i="3"/>
  <c r="V3399" i="3"/>
  <c r="V3400" i="3"/>
  <c r="V3401" i="3"/>
  <c r="V3402" i="3"/>
  <c r="V3403" i="3"/>
  <c r="V3404" i="3"/>
  <c r="V3405" i="3"/>
  <c r="V3406" i="3"/>
  <c r="V3407" i="3"/>
  <c r="V3408" i="3"/>
  <c r="V3409" i="3"/>
  <c r="V3410" i="3"/>
  <c r="V3411" i="3"/>
  <c r="V3412" i="3"/>
  <c r="V3413" i="3"/>
  <c r="V3414" i="3"/>
  <c r="V3415" i="3"/>
  <c r="V3416" i="3"/>
  <c r="V3417" i="3"/>
  <c r="V3418" i="3"/>
  <c r="V3419" i="3"/>
  <c r="V3420" i="3"/>
  <c r="V3421" i="3"/>
  <c r="V3422" i="3"/>
  <c r="V3423" i="3"/>
  <c r="V3424" i="3"/>
  <c r="V3425" i="3"/>
  <c r="V3426" i="3"/>
  <c r="V3427" i="3"/>
  <c r="V3428" i="3"/>
  <c r="V3429" i="3"/>
  <c r="V3430" i="3"/>
  <c r="V3431" i="3"/>
  <c r="V3432" i="3"/>
  <c r="V3433" i="3"/>
  <c r="V3434" i="3"/>
  <c r="V3435" i="3"/>
  <c r="V3436" i="3"/>
  <c r="V3437" i="3"/>
  <c r="V3438" i="3"/>
  <c r="V3439" i="3"/>
  <c r="V3440" i="3"/>
  <c r="V3441" i="3"/>
  <c r="V3442" i="3"/>
  <c r="V3443" i="3"/>
  <c r="V3444" i="3"/>
  <c r="V3445" i="3"/>
  <c r="V3446" i="3"/>
  <c r="V3447" i="3"/>
  <c r="V3448" i="3"/>
  <c r="V3449" i="3"/>
  <c r="V3450" i="3"/>
  <c r="V3451" i="3"/>
  <c r="V3452" i="3"/>
  <c r="V3453" i="3"/>
  <c r="V3454" i="3"/>
  <c r="V3455" i="3"/>
  <c r="V3456" i="3"/>
  <c r="V3457" i="3"/>
  <c r="V3458" i="3"/>
  <c r="V3459" i="3"/>
  <c r="V3460" i="3"/>
  <c r="V3461" i="3"/>
  <c r="V3462" i="3"/>
  <c r="V3463" i="3"/>
  <c r="V3464" i="3"/>
  <c r="V3465" i="3"/>
  <c r="V3466" i="3"/>
  <c r="V3467" i="3"/>
  <c r="V3468" i="3"/>
  <c r="V3469" i="3"/>
  <c r="V3470" i="3"/>
  <c r="V3471" i="3"/>
  <c r="V3472" i="3"/>
  <c r="V3473" i="3"/>
  <c r="V3474" i="3"/>
  <c r="V3475" i="3"/>
  <c r="V3476" i="3"/>
  <c r="V3477" i="3"/>
  <c r="V3478" i="3"/>
  <c r="V3479" i="3"/>
  <c r="V3480" i="3"/>
  <c r="V3481" i="3"/>
  <c r="V3482" i="3"/>
  <c r="V3483" i="3"/>
  <c r="V3484" i="3"/>
  <c r="V3485" i="3"/>
  <c r="V3486" i="3"/>
  <c r="V3487" i="3"/>
  <c r="V3488" i="3"/>
  <c r="V3489" i="3"/>
  <c r="V3490" i="3"/>
  <c r="V3491" i="3"/>
  <c r="V3492" i="3"/>
  <c r="V3493" i="3"/>
  <c r="V3494" i="3"/>
  <c r="V3495" i="3"/>
  <c r="V3496" i="3"/>
  <c r="V3497" i="3"/>
  <c r="V3498" i="3"/>
  <c r="V3499" i="3"/>
  <c r="V3500" i="3"/>
  <c r="V3501" i="3"/>
  <c r="V3502" i="3"/>
  <c r="V3503" i="3"/>
  <c r="V3504" i="3"/>
  <c r="V3505" i="3"/>
  <c r="V3506" i="3"/>
  <c r="V3507" i="3"/>
  <c r="V3508" i="3"/>
  <c r="V3509" i="3"/>
  <c r="V3510" i="3"/>
  <c r="V3511" i="3"/>
  <c r="V3512" i="3"/>
  <c r="V3513" i="3"/>
  <c r="V3514" i="3"/>
  <c r="V3515" i="3"/>
  <c r="V3516" i="3"/>
  <c r="V3517" i="3"/>
  <c r="V3518" i="3"/>
  <c r="V3519" i="3"/>
  <c r="V3520" i="3"/>
  <c r="V3521" i="3"/>
  <c r="V3522" i="3"/>
  <c r="V3523" i="3"/>
  <c r="V3524" i="3"/>
  <c r="V3525" i="3"/>
  <c r="V3526" i="3"/>
  <c r="V3527" i="3"/>
  <c r="V3528" i="3"/>
  <c r="V3529" i="3"/>
  <c r="V3530" i="3"/>
  <c r="V3531" i="3"/>
  <c r="V3532" i="3"/>
  <c r="V3533" i="3"/>
  <c r="V3534" i="3"/>
  <c r="V3535" i="3"/>
  <c r="V3536" i="3"/>
  <c r="V3537" i="3"/>
  <c r="V3538" i="3"/>
  <c r="V3539" i="3"/>
  <c r="V3540" i="3"/>
  <c r="V3541" i="3"/>
  <c r="V3542" i="3"/>
  <c r="V3543" i="3"/>
  <c r="V3544" i="3"/>
  <c r="V3545" i="3"/>
  <c r="V3546" i="3"/>
  <c r="V3547" i="3"/>
  <c r="V3548" i="3"/>
  <c r="V3549" i="3"/>
  <c r="V3550" i="3"/>
  <c r="V3551" i="3"/>
  <c r="V3552" i="3"/>
  <c r="V3553" i="3"/>
  <c r="V3554" i="3"/>
  <c r="V3555" i="3"/>
  <c r="V3556" i="3"/>
  <c r="V3557" i="3"/>
  <c r="V3558" i="3"/>
  <c r="V3559" i="3"/>
  <c r="V3560" i="3"/>
  <c r="V3561" i="3"/>
  <c r="V3562" i="3"/>
  <c r="V3563" i="3"/>
  <c r="V3564" i="3"/>
  <c r="V3565" i="3"/>
  <c r="V3566" i="3"/>
  <c r="V3567" i="3"/>
  <c r="V3568" i="3"/>
  <c r="V3569" i="3"/>
  <c r="V3570" i="3"/>
  <c r="V3571" i="3"/>
  <c r="V3572" i="3"/>
  <c r="V3573" i="3"/>
  <c r="V3574" i="3"/>
  <c r="V3575" i="3"/>
  <c r="V3576" i="3"/>
  <c r="V3577" i="3"/>
  <c r="V3578" i="3"/>
  <c r="V3579" i="3"/>
  <c r="V3580" i="3"/>
  <c r="V3581" i="3"/>
  <c r="V3582" i="3"/>
  <c r="V3583" i="3"/>
  <c r="V3584" i="3"/>
  <c r="V3585" i="3"/>
  <c r="V3586" i="3"/>
  <c r="V3587" i="3"/>
  <c r="V3588" i="3"/>
  <c r="V3589" i="3"/>
  <c r="V3590" i="3"/>
  <c r="V3591" i="3"/>
  <c r="V3592" i="3"/>
  <c r="V3593" i="3"/>
  <c r="V3594" i="3"/>
  <c r="V3595" i="3"/>
  <c r="V3596" i="3"/>
  <c r="V3597" i="3"/>
  <c r="V3598" i="3"/>
  <c r="V3599" i="3"/>
  <c r="V3600" i="3"/>
  <c r="V3601" i="3"/>
  <c r="V3602" i="3"/>
  <c r="V3603" i="3"/>
  <c r="V3604" i="3"/>
  <c r="V3605" i="3"/>
  <c r="V3606" i="3"/>
  <c r="V3607" i="3"/>
  <c r="V3608" i="3"/>
  <c r="V3609" i="3"/>
  <c r="V3610" i="3"/>
  <c r="V3611" i="3"/>
  <c r="V3612" i="3"/>
  <c r="V3613" i="3"/>
  <c r="V3614" i="3"/>
  <c r="V3615" i="3"/>
  <c r="V3616" i="3"/>
  <c r="V3617" i="3"/>
  <c r="V3618" i="3"/>
  <c r="V3619" i="3"/>
  <c r="V3620" i="3"/>
  <c r="V3621" i="3"/>
  <c r="V3622" i="3"/>
  <c r="V3623" i="3"/>
  <c r="V3624" i="3"/>
  <c r="V3625" i="3"/>
  <c r="V3626" i="3"/>
  <c r="V3627" i="3"/>
  <c r="V3628" i="3"/>
  <c r="V3629" i="3"/>
  <c r="V3630" i="3"/>
  <c r="V3631" i="3"/>
  <c r="V3632" i="3"/>
  <c r="V3633" i="3"/>
  <c r="V3634" i="3"/>
  <c r="V3635" i="3"/>
  <c r="V3636" i="3"/>
  <c r="V3637" i="3"/>
  <c r="V3638" i="3"/>
  <c r="V3639" i="3"/>
  <c r="V3640" i="3"/>
  <c r="V3641" i="3"/>
  <c r="V3642" i="3"/>
  <c r="V3643" i="3"/>
  <c r="V3644" i="3"/>
  <c r="V3645" i="3"/>
  <c r="V3646" i="3"/>
  <c r="V3647" i="3"/>
  <c r="V3648" i="3"/>
  <c r="V3649" i="3"/>
  <c r="V3650" i="3"/>
  <c r="V3651" i="3"/>
  <c r="V3652" i="3"/>
  <c r="V3653" i="3"/>
  <c r="V3654" i="3"/>
  <c r="V3655" i="3"/>
  <c r="V3656" i="3"/>
  <c r="V3657" i="3"/>
  <c r="V3658" i="3"/>
  <c r="V3659" i="3"/>
  <c r="V3660" i="3"/>
  <c r="V3661" i="3"/>
  <c r="V3662" i="3"/>
  <c r="V3663" i="3"/>
  <c r="V3664" i="3"/>
  <c r="V3665" i="3"/>
  <c r="V3666" i="3"/>
  <c r="V3667" i="3"/>
  <c r="V3668" i="3"/>
  <c r="V3669" i="3"/>
  <c r="V3670" i="3"/>
  <c r="V3671" i="3"/>
  <c r="V3672" i="3"/>
  <c r="V3673" i="3"/>
  <c r="V3674" i="3"/>
  <c r="V3675" i="3"/>
  <c r="V3676" i="3"/>
  <c r="V3677" i="3"/>
  <c r="V3678" i="3"/>
  <c r="V3679" i="3"/>
  <c r="V3680" i="3"/>
  <c r="V3681" i="3"/>
  <c r="V3682" i="3"/>
  <c r="V3683" i="3"/>
  <c r="V2" i="3" l="1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T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M3" i="22" l="1"/>
  <c r="M4" i="20" l="1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C43" i="13" l="1"/>
  <c r="C42" i="13"/>
  <c r="C41" i="13"/>
  <c r="C40" i="13"/>
  <c r="C39" i="13"/>
  <c r="M116" i="19" l="1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2" i="15"/>
  <c r="M3" i="15"/>
  <c r="M331" i="15"/>
  <c r="M332" i="15"/>
  <c r="M333" i="15"/>
  <c r="M334" i="15"/>
  <c r="M2" i="16"/>
  <c r="M3" i="16"/>
  <c r="M4" i="16"/>
  <c r="M5" i="16"/>
  <c r="M6" i="16"/>
  <c r="M2" i="20"/>
  <c r="M3" i="20"/>
  <c r="M2" i="22" l="1"/>
  <c r="M3" i="19" l="1"/>
  <c r="M2" i="19" l="1"/>
  <c r="C23" i="16"/>
  <c r="D23" i="16"/>
  <c r="E23" i="16"/>
  <c r="F23" i="16"/>
  <c r="G23" i="16"/>
  <c r="H23" i="16"/>
  <c r="I23" i="16"/>
  <c r="J23" i="16"/>
  <c r="K23" i="16"/>
  <c r="L23" i="16"/>
  <c r="C35" i="20"/>
  <c r="D35" i="20"/>
  <c r="E35" i="20"/>
  <c r="F35" i="20"/>
  <c r="G35" i="20"/>
  <c r="H35" i="20"/>
  <c r="I35" i="20"/>
  <c r="J35" i="20"/>
  <c r="K35" i="20"/>
  <c r="L35" i="20"/>
  <c r="M35" i="20" l="1"/>
  <c r="L4" i="22" l="1"/>
  <c r="K4" i="22"/>
  <c r="J4" i="22"/>
  <c r="I4" i="22"/>
  <c r="H4" i="22"/>
  <c r="G4" i="22"/>
  <c r="F4" i="22"/>
  <c r="E4" i="22"/>
  <c r="D4" i="22"/>
  <c r="C4" i="22"/>
  <c r="B4" i="22"/>
  <c r="M4" i="22" l="1"/>
  <c r="B23" i="16" l="1"/>
  <c r="M23" i="16"/>
  <c r="B35" i="20"/>
  <c r="M284" i="19" l="1"/>
  <c r="L284" i="19"/>
  <c r="K284" i="19"/>
  <c r="J284" i="19"/>
  <c r="I284" i="19"/>
  <c r="H284" i="19"/>
  <c r="G284" i="19"/>
  <c r="F284" i="19"/>
  <c r="E284" i="19"/>
  <c r="D284" i="19"/>
  <c r="C284" i="19"/>
  <c r="B284" i="19"/>
  <c r="M527" i="15" l="1"/>
  <c r="L527" i="15"/>
  <c r="K527" i="15"/>
  <c r="J527" i="15"/>
  <c r="I527" i="15"/>
  <c r="H527" i="15"/>
  <c r="G527" i="15"/>
  <c r="F527" i="15"/>
  <c r="E527" i="15"/>
  <c r="D527" i="15"/>
  <c r="C527" i="15"/>
  <c r="B527" i="15"/>
</calcChain>
</file>

<file path=xl/sharedStrings.xml><?xml version="1.0" encoding="utf-8"?>
<sst xmlns="http://schemas.openxmlformats.org/spreadsheetml/2006/main" count="91287" uniqueCount="7152">
  <si>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</si>
  <si>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</si>
  <si>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</si>
  <si>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</si>
  <si>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</si>
  <si>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</si>
  <si>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</si>
  <si>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</si>
  <si>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</si>
  <si>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CONCEPTO</t>
  </si>
  <si>
    <t>Referencia</t>
  </si>
  <si>
    <t>Nombre Ter.</t>
  </si>
  <si>
    <t>SOLRED S.A.</t>
  </si>
  <si>
    <t>GESTION Y ESTUDIOS AMBIENTALES, S. COOP.</t>
  </si>
  <si>
    <t>ASCENSORES ZENER GRUPO ARMONIZA, S.L.U.</t>
  </si>
  <si>
    <t>GAS NATURAL COMERCIALIZADORA, S.A.</t>
  </si>
  <si>
    <t>CRESPO COMERCIAL ESPAÑOLA DE PROTECCION, S.L.</t>
  </si>
  <si>
    <t>DEREOJO PRODUCCIONES, S.L.</t>
  </si>
  <si>
    <t>INVESTIGACION &amp; CONSULTING S.A.</t>
  </si>
  <si>
    <t>SERVICIO DE LIMPIEZA DOMESTICA COMODIN, S.L.</t>
  </si>
  <si>
    <t>TECNICAS DE AHORRO ENERGETICO, S.L.</t>
  </si>
  <si>
    <t>DIGITAL CARDIG, S.L.L.</t>
  </si>
  <si>
    <t>AGENCIA EFE, S.A</t>
  </si>
  <si>
    <t>AGENCIA DE NOTICIAS ICAL, S.L</t>
  </si>
  <si>
    <t>EL NORTE DE CASTILLA, S.A.</t>
  </si>
  <si>
    <t>INSTALACIONES ELECTRICAS 2023 SERVILUX, S.L.</t>
  </si>
  <si>
    <t>ANGÉLICA GAGO  BENITO</t>
  </si>
  <si>
    <t>ORONA S. COOP.</t>
  </si>
  <si>
    <t>RUBEN HERRANZ  VILLACE</t>
  </si>
  <si>
    <t>DISCOMTES ENERGÍA, S.L.</t>
  </si>
  <si>
    <t>SUMINISTROS SEHICA, S.L.</t>
  </si>
  <si>
    <t>SAFETY-KLEEN ESPAÑA, S.A.U.</t>
  </si>
  <si>
    <t>ASCENSORES ENOR S.L.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</si>
  <si>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</si>
  <si>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</si>
  <si>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</si>
  <si>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</si>
  <si>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</si>
  <si>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SEGOPI S.L.</t>
  </si>
  <si>
    <t>DECORACION Y PINTURAS JOSE HERRADOR S.L.U.</t>
  </si>
  <si>
    <t>GRUPO LINCE ASPRONA S.L.</t>
  </si>
  <si>
    <t>ISABEL BENITO GARCIA</t>
  </si>
  <si>
    <t>OXILID S.L.</t>
  </si>
  <si>
    <t>CONTENUR ESPAÑA, S.L.</t>
  </si>
  <si>
    <t>SOCAMEX, S.A.</t>
  </si>
  <si>
    <t>ROS ROCA, S.A.</t>
  </si>
  <si>
    <t>NEUMATICA HIDRAULICA BECO, S.A.</t>
  </si>
  <si>
    <t>EULEN S.A.</t>
  </si>
  <si>
    <t>INCIDEC INGENIERÍA Y ARQUITECTURA, S.L.</t>
  </si>
  <si>
    <t>Oper.</t>
  </si>
  <si>
    <t>COMERCIAL ULSA S.A.</t>
  </si>
  <si>
    <t>SCAFO EVENTOS, S.L.</t>
  </si>
  <si>
    <t>MONCOBRA, S.A.</t>
  </si>
  <si>
    <t>SERVICIOS INTEGRALES BERZOSAS XXI S.L.</t>
  </si>
  <si>
    <t>EIFFAGE ENERGIA S.L.U.</t>
  </si>
  <si>
    <t>CONNECTIS ICT SERVICES, S.A.</t>
  </si>
  <si>
    <t>CASA AMBROSIO RODRIGUEZ, S.L.</t>
  </si>
  <si>
    <t>MIGUEL  SANABRIA MURCIEGO</t>
  </si>
  <si>
    <t>API MOVILIDAD, S.A</t>
  </si>
  <si>
    <t>AMBAR TELECOMUNICACIONES, S.L.</t>
  </si>
  <si>
    <t>ENVIRA SOSTENIBLE, S.A.</t>
  </si>
  <si>
    <t>ELECTRICIDAD PASCUAL DE DIEGO, S.L.</t>
  </si>
  <si>
    <t>PROCEDIMIENTO</t>
  </si>
  <si>
    <t>ZINET MEDIA GLOBAL S.L.</t>
  </si>
  <si>
    <t>EDITORIAL TORRE DE PAPEL,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</si>
  <si>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</si>
  <si>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</si>
  <si>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</si>
  <si>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</si>
  <si>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</si>
  <si>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AMAQ ELEVACION, S.L.</t>
  </si>
  <si>
    <t>EL MUNDO-UNIDAD EDITORIAL S.A.</t>
  </si>
  <si>
    <t>VALLAPAPEL, S.L.</t>
  </si>
  <si>
    <t>FLUME S.L.</t>
  </si>
  <si>
    <t>FERRETERIA ORTIZ VALLADOLID, S.L.</t>
  </si>
  <si>
    <t>CARRETILLAS MAYOR, S.A.</t>
  </si>
  <si>
    <t>SUMINISTROS INDUSTRIALES VALLADOLID, S.L.</t>
  </si>
  <si>
    <t>ALCASA SATURNO S.L.</t>
  </si>
  <si>
    <t>ANTALIS IBERIA</t>
  </si>
  <si>
    <t>ECOLOGISTAS EN ACCION-CODA</t>
  </si>
  <si>
    <t>ZEPHYR MENSAJEROS, S.L.</t>
  </si>
  <si>
    <t>FRANCISCO SALVADOR PARRAVICINI, S.L.N.E.</t>
  </si>
  <si>
    <t>MATA DIGITAL, S.L.</t>
  </si>
  <si>
    <t>CONTENEDORES LA FLECHA, S.L</t>
  </si>
  <si>
    <t>ALONSO VENDING 1995, S.L.</t>
  </si>
  <si>
    <t>BETTINA ALEXANDRA GERTRUD GEISSELMANN</t>
  </si>
  <si>
    <t>BENADOOR, S.L.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</si>
  <si>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</si>
  <si>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</si>
  <si>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</si>
  <si>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</si>
  <si>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</si>
  <si>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</si>
  <si>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</si>
  <si>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</si>
  <si>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</si>
  <si>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</si>
  <si>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</si>
  <si>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10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</si>
  <si>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</si>
  <si>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</si>
  <si>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</si>
  <si>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</si>
  <si>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</si>
  <si>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</si>
  <si>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</si>
  <si>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</si>
  <si>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4911. Sociedad de la información</t>
  </si>
  <si>
    <t>9121. Organos de Gobierno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</si>
  <si>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</si>
  <si>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</si>
  <si>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</si>
  <si>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</si>
  <si>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</si>
  <si>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</si>
  <si>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</si>
  <si>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</si>
  <si>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</si>
  <si>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</si>
  <si>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</si>
  <si>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</si>
  <si>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</si>
  <si>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</si>
  <si>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</si>
  <si>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</si>
  <si>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</si>
  <si>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</si>
  <si>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</si>
  <si>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</si>
  <si>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</si>
  <si>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</si>
  <si>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</si>
  <si>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</si>
  <si>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</si>
  <si>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</si>
  <si>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</si>
  <si>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</si>
  <si>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</si>
  <si>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</si>
  <si>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</si>
  <si>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</si>
  <si>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</si>
  <si>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</si>
  <si>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</si>
  <si>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</si>
  <si>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</si>
  <si>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</si>
  <si>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</si>
  <si>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</si>
  <si>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</si>
  <si>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</si>
  <si>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</si>
  <si>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</si>
  <si>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</si>
  <si>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</si>
  <si>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</si>
  <si>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</si>
  <si>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</si>
  <si>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</si>
  <si>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</si>
  <si>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</si>
  <si>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</si>
  <si>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</si>
  <si>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</si>
  <si>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</si>
  <si>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</si>
  <si>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</si>
  <si>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</si>
  <si>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</si>
  <si>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</si>
  <si>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</si>
  <si>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</si>
  <si>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</si>
  <si>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</si>
  <si>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</si>
  <si>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</si>
  <si>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</si>
  <si>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</si>
  <si>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</si>
  <si>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</si>
  <si>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</si>
  <si>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</si>
  <si>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</si>
  <si>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</si>
  <si>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</si>
  <si>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</si>
  <si>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</si>
  <si>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</si>
  <si>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</si>
  <si>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</si>
  <si>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</si>
  <si>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</si>
  <si>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</si>
  <si>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</si>
  <si>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</si>
  <si>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</si>
  <si>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</si>
  <si>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</si>
  <si>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</si>
  <si>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</si>
  <si>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</si>
  <si>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</si>
  <si>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</si>
  <si>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</si>
  <si>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</si>
  <si>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</si>
  <si>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</si>
  <si>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</si>
  <si>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</si>
  <si>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</si>
  <si>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</si>
  <si>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</si>
  <si>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</si>
  <si>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</si>
  <si>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</si>
  <si>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</si>
  <si>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</si>
  <si>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</si>
  <si>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</si>
  <si>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</si>
  <si>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</si>
  <si>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</si>
  <si>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</si>
  <si>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</si>
  <si>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</si>
  <si>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</si>
  <si>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</si>
  <si>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</si>
  <si>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</si>
  <si>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</si>
  <si>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</si>
  <si>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</si>
  <si>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</si>
  <si>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</si>
  <si>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</si>
  <si>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</si>
  <si>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</si>
  <si>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</si>
  <si>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</si>
  <si>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</si>
  <si>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</si>
  <si>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</si>
  <si>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</si>
  <si>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</si>
  <si>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</si>
  <si>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</si>
  <si>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</si>
  <si>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</si>
  <si>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</si>
  <si>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</si>
  <si>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</si>
  <si>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</si>
  <si>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</si>
  <si>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</si>
  <si>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</si>
  <si>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</si>
  <si>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</si>
  <si>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</si>
  <si>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</si>
  <si>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</si>
  <si>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</si>
  <si>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</si>
  <si>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</si>
  <si>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</si>
  <si>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</si>
  <si>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</si>
  <si>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</si>
  <si>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</si>
  <si>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</si>
  <si>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</si>
  <si>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BOBILLO Y ASOCIADOS ARQUITECTOS S.L.</t>
  </si>
  <si>
    <t>VALLADOLID AUTOMOVIL S.A.</t>
  </si>
  <si>
    <t>SRCL CONSENUR, S.L.U.</t>
  </si>
  <si>
    <t>ELECTRO-INDUX, S.L.</t>
  </si>
  <si>
    <t>SUMINISTROS GRAFICOS POLGRAF, S.L.</t>
  </si>
  <si>
    <t>Total General Servicios</t>
  </si>
  <si>
    <t>Total General Obras</t>
  </si>
  <si>
    <t>CENTRO DE OBSERVACION Y TELEDETECCION ESPACIAL, S.A.U.</t>
  </si>
  <si>
    <t>RECICLADOS PUCELANOS, S.L.U.</t>
  </si>
  <si>
    <t>OSCAR MANUEL DEL AMO  DE ANDRES</t>
  </si>
  <si>
    <t>Porcentaje</t>
  </si>
  <si>
    <t>Total General Suministros</t>
  </si>
  <si>
    <t>Total General Otros</t>
  </si>
  <si>
    <t>SERVICIOS DE PRENSA COMUNICAPLUS, S.A.</t>
  </si>
  <si>
    <t>ALTERNATIVAS ECONÓMICAS, S.C.C.L.</t>
  </si>
  <si>
    <t>1A INGENIEROS,  S.L.P.</t>
  </si>
  <si>
    <t>SKYNET INFORMATICA SL</t>
  </si>
  <si>
    <t>TRULYESPAÑA, S.L.</t>
  </si>
  <si>
    <t>Localidad</t>
  </si>
  <si>
    <t>11. Salud pública y seguridad ciudadana</t>
  </si>
  <si>
    <t>05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</si>
  <si>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</si>
  <si>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</si>
  <si>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</si>
  <si>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</si>
  <si>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</si>
  <si>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</si>
  <si>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</si>
  <si>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</si>
  <si>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</si>
  <si>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</si>
  <si>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</si>
  <si>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</si>
  <si>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</si>
  <si>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</si>
  <si>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</si>
  <si>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</si>
  <si>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</si>
  <si>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03. Participación ciudadana y deportes</t>
  </si>
  <si>
    <t>Acuerdo marco</t>
  </si>
  <si>
    <t>Contratación menor</t>
  </si>
  <si>
    <t>CAREN SAU</t>
  </si>
  <si>
    <t>COLEGIO NACIONAL SECRETARIOS, INTERVENTORES Y TESOREROS ADMON. LOCAL</t>
  </si>
  <si>
    <t>DISTRIBUCION DE PAPEL CASTILLA Y LEON, S.A.</t>
  </si>
  <si>
    <t>DS SMITH RECYCLING SPAIN S.A.</t>
  </si>
  <si>
    <t>TITANIA COMPAÑIA EDITORIAL, S.L.</t>
  </si>
  <si>
    <t>IPROGES CONSULTING, S.L.</t>
  </si>
  <si>
    <t>REVISTA DE DERECHO URBANISTICO</t>
  </si>
  <si>
    <t>UNIVERSIDAD DE VALLADOLID</t>
  </si>
  <si>
    <t>MARIA PILAR  CARBAJO RODRIGUEZ</t>
  </si>
  <si>
    <t>COM-PACTO SOLUCIONES Y PROYECTOS, S.L.</t>
  </si>
  <si>
    <t>ZENIT INGENIERIA Y CONSULTORIA SLP</t>
  </si>
  <si>
    <t>MARÍA VANESA CALZADA RODRIGUEZ</t>
  </si>
  <si>
    <t>AVENET IT SL</t>
  </si>
  <si>
    <t>CALEFACCION AUTOMATICA S.L.</t>
  </si>
  <si>
    <t>FCC MEDIO AMBIENTE SA</t>
  </si>
  <si>
    <t>PROTEC SOLANA,S.L.</t>
  </si>
  <si>
    <t>RBA REVISTAS, S.L.</t>
  </si>
  <si>
    <t>TELEFONICA SOLUCIONES DE INFORMATICA Y COMUNICACIONES DE ESPAÑA S.A.U</t>
  </si>
  <si>
    <t>PLACAS Y ROTULOS INDUSTRIALES, SOCIEDAD LIMITADA</t>
  </si>
  <si>
    <t>EMMA GOMEZ  GOMEZ</t>
  </si>
  <si>
    <t>MARIA FELISA ALONSO ACUÑA</t>
  </si>
  <si>
    <t>ESTUDIOS Y CONTROLES BIOLOGICOS, S.L. (BIECON)</t>
  </si>
  <si>
    <t>NURIA MONTERO MARCOS</t>
  </si>
  <si>
    <t>ALMACENES GONZALEZ BOMBIN, SOCIEDAD LIMITADA</t>
  </si>
  <si>
    <t>ASOCIACION PARA ORGANIZACION DE FERIAS Y CERTAMENES DISCOGRAFIC0S</t>
  </si>
  <si>
    <t>FARAHDIVA, S.L.</t>
  </si>
  <si>
    <t>SERMANINT HISPANIA, S.L. (SERVICIOS DE MNTO INTEGRAL)</t>
  </si>
  <si>
    <t>ELECNOR SERVICIOS Y PROYECTOS,S.A.U</t>
  </si>
  <si>
    <t>OBRAS HERGON, S.A.</t>
  </si>
  <si>
    <t>CENTRO DE ESTUDIOS DE MATERIALES Y CONTROL DE OBRAS, S.A. (CEMOSA)</t>
  </si>
  <si>
    <t>MARIA JOSE LARENA  GOROSTIAGA</t>
  </si>
  <si>
    <t>RADHANIL</t>
  </si>
  <si>
    <t>ALJOBAR S.L.</t>
  </si>
  <si>
    <t>ARIDOS GONZAL SL</t>
  </si>
  <si>
    <t>UNIFORMES Y VESTUARIO LABORAL, S.L.</t>
  </si>
  <si>
    <t>MARTA MARÍA HERRARTE SANZ</t>
  </si>
  <si>
    <t>MANUEL CARDEÑAS BELTRAN</t>
  </si>
  <si>
    <t>MORALES Y ABELLA, S.A.</t>
  </si>
  <si>
    <t>AD</t>
  </si>
  <si>
    <t>DORNIER S.A.</t>
  </si>
  <si>
    <t>AJUSTE ANUALIDADES CONTRATO GESTIÓN SERVICIO PÚBLICO REGULACIÓN ESTACIONAMIENTO VEHÍCULOS VÍA PÚBLICA EN VALLADOLID</t>
  </si>
  <si>
    <t>MADRID</t>
  </si>
  <si>
    <t>ServPubl - De gestión de servicios públicos</t>
  </si>
  <si>
    <t>PrAbier - Procedimiento Abierto</t>
  </si>
  <si>
    <t>MultiC - MultiCriterio</t>
  </si>
  <si>
    <t>VALLADOLID</t>
  </si>
  <si>
    <t>Servicios - De servicios</t>
  </si>
  <si>
    <t>Obras - De Obras</t>
  </si>
  <si>
    <t>ACCIONA MEDIO AMBIENTE, S.A.</t>
  </si>
  <si>
    <t>ALCOBENDAS</t>
  </si>
  <si>
    <t>KAPSCH TRAFFICOM TRANSPORTATION SA</t>
  </si>
  <si>
    <t>SOCIEDAD ESTATAL CORREOS TELEGRAFOS, S.A</t>
  </si>
  <si>
    <t>ESTANCIAS DIURNAS LOTE 1-GESTION 7 UC-EN23 A NOV25-PL: 11.384-UC IVA inc Z.SUR-H.REY-UC2 RON-D-ARCA-Z.ES-2 UCS PARQUESOL</t>
  </si>
  <si>
    <t>VIGILANTES ASOCIADOS AL SERVICIO DE BANCA Y EMPRESAS VASBE SL</t>
  </si>
  <si>
    <t>SALAMANCA</t>
  </si>
  <si>
    <t>ZARZUELA S.A. - EMPRESA CONSTRUCTORA</t>
  </si>
  <si>
    <t>Suministro - De suministro</t>
  </si>
  <si>
    <t>OESIA NETWORKS S.L.</t>
  </si>
  <si>
    <t>ASISTENCIA TÉCNICA, OPERACIÓN Y MTO. DEL SOFTWARE DE BASE (54/2022) LOTE 2 , LÍNEA BASE</t>
  </si>
  <si>
    <t>SERVICIOS COMIDAS Y ACTIVIDADES SOCIALES, S.L.</t>
  </si>
  <si>
    <t>VILLAMURIEL DE CERRATO</t>
  </si>
  <si>
    <t>PALENCIA</t>
  </si>
  <si>
    <t>URBASER SA</t>
  </si>
  <si>
    <t>ARMAISMA, S.L.</t>
  </si>
  <si>
    <t>KOALA SOLUCIONES EDUCATIVAS, S.A.</t>
  </si>
  <si>
    <t>IBERDROLA CLIENTES S.A.U</t>
  </si>
  <si>
    <t>BILBAO</t>
  </si>
  <si>
    <t>VIZCAYA</t>
  </si>
  <si>
    <t>ALPA COPIADORAS, S.L.</t>
  </si>
  <si>
    <t>UniC - Único Criterio</t>
  </si>
  <si>
    <t>Otros - Otros</t>
  </si>
  <si>
    <t>VODAFONE ESPAÑA, S.A.U.</t>
  </si>
  <si>
    <t>TELEFONÍA FIJA , MÓVIL Y DATOS, LOTE 1</t>
  </si>
  <si>
    <t>AMPLIACIÓN ÁREA REGULADA ORA 2020 - 2026</t>
  </si>
  <si>
    <t>EDEBEI INFANTIL S.L.</t>
  </si>
  <si>
    <t>TRANS-ASISTENCIA DE LA CHICA SL</t>
  </si>
  <si>
    <t>MENGIBAR</t>
  </si>
  <si>
    <t>JAEN</t>
  </si>
  <si>
    <t>MAINTENANCE DEVELOPMENT ,S.A -MDTEL TELECOMUNICACIONES</t>
  </si>
  <si>
    <t>MANTENIMIENTO DE LA PLATAFORMA DE TELEFONÍA, LOTE 1 (73/2021)</t>
  </si>
  <si>
    <t>LLANERA</t>
  </si>
  <si>
    <t>ASTURIAS</t>
  </si>
  <si>
    <t>ESIMPLA, S.L.</t>
  </si>
  <si>
    <t>GUADALTEL, S.A.</t>
  </si>
  <si>
    <t>SEVILLA</t>
  </si>
  <si>
    <t>BOECILLO</t>
  </si>
  <si>
    <t>SERRAL ORGANIZACION Y GESTION DE ARCHIVOS Y BIBLIOTECAS, SL</t>
  </si>
  <si>
    <t>LAS PALMAS</t>
  </si>
  <si>
    <t>FEDERACION DE COLECTIVOS EDUCACION DE ADULTOS</t>
  </si>
  <si>
    <t>HISPAPOST S.A</t>
  </si>
  <si>
    <t>TORREJON DE ARDOZ</t>
  </si>
  <si>
    <t>ARASTI BARCA M.A., S.L.</t>
  </si>
  <si>
    <t>BURGOS</t>
  </si>
  <si>
    <t>SAMYL FACILITY SERVICES, S.L.</t>
  </si>
  <si>
    <t>ALPHABET ESPAÑA FLEET MANAGEMENT, S.A.</t>
  </si>
  <si>
    <t>CONTRATO RENTING VEHÍCULOS POLICÍA   DEL 1 DE ENERO DE 2023 AL 15 DE AGOSTO DE 2027. LOTE Nº 2. EXPTE. SPSC 06/2022.</t>
  </si>
  <si>
    <t>LAS ROZAS</t>
  </si>
  <si>
    <t>CENTRO DE INNOVACIÓN DE SERVICIOS GESTIONADOS AVANZADOS, S.L.</t>
  </si>
  <si>
    <t>CENTRO DE ATENCIÓN A USUARIOS (CAU) LOTE 1 (54/2022)</t>
  </si>
  <si>
    <t>SANTANDER</t>
  </si>
  <si>
    <t>PONTEVEDRA</t>
  </si>
  <si>
    <t>ALLENDE ACTIVIDADES DE OCIO Y TIEMPO LIBRE,  S.L.</t>
  </si>
  <si>
    <t>ELSAMEX GESTIÓN DE INFRAESTRUCTURAS, S.L.</t>
  </si>
  <si>
    <t>SCIVOLO-ROSSO,S.L.</t>
  </si>
  <si>
    <t>INFOREST MEDIO AMBIENTE, S.L.</t>
  </si>
  <si>
    <t>EULEN SERVICIOS SOCIOSANITARIOS, S.A.</t>
  </si>
  <si>
    <t>AMPLIACIÓN NUEVAS ÁREAS WIFI (67/2021)</t>
  </si>
  <si>
    <t>FORMACAL S.L.</t>
  </si>
  <si>
    <t>OURENSE</t>
  </si>
  <si>
    <t>Mixto - Mixto</t>
  </si>
  <si>
    <t>IMESAPI, S.A.</t>
  </si>
  <si>
    <t>ESTANCIAS DIURNAS L.2 COMIDAS-EN 23 A NOV 25-P:4,68 E/U/D-128 PLAZAS DE 7 UC:Z.SUR,H.REY,UC2 ROND,D-ARC,Z.EST,2 UCS PAR</t>
  </si>
  <si>
    <t>SERVICIOS LÍNEA BASE OFICINA TÉCNICA DE SEGURIDAD, LOTE 1   (59/2021)</t>
  </si>
  <si>
    <t>ALVALOP SERVICIOS XXI SL</t>
  </si>
  <si>
    <t>LALIN</t>
  </si>
  <si>
    <t>ESTANCIAS DIURNAS lote 1:GESTION UC1 RONDILLA (16 PL) -PL:11.384/MES IVA inc.-ENE 23 A NOV 25-contrato hasta dic 25 (AD)</t>
  </si>
  <si>
    <t>BARCELONA</t>
  </si>
  <si>
    <t>PrNegSP - Procedimiento Negociado Sin Publicidad</t>
  </si>
  <si>
    <t>SinC - Sin Criterio</t>
  </si>
  <si>
    <t>GESTIÓN Y MANTENIMIENTO ÁREAS WIFI (67/2021)</t>
  </si>
  <si>
    <t>SERVICIOS OSGA, S.L.</t>
  </si>
  <si>
    <t>LOGROÑO</t>
  </si>
  <si>
    <t>LA RIOJA</t>
  </si>
  <si>
    <t>SUITABLE SOFTWARE VINFOVAL S.L.</t>
  </si>
  <si>
    <t>CARLET</t>
  </si>
  <si>
    <t>VALENCIA</t>
  </si>
  <si>
    <t>DIVISA IT S.A.U.</t>
  </si>
  <si>
    <t>GLOBAL ROSETTA S.L.U.</t>
  </si>
  <si>
    <t>OPERACIÓN DEL  CENTRO DE OPERACIONES DE CIBERSEGURIDAD (SOC), LOTE 1   (59/2021)</t>
  </si>
  <si>
    <t>INDRA SOLUCIONES TECNOLOGICAS DE LA INFOMACION S.L.U.</t>
  </si>
  <si>
    <t>AUTOS IGLESIAS SL</t>
  </si>
  <si>
    <t>CONTRATO RENTING  VEHÍCULOS POLICÍA. DEL 1 DE ENERO DE 2023 AL 15 DE AGOSTO DE 2027. LOTE Nº 3. EXPTE SPSC 06/2022.</t>
  </si>
  <si>
    <t>LUGO</t>
  </si>
  <si>
    <t>SHS  CONSULTORES S L</t>
  </si>
  <si>
    <t>SOLUCIÓN DE AUTENTICACIÓN CON DOBLE FACTOR (2FA), LOTE 1   (59/2021)</t>
  </si>
  <si>
    <t>ANTON CENTRO ESPECIAL DE EMPLEO, S.L</t>
  </si>
  <si>
    <t>SOLUCIÓN DE PROTECCIÓN DE ENDPOINT (EDR), LOTE 1   (59/2021)</t>
  </si>
  <si>
    <t>NEMOKINOS SLU</t>
  </si>
  <si>
    <t>CAIXABANK S.A.</t>
  </si>
  <si>
    <t>GASTOS Y COMISIONES CONTRATACION TERMINALES PUNTO DE VENTA FISICOS Y VIRTUALES AYTO DE VALLADOLID 2023-2025</t>
  </si>
  <si>
    <t>EL PINAR DE ANTEQUERA</t>
  </si>
  <si>
    <t>MALAGA</t>
  </si>
  <si>
    <t>SAN MIGUEL DEL PINO</t>
  </si>
  <si>
    <t>EMCO VIDEO INDUSTRIAL, S.L.U.</t>
  </si>
  <si>
    <t>ZARATAN</t>
  </si>
  <si>
    <t>RED ESPAÑOLA DE SERVICIOS, S.A.U.</t>
  </si>
  <si>
    <t>SOLUCIÓN DE PROTECCIÓN DEL DOMINIO, LOTE 1   (59/2021)</t>
  </si>
  <si>
    <t>AdDirec - Adjudicación Directa</t>
  </si>
  <si>
    <t>ENCLAVE FORMACIÓN, S.L.U.</t>
  </si>
  <si>
    <t>AIR CASTILLA, S.L.</t>
  </si>
  <si>
    <t>NOVAELEC SISTEMAS, S.L.</t>
  </si>
  <si>
    <t>ALDEAMAYOR DE SAN MARTIN</t>
  </si>
  <si>
    <t>AUDIOVISUAL EXPERIENCE S.L.</t>
  </si>
  <si>
    <t>SOLUCIÓN DE PROTECCIÓN DE LA NAVEGACIÓN DEL USUARIO, LOTE 1   (59/2021)</t>
  </si>
  <si>
    <t>ARMERIA DEL CARMEN S.L</t>
  </si>
  <si>
    <t>PLAN DE RENOVACIÓN DE ARMAMENTO PARA POLICÍAS MUNICIPAL. EXPTE SPSC 039/21.</t>
  </si>
  <si>
    <t>CARTAGENA</t>
  </si>
  <si>
    <t>MURCIA</t>
  </si>
  <si>
    <t>SONEPAR IBERICA SPAIN S.A.U.</t>
  </si>
  <si>
    <t>LEGANES</t>
  </si>
  <si>
    <t>AYTOS SOLUCIONES INFORMATICAS, S.L.U.</t>
  </si>
  <si>
    <t>ECIJA</t>
  </si>
  <si>
    <t>GIJON</t>
  </si>
  <si>
    <t>RECICLAJE DE CONSUMIBLES OFIMÁTICOS IBAIZABAL, S. L.</t>
  </si>
  <si>
    <t>BASAURI</t>
  </si>
  <si>
    <t>SERVICIOS BAJO DEMANDA OFICINA TÉCNICA DE SEGURIDAD, LOTE 1   (59/2021)</t>
  </si>
  <si>
    <t>LA CISTERNIGA</t>
  </si>
  <si>
    <t>IN PULSO MUSICAL SOCIEDAD COOPERATIVA</t>
  </si>
  <si>
    <t>ALBACETE</t>
  </si>
  <si>
    <t>VEOLIA SERVICIOS LECAM,S.A.U.</t>
  </si>
  <si>
    <t>CONSUMO BIOMASA 2018 A 2026.-</t>
  </si>
  <si>
    <t>ABAST SYSTEMS &amp; SOLUTIONS SL</t>
  </si>
  <si>
    <t>ACONDICIONAMIENTO CPD RESPALDO, LOTE 2   (59/2021)</t>
  </si>
  <si>
    <t>ALSINA I LLORCA S.L.</t>
  </si>
  <si>
    <t>BADALONA</t>
  </si>
  <si>
    <t>ARCOVET PRODUCTOS VETERINARIOS SL</t>
  </si>
  <si>
    <t>VIGO</t>
  </si>
  <si>
    <t>SANT CUGAT DEL VALLES</t>
  </si>
  <si>
    <t>ASE-PSIKE, S.L.</t>
  </si>
  <si>
    <t>ASOC PARA LA PROMOCION Y GESTION DE SERVICIOS SOCIALES GENERALES Y ESPECIALIZADOS</t>
  </si>
  <si>
    <t>BAND SWEET, S.L.</t>
  </si>
  <si>
    <t>CALORVENT S.L.</t>
  </si>
  <si>
    <t>CARLIBUR S.L.</t>
  </si>
  <si>
    <t>CASTILLA ASESORIA DE TURISMO SL</t>
  </si>
  <si>
    <t>ADO</t>
  </si>
  <si>
    <t>DATAINFO CONSULTORES Y ASESORES SL</t>
  </si>
  <si>
    <t>DISTRIBUIDORA DE GASES OLMAR, S.L.</t>
  </si>
  <si>
    <t>MUGA DE SAYAGO</t>
  </si>
  <si>
    <t>ZAMORA</t>
  </si>
  <si>
    <t>DROSOPHILA EDICIONES S.L</t>
  </si>
  <si>
    <t>TORRELAGUNA</t>
  </si>
  <si>
    <t>DYNAMYCA SOSTENIBLE SL</t>
  </si>
  <si>
    <t>AD/</t>
  </si>
  <si>
    <t>MAJADAHONDA</t>
  </si>
  <si>
    <t>MATARÓ</t>
  </si>
  <si>
    <t>ENERGINOBA BATERÍAS Y MANTENIMIENTOS, S.L.</t>
  </si>
  <si>
    <t>MTO. Y REPARACIÓN DE LOS SISTEMAS ELÉCTRICOS Y DE ALIMENTACIÓN ININTERRUMPIDA, LOTE 2 , (73/2021)</t>
  </si>
  <si>
    <t>LEON</t>
  </si>
  <si>
    <t>EL ACCESORIO HERRANZ Y VELASCO S.L.</t>
  </si>
  <si>
    <t>VS 17/21. CONTRATO DE MANTENIMIENTO INSTALACIONES FOTOVOLTAICAS. LOTE 1  LAS 33 INSTALACIONES CON INYECCIÓN A RED</t>
  </si>
  <si>
    <t>VS 17/21.  CONTRATO DE MANTENIMIENTO INSTALACIONES FOTOVOLTAICAS. LOTE 2  LAS 25 INSTALACIONES DE AUTOCONSUMO</t>
  </si>
  <si>
    <t>MEDINA DEL CAMPO</t>
  </si>
  <si>
    <t>LAGUNA DE DUERO</t>
  </si>
  <si>
    <t>ELENA TORIBIO  RODRIGUEZ</t>
  </si>
  <si>
    <t>EMPROSOFT S.A.</t>
  </si>
  <si>
    <t>OFICINA TÉCNICA DE PROYECTOS, LOTE 3</t>
  </si>
  <si>
    <t>ENTIDAD DEPORTIVA MUJER DEFIENDETE</t>
  </si>
  <si>
    <t>ZARATÁN</t>
  </si>
  <si>
    <t>EQUILIBRIO GOGAR, S.L.</t>
  </si>
  <si>
    <t>POZUELO DE ALARCON</t>
  </si>
  <si>
    <t>ESRI ESPAÑA SOLUCIONES GEOESPACIALES, S.L.</t>
  </si>
  <si>
    <t>VILLANUBLA</t>
  </si>
  <si>
    <t>SIMANCAS</t>
  </si>
  <si>
    <t>GRUPO ELECTRO STOCKS, S.L.</t>
  </si>
  <si>
    <t>ARROYO DE LA ENCOMIENDA</t>
  </si>
  <si>
    <t>D</t>
  </si>
  <si>
    <t>FIRMAPROFESIONAL,S.A.</t>
  </si>
  <si>
    <t>SAN SEBASTIAN DE LOS REYES</t>
  </si>
  <si>
    <t>MOTOS DE IMPORTACIÓN, S.L.</t>
  </si>
  <si>
    <t>FRIGORIFICOS BENITO S.L.</t>
  </si>
  <si>
    <t>FRIHER, S.L.</t>
  </si>
  <si>
    <t>FUNDACION ALDABA</t>
  </si>
  <si>
    <t>FUNDACION SIGLO PARA EL TURISMO Y LAS ARTES DE CASTILLA Y LEON</t>
  </si>
  <si>
    <t>JOMAR SEGURIDAD, SL</t>
  </si>
  <si>
    <t>CABANILLAS DEL CAMPO</t>
  </si>
  <si>
    <t>GUADALAJARA</t>
  </si>
  <si>
    <t>ACOVALL ACOMETIDAS Y SANEAMIENTOS DE VALLADOLID S.L.</t>
  </si>
  <si>
    <t>ARAPILES</t>
  </si>
  <si>
    <t>VELILLA DE SAN ANTONI</t>
  </si>
  <si>
    <t>CISTERNIGA</t>
  </si>
  <si>
    <t>LA FLECHA</t>
  </si>
  <si>
    <t>TRES CANTOS</t>
  </si>
  <si>
    <t>EDITORIAL CASTELLANA DE IMPRESIONES S.L.</t>
  </si>
  <si>
    <t>GRUPO LIMPIATIN S.L.L.</t>
  </si>
  <si>
    <t>TUDELA DE DUERO</t>
  </si>
  <si>
    <t>GRUPO SIFU CASTILLA Y LEON SL</t>
  </si>
  <si>
    <t>GRUPO V, S.L.</t>
  </si>
  <si>
    <t>HERA HOLDING Y HÁBITAT, ECOLOGÍA Y RESTAURACIÓN AMBIENTAL, S.L.</t>
  </si>
  <si>
    <t>HERMENEUS WORLD SL</t>
  </si>
  <si>
    <t>CONTRATO SERVICIO PARA LA OPERATIVA DE UNA PLATAFORMA DE VENTA ON-LINE (MARKETPLACE) PARA EL COMERCIO DE VALLADOLID</t>
  </si>
  <si>
    <t>HIDRAULICA INDUSTRIAL S.A.</t>
  </si>
  <si>
    <t>ARGANDA DEL REY</t>
  </si>
  <si>
    <t>IDATEL NETWORKS, S.L.</t>
  </si>
  <si>
    <t>TALLERES ELECTROMECANICOS ARFER, S.L.</t>
  </si>
  <si>
    <t>ILUSTRE COLEGIO DE ABOGADOS VALLADOLID</t>
  </si>
  <si>
    <t>ATECH BPO SL</t>
  </si>
  <si>
    <t>Contrato de conservación, reparación y reforma de las infraestructuras viarias. Presupuesto ordinario, lote 1</t>
  </si>
  <si>
    <t>Contrato de conservación, reparación y reforma de las infraestructuras viarias. Preupuestos participativos, lote 1</t>
  </si>
  <si>
    <t>UTE CONSERVACION VALLADOLID 2022</t>
  </si>
  <si>
    <t>Contrato de conservación, reparación y reforma de las infraestructuras viarias, lote 2</t>
  </si>
  <si>
    <t>Contrato de conservación, reparación y reforma de las infraestructuras viarias, lote 3</t>
  </si>
  <si>
    <t>RIBARROJA DEL TURIA</t>
  </si>
  <si>
    <t>DAZA DISEÑO &amp; COMUNICACION, S.L.</t>
  </si>
  <si>
    <t>CADIELSA GRUPO, S.L.U.</t>
  </si>
  <si>
    <t>CAMIONES DEL PISUERGA, S.A.</t>
  </si>
  <si>
    <t>CASTILLA VEHICULOS INDUSTRIALES S.A.</t>
  </si>
  <si>
    <t>DAITONA MOTOS, S.L.</t>
  </si>
  <si>
    <t>EYLO MOTOR, S.L.</t>
  </si>
  <si>
    <t>CABEZON DE PISUERGA</t>
  </si>
  <si>
    <t>IDEOTUR, S.L.L.</t>
  </si>
  <si>
    <t>KEYCOES COMUNICACION S.L.</t>
  </si>
  <si>
    <t>COMERCIAL AGRICOLA CASTELLANA,S.L</t>
  </si>
  <si>
    <t>EXCLUSIVAS MAOR, S.L.</t>
  </si>
  <si>
    <t>TECNICA VALLISOLETANA DEL CLIMA, S.L.</t>
  </si>
  <si>
    <t>JADE MUSICAL,S.L.</t>
  </si>
  <si>
    <t>ALDEA DE SAN MIGUEL</t>
  </si>
  <si>
    <t>Seguridad y Salud obras del contrato de conservación, reparación y reforma de las infraestructuras viarias, lote 1</t>
  </si>
  <si>
    <t>Seguridad y Salud obras del contrato de conservación, reparación y reforma de las infraestructuras viarias, lote 3</t>
  </si>
  <si>
    <t>INGENIERIA Y DESARROLLO SOSTENIBLE DEL SIGLO XXI, S.L.</t>
  </si>
  <si>
    <t>ARTISTAMENTE, SOCIEDAD LIMITADA</t>
  </si>
  <si>
    <t>ANA BELEN DIEZ DE LA CALLE</t>
  </si>
  <si>
    <t>FUNDACION PARA EL FOMENTO DE LA INNOVACION INDUSTRIAL</t>
  </si>
  <si>
    <t>VALDESTILLAS</t>
  </si>
  <si>
    <t>COSLADA</t>
  </si>
  <si>
    <t>BAYARD REVISTAS, S.A.U.</t>
  </si>
  <si>
    <t>DISTRIBUCIONES AMO, S.A.</t>
  </si>
  <si>
    <t>FUENSALDAÑA</t>
  </si>
  <si>
    <t>SANTIAGO DE COMPOSTELA</t>
  </si>
  <si>
    <t>HERRERO Y NUÑEZ MOTOR, S.L.</t>
  </si>
  <si>
    <t>JESUS SUMINISTROS INDUSTRIALES, S.A.</t>
  </si>
  <si>
    <t>M.LUISA LOPEZ MUNICIO</t>
  </si>
  <si>
    <t>SEGOVIA</t>
  </si>
  <si>
    <t>MANUEL RAMOS MUÑIZ</t>
  </si>
  <si>
    <t>ALVIBESA MOTOR, S.L.</t>
  </si>
  <si>
    <t>AUTO INYECCION VICENTE, S.A.</t>
  </si>
  <si>
    <t>CMD SALUD CALIDAD INTEGRAL S.L.</t>
  </si>
  <si>
    <t>JOSE CARLOS PUELLES DE LA CAL</t>
  </si>
  <si>
    <t>LOMIMAR, S.L.</t>
  </si>
  <si>
    <t>LUBRICANTES LOMAR, S.L.U.</t>
  </si>
  <si>
    <t>MARINO DE LA FUENTE, S.A.</t>
  </si>
  <si>
    <t>RADIADORES PALACIOS S.A.</t>
  </si>
  <si>
    <t>SUMINISTROS GARCICHAO, S.L.</t>
  </si>
  <si>
    <t>VALDELAFUENTE</t>
  </si>
  <si>
    <t>MAPFRE ESPAÑA, COMPAÑIA DE SEGUROS Y REASEGUROS, S.A.</t>
  </si>
  <si>
    <t>TORDESILLAS</t>
  </si>
  <si>
    <t>MARIA ISABEL SAN MIGUEL MUÑOZ</t>
  </si>
  <si>
    <t>MARIA JOSE ANDRES  CONDE</t>
  </si>
  <si>
    <t>SANE-RIEGO, S.A.</t>
  </si>
  <si>
    <t>REPUESTOS SAENZ S.A.</t>
  </si>
  <si>
    <t>VEHICULOS CALLEJA, S.L.</t>
  </si>
  <si>
    <t>VOLQUETES ESCALANTE, S.L</t>
  </si>
  <si>
    <t>MUNDO INDUSTRIA, S.L.</t>
  </si>
  <si>
    <t>NAMEN COLOR, S.L.</t>
  </si>
  <si>
    <t>NORMADAT, SA</t>
  </si>
  <si>
    <t>ALDEAMAYOR DE SAN MARTÍN</t>
  </si>
  <si>
    <t>VALLADOLID (POLIGONO SAN CRISTOBAL)</t>
  </si>
  <si>
    <t>ASISTENCIA TÉCNICA, OPERACIÓN Y MTO. DEL SOFTWARE DE BASE (54/2022) LOTE 2 , SERV. BAJO DEMANDA</t>
  </si>
  <si>
    <t>OPEN ENERGY 2012 SL</t>
  </si>
  <si>
    <t>CONTRATO GESTIÓN Y SEGUIMIENTO CONSUMO Y FACTURACIÓN TODOS CONTRATOS SUMINISTRO ENERGIA ELÉCT. Y GAS DEL AYUNT. VS 4/22</t>
  </si>
  <si>
    <t>ORANGE ESPAGNE SA</t>
  </si>
  <si>
    <t>SERVICIOS DE RESPALDO, LOTE 2</t>
  </si>
  <si>
    <t>ARNEDO</t>
  </si>
  <si>
    <t>ALLIANZ COMPANÍA DE SEGUROS Y REASEGUROS, S.A.</t>
  </si>
  <si>
    <t>GETAFE</t>
  </si>
  <si>
    <t>ZARAGOZA</t>
  </si>
  <si>
    <t>REMICA SA</t>
  </si>
  <si>
    <t>TARREGA</t>
  </si>
  <si>
    <t>LERIDA</t>
  </si>
  <si>
    <t>JESÚS GUTIÉRREZ  SIERRA</t>
  </si>
  <si>
    <t>RUBICIN S.L.</t>
  </si>
  <si>
    <t>SECURITAS SEGURIDAD ESPAÑA S.A.</t>
  </si>
  <si>
    <t>ESTANCIAS DIURNAS-LOTE 2-COMIDAS EN UC1 CPM RONDILLA-EN 23 A NOV 25- 16 PLAZASx 4,5x1,04x248d en 23 y 24 y 229d en25</t>
  </si>
  <si>
    <t>RICARDO ALONSO MUÑOZ</t>
  </si>
  <si>
    <t>SERVIOLID 2001, S.L.</t>
  </si>
  <si>
    <t>SILPA LA FAROLA, S.L.</t>
  </si>
  <si>
    <t>SIMON MORETON AUDITORES SL</t>
  </si>
  <si>
    <t>SM SISTEMAS MEDIOAMBIENTALES S.L.</t>
  </si>
  <si>
    <t>DISAUTO S.A.</t>
  </si>
  <si>
    <t>SOLUCIONES PGV VALLADOLID SL</t>
  </si>
  <si>
    <t>SULO IBÉRICA ,S.A.</t>
  </si>
  <si>
    <t>LA CORUÑA</t>
  </si>
  <si>
    <t>BIZKAIA</t>
  </si>
  <si>
    <t>TALLERES RUBIO TRUCK S.L.</t>
  </si>
  <si>
    <t>ALGEMESI</t>
  </si>
  <si>
    <t>TECNICAS DE CONTROL, PREVENCION Y GESTION AMBIENTAL, S.L (GEPRECON, S.L.)</t>
  </si>
  <si>
    <t>TELEFÓNICA MÓVILES ESPAÑA, S.A.</t>
  </si>
  <si>
    <t>TRADESEGUR, S.A.</t>
  </si>
  <si>
    <t>VALLAOCIO, S.L.</t>
  </si>
  <si>
    <t>LABORATORIO DE CALIDAD DE MATERIALES, S.L.L.</t>
  </si>
  <si>
    <t>CASTELLANOS DE MORISCOS</t>
  </si>
  <si>
    <t>TICOMSA SISTEMAS S.L.</t>
  </si>
  <si>
    <t>X-TRAÑAS PRODUCCIONES S.L.</t>
  </si>
  <si>
    <t>ZURICH INSURANCE PLC SUCURSAL EN ESPAÑA</t>
  </si>
  <si>
    <t>LICUAS S.A.</t>
  </si>
  <si>
    <t>ACTUA SERVICIOS Y MEDIO AMBIENTE, S.L.</t>
  </si>
  <si>
    <t>MODIFICACIÓN CONTRATO GESTIÓN ORA</t>
  </si>
  <si>
    <t>ACLAD ATENCIÓN INTEGRAL A COLECTIVOS EN RIESGO</t>
  </si>
  <si>
    <t>CGB INFORMÁTICA S.L.</t>
  </si>
  <si>
    <t>ALDEATEJADA</t>
  </si>
  <si>
    <t>CAMARA OFICIAL DE COMERCIO, INDUSTRIA Y SERVICIOS DE VALLADOLID</t>
  </si>
  <si>
    <t>DIVACEL,S.L.</t>
  </si>
  <si>
    <t>EDICIONES EL PAIS, S.L.</t>
  </si>
  <si>
    <t>CARROCERIAS Y GRUAS M. TORRE S.L.</t>
  </si>
  <si>
    <t>DELTACINCO LINEA VERDE S.L.</t>
  </si>
  <si>
    <t>HARDTRONIC, S.L.</t>
  </si>
  <si>
    <t>INSTALACIONES ELECTRICAS OLMEDO CACERES S.L.</t>
  </si>
  <si>
    <t>IBERICA DE SALES S.A.</t>
  </si>
  <si>
    <t>REMOLINOS</t>
  </si>
  <si>
    <t>CANTABRIA</t>
  </si>
  <si>
    <t>CYLSTAT, GESTION EMPRESARIAL ASESORAMIENTO ESTADISTICO, ECONOM. INFORMATICO, S.L.</t>
  </si>
  <si>
    <t>VITORIA</t>
  </si>
  <si>
    <t>ALAVA</t>
  </si>
  <si>
    <t>SYNLAB DIAGNÓSTICOS GLOBALES, S.A.</t>
  </si>
  <si>
    <t>ESPLUGUES DE LLOBREGAT</t>
  </si>
  <si>
    <t>URALA SOLUTIONS, S.L.</t>
  </si>
  <si>
    <t>GRANADA</t>
  </si>
  <si>
    <t>MANOVEL,S.A.</t>
  </si>
  <si>
    <t>CIGALES</t>
  </si>
  <si>
    <t>PROTEXVALL SOCIEDAD COOPERATIVA</t>
  </si>
  <si>
    <t>Seguridad y Salud obras del contrato de conservación, reparación y reforma de las infraestructuras viarias, lote 2</t>
  </si>
  <si>
    <t>JAHOSVA, S.L.</t>
  </si>
  <si>
    <t>MARIA VICTORIA VARONA GARROSA</t>
  </si>
  <si>
    <t>JAVIER SACRISTAN PEREZ</t>
  </si>
  <si>
    <t>PAULEON AUTOMOCION, S.L.</t>
  </si>
  <si>
    <t>BRONCE 7 ARGALES, S.L.</t>
  </si>
  <si>
    <t>RECAMBIOS RAF VALLADOLID, S.L.</t>
  </si>
  <si>
    <t>EVA MARIA MARTIN CANCIO</t>
  </si>
  <si>
    <t>SISTEMAS Y VEHICULOS DE ALTA TECNOLOGIA, S.A.</t>
  </si>
  <si>
    <t>PAPELERIA DE LA OFICINA, S.L.</t>
  </si>
  <si>
    <t>WASTERENT S.L.</t>
  </si>
  <si>
    <t>RIBA-ROJA DE TURIA</t>
  </si>
  <si>
    <t>ALIADOS POR LA INTEGRACION CASTILLA Y LEON CEE S.L.U.</t>
  </si>
  <si>
    <t>INSERTA INNOVACION SOCIAL, S.L.</t>
  </si>
  <si>
    <t>CASELLA ESPAÑA S.A.</t>
  </si>
  <si>
    <t>DIARIO AS, S.L.</t>
  </si>
  <si>
    <t>GIJÓN</t>
  </si>
  <si>
    <t>CABERO EDIFICACIONES, S.A.</t>
  </si>
  <si>
    <t>MECANIZADOS Y SOLDADURAS ANSAMA,  SL</t>
  </si>
  <si>
    <t>TRADIA TELECOM S.A.</t>
  </si>
  <si>
    <t>ACTUALIZACIÓN INTEGRAL SISTEM COMUNIC.   EMERGENCIAS PM y SEIS y PC.PROY. 2022.4.1321.3.1 LOT. 2. EXP SPSC-SE 32/2022.</t>
  </si>
  <si>
    <t>VILLARES DE LA REINA</t>
  </si>
  <si>
    <t>TELTRONIC SA UNIPERSONAL</t>
  </si>
  <si>
    <t>ACTUALIZ INTEGRAL SIST COMUNIC EMERG; LOTE 2:SERV ACTUALIZ TERMINALES;SEISYPC.</t>
  </si>
  <si>
    <t>SENIOR SERVICIOS INTEGRALES S.A</t>
  </si>
  <si>
    <t>INDUSTRIAL GLOBAL SUPPLY, S.L.</t>
  </si>
  <si>
    <t>ALGETE</t>
  </si>
  <si>
    <t>AIG EUROPE SA SUCURSAL EN ESPAÑA</t>
  </si>
  <si>
    <t>ATHISA MEDIO AMBIENTE,  S.A.U.</t>
  </si>
  <si>
    <t>PELIGROS</t>
  </si>
  <si>
    <t>ATOS HOLDING IBERIA, S.L.</t>
  </si>
  <si>
    <t>JAVIER PEREZ  ISPIERTO</t>
  </si>
  <si>
    <t>PROCESO DIGITAL DE AUDIO, S.L.</t>
  </si>
  <si>
    <t>RIEGO VERDE, S.A.</t>
  </si>
  <si>
    <t>MARBELLA</t>
  </si>
  <si>
    <t>SUMINISTRO MATERIAL PARA TRABAJOS REALIZADOS POR MANTENIMIENTO EN LA ANTIGUA HIPICA MILITAR</t>
  </si>
  <si>
    <t>FUNDACIÓN EMPRESA-UNIVERSIDAD GALLEGA (FEUGA)</t>
  </si>
  <si>
    <t>JAVIER NAVARRO  ORDOÑEZ</t>
  </si>
  <si>
    <t>MARIA ROSARIO GONZALEZ MUÑOZ</t>
  </si>
  <si>
    <t>CENTRO DE ESTUDIO Y CONTROL DE RUIDO S.L.</t>
  </si>
  <si>
    <t>ASOCIACION CULTURAL KINUNA TEATRO Y TERAPIAS ALTERNATIVAS</t>
  </si>
  <si>
    <t>OKARINO TRAPISONDA TEATRO TITERES, S.L.</t>
  </si>
  <si>
    <t>ATHENEA MUSICAL</t>
  </si>
  <si>
    <t>QUIMICOS LOPEZ ESCUDERO,S.L</t>
  </si>
  <si>
    <t>COLEGIO OFICIAL PSICOLOGOS CASTILLA-LEON</t>
  </si>
  <si>
    <t>TARRAGONA</t>
  </si>
  <si>
    <t>SOLUTIA INNOVAWORLD TECHNOLOGIES S.L.</t>
  </si>
  <si>
    <t>RENOVACIÓN SISTEMA DE ALMACENAMIENTO PARA EL AYTO DE VALLADOLID, LO TE 1, (25/2023)</t>
  </si>
  <si>
    <t>MARIA CRISTINA REDONDO ALONSO</t>
  </si>
  <si>
    <t>MUSTRAMIT SL</t>
  </si>
  <si>
    <t>RIUDELLOTS DE LA SELVA</t>
  </si>
  <si>
    <t>GIRONA</t>
  </si>
  <si>
    <t>MONTAJES MODULARES MARTINEZ S.L.</t>
  </si>
  <si>
    <t>ISIDRO HERNANDO, S.L.</t>
  </si>
  <si>
    <t>CULLIGAN WATER SPAIN, S.L.U.</t>
  </si>
  <si>
    <t>TOMARES</t>
  </si>
  <si>
    <t>CONSERVACIÓN Y MEJORA DE LAS INFRAESTRUCTURAS VERDES DE LAS ZONAS SUR Y ESTE VALLADOLID. EXP: V.18 /2023 - LOTE 1</t>
  </si>
  <si>
    <t>CONTRATACIÓN CONSERVACIÓN Y MEJORA INFRAESTRUCTURAS VERDES DE LAS ZONAS CENTRO Y NORTE. LOTE 2. ZONA NORTE. V.34/2022.</t>
  </si>
  <si>
    <t>CONTRATACIÓN CONSERVACIÓN Y MEJORA INFRAESTRUCTURAS VERDES DE LAS ZONAS CENTRO Y NORTE. LOTE 1. ZONA CENTRO. V.34/2022</t>
  </si>
  <si>
    <t>SERVEO SOCIAL S.L.</t>
  </si>
  <si>
    <t>1ª PRÓRROGA CONTRATO  ""SERVICIOS POSTALES, TELEGRÁFICOS Y NOTIFICACIONES PARA AYTO VALLADOLID - LOTE 1</t>
  </si>
  <si>
    <t>GESTION PROY.SOCIOEDUC.Y DES.COMUNITARIO EN CEAS - 1/1/24 AL 31/8/25</t>
  </si>
  <si>
    <t>CONTRATO SUMINISTRO GAS NATURAL COLEGIOS PUBLICOS DEL 1 ENERO 2024 A 30 SEPTIEMBRE 2025</t>
  </si>
  <si>
    <t>Contrato de señalización vial, lote 2 (expediente 31/2023 SETM)</t>
  </si>
  <si>
    <t>CONSERVACIÓN Y MEJORA DE LAS INFRAESTRUCTURAS VERDES DE LAS ZONAS SUR Y ESTE VALLADOLID. EXP:V.18 /2023 - LOTE 1</t>
  </si>
  <si>
    <t>LOTE 3: CELADURÍA CENTROS CÍVICOS Y MUNICIPALES (2024 Y ENE-JUL 2025)</t>
  </si>
  <si>
    <t>Contrato aprendizaje a lo largo de la vida año 2024 y de enero a julio año 2025</t>
  </si>
  <si>
    <t>CONTRATO SERV. ATENCION CIUDADANA 010, CENTRALITA Y ATENCION PRESENCIAL 2024-2025</t>
  </si>
  <si>
    <t>UTE RESERVA BIOLOGICA EL TOMILLO</t>
  </si>
  <si>
    <t>CONTRATO VS 15/23 MANTENIMIENTO INTEGRAL DE LA RED DE CONTROL ATMOSFERICO (RCCAVA)</t>
  </si>
  <si>
    <t>CONTRATO SUMINISTRO DE GAS (DEL 01/01/2024 AL 30/09/2025) EXP. PR-SE 99/2022</t>
  </si>
  <si>
    <t>CONSERVACIÓN Y MEJORA DE LAS INFRAESTRUCTURAS VERDES DE LAS ZONAS SUR Y ESTE VALLADOLID. EXP: V.18 /2023 - LOTE 2</t>
  </si>
  <si>
    <t>CONTRATO SITEMA DE INFORMACIÓN Y GESTIÓN PARA EL SERVICIO DE LIMPIEZA.</t>
  </si>
  <si>
    <t>CONTRATACIÓN CONSERVACIÓN Y MEJORA DE LAS INFRAESTRUCTURAS VERDES DE ZONAS CENTRO Y NORTE. LOTE 2_ZONA NORTE_V.34/2022.</t>
  </si>
  <si>
    <t>CONTRATACIÓN CONSERVACIÓN Y MEJORA DE LAS INFRAESTRUCTURAS VERDES DE ZONAS CENTRO Y NORTE. LOTE 1_ZONA CENTRO_V.34/2022.</t>
  </si>
  <si>
    <t>VISEVER S.L.</t>
  </si>
  <si>
    <t>Contrato de señalización vial, lote 1 (expediente 31/2023 SETM)</t>
  </si>
  <si>
    <t>VILLARROBLEDO</t>
  </si>
  <si>
    <t>SE 80-23 CTTO SERVICIO APOYO A LA GESTIÓN EN LA PRESTACIÓN SERVICIOS EN BIBLIOTECAS MUNICIPALES DESDE MARZO 24+ AÑO 2025</t>
  </si>
  <si>
    <t>SERV.CELADURIA  DE LOS CENTROS DE VIDA ACTIVA SIN TRANSFERIR DEL 1 DE ENERO DE 2024 AL31 DE JULIO DE 2025</t>
  </si>
  <si>
    <t>1ª PRÓRROGA CONTRATO  ""SERVICIOS POSTALES, TELEGRÁFICOS Y NOTIFICACIONES"" PARA AYTO VALLADOLID -  LOTE 2</t>
  </si>
  <si>
    <t>Contrato gestión Centro Ocupacional de 15/2/23 a 14/2/26- años 24,25 y de 1 de enero a 14 febrero 2026.</t>
  </si>
  <si>
    <t>PRORROGA GESTION PROGRAMA VALLATARDE Y VALLANOCHE- de 22 enero 2024 a 21 enero 2025</t>
  </si>
  <si>
    <t>SERV. CELADURIA DELOS CENTROS DE VIDA ACTIVA TRANSFERIDOS DE 1 DE ENERO DE 2024 A 31 DE JULIO DE  2025</t>
  </si>
  <si>
    <t>SERVICIOS DE MIGRACIÓN, MANTENIMIENTO Y ADMINISTRACIÓN DEL SISTEMA ITSM BMC REMEDY (70/2022)</t>
  </si>
  <si>
    <t>PRÓRROGA CONTRATO RECOGIDA ENVASES LIGEROS DE PLÁSTICO EN EL MUNICIPIO DE VALLADOLID</t>
  </si>
  <si>
    <t>ACTUALIZ INTEGRAL SIST COMUNIC EMERG; LOTE1: SERV OPER ACTUALIZ INFRAESTR RED;SEISYPC.</t>
  </si>
  <si>
    <t>CONSERVACIÓN Y MEJORA DE LAS INFRAESTRUCTURAS VERDES DE LAS ZONAS SUR Y ESTE VALLADOLID. EXP: V.18 /2023 - LOTE 3</t>
  </si>
  <si>
    <t>GESTIÓN ACTIVIDADES OCUPACIÓN TIEMPO LIBRE (YOGA) EN CENTROS DE PARTICIPACIÓN CIUDADANA (DEL 1/ENE 2024 AL 30/SEP 2025)</t>
  </si>
  <si>
    <t>ARRENDAMIENTO CAMIÓN CARGA SUPERIOR MÁS DE 13m3 LOTE 1, AÑOS 2024 Y 2025. SERVICIO DE LIMPIEZA.</t>
  </si>
  <si>
    <t>EQUIPOS Y SERVICIOS DEL NORDESTE,S.L.</t>
  </si>
  <si>
    <t>CABRILS</t>
  </si>
  <si>
    <t>CONTRATO MANTENIMIENTO SIST. CALEFACCIÓN Y CLIMAT. CENTROS PARTICIPACIÓN CIUD/ LOTE 1 EXP SE-PC 11/2023/ 1ENE24-1JUN25</t>
  </si>
  <si>
    <t>ARCAL GESTION DOCUMENTAL, SL</t>
  </si>
  <si>
    <t>SUMINISTRO DE GAS PARA POLICÍA MUNICIPAL DE 1 DE ENERO A 31 DE DIC. DE 2024 Y DE 1 DE ENERO A 30 DE SEPT. DE 2025.</t>
  </si>
  <si>
    <t>suministro gas-iniciativas sociales: cpms tranf-proy-de 1/1/24 a 30/9/25-(cont de 1/10/23 a 30/9/25)</t>
  </si>
  <si>
    <t>CONTRATO SUMINISTRO GAS NATURAL ESCUELAS INFANTILES MUNICIPALES DE 1 ENERO 2024 A 30 SEPTIEMBRE 2025</t>
  </si>
  <si>
    <t>ASISTENCÍA TÉCNICA, OPERACIÓN Y MTO. DEL SOFTWARE DE BASE(54/2022) LOTE 2, (MODIFICACIÓN)</t>
  </si>
  <si>
    <t>SERV.CELADURIA -LOTE 2 CENTROS DE ACCION SOCIAL - INTERV.SOC- DE 1/1/24 A 31/7/25 (2024: 69.017,60e y 2025: 41.521,40e)</t>
  </si>
  <si>
    <t>suministro gas-iniciativas sociales: cpms no transf. de 1/1/24 a 30/9/25-(cont de 1/10/23 a 30/9/25)</t>
  </si>
  <si>
    <t>CONTRATACION SERVICIOS CELADURIA AGENCIA DE INNOVACION Y DESARROLLO ECONOMICO. CONTRATO CENTRALIZADO</t>
  </si>
  <si>
    <t>10SS-11-23. CTTO SERVICIO CELADURIA PARA COLEGIOS PUBLICOS. 2024 Y DE ENERO A JULIO 2025</t>
  </si>
  <si>
    <t>SE 20/21 PS 2 PRÓRROGA CONTRATO ANIMACIÓN LECTORA LOTE 2. 2024 Y 2025</t>
  </si>
  <si>
    <t>SUMINISTRO GAS-INTERVENCION SOCIAL: CEAS Y C.INTEGRADO DEL 1/10/23 AL 30/9/2025 - DE ENE-24 A SEP-25</t>
  </si>
  <si>
    <t>WAVES KIDS S.L.</t>
  </si>
  <si>
    <t>CONTRATO SUMINISTRO GAS NATURA ENERO 2024-SEPTIEMBRE 2025 (SERVICIO DE LIMPIEZA)</t>
  </si>
  <si>
    <t>SERV. CELADURIA DEL CENTRO DE FORMACION JACINTO BENAVENTE DE ENERO 2024 AL 31 DE JULIO DE 2025</t>
  </si>
  <si>
    <t>SERV.CELADURIA-LOTE 2 COMEDOR SOCIAL-INTERVENCION SOC- DE 1/1/24 A 31/7/25 (2024; 5.882,40e y 2025: 2.170,60e)</t>
  </si>
  <si>
    <t>CONTRATO SUMINISTRO GAS NATURAL; AÑO 2024 Y DEL 1 DE ENERO AL 30 DE SEPTIEMBRE DE 2025; SEISYPC.</t>
  </si>
  <si>
    <t>CONTRATO SUMINISTRO DE PIENSOS (LOTE 1) Y MEDICAMENTOS (LOTE 2) PARA C.M.P.A. - ANUALIDADES 2O24 - 2025  LOTE 2</t>
  </si>
  <si>
    <t>SE-PC 12/2023: PRÓRROGA CONTRATO DE MANT DE ASCENSORES DE LOS CENTROS DE PARTICIPACIÓN CIUDADANA (1 ENE24-3 MAY25)</t>
  </si>
  <si>
    <t>CONTRATO DE CONTROL DE PALOMAS Y AVES (LOTE 2) DEL 15-10-2023 AL 14-10 DEL 2025 - ANUALIDADES 2024-2025</t>
  </si>
  <si>
    <t>SUMINISTRO DE LICENCIAS DE PUESTO DE USUARIO (METALLIC, SOPHOS, MS PROJECT Y MS B1), LOTE 5 (25/2023)</t>
  </si>
  <si>
    <t>CONTRATO  RENTING VEHÍCULOS CAMUF.  POLICÍA MUNICIPAL DE 1 DE ENERO DE 2024 A 31 DE MAYO DE 2028. EXPTE. SPSC SE-03/2023</t>
  </si>
  <si>
    <t>MTO. Y ASISTENCIA TÉCNICA DEL SISTEMA DE INFORMACIÓN DEL PADRÓN MUNICIPAL DE HABITANTES DEL AYTO DE VALLADOLID (12/2023</t>
  </si>
  <si>
    <t>CONTRATO BASADO DE CONTROL DE CALIDAD (LOTE 2) OBRA URB.CAMINO VIEJO SIMANCAS (LOTE 1).</t>
  </si>
  <si>
    <t>SUMINISTRO GAS-INTERVENCION SOCIAL: COMEDOR SOCIAL (PROYECTO) DE 1/10/23 AL 30/09/25 - DE ENE-24 A SEP-25</t>
  </si>
  <si>
    <t>NUEVO CONTRATO SUMINISTRO GAS-DE 2024 A 30 SEPTIEMBRE 2025-CENTRO DE FORMACIÓN JACINTO BENAVENTE.</t>
  </si>
  <si>
    <t>CONTRATO SUMINISTRO GAS NATURAL BIBLIOTECAS MUNICIPALES DE 1 ENERO 2024 A 30 SEPTIEMBRE 2025</t>
  </si>
  <si>
    <t>BELGRAVIA PRODUCCIONES SL</t>
  </si>
  <si>
    <t>SUMINISTRO E IMPLANTACIÓN DEL SISTEMA DE GESTIÓN DE INGRESOS Y RECAUDACIÓN 2024-25-LOTE 2</t>
  </si>
  <si>
    <t>EXAMANES GINECOLOGICOS TRABAJADORAS DEL AYUNTAMIENTO. SERVICIO DE PREVENCION Y SALUD LABORAL</t>
  </si>
  <si>
    <t>SOLITIUM S.L.</t>
  </si>
  <si>
    <t>MARIA JOSE ENRIQUEZ VEGAS</t>
  </si>
  <si>
    <t>CIUDAD RODRIGO</t>
  </si>
  <si>
    <t>CONTRATO SUMINISTRO GAS NATURAL CENTRO MUNICIPAL IGUALDAD 1 ENERO 2024 A 30 SEPTIEMBRE 2025</t>
  </si>
  <si>
    <t>TRAMITACIÓN NUEVO AD CONTRATO MANTENIM. SISTEMA QUEJAS Y SUGERENCIAS POR CAMBIO A PROYECTO SIN F.A.</t>
  </si>
  <si>
    <t>Primera prorroga contrato alquiler y copias fotocopiadoras de 8-2-2024 a 7-2-2025. Dpto. de Prevencion y Salud Laboral</t>
  </si>
  <si>
    <t>SUM.IMPRESION DE CONCEJALIA, DIRECCION Y SECRET.EJECUTIVA .AREA SERVICIOS SOCIALES Y M.C.-DEL 8  FEB 2024 AL 7 FEB. 2025</t>
  </si>
  <si>
    <t>ALQUILER Y COPIAS EQUIPOS IMPRES. SERV.CENTRALES Y CEAS - DEL 8/2/24 AL 7 /2/2025</t>
  </si>
  <si>
    <t>ALQUILER Y COPIAS EQ.MULTIF. COMEDOR SOCIAL - DEL 8/2/24 AL 7/2/25</t>
  </si>
  <si>
    <t>SUMINISTROS DE IMPRESION DE LOS CENTROS  DE PERSONAS MAYORES  TRANSFERIDOS  DEL 8/2/24 AL 7/2/2025</t>
  </si>
  <si>
    <t>SUMINIS. DE IMPRESION DE LOS C.P. MAYORES NO TRANSFERIDOS Y S. CENTRALES DEL 8/2/24 AL 7/2/25</t>
  </si>
  <si>
    <t>SUMINISTROS DE IMPRESION DEL 8/2/24 AL 7/2/ 2025 DEL CENTRO DE FORMACION PARA EL EMPLEO-</t>
  </si>
  <si>
    <t>PRIMERA PRORROGA DEL SUMINISTRO DE IMPRESION CORPORATIVA. 8 FEBRERO 2024 A 7 FEBRERO DE 2025</t>
  </si>
  <si>
    <t>PÓRROGA CONTRATO SUMINISTRO  IMPRESIÓN CORPORATIVA AYTO DE VALLADOLID EXP PR-SE 40/2021</t>
  </si>
  <si>
    <t>PRORROGA CONTRATO PR-SE 40/2021 SUMINISTRO IMPRESORAS SERVICIO MEDIO AMBIENTE Nº FC011373 Y FC011374</t>
  </si>
  <si>
    <t>ALQUILER Y COPIAS DE EQUIPOS MULTIFUNCIÓN DEL CAI - DEL 8/2/24 al 7/2/25</t>
  </si>
  <si>
    <t>Prorroga de contrato de suministro de impresión corporativa. D.A. Innovación ( 1/2/2024 a 31/01/2025)</t>
  </si>
  <si>
    <t>PRORROGA ALQUILER FOTOCOPIADORAS SERVICIO CONTABILIDAD 08/02/2024 A 07/02/2025</t>
  </si>
  <si>
    <t>PRORROGA ALQUILER FOTOCOPIADORAS INTERVENCION GENERAL 08/02/2024 A 07/02/2025</t>
  </si>
  <si>
    <t>PRORROGA CONSUMO FOTOCOPIADORAS SERVICIO CONTABILIDAD 08/02/2024 A 07/02/2025</t>
  </si>
  <si>
    <t>PRORROGA CONSUMO FOTOCOPIADORAS INTERVENCION GENERAL 08/02/2024 A 07/02/2025</t>
  </si>
  <si>
    <t>PRÓRROGA CONTRATO IMPRESIÓN ÁREA 02</t>
  </si>
  <si>
    <t>ALQUILER/COPIAS IMPRESION Sº SALUD PUBLICA  Y DIREC. AREA S.P. Y S.C. DEL 8-2-2024 AL 7-2-2025 - PRIMERA PRORROGA</t>
  </si>
  <si>
    <t>1ª PRÓRROGA CONTRATO SUMINISTRO IMPRESIÓN CORPORATIVA DEL SERVICIO DE  POLICÍA MUNICIPAL DEL 8-2-2024   AL 7 -2- 2025.</t>
  </si>
  <si>
    <t>Consum. fotoc. Área Mov. y Espacio Urbano (SEMEU-CONCEJ pta. 38, LIC pta.19,SCIE pta. 18 bis, INF. URB. pta 9)</t>
  </si>
  <si>
    <t>ALQUILER FOTOCOPIADORA_CENTRO MOVILIDAD URBANA (8 febrero a 31 diciembre  2024/1 enero a 7 de febrero 2025)</t>
  </si>
  <si>
    <t>ALQUILER FOTOCOPIADORA_SERVICIO OCUPACIÓN VÍA PÚBLICA (8 febrero a 31 diciembre 2024/1 enero a 7 febrero 2025)</t>
  </si>
  <si>
    <t>COPIAS_FOTOCOPIADORA_CENTRO MOVILIDAD URBANA (8 febrero a 31 diciembre 2024/1 enero a 7 febrero 2025)</t>
  </si>
  <si>
    <t>COPIAS_FOTOCOPIADORA_SERVICIO OCUPACIÓN VÍA PÚBLICA (8 febrero a 31 diciembre 2024/1 enero a 7 febrero 2025)</t>
  </si>
  <si>
    <t>Alquiler fotocopiadoras Área Mov. y Espacio Urbano(SEMEU-CONCEJ pta 38, LIC pta 19, SCIE pta 18 bis, INF URB pta 9)</t>
  </si>
  <si>
    <t>SUMINISTRO DE IMPRESIÓN CORPORATIVA, CDIT, PRIMERA PRÓRROGA (36/2023)</t>
  </si>
  <si>
    <t>PR-SE 40/2021 P.S. 3. PRORROGA SUMINISTRO DE IMPRESION CORPORATIVA. SERVICIO DE IGUALDAD. 08/02/24 A 07/02/25.</t>
  </si>
  <si>
    <t>PR-SE 40/2021 P.S. 3. PRORROGA CONTRATO SUMINISTRO DE IMPRESION CORPORATIVA. SERVICIO DE EDUCACION. 08/02/24 A 07/02/25.</t>
  </si>
  <si>
    <t>PR-SE 40/2021 P.S. 3. PRORROGA CONTRATO SUMINISTRO DE IMPRESION CORPORATIVA. BIBLIOTECAS PUBLICAS. 08/02/24 A 07/02/25.</t>
  </si>
  <si>
    <t>PRIMERA PRORROGA DEL CONTRATO CENTRALIZADO DE SUMINISTRO DE LA GESTION DE IMPRESION CORPORATIVA, AREA CULTURA Y TURISMO</t>
  </si>
  <si>
    <t>PRIMERA PRORROGA EXP. PR-SE 40/2021 SUMINISTRO IMPRESIÓN CORPORATIVA DEL EXCMO. AYTO VALLADOLID. SERVICIO DE LIMPIEZA.</t>
  </si>
  <si>
    <t>ALQUILER FOTOCOPIADORA TIPO MC 3 PARA PRORROGA CONTRATO DE SUMINISTRO DE IMPRESION CORPORATIVA (08-02-24 A 07-02-25)</t>
  </si>
  <si>
    <t>COPIAS FOTOCOPIADORA TIPO MC 3 PARA PRORROGA CONTRATO DE SUMINISTRO DE IMPRESION CORPORATIVA (08-02-24 A 07-02-25)</t>
  </si>
  <si>
    <t>PREVISIÓN EQUIPOS IMPRESIÓN TESORERÍA Y RECAUDACIÓN</t>
  </si>
  <si>
    <t>SEGUNDA PRÓRROGA CONTRATO SUMINISTRO IMPRESIÓN CORPORATIVA; EXPTE PR SE 40_2021; SEISYPC</t>
  </si>
  <si>
    <t>Contrato de ALQUILER DE FOTOCOPIADORAS DEL SEPI entre el 8/02 a 31/12 de 2024 y del 1/01 a 7/02 de 2025</t>
  </si>
  <si>
    <t>Contrato de COPIAS para FOTOCOPIADORAS del SEPI entre el 8/02 a 31/12 de 2024 y 1/01 a 7/02 de 2025.</t>
  </si>
  <si>
    <t>PRIMERA PRORROGA COPIAS CONTRATO MAQ. FOTOCOP. KYOCERA 4053, R.I. 08/02/2024 -31/12/2024; 01/01/2025 - 07/02/2025</t>
  </si>
  <si>
    <t>PRIMERA PRORROGA ALQUILER MAQ. FOTOCOP. KYOCERA 4053, R.I., 08/02/2024 - 31/12/2024;  01/01/2025 - 07/02/2025</t>
  </si>
  <si>
    <t>PRORROGA DE CONTRATO DE SUMINISTRO DE IMPRESION CORPORATIVA. SERVICIO CYM (01/02/24 A 31/01/25)</t>
  </si>
  <si>
    <t>PRÓRROGA CONTRATO ALQUILER MÁQUINAS FOTOCOPIADORAS PERSONAL Y FORMACIÓN 8-2-24 A 7-2-25.</t>
  </si>
  <si>
    <t>ABONO COPIAS FOTOCOPIADORAS PERSONAL Y FORMACIÓN 8-2-24 AL 7-2-25.</t>
  </si>
  <si>
    <t>PRIMERA PRÓRROGA SUMINISTRO IMPRESIÓN CORPORATIVA 08/02/24 A 07/02/25. CONCEJALÍA, DIRECCIÓN Y SECR. EJECUTIVA HACIENDA.</t>
  </si>
  <si>
    <t>ALQUILER FOTOCOPIADORA DEL DPTO. PATRIMONIO.PERIODO: 08/02/2024 AL 31/12/2024 - 01/01/25 AL 07/02/2025</t>
  </si>
  <si>
    <t>ESTIMACIÓN COPIAS FOTOCOPIADORA DEL DPTO. PATRIMONIO.PERIODO: 08/02/2024 AL 31/12/2024 - 01/01/25 AL 07/02/2025</t>
  </si>
  <si>
    <t>!ª Prórroga contrato Suministro Impresión corporativa, del 8 febrero 2024 al 7 febrero 2025. (Secretaría General)</t>
  </si>
  <si>
    <t>1ª Prórroga contrato Suministro Impresión corporativa, del 8 de febrero 2024 al 7 de febrero 2025 (Secretaría General).</t>
  </si>
  <si>
    <t>CONTRATO MANTENIMIENTO GRUPOS ELECTRÓGENOS CENTROS PARTICIPACIÓN CIUD/ LOTE 2 EXP SE-PC 11/2023/ 1ENE24-1JUN25</t>
  </si>
  <si>
    <t>SE-PC 13/2023: PRÓRROGA CONTRATO DE MANT. DE EXTINTORES DE LOS CENTROS DE PARTICIPACIÓN CIUDADANA (1 ENE24-3 MAY25)</t>
  </si>
  <si>
    <t>PRORROGA DEL CONTRATO VS 7/20</t>
  </si>
  <si>
    <t>CONTRATO SUMINISTRO GAS NATURAL OFICINA VENTA AMBULANTE.</t>
  </si>
  <si>
    <t>SE-PC 14/2023: PRÓRROGA CONTRATO DE MANTENIM. DE JARDINES DE LOS CENTROS DE PARTICIPACIÓN CIUDADANA (1 ENE24-24 MAY25)</t>
  </si>
  <si>
    <t>FUNDACIÓN UNIVERSIDAD DE VALLADOLID</t>
  </si>
  <si>
    <t>PRORROGA SERV. GESTION ESCUELA DE FORMACIÓN Y ANIMACIÓN JUVENIL DE 29/01/2024 A 28/01/2025</t>
  </si>
  <si>
    <t>CONTRATO BASADO DE CONTROL CALIDAD (LOTE 1 ENSAYOS)OBRA URBANIZACIÓN CAMINO VIEJO SIMANCAS (LOTE 1)</t>
  </si>
  <si>
    <t>SE-PC 16/2023: PRÓRROGA CONTRATO DE MANTENIMIENTO ALARMAS DE LOS CENTROS DE PARTICIPACIÓN CIUDADANA (1 ENE24-31 MAY25)</t>
  </si>
  <si>
    <t>SEGURIDAD Y SALUD OBRA URBANIZACIÓN CAMINO VIEJO SIMANCAS (LOTE 1)</t>
  </si>
  <si>
    <t>ASOCIACION DE LA PRENSA DEPORTIVA DE VALLADOLID</t>
  </si>
  <si>
    <t>PARA REAJUSTE DE ANUALIDADES APLICACIÓN INFORMÁTICA DE POLICÍA MUNICIPAL. EXPTE. 41/21. LOTE Nº 1.</t>
  </si>
  <si>
    <t>10SS-11-23 CTTO SERVICIO CELADURIA PARA EL CENTRO MUNICIPAL DE IGUALDAD. 2024 Y DE ENERO A JULIO 2025.</t>
  </si>
  <si>
    <t>LOTE 4: CELADURÍA CENTROS SANTIAGO LÓPEZ Y SEGUNDO MONTES (2024 Y ENE-JUL 2025)</t>
  </si>
  <si>
    <t>tall.sensibilización Lote 1 accesibilidad y diversidad como fortaleza de sensib.plan accesibilidad del 1/1/24 a 31/8/25</t>
  </si>
  <si>
    <t>tall.sensibilización Lote2  taller educativo sobre comercio  justo, plan de cooperacion -del 1/1/24 a 31/8/25</t>
  </si>
  <si>
    <t>TALLERES SENSIBILIZACION L3 CONVIV. INTERCULT. Y TALL.PREV. INTOLERANCIA Y ODIO-DE 1/1/24 A 31/8/25</t>
  </si>
  <si>
    <t>PETZL ESPAÑA.S.L.</t>
  </si>
  <si>
    <t>AC CAMERFIRMA,S.A</t>
  </si>
  <si>
    <t>JUAN CARLOS ALONSO MOYANO</t>
  </si>
  <si>
    <t>TRAZADOS VIALES S.L.</t>
  </si>
  <si>
    <t>CONSTRUYENDO MI FUTURO - GEST. PROY. SOCIOED.Y DES. COMUNIT. EN CEAS - PROY - 1/1/24 AL 31/8/25</t>
  </si>
  <si>
    <t>Coordinación de seguridad y salud, contrato de señalización vial lote 1 (exp. 31/2023 SETM)</t>
  </si>
  <si>
    <t>Coordinación de seguridad y salud del contrato de señalización vial,  lote 2 (exp. 31/2023 SETM)</t>
  </si>
  <si>
    <t>PRÓRROGA LOTE 3 DE CONTRATO DE APOYO A LA GESTIÓN BIBLIOTECARIA, ARCHIVO MUNICIPAL. 2024, 2025.</t>
  </si>
  <si>
    <t>ADJUDICACION CONTRATO SERVICIO DE ASESORAMIENTO FISCAL DEL AYUNTAMIENTO DE VALLADOLID Y ENTIDADES DEPENDIENTES</t>
  </si>
  <si>
    <t>SERVICIO MTO. DE LA RED DE VOZ Y DATOS, SEGUNDA PRÓRROGA, (55/2023)</t>
  </si>
  <si>
    <t>GLORIA HERNANDEZ LUIS</t>
  </si>
  <si>
    <t>COBERTURA MOVIL EN PUENTE DUERO</t>
  </si>
  <si>
    <t>UNIFORMES GARY´S S.L.U.</t>
  </si>
  <si>
    <t>VELEZ-RUBIO</t>
  </si>
  <si>
    <t>ALMERIA</t>
  </si>
  <si>
    <t>ADTIVA COMUNICACION CREATIVA SL</t>
  </si>
  <si>
    <t>PROMETEO INNOVATIONS S.L.N.E.</t>
  </si>
  <si>
    <t>EXP. VS 54/23 CALIBRACIONES DE LA RED</t>
  </si>
  <si>
    <t>JOSÉ MANUEL SASTRE TOQUERO</t>
  </si>
  <si>
    <t>SE-PC 15/2023: PRÓRROGA DEL CONTRATO DE CONTROL DE PLAGAS DE LOS CENTROS DE PARTICIPACIÓN CIUDADANA (1 ENE24-30 ABR25)</t>
  </si>
  <si>
    <t>TOMAS CABEZAS S.L.</t>
  </si>
  <si>
    <t>JOYERÍA RELOJERÍA ZURRO</t>
  </si>
  <si>
    <t>MAILING ANDALUCIA S.A</t>
  </si>
  <si>
    <t>CONTRATACION SERVICIOS DE IMPRESIÓN , PLEGADO Y ENSOBRADO DE LOS ENVIOS POSTALES DEL AYUNTAMIENTO DE VALLADOLID</t>
  </si>
  <si>
    <t>ALCALÁ DE GUADAIRA</t>
  </si>
  <si>
    <t>PRORROGA GESTION BANCO DEL TIEMPO DE 01/03/24 AL 28/02/25</t>
  </si>
  <si>
    <t>OCCIDENT GCO SOCIEDAD ANONIMA DE SEGUROS Y REASEGUROS</t>
  </si>
  <si>
    <t>contrato serv.promoc.envejec.activo y anim.sociolcult para CVA TRANSF.-de 1/1/24 a 15/9/25..</t>
  </si>
  <si>
    <t>contrato serv.promoc.envejec.activo y anim.sociolcult para CVA NO TRANSF.-de 1/1/24 a 15/9/25.</t>
  </si>
  <si>
    <t>02. Urbanismo y vivienda</t>
  </si>
  <si>
    <t>04. Hacienda, personal y modernización administrativa</t>
  </si>
  <si>
    <t>05. Comercio, mercados y consumo</t>
  </si>
  <si>
    <t>06. Educación y cultura</t>
  </si>
  <si>
    <t>07. Medio ambiente</t>
  </si>
  <si>
    <t>08. Tráfico y movilidad</t>
  </si>
  <si>
    <t>09. Turismo, eventos y marca ciudad</t>
  </si>
  <si>
    <t>10. Personas mayores, familia y servicios sociales</t>
  </si>
  <si>
    <t>1501. Dirección del área de urbanismo y vivienda</t>
  </si>
  <si>
    <t>9200. Dirección del area de participación ciudadana y deportes</t>
  </si>
  <si>
    <t>9209. Dirección del area de hacienda, personal y modernización administrativa</t>
  </si>
  <si>
    <t>4301. Dirección del área de comercio, mercados y consumo</t>
  </si>
  <si>
    <t>4312. Mercados</t>
  </si>
  <si>
    <t>4314. Actuaciones en materia de comercio minorista</t>
  </si>
  <si>
    <t>3202. Dirección del área de educación y cultura</t>
  </si>
  <si>
    <t>1301. Dirección del área de tráfico y movilidad</t>
  </si>
  <si>
    <t>4332. Dirección del área de turismo, eventos y marca ciudad</t>
  </si>
  <si>
    <t>2313. Dirección del área de personas mayores, familia y servicios sociales</t>
  </si>
  <si>
    <t>1302. Dirección del área de salud pública y seguridad ciudadana</t>
  </si>
  <si>
    <t>1621. Recogida de residuos</t>
  </si>
  <si>
    <t>4322</t>
  </si>
  <si>
    <t>(Todas)</t>
  </si>
  <si>
    <t>2</t>
  </si>
  <si>
    <t>TALLERES F. FERNANDEZ, SOCIEDAD LIMITADA</t>
  </si>
  <si>
    <t>SANTOVENIA DE PISUERGA</t>
  </si>
  <si>
    <t>STRATO, S.L.</t>
  </si>
  <si>
    <t>6</t>
  </si>
  <si>
    <t>SENIOR SERVICIOS INTEGRALES SA - ASOC PAJARILLOS EDUCA UTE</t>
  </si>
  <si>
    <t>SAMGA S. L. SERVICIOS AUXILIARES DE MANTENIMIENTO GENERAL</t>
  </si>
  <si>
    <t>ALMACEN DE RECAMBIOS PAHER, S.A.</t>
  </si>
  <si>
    <t>UTE CTR VALLLADOLID</t>
  </si>
  <si>
    <t>ConcsOP - De concesion de obra publica</t>
  </si>
  <si>
    <t>FRAGUA INNOVACION S.L.</t>
  </si>
  <si>
    <t>CICLOS CUERVAS S.L.</t>
  </si>
  <si>
    <t>Seguridad y salud en obras de adaptación y ejecución de tramo ciclable del Paseo Isabel la Católica, expte 28/2023 SETM</t>
  </si>
  <si>
    <t>ELMON ELECTRICIDAD Y COMUNICACIONES, S.L.</t>
  </si>
  <si>
    <t>ROBERTO HERRERO MERINO SL</t>
  </si>
  <si>
    <t>MYLVA,S.A.</t>
  </si>
  <si>
    <t>ALKI-OLID S.L.</t>
  </si>
  <si>
    <t>CASTELLANA DE TELECOMUNICACIONES, S.L.</t>
  </si>
  <si>
    <t>FITOSANITARIA REGIONAL CASTELLANO-LEONESA, S.L</t>
  </si>
  <si>
    <t>TECNO VALLADOLID,S.L.</t>
  </si>
  <si>
    <t>EVA MARIA GUTIERREZ GARCIA</t>
  </si>
  <si>
    <t>NEUMATICOS ESGUEVA, S.L.</t>
  </si>
  <si>
    <t>GILSON INTERNACIONAL BV SUCURSAL EN ESPAÑA</t>
  </si>
  <si>
    <t>SAN FERNANDO DE HENARES</t>
  </si>
  <si>
    <t>UTE SAD AVANZADO VALLADOLID SENIOR SERVICIOS INTEGRALES SA Y ONET IBERIA SAU</t>
  </si>
  <si>
    <t>BRIGHT SHADOWS SL</t>
  </si>
  <si>
    <t>1</t>
  </si>
  <si>
    <t>TDMED POWER SYSTEMS, S.L.</t>
  </si>
  <si>
    <t>BRAVO INDIA SL</t>
  </si>
  <si>
    <t>EL MERCADO DEL TRIGO SL</t>
  </si>
  <si>
    <t>Ensayos Control Calidad Obras adaptación y ejecución de Carril Bici en Paseo Isabel la Católica, expte 28/2023 SETM</t>
  </si>
  <si>
    <t>AT Control Calidad Obras adaptación y ejecución de tramo ""Carril Bici en  Paseo Isabel la Católica"" expte 28/2023 SETM</t>
  </si>
  <si>
    <t>OCA-DIDO, S.L.</t>
  </si>
  <si>
    <t>CASA PEPE VIGO SL</t>
  </si>
  <si>
    <t>UTE ALBERGUE MUNICIPAL ARALIA SERVICIOS SOCIOSANITARIOS SA Y FUNDACION INTRAS</t>
  </si>
  <si>
    <t>AURUM REGALOS PUBLICITARIOS,S.L.</t>
  </si>
  <si>
    <t>AYESA ADVANCED TECHNOLOGIES, SA</t>
  </si>
  <si>
    <t>SERVICIO ADMINISTRACIÓN ESPECIALIZADA Y SOPORTE A USUARIOS AVANTE (26/2023)</t>
  </si>
  <si>
    <t>SOLYVEN INGENIERIA, S.L.</t>
  </si>
  <si>
    <t>RECAMBIOS POMAUTO, S L</t>
  </si>
  <si>
    <t>SUMINISTRO DE PAPEL PARA LA ELABORACIÓN DE IMPRESOS PARA POLICÍA MUNICIPAL POR PARTE DE LA IMPRENTA MUNICIPAL</t>
  </si>
  <si>
    <t>ALVAROMAN REGALOS PUBLICITARIOS, S.L.</t>
  </si>
  <si>
    <t>REPARACIÓN DE PUERTAS MANUALES Y AUTOMÁTICAS DE LAS DEPENDENCIAS DE LA POLICÍA MUNICIPAL</t>
  </si>
  <si>
    <t>TINLOHI, S.L.</t>
  </si>
  <si>
    <t>CYDIMA, S.L.</t>
  </si>
  <si>
    <t>Dirección facultativa de obras de instalación de ascensor en calle Veleta (lote 2) PS nº 2 del expediente 17/2023 SETM</t>
  </si>
  <si>
    <t>MIL TRESCIENTOS GRAMOS, S.L.</t>
  </si>
  <si>
    <t>TOTAL SAFETY CLEAN, S.L.U.</t>
  </si>
  <si>
    <t>RUBÍ</t>
  </si>
  <si>
    <t>KOINOS COMUNICACION S.L.</t>
  </si>
  <si>
    <t>MUCIENTES</t>
  </si>
  <si>
    <t>TELECYL, S.A.</t>
  </si>
  <si>
    <t>TARGET TECNOLOGIA, S.A.</t>
  </si>
  <si>
    <t>CONSTRUCCIONES SANCHEZ ROMERA, S.L.</t>
  </si>
  <si>
    <t>IMPERIAL DE EXPLOTACIONES HOTELERAS, S.L.</t>
  </si>
  <si>
    <t>D´ALEPH INICIATIVAS Y ORGANIZACION, SA</t>
  </si>
  <si>
    <t>SUMINISTRO DE LICENCIAS Y SOPORTE TÉCNICO DEL GESTOR DOCUMENTAL ALFRESCO (10/2024)</t>
  </si>
  <si>
    <t>AXEL SPRINGER ESPAÑA, S.A.</t>
  </si>
  <si>
    <t>SE 2-22 PS1 PRORROGA CTTO SERVICIOS PROGRAMA ABSENTISMO ESCOLAR CURSOS 24-25 Y 25-26</t>
  </si>
  <si>
    <t>REPARACIÓN DEL ASCENSOR DE LAS DEPENDENCIAS DE LA POLICÍA MUNICIPAL</t>
  </si>
  <si>
    <t>SORIA</t>
  </si>
  <si>
    <t>MARIA TERESA GARROTE VAZQUEZ</t>
  </si>
  <si>
    <t>ANGEL RODRIGUEZ  SAN JOSÉ</t>
  </si>
  <si>
    <t>ISLAS BALEARES</t>
  </si>
  <si>
    <t>AXATON, S.L.</t>
  </si>
  <si>
    <t>CARMONA</t>
  </si>
  <si>
    <t>CLAIRE MARTINE STEWART</t>
  </si>
  <si>
    <t>HEARST MAGAZINES, S.L.</t>
  </si>
  <si>
    <t>REDACCION DE PROYECTOS Y DIRECCION DE OBRA ALUMBRADO DIFERENTES CALLES COMERCIALES. PLAZO EJEC.</t>
  </si>
  <si>
    <t>LUBRIDUERO, S.L.</t>
  </si>
  <si>
    <t>PINTURAS Y SUMINISTROS PINMAHER S.L.L.</t>
  </si>
  <si>
    <t>MTO Y ASISTENCIA TÉCNICA DEL SISTEMA DE PERSONAL Y NÓMINA, BASADO EN META4 E-MIND, PRIMERA PRÓRROGA (7/2024)</t>
  </si>
  <si>
    <t>MTO Y ASIST TÉC DEL SISTEMA DE INFORMACIÓN PRESUPUESTARIA, CONTABLE Y FINANCIERA, SICALWIN, PRIMERA PRÓRROGA (5/2024)</t>
  </si>
  <si>
    <t>contratación menor</t>
  </si>
  <si>
    <t>DIARIO ABC, S.L.</t>
  </si>
  <si>
    <t>HAGS SWELEK S.A.</t>
  </si>
  <si>
    <t>PALMA DE MALLORCA</t>
  </si>
  <si>
    <t>ESTUDIO DE DISEÑO Y ARQUITECTURA WORLD DESIGN, S.L.</t>
  </si>
  <si>
    <t>MANO DE OBRA / DUMPER AUSA FILTRO GASOIL AEREO MN000017 / AUSA KIT FILTROS MOTOR KUBOTA 93403RE00 / ACEITE MOTOR AD XTD</t>
  </si>
  <si>
    <t>IZASA SCIENTIFIC, S.L.U.</t>
  </si>
  <si>
    <t>HOSPITALET DE LLOBREGAT</t>
  </si>
  <si>
    <t>EMERGALIA S.L.U.</t>
  </si>
  <si>
    <t>TEATRO DEL AZAR, S.L.</t>
  </si>
  <si>
    <t>FERNANDO MARTINEZ  BERMEJO</t>
  </si>
  <si>
    <t>PUERTAS FAHER S.L.L.</t>
  </si>
  <si>
    <t>HIJOS DE AMBROSIO PELAZ, S.A.</t>
  </si>
  <si>
    <t>GESTIÓN DE CADÁVERES DE ANIMALES PROCEDENTES DEL CENTRO MUNICIPAL DE PROTECCIÓN ANIMAL.</t>
  </si>
  <si>
    <t>MARIA DEL ROSARIO JAULAR MARTÍN</t>
  </si>
  <si>
    <t>TOYR S.A</t>
  </si>
  <si>
    <t>Contrato de obras de construcción de carril bici en polígono de San Cristóbal (exp. 38/2023 SETM)</t>
  </si>
  <si>
    <t>CERTIFICADO EFICIENCIA ENERGETICA ANTES DE ACOMETER OBRAS DE REHABILITACION DEL CONVENTO SANTA CATALINA</t>
  </si>
  <si>
    <t>TECNOHIDRAULICA  VALLADOLID,S.L.</t>
  </si>
  <si>
    <t>UTE INETUM ESPAÑA-VIRTUAL DESK VASSOCIALES- EXPT. 10SS-118-23</t>
  </si>
  <si>
    <t>Ensayos Control Calidad, LOTE 1 Contrato de obras para recinto de nueva feria gastronómica (exp. 13/2024 SETM)</t>
  </si>
  <si>
    <t>Asistencia Técnica, LOTE 2 CC del Contrato de obras para recinto de nueva Feria Gastronómica exp.13/2024 SETM</t>
  </si>
  <si>
    <t>KULTURA IDEAS Y ESTRATEGIAS PARA EL PATRIMONIO, S.L.</t>
  </si>
  <si>
    <t>ADJUDICACION ASISTENCIA TECNICA GESTION PLAN NACIONAL TURISMO ENOGASTRONOMICO VALLADOLID CENTRO CULTURA DEL VINO. PRTR</t>
  </si>
  <si>
    <t>BANDERAS PUERTA DE HIERRO</t>
  </si>
  <si>
    <t>MALIAÑO</t>
  </si>
  <si>
    <t>SOPORTE Y MTO DEL PORTAL Y SEDE ELECTRÓNICA  AYTO  VALLADOLID, BASADOS EN PROXIA SUITE, PRIMERA PRÓRROGA (16/2024)</t>
  </si>
  <si>
    <t>PRORROGA CONTRATO SERVICIO ATENCION Y COORDINACION SERVICIOS AUXILIARES EN LA CUPULA DEL MILENIO. 14-07-24 AL 13-07-2025</t>
  </si>
  <si>
    <t>LOCK SISTEMAS, S.L.L.</t>
  </si>
  <si>
    <t>DISTRIASVY SOCIEDAD LIMITADA</t>
  </si>
  <si>
    <t>LIBRERIA MAXTOR, SOCIEDAD LIMITADA</t>
  </si>
  <si>
    <t>EL CORTE INGLES, S.A.</t>
  </si>
  <si>
    <t>SE 14/2024 Contrato mto. zonas verdes y arbolado Lote 3 - CVA DELICIAS Y RONDILLA / 23/09/2024 - 22/09/2026</t>
  </si>
  <si>
    <t>SE 14/2024 LOTE 3. CTTO SERVICIOS CONSERV. Y MTO ZONAS VERDES, ARBOLADO CENTRO MUNIC. IGUALDAD / 23/09/2024 - 22/09/2026</t>
  </si>
  <si>
    <t>CONTRATO MTO. ZONAS VERDES Y ARBOLADO LOTE 3 - CENTRO ATENCION INMIGRANTE/COMEDOR SOCIAL. 23/09/2024 - 22/09/2026.</t>
  </si>
  <si>
    <t>SEGUNDA PRORROGA CONTRATO SERVICIO DE INGENIERIA EN MATERIA DE SEGURIDAD CIUDADANA EN CELEBRACION ESPECTACULOS PUBLICOS</t>
  </si>
  <si>
    <t>CONTRATO GESTION COMUNICACION TURISTICA ONLINE DE VALLADOLID (PRTR)</t>
  </si>
  <si>
    <t>CONTRATO OBRA REHABILITACION MONASTERIO SANTA CATALINA CENTRO DE LA CULTURA DEL VINO. PRTR</t>
  </si>
  <si>
    <t>CONTRATO REDACCION PROYECTO OBRA REHABILITACION MONASTERIO SANTA CATALINA CENTRO DE LA CULTURA DEL VINO</t>
  </si>
  <si>
    <t>CONTRATO REDACCION PROYECTO MUSEOGRAFICO OBRA REHABILITACION MONASTERIO SANTA CATALINA CENTRO CULTURA DEL VINO PRTR</t>
  </si>
  <si>
    <t>COORDINACION SEGURIDAD Y SALUD CONTRATO OBRA REHABILITACION MONASTERIO SANTA CATALINA CENTRO CULTURA DEL VINO. PRTR</t>
  </si>
  <si>
    <t>ALICIA SANZ RODRIGUEZ</t>
  </si>
  <si>
    <t>FUNDACION JUAN SOÑADOR</t>
  </si>
  <si>
    <t>SE-EC 2/2024 PS2. CONTRATO DIRECCION FACULTATIVA OBRAS DE REHABILITACIÓN INTEGRAL DE LA NAVE DEL LAVA 3ª FASE. AÑO 2024</t>
  </si>
  <si>
    <t>ZTRAINING INNOVACIÓN CASTILLA Y LEÓN S.L.</t>
  </si>
  <si>
    <t>UTE VILOR MAHOCI ISABEL LA CATOLICA VALLADOLID</t>
  </si>
  <si>
    <t>Obras de adaptación y ejecución de tramo ciclable del Paseo Isabel la Católica, expte 28/2023 SETM</t>
  </si>
  <si>
    <t>ALICANTE</t>
  </si>
  <si>
    <t>TOLEDO</t>
  </si>
  <si>
    <t>SGS INSPECCIONES REGLAMENTARIAS, S.A</t>
  </si>
  <si>
    <t>SANZ ROTULOS S.L.</t>
  </si>
  <si>
    <t>SE-EC 2/2024 PS PS 4 COORDINACIÓN SE SEGURIDAD Y SALUD OBRAS DE REHABILITACIÓN LAVA 3 FASE FACTORÍA DE CREACIÓN</t>
  </si>
  <si>
    <t>MANTENIMIENTO DE ASCENSOR DE NUEVO CENTRO DOTACIONAL LAS FLORES (7 MESES)</t>
  </si>
  <si>
    <t>ASCENSORES TRESA, S.A.</t>
  </si>
  <si>
    <t>LICENCIAS VINCULADAS CON LOS SISTEMAS DEL CPD Y CENTRO DE ATENCIÓN A USUARIOS, LOTE 2 GRUPO B(19/2024), PRIMERA PRÓRROGA</t>
  </si>
  <si>
    <t>PRIMERA PRÓRROGA, LICENCIAS VINCULADAS CON LA SOLUCIÓN DE ANTIVIRUS, LOTE 3 GRUPO A (19/2024)</t>
  </si>
  <si>
    <t>PRIMERA PRÓRROGA, LICENCIAS VINCULADAS CON LA SOLUCIÓN ANTIVIRUS  LOTE 3 GRUPO B (19/2024)</t>
  </si>
  <si>
    <t>BERTA MONCLUS  ARRABAL</t>
  </si>
  <si>
    <t>Intervención de emergencia en el viaducto del Arco de Ladrillo (expediente 20/2024 SETM)</t>
  </si>
  <si>
    <t>FLORENCIA ISABEL FONTANILLAS BURON</t>
  </si>
  <si>
    <t>INSIGNA UNIFORMES, S.L.</t>
  </si>
  <si>
    <t>Seguridad y salud en contrato de obras para recinto de nueva feria gastronómica (exp. 13/2024 SETM)</t>
  </si>
  <si>
    <t>PUENTIA COMUNICACION S.L.</t>
  </si>
  <si>
    <t>ROSENBAUER ESPAÑOLA, S.A.</t>
  </si>
  <si>
    <t>SEMCAL, S.A.</t>
  </si>
  <si>
    <t>UTE VILOR MAHOCI NAVE LAVA VALLADOLID</t>
  </si>
  <si>
    <t>SE-EC 02/2024 PS 3. CONTRATO DE OBRAS DE REHABILITACION DE LA NAVE DEL LAVA 3ª FASE. FACTORIA DE CREACION. AÑO 2024</t>
  </si>
  <si>
    <t>OBRASCÓN HUARTE LAÍN,SA-CABERO EDIFICACIONES,SA ""UTE TEATRO LOPE DE VEGA""</t>
  </si>
  <si>
    <t>UTE FERIA VALLADOLID</t>
  </si>
  <si>
    <t>Contrato de obras para recinto de nueva feria gastronómica (exp. 13/2024 SETM)</t>
  </si>
  <si>
    <t>UTE COLEGIOS VALLADOLID</t>
  </si>
  <si>
    <t>Obras de adecuación de espacios para implementación de zonas peatonales en entornos a centros escolares (exp. 17/2024)</t>
  </si>
  <si>
    <t>ADC TIEMPO LIBRE SL</t>
  </si>
  <si>
    <t>2ª prórroga  contrato del suministro de material fungible para alumbrado público en Valladolid (exp.28/2021 PS nº 2) L 1</t>
  </si>
  <si>
    <t>UNIPREX,S.A.U.</t>
  </si>
  <si>
    <t>S.S.DE LOS REYES</t>
  </si>
  <si>
    <t>CONTRATO DE INSTALACION Y SUMINISTRO DE EQUIPAMIENTO PARA GALERIAS COMERCIALES RONDILLA STA TERESA - LOTE 3 - VITRINAS.</t>
  </si>
  <si>
    <t>ALTEN SOLUCIONES,PRODUCTOS,AUDITORIA E INGENIERIA S.A.U</t>
  </si>
  <si>
    <t>ARANZAZU MATEO BURGOS</t>
  </si>
  <si>
    <t>ASOCIACION CULTURAL ""PEONZA""</t>
  </si>
  <si>
    <t>BUREAU VERITAS INSP.-TESTING, SLU.(NO USAR)</t>
  </si>
  <si>
    <t>C.CALIDAD(LOTE 1) ENSAYOS.OBRA CM.VIEJO SIMANCAS RESTO TRAMO 1 Y TRAMO 2 DESDE LA VA-30 AL SECTOR ""EL PERAL"" EXPTE.13/24</t>
  </si>
  <si>
    <t>BECEDAS EQUIPAMENTOS INTEGRALES, S.L.</t>
  </si>
  <si>
    <t>CONTRATO DE INSTALACION Y SUMINISTRO DE EQUIPAMIENTO PARA GALERIAS COMERCIALES RONDILLA STA TERESA (LOTES 2 Y 3).</t>
  </si>
  <si>
    <t>SE-EC 2/2024 PS 5 LOTE 1 ENSAYOS DE CONTROL DE CALIDAD OBRAS DE REHABILITACIÓN LAVA 3 FASE FACTORIA DE CREACIÓN 2024</t>
  </si>
  <si>
    <t>CALORTER, S.L.</t>
  </si>
  <si>
    <t>CASUAL MAGAZINES, S.L.U.</t>
  </si>
  <si>
    <t>EVANGELINA MARTIN LOZANO</t>
  </si>
  <si>
    <t>VILLANUEVA DE SAN MANCIO</t>
  </si>
  <si>
    <t>Contratación directa</t>
  </si>
  <si>
    <t>CHIQUIOCIO CULTURAL, S L</t>
  </si>
  <si>
    <t>SE-EC 2/2024 PS 5 LOTE 2 ASISTENCIA TECNICA CONTROL CALIDAD OBRAS REHABILITACIÓN LAVA 3 FASE FACTORIA DE CREACIÓN 2024</t>
  </si>
  <si>
    <t>RENEDO DE ESGUEVA</t>
  </si>
  <si>
    <t>DOS MIL CUARENTA Y CINCO S.L.</t>
  </si>
  <si>
    <t>CERDANYOLA DEL VALLÉS</t>
  </si>
  <si>
    <t>EDICIONES CONDE NAST, S.L</t>
  </si>
  <si>
    <t>RENTAL (5 L) ABONO CE</t>
  </si>
  <si>
    <t>ADJ.CONTRATO OBRAS CM.VIEJO SIMANCAS-OBRA REST.TRAMO 1 Y TRAMO 2 DESDE VA-30 AL SECTOR ""EL PERAL""(EX.13-24)</t>
  </si>
  <si>
    <t>PROSEÑAL S.L.U</t>
  </si>
  <si>
    <t>SUMINISTRO E INSTALACION DE MOBILIARIO URBANO COMO PUNTO DE INFORMACION (MUPI). LOTES 2.</t>
  </si>
  <si>
    <t>PDPLR03C10 - Pila alcalina Duracell-Procell AAA LR03 1,5V (caja / PDPLR06C10 - Pila alcalina Duracell-Procell AA LR06 1,</t>
  </si>
  <si>
    <t>R3 RECYMED, S.L.</t>
  </si>
  <si>
    <t>SUMINISTRO E INSTALACION DE MOBILIARIO URBANO COMO PUNTO DE INFORMACION (MUPI) EN PUNTOS ESTRATEGIC. DE LA CIUDAD LOTE 3</t>
  </si>
  <si>
    <t>ONTINYENT</t>
  </si>
  <si>
    <t>BUREAU VERITAS SOLUTIOSNS IBERIA, S.L. UNIPERSONAL</t>
  </si>
  <si>
    <t>CASTILLA Y LEON RADIO, S.A.</t>
  </si>
  <si>
    <t>SUMINISTRO E INSTALACION DE MOBILIARIO URBANO COMO PUNTO DE INFORMACION (MUPI). LOTES 1.</t>
  </si>
  <si>
    <t>DEXTER VOLPRINT, S.L.</t>
  </si>
  <si>
    <t>JOSE LUIS MARIN REDONDO</t>
  </si>
  <si>
    <t>MAYORGA</t>
  </si>
  <si>
    <t>CONTRAT. ACTUACIONES NOCTURNAS COMPLEMENTARIAS PARA CONTROL POBLACIONAL DE PALOMAS TORCACES  EN LA CIUDAD DE VALLADOLID</t>
  </si>
  <si>
    <t>RENTOKIL INITIAL ESPAÑA, S.A.</t>
  </si>
  <si>
    <t>MANTENIMIENTO UNIDADES HIGIÉNICAS FEMENINAS PARA CASA DEL BARCO Y EDIFICIO CONCEJALIA OCT. 2024-SEPT. 2025</t>
  </si>
  <si>
    <t>EDUCTRADE SA</t>
  </si>
  <si>
    <t>PRORROGA CTO SERVICIO MANTENIMIENTO Y CONSERVACION PREVENTIVO-CORRECTIVO CUPULA DEL MILENIO LOTE 2. 15-11-24 AL 14-11-26</t>
  </si>
  <si>
    <t>ENRIQUE BUENO TRIGUEROS</t>
  </si>
  <si>
    <t>ASISTENCIA DE APOYO A GERENCIA Y LABORES DE LOS TECNICOS EN DESARROLLO Y EJECUCION LABORES ESTRATEGIA COMUNICATIVA</t>
  </si>
  <si>
    <t>ENRIQUETA MOREJON  JIMENEZ</t>
  </si>
  <si>
    <t>NATALIA DIEZ WIRTON</t>
  </si>
  <si>
    <t>NATALIA PUENTE FERNANDEZ</t>
  </si>
  <si>
    <t>NURIA MARTIN  SANZ</t>
  </si>
  <si>
    <t>KOMBU DATA SERVICES S.L.U.</t>
  </si>
  <si>
    <t>RED ARQUITECTURA E INTERIORISMO S.L.</t>
  </si>
  <si>
    <t>ADBLUE A GRANEL</t>
  </si>
  <si>
    <t>FERRETERIA SANTIAGO RODRIGUEZ S.L.</t>
  </si>
  <si>
    <t>PANEL DISANO ECO 33W 4000K  60X60 UGR&lt;19 BL 3500LM / TASA ECORAEE   (R.DECRETO 208/2005)</t>
  </si>
  <si>
    <t>FORESTACIÓN Y REPOBLACIÓN, S.A.</t>
  </si>
  <si>
    <t>STRATEGY AND ANALYTICS ESTANCIA C3 SLU</t>
  </si>
  <si>
    <t>PONTEDEUME</t>
  </si>
  <si>
    <t>RAUL GOMEZ  PANIAGUA</t>
  </si>
  <si>
    <t>URONES DE CASTROPONCE</t>
  </si>
  <si>
    <t>SILVOTURISMO MEDITERRANEO S.L.</t>
  </si>
  <si>
    <t>ELDA</t>
  </si>
  <si>
    <t>2ª prórroga  contrato del suministro de material fungible para alumbrado público en Valladolid (exp.28/2021 PS nº 2) L 2</t>
  </si>
  <si>
    <t>OSCAR BARAJAS  SÁNCHEZ</t>
  </si>
  <si>
    <t>SERVICIO ILUMINACION CUPULA DEL MILENIO CON MOTIVO DE LA CELEBRACION DE EVENTOS CONMEMORATIVOS. DEL 01-11-24 AL 31-10-25</t>
  </si>
  <si>
    <t>ESTUDIO GONZÁLEZ ARQUITECTOS S.L.P.</t>
  </si>
  <si>
    <t>ADJUDICACION DIRECCION FACULTATIVA OBRA CENTRO DE LA CULTURA DEL VINO. FINANCIADO CON FONDOS NEXT GENERATION EU. PRTR</t>
  </si>
  <si>
    <t>RECICLADOS SOSTENIBLES, S.L.</t>
  </si>
  <si>
    <t>C.CALIDAD(LOTE 2) A.TÉCNICA OBRA CM.VIEJO SIMANCAS RESTANTE TRAMO 1 Y TRAMO 2 VA-30 AL SECTOR ""EL PERAL""EXPTE. 13/24</t>
  </si>
  <si>
    <t>AMBICONTROL SERVICIO DE ATENCION TECNICA  AMBIENTAL SL</t>
  </si>
  <si>
    <t>VS 1/24 SERVICIOS DE MANTENIMIENTO Y CALIBRACIÓN DE EQUIPOS DEL LABORATORIO DE LA RED DE CALIDAD DE VALLADOLID</t>
  </si>
  <si>
    <t>PARLA</t>
  </si>
  <si>
    <t>EXP. 3/24 SERVICIOS DE MANTENIMIENTO Y CALIBRACIÓN DE MONITORES DE RUIDO AMBIENTAL EN CONTINUO. LOTE 2</t>
  </si>
  <si>
    <t>INTERNACIONAL PERIFERICOS Y MEMORIAS ESPAÑA SLU</t>
  </si>
  <si>
    <t>SANT CUGAT DEL VALLÈS</t>
  </si>
  <si>
    <t>JESUS SILVERIO CAVIA CAMARERO</t>
  </si>
  <si>
    <t>JESUS TEOFILO GARRIDO MORILLO</t>
  </si>
  <si>
    <t>JORGE ALONSO IGLESIAS</t>
  </si>
  <si>
    <t>TYPUS GRAFICAS Y PUBLICIDAD, S.L.U.</t>
  </si>
  <si>
    <t>MAQUINAS PEREZ OTERO S.L.</t>
  </si>
  <si>
    <t>Sustitución cristal exterior puerta horno cocina Canterac//SEISPC</t>
  </si>
  <si>
    <t>MIGUEL LOPEZ JEREZ</t>
  </si>
  <si>
    <t>SERVICIO ASISTENCIA TECNICA EN DESARROLLO Y EVALUACION PROYECTO VALLADOLID CITY OF FILM RED UNESCO. 3 MESES</t>
  </si>
  <si>
    <t>MONKEYFIT SL</t>
  </si>
  <si>
    <t>PINTURAS BROCH S.L.</t>
  </si>
  <si>
    <t>MTO. Y ASIST. TÉC. DE LAS HERRAMIENTAS DE ADMÓN ELECTRÓNICA  AYTO  BASADAS EN AMARA SUITE, SEGUNDA PRÓRROGA (46/2024)</t>
  </si>
  <si>
    <t>Seguridad y Salud en obras de adecuación de espacios en zonas peatonales en entornos a centros escolares (exp. 17/2024)</t>
  </si>
  <si>
    <t>RADIO POPULAR S.A.-COPE</t>
  </si>
  <si>
    <t>MERCK LIFE SCIENCE SLU</t>
  </si>
  <si>
    <t>VS 1/24 SERVICIOS DE MANTENIMIENTO Y CALIBRACIÓN DE EQUIPOS DEL LABORATORIO DE LA RED DE CALIDAD DE VALLADOLID_ LOTE 5</t>
  </si>
  <si>
    <t>NAVA DEL REY</t>
  </si>
  <si>
    <t>PROSEGUR SOLUCIONES INTEGRALES DE SEGURIDAD ESPAÑA SL</t>
  </si>
  <si>
    <t>ROTULOS TESEDO, SOCIEDAD LIMITADA</t>
  </si>
  <si>
    <t>COORDINACIÓN SEGURIDAD Y SALUD OBRA CM. VIEJO DE SIMANCAS RESTO TRAMO 1 Y TRAMO 2 DESDE VA-30 AL SECTOR EL PERAL EX13-24</t>
  </si>
  <si>
    <t>SOCIEDAD ESPAÑOLA DE RADIODIFUSION,S.L.</t>
  </si>
  <si>
    <t>SCHARLAB, S.L.</t>
  </si>
  <si>
    <t>SENTMENAT</t>
  </si>
  <si>
    <t>FRANCISCO JAVIER  FERRIN PEREZ</t>
  </si>
  <si>
    <t>SE-EC 2/2024 PS 6 CTTO MENOR DIRECCIÓN EJECUCIÓN DE LAS OBRAS REHABILITACIÓN LAVA 3ª FASE ""FACTORIA DE CREACIÓN""</t>
  </si>
  <si>
    <t>MANTENIMIENTO ALBERGUE MUNICIPAL PEREGRINOS PUENTE DUERO. LOTE 2 MANTENIMIENTO DEL JARDIN. UN AÑO DE DURACIÓN</t>
  </si>
  <si>
    <t>2025 08 1341 22799</t>
  </si>
  <si>
    <t>2025 10 2311 22799</t>
  </si>
  <si>
    <t>LOTE 1 CONTRATO SERVICIO DE AYUDA A DOMICILIO DE ENERO DE 2025 A ENERO DE 2027</t>
  </si>
  <si>
    <t>2025 08 1532 619</t>
  </si>
  <si>
    <t>2025 0950 4321 632</t>
  </si>
  <si>
    <t>2025 0250 9332 632</t>
  </si>
  <si>
    <t>CONTRATO DE OBRAS REHABILITACIÓN DEL TEATRO LOPE DE VEGA</t>
  </si>
  <si>
    <t>CONTRATO OBRAS REHABILITAC.ENERGÉT.CONSOLIDAC.ESTRUCTURAL, Y REHABIL.DEL TEATRO LOPE DE VEGA EN VALLAD.</t>
  </si>
  <si>
    <t>2025 06 3232 22700</t>
  </si>
  <si>
    <t>CTTO LIMPIEZA EDIFICIOS DEPENDIENTES DEL SERVICIO DE EDUCACION: LOTE 1 COLEGIOS PUBLICOS. 2025 Y 2026</t>
  </si>
  <si>
    <t>2025 08 1341 22699</t>
  </si>
  <si>
    <t>CE11101002 - CE-SELLO.ELECTRONICO NIVEL MEDIO (PSC) SW - 3 AÑOS--  (   )</t>
  </si>
  <si>
    <t>LOTE 2 CONTRATO SERVICIO COMIDAS A DOMICILIO (MODALIDAD SAD) DE ENERO 2025 A ENERO DE 2027-SCASS</t>
  </si>
  <si>
    <t>2025 07 1711 610</t>
  </si>
  <si>
    <t>2025 02 1511 619</t>
  </si>
  <si>
    <t>ADJUDICACIÓN CONTRATO OBRA CM.VIEJO SIMANCAS RESTO TRAMO 1 Y TRAMO 2 DESDE LA VA-30 AL SECTOR EL PERAL EXT.13/24</t>
  </si>
  <si>
    <t>2025 02 9331 224</t>
  </si>
  <si>
    <t>CONTRATO BASADO SEGURO FLOTA VEHÍCULOS (LOTE 6) ACUERDO MARCO FEMP (7/2020) Exp. PAT-163/2024 (5-2-25 A 5-2-26) -1AÑO-</t>
  </si>
  <si>
    <t>2025 02 9332 22700</t>
  </si>
  <si>
    <t>ADJ.EXPTE.LIMPIEZA DEPENDENCIAS MUNICIPALES C.CONSIST. SAN BENITO, EDIF.STA.ANA PARQUE ERAS,ARCH.MUNIC EDIF.SALUD Y CM</t>
  </si>
  <si>
    <t>PRÓRROGA SEGURO RESPONSABILIDAD CIVIL 01/02/25 A 31/07/25. ACUERDO MARCO FEMP:EXP.7/2020 (EXP.PAT-55/2023 PS1) -6 MESES</t>
  </si>
  <si>
    <t>2025 11 1321 22700</t>
  </si>
  <si>
    <t>CONTRATO DE LIMPIEZA DE LAS DEPENDENCIAS DE POLICÍA MUNICIPAL LOTE 12 ANUALIDADES 2025-2026</t>
  </si>
  <si>
    <t>2025 0650 3341 632</t>
  </si>
  <si>
    <t>2025 08 1341 619</t>
  </si>
  <si>
    <t>1ª PRÓRROGA CONTRATO GESTIÓN INTEGRAL SISTEMA CENTRALIZADO CONTROL DE TRÁFICO EN VALLADOLID (1/01/25 a 30/11/25)</t>
  </si>
  <si>
    <t>2025 11 1621 634</t>
  </si>
  <si>
    <t>CONTRATO SUMINISTRO 4 VEHÍCULOS RECOLECTORES DE CARGA TRASERA EL 2025 PARA EL SERVICIO DE LIMPIEZA.</t>
  </si>
  <si>
    <t>2025 11 1321 22701</t>
  </si>
  <si>
    <t>1ª PRÓRR. CONTRATO SERV. VIGILANCIA, CONTROL Y PROTECCIÓN DIVERSAS DEPENDENCIAS DEL AYTO. VA. 2025 EXP. SPSC SE-034/2022</t>
  </si>
  <si>
    <t>ADJ.EXPTE.CONTRATO LIMPIEZA EDIFICIOS MUNICIPALES CORRESPONDIENTES AL LOTE 2 PARA LOS AÑO 2025 Y 2026.</t>
  </si>
  <si>
    <t>CONTRATO BASADO SEGURO DAÑOS MATERIALES (LOTE 2) ACUERDO MARCO FEMP (7/2020) Exp. PAT-159/2024 (5-2-25 A 5-2-26) -1AÑO-</t>
  </si>
  <si>
    <t>2025 04 3121 22706</t>
  </si>
  <si>
    <t>SEGUNDA PRORROGA CONTRATO ANALISIS CLINICOS DEL 1 DE ENERO AL 26 DE OCTUBRE DE 2025. DPTO PREVENCION Y SALUD LABORAL</t>
  </si>
  <si>
    <t>2025 10 2311 22700</t>
  </si>
  <si>
    <t>PRORROGA extraord.L11 LIMPIEZA CEAS: CENTRO Y JEF.ZON.BELEN,DEL-ARG,DEL-CANT,B.ESPAÑA.C/PATO Y ARCA REAL -ene a may 2025</t>
  </si>
  <si>
    <t>S.SALUD CONTRATO OBRAS REHAB.ENERGÉTICA,CONSOLID. ESTRUCT. Y REHABILITAC.TEATRO LOPE DE VEGA EN VALLAD</t>
  </si>
  <si>
    <t>2025 01 9207 22001</t>
  </si>
  <si>
    <t>AGENCIA EUROPA PRESS, S.A.</t>
  </si>
  <si>
    <t>ADJUDICA ACCESO WEB SERVICIO DE NOTICIAS AGENCIA EUROPA PRESS - AÑO 2025</t>
  </si>
  <si>
    <t>2025 10 2312 22606</t>
  </si>
  <si>
    <t>SERV. DE ALOJAMIENTO EN RÉGIMEN DE PENSION COMPLETA PARA ALUMNADO DE CURSOS DE COOPERACION TÉCNICA-AÑO 2025</t>
  </si>
  <si>
    <t>2025 01 4331 22799</t>
  </si>
  <si>
    <t>HIBERUS IT DEVELOPMENT SERVICES SL</t>
  </si>
  <si>
    <t>ASISTENCIA TÉCNICA PARA LA ACTUALIZACIÓN DEL PLAN DE INNOVACIÓN Y CIUDAD INTELIGENTE (PLAN SMARTVA!)</t>
  </si>
  <si>
    <t>2025 02 9332 22103</t>
  </si>
  <si>
    <t>ADJ.CONTRATO GASÓLEO DE AUTOMOCIÓN VEHÍCULOS ÁREA DE URBANISMO Y VIVIENDA (CMEI) AYUNTAMIENTO DE VALLADOLID</t>
  </si>
  <si>
    <t>CULTURA &amp; COMUNICACION SERVICIOS ESPECIALIZADOS DE COMUNICACION, S.L.</t>
  </si>
  <si>
    <t>ASISTENCIA TÉCNICA ORGANIZACIÓN Y DINAMIZACIÓN DE DOS SESIONES DE DEBATE Y REFLEXIÓN EN EL FORO DE LA CULTURA 2025.</t>
  </si>
  <si>
    <t>2025 10 2315 22611</t>
  </si>
  <si>
    <t>A4TINTAS IMPRESION DIGITAL S.L.</t>
  </si>
  <si>
    <t>DISEÑO Y MAQUETACION CARTELERIA CENTRO MUNICIPAL DE IGUALDAD 2025</t>
  </si>
  <si>
    <t>2025 06 3232 213</t>
  </si>
  <si>
    <t>2024/SMN_01//000008 CTTO SERVICIOS PARA EL MANTENIMIENTO DE LOS COLEGIOS PÚBLICOS. ENERO Y FEBRERO DE 2025</t>
  </si>
  <si>
    <t>2025 10 2312 22799</t>
  </si>
  <si>
    <t>GESTIÓN DEL ALBERGUE MPAL. EN EL CENTRO INTEGRADO - ATENCION DE PERS.SIN HOGAR - ENERO 2025 A ABRIL 2027</t>
  </si>
  <si>
    <t>2025 08 1532 609</t>
  </si>
  <si>
    <t>2025 11 1621 22799</t>
  </si>
  <si>
    <t>ASCAN SERVICIOS URBANOS SL</t>
  </si>
  <si>
    <t>EXP. SPSC-SE 015/2024 CONTRATACIÓN PUNTOS LIMPIOS AYUNTAMIENTO DE VALLADOLID 2025 y 2026. SERVICIO DE LIMPIEZA.</t>
  </si>
  <si>
    <t>IGOLLO DE CAMARGO</t>
  </si>
  <si>
    <t>TAREAS DE REACTIVACION Y REBRANDING DE LA RED DE EMBAJADORES DE VALLADOLID</t>
  </si>
  <si>
    <t>2025 10 2315 22619</t>
  </si>
  <si>
    <t>EDUCACIÓN, CULTURA Y OCIO ESPJ</t>
  </si>
  <si>
    <t>CONTRATO DE SERVICIOS ACTIVIDADES INFANTILES NAVIDAD 24/25, CARNAVAL Y SEMANA SANTA 2025</t>
  </si>
  <si>
    <t>2025 11 1621 22700</t>
  </si>
  <si>
    <t>Retirada de vertidos que contengan amianto en la vía pública en municipio de Valladolid. Limpieza Viaria.</t>
  </si>
  <si>
    <t>2025 01 9201 22799</t>
  </si>
  <si>
    <t>CONTRATO MENOR SERVICIO DE GRABACIÓN,, EMISION EN DIRECTO POR INTERNET Y SISTEMA VIDEO ACTAS PLENOS</t>
  </si>
  <si>
    <t>2025 06 3321 22001</t>
  </si>
  <si>
    <t>CTTO MENOR SUMINISTRO PRENSA EL MUNDO, MARCA Y EXPANSION BIBLIOTECAS MUNICIPALES AÑO 2025</t>
  </si>
  <si>
    <t>2025 11 1621 214</t>
  </si>
  <si>
    <t>rREPARACION MAQUINARIA</t>
  </si>
  <si>
    <t>REPARACION MAQUINARIA ( RA VA-25/000011, RA VA-25/000019 )</t>
  </si>
  <si>
    <t>2025 10 2314 22799</t>
  </si>
  <si>
    <t>PRORROGA CONTRATO GESTION VALLANOCHE - VALLATARDE DE 22 DE ENERO 2025 A 21 DE ENERO 2026</t>
  </si>
  <si>
    <t>2025 11 1631 22700</t>
  </si>
  <si>
    <t>Gestión de escombros procedentes de la limpieza viaria. Limpieza Viaria</t>
  </si>
  <si>
    <t>FILTRO COMBUSTIBLE MANN *** / FILTRO ACEITE CON ARO / FILTRO MANN / FILTRO COMBUSTIBLE MANN*** / FILTRO V.I MANN / FILTR</t>
  </si>
  <si>
    <t>FILTRO ACEITE MANN / FILTRO COMBUSTIBLE MANN / FILTRO V.I MANN / FILTRO V.I MANN*** / FILTRO ACEITE MANN *** / FILTRO V.</t>
  </si>
  <si>
    <t>BATERIA BOSCH 12V 74/680AMP  S-4 / BRAZO ELEVADOR 2 COLUMNAS / MANO DE OBRA REPARACION / BATERIA AD 12V 185/1000AMP +IZQ</t>
  </si>
  <si>
    <t>DISCO FRENO V.I SAF / JUEGO PASTILLAS FRENO V.I / FILTRO V.I MANN / FILTRO ACEITE MANN *** / FILTRO HABITACULO V.I MANN</t>
  </si>
  <si>
    <t>2025 04 3121 22106</t>
  </si>
  <si>
    <t>Suministro de médicamentos para el departamento de Prevención y Salud</t>
  </si>
  <si>
    <t>2025 04 9321 22799</t>
  </si>
  <si>
    <t>CONTRATACIÓN DE LA IMPRESIÓN Y PRESENTACIÓN PARA SU REPARTO DE LOS RECIBOS DE PADRÓN DEL IVTM Y DEL IBI - EJERCICIO 2025</t>
  </si>
  <si>
    <t>2025 01 9203 22104</t>
  </si>
  <si>
    <t>CONTRATO SUMINISTRO VESTUARIO Y CALZADO PERSONAL REGIMEN INTERIOR AÑO 2025</t>
  </si>
  <si>
    <t>2025 0850 1532 619</t>
  </si>
  <si>
    <t>Contrato obras carril bici en Paseo Juan Carlos I - TRAMO NORTE - (expediente 31/2024 SETM)</t>
  </si>
  <si>
    <t>2025 11 1631 623</t>
  </si>
  <si>
    <t>CONTRATO EXP 14/2024 COMPRA 3 BARREDORAS LOTE 1 PARA EL AÑO 2025. SERVICIO DE LIMPIEZA VIARIA.</t>
  </si>
  <si>
    <t>2025 11 3111 22106</t>
  </si>
  <si>
    <t>PESTNET ESPAÑA SL</t>
  </si>
  <si>
    <t>ADQUISICION DE RODENTICIDA PARA TRATAMIENTO Y LUCHA CONTRA PLAGAS DE ROEDORES.</t>
  </si>
  <si>
    <t>2025 03 9241 22700</t>
  </si>
  <si>
    <t>CONTRATO CENTRALIZADO DE SERVICIO DE LIMPIEZA 2025/2026:  LOTE 3, SERVICIO DE PARTICIPACIÓN CIUDADANA (2A)</t>
  </si>
  <si>
    <t>CONTRATO SERV.PROMOC. ENVEJECIMIENTO ACTIVO Y ANIMACION SOCIOCULTURAL DE LOS CVA NO   TRANSFERIDO DE 16/09 AL 09/10/202</t>
  </si>
  <si>
    <t>2025 06 3261 22799</t>
  </si>
  <si>
    <t>ADJUDICA ACCESO DIARIO POR WEB SERVICIO NOTICIAS Y FOTOS AGENCIA ICAL AÑO 2025</t>
  </si>
  <si>
    <t>ADJUDICA ACCESO WEB NOTICIAS AGENCIA EFE - AÑO 2025</t>
  </si>
  <si>
    <t>2025 08 1651 619</t>
  </si>
  <si>
    <t>LOTE 1 Conservación, reparación y reforma de instalaciones de alumbrado ext. del municipio de Valladolid. Exp. 8/2021.</t>
  </si>
  <si>
    <t>2025 11 1621 22103</t>
  </si>
  <si>
    <t>HPMA-S.E. 22/2024 COMBUSTIBLE GASOIL AÑOS 2025 Y 2026 PARA LOS VEHÍCULOS DEL SERVICIO DE LIMPIEZA.</t>
  </si>
  <si>
    <t>2025 04 9204 216</t>
  </si>
  <si>
    <t>ASISTENCIA TÉCNICA, OPERACIÓN Y MTO. DEL SOFTWARE DE BASE, PRIMERA PRÓRROGA  (68/2024) LOTE 2 , LÍNEA BASE</t>
  </si>
  <si>
    <t>2025 06 3321 22799</t>
  </si>
  <si>
    <t>SE 63-2024 CTTO SERVICIOS TALLERES LECTURA EN VOZ ALTA PARA BIBLIOTECAS MUNICIPALES CURSO 24-25 (ENERO A MAYO)</t>
  </si>
  <si>
    <t>RODRIMALIA, S.L.</t>
  </si>
  <si>
    <t>REALIZACION DE PRUEBAS Y ACTUACIONES DIAGNOSTIAS PARA ANIMALES DEL CMPA - AÑO 2025</t>
  </si>
  <si>
    <t>2025 04 9204 641</t>
  </si>
  <si>
    <t>CONSULTORIA EVALUACIÓN DE LA PLATAFORMA DE VIRTUALIZACIÓN ACTUAL DEL AYTO 2024 SMN_01 000001</t>
  </si>
  <si>
    <t>2025 10 2314 22701</t>
  </si>
  <si>
    <t>AMPLIACIÓN SERVICIO DE SEGURIDAD POR RONDAS ALBERGUE ZONA JOVEN PINAR / HASTA 27 ABRIL 2025</t>
  </si>
  <si>
    <t>2025 11 3111 22799</t>
  </si>
  <si>
    <t>CONTRATO LAVADO INDUSTRIAL DE ROPA DE TRABAJO DEL  C.M.P.A.</t>
  </si>
  <si>
    <t>SERVICIO DE SEGURIDAD SALAS DE ESTUDIO EN CENTRO CIVICO ZONA SUR ENERO 2025</t>
  </si>
  <si>
    <t>2025 09 4321 22799</t>
  </si>
  <si>
    <t>SERVICIO DE MANTENIMIENTO DE LAS PANTALLAS DE GRAN FORMATO DE TURISMO</t>
  </si>
  <si>
    <t>CONTRATO. SERV. PROMOC. ENVEJECIMIENTO ACTIVO Y ANIMACION SOCIOCULTURAL PARA CVA  TRANSFERIDOS DE 16/09 A09/10/25</t>
  </si>
  <si>
    <t>ADJ.COORDINACIÓN S.SALUD OBRA URBAN.CM. VIEJO SIMANCAS RESTO TRAMO 1 Y TRAMO 2 DESDE LA VA-30 AL SECTOR EL PERAL.EX13/24</t>
  </si>
  <si>
    <t>1ª PRÓRROGA CONTR. SERV. LAVADO E HIGIENI. CONTENEDORES Y CTRL EXT. CALIDAD LOTE 1 AÑO 2025. SERVICIO DE LIMPIEZA.</t>
  </si>
  <si>
    <t>2025 06 3231 22799</t>
  </si>
  <si>
    <t>SE-EC06-2024 CONTRATO SERVICIOS GESTION EIM CURSO 24-25 Y 25-26. DEL 1-1-24 AL 31-8-26 LOTE 3 PRINCIPITO</t>
  </si>
  <si>
    <t>SE-EC06-2024 CONTRATO SERVICIOS GESTION EIM CURSO 24-25 Y 25-26. DEL 1-1-24 AL 31-8-26 LOTE7 MAFALDA Y GUILLE</t>
  </si>
  <si>
    <t>2025 07 1711 22799</t>
  </si>
  <si>
    <t>ADQUISICION DE BLATICIDA PARA LA LUCHA CONTRA PLAGA DE CUCARACHAS</t>
  </si>
  <si>
    <t>Contrato de obras de interconexión de carril bici C/ Mieses con avda. Salamanca, avda. Gijón (exp. 22/2024 SETM)</t>
  </si>
  <si>
    <t>2025 06 3341 22699</t>
  </si>
  <si>
    <t>SE-EC 06/2025 PS1. CTTO SUMINISTRO TRES TROFEOS TAURINOS Y CUATRO PLACAS MENCIÓN ESPECIAL ""SAN PEDRO REGALADO""</t>
  </si>
  <si>
    <t>CONTRATO IMPLEM. PROY. LUCHA CONTRA LA EXCLUSION EN BARRIOS VULNERABLES Z. ESTE - DE 1-1-25 A 31-5-26</t>
  </si>
  <si>
    <t>2025 03 9241 22102</t>
  </si>
  <si>
    <t>SE-EC06-2024 CONTRATO SERVICIOS GESTION EIM CURSO 24-25 Y 25-26. DEL 1-1-24 AL 31-8-26 LOTE 5 LA COMETA</t>
  </si>
  <si>
    <t>2025 06 3231 213</t>
  </si>
  <si>
    <t>CONTRATO MANTENIMIENTO SISTEMAS DE SEGURIDAD PARA LAS ESCUELAS INFANTILES. AÑO 2025</t>
  </si>
  <si>
    <t>2025 07 1721 633</t>
  </si>
  <si>
    <t>2025 06 3232 212</t>
  </si>
  <si>
    <t>SUMINISTRO DE CRISTALERÍA PARA COLEGIOS PÚBLICOS. AÑO 2025</t>
  </si>
  <si>
    <t>SE-EC06-2024 CONTRATO SERVICIOS GESTION EIM CURSO 24-25 Y 25-26. DEL 1-1-24 AL 31-8-26 LOTE 1 CAMPANILLA</t>
  </si>
  <si>
    <t>2025 06 3341 22799</t>
  </si>
  <si>
    <t>UNIVERSIDAD DE BURGOS</t>
  </si>
  <si>
    <t>CONTRATO DE SERVICIOS DE COORDINACIÓN DE LA 59 EDICIÓN DE LA FERIA DEL LIBRO DE VALLADOLID.</t>
  </si>
  <si>
    <t>2025 01 9205 22199</t>
  </si>
  <si>
    <t>ADJUDICA SUMINISTRO DIVERSOS TIPOS PAPEL ESTUDCADO Y CARTULINAS GRÁFICAS OFFSET PARA MÁQUINA DIGITAL - IMPRENTA 2025</t>
  </si>
  <si>
    <t>ADJUDICA SUMINISTRO DE PAPEL Y SOBRES DIVERSOS FORMATOS Y TIPOS PARA TRABAJOS DE IMPRENTA - AÑO 2025</t>
  </si>
  <si>
    <t>RUBEN OLMEDO RODRIGUEZ</t>
  </si>
  <si>
    <t>CTTO. REPARACIÓN PARCIAL DEL VALLADO PERIMETRAL DEL COLEGIO TIERNO GALVÁN</t>
  </si>
  <si>
    <t>ADJUDICA OTROS SUMINISTROS Y MANIPULACIONES DE ARTES GRÁFICAS PARA TRABAJOS DE IMPRENTA - AÑO 205</t>
  </si>
  <si>
    <t>2025 0750 1711 610</t>
  </si>
  <si>
    <t>MEJORA ECOLÓGICA  CERRO SAN CRISTÓBAL, ACTUACIÓN B.1.3 PRTR  Cº DE BIODIVERSIDAD URBANA. V.32/2024</t>
  </si>
  <si>
    <t>2025 11 1321 213</t>
  </si>
  <si>
    <t>MANTENIMIENTO PROGRAMA INFORMÁTICO DE CONTROL DE CALIDAD DE LA POLICÍA MUNICIPAL</t>
  </si>
  <si>
    <t>ADJUDICA SUMINISTRO A IMPRENTA DE TINTAS OFFSET Y OTRO MATERIAL PARA TRABAJOS SOLICITADOS EN 2025</t>
  </si>
  <si>
    <t>Reajuste de anualidades obras de adaptación y ejecución tramos ciclables en Ps. Isabel la Católica (exp. 28/2023 SETM)</t>
  </si>
  <si>
    <t>2025 11 1621 22706</t>
  </si>
  <si>
    <t>Coord. SS rehabilitación plataformas soterradas exp 28/24</t>
  </si>
  <si>
    <t>2025 10 2314 213</t>
  </si>
  <si>
    <t>MANTENIMIENTO DE LOS APARATOS ELEVADORES LOTE 4 ESPACIOS JOVENES. 1/2/2025 A 31/12/2026</t>
  </si>
  <si>
    <t>2025 04 9231 22799</t>
  </si>
  <si>
    <t>1ª PRÓRROGA CONTRATO DE SERVICIOS DE ""ATENCIÓN CIUDADANA 010, CENTRALITA Y ATENCIÓN PRESENCIAL PARA EL AYTO VALLADOLID</t>
  </si>
  <si>
    <t>2025 0550 4314 633</t>
  </si>
  <si>
    <t>SERVEO SERVICIOS, S.A.</t>
  </si>
  <si>
    <t>CONTRATO OBRAS PARA LA RENOVACION DEL ALUMBRADO CALLES MANTERIA TORRECILLA Y ADYACENTES</t>
  </si>
  <si>
    <t>SERVICIO INTEGRAL DE SOPORTE AL DESARROLLO DE SISTEMAS DE INFORMACIÓN, LOTE 1 (61/2024)</t>
  </si>
  <si>
    <t>2025 04 9204 636</t>
  </si>
  <si>
    <t>MTO. Y REPARACIÓN DE LOS EQUIPOS DE TRAT. DE LA INFORMAC. (S. I. CRÍTICOS) LOTE 2, 1ª PRÓRROGA, (66/2024)</t>
  </si>
  <si>
    <t>SE-EC06-2024 CONTRATO SERVICIOS GESTION EIM CURSO 24-25 Y 25-26. DEL 1-1-24 AL 31-8-26 LOTE 2 CASCANUECES</t>
  </si>
  <si>
    <t>CTO MENOR SERVICIOS CONCIERTOS DE LA ESCUELA MUNICIPAL DE MÚSICA EN VARIOS ACTOS PARA EL AÑO 2025: CARNAVAL, PATRON, ETC</t>
  </si>
  <si>
    <t>2025 01 9203 213</t>
  </si>
  <si>
    <t>MANTENIMIENTO RELOJ TORREÓN CASA CONSISTORIAL 2025</t>
  </si>
  <si>
    <t>ADJUDICA SUMINISTRO EN 2025 DE RESMAS DE PAPEL DISTINTOS TIPOS Y GRAMAJES PARA TRABAJOS DE IMPRENTA</t>
  </si>
  <si>
    <t>2025 02 1501 22602</t>
  </si>
  <si>
    <t>DIVULGACIÓN 3.000 EJEMPLARES DEL SUPLEMENTO ""EL SOTERRAMIENTO DE LA VÍA, UN PROYECTO DE CIUDAD"".</t>
  </si>
  <si>
    <t>2025 06 3232 22799</t>
  </si>
  <si>
    <t>CONTRATO DE SERVICIOS POR TRABAJOS REALIZADOS FUERA DEL MANTENIMIENTO DE ZONAS VERDES EN LOS COLEGIOS PÚBLICOS. AÑO 2025</t>
  </si>
  <si>
    <t>2025 06 3232 203</t>
  </si>
  <si>
    <t>SUMINISTRO MAQUINARIA EN ALQUILER POR HORAS PARA LAS EXCAVACIONES POR OBRAS EN COLEGIOS PÚBLICOS. AÑO 2025</t>
  </si>
  <si>
    <t>2025 06 3232 632</t>
  </si>
  <si>
    <t>CONTRATO SERVICIOS REPOSICIÓN EQUIPOS DE CALDERAS - COLEGIOS PÚBLICOS. 2025</t>
  </si>
  <si>
    <t>2025 10 2311 213</t>
  </si>
  <si>
    <t>F - 105 - SUMINISTRO DE UN SAI PARA ASCENSOR DEL COMEDOR SOCIAL - ZENER</t>
  </si>
  <si>
    <t>2025 10 2315 22620</t>
  </si>
  <si>
    <t>1º PRORROGA L2-SERV.DESARROLLO DEL PLAN INSERCIÓN LABORAL/ 1 ENE 2025 A 22 SEPT 2026 / HERRAM.TEC.BUSQUEDA EMPLEO-ASE-PS</t>
  </si>
  <si>
    <t>CONTRATO DE TRABAJOS DE PINTURA PARA VARIOS COLEGIOS. AÑO 2025</t>
  </si>
  <si>
    <t>CTTO MENOR SUMINISTRO VARIAS REVISTAS PARA BIBLIOTECAS MUNICIPALES AÑO 2025</t>
  </si>
  <si>
    <t>1º PRORROGA L3-SERV.DESARROLLO DEL PLAN INSERCIÓN LABORAL/ 1 ENE 2025 A 22 SEPT-2026 / ITINERARIO INDIVIDUAL DE INSERC.</t>
  </si>
  <si>
    <t>2025 07 1701 22799</t>
  </si>
  <si>
    <t>GESTIÓN, PRODUCCIÓN Y APROVISIONAMIENTO DE MATERIALES PARA EL PROYECTO PAJARILLOS SOSTENIBLE EN EL BARRIO 29 DE OCTUBRE</t>
  </si>
  <si>
    <t>2025 10 2312 213</t>
  </si>
  <si>
    <t>MANTENIMIENTO DE LAS PUERTAS AUTOMATICAS DE LOS CVA TRANSFERIDOS, CVA S.JUAN, RONDIL,  VICT., PTE. COLG. Y DELI. EN 2025</t>
  </si>
  <si>
    <t>ASISTENCIA TÉCNICA EN EVENTOS, ACTIVIDADES Y COMUNICACIÓN DE PROYECTOS,  DE PRUEBAS  ""VALLADOLID ESCENARIO DEMOSTRADOR""</t>
  </si>
  <si>
    <t>2025 08 1532 214</t>
  </si>
  <si>
    <t>Reparación por avería de máquina RETROEXCAVADORA JCB 3CXT.C del Centro de Conservación de Vía Pública.</t>
  </si>
  <si>
    <t>2025 04 9204 22699</t>
  </si>
  <si>
    <t>ASOCIACIÓN PARA EL PROGRESO DE LA DIRECCIÓN</t>
  </si>
  <si>
    <t>PATROCINIO DATA ECONOMY SUMMIT 2025 POR PARTE DEL AYUNTAMIENTO DE VALLADOLID</t>
  </si>
  <si>
    <t>ADJUDICA OTROS SUMINISTROS PARA TRABAJOS IMPRENTA EN 2025: DIVERSOS TÓNERES, TINTAS Y OTRO MATERIAL TÉCNICO</t>
  </si>
  <si>
    <t>SERVICIOS DE ASISTENCIA TÉCNICA PARA EL USO DE LOS MEDIOS AUDIOVISUALES AÑO 2025</t>
  </si>
  <si>
    <t>SUMINISTRO DE CONTENEDORES, ÁRIDOS Y RETIRADA DE ESCOMBROS POR LAS OBRAS EN LOS COLEGIOS PÚBLICOS MUNICIPALES. AÑO 2025</t>
  </si>
  <si>
    <t>ASOCIACION RED DE CIUDADES QUE CAMINAN</t>
  </si>
  <si>
    <t>Cuota anual de la Asociación Red de Ciudades que Caminan, correspondiente a la anualidad 2025</t>
  </si>
  <si>
    <t>2025 04 9204 22200</t>
  </si>
  <si>
    <t>2025 11 1621 633</t>
  </si>
  <si>
    <t>EQUIPOS Y SERVICIOS DEL NORDESTE. EXP. 28/2024 RENOVACIÓN PLATAFORMAS SOTERRADAS DEL SERVICIO DE LIMPIEZA.</t>
  </si>
  <si>
    <t>2025 10 2314 22613</t>
  </si>
  <si>
    <t>ALQUILER DE ESCENARIO, PANTALLA LED Y REALIZACIÓN TECNICA CUPULA DEL MILENIO - 7, 8 Y 9 FEBRERO</t>
  </si>
  <si>
    <t>2025 11 1321 22199</t>
  </si>
  <si>
    <t>SUMINISTRO DE MUNICIÓN PARA POLCÍA MUNICIPAL</t>
  </si>
  <si>
    <t>2025 11 1321 22799</t>
  </si>
  <si>
    <t>CONTRATACIÓN SERV. RETIRADA VEHÍCULOS V/PÚBLICA Y OTROS SERV. ESPECIALES DEL 1-1-2025 AL 24-9-2025. EXPTE. SPSC 13/2022</t>
  </si>
  <si>
    <t>2025 06 3231 22700</t>
  </si>
  <si>
    <t>CLN SERVICIOS INTEGRALES SL</t>
  </si>
  <si>
    <t>CTTO DE LIMPIEZA EDIFICIOS DEPENDIENTES DEL SERVICIO DE EDUCACIÓN. LOTE 2: ESCUELAS INFANTILES MUNICIPALES. 2025-2026</t>
  </si>
  <si>
    <t>CONTRATACIÓN CONSERVACIÓN Y MEJORA INFRAESTRUCTURAS VERDES DE LAS ZONAS CENTRO Y NORTE. LOTE 3_OBRA CIVIL_V.34/2022.</t>
  </si>
  <si>
    <t>FERNANDEZ DE LA MATA INSTALACIONES ELECTRICAS, S.A.</t>
  </si>
  <si>
    <t>Contrato de obra para el suministro eléctrico de la nueva feria gastronómica de Valladolid (exp. 30/2024 SETM)</t>
  </si>
  <si>
    <t>FUENTESNUEVAS-PONFERRADA</t>
  </si>
  <si>
    <t>SE-EC06-2024 CONTRATO SERVICIOS GESTION EIM CURSO 24-25 Y 25-26. DEL 1-1-24 AL 31-8-26 LOTE 6 TOBOGAN</t>
  </si>
  <si>
    <t>Servicios prestados en el Centro Cívico Canal de Castilla 9 de Marzo de 2024 ( Servicios prestados en el Centro Cívico C</t>
  </si>
  <si>
    <t>GESTIÓN DEL SERVICIO DE MONITOR/CUIDADOR EN EL CENTRO MUNICIPAL DE LA IGUALDAD (CMI) (24SERV/MES) / DURANTE 2025</t>
  </si>
  <si>
    <t>REPUESTOS / .................................................... / CABLE / CINTURON DE SEGURIDAD / TENSOR / TUERCA</t>
  </si>
  <si>
    <t>SE-EC06-2024 CONTRATO SERVICIOS GESTION EIM CURSO 24-25 Y 25-26. DEL 1-1-24 AL 31-8-26 LOTE 8 PLATERO</t>
  </si>
  <si>
    <t>CONT. MANT. PLATAFORMAS CONTENEDORES SOTERRADOS Y SU CONTROL EXTERNO DE CALIDAD 2025, SERVICIO DE LIMPIEZA</t>
  </si>
  <si>
    <t>TORCONSA OBRAS Y SERVICIOS SL</t>
  </si>
  <si>
    <t>Contrato de obras de construcción de carril bici en la calle Oro (exp. 26/2024 SETM)</t>
  </si>
  <si>
    <t>COORDINACION SEG. Y SALUD OBRA RENOVAC. ALUMBRADO CALLES MANTERIA TORRECILLA Y ADYACENTES.</t>
  </si>
  <si>
    <t>2025 01 9207 213</t>
  </si>
  <si>
    <t>Exped PR-SE 40/2021 PRÓRROGA 1ª COPIAS impresión corporativa 5 máquinas Gobierno y Relaciones. 01/01/2025 a 07/02/2025</t>
  </si>
  <si>
    <t>2025 04 3121 213</t>
  </si>
  <si>
    <t>2025 10 2313 213</t>
  </si>
  <si>
    <t>2025 10 2412 213</t>
  </si>
  <si>
    <t>2025 01 4331 203</t>
  </si>
  <si>
    <t>2025 03 9241 203</t>
  </si>
  <si>
    <t>2025 07 1721 203</t>
  </si>
  <si>
    <t>2025 05 4301 203</t>
  </si>
  <si>
    <t>2025 01 9312 203</t>
  </si>
  <si>
    <t>2025 01 9312 213</t>
  </si>
  <si>
    <t>2025 02 1501 203</t>
  </si>
  <si>
    <t>2025 11 3111 203</t>
  </si>
  <si>
    <t>2025 08 1301 213</t>
  </si>
  <si>
    <t>2025 08 1341 203</t>
  </si>
  <si>
    <t>2025 08 1341 213</t>
  </si>
  <si>
    <t>2025 08 1301 203</t>
  </si>
  <si>
    <t>2025 04 9204 213</t>
  </si>
  <si>
    <t>2025 10 2315 213</t>
  </si>
  <si>
    <t>2025 06 3321 213</t>
  </si>
  <si>
    <t>2025 09 4322 213</t>
  </si>
  <si>
    <t>2025 11 1621 213</t>
  </si>
  <si>
    <t>2025 04 9311 203</t>
  </si>
  <si>
    <t>2025 04 9341 213</t>
  </si>
  <si>
    <t>2025 11 1361 213</t>
  </si>
  <si>
    <t>2025 04 9231 213</t>
  </si>
  <si>
    <t>PRORROGA CONTRATO FOTOCOPIADORAS 2024-2025 - SERV. INFORMACION</t>
  </si>
  <si>
    <t>2025 08 1532 203</t>
  </si>
  <si>
    <t>2025 08 1532 213</t>
  </si>
  <si>
    <t>2025 01 9205 203</t>
  </si>
  <si>
    <t>Exped PR-SE 40/2021 PRÓRROGA 1ª alquiler impresión corporativa máquina de Imprenta - De 01/01/2025 a 07/02/2025</t>
  </si>
  <si>
    <t>2025 01 9205 213</t>
  </si>
  <si>
    <t>Exped PR-SE 40/2021 PRÓRROGA 1ª COPIAS impresión corporativa máquina de Imprenta - De 01/01/2025 a 07/02/2025</t>
  </si>
  <si>
    <t>2025 01 9203 203</t>
  </si>
  <si>
    <t>2025 05 4312 203</t>
  </si>
  <si>
    <t>2025 04 9202 203</t>
  </si>
  <si>
    <t>2025 04 9202 213</t>
  </si>
  <si>
    <t>2025 04 9209 203</t>
  </si>
  <si>
    <t>2025 02 9331 203</t>
  </si>
  <si>
    <t>2025 02 9331 213</t>
  </si>
  <si>
    <t>2025 01 9207 203</t>
  </si>
  <si>
    <t>1ª PRÓRROGA EXP PR-SE 40/2021IMPRESIÓN CORPORATIVA 5 MÁQUINAS GOBIERNO Y RELACIONES. 01/01/2025 a 07/02/2025</t>
  </si>
  <si>
    <t>2025 04 9321 203</t>
  </si>
  <si>
    <t>Equipos FC-011304-FC011305-FC011306-FC011372 Servicios Gerstión de Ingresos e Inspección (de 1/1 a 7/2 2025)</t>
  </si>
  <si>
    <t>2025 01 9206 203</t>
  </si>
  <si>
    <t>PRÓRROGA ALQUILER DE 2 FOTOCOPIADORAS COLOR Y B/N PARA EL ARCHIVO MUNICIPAL, DEL 1 DE ENERO AL 8 DE FEBRERO DE 2025</t>
  </si>
  <si>
    <t>2025 01 9206 213</t>
  </si>
  <si>
    <t>PRÓRROGA COPIAS COLOR Y B/N 2 FOTOCOPIADORAS ARCHIVO MUNICIPAL, DEL 1 DE ENERO AL 7 DE FEBRERO DE 2025.</t>
  </si>
  <si>
    <t>2025 01 9201 203</t>
  </si>
  <si>
    <t>2025 01 9201 213</t>
  </si>
  <si>
    <t>REAJUSTE PRESUP.GESTION PROY.SOCIOEDUC.Y DES.COMUNITARIO EN CEAS - DE 1/9 A 14/12/25</t>
  </si>
  <si>
    <t>OFICINA DE CALIDAD DEL SOFTWARE Y MEJORA DE PROCESOS, LOTE 2 (61/2024)</t>
  </si>
  <si>
    <t>2025 11 1321 626</t>
  </si>
  <si>
    <t>2025 11 1321 204</t>
  </si>
  <si>
    <t>2025 04 9231 22201</t>
  </si>
  <si>
    <t>2ª PRÓRROGA CONTRATO ""SERVICIOS POSTALES, TELEGRÁFICOS Y NOTIFICACIONES PARA AYTO  VALLADOLID""- LOTE 2</t>
  </si>
  <si>
    <t>2025 11 1631 22103</t>
  </si>
  <si>
    <t>HPMA-S.E. 22/2024 COMBUSTIBLE GASOIL AÑOS 2025 Y 2026 PARA LOS VEHÍCULOS DEL SERVICIO DE LIMPIEZA VIARIA.</t>
  </si>
  <si>
    <t>2025 10 2312 22700</t>
  </si>
  <si>
    <t>CONTRATO LIMPIEZA DE LIMPIEZA DE LOS CVA SIN TRANSFERIR Y APRENDIZALE A LO LARGO DE LA VIDA2025 Y2026-LOTE 10</t>
  </si>
  <si>
    <t>SE-EC06-2024 CONTRATO SERVICIOS GESTION EIM CURSO 24-25 Y 25-26. DEL 1-1-24 AL 31-8-26 LOTE 4 FANTASÍA</t>
  </si>
  <si>
    <t>CENTRO DE ATENCIÓN A USUARIOS (CAU) LOTE 1, PRIMERA PRÓRROGA , (68/2024)</t>
  </si>
  <si>
    <t>2025 07 1721 22799</t>
  </si>
  <si>
    <t>FUNGIBLE LABORATORIO PARA EL EQUIPO DE MUESTRAS</t>
  </si>
  <si>
    <t>Suministro material férrico para la reparación de vehículos del Servicio de Limpieza. Limpieza Viaria</t>
  </si>
  <si>
    <t>FFS EQUIPOS URBANOS, S.A</t>
  </si>
  <si>
    <t>ES NECESARIO ADQUIRIR REPUESTOS ESPECÍFICOS PARA VEHÍCULOS DE CARGA LATERAL MARCA FARID Y CARGA TRASERA MARCA GEESINK</t>
  </si>
  <si>
    <t>GAVA</t>
  </si>
  <si>
    <t>SERVICIO ASISTENCIA TRALSADO VEHÍCULOS AVERIADOS.</t>
  </si>
  <si>
    <t>2025 10 2311 212</t>
  </si>
  <si>
    <t>REPARACION FALSO TECHO DESPRENDIDO DEL CEAS DELICIAS-ARGALES (MONSEÑOR OSCAR ROMERO 3)</t>
  </si>
  <si>
    <t>ROTULACIÓN Y VINILADO DE CUATRO RECOLECTORES DE CARGA TRASERA MARCA IVECO-OLYMPUS. EXPEDIENTE: SPSC-SE 33-2023</t>
  </si>
  <si>
    <t>MANTENIMIENTO CALEFACCION, CLIMATIZACION, VENTILACION Y AGUA CALIENTE EN CEAS Y CENTRO INTEGRADO PSH - 2025</t>
  </si>
  <si>
    <t>2025 10 2315 22799</t>
  </si>
  <si>
    <t>TALLER DEFENSA PERSONAL ""MUJER DEFIÉNDETE"" EN EL CENTRO MUNICIPAL DE LA IGUALDAD / ENERO A JUNIO 2025</t>
  </si>
  <si>
    <t>2025 11 1361 22104</t>
  </si>
  <si>
    <t>Suministro 18 pares botas intervención HAIX para bomberos nuevo ingreso//SEISPC</t>
  </si>
  <si>
    <t>CTTO MENOR SUSCRIPCIÓN DIARIO EL PAIS BIBLIOTECAS MUNICIPALES AÑO 2025</t>
  </si>
  <si>
    <t>2025 07 1721 213</t>
  </si>
  <si>
    <t>MANTENIMIENTO CROMATOGRAFO DEL LABORATORIO DE LA RED DE CONTROL DE LA CONTAMINACION</t>
  </si>
  <si>
    <t>MANTENIMIENTO DE SISTEMA DE CLIMATIZACIÓN EN LA AGENCIA PARA AÑO 2025 HASTA FORMALIZACIÓN DE CONTRATO CENTRALIZADO</t>
  </si>
  <si>
    <t>2025 01 9203 22103</t>
  </si>
  <si>
    <t>CONTRATO SUMINISTRO GASOLEO REGIMEN INTERIOR ANUALIDADES 2025  Y 2026</t>
  </si>
  <si>
    <t>Adquisición de repuestos para reparaciones de cajas de cambios automáticas marca Allison de Vehículos del Servicio de Li</t>
  </si>
  <si>
    <t>REPARACIÓN DE ATASCOS EN REDES DE SANEAMIENTO DE LOS COLEGIOS PÚBLICOS. AÑO 2025</t>
  </si>
  <si>
    <t>SUMINISTRO DE MATERIAL PARA BAÑOS Y COCINAS DE LOS COLEGIOS PÚBLICOS. AÑO 2025</t>
  </si>
  <si>
    <t>LA MADRIGUERA DE SLOTH, SL</t>
  </si>
  <si>
    <t>REDACCIÓN DE PPT PARA LICITACIÓN DEL CONTRATO DE SUMINISTRO PARA PROYECTO TECH LAB Y SU COORDINACION Y PUESTA EN MARCHA</t>
  </si>
  <si>
    <t>2025 08 1532 210</t>
  </si>
  <si>
    <t>Suministro de ÁRIDOS (arena lavada, arena de mina, piñón, gravas...) con vehículos municipales, según necesidades.</t>
  </si>
  <si>
    <t>VISITAS A LA CASA CONSISTORIAL Y ARCHIVO MUNICIPAL ALUMNOS/AS 3º-6º PRIM CURSO 24-25 (ENERO A JUNIO 2025)</t>
  </si>
  <si>
    <t>CTTO SERVICIOS TALLERES DE BALLET Y FLAMENCO ALUMNADO DE INFANTIL Y PRIMARIA EN CENTROS EDUCATIVOS DE ENERO-JUNIO 25</t>
  </si>
  <si>
    <t>MANTENIMIENTO DE LA CALEFACCION DE LOS CVA SIN  TRANSFERIR  - 2025</t>
  </si>
  <si>
    <t>2025 11 1631 22106</t>
  </si>
  <si>
    <t>Compra de Cremas Solares para el personal del Servicio de Limpieza Viaria</t>
  </si>
  <si>
    <t>SE-EC06-2024 CONTRATO SERVICIOS GESTION EIM CURSO 24-25 Y 25-26. DEL 1-1-24 AL 31-8-26 LOTE 9 EL GLOBO</t>
  </si>
  <si>
    <t>2025 03 9241 22701</t>
  </si>
  <si>
    <t>SE-EC06-2024 CONTRATO SERVICIOS GESTION EIM CURSO 24-25 Y 25-26. DEL 1-1-24 AL 31-8-26 LOTE 10 CABALLITO BLANCO</t>
  </si>
  <si>
    <t>SE-EC06-2024 CONTRATO SERVICIOS GESTION EIM CURSO 24-25 Y 25-26. DEL 1-1-24 AL 31-8-26 LOTE 11 CASCABEL</t>
  </si>
  <si>
    <t>2025 0550 4312 623</t>
  </si>
  <si>
    <t>2025 02 9332 212</t>
  </si>
  <si>
    <t>TAPA LATON HEMBRA 1/2"" ESMEBRA MB 06280003 / TAPA LATON MACHO 3/4"" ESMEBRA  MB06270004 / TAPON PVC F.PLAST CIEGO   25MM</t>
  </si>
  <si>
    <t>2025 03 9241 213</t>
  </si>
  <si>
    <t>MATERIAL DE ELECTRICIDAD PARA C.C. DELICIAS (ID 44224) Y PARQUESOL (ID 44146)</t>
  </si>
  <si>
    <t>ADQUISICIÓN REGLETAS UTILIZADAS EN LA SUSTITUCIÓN PANELES LED</t>
  </si>
  <si>
    <t>2025 11 1621 22199</t>
  </si>
  <si>
    <t>GRIFO S/BOYA LAT.3/8""X32  0151551530 / CONJUNTO FOMINAYA 0155004410 D 026 / TAPA LATON MACHO 1/2"" ESMEBRA  MB06270003 /</t>
  </si>
  <si>
    <t>SENSOR OMRON E2B-M12KS04-WP-B1 2M INDUC M12 PNP 4MM</t>
  </si>
  <si>
    <t>ZOCALO   JANGAR 2901   1Elemen.Superficie / MT CANAL LEGRAND 30008    20X12,5 / CONMUTADOR NIESSEN 8102 MECANISMO / TECL</t>
  </si>
  <si>
    <t>MATERIAL DE ELECTRICIDAD PARA VARIOS CENTROS CÍVICOS</t>
  </si>
  <si>
    <t>MATERIAL DE ELECTRICIDAD PARA DIVERSOS CENTROS CÍVICOS</t>
  </si>
  <si>
    <t>MATERIAL DE FERRETERÍA PARA CC DELICIAS (44673) Y CC JOSÉ MARÍA LUELMO (43925, GRIFERÍA)</t>
  </si>
  <si>
    <t>1ª PRORROGA CONTRATO SUMINISTRO GASOLINA VEHICULOS R.I. DE 01/01/2025 A 31/12/2025</t>
  </si>
  <si>
    <t>1ERA. PRÓRROGA CONTRATO SUMINISTRO GASOLINA VEHÍCULOS SERVICIO DE MANTENIMIENTO PARA EL AÑO 2025.</t>
  </si>
  <si>
    <t>2025 06 3321 22199</t>
  </si>
  <si>
    <t>TECNICAS PANTRA, S.L.</t>
  </si>
  <si>
    <t>CTTO MENOR SUMINISTRO TARJETAS DE USUARIO PREIMPRESAS BIBLIOTECAS MUNICIPALES AÑO 2025</t>
  </si>
  <si>
    <t>2025 09 4321 22699</t>
  </si>
  <si>
    <t>FUGA CLIMA CUPULA DEL MILENIO, MEJORA CONFORT TERMICO DE LA CUPULA CON UNA SOLA ENFRIADORA</t>
  </si>
  <si>
    <t>CTO SUSCRIPCION ANUAL DIARIO ABC BIBLIOTECAS MUNICIPALES AÑO 2025</t>
  </si>
  <si>
    <t>1a. PRORROGA MANTENIMIENTO Y CONSERVACION INSTALACIONES TERMICAS/PRESTACIONES BASICAS DEL 01/01/2025 AL 04/04/2025</t>
  </si>
  <si>
    <t>1a. PRORROGA MANTENIM. Y CONSERVACION INSTALACIONES TERMICAS/PRESTACIONES COMPLEMENTARIAS DEL 01/01/2025 AL 04/04/2025</t>
  </si>
  <si>
    <t>1ª PRORR. CONTRATO EXP SPSC 35/2021 MANTENIMIENTO INSTALACIONES TÉRMICAS. SERVICIO DE LIMPIEZA.</t>
  </si>
  <si>
    <t>1ª PRORR. CONTRATO EXP SPSC 35/2021 REPARACIONES INSTALACIONES TÉRMICAS. SERVICIO DE LIMPIEZA.</t>
  </si>
  <si>
    <t>2025 03 9241 22706</t>
  </si>
  <si>
    <t>JOSE ANTONIO CONCEJO BERNALDO DE QUIROS</t>
  </si>
  <si>
    <t>2025SVC_010000042 ESTUDIO DE VALOR DETALLADO SOBRE VALOR DE MERCADO EN ARRENDAMIENTO DE LOCALES</t>
  </si>
  <si>
    <t>TOTAL REPARACION MATRICULA 0774DWR / ANEXO DETALLE FTP000023889</t>
  </si>
  <si>
    <t>TOTAL REPARACION MATRICULA 0373GTW / ANEXO DETALLE FTP000023998</t>
  </si>
  <si>
    <t>ALBARAN 0029992 4069KXH: 25,73 ALBARAN 0030115: 4042KXH: 117,30 ALBARAN 0030322 0755DWR: 118,00 / SE ADJUNTA ALBARANES F</t>
  </si>
  <si>
    <t>TOTAL REPARACION MATRICULA 2515FXC / TOTAL PIEZAS / ANEXO DETALLE FTP000023937</t>
  </si>
  <si>
    <t>TOTAL REPARACION MATRICULA 6003FPZ / TOTAL PIEZAS / ANEXO DETALLE FTP000023815</t>
  </si>
  <si>
    <t>2025 02 9332 213</t>
  </si>
  <si>
    <t>ADJ. EXPTE.Contrato mantenimiento aparatos elevadores edificios dependientes Área Urbanismo y Vivienda. Lote 3</t>
  </si>
  <si>
    <t>CONTRATO SERVICIO CONSERJERIA SALA DE ESTUDIO CENTRO CIVICO ZONA SUR ENERO 2025</t>
  </si>
  <si>
    <t>TALLERES ALIMENTACIÓN SALUDABLE EN EL CENTRO MUNICIPAL DE LA IGUALDAD / ENERO A JUNIO 2025</t>
  </si>
  <si>
    <t>LAVADO INTERIOR Y EXTERIOR DE VEHÍCULOS DE LA POLICÍA MUNICIPAL AÑO 2025</t>
  </si>
  <si>
    <t>ESPECTÁCULO ""MARAVILLAS DEL MUNDO"" DÍA INTERNACIONAL DE LA MUJER 8M / 15 MARZO 2025</t>
  </si>
  <si>
    <t>REVISION ITV GRUA</t>
  </si>
  <si>
    <t>REVISION ITV GRUA / ENGRASAR / MANTENIMIENTO PK</t>
  </si>
  <si>
    <t>CTTO MENOR SUSCRIPCIÓN REVISTAS LEO LEO, CARACOLA, I LOVE ENGLISH,....BIBLIOTECAS MUNICIPALES AÑO 2025</t>
  </si>
  <si>
    <t>2025 03 9241 212</t>
  </si>
  <si>
    <t>REIRES LOZANO CONSTRUCCIONES S.L.</t>
  </si>
  <si>
    <t>Sellado de ventana y juntas en C.M. Las Flores y C.C. Zona Este</t>
  </si>
  <si>
    <t>MANTENIMIENTO REVISIÓN Y CORRECCIÓN DE PUERTAS MANUALES Y AUTOMÁTICAS DE LAS DEPENDENCIAS DE LA POLICÍA MUNICIPAL 2025</t>
  </si>
  <si>
    <t>Suministro áridos reciclados, zahorras y recepción escombro a granel con retirada o entrega vehículos municipales.</t>
  </si>
  <si>
    <t>2025 0550 4314 635</t>
  </si>
  <si>
    <t>2025 05 4314 22799</t>
  </si>
  <si>
    <t>ADAPTACIONES VISUALES DEL ""COMERCIO PROXIMO,TU PROXIMO  DESTINO"" PARA LA  PROMOCION COMERCIO MINORISTA</t>
  </si>
  <si>
    <t>SUMINISTRO DE 35 BOLSAS PARA TRASLADO DE EPIs Y MATERIALES PARA BOMBEROS DE NUEVO INGRESO///SERV. EXTINCION INCENDIOS</t>
  </si>
  <si>
    <t>2025 01 9203 22000</t>
  </si>
  <si>
    <t>PRIMERA PRORROGA CONTRATO MATERIAL DE OFICINA ALMACEN DE ACOPIOS LOTE 6 DE 01/01/2025 A 31/01/2025</t>
  </si>
  <si>
    <t>Antena Televes 6620 m.1/4 68-174 mhz.inox. / Conector PL259 para RG58 MT259 / Soporte TT P2500/P3000 con tela / Ruleta T</t>
  </si>
  <si>
    <t>TALLERES SOBRE HISTORIA Y PATRIMONIO DE VALLADOLID DIRIGIDO A INFANTIL, PRIMARIA Y ESO. CURSO 24-25 (ENERO A JUNIO 25)</t>
  </si>
  <si>
    <t>TA25 17 REPARACION 1231-LWY KMS 105736 CAMBIAR PASTILLAS DE FRENO 1º Y 2º EJE / 050361226700 JGO TABLETAS FR</t>
  </si>
  <si>
    <t>TA25 19 REPARACION 7333-LWL KMS 90547 CAMBIAR PASTILLAS DE FRENO AL 1º Y 2º EJE / 050361226700 JGO TABLETAS FR</t>
  </si>
  <si>
    <t>TA25 22 REPARACION 5593-LBJ KMS 73663 HORAS 3993 CAMBIAR ACEITE MOTOR, FILTROS DE ACEITE,  GAS, AIRE, POLEN, RESPIRADERO</t>
  </si>
  <si>
    <t>TA25 4 REPARACION 3383-GJN KMS 279100 ENDEREZAR Y REPARAR PIEZA CAMION EN BANCADA</t>
  </si>
  <si>
    <t>TA25 23 REPARACION 7418-LDY KMS 91989 REPARAR PERDIDAS DE AIRE POR EL CHASIS / SUSTITUIR DISCOS, PASTILLAS Y RETENES DE</t>
  </si>
  <si>
    <t>TA25 27 REPARACION 7639-MJN KMS 49482 HACER MANTENIMIENTO A+B / MP DESCUENTO MANTENIMIENTO PESADOS 44.5 EUR/H / 58014155</t>
  </si>
  <si>
    <t>TA25 24 REPARACION VA-4940-Z KMS 315919 D-M TOMA DE FUERZA, ESCAPE Y PUENTE PARA D-M CAJA DE CAMBIOS SUSTITUIR EMBRAGUE</t>
  </si>
  <si>
    <t>TA25 16 REPARACION 1231-LWY KMS 105736 REALIZAR MANTENIMIENTO A+B / SUSTITUCION VALVULA POP-OFF SUSTITUCION CONECTORES B</t>
  </si>
  <si>
    <t>CONTRATO DE SERVCIOS SEGURIDAD POR RONDAS ALBERGUE ZONA JOVEN PINAR ENERO 2025</t>
  </si>
  <si>
    <t>C.CALIDAD(LOTE 2) A.TÉCNICA OBRA CM.VIEJO SIMANCAS RESTO TRAMO 1 Y TRAMO 2 VA-30 AL SECTOR ""EL PERAL"" EXPTE.13/24</t>
  </si>
  <si>
    <t>MTO. Y REPARACIÓN DE LOS EQUIPOS DE TRAT. DE LA INFORMAC. (S. INFORM. NO CRÍTICOS) LOTE 1, 1ª PRÓRROGA (66/2024)</t>
  </si>
  <si>
    <t>CONTRATO DE LIMPIEZA DE LOS CENTROS DE VIDA ACTIVA TRANSFERIDOS 2025 Y 2026, LOTE 10</t>
  </si>
  <si>
    <t>CONTRATO EXP 14/2024 COMPRA 1 BALDEADORA LOTE 2 PARA EL AÑO 2025. SERVICIO DE LIMPIEZA VIARIA.</t>
  </si>
  <si>
    <t>2025 07 1721 22706</t>
  </si>
  <si>
    <t>MEJORA Y DIV ECOL. CUESTA CONEJOS,CUESTA MARUQUESA Y CHARCA FTE EL SOL.ACTUACIÓN B.1.4 PRTR Cº BIODIVERSIDAD V.31/2024</t>
  </si>
  <si>
    <t>2025 03 9241 22799</t>
  </si>
  <si>
    <t>SE PC 81/2024 Sº ASISTENCIA TÉCNICA A ESPECTÁCULOS Y MTO. DE MAQUINARIA Y EQUIPAMIENTO AUDIOVISUAL CENTROS SPC (2A)</t>
  </si>
  <si>
    <t>AYESA IBERMÁTICA S.A.U.</t>
  </si>
  <si>
    <t>DONOSTIA-SAN SEBASTIAN</t>
  </si>
  <si>
    <t>GUIPÚZCOA</t>
  </si>
  <si>
    <t>MANTENIMIENTO DE LA CALEFACCION DE LOS CVA TRANSFERIDOS PARA 2025</t>
  </si>
  <si>
    <t>Alquiler maquinaria sin conductor(rodillos compactadores varios tamaños,carretillas elevadoras,barredoras,mini-retros...</t>
  </si>
  <si>
    <t>CONTRATO DE TRABAJOS DE PINTURA DE TECHOS Y ESCULTURAS DEL COLEGIO PÚBLICO ISABEL LA CATÓLICA. 2025</t>
  </si>
  <si>
    <t>CTO MENOR SERVICIOS TRANSPORTE Y MONTAJE PARA ACTIVIDADES COMPLEMENTARIAS PARA ESCOLARES -AÑO 2025-</t>
  </si>
  <si>
    <t>2025 04 3121 22799</t>
  </si>
  <si>
    <t>LAVANDERÍA - GASTO TOTAL</t>
  </si>
  <si>
    <t>TALLERES DE ""MUSICA EN FAMILIA"" EN EL CENTRO MUNICIPAL DE LA IGUALDAD / ENERO A JUNIO 2025</t>
  </si>
  <si>
    <t>2025 01 4331 22606</t>
  </si>
  <si>
    <t>ASOC ESPAÑOLA DE CUBIERTAS VERDES</t>
  </si>
  <si>
    <t>ORGANIZACIÓN SESIÓN FORMACIÓN BÁSICA Y JORNADA TÉCNICA SOBRE CUBIERTAS VERDES Y AJARDINAMIENTOS VERTICALES EN VALLADOLID</t>
  </si>
  <si>
    <t>CONTRATO CONSERVACION Y MEJORA INFRAESTRUC. VERDES DE ZONAS CENTRO Y NORTE. LOTE 2. ZONA NORTE.V.34/2022. COMPLEMENTARIO</t>
  </si>
  <si>
    <t>2025 04 9204 626</t>
  </si>
  <si>
    <t>MANTENIMIENTO Y ACTUACIONES SEMESTRALES PRECEPT. DE SEGURIDAD EN SIST. SCANER INSP. PAQUETERÍA EDIFICIOS AYTO VALLADOLID</t>
  </si>
  <si>
    <t>TALLERES DE ALIMENTACIÓN Y COCINA SALUDABLE PARA ESCOLARES Y COCINA EVO PARA ADOLESCENTES. CURSO 24-25. ENERO A JUNIO 25</t>
  </si>
  <si>
    <t>TALLERES DE YOGA INFANTIL Y ADOLESCENTE EN EL CENTRO MUNICIPAL DE LA IGUALDAD / ENERO A JUNIO</t>
  </si>
  <si>
    <t>2025 11 1321 22103</t>
  </si>
  <si>
    <t>NUEVO CONTRATO CENTRALIZADO DE SUMINISTRO DE GASÓLEO PARA POLICÍA MUNICIPAL</t>
  </si>
  <si>
    <t>SE 14-2024 CTTO MANTENIMIENTO ZONAS VERDES EDIF EDUCACIÓN Y SERV SOCIALES. LOTE 1 COLEGIOS PUBLICOS 23-9-24 AL 22-9-26</t>
  </si>
  <si>
    <t>PRÓRROGA CONTRATO RECOGIDA DE ENVASES LIGEROS DE PÁSTICO EN EL MUNICIPIO DE VALLADOLID. SERVICIO DE LIMPIEZA.</t>
  </si>
  <si>
    <t>CONTRAT. VIGILANCIA  Y PROTEC.  DIVERSAS DEPENDENC.   AYTO. DE VALLADOLID DE 1 DE ENERO A 15 FEB. 2025.</t>
  </si>
  <si>
    <t>INICIATIVAS TECNOLOGICAS EN INTERNET, SL</t>
  </si>
  <si>
    <t>ASISTENCIA EN EL SEGUIMIENTO Y VALORACION DE NOTICIAS QUE GENERA LA AGENCIA DE INNOVACION EN PRENSA ESCRITA Y DIGITAL</t>
  </si>
  <si>
    <t>2025 11 3111 22104</t>
  </si>
  <si>
    <t>ADQUISICION VESTUARIO LABORAL PERSONAL DEL CENTRO MUNICIPAL DE PROTECCION ANIMAL</t>
  </si>
  <si>
    <t>MANTENIMIENTO DE LAS PUERTAS AUTOMATICAS DE LOS CVA SIN TRANS, CVA ZONA SUR, Y PARQUESOL EN 2025</t>
  </si>
  <si>
    <t>REAJUSTE - CONTRATACIÓN CONSERVACIÓN Y MEJORA INFRAESTRUCTURAS VERDES DE LAS ZONAS CENTRO Y NORTE. LOTE 2. V34/2022.</t>
  </si>
  <si>
    <t>CAMBIO CIRCUITO DE AGUA CALIENTE Y FRÍA EN VIVIENDA ALOJAMIENTO PROVISIONAL C/ TÓRTOLA 2, 1ºC</t>
  </si>
  <si>
    <t>2025 11 1621 22104</t>
  </si>
  <si>
    <t>BOTA PVC NITRILO -S5- VERDE Nº44 (                       )</t>
  </si>
  <si>
    <t>BOTA FRAGUA VELCRO PLUS S2 Nº42 (                       )</t>
  </si>
  <si>
    <t>BOTA SINEX UROLA 38 S3 SRC WR METAL FREE MEMBRANA 38 (                       )</t>
  </si>
  <si>
    <t>BOTA PVC NITRILO -S5- VERDE Nº38 (                       ) / BOTA PVC NITRILO -S5- VERDE Nº39 (                       )</t>
  </si>
  <si>
    <t>2025 11 1631 22199</t>
  </si>
  <si>
    <t>ESCOBIJO CON MANGO REF 1450 (                       ) / CEPILLO BARRENDERO ROJO 520MM (                       )</t>
  </si>
  <si>
    <t>ADJUDICA ALQUILER Y MANTENIMIENTO EQUIPO DIGITAL COLOR IMPRENTA (01/01/2025 a 31/085/2025)</t>
  </si>
  <si>
    <t>REAJUSTE - CONTRATACIÓN CONSERVACIÓN Y MEJORA INFRAESTRUCTURAS VERDES DE LAS ZONAS CENTRO Y NORTE. LOTE 1. V34/2022</t>
  </si>
  <si>
    <t>CONTRATACIÓN MANTENIMIENTO Y CONSERVACIÓN DE LAS INSTALACIONES EN LAS ESCUELAS INFANTILES. ENERO - FEBRERO 2025</t>
  </si>
  <si>
    <t>CHARLAS ALUMNADO EN TORNO A HABILIDADES SOCIALES, SALUD MENTAL Y PREVENCIÓN DE IDEAS SUICIDAS. CURSO 24-25</t>
  </si>
  <si>
    <t>2025 01 4331 623</t>
  </si>
  <si>
    <t>DIRECCIÓN FACULTATIVA DEL SUMINISTRO Y OBRA DE AMPLIACIÓN DE LA RUTA RIOS DE LUZ PARA EL LOTE 2 (CASA MANTILLA)</t>
  </si>
  <si>
    <t>INSTALACIÓN TERMOSTATO, RELOJ Y SUMINISTRO ANTICONGELANTE A LA INSTALACIÓN CLIMATIZACIÓN POLIDEPORTIVO TIERNO GALVÁN</t>
  </si>
  <si>
    <t>CONTRATACION ACTIVIDAD TECONOLOGIA Y DIGITAL QUE ACERQUE PROYECTOS SMART CITY A ESCOLARES DE VALLADOLID.ENERO-JUNIO 2025</t>
  </si>
  <si>
    <t>SEMITAPA 2400 DARTICULO CONFIGURADO</t>
  </si>
  <si>
    <t>2025 0550 4312 635</t>
  </si>
  <si>
    <t>PRORROGA extraord. L11 LIMPIEZA CENTRO DE ATENCION AL INMIGRANTE - PROY.FINANC. AFECTADA MANT. CAI - ene a may 2025</t>
  </si>
  <si>
    <t>2025 07 1711 213</t>
  </si>
  <si>
    <t>Reparación y trabajos en plataformas elevadoras. Ejercicio 2025</t>
  </si>
  <si>
    <t>2025 11 3111 22199</t>
  </si>
  <si>
    <t>ADQUISICION DE MICROCHIP, CERTIFICADOS, CARTILLAS Y DOCUMENTACION OFICIAL PARA LOS ANIMALES DEL C.M.P.A PARA EL AÑO 2025</t>
  </si>
  <si>
    <t>IMPLANT, EVOL Y MTO.  PLATAFORMA  ADMÓN ELECTRÓNICA  BASADA EN MOAD, LOTE 1, PRIMERA  PRÓRROGA, 025/CTA_01/000010</t>
  </si>
  <si>
    <t>2025 01 4331 213</t>
  </si>
  <si>
    <t>MANTENIMIENTO PREVENTIVO Y CORRECTIVO DE LAS INSTALACIONES DE PROTECCION CONTRA INCENDIOS DE LA AGENCIA</t>
  </si>
  <si>
    <t>2025 10 2312 623</t>
  </si>
  <si>
    <t>INSTALACION DE CLIMATIZACION DE UNA SALA DEL CVA LA VICTORIA- INICIATIVAS SOCIALES</t>
  </si>
  <si>
    <t>REALIZACIÓN DE PLACAS ROTULADORAS DE VÍAS PÚBLICAS PARA LA CIUDAD DE VALLADOLID 2025</t>
  </si>
  <si>
    <t>Suministro de 50 forros polares y 50 bufandas tubulares//SEISPC</t>
  </si>
  <si>
    <t>2025 11 1361 22199</t>
  </si>
  <si>
    <t>MARIA CRUZ SAN MIGUEL ARROYO</t>
  </si>
  <si>
    <t>ENCUADERNACION PARTES DE INTERVENCION Y DE GUARDIA AÑOS 2020, 2021, 2022 Y 2023 //SERVICIO DE EXTINCIÓN DE INCENDIOS</t>
  </si>
  <si>
    <t>DISEÑO GRÁFICO Y MAQUETACIÓN PLAN DE PREVENCIÓN DE ADICCIONES Y PLAN DE JUVENTUD / 1 DIA</t>
  </si>
  <si>
    <t>CTO MENOR SUMINISTRO DETALLES PARA PARTICIPANTES EN ACTIVIDADES  DEL CENTRO DE PROMOCIÓN EDUCATIVA -AÑO 2025-</t>
  </si>
  <si>
    <t>Mantenimiento instalaciones agua caliente sanitaria  y calefacción sitas en los edificios municipales de C/ Títulos 51.</t>
  </si>
  <si>
    <t>ADAPTACIÓN DEL PROYECTO EJECUTIVO DE ADAPTACIÓN DE CAMPA DE ESTACIONAMIENTO DEL DEPÓSITO MUNICIPAL DE VEHÍCULOS EL PERAL</t>
  </si>
  <si>
    <t>ADQUISICIÓN DE REPUESTOS SANITARIOS PARA LOS BOTIQUINES Y MOCHILAS DE PRIMEROS AUXILIOS//SERV. EXTINCION DE INCENDIOS</t>
  </si>
  <si>
    <t>2ª PRORROGA CTTO SERVICIOS GESTION Y DESARROLLO DE LOS TALLERES EDUCATIVOS EN MATERIA DE IGUALDAD / 01-01-25 A 30-06-25</t>
  </si>
  <si>
    <t>1ª PRÓRROGA DEL CONTRATO DE SUMINISTRO DE GASOLINA 95 PARA VEHÍCULOS DE POLICÍA MUNICIPAL DEL 1.1.2025 AL 31.12.2025</t>
  </si>
  <si>
    <t>MATERIAL DE PINTURA PARA CC BAILARIN VICENTE ESCUDERO ID0044454</t>
  </si>
  <si>
    <t>TRATAMIENTO LEGIONELOSIS EN CENTRO INTEGRADO PSH DURANTE 2025</t>
  </si>
  <si>
    <t>CTTO MENOR SUMINISTRO DIVERSO MATERIAL ACTIVIDADES ANIMACION LECTORA BIBLIOTECAS MUNICIPALES AÑO 2025</t>
  </si>
  <si>
    <t>2025 08 1532 22103</t>
  </si>
  <si>
    <t>Suministro de 2.800 litros de gasóleo C para la caldera del Parque de Conservación de la Vía Pública en C/ Titulos 51.</t>
  </si>
  <si>
    <t>2025 03 9241 22602</t>
  </si>
  <si>
    <t>SPC 164/2024 DISEÑO DE MAQUETAS DIGITALES Y TARJETAS PARA LAS EXPOSICIONES EN CENTROS CÍVICOS EN 2025.</t>
  </si>
  <si>
    <t>ADJUDICA SUMINISTRO A IMPRENTA DE TÓNER IMPRESORAS Y OTRO MATERIAL COMPLEMENTARIO - AÑO 2025</t>
  </si>
  <si>
    <t>ASISTENCIA TÉCNICA EN EVENTOS Y ACTIVIDADES DE LA AGENCIA DE INNOVACIÓN (1 DE MARZO 2024 A 28 DE FEBRERO 2025) AÑO 2025</t>
  </si>
  <si>
    <t>2025 07 1711 22103</t>
  </si>
  <si>
    <t>CONTRATO CENTRALIZADO SUMINISTRO GASÓLEO. PARQUES Y JARDINES.</t>
  </si>
  <si>
    <t>2025 0950 4321 640</t>
  </si>
  <si>
    <t>2025 07 1701 22700</t>
  </si>
  <si>
    <t>CEEIS INTERPOLA, S.L.</t>
  </si>
  <si>
    <t>CONTRATO CENTRALIZADO DE LIMPIEZA EDIFICIOS CASA DEL BARCO y EDIFICIO ANEXO Y OMIC. DURACIÓN 2 AÑOS ( y 2  prórrogas).</t>
  </si>
  <si>
    <t>MANTENIMIENTO PÁGINA WEB DEL CENTRO MUNICIPAL DE LA IGUALDAD / DURANTE 2025</t>
  </si>
  <si>
    <t>NOVELEC PUCELA, S.L.</t>
  </si>
  <si>
    <t>CTTO. SUMINISTRO QUEMADOR PARA CALDERA DE CALEFACCIÓN - COLEGIO PÚBLICO FRANCISCO DE QUEVEDO.</t>
  </si>
  <si>
    <t>Reparaciones de 3 chaquetones y 6 cubrepantalones//Servicio de Extinción de Incendios y Protección Civil.</t>
  </si>
  <si>
    <t>TALLERES de COMUNICACIÓN CON ENFOQUE DE GÉNERO EN EL CENTRO MUNICIPAL DE LA IGUALDAD / ENERO A JUNIO 2025</t>
  </si>
  <si>
    <t>MANTENIMIENTO AIRE ACONDICIONADO DEL LABORATORIO</t>
  </si>
  <si>
    <t>PUESTA EN MARCHA CALDERAS BERETTA Y ARISTON  Y REPARACION RADIADORES VVDAS ALOJAMIENTOS PROVISIONALES</t>
  </si>
  <si>
    <t>Revisión anual de los sistemas de protección contra incendios de instalaciones  Servicio de Limpieza C/Topacio</t>
  </si>
  <si>
    <t>OR: 19736 - MATRICULA: 8875KMN / VARILLA DE NIVEL ( 1861463 )</t>
  </si>
  <si>
    <t>OR: 19590 - MATRICULA: 8875KMN / CUBIERTA DEL PA ( 1923744 )</t>
  </si>
  <si>
    <t>OR: 19285 - MATRICULA: 0370LDD / COLECTOR TURBO ( 2362100 ) / JUNTA ( 2137185 ) / JUNTA ( 2086028 ) / CAMBIAR COLECTOR (</t>
  </si>
  <si>
    <t>2025 10 2412 22103</t>
  </si>
  <si>
    <t>Suministro de gasoleo para vehículos años 2025 y 2026. Centro de Formación para el empleo</t>
  </si>
  <si>
    <t>CALIBRACIONES - GASTO TOTAL</t>
  </si>
  <si>
    <t>2025 11 1361 623</t>
  </si>
  <si>
    <t>Adqusición de 2 detectores portátiles de gases//SEISPC</t>
  </si>
  <si>
    <t>2025 07 1701 213</t>
  </si>
  <si>
    <t>Mantenimiento del ascensor en el edificio anexo al de Casa del Barco. Año 2025</t>
  </si>
  <si>
    <t>2025 08 1532 22199</t>
  </si>
  <si>
    <t>Recarga periódica botellas de O2 y CO2 para equipos soldadura de oxicorte y tasa-alquiler botellas de Conserv.Vía Públi</t>
  </si>
  <si>
    <t>2025 11 3111 213</t>
  </si>
  <si>
    <t>CONTRATO DE MANTENIMIENTO PREVENTIVOP DE EQUIPOS DE CLIMATIZACION SERVICIO SALUD PUBLICA, CASA BARCO Y CMPA Y MODIF. DES</t>
  </si>
  <si>
    <t>Suministro de 2.600 litros de Gasóleo C para la caldera del Parque de Conservación de Vías Públicas en C/ Títulos, 51.</t>
  </si>
  <si>
    <t>LICENCIAS VINCULADAS CON  LAS BASES DE DATOS DE LOS SISTEMAS DE INFORMACIÓN, LOTE 1 GRUPO A (19/2024) PRIMERA PRÓRROGA</t>
  </si>
  <si>
    <t>AD,JUDICA RENOVACIÓN SUSCRIPCIONES A DIARIO DE VALLADOLID-EL MUNDO Y PLATAFORMA ORBYT - AÑO 2025</t>
  </si>
  <si>
    <t>GAM TRAINING APOYO Y FORMACIÓN S.L.</t>
  </si>
  <si>
    <t>FORMACIÓN PRESENCIAL PARA EL MANEJO Y USO SEGURO DE PLATAFORMAS ELEVADORAS. RECOGIDA DE RESIDUOS</t>
  </si>
  <si>
    <t>SIERO</t>
  </si>
  <si>
    <t>PINTAR NUEVAS PLAZAS DE APARCAMIENTO PARA COCHES, MOTOS, BICIS Y CAMIONES EN APARCAMIENTO DE VEHÍCULOS. LIMPIEZA VIARIA</t>
  </si>
  <si>
    <t>2025 04 9321 22602</t>
  </si>
  <si>
    <t>Inserciones publicitarias puntuales ejercicio 2025</t>
  </si>
  <si>
    <t>PRIMERA PRORROGA CONTRATO MATERIAL DE OFICINA ALMACEN DE ACOPIOS LOTE 3 DE 01/01/2025 A 31/01/2025</t>
  </si>
  <si>
    <t>SUMINISTRO ESTORES ENROLLABLES PARA VENTANAS NUEVA ZONA DPTO.PERSONAL EN CASA CONSISTORIAL.</t>
  </si>
  <si>
    <t>ASISTENCIA TÉCNICA, OPERACIÓN Y MTO. DEL SOFTWARE DE BASE, PRIMERA PRÓRROGA,  (68/2024) LOTE 2 , SERV. BAJO DEMANDA</t>
  </si>
  <si>
    <t>2025 09 4321 213</t>
  </si>
  <si>
    <t>PRORROGA CTO SERVICIO MANTENIMIENTO Y CONSERVACION PREVENTIVO-CORRECTIVO ANT. HIPICA MILITA LOTE 3. 15-11-24 AL 14-11-26</t>
  </si>
  <si>
    <t>LICENCIAS VINCULADAS CON LOS SISTEMAS DEL CPD Y CENTRO DE ATENCIÓN A USUARIOS, LOTE 2 GRUPO A19/2024), PRIMERA PRÓRROGA</t>
  </si>
  <si>
    <t>CTTO SUMINISTRO Y SUSTITUCIÓN DE PIEZAS DE LOS ASCENSORES DE LOS COLEGIOS PÚBLICOS. AÑO 2025</t>
  </si>
  <si>
    <t>2025 11 1361 16200</t>
  </si>
  <si>
    <t>MATRÍCULA PARA 2 BOMBEROS CURSO FORMACIÓN VAX003 (REVISION PERIODICA DE EPIs CONTRA CAIDAS) 4,5 Y 6 FEBRERO 2025/SEISPC</t>
  </si>
  <si>
    <t>PROYCO &amp; CAWAY, SOCIEDAD LIMITADA</t>
  </si>
  <si>
    <t>SERVICIOS DE CATERING PARA EVENTO ASESCUVE QUE SE CELEBRARÁ EL  6 DE MARZO DE 2025 EN LA AGENCIA DE INNOVACIÓN</t>
  </si>
  <si>
    <t>2025 01 9207 22602</t>
  </si>
  <si>
    <t>ADJUDICA ACCIÓN PUBLICITARIA Y COBERTURAS INFORMATIVAS ESPECIALES EVENTOS: 'VALLADOLID NOW'</t>
  </si>
  <si>
    <t>2025 11 1631 22104</t>
  </si>
  <si>
    <t>ALBARAN: AV24/07245 F: 03/12/2024 / ZAPATO ALICE S3 SRC T-44 / RETIRADO POR: ALFONSO MAESO GONZALEZ / ALBARAN: AV24/0723</t>
  </si>
  <si>
    <t>ALBARAN: AV25/00442 F: 22/01/2025 / ZAPATO ALICE S3 SRC T-39 / RETIRADO POR: SONIA SANCHEZ MAYORAL / ALBARAN: AV25/00327</t>
  </si>
  <si>
    <t>FABRICACIÓN URNA DE METACRILATO A MEDIDA PARA PROTEGER LA MAQUETA DE LA PLAZA DEL MILENIO</t>
  </si>
  <si>
    <t>ESTANCIAS DIURNAS LOTE 1-GESTION 7 UC--PL: 11.384-UC IVA inc Z.SUR-H.REY-UC2 RON-D-ARCA-Z.ES-2 UCS PARQUESOL-DIC 2025</t>
  </si>
  <si>
    <t>2025 11 1361 22700</t>
  </si>
  <si>
    <t>CONTRATO SERVICIO DE LIMPIEZA DE LOS PARQUES DE BOMBEROS-LOTE 13/AÑOS 2025 Y  2026//SEISPC</t>
  </si>
  <si>
    <t>DF Y ASIST. TÉCNICA OBRAS PL CV SIMANCAS</t>
  </si>
  <si>
    <t>REPARACIÓN DE 30 METROS DE CERRAMIENTO EN LA PARCELA DEL LAVADERO DE VEHÍCULOS</t>
  </si>
  <si>
    <t>CTTO. SUMINISTRO POR RENOVACIÓN DE INSTALACIÓN DE ALUMBRADO EXTERIOR EN EL COLEGIO PÚBLICO EL PERAL.</t>
  </si>
  <si>
    <t>AEBI SCHMIDT IBÉRICA, S.A.</t>
  </si>
  <si>
    <t>ADQUISICIÓN DE 5 ESPARCIDORES DE SAL MANUALES HOT SHOT 70 HD. Limpieza Viaria</t>
  </si>
  <si>
    <t>Casarrubios del Monte</t>
  </si>
  <si>
    <t>2025 10 2312 22001</t>
  </si>
  <si>
    <t>SUSCRIPCIONES NORTE DE CASTILLA DE LOS CVA TRANSFERIDOS1ENERO-31 OCT.2025-INICIATIVAS SOCIALES ANUALIDAD DE 2024 OCT2025</t>
  </si>
  <si>
    <t>SUSCRIPCIONES DEL NORTE DE CASTILLA CVA SIN TRANSFERIR  DE 1 ENERO A 31 OCT- INICIATIVAS SOCIALES ANUALIDAD 2024-OCT2025</t>
  </si>
  <si>
    <t>Inserciones publicitarias puntuales para el ejercicio 2025</t>
  </si>
  <si>
    <t>2025 01 4331 22001</t>
  </si>
  <si>
    <t>SUMINISTRO DE PERIÓDICOS DE EL NORTE DE CASTILLA PARA LA AGENCIA DE INNOVACIÓN. AÑO 2025</t>
  </si>
  <si>
    <t>CURVAL ESPJ</t>
  </si>
  <si>
    <t>Suministro de 100 perchas metálicas para trajes de intervención//SEISPC</t>
  </si>
  <si>
    <t>ADJUDICA RENOVACIÓN 2 SUSCRIPCIONES PERIÓDICO EL NORTE DE CASTILLA (papel) AÑO 2025 - MEDIOS DE COMUNICACIÓN</t>
  </si>
  <si>
    <t>2025 01 9206 22001</t>
  </si>
  <si>
    <t>16 SUSCRIPCIONES A ""EL NORTE DE CASTILLA"", EDICIÓN EN PAPEL Y DIGITAL. AÑO 2025.</t>
  </si>
  <si>
    <t>CTTO MENOR SUMINISTRO NORTE DE CASTILLA BIBLIOTECAS MUNICIPALES AÑO 2025</t>
  </si>
  <si>
    <t>CONTRATO CENTRALIZADO DE LIMPIEZA DE INSTALACIONES 15/2024. SERVICIO DE LIMPIEZA VIARIA.</t>
  </si>
  <si>
    <t>2025 11 1321 641</t>
  </si>
  <si>
    <t>2025 11 1361 22699</t>
  </si>
  <si>
    <t>CARLOS JESÚS GRAU SÁNCHEZ</t>
  </si>
  <si>
    <t>Realización de curso para la obtención de la licencia de naegación básica para el personal de nuevo ingreso//SEISPC</t>
  </si>
  <si>
    <t>Suministro de 7 Kits de hojas extrication para sierra sable con funda de almacenamiento WEBER//SEISPC</t>
  </si>
  <si>
    <t>SUMINISTRO LICENCIAS Y SOPORTE TÉCNICO ArcGIS (65/2023)</t>
  </si>
  <si>
    <t>2025 06 3321 22700</t>
  </si>
  <si>
    <t>CTTO LIMPIEZA EDIFICIOS DEPENDIENTES S.EDUCACIÓN. LOTE 2: BIBLIOTECAS MUNICIPALES. 2025-2026</t>
  </si>
  <si>
    <t>Fabricación de placas de vado (permanente y horario) destinadas a la renovación-sustitución por deterioro - Ej. 2025</t>
  </si>
  <si>
    <t>2025 06 3321 212</t>
  </si>
  <si>
    <t>CTTO SERVICIOS ADAPTACIÓN TOMAS DE CORRIENTE EN EL PUNTO DE LECTURA LAS FLORES // 15 DÍAS // AÑO 2025</t>
  </si>
  <si>
    <t>LAVADO EXTERIOR DE VEHÍCULOS POLICÍA MUNICIPAL 2025</t>
  </si>
  <si>
    <t>2025 03 9241 22609</t>
  </si>
  <si>
    <t>COLABORACIÓN EN LA 2ª EXPOSICIÓN DE FOTOGRAFÍA ""IMPULSORES DEL DEPORTE EN VALLADOLID""</t>
  </si>
  <si>
    <t>Mantenimiento y reparación de maquinaria (máquina retro-excavadora) fuera del Acuerdo Marco de reparación 2025.</t>
  </si>
  <si>
    <t>2025 11 1321 22699</t>
  </si>
  <si>
    <t>RECOGIDA Y DESTRUCCIÓN DE DOCUMENTACIÓN AFECTADA POR LA LEY DE PROTECCIÓN DE DATOS.2025</t>
  </si>
  <si>
    <t>2025 07 1711 619</t>
  </si>
  <si>
    <t>2ª PRORROGA CONTRATO MEJORA, CONSERV. Y REP. JUEGOS INF., MOB. URBANO, FUENTES ORNAMENT. Y EQUIPOS DE BOMBEO. L2_2025</t>
  </si>
  <si>
    <t>ACTIVIDADES DE LECTURA Y ESCRITURA CREATIVA EN EL CENTRO MUNICIPAL DE LA IGUALDAD / ENERO A JUNIO 2025</t>
  </si>
  <si>
    <t>SUMINISTRO DE PIEZAS DE FONTANERÍA PARA LOS COLEGIOS PÚBLICOS. AÑO 2025</t>
  </si>
  <si>
    <t>Mantenimiento de máquina limpieza de piezas para las reparaciones de vehículos del Servicio de Limpieza.</t>
  </si>
  <si>
    <t>EXP. SPSC-SE 12/2024 TRANSPORTE DE CONTENEDORES A LA PTR 2025 Y 2026 DEL SERVICIO DE LIMPIEZA VIARIA.</t>
  </si>
  <si>
    <t>1º PRORROGA L1-SERV.DES. DEL PLAN INSERCIÓN LABORAL/ 1 ENE 2025 A 22 SEPT-2026 ENCLAVE-ACCIONES FORM.INSERC.SOC. LAB.</t>
  </si>
  <si>
    <t>T - Codigo de centro tramitador GE0011750 / EDM-100 T - EXTRACTOR HELICOIDAL S&amp;P EDM-100 T</t>
  </si>
  <si>
    <t>SUMINISTRO DE MATERIAL DE SUMINISTROS PARA EDIFICIOS PARA CC PARQUESOL (ID 44028, 44146)</t>
  </si>
  <si>
    <t>SUSTITUCIÓN PANELES LED, DESPACHO 2 PLANTA</t>
  </si>
  <si>
    <t>MATERIAL ELECTRICIDAD (TUBOS Y PANELES LED) PARA CC CANAL DE CASTILLA (ID 44394) Y PARQUESOL (ID 43771)</t>
  </si>
  <si>
    <t>Suministro de 35 bolsas de traslado JOMA// SEISPC</t>
  </si>
  <si>
    <t>2025 07 1721 22112</t>
  </si>
  <si>
    <t>TRASLADO Y SUMINISTRO ACOMETIDA ELECTRICA DEL LDR AL CP MIGUEL HERNANDEZ</t>
  </si>
  <si>
    <t>MANTENIMIENTO CALEFACCION, CLIMATIZACION, VENTILACION Y AGUA CALIENTE EN EL COMEDOR SOCIAL-CAI PARA 2025</t>
  </si>
  <si>
    <t>2025 01 4331 22700</t>
  </si>
  <si>
    <t>CONTRATO CENTRALIZADO DE LIMPIEZA EN DEPENDENCIAS MUNICIPALES 2025-2026. EDIFICIO AGENCIA DE INNOVACION (LOTE 5) 2 AÑOS</t>
  </si>
  <si>
    <t>Sustitución de quemador de caldera de la calefacción del Parque Vías Públicas por avería irreparable.</t>
  </si>
  <si>
    <t>GESTION DE INSCRIPCION,  RECEPCION Y CONTROL DE ASISTENTES A LA  JORNADA DE ATENCION TEMPRANA  EN 2025- ACCESIBILIDAD.</t>
  </si>
  <si>
    <t>PLAY 360 EQUIPAMIENTOS URBANOS, S.L.</t>
  </si>
  <si>
    <t>SUMINISTRO E INSTALACION DE MOBILIARIO URBANO EN CALLES MANTERIA Y TORRECILLA.</t>
  </si>
  <si>
    <t>2025 10 2312 22612</t>
  </si>
  <si>
    <t>DISEÑO GRÁFICO Y MAQUETACIÓN DE LOS PLANES DE ACCESIBILIDAD,SOLIDARIDAD,MAYORES Y CUENTA CONMIGO - INICIATIVAS SOCIALES</t>
  </si>
  <si>
    <t>MANTENIMIENTO PUNTUAL DE LAS INSTALACIONES FOTOVOLTAICAS MUNICIPALES</t>
  </si>
  <si>
    <t>2025 0550 4314 609</t>
  </si>
  <si>
    <t>SUMINISTRO E INSTALACION DE MOBILIARIO URBANO PARA RENATURALIZACION EN MANTERIA Y TORRECILLA.</t>
  </si>
  <si>
    <t>2025 11 1321 22104</t>
  </si>
  <si>
    <t>2ª PRÓRROGA CONTRATO DE VESTUARIO PARA POLICÍA MUNICIPAL EXP. SPSC 02/2021. LOTE Nº 2</t>
  </si>
  <si>
    <t>2025 11 1361 22799</t>
  </si>
  <si>
    <t>SERVICIO DE PREPARACIÓN FISICA : ASESORAMIENTO Y PROGRAMACION DEPORTIVA ESPECIFICA , DE ENERO A MAYO DE 2025//SEISPC</t>
  </si>
  <si>
    <t>REPARTO DOCUMENTACION Y MENSAJERIA CEAS Y CVAs. 1 ABRIL 2024 A 31 MARZO 2025. 13 REPARTOS A 139,49e EN 2025</t>
  </si>
  <si>
    <t>TALLERES LITERARIOS CON PERSPECTIVA DE GÉNERO EN EL CENTRO MUNICIPAL DE LA IGUALDAD / ENERO A JUNIO 2025</t>
  </si>
  <si>
    <t>TEATRO DE IMPROVISACIÓN EN CLAVE DE IGUALDAD EN EL CENTRO MUNICIPAL DE LA IGUALDAD / ENERO A JUNIO 2025</t>
  </si>
  <si>
    <t>2025 01 9206 22799</t>
  </si>
  <si>
    <t>TRATAMIENTO DE DESINSECTACIÓN Y DESRATIZACIÓN DEL ARCHIVO MUNICIPAL. AÑO 2025</t>
  </si>
  <si>
    <t>MANT.INSTAL.C.IGUALDAD: ELEC, CALEF, TELF, AGUA CALIENTE, CARPINT de 1/3 a 31/12/25</t>
  </si>
  <si>
    <t>ACTUALIZACIÓN INTEGRAL SISTEM COMUNIC.   EMERGENCIAS PM y SEIS y PC.PROY. 2022.4.1321.3.1 LOT.1  EXP SPSC-SE 32/2022</t>
  </si>
  <si>
    <t>2025 11 1361 626</t>
  </si>
  <si>
    <t>CONTRATO GESTION SEGUIMIENTO Y EVALUACION PLAN SOSTENIBILIDAD TURISTICA EN DESTINO VALLADOLID 2025. PRTR</t>
  </si>
  <si>
    <t>SUMINISTRO DE DOS IMPRESORAS DE TARJETAS PLÁSTICAS PARA EL AYUNTAMIENTO DE VALLADOLID (2025/SUM/13)</t>
  </si>
  <si>
    <t>PABLO  NUÑEZ IZARD</t>
  </si>
  <si>
    <t>Materiales de protección individual para trabajos en altura para el personal de nuevo ingreso//SEISPC</t>
  </si>
  <si>
    <t>BEJAR</t>
  </si>
  <si>
    <t>2025 10 2311 22699</t>
  </si>
  <si>
    <t>ESPECTÁCULOS MIGUEL, S.L.</t>
  </si>
  <si>
    <t>ACTIVIDADES CARNAVAL 2025 (CHOCOLATADA Y DISCOMOVIDA) EN ARTURO EYRIES</t>
  </si>
  <si>
    <t>Corresponde al albaran A24/15868-26.12.2024 / MANTENIMIENTO / SIN ID / MANGO MAZA BELLOTA M5200 5N KG.</t>
  </si>
  <si>
    <t>MATERIAL CERRAJERÍA PARA C.C. CASA CUNA (ID. 0044260 // MANILLA SOAL CHAPARRO  / MANILLA ALMA MANUBRIO)</t>
  </si>
  <si>
    <t>SIN ID / IMAN CIRCULAR C/ROS. H M04 25 MM SCA NIQUEL NEO</t>
  </si>
  <si>
    <t>MATERIAL DE FERRETERÍA PARA CC. PARQUESOL (ID 43621, 43936)</t>
  </si>
  <si>
    <t>Corresponde al albaran A24/15885-26.12.2024 / NURAL 50 TUBO FIJADOR TOR/TUERCAS 10GR. / BRIDA NYLON 3,6x 200 AMARILLA CO</t>
  </si>
  <si>
    <t>MATERIAL CERRAJERÍA PARA CC RONDILLA (ID: 0044425 / CERRADURA MCM 1301 2-35-00 S/BOMBILLO / MANILLA EBRO)</t>
  </si>
  <si>
    <t>CALLE HELIO / COPIA LLAVES / ID: 0044325-VESTUARIO VILLA DEL PRADO / MANILLA AMIG 280x45 MOD. 100PB85 NEGRO ( JGO ) / TA</t>
  </si>
  <si>
    <t>SUMINISTRO DE MATERIAL DE FERRETERÍA PARA VARIOS CENTROS CÍVICOS</t>
  </si>
  <si>
    <t>Vehículo Matrícula 5461BZY / JUNTA CULATA 4730756 / CAPUCHO GUIA VALVULA 4535015 / JUNTA COLECTOR 4501101 / SILENCIADOR</t>
  </si>
  <si>
    <t>CTTO MENOR MONTAJE ESCENARIO Y TOMA ELÉCTRICA PARA EL DÍA DE LA PAZ (30 DE ENERO 2025) -1 DÍA-</t>
  </si>
  <si>
    <t>2025 04 9341 22699</t>
  </si>
  <si>
    <t>CONTRATO LIMPIEZA CENTROS DEPENDIENTES DEL SERVICIO DE INTERVENCION SOCIAL - MARZO A DIC 2025</t>
  </si>
  <si>
    <t>2025 10 2312 632</t>
  </si>
  <si>
    <t>REDACCION PROYECTO, DIRECCION FACULTATIVA Y ASISTENCIA-OBRAS REHABILIT.ENERG,REFOR..ACTUALIZ C/LEOPOLDO CANO,20- CVA CEN</t>
  </si>
  <si>
    <t>OFICINA  PROYECTO PARA LA PRESTACIÓN  SERV  COORDINACIÓN.... DEL LOTE 1, LOTE 2, PRIMERA PRÓRROGA, 2025/CTA_01/000010</t>
  </si>
  <si>
    <t>2025 03 9241 625</t>
  </si>
  <si>
    <t>SUMINISTRO DE 24 PERSIANAS VENECIANAS PARA PLANTA BAJA DEL C.C. DELICIAS</t>
  </si>
  <si>
    <t>2025 07 1701 22706</t>
  </si>
  <si>
    <t>CONTRATO DE EDUCACION AMBIENTAL EN HUERTOS URBANOS_LOTE 1_V.8/2024</t>
  </si>
  <si>
    <t>2025 07 1701 224</t>
  </si>
  <si>
    <t>Renovación póliza colectivos (accidentes) seguro huertos urbanos. Año 2025</t>
  </si>
  <si>
    <t>MATERIAL FERRETERÍA PARA CM LAS FLORES (ID 44086)  / *TAPA PASACABLES 60MM BLANCA MICEL</t>
  </si>
  <si>
    <t>TACO ANCLAJE INDEX TORN. M8X60 DIAM.10MM</t>
  </si>
  <si>
    <t>MATERIAL FERRETERÍA CM LAS FLORES (ID 44086) / BROCA HORMIGON OPT 3F 6X100MM CORTE DIAGER / * TACO FISCHER DU</t>
  </si>
  <si>
    <t>COMMENT|** GE 11750 CASA CONSISTORIAL ** / BRINOX TOPE METALICO B90150F / COMMENT|** GE 11750 CASA CONSISTORIAL ** / REP</t>
  </si>
  <si>
    <t>MATERIAL DE FERRETERÍA PARA DIVERSOS CENTROS CÍVICOS</t>
  </si>
  <si>
    <t>MATERIAL FERRETERÍA PARA CM LAS FLORES ( +++ / TOPE CILINDRICO ADHESVIVO TRANSP. INOFIX 2098-0)</t>
  </si>
  <si>
    <t>COMMENT|+++ SANTA ANA +++ / CERROJO TESA 2101 AE * / COMMENT|**GE0011750** **ID0044357** / REPOSAPIES FELLOWES AJUSTABLE</t>
  </si>
  <si>
    <t>MATERIAL DE FERRETERÍA PARA EL SERVICIO DE PARTICIPACIÓN CIUDADANA</t>
  </si>
  <si>
    <t>CERRADURA KEYA 201353 CLICK ORO 180º / CERRADURA AGA 135 C-40 CROMADO</t>
  </si>
  <si>
    <t>MENUDO FIN DE SEMANA (1) Y CARNAVALES: TRES ACTUACIONES DE POPY VEGAS (NATIVIDAD ÁLVAREZ CHACÓN, LA OVERUELA, CAMPILLO)</t>
  </si>
  <si>
    <t>CTTO SERVICIOS TALLERES INFANTILES DIA INTERNACIONAL LA MUJER Y LA NIÑA EN LA CIENCIA BIBLIOTECAS MUNICIPALES FEB-MAR 25</t>
  </si>
  <si>
    <t>MENUDO FIN DE SEMANA (1) Y CARNAVAL: 3 REPRESENTACIONES ""NATA CLOWN"" EN MFS (SANTIAGO L. Y CARNAVAL (EMPECINADO, S.M.)</t>
  </si>
  <si>
    <t>SERVICIO DE DESTRUCCIONES PERIÓDICAS DE DOCUMENTACIÓN EN EL ARCHIVO MUNICIPAL. AÑO 2025.</t>
  </si>
  <si>
    <t>JUAN ENRIQUE HERNANZ LAZARO</t>
  </si>
  <si>
    <t>MENUDO FIN DE SEMANA (1) Y CARNAVALES: TRES ACTUACIONES DE HENRIKO EN CC. ZONA SUR, ZONA ESTE Y CM PUENTE DUERO</t>
  </si>
  <si>
    <t>ALB: 24-233962 PED: 24-055260-1003 S/PED: LAVADERO / VALVULA BOLA PALANCA H-H 11/2""</t>
  </si>
  <si>
    <t>ALB: 25-201699 PED: 25-002994-1003 S/PED:  / RACORD BARCELONA REDUCTOR B70-B45 / RACORD BARCELONA B45 MANGUERA DN-45 / A</t>
  </si>
  <si>
    <t>CONTRATO CONSERVACIÓN Y MEORA INFRAESTRUCTURAS VERDES ZONAS CENTRO Y NORTE_LOTE 2  ZONA NORTE_V.34/2022. COMPLEMENTARIO.</t>
  </si>
  <si>
    <t>2025 11 1621 204</t>
  </si>
  <si>
    <t>2025 10 2314 22700</t>
  </si>
  <si>
    <t>LIMPIEZA ESPACIOS JOVENES NORTE Y SUR - SERV. IGUALDAD Y JUVENTUD - MARZO A DIC 2025</t>
  </si>
  <si>
    <t>SAGRES S.L.</t>
  </si>
  <si>
    <t>2ª PRÓRROGA CONTRATO DE VESTUARIO PARA POLICÍA MUNICIPAL. EXP. SPSC 02/2021. LOTE Nº 5</t>
  </si>
  <si>
    <t>REDONDELA</t>
  </si>
  <si>
    <t>2025 04 9204 22002</t>
  </si>
  <si>
    <t>SUMINISTRO DE FUNGIBLES PARA LAS IMPRESORAS DEL AYTO. DE VALLADOLID (34/2024)</t>
  </si>
  <si>
    <t>2025 01 9205 22699</t>
  </si>
  <si>
    <t>ADJUDICA GESTIÓN INTEGRAL RESIDUOS CONTAMINANTES DE LA IMPRENTA - AÑO 2025</t>
  </si>
  <si>
    <t>2025 10 2312 22618</t>
  </si>
  <si>
    <t>Segunda prórroga del contrato de seguridad y salud en obras municipales SEPI (lote 2)</t>
  </si>
  <si>
    <t>2025 10 2313 22799</t>
  </si>
  <si>
    <t>SER.PLANIF, DINAMIZ Y GESTION INFORMACION EN REDES-INFOR.DEL AREA DE PERS.MAY.FAMILIA Y SERV.SOC.PARA CIUDAD/EN-JUL25</t>
  </si>
  <si>
    <t>REAJUSTE DE ANUALIDADES CONTRATO OBRAS ""PROYECTO DE EJECUCIÓN Cºs BIODIVERSIDAD URB., RESERVA BIOLOGICA URB. EL TOMILLO.</t>
  </si>
  <si>
    <t>MENUDO FIN DE SEMANA (1): 3 REPRESENTACIONES DE LUCIÉRNAGAS TEATRO EN EL EMPECINADO,  SEGUNDO MONTES Y PILARICA</t>
  </si>
  <si>
    <t>CENTRO DE FORMACION SOPORTE VITAL CASTILLA Y LEON SL.</t>
  </si>
  <si>
    <t>MANTENIMIENTO DE LOS DESFIBRILADORES DE LOS CVA SIN TRANSFERIR PARA 2025</t>
  </si>
  <si>
    <t>2025 10 2312 212</t>
  </si>
  <si>
    <t>SUMINIST. DE MATERIAL PARA REPARACIONES EN EL CVA DELICIAS ( ESPEJO) Y SAN JUAN ( CRISTAL VENTANA)</t>
  </si>
  <si>
    <t>Ensayos para control de calidad (lote 2 AM 09/20) de trabajos relativos a exp 28/24</t>
  </si>
  <si>
    <t>2025 0850 1532 609</t>
  </si>
  <si>
    <t>SUMINISTRO DE EQUIPAMIENTO PARA LA UNIDAD CICLISTA DE LA POLICÍA MUNICIPAL</t>
  </si>
  <si>
    <t>mantenimiento aplicacion informatica SENIORVA-de 1/1/25 a 30/6/27</t>
  </si>
  <si>
    <t>MANT.APLICACIONES INFORMATICAS-L2 PRESTAVA NG -DE 1/1/25 A 30/6/27.</t>
  </si>
  <si>
    <t>MENUDO FIN DE SEMANA (1) Y CARNAVAL: 3 ACTUACIONES DE ANGÉLICA GAGO EN CC RONDILLA (2) Y CIC CONDE ANSÚREZ</t>
  </si>
  <si>
    <t>Redacción del proyecto para la ampliación del desarenador del edificio de lavado de vehículos</t>
  </si>
  <si>
    <t>PREVISION GASTO DESATASCO TUBERIAS Y ARQUETAS DE TODOS LOS CVA EN 2025</t>
  </si>
  <si>
    <t>MANT.APLICACIONES INFORMATICAS- L3 VASSOCIALES (45-45 Y 22,5)-DE 1 de enero de 2025 A 30 de junio de 2027</t>
  </si>
  <si>
    <t>PRORROGA 1/1 A 30/6/25 - L 1 Y 2 PROG.PREV.FAM.MONEO Y DED-Y OTROS EN C.ESC. PM. DROGAS</t>
  </si>
  <si>
    <t>CTTO MENOR SERVICIOS DISEÑO CARTELERIA E IMAGENES REDES SOCIALES BIBLIOTECAS MUNICIPALES AÑO 2025</t>
  </si>
  <si>
    <t>CONTRATO MEJORA ACCESOS A COLEGIOS PÚBLICOS PARA EVITAR RIESGOS DE RESBALONES Y CAÍDAS.</t>
  </si>
  <si>
    <t>MENUDO FIN DE SEMANA (1) Y CARNAVAL: 3 REPRESENTACIONES DEL GRUPO ZOLOPOTROKO TEATRO</t>
  </si>
  <si>
    <t>PRORROGA extraord. L11 LIMPIEZA COMEDOR SOCIAL - PROY.FINANC.AFECTADA TRANSF.CPMs Y COMEDOR - ene a may 2025</t>
  </si>
  <si>
    <t>2025 01 4331 22699</t>
  </si>
  <si>
    <t>FUNDACION PARA LA EXCELENCIA EMPRESARIAL DE CASTILLA Y LEON</t>
  </si>
  <si>
    <t>PAGO CUOTA ANUAL DEL AYUNTAMIENTO DE VALLADOLID COMO SOCIO PROTECTOR DE LA FUNDACIÓN PARA LA EXCELENCIA EMPRESARIAL CYL</t>
  </si>
  <si>
    <t>C.CALIDAD(LOTE 1)ENSAYOS OBRA CM.VIEJO SIMANCAS RESTO TRAMO 1 Y TRAMO 2 DESDE VA-30 AL SECTOR ""EL PERAL"" EXPTE.13/24</t>
  </si>
  <si>
    <t>FRANCISCO JOSÉ GOZALO ARRANZ</t>
  </si>
  <si>
    <t>REALIZACION PLANOS ZONA ZAS Nº3 CANTARRANAS</t>
  </si>
  <si>
    <t>Inspección eléctrica regulatoria  adquisición del Certificado de Instalación Eléctrica (boletín de instalación)//SEISPC</t>
  </si>
  <si>
    <t>2025 10 2312 22102</t>
  </si>
  <si>
    <t>2025 10 2412 22102</t>
  </si>
  <si>
    <t>2025 10 2311 22102</t>
  </si>
  <si>
    <t>2025 02 9332 22102</t>
  </si>
  <si>
    <t>ADJUDICAR  CONTRATO GAS NATURAL DE 1 ENERO A 30 DE SEPTIEMBRE DE 2025</t>
  </si>
  <si>
    <t>2025 11 1321 22102</t>
  </si>
  <si>
    <t>2025 11 1621 22102</t>
  </si>
  <si>
    <t>2025 06 3232 22102</t>
  </si>
  <si>
    <t>2025 06 3231 22102</t>
  </si>
  <si>
    <t>2025 06 3321 22102</t>
  </si>
  <si>
    <t>2025 10 2315 22102</t>
  </si>
  <si>
    <t>2025 05 4312 22102</t>
  </si>
  <si>
    <t>2025 11 1361 22102</t>
  </si>
  <si>
    <t>INSPECCIÓN PERIÓDICA DE LA INSTALACIÓN RECEPTORA INDIVIDUAL POR PARTE DE LA EMPRESA DISTRIBUIDORA DE GAS. COLEGIOS 2025</t>
  </si>
  <si>
    <t>LOTE 3 Conservación, reparación y reforma de instalaciones de alumbrado ext. del municipio de Valladolid. Exp 8/2021.</t>
  </si>
  <si>
    <t>ADJUDICA INSERCIÓN PUBLICITARIAS MENSUAL EN REVISTA 'EL TOREO CASTELLANO' 2025</t>
  </si>
  <si>
    <t>REDACCIÓN DEL PROYECTO EJECUTIVO DE CONRUCCIÓN DE UNA ESTACIÓN DE SUMINISTRO DE GNC. SERVICIO DE LIMPIEZA.</t>
  </si>
  <si>
    <t>2025 06 3231 212</t>
  </si>
  <si>
    <t>CONTRATO DE SUMINISTRO DE CRISTALERÍA PARA ESCUELAS INFANTILES MUNICIPALES. AÑO 2025</t>
  </si>
  <si>
    <t>SE PC 87/2022 (LOTE 1): PRÓRROGA CONTRATO SUMINISTRO EN RÉGIMEN DE ALQUILER DE INFRAESTRUCTURAS (1A)</t>
  </si>
  <si>
    <t>MATERIAL FERRETERÍA CC PARQUESOL (ID 44028 // CANAL 20X12,5 DLPLUS / CEYS MONTACK CINTA BLISTER)</t>
  </si>
  <si>
    <t>SCOTCH® 23 CINTA AUTOSOLDABLE 19MM X 9.15M</t>
  </si>
  <si>
    <t>TRABAJO ENCARGADO A MANTENIMIENTO PARA CMU (PANELTECH HP A 1848 33W 4K CLD BLANCO UGR&lt;19)</t>
  </si>
  <si>
    <t>Adquisición y mantenimiento equipo POU (fuente de agua) del Servicio de Limpieza durante el año 2025.</t>
  </si>
  <si>
    <t>CONTRATO MANTENIMIENTO PREVENTIVO Y SERVICIO CORRECTIVO CALDERA DE BIOMASA Y CAPTADORES SOLARES DEL C.M.P.A.</t>
  </si>
  <si>
    <t>2025 01 9206 22706</t>
  </si>
  <si>
    <t>PRÓRROGA CONTRATO SERVICIO APOYO GESTIÓN ARCHIVO MUNICIPAL. 1/1/2025 A 30/6/2025.</t>
  </si>
  <si>
    <t>2025 04 9204 22701</t>
  </si>
  <si>
    <t>SERVICIOS DE CELADURÍA CDIT  (33/2024)</t>
  </si>
  <si>
    <t>2025 01 4331 22706</t>
  </si>
  <si>
    <t>SERVICIO PARA LA ELABORACION DE PLANES DE DESCARBONIZACION</t>
  </si>
  <si>
    <t>Suministro de gasóleo de automoción para los vehículos del SEPI</t>
  </si>
  <si>
    <t>CONTRATO CENTRALIZADO DE LIMPIEZA DE INSTALACIONES 15/2024. SERVICIO DE LIMPIEZA.</t>
  </si>
  <si>
    <t>2025 11 1321 629</t>
  </si>
  <si>
    <t>REPARACION AVERIA PLACA DEL LABORATORIO</t>
  </si>
  <si>
    <t>2025 07 1711 22113</t>
  </si>
  <si>
    <t>SUMINISTRO DE ALIMENTO PARA FAUNA DEL CAMPO GRANDE.</t>
  </si>
  <si>
    <t>2025 08 1651 213</t>
  </si>
  <si>
    <t>TALLERES DE SENSIBILIZACIÓN EN EL CENTRO MUNICIPAL DE LA IGUALDAD / ENERO A JUNIO</t>
  </si>
  <si>
    <t>Alquiler y retirada de contenedores de obra, a demanda y según necesidades.</t>
  </si>
  <si>
    <t>ADJ.CONTROL CALIDAD (LOTE 2) OBRAS DE REHABILITACIÓN DEL TEATRO LOPE DE VEGA EN VALLADOLID.</t>
  </si>
  <si>
    <t>2025 10 2312 22699</t>
  </si>
  <si>
    <t>ACTIVIDAD MUSICAL POR LA  CELEBRACION DE SAN PEDRO REGALADO LOS USUARIOS DE LOS CVA EN LA PERGOLA DEL CAMPO GRANDE- 2025</t>
  </si>
  <si>
    <t>ADJUDICA SUMINISTRO DIARIO DE PRENSA ESCRITA PARA ALCALDÍA Y GABINETE DE GOBIERNO Y RELACIONES - AÑO 2025</t>
  </si>
  <si>
    <t>CONTRATO CONCIERTO SHOWCASE MARLENA DIRIGO A LA POBLACION JUVENIL - FEBRERO 2025</t>
  </si>
  <si>
    <t>1ª PRÓRROGA EXP. 26/2022 CTTO SUMINISTRO CASCOS, GUANTES MOTORISTAS Y ROPA POLICIAL DE ALTA VISIBILIDAD 2025 LOTE I</t>
  </si>
  <si>
    <t>SERVICIO DE RESTAURACION EN CENTRO DE ESTANCIAS DIURNAS HUERTA DEL REY AÑO 2025</t>
  </si>
  <si>
    <t>F - 667 - Sustituye a F-2024-14409 - SERVICIO JARDINERIA COMEDOR SOCIAL- NOVIEMBRE 2024 - SIFU</t>
  </si>
  <si>
    <t>F - 751 - REPARTO ENTRE CEAS - 4 DIAS  (7-14-21-28) JUNIO 2023</t>
  </si>
  <si>
    <t>2025 04 9202 641</t>
  </si>
  <si>
    <t>Contrato migración e implantación del sistema de gestión integral de recursos humanos, basado en PEOPELNET. (can)</t>
  </si>
  <si>
    <t>2DA PRORROGA. ALQUILER Y COPIAS EQUIPOS IMPRES. SERV.CENTRALES Y CEAS - DEL 8/2/25 AL 7/2/26</t>
  </si>
  <si>
    <t>2DA PRORROGA. ALQUILER Y COPIAS EQUIPOS MULTIF. COMEDOR SOCIAL - DEL 8/2/25 AL 7/2/26</t>
  </si>
  <si>
    <t>2DA PRORROGA. ALQUILER Y COPIAS EQUIPOS MULTIFUNCION DEL CAI - DEL 8/2/25 AL 7/2/26</t>
  </si>
  <si>
    <t>SUMINISTRO DE IMPRESIÓN CORPORATIVA, CDIT, SEGUNDA PRÓRROGA (30/2024)</t>
  </si>
  <si>
    <t>PR-SE 40/2021 PS 5. SEGUNDA PRORROGA CONTRATO SUMINISTRO IMPRESION CORPORATIVA. BIB. PUBLICAS. 08/02/2025 A 07/02/2026</t>
  </si>
  <si>
    <t>CONTRATO 2ª PRORROGA PR-SE 40/2021 SUMINISTRO IMPRESORAS SERVICIO DE MEDIO AMBIENTE Nº FC011373 Y FC011374</t>
  </si>
  <si>
    <t>SEGUNDA PRORROGA COPIAS CONTRATO MAQ. FOTOCOP. KYOCERA 4053 R.I. 08/02/2025 -31/12/2025; 01/01/2026 -07/02/2026</t>
  </si>
  <si>
    <t>SEGUNDA PRORROGA ALQUILER MAQ. FOTOCOP. KYOCERA 4053 R.I., 08/02/2025/ - 31/12/2025; 01/01/2026 - 07/02/2026</t>
  </si>
  <si>
    <t>2ª PRORROGA. SUM. IMPRESION CONCEJALIA,DIRECCION Y SECRET. EJECUTIVA. AREA SERVICIOS SOCIALES.DE 8 FEB 2025 AL 7 FEB 26</t>
  </si>
  <si>
    <t>2ª PRORROGA IMPRESION CORPORATIVA DEL 08/02/2025 AL 31/12/2025///SERVICIO DE EXTINCION DE INCENDIOS</t>
  </si>
  <si>
    <t>SEGUNDA PRORROGA EXP. PR-SE 40/2021 SUMINISTRO IMPRESIÓN CORPORATIVA DEL EXCMO. AYTO VALLADOLID. SERVICIO DE LIMPIEZA.</t>
  </si>
  <si>
    <t>SEGUNDA PRORROGA CONTRATO ALQUILER/COPIAS IMPRESION Sº SALUD PUBLICA Y DIREC. AREA S.P. Y S.C. DEL 8-2-2025 AL 7-2-2026</t>
  </si>
  <si>
    <t>SEGUNDA PRORROGA CONTRATO CENTRALIZADO DE SUMINISTRO DE LA GESTION DE IMPRESION CORPORATIVA AREA TURISMO</t>
  </si>
  <si>
    <t>SEGUNDA PRÓRROGA SUMINISTRO IMPRESIÓN CORPORATIVA 08 DE FEBRERO 2025 A 7 FEBRERO 2026</t>
  </si>
  <si>
    <t>PRORROGA DE CONTRATO DE SUMINISTRO DE IMPRESION CORPORATIVA. SERVICIO CYM.</t>
  </si>
  <si>
    <t>PR-SE 40/2021 PS5 2º PRORROGA SUMINISTRO DE IMPRESION CORPORATIVA. SERVICIO DE IGUALDAD. 08/02/2025 a 07/02/2026.</t>
  </si>
  <si>
    <t>2ª PRÓRROGA CONTRATO SUMINISTRO IMPRESIÓN CORPORTIVA DEL SERVICIO DE POLICÍA MUNICIPAL DEL 8-2-2025 AL 7-2-2026</t>
  </si>
  <si>
    <t>2ª PRÓRROGA ALQUILER FOTOCOPIADORA DPTO. PATRIMONIO.PERIODO: 08/02/2025 AL 31/12/2025 - 01/01/26 AL 07/02/2026 (1 AÑO)</t>
  </si>
  <si>
    <t>2ª PRÓRROGA ESTIMACIÓN COPIAS FOTOCOPIADORA DPTO. PATRIMONIO. 08/02/2025 AL 31/12/2025 - 01/01/26 AL 07/02/2026 (1 AÑO)</t>
  </si>
  <si>
    <t>2ª PRÓRROGA EXP HPMA-SE 30/2024 ALQUILER IMPRESIÓN CORPORATIVA 5 MÁQUINAS GOBIERNO Y RELACIÓN 08/02/2025 a 07/02/2026</t>
  </si>
  <si>
    <t>2ª PRÓR. CONT. ""SUMINISTRO DE IMPRESIÓN CORPOR. EX.AYUNT. VALLAD.EXP.HPMA-SE 30/24  DE 8.2 A31.12.25-1.1A7.2 26(1AÑO)</t>
  </si>
  <si>
    <t>EXP HPMA-SE 30/2024 SEGUNDA PRÓRROGA alquiler impresión corporativa máquina Imprenta - De 08/02/2025 a 07/02/2026</t>
  </si>
  <si>
    <t>EXP HPMA-SE 30/2024 SEGUNDA PRÓRROGA copias impresión corporativa máquina imprenta - De 08/07/2025 a 07/02/2026</t>
  </si>
  <si>
    <t>2º Prrorroga Contrato Suministro de Impresión Corporativa del Ayto .(Area de Comercio, M y C ) del 1/2/2025 al 31/1/2026</t>
  </si>
  <si>
    <t>SEGUNDA PRÓRROGA ALQUILER 2 FOTOCOPIADORAS COLOR Y B/N ARCHIVO MUNICIPAL, DEL 8 DE FEBRERO AL 31 DE DICIEMBRE DE 2025</t>
  </si>
  <si>
    <t>SEGUNDA PRÓRROGA COPIAS COLOR Y B/N ARCHIVO MUNICIPAL, DEL 8 DE FEBRERO AL 31 DE DICIEMBRE DE 2025</t>
  </si>
  <si>
    <t>EXP. PR-SE 40/2021 PS 5: 2ª PRÓRROGA CONTRATO SUMINISTRO DE IMPRESIÓN CORPORATIVA AYTO. VALLADOLID.</t>
  </si>
  <si>
    <t>Prórroga contrato alquiler máquinas fotocopiadoras Personal y Formación 8-2-2025 al 7-2-2026. (can)</t>
  </si>
  <si>
    <t>2ª PRÓRROGA CONTRATO SUMINISTRO IMPRESIÓN CORPORATIVA  EXCMO AYTO DE VALLADOLID- SERV. INFORMACIÓN</t>
  </si>
  <si>
    <t>COPIAS FOTOCOPIADORA TIPO MC 3 PARA 2ª PRORROGA CONTRATO SUMINISTRO DE IMPRESION CORPORATIVA (08-02-2025 A 07-02-2026)</t>
  </si>
  <si>
    <t>ALQUILER FOTOCOPIADORA TIPO MC 3 PARA 2ª PRORROGA CONTRATO SUMINISTRO DE IMPRESION CORPORATIVA (08-02-2025 A 07-02-2026)</t>
  </si>
  <si>
    <t>PRORROGA CONTRATO CENTRALIZADO MANTENIMIENTO FOTOCOPIADORAS. DEPARTAMENTO CONTABILIDAD 08/02/2025 A 07/02/2026</t>
  </si>
  <si>
    <t>PRORROGA CONTRATO CENTRALIZADO MANTENIMIENTO FOTOCOPIADORAS. INTERVENCION 08/02/2025 A 07/02/2026</t>
  </si>
  <si>
    <t>PRORROGA CONTRATO CENTRALIZADO FOTOCOPIADORAS. DEPARTAMENTO DE CONTABILIDAD 08/02/2025 A 07/02/2026</t>
  </si>
  <si>
    <t>PRORROGA CONTRATO CENTRALIZADO FOTOCOPIADORAS. INTERVENCION 08/02/2025 A 07/02/2026</t>
  </si>
  <si>
    <t>SEGUNDA PRÓRROGA SUMINISTRO IMPRESIÓN CORPORATIVA 08/02/25 A 07/02/26. CONCEJALÍA,  DIRECCIÓN Y SECR. EJECUTIVA HACIEND</t>
  </si>
  <si>
    <t>Consumos fotoc. Área Tráfico y Movilidad (SETM-CONCEJ pta. 38, LIC pta.19, SCIE pta. 18 bis, INF. URB. pta 9</t>
  </si>
  <si>
    <t>2ª PRORROGA -ALQUILER FOTOCOPIADORA_CENTRO MOVILIDAD URBANA (8 febrero a 31 diciembre 2025/1 enero a 7 febrero 2026)</t>
  </si>
  <si>
    <t>2ª PRORROGA - COPIAS FOTOCOPIADORA CENTRO MOVILIDAD URBANA (8 febrero a 31 diciembre 2025/1 enero a 7 febrero 2026)</t>
  </si>
  <si>
    <t>2ª PRÓRROGA - ALQUILER FOTOCOPIADORA OCUPACIÓN VÍA PÚBLICA (8 febrero a 31 diciembre 2025/1 enero a 7 febrero 2026)</t>
  </si>
  <si>
    <t>2ª PRÓRROGA - COPIAS FOTOCOPIADORA OCUPACIÓN VÍA PÚBLICA (8 febrero a 31 diciembre 2025/1 enero a 7 febrero 2026)</t>
  </si>
  <si>
    <t>Equipos FC011304-FC011305-FC011306-FC011372 Servicios de Gestión de Ingresos e Inspección (8/2/25 - 31/12/25)</t>
  </si>
  <si>
    <t>Contrato de COPIAS para FOTOCOPIADORAS del SEPI entre 8/02 a 31/12 de 2025 y 1/01 a 7/02 de 2026.</t>
  </si>
  <si>
    <t>Contrato de ALQUILER DE FOTOCOPIADORAS DEL SEPI entre 8/02 a 31/12 de 2025 y del 1/01 a 7/02 de 2026.</t>
  </si>
  <si>
    <t>SEGUNDA PRORROGA CONTRATO ALQUILER Y COPIAS FOTOCOPIADORA 08-02-2025 HASTA 07-02-2026.DEPARTAMENTO DE PREVENCION Y SALUD</t>
  </si>
  <si>
    <t>AM SECT 2021/37 ADJUDICA CAMPAÑA PUBLICITARIA CUÑAS RADIO 'DÍA MUNDIAL DE LA RADIO'</t>
  </si>
  <si>
    <t>PR-SE 40/2021 PS 5. SEGUNDA PRORROGA CONTRATO SUMINISTRO IMPRESION CORPORATIVA. SERV. EDUCACION. 08/02/2025 A 07/02/2026</t>
  </si>
  <si>
    <t>MENUDO FIN DE SEMANA (1) Y CARNAVAL: DOS REPRESENTACIONES DEL GRUPO EL CALABACÍN ERRANTE EN EL CAMPILLO Y NATIVIDAD</t>
  </si>
  <si>
    <t>CONTRATO DE SUMINISTRO Y SUSTITUCIÓN DE PIEZAS DE ASCENSORES EN LOS COLEGIOS PÚBLICOS. 2025</t>
  </si>
  <si>
    <t>AM SECT 2021/37 ADJUDICA CAMPAÑA PUBLICITARIA CUÑAS RADIOFÓNICAS 'DÍA MUNDIAL DE LA RADIO'</t>
  </si>
  <si>
    <t>AM SECT 2021/37 ADJUDICA CAMPAÑA PUBLICITARIA 'DÍA MUNDIAL DE LA RADIO'</t>
  </si>
  <si>
    <t>CONTRATO CENTRALIZADO DE LIMPIEZA EN DEPENDENCIAS MUNICIPALES 2025-2026. EDIFICIO HUB DE INNOVACION (LOTE 18) 2 AÑOS</t>
  </si>
  <si>
    <t>5677MRJ  H.M.O  SUSTITUIR  FILTROS DE HIDRAULICO SUMINISTRADOS POR CLIENTE</t>
  </si>
  <si>
    <t>SUMINISTROS DE IMPRESION DE LOS CENTROS DE VIDA ACTIVA TRANSFERIDOS DEL 8/2/25 AL 7/2/2026</t>
  </si>
  <si>
    <t>SUMINISTROS DE IMPRESION DE LOS CENTROS DE VIDA ACTIVA NO TRANSF. Y S. CENTRALES DEL 8/2/25 AL 7/2/2026</t>
  </si>
  <si>
    <t>SUMINISTROS DE IMPRESION DEL CENTRO DE FORMACION PARA EL  EMPLEO  DEL 8/2/25 AL 7/2/2026</t>
  </si>
  <si>
    <t>2ª prórroga contrato de suministro de impresión corporativa del Excmo. Ayuntamiento de Valladolid (Secretaría General)</t>
  </si>
  <si>
    <t>7338LWL  H.M.O  REVISAR  SE  ENCIENDE TESTIGO  EN EL CUADRO, HACER DIAGNOSIS Y COMPROBAR FUSIBLE  QUE  DA  AVERIA.  LO</t>
  </si>
  <si>
    <t>5277KWD  H.M.O.  REALIZAR PRUEBAS DIAGNOSIS Y PROCEDMIENTOS PARA  DETERMINAR  AVERIA  EN  SISTEMA  ADBLUE. REALIZAR  RE</t>
  </si>
  <si>
    <t>2025 02 9332 214</t>
  </si>
  <si>
    <t>H.M.O.  SALIDA  A  SUS INSTALACIONES. REVISAR  ESTADO  DE  BATERIA.  SUSTITUIR BATERIA Y PROBAR. / BATTERIA 110 AM. AL</t>
  </si>
  <si>
    <t>2025 11 1631 214</t>
  </si>
  <si>
    <t>5682MDL-  H.M.O.  HACER  REVISION PERIODICA A Y B SEGUN INDICACIONES DEL CLIENTE / CARTUC.FILTRO ACEITE CNG / BUJIA EN</t>
  </si>
  <si>
    <t>7333LWL H.M.O.  SUSTITUIR  PERDIDA  POR  MANGUITO  DE REFRIGERANTE  CAMBIO  TRASERO  DCHO  Y  RELLENAR ANTICONGELANTE /</t>
  </si>
  <si>
    <t>FILTRO BLOW BY MOTOR / ANILLO / MANGUERA AG.REF / SENSOR DELTA P / VARIL.NIVEL ACE / VALVULINA CAMBIO GEARLITE 75W80 (1L</t>
  </si>
  <si>
    <t>5666MRJ /   EO-SUSTITUIR  ACEITE  MOTOR  Y FILTRO ACEIE /   M1-SUSTITUIR  FILTRO  RESPIRADERO, ENGRASE, BUJIAS Y FILTRO</t>
  </si>
  <si>
    <t>TUERCA RUEDA / SUJETAPUERTA IZQUIERDA / INTERRUPTOR ELEVALUNAS LADO IZ PUERTA IZ / INTERRUPTOR ELEVALUNAS / CIERRE/CERRA</t>
  </si>
  <si>
    <t>5674MRJ-H.M.O. REVISION TIPO A /  H.M.O. REVISION TIPO B / CARTUCHO SECADO / ELEM.FILT.ACEIT / CARTUC.FILTRO AIRE / FIL</t>
  </si>
  <si>
    <t>Alb. A25/185368 de 31/01/2025 / JUEGO DE JUNTAS 20-25/62 / Alb. A25/185917 de 02/01/2025 / REPARACION MANGUERA / LATIGUI</t>
  </si>
  <si>
    <t>2025 11 1621 212</t>
  </si>
  <si>
    <t>Reparaciones en las puertas del Servicio de Limpieza en el Edificio Sito en C/ Topacio 63.</t>
  </si>
  <si>
    <t>2025 04 9321 641</t>
  </si>
  <si>
    <t>TALLERES DE DESARROLLO PERSONAL, BIENESTAR EMOCIONAL Y EMPODERAMIENTO EN EL CENTRO MUNICIPAL DE LA IGUALDAD / FEB A MAYO</t>
  </si>
  <si>
    <t>2025 03 9241 22100</t>
  </si>
  <si>
    <t>HPMA-SE 47/2024 (P.S. 6 Expte. PR-SE 13/2021): SUMINISTRO DE ENERGÍA ELÉCTRICA. 2 PRÓRROGA (EN/DIC 2025) CENTRALIZADO.</t>
  </si>
  <si>
    <t>2025 01 4331 22100</t>
  </si>
  <si>
    <t>2ª PRÓRROGA CONTRATO SUMINISTRO ENERGÍA ELÉCTRICA PARA EDIFICIOS DEPENDIENTES DE LA AGENCIA DE INNOVACIÓN Y DESARROLLO .</t>
  </si>
  <si>
    <t>2025 10 2315 22100</t>
  </si>
  <si>
    <t>PR-SE 13/21 PS6 PRÓRROGA SUMINISTRO ENERGÍA ELÉCTRICA. AÑO 2025. CENTRO MUNICIPAL DE LA IGUALDAD.</t>
  </si>
  <si>
    <t>2025 10 2314 22100</t>
  </si>
  <si>
    <t>PR-SE 13/2021 PS6 PRORROGA SUMINISTRO ENERGIA ELECTRICA AÑO 2025 ESPACIOS JOVENES</t>
  </si>
  <si>
    <t>2025 10 2312 22100</t>
  </si>
  <si>
    <t>2 PRORROGA DE ENERGIA ELECTRICA PARA LOS CVA TRANSFERIDOS EN 2025</t>
  </si>
  <si>
    <t>2 PRORROGA DE SUMINISTRO ELECTRICIDAD PARA LOS CVA NO TRANSFERIDOS EN 2025</t>
  </si>
  <si>
    <t>2 PRORROGA DEL SUMINISTRO DE ELECTRICIDAD DEL CENTRO DE APRENDIZAJE A LO LARGO DE LA VIDA EN  C PELICANO EN 2025</t>
  </si>
  <si>
    <t>2025 10 2412 22100</t>
  </si>
  <si>
    <t>2 PRORROGA DEL SUMINISTRO ELECTRICO DEL CENTRO DE FORMACION PARA EL EMPLEO JACINTO BENAVENTE 2025</t>
  </si>
  <si>
    <t>2025 10 2311 22100</t>
  </si>
  <si>
    <t>2a. PRORROGA SUM. ENERGIA ELECTRICA COMEDOR SOCIAL. AÑO 2025.</t>
  </si>
  <si>
    <t>2a. PRORROGA SUM. ENERGIA ELECTRICA CEAS Y CENTRO INTEGRADO-ALBERGUE. AÑO 2025.</t>
  </si>
  <si>
    <t>2025 04 9204 22100</t>
  </si>
  <si>
    <t>SUMINISTRO ENERGÍA ELÉCTRICA, EDIFICIO ENRIQUE IV,  SEGUNDA PRÓRROGA (47/2024)</t>
  </si>
  <si>
    <t>2025 11 1621 22100</t>
  </si>
  <si>
    <t>HPMA-SE 47/2024 SUMINISTRO DE ENERGÍA ELÉCTRICA LOTE 1 2ª PRORROGA. SERVICIO DE LIMPIEZA.</t>
  </si>
  <si>
    <t>2025 11 1631 22100</t>
  </si>
  <si>
    <t>HPMA-SE 47/2024 SUMINISTRO DE ENERGÍA ELÉCTRICA LOTE 1 2ª PRORROGA. SERVICIO DE LIMPIEZA VIARIA.</t>
  </si>
  <si>
    <t>2025 11 1321 22100</t>
  </si>
  <si>
    <t>2ª PRÓRR. CONT. SUMIN. ENERGÍA ELÉCTRICA DE 1 ENERO A 31 DIC. DE 2025 EXP. HPMA-SE 47/2024 (PS 6 EXP. PR-SE 13/2024)</t>
  </si>
  <si>
    <t>2025 11 3111 22100</t>
  </si>
  <si>
    <t>SEGUNDA PRORROGA CONTRATO SUMINISTRO ENERGIA ELECTRICA PARA SALUD PUBLICA - C.M.P.A. - AÑO 2025. EXPTE. PR-SE 13/2021</t>
  </si>
  <si>
    <t>2025 02 9332 22100</t>
  </si>
  <si>
    <t>2DA.PRÓRROGA CONTRATO SUMINISTRO ENERGÍA ELÉCTRICA PARA LAS DEPENDENCIAS AYUNTAMIENTO VALLADOLID.</t>
  </si>
  <si>
    <t>2025 11 1361 22100</t>
  </si>
  <si>
    <t>2a. PRORROGA DEL CONTRATO DE SUMINISTRO DE ENERGIA ELECTRICA///SERVICIO DE EXTINCION DE INCENDIOS</t>
  </si>
  <si>
    <t>2025 07 1701 22100</t>
  </si>
  <si>
    <t>CONTRATO ENERGÍA ELECTRICA. DIRECCION DEL AREA DE MEDIO AMBIENTE_2ª PRÓRROGA</t>
  </si>
  <si>
    <t>2025 07 1711 22100</t>
  </si>
  <si>
    <t>CONTRATO ENERGIA ELECTRICA_SERVICIO DE PARQUES Y JARDINES_2ª PRORROGA.</t>
  </si>
  <si>
    <t>2025 08 1341 22100</t>
  </si>
  <si>
    <t>2ª Prórroga Energía Eléctrica 2025 CENTRO DE MOVILIAD URBANA</t>
  </si>
  <si>
    <t>2025 01 9205 22100</t>
  </si>
  <si>
    <t>2ª PRÓRROGA CONTRATO SUMINISTRO ENERGÍA ELÉCTRICA A IMPRENTA AÑO 2025 (Exped HPMS-SE 47/2024 pieza 6 PR-SE 13/2021)</t>
  </si>
  <si>
    <t>2025 06 3231 22100</t>
  </si>
  <si>
    <t>PR-SE 13/21 P.S.6 2ª PRORROGA CTTO SUMINISTRO ENERGÍA ELECTRICA ESCUELAS INFANTILES MUNICIPALES 2025</t>
  </si>
  <si>
    <t>2025 06 3232 22100</t>
  </si>
  <si>
    <t>PR-SE 13/21 P.S.6 2ª PRORROGA CTTO SUMINISTRO DE ENERGÍA ELECTRICA COLEGIOS PUBLICOS. 2025</t>
  </si>
  <si>
    <t>2025 06 3321 22100</t>
  </si>
  <si>
    <t>PR-SE 13/21 P.S. 6 2ª PRORROGA CTTO SUMINISTRO ENERGÍA ELECTRICA BIBLIOTECAS MUNICIPALES. 2025</t>
  </si>
  <si>
    <t>2025 06 3341 22100</t>
  </si>
  <si>
    <t>PR-SE 13/21 P.S.6 2ª PRORROGA CTTO SUMINISTRO ENERGÍA ELÉCTRICA CENTRO ROSA CHACEL. 2025</t>
  </si>
  <si>
    <t>2025 05 4312 22100</t>
  </si>
  <si>
    <t>SEGUNDA PRORROGA CONTRATO SUMINISTRO DE ENERGIA ELECTRICA PARA LAS DEPENDENCIAS DEL AYTO DE VALLADOLID.</t>
  </si>
  <si>
    <t>2025 05 4314 22100</t>
  </si>
  <si>
    <t>SEGUNA PRORROGA CONTRATO DE SUMINISTRO DE ENERGIA ELECTRICA PARA LAS DEPENDENCIAS DEL AYTO DE VALLADOLID.</t>
  </si>
  <si>
    <t>2025 08 1651 22100</t>
  </si>
  <si>
    <t>PRESUPUESTO ENERGÍA ELÉCTRICA PARA EL AÑO 2025, PARA ALUMBRADO PÚBLICO.-</t>
  </si>
  <si>
    <t>2025 08 1532 22100</t>
  </si>
  <si>
    <t>PRESUPUESTO ENERGÍA ELÉCTRICA PARA EL AÑO 2025, PARA EL PARQUE DE VÍAS PÚBLICAS.-</t>
  </si>
  <si>
    <t>2025 07 1721 22100</t>
  </si>
  <si>
    <t>PRORROGA CONTRATO PR_SE 27/2023 SUMINISTRO DE ENERGIA ELECTRICA - SERVICIO MEDIO AMBIENTE</t>
  </si>
  <si>
    <t>2025 09 4321 22100</t>
  </si>
  <si>
    <t>SUMINISTRO ENERGIA ELECTRICA EDIFICIOS DEPENDIENTES DEL AREA DE TURISMO, EVENTOS Y MARCA CIUDAD AÑO 2025</t>
  </si>
  <si>
    <t>SUMINISTRO E INSTALACION ESTACION RECARGA PATINETES ELECTRICOS Y SU ESTACIONAMIENTO. ART 29 BASES EJECUCION</t>
  </si>
  <si>
    <t>2025 11 1631 22110</t>
  </si>
  <si>
    <t>PRORROGA CONTRATO SUMINISTRO FUNEDENTES LOTE 1 PARA VIALIDAD VÍAS PÚBLICAS 2025. LIMPIEZA VIARIA.</t>
  </si>
  <si>
    <t>PRORROGA CONTRATO SUMINISTRO FUNEDENTES LOTE 2 PARA VIALIDAD VÍAS PÚBLICAS 2025. LIMPIEZA VIARIA.</t>
  </si>
  <si>
    <t>TALLERES DE DANZA CON PERSPECTIVA DE GÉNERO EN EL CENTRO MUNICIPAL DE IGUALDAD / ENERO A JUNIO</t>
  </si>
  <si>
    <t>2025 10 2311 22706</t>
  </si>
  <si>
    <t>SERV.ASESORAM. JURIDICO A PERS. USUARIAS Y TEC.CEAS Y MEC.2ª OPORTUNIDAD.1-1-25/30-6-27</t>
  </si>
  <si>
    <t>SE 14-2024 CTTO MANTENIMIENTO ZONAS VERDES EDIFICIOS EDUCACIÓN Y S.SOCIALES: L2 ESCUELAS INFANTILES. 23-9-24 AL 22-9-26</t>
  </si>
  <si>
    <t>LOTE 2 Conservación, reparación y reforma de instalaciones de alumbrado ext. del municipio de Valladolid. Exp 8/2021.</t>
  </si>
  <si>
    <t>Garrafas detergente para máquina lavadora de trajes de intervención//SEISPC</t>
  </si>
  <si>
    <t>ADECUACIÓN DE TOMAS DE CORRIENTE Y SUSTITUCIÓN DEL CUADRO DE INTERRUPTORES DE LA NAVE DE APARCAMIENTO DE VEHÍCULOS.</t>
  </si>
  <si>
    <t>Reparación de 3 chaquetotnes y 2 cubrepantalones//SEISPC</t>
  </si>
  <si>
    <t>2025 10 2312 22617</t>
  </si>
  <si>
    <t>SE 10-22 PS1 PRORROGA CTTO PRESTACIÓN ACTIVIDADES ESCUELA MUNICIPAL MUSICA ""MARIANO DE LAS HERAS"" CURSOS 24-25 Y 25-26</t>
  </si>
  <si>
    <t>MENUDO FIN DE SEMANA (1): DOS ACTUACIONES DEL GRUPO OKARINO TRAPISONDA EN CC. EL CAMPILLO Y CC CANAL DE CASTILLA</t>
  </si>
  <si>
    <t>2025 11 1361 22103</t>
  </si>
  <si>
    <t>SUMINISTRO GASOLEO AUTOMOCION PARA VEHICULOS DEL SERVICIO DE EXTINCION DE INCENDIOS, SALVAMENTO Y PROTECCION CIVIL</t>
  </si>
  <si>
    <t>REAJUSTE - CONTRATACIÓN CONSERVACIÓN Y MEJORA INFRAESTRUCTURAS VERDES DE LAS ZONAS CENTRO Y NORTE. LOTE 3. V34/2022.</t>
  </si>
  <si>
    <t>2025 01 9312 22706</t>
  </si>
  <si>
    <t>ADJUDICACION CONTRATO SUMINISTRO LICENCIAS APLICACION FISCALIZACION SCIPION. ANUALIDAD 2025</t>
  </si>
  <si>
    <t>2ª PRÓRROGA CONTRATO VESTUARIO PARA POLICÍA MUNICIPAL. EXP. SPSC 02/2021. LOTE Nº 4</t>
  </si>
  <si>
    <t>CONTRATACIÓN CONSERVACIÓN Y MEJORA INFRAESTRUC_VERDES _ZONAS CENTRO Y NORTE. LOTE 4_C. CALIDAD LOTES 1 y 2. V.34/2022.</t>
  </si>
  <si>
    <t>2025 07 1701 22102</t>
  </si>
  <si>
    <t>2025 09 4322 22799</t>
  </si>
  <si>
    <t>2025 10 2412 22700</t>
  </si>
  <si>
    <t>CONTRATO LIMPIEZA DEL  CENTRO DE FORMACION PARA EL EMPLEO- JACINTO BENAVENTE 2025 Y 2026- LOTE 10</t>
  </si>
  <si>
    <t>2º PRÓRROGA CONTRATO DE VESTUARIO PARA POLICÍA MUNICIPAL. EXP. SPSC 02/2021. LOTE Nº 7</t>
  </si>
  <si>
    <t>2025 11 1621 641</t>
  </si>
  <si>
    <t>IMPORTE ANÁLISIS DE DROGAS REALIZADOS ENERO 2025</t>
  </si>
  <si>
    <t>PRIMERA PRORROGA CONTRATO MATERIAL DE OFICINA ALMACEN DE ACOPIOS LOTE 4 DE 01/01/2025 A 31/01/2025</t>
  </si>
  <si>
    <t>REAJUSTE - CONTRATACIÓN CONSERVACIÓN Y MEJORA INFRAESTRUCTURAS VERDES DE LAS ZONAS CENTRO Y NORTE. LOTE 1. V34/2022.</t>
  </si>
  <si>
    <t>2025 0950 4321 627</t>
  </si>
  <si>
    <t>CONTRATACIÓN SERVICIOS CATERING CAFÉ 1 JORNADA EVENTO PROYECTO URBANEW</t>
  </si>
  <si>
    <t>MANTENIMIENTO DEL SISTEMA DE SEGURIDAD INSTALADO EN LA AGENCIA DE INNOVACIÓN Y NAVE HUB INNOVACIÓN 2025 (AM)</t>
  </si>
  <si>
    <t>2ª PRÓRROGA CONTRATO DE VESTUARIO PARA POLICÍA MUNICIPAL EXP. SPSC 02/2021. LOTE Nº 1.</t>
  </si>
  <si>
    <t>MENUDO FIN DE SEMANA (1): 2 ESPECTÁCULOS ""APROBADO EN RECREO"" DE GUILLERMO NATÁN EN C.C. PARQUESOL Y ZONA SUR</t>
  </si>
  <si>
    <t>CONTRATO DE EDUCACION AMBIENTAL EN HUERTOS ESCOLARES_LOTE 2_V.8/2024</t>
  </si>
  <si>
    <t>2ª PRÓRROGA CONTRATO DE VESTUARIO PARA POLICÍA MUNICIPAL EXP. SPSC 02/2021. LOTE 3.</t>
  </si>
  <si>
    <t>2025 0950 4321 633</t>
  </si>
  <si>
    <t>VICENTE MUÑOZ  PASCUAL</t>
  </si>
  <si>
    <t>EXPEDICION CERTIFICADO DE EFICIENCIA ENERGETICA DE OF. TURISMO Y MERCADO DEL VAL. PRTR NEXT GENERATION EU</t>
  </si>
  <si>
    <t>CONTRATO DE SERVICIOS PARA EL MANTENIMIENTO DE LOS EXTINTORES EN LOS EDIFICIOS SERV. EDUCACIÓN (CEIP - EIM). 2025</t>
  </si>
  <si>
    <t>OFICINA DE PROYECTO PARA LA PRESTACIÓN DE SERV DE COORDINACIÓN.... DEL LOTE 1, LOTE 2, REAJUESTE DE ANUALIDADES</t>
  </si>
  <si>
    <t>2025 11 3111 22113</t>
  </si>
  <si>
    <t>CONTRATO DE SUMINISTRO DE PRODUCTOS ALIMENTICIOS Y ARENA ABSORBE OLORES PARA ANIMALES DEL C.M.P.A.</t>
  </si>
  <si>
    <t>SE-PC 20/2024 ASISTENCIA TÉCNICA EN CONTROL DE EJECUCIÓN DE LOS SERVICIOS DE MANTENIMIENTO DE LOS EDIFICIOS SPC (2A)</t>
  </si>
  <si>
    <t>MODIFICACION DE CONTRATO CENTRALIZADO DE CELADURIA LOTE 4 AÑO 2025</t>
  </si>
  <si>
    <t>Reparación canalón nave vehículos.</t>
  </si>
  <si>
    <t>2025 04 9204 22799</t>
  </si>
  <si>
    <t>2025 07 1711 22700</t>
  </si>
  <si>
    <t>LIMPIEZA DE LAS DEPENDENCIAS DEL SERVICIO DE PARQUES Y JARDINES DESDE 01/01/25 HASTA 30/06/25.</t>
  </si>
  <si>
    <t>Diseño, maquetación y confección de la guía del contribuyente 2025</t>
  </si>
  <si>
    <t>2025 11 3111 22700</t>
  </si>
  <si>
    <t>CONTRATO LIMPIEZA DEPENDENCIAS LOTE 19 - CENTRO MUNICIPAL DE PROTECCIÓN ANIMAL Y  CONSULTORIO PINAR DE ANTEQUERA 25-26</t>
  </si>
  <si>
    <t>CTO MENOR: ANIMACIÓN Y MAESTRO DE CEREMONIAS PARA LA ACTIVIDAD ""CARNAVAL DE LOS COLES"" -1 DÍA-</t>
  </si>
  <si>
    <t>2025 10 2412 22799</t>
  </si>
  <si>
    <t>ALFONSO CORRAL  BERMEJO</t>
  </si>
  <si>
    <t>PROGRAMACIÓN DE OCIO DE CARNAVAL: REPRESENTACIÓN DE DOS OBRAS INFANTILES EN BAILARÍN VICENTE ESCUDERO Y LA OVERUELA</t>
  </si>
  <si>
    <t>MENUDO FIN DE SEMANA (1): 2vESPECTÁCULOs ""CANTACLOWN"" DE ALICIA MARAVILLAS EN J.L. MOSQUERA (9/03) Y LAS FLORES (12/04)</t>
  </si>
  <si>
    <t>MENUDO FIN DE SEMANA (1) Y CARNAVAL: DOS ESPECTÁCULOS DE LÍBERA TEATRO EN C.M PUENTE DUERO Y C.C. ESGUEVA</t>
  </si>
  <si>
    <t>MENUDO FIN DE SEMANA (1): REPRESENTACIÓN 2 ESPECTÁCULOS DE NEONYMUS EN CIC CONDE ANSÚREZ Y CC CANAL DE CASTILLA</t>
  </si>
  <si>
    <t>MENUDO FIN DE SEMANA (1) Y CARNAVAL: REPRESENTACIÓN MAGIA EN CC DELICIAS Y CM PINAR DE ANTEQUERA</t>
  </si>
  <si>
    <t>PRIMERA PRORROGA CONTRATO MATERIAL DE OFICINA ALMACEN DE ACOPIOS LOTE 2 DE 01/01/2025 A 31/01/2025</t>
  </si>
  <si>
    <t>CONTRATO MENOR CONSERVACIÓN Y MANTENIMIENTO DE LOS EDIFICIOS DE LOS ESPACIOS JÓVENES / ENERO Y FEBRERO 2025</t>
  </si>
  <si>
    <t>2025 01 9203 22601</t>
  </si>
  <si>
    <t>CATERING NOMBRAMIENTO HIJO PREDILECTO DE LA CIUDAD A D. ENRIQUE CORNEJO, R.I.</t>
  </si>
  <si>
    <t>CONSTRUCCIONES Y REFORMAS DE LA ROSA SANCHEZ SLL</t>
  </si>
  <si>
    <t>REPARACION POR DAÑOS DE ARBOLADO EN CUMPLIMIENTO DE SENTENCIA. 2025.</t>
  </si>
  <si>
    <t>COLABORACIÓN XIX SALÓN DEL COMIC Y MANGA DE CASTILLA Y LEÓN EN FERIA DE VALLADOLID // 8 Y 9 MARZO</t>
  </si>
  <si>
    <t>CTTO MENOR SUMINISTRO CARTELERIA PLAN MUNICIPAL LECTURA BIBLIOTECAS MUNICIPALES AÑO 2025</t>
  </si>
  <si>
    <t>1ª PRÓRROGA CONTR. SERV. LAVADO E HIGIENI. CONTENEDORES Y CTRL EXT. CALIDAD LOTE 2 AÑO 2025. SERVICIO DE LIMPIEZA.</t>
  </si>
  <si>
    <t>ADJUDICACION DIRECCION PROYECTO MUSEOGRAFICO CENTRO DE LA CULTURA DEL VINO. FINANCIADO FONDOS NEXT GENERATION EU. PRTR</t>
  </si>
  <si>
    <t>ELABORACION ESTRATEGIA GLOBAL Y PLAN COMUNICACION PYTO CºS BIODIVERSIDAD. EXP V.35/2022 LOTE 2 PLAN COMUNICACION. 2025.</t>
  </si>
  <si>
    <t>SE-PC 87/2022 (LOTE 2): PRÓRROGA CONTRATO DE SUMINISTRO EN RÉGIMEN DE ALQUILER DE INSTALACIONES TÉCNICAS TEMPORALES</t>
  </si>
  <si>
    <t>CONTRATO SUMINISTRO DE PIENSOS (LOTE 1) Y MEDICAMENTOS (LOTE 2) PARA C.M.P.A. - AUMENTO ANUALIDAD 2025 - LOTE 2</t>
  </si>
  <si>
    <t>ESTUDIO DE PATRONES DE MOVILIDAD INTERURBANA.</t>
  </si>
  <si>
    <t>2025 07 1711 22106</t>
  </si>
  <si>
    <t>PRODUCTOS FARMACEUTICOS. EJERCICIO 2025.</t>
  </si>
  <si>
    <t>2025 03 9241 22104</t>
  </si>
  <si>
    <t>PRSE 82/2022 LOTE 2// VESTUARIO ÁREA 03 PARTICIPACIÓN CIUDADANA AÑO 2025</t>
  </si>
  <si>
    <t>2025 04 9204 22700</t>
  </si>
  <si>
    <t>SERVICIOS DE LIMPIEZA DEL CENTRO DE DIFUSIÓN TECNOLÓGICA (CDIT), LOTE 4 15/2024</t>
  </si>
  <si>
    <t>1ª PRÓRROGA EXP. 26/2022 CTTO SUMINISTRO CASCOS, GUANTES MOTORISTA Y ROPA POLICIAL DE ALTA VISIBILIDAD 2025 LOTE II</t>
  </si>
  <si>
    <t>2025 10 2312 216</t>
  </si>
  <si>
    <t>mant.y reparac.equipos informáticos d CVA ARCA R, Z.ESTE,HTA,VIC, FRAY L.L.Y PARQ.DE 1/1/25 A 28/2/27</t>
  </si>
  <si>
    <t>ESTANCIAS DIURNAS lote 1:GESTION UC1 RONDILLA (16 PL) -PL:11.384/MES iva incluido- DICIEMBRE 2025</t>
  </si>
  <si>
    <t>ALQUILER CAMION CESTA PARA CALIBRACIONES EN LAS ZONAS ZAS</t>
  </si>
  <si>
    <t>CONTROL CALIDAD L1. CAMINOS DE LA BIODIVERSIDAD URBANA. V.30/2023</t>
  </si>
  <si>
    <t>2025 06 3261 22700</t>
  </si>
  <si>
    <t>CTTO LIMPIEZA EDIFICIOS DEPENDIENTES SERVICIO EDUCACIÓN. LOTE 2: ESCUELA MUNICIPAL DE MUSICA MARIANO DE LAS HERAS. 25-26</t>
  </si>
  <si>
    <t>2025 09 4321 22700</t>
  </si>
  <si>
    <t>CONTRATO CENTRALIZADO DE LIMPIEZA. LOTE 15: LIMPIEZA DE LA CUPULA DEL MILENIO</t>
  </si>
  <si>
    <t>MANTENIMIENTO DE LOS DESFIBRILADORES DE LOS CVA TRANSFERIDOS PARA 2025</t>
  </si>
  <si>
    <t>1ª PRÓRROGA EXP. 26/2022 CTTO SUMINISTRO CASCOS, GUANTES MOTORISTAS Y ROPA POLICIAL DE ALTA VISIBILIDAD 2025 LOTE III</t>
  </si>
  <si>
    <t>2025 05 4312 22799</t>
  </si>
  <si>
    <t>COMPRA SALUDABLE 24-25 DIRIGIDA A ALUMNOS DE 3 Y 4  EDUCACION  DE PRIMARIA. EL 80% A LA FINALIZACION DEL SERVICIO.</t>
  </si>
  <si>
    <t>MENUDO FIN DE SEMANA (1): 2 REPRESENTACIONES DE CHARO JAULAR EN C.C. JOSÉ MARÍA LUELMO (03/05) Y DELICIAS (11/05)</t>
  </si>
  <si>
    <t>MENUDO FIN DE SEMANA (1) Y CARNAVAL: REPRESENTACIÓN MIMO EN C.C. CANAL DE CASTILLA Y JOSÉ MARÍA LUELMO</t>
  </si>
  <si>
    <t>BOTELLAS LLENAS (2 DE OXIGENO Y 2 DE PROPANO) PARA LA FORMACIÓN Y PRACTICAS EN OXICORTE; SERV. EXTINCION DE INCENDIOS</t>
  </si>
  <si>
    <t>SEGURIDAD Y SALUD DE LA OBRA AMPLIACION RUTA RIOS DE LUZ. LOTE 2 ILUMINACION ORNAMENTAL CASA MANTILLA</t>
  </si>
  <si>
    <t>ALFONSO MATEO RODRIGUEZ</t>
  </si>
  <si>
    <t>CONTRATO DE OBRAS PARA LA REPARACIÓN DEL PATIO DEL COLEGIO PÚBLICO MIGUEL DELIBES.</t>
  </si>
  <si>
    <t>2025 01 9207 22699</t>
  </si>
  <si>
    <t>ADJUDICA REALIZACIÓN DE DIVERSOS TRABAJOS REPROGRÁFICOS DURANTE 2025</t>
  </si>
  <si>
    <t>2025 01 9205 22104</t>
  </si>
  <si>
    <t>ADJUDICA SUMINISTRO DE VESTUARIO Y CALZADO PARA PERSONAL IMPRENTA - AÑO 2025</t>
  </si>
  <si>
    <t>INSTALACIONES ELECTRICAS SEOANE, SL</t>
  </si>
  <si>
    <t>Reparación de la instalación que automatiza la gestión climática del invernadero del Vivero Municipal de Renedo.</t>
  </si>
  <si>
    <t>MENUDO FIN DE SEMANA (1): 2 REPRESENTACIONES DE KINUNA TEATRO CON LA OBRA ""KIKERIKÓ Y LOLOLILÓ""</t>
  </si>
  <si>
    <t>Mantenimiento equipos climatización en edificio anexo al de Casa del Barco durante el año 2025</t>
  </si>
  <si>
    <t>CTTO MENOR SUMINISTRO REVISTAS MARIE CLAIRE, MUY INTERESANTE Y MUY HISTORIA BIBLIOTECAS MUNICIPALES AÑO 2025</t>
  </si>
  <si>
    <t>933-16X 40    TORNILLO  C/ HEXAGONAL  8.8 ZN TODO ROSCA / 124-M16    ARANDELA PLANA S / 985-M-16-200  TUERCA A.B.</t>
  </si>
  <si>
    <t>GE 50 ES-2RS ROTULA SKF / 933-16X 50-150 TORNILLO  C/ HEXAGONAL  8.8 TODO ROSCA / 930130 CANDADO 301 30 LINCE 7367 / 933</t>
  </si>
  <si>
    <t>471-E- 40  ANILLO SEEGER EXT. / AS 4060 RODAMIENTO AGUJAS SKF / M06        METAL BUNA METRICA 6.7 X 11 / M05.5      META</t>
  </si>
  <si>
    <t>BONDERITE C-MC 3000 D2 JC20KG DESENGRASANTE MANTENIMIENTO LOCTITE 1290340</t>
  </si>
  <si>
    <t>124-M14 ZN ARANDELA PLANA S / 985-M-14-200  TUERCA A.B. / 975-IZQ-M-10-150 VARILLA ROSCADA 1 METRO  8.8 / 934-MI-10-150</t>
  </si>
  <si>
    <t>9066K6FF100 CARRO 26"" 6 CAJONES CON 206 HERRAMIENTAS EN FOAM   IRIMO / GE 50 ES-2RS ROTULA SKF</t>
  </si>
  <si>
    <t>ASOC. CULTURAL MUSICAL LA TORZIDA</t>
  </si>
  <si>
    <t>PROGRAMACIÓN DE CARNAVAL: 2 ESPECTÁCULOS DE BATUCADA EN CC CASA CUNA Y ZONA ESTE</t>
  </si>
  <si>
    <t>MENUDO FIN DE SEMANA (1): 2 ESPECTÁCULOS ""TRAS LAS HUELLAS DE LOS DINOSAURIOS"" DE ATHENEA EN CC CASA CUNA Y J.M. LUELMO.</t>
  </si>
  <si>
    <t>PINCHAZO CUBIERTA ( 3.00-4 Y SERV. CARRETILLA  ) / CUBIERTA NUEVA ( 175/70R14 CEAT 88T XL 9688-DTP ) / S.I. GESTION DE N</t>
  </si>
  <si>
    <t>155/80R13 BARUM 79T 4 EST ( VA3249T ) / S.I. GESTION DE NFU  (  CAT. B VA3249T ) / ALINEACION ELECTRONICA ( DIRECCION  )</t>
  </si>
  <si>
    <t>CUBIERTA NUEVA ( 2,50-15 BARREDORA E9834-BFT ) / ECO TASA ( BARREDORA E9834-BFT ) / CAMARA NUEVA ( 2.50-15  ) / CUBIERTA</t>
  </si>
  <si>
    <t>CUBIERTA NUEVA ( 315/80R22,5 DIRECC 7418-LDY ) / S.I. GESTION DE NFU CAT.D ( 7418-LDY ) / CUBIERTA RECAUCHUTADA ( 315/80</t>
  </si>
  <si>
    <t>CUBIERTA NUEVA ( 385/65R22,5 PIRELLI 01 1895-LFR ) / S.I. GESTION DE NFU CAT.D ( 1895-LFR ) / SALIDA  FURGON PROXIMIDAD</t>
  </si>
  <si>
    <t>CUBIERTA NUEVA ( 315/80R22,5 DIRECC 4069-KXH ) / S.I. GESTION DE NFU CAT.D ( 4069-KXH ) / CUBIERTA RECAUCHUTADA ( 315/80</t>
  </si>
  <si>
    <t>REPARACION PINCHAZO ( CAMION 7693-MJN ) / CUBIERTA RECAUCHUTADA ( 315/80R22.5 DY3 PREM 5675-MRJ ) / CUBIERTA RECAUCHUTAD</t>
  </si>
  <si>
    <t>CUBIERTA NUEVA ( 315/80R22.5 DIRECC ALMACEN ) / S.I. GESTION DE NFU CAT.D ( ALMACEN  ) / CUBIERTA RECAUCHUTADA ( 315/80R</t>
  </si>
  <si>
    <t>CONTRATO DE MANTENIMIENTO DE SISTEMAS DE SEGURIDAD EN CENTRO LAS FLORES (LOTE 1 CRA // ENERO A MAYO 2025)</t>
  </si>
  <si>
    <t>SE PC 5/2022: 1 PRÓRROGA CONT. SERVICIOS ASESORAMIENTO Y GESTIÓN PROGRAMA PRESUPUESTOS PARTICIPATIVOS (ENE-JUN)</t>
  </si>
  <si>
    <t>AMPLIACIÓN SISTEMA PROTECCIÓN ALARMA TRANSITORIA ALBERGUE ZONA JOVEN PINAR // HASTA EL 31 DE MAYO 2025</t>
  </si>
  <si>
    <t>GESTION DE RESIDUOS SANITARIOS: BIOCONTAMINADOS Y MEDICAMENTOS CADUCADOS AÑO 2025</t>
  </si>
  <si>
    <t>CTTO DE SERVICIOS POR EL MANTENIMIENTO ASCENSORES COLEGIOS PUBLICOS (L1) ENERO 2025</t>
  </si>
  <si>
    <t>SEGUNDA EDICION,  JORNADA DE ATENCION TEMPRANA  QUE SE CELEBRARA EL 15 DE MARZO DE 2025- ACCESIBILIDAD-</t>
  </si>
  <si>
    <t>CURSO  DE FORMACION PARA EL MANEJO DE LOS DESFIBRILADORES DE LOS CVA SIN  TRANSFERIR  EN 2025</t>
  </si>
  <si>
    <t>INCIDEC INGENIERÍA Y ARQUITECTURA EXP. 28/2024 RENOVACIÓN PLATAFORMAS SOTERRADAS DEL SERVICIO DE LIMPIEZA.</t>
  </si>
  <si>
    <t>RETAHILO EDICIONES SL</t>
  </si>
  <si>
    <t>TALLERES LITERARIOS/ARTÍSTICOS Y DE BIENESTAR PERSONAL EN EL CENTRO MUNICIPAL DE LA IGUALDAD / ENERO-ABRIL</t>
  </si>
  <si>
    <t>VILLADEPERA</t>
  </si>
  <si>
    <t>MOCA AGENCIA DIGITAL, S.L.</t>
  </si>
  <si>
    <t>DISEÑO, PUESTA EN MARCHA Y OPERACION DE RUTAS COMERCIALES.</t>
  </si>
  <si>
    <t>ADQUISICIÓN DE HOMBRERAS PALA Y HOMBRERAS MANGUITO CON HERALDICA PARA POLICÍA MUNICIPAL</t>
  </si>
  <si>
    <t>L.4 TALL.PREVENCION USO INADECUADO DE TECNOLOGIAS DE LA INFORM. Y COMUNIC.PROGR.COMP.FA-DE 1/1/24 A 31/8/25-PROC.DE231.2</t>
  </si>
  <si>
    <t>SE 40/24 CTTO MANTENIMIENTO ASCENSORES LOTE 1 COLEGIOS PUBLICOS 2025 Y 2026</t>
  </si>
  <si>
    <t>ALQUILER, MONTAJE,MANTENIMIENTO Y DESMONTAJE DEL EQUIPAMIENTO DEL BAZAR NAVIDEÑO E INSTALACION PISTAS DEPORTIVAS 24-25.</t>
  </si>
  <si>
    <t>CONTROL CALIDAD L2. CAMINOS DE LA BIODIVERSIDAD URBANA. V.30/2023.</t>
  </si>
  <si>
    <t>IMPRESOS ANGELMA S.A.</t>
  </si>
  <si>
    <t>ADJUDICA IMPRESIÓN DIVERSA CARTELERÍA CON MOTIVO DÍA MUNDIAL DE LA RADIO</t>
  </si>
  <si>
    <t>SUMINISTRO GASOLEO PARCELA ANTIGUA HIPICA MILITAR</t>
  </si>
  <si>
    <t>FILLB/ADGA10C3 - ADBLUE G. 10 L. + CANULA FEX 23</t>
  </si>
  <si>
    <t>AK ADIGAS 6 CTN 5L</t>
  </si>
  <si>
    <t>KLINER FUNGY OIL B2B OPACA BLANCA 25L / AK ADIGAS 6 CTN 5L</t>
  </si>
  <si>
    <t>IMPRESION E INSTALACIONDE PLACAS INFORMATIVAS PARA PUBLICIDAD.</t>
  </si>
  <si>
    <t>2025 04 9209 625</t>
  </si>
  <si>
    <t>ADQUISICIÓN DE MOBILIARIO CON DESTINO A INTERVENCIÓN GENERAL (UNA MESA CON ALA Y BUC Y UNA SILLA ERGONÓMICA)</t>
  </si>
  <si>
    <t>Control de Calidad Lote 1 del control de conservación,reparación y reforma de alumbrado. PS 2 Expte 8-2021.</t>
  </si>
  <si>
    <t>ADECUACIÓN A NORMATIVA BARANDILLAS CABINA Y STOP EN FOSO EN ASCENSOR DEL CENTRO INTEGRADO PSH</t>
  </si>
  <si>
    <t>SUMINISTRO VINILO AUTOADHESIVO AL ACIDO (O ARENADO) PARA COLOCACIÓN EN ACRISTALAMIENTO DE CASA CONSISTORIAL</t>
  </si>
  <si>
    <t>SUMINIST. DE MATERIALES PARA REPARACIONESDE FONTANERIA  DE LOS CVA QUE NO TIENEN LAS EMPRESAS DEL ACUERDO MARCO- INICIAT</t>
  </si>
  <si>
    <t>SUMINISTRO DE ADITIVO AD-BLUE PARA VEHÍCULOS DEL SERVICIO DE EXTINCION DE INCENDIOS</t>
  </si>
  <si>
    <t>2025 06 3321 223</t>
  </si>
  <si>
    <t>CTTO SERVICIOS ENVIO Y REPARO LIBROS A LAS BIBLIOTECAS MUNICIPALES AÑO 2025</t>
  </si>
  <si>
    <t>MANTENIMIENTO DE LOS ACENSORES DE LOS CVA SIN TRANSFERIR DE ENERO, FEBRERO Y MARZO  EN 2025</t>
  </si>
  <si>
    <t>2025 11 1351 224</t>
  </si>
  <si>
    <t>EMBARCACIONES DEPORTIVAS||""PÓLIZA"":0631770004865||""RECIBO"":8640475729|| ZODIAC PRO 470///SERV. EXTINCION DE INCENDIOS</t>
  </si>
  <si>
    <t>EMBARCACIONES DEPORTIVAS||""PÓLIZA"":0631770003062||""RECIBO"":8640475714||""MATRICULA CHD9219|| VANGUARD////SEISPC</t>
  </si>
  <si>
    <t>TALLERES DE MANUALIDADES ARTÍSTICAS CON ENFOQUE DE GENERO en el CENTRO MUNICIPAL DE LA IGUALDAD / ENERO A JUNIO</t>
  </si>
  <si>
    <t>TALLERES CANTO CON PERSPECTIVA DE GÉNERO EN EL CENTRO MUNICIPAL DE LA IGUALDAD / ENERO A JUNIO 2025</t>
  </si>
  <si>
    <t>MANTENIMIENTO ASCENSORES NUEVOS(2) CASA CONSISTORIAL</t>
  </si>
  <si>
    <t>CTTO DE SERVICIOS PARA EL MANTENIMIENTO ASCENSORES EN COLEGIOS ENERO 2025 (L2)</t>
  </si>
  <si>
    <t>Dispositivo de comunicación bidireccional para ascensor de Centro Cívico Canal de Castilla</t>
  </si>
  <si>
    <t>2025 05 4312 22699</t>
  </si>
  <si>
    <t>ELABORACION E INSTALACION DE ROTULOS DE SEÑALIZACION EN EL MERCADO DE LA RONDILLA.</t>
  </si>
  <si>
    <t>2ª PRÓRROGA CONTRATO DE VESTUARIO PARA POLICÍA MUNICIPAL. EXP. SPSC 02/2021. LOTE Nª 9</t>
  </si>
  <si>
    <t>SUSCRIPCIONES ANUALES A PUBLICACIONES DIGITALES CUNAL Y COSITALNETWORK. AÑO 2025.</t>
  </si>
  <si>
    <t>SUSCRIPCIÓN ANUAL A BASE DE DATOS ""PROYECTO CSP"". AÑO 2025.</t>
  </si>
  <si>
    <t>REVISIÓN DEL REPETIDOR DEL CERRO DE FUENTE EL SOL</t>
  </si>
  <si>
    <t>ADJUDICA REPUESTOS, PEQUEÑO MATERIAL FOTOGRÁFICO Y ACCESORIOS - AÑO 2025 - UNIDAD DE MEDIOS DE COMUNICACIÓN</t>
  </si>
  <si>
    <t>2025 08 1532 22706</t>
  </si>
  <si>
    <t>Estudio arqueológico para incorporar al proyecto de carril bici de conexión con Zaratán.-</t>
  </si>
  <si>
    <t>RENOVACIÓN CERTIFICADOS SERVIDORES ASOCIADOS AL PROYECTO S2CITY</t>
  </si>
  <si>
    <t>CONTRATO DE RECOGIDA Y DESTRUCCIÓN DE PAPEL Y CARTÓN - PROCEDENTE DEL DEP. DE PREVENCIÓN Y SALUD LABORAL - DURANTE 2025.</t>
  </si>
  <si>
    <t>2025 07 1701 22699</t>
  </si>
  <si>
    <t>Contratación del reciclado de papel en los edificios Casa del Barco y Anexo. Año 2025</t>
  </si>
  <si>
    <t>2025 01 9206 22602</t>
  </si>
  <si>
    <t>5.000 LAPICEROS ROJOS CON GOMA SERIGRAFIADOS CON LOGOTIPO DEL AMVA</t>
  </si>
  <si>
    <t>ADJ.CONTROL CALIDAD(LOTE 1) ENSAYOS OBRA DE REHABILITACIÓN DEL TEATRO LOPE DE VEGA EN VALLADOLID</t>
  </si>
  <si>
    <t>Albarán: VA25/278 Fecha: 22/01/25 / BISAGRA RECTA HAFELE DUOMATIC 110  329.17.600 / CERRADURA HAFELE / TIRADOR 420 11 28</t>
  </si>
  <si>
    <t>MATERIAL DE CARPINTERÍA PARA CM LAS FLORES (TABLEROS Y CANTOS MELAMINA) ID 44086</t>
  </si>
  <si>
    <t>ADJUDICA LOCUCIÓN VÍDEO CORPORATIVO VALLADOLID NOW</t>
  </si>
  <si>
    <t>2025 07 1721 223</t>
  </si>
  <si>
    <t>TRANSPORTE DE MATERIAL DEL SERVICIO DE MEDIO AMBIENTE</t>
  </si>
  <si>
    <t>3 TALLEES PASEOS ""RECUPERANDO MUJERES DE VALLADOLID"" / ACTIVIDAD CENTRO MUNICIPAL / MARZO A MAYO</t>
  </si>
  <si>
    <t>REPARACIÓN URGENTE GOTERA PORTERIA SERVICIO LIMPIEZA</t>
  </si>
  <si>
    <t>CONTRATO BASADO MANTENIMIENTO ALARMA BIBLIOTECA DE PARQUESOL -AÑO 2025- (2025/CMS_01/000024)</t>
  </si>
  <si>
    <t>Adquisición de 4 triángulos de evacuación THALES para rescates en altura y espacios confinados en las interv DOI//SEISPC</t>
  </si>
  <si>
    <t>INGENIERIA DE GESTION INDUSTRIAL, S.L.</t>
  </si>
  <si>
    <t>ADJ.EXPTE.Contrato mantenimiento aparatos elevadores dependientes del Área de Urbanismo y vivienda - OCAS - Lote 6</t>
  </si>
  <si>
    <t>2025 11 1321 22200</t>
  </si>
  <si>
    <t>CONTENEDOR Nº 1 AZUL. REPARACIÓN COMPLETA DE CERCO PERIMETRAL BASE DE PUERTAS CONTENEDOR, SOLDAR PERÍMETRO Y AJUSTAR. RE</t>
  </si>
  <si>
    <t>CONTENEDOR Nº 1 AZUL. REPARAR GOLPES. SUSTITUCIÓN DE BISAGRAS. / CONTENEDOR Nº 2 AZUL. SUSTITUCIÓN DE BISAGRAS. REPARACI</t>
  </si>
  <si>
    <t>Reparto y buzoneo de la Guía del Contribuyente - ejercicio 2025</t>
  </si>
  <si>
    <t>ASOCIACIÓN CULTURAL LA LUZ DE LAS DELICIAS</t>
  </si>
  <si>
    <t>CTO MENOR: ANIMACIÓN CON DOS ZANCUDOS PARA EL PASACALLES EN LA ACTIVIDAD ""CARNAVAL DE LOS COLES 2025"" -1 DÍA-</t>
  </si>
  <si>
    <t>MP + CAL ELIX ADVANTAGE 3/5 ( notas: ZWSE1INUE0; descuento: Descuento;  ) / Módulo de pretratamiento Progard S2 1/pq ( n</t>
  </si>
  <si>
    <t>Suministro de 20 pares de botas de agua para personal de nuevo ingreso//SEISPC</t>
  </si>
  <si>
    <t>REPARACION ELECTRICA DE ALUMBRADO DEL HUECO DEL  ASCENSOR DEL CVA DELICIAS- PERSONAS MAYORES E INICIATIVAS SOCIALES- CVA</t>
  </si>
  <si>
    <t>CALIBRACIONES DE LOS TERMOMETROS Y LA BALANZA DEL LABORATORIO</t>
  </si>
  <si>
    <t>MENUDO FIN DE SEMANA (1): REPRESENTACIÓN OBRA DONDE DUERMEN LOS CUENTOS EN CM LAS FLORES 3/05</t>
  </si>
  <si>
    <t>CARNAVALES: ESPECTÁCULO DE DISCOMOVIDA Y ANIMACIÓN EN CIC EL EMPECINADO EL 3 DE MARZO</t>
  </si>
  <si>
    <t>TALLERES DE LECTURA EN FAMILIA CENTRO MUNICIPAL DE LA IGUALDAD / FEBRERO y MARZO 2025</t>
  </si>
  <si>
    <t>MENUDO FIN DE SEMANA (1): ESPECTÁCULO ""LA MAGIA DE FREDDY VARÓ"" EN C.C. BAILARÍN VICENTE ESCUDERO</t>
  </si>
  <si>
    <t>MENUDO FIN DE SEMANA (1): ESPECTÁCULO INFANTIL ""FÁBULAS FABULOSAS"" DEL GRUPO ABRAPALABRA EN CC PARQUESOL.</t>
  </si>
  <si>
    <t>MENUDO FIN DE SEMANA (1): REPRESENTACIÓN DE OBRA ""EL GRAN VIAJE"" EN C.C. JOSÉ LUIS MOSQUERA</t>
  </si>
  <si>
    <t>L.5 PROG.PREVENCION YOUNG ZONE.CONSUMO ALCOHOL, TABACO, CANNABIS DIRIG. A JOVENES DEL 01/01/24 AL 01/08/25-PROC.DE 231.2</t>
  </si>
  <si>
    <t>SUMINISTRO DE TUBOS DE ENSAYO PARA LA REALIZACIÓN DE CONTROLES</t>
  </si>
  <si>
    <t>VS 4/22 CONTRATO  GESTION Y SEGUIMIENTO CONSUMO Y FACTURACION TODOS CONTRATOS SUMINISTRO ENERGIA ELECT. Y GAS DEL AYTO</t>
  </si>
  <si>
    <t>ADJUDICA RENOVACIÓN SUPCRIPCIÓN ANUAL (AÑO 2025) AL FICHERO DE CARGOS - GOBIERNO Y RELACIONES</t>
  </si>
  <si>
    <t>2025 04 9231 641</t>
  </si>
  <si>
    <t>MATERIAL FERRETERÍA PARA CC PARQUESOL (ID 43470 DOSIFICAD JA VISION FUME 1,4L)</t>
  </si>
  <si>
    <t>MATERIAL FERRETERÍA PARA CC DELICIAS (ID 44399) Y CC JOSÉ MARÍA LUELMO (ID 44470, 43192)</t>
  </si>
  <si>
    <t>MOSQUETON C/ROSCA EN362 / ANILLA DE GRADO 80 13mm / AGUA STOP BUTILO GRIS 10cmx10M / GUANTE DES NEG 15080 T-XL (150u) /</t>
  </si>
  <si>
    <t>SPC 164/2024: IMPRESIÓN DE COPIAS DIGITALES (3600 CARTELES Y 5400 TARJETAS) PARA PUBLICIDAD EXPOSICIONES C.C. 2025</t>
  </si>
  <si>
    <t>CURSO  DE FORMACION PARA EL MANEJO DE LOS DESFIBRILADORES DE LOS CVA TRANSFERIDOS EN 2025</t>
  </si>
  <si>
    <t>DESATASCO BAÑOS CUPULA DEL MILENIO, REALIZADO DESDE ARQUETA EN CAMERINOS</t>
  </si>
  <si>
    <t>AQM LABORATORIOS,S.L</t>
  </si>
  <si>
    <t>REALIZACIÓN DE ANÁLISIS DE ALCOHOL EN LABORATORIO ACREDITADO</t>
  </si>
  <si>
    <t>EQUINSA PARKING SL</t>
  </si>
  <si>
    <t>CONTRATO DE ADQUISICIÓN DE TARJETAS PERMANENTES DE ACCESO AL APARCAMIENTO DEL MERCADO DELICIAS</t>
  </si>
  <si>
    <t>2025 03 9241 22103</t>
  </si>
  <si>
    <t>SUMINISTRO DE 500 LITROS DE GASÓLEO PARA LOCAL MUNICIPAL EN C/ CONDE ARTECHE</t>
  </si>
  <si>
    <t>LATG.  COMPACTA 2SC 1/4"" 1.13met / LATG.  COMPACTA 2SC 1/2"" 1.05met</t>
  </si>
  <si>
    <t>LATG.  COMPACTA 2SC 1/2"" 1.93met / LATG.  COMPACTA 2SC 5/8"" 0.7met / UNION REDUC M-M 1/2-3/4 BSP / TAPON HEMBRA 3/4 BSP</t>
  </si>
  <si>
    <t>ARANDELA METAL-BUNA ACERO 3/4"" NBR / ADAPTADOR ER H 3/4 BSP CETOP / CUERPO ER H 3/4 BSP CETOP / CUERPO ER H 3/4 CARAPLAN</t>
  </si>
  <si>
    <t>CILINDRO D.E. 40X30 UNIVER / AMPL M 3/8 - H 1/2 BSPP LAT / ADAPT ER M BSPT 1/2 AC NI S37 / LAVADERO / TAPON MACHO 3/4 BS</t>
  </si>
  <si>
    <t>Retirada de los lodos que se acumulan en el  arenero de la Nave Lavadero de Vehículos.</t>
  </si>
  <si>
    <t>CONTRATACIÓN DE SERVICIOS DE AUDITORÍA Y CONTROL EXTERNO DE LOS PROYECTOS EUROPEOS ADAPT CLIMA_CENCYL</t>
  </si>
  <si>
    <t>CONTRATACIÓN DE SERVICIOS DE AUDITORÍA Y CONTROL EXTERNO DE LOS PROYECTOS EUROPEOS CIRCULAR_ECOSYST</t>
  </si>
  <si>
    <t>REAJUSTE PRESUP.CONSTRUYENDO MI FUTURO- GESTION PROY.SOCIOEDUC.Y DES.COMUNITARIO EN CEAS - DE 1/9 A 14/12/25</t>
  </si>
  <si>
    <t>ALQUILER Y MANTENIMIENTO DE FUENTE DE AGUA EN AGENCIA DE INNOVACIÓN, CL VEGA SICILIA 2. AÑO 2025</t>
  </si>
  <si>
    <t>Adquisición de agua mineral en garrafas para el Parque de Vías Públicas, durante el ejercicio 2025.-</t>
  </si>
  <si>
    <t>2025 11 3111 22706</t>
  </si>
  <si>
    <t>MENUDO FIN DE SEMANA (1): ESPECTÁCULO ""HOKUS POKUS"" (MIMO JESÚS PUEBLA) EN CC ZONA SUR EL 30 DE MARZO</t>
  </si>
  <si>
    <t>INCIDEN INGENIERÍA Y ARQUITECTURA. EXP. 28/2024 RENOVACIÓN PLATAFORMAS SOTERRADAS DEL SERVICIO DE LIMPIEZA.</t>
  </si>
  <si>
    <t>MENUDO FIN DE SEMANA (1): ESPECTÁCULO ""MERCEDES QUIERE SER BOMBERA"" DE FABULARIA TEATRO EN C.C. ZONA ESTE (8 DE MARZO)</t>
  </si>
  <si>
    <t>RECEPCION Y CONTROL, S.A.</t>
  </si>
  <si>
    <t>CTO. BASADO MTTO CONEXIÓN A CRA BIBLIOTECAS LÓPEZ G MARTIN ABRIL Y CAMPO GRANDE (LOTE 1) -AÑO 2025- (2025/CMS_01/000031)</t>
  </si>
  <si>
    <t>SUMINISTRO DE CRISTAL PARA INSTALACIÓN DE CAMPANA EN CC JOSÉ MARÍA LUELMO</t>
  </si>
  <si>
    <t>MANTENIMIENTO ASCENSORES DE LOS CVA TRANSFERIDOS DE ENERO A MARZO DE 2025</t>
  </si>
  <si>
    <t>2025 11 1321 214</t>
  </si>
  <si>
    <t>ELEVADOR CASCOS 2 COLUMN C3..5 Nº 4444 AÑO 1998 / KIT 3 CORREAS ELEVADOR 2 COLUMNAS. / REVISION ANUAL ELEVADOR / ELEVADO</t>
  </si>
  <si>
    <t>FARO TRABAJO EMPOTRAR  HALOGENO//SERVICIO EXTINCIÓN INCENDIOS Y PROTECCIÓN CIVIL</t>
  </si>
  <si>
    <t>PINZA DE FRENO TRAS DR</t>
  </si>
  <si>
    <t>MANO DE OBRA / .................................................... / M.O D/M INYECTORES / DIAGNOSIS Y COMPROBACION DE S</t>
  </si>
  <si>
    <t>MANT. SUMINISTRO DE CLAVIJA SOLERA 6566 PARA EL CVA HUERTA Y DOWNLIGHT PH DN065B LED20/840 19.5W PRA EL CVA RONDILLA- AM</t>
  </si>
  <si>
    <t>VALV ESFERA GENEBRE 3035 04 HH 1/2 MAR / ABRAZADERA M6 ISOFIX 0809522 COBRE 22MM / TORNILLO BRIDA ISOFIX 6356630 M6X30</t>
  </si>
  <si>
    <t>CONTRATO RECOGIDA CON O SIN ATENCION VETERINARIA DE ANIMALES DE COMPAÑIA EN TIEMPO Y HORARIO QUE EL CMPA NO PUEDE</t>
  </si>
  <si>
    <t>MTO. Y ASIST TÉC  SIST  INFORMACIÓN  PADRÓN MUNICIPAL  HABITANTES DEL AYTO DE VALLADOLID (12/2023) REAJUSTE ANUALIDADES</t>
  </si>
  <si>
    <t>SE 14-24 CTTO MANTENIM ZONAS VERDES EDIFIC EDUCACIÓN Y S.SOCIALES.LOTE 2 ANTIGUO COLEGIO ROSA CHACEL. 23-9-24 AL 22-9-26</t>
  </si>
  <si>
    <t>2025 10 2315 22700</t>
  </si>
  <si>
    <t>LIMPIEZA CENTRO DE IGUALDAD - SERV IGUALDAD Y JUVENTUD - MARZO A DIC 2025</t>
  </si>
  <si>
    <t>F - 1598 - BASE 3 TOMAS SOLERA PARA CEAS BARRIO ESPAÑA - CADIELSA</t>
  </si>
  <si>
    <t>CLAVIJA GEWISS GW60009 IP44 3PNT 16A 400V</t>
  </si>
  <si>
    <t>2025 01 9206 22199</t>
  </si>
  <si>
    <t>CLAVIJA SOLERA 6566 / BASE 4TO SOLERA 8004IL C/INTERRUP. ID: 44901</t>
  </si>
  <si>
    <t>MATERIAL ELECTRICIDAD PARA CC CAMPILLO (ID 44067)</t>
  </si>
  <si>
    <t>2025 07 1711 22199</t>
  </si>
  <si>
    <t>PANEL DISANO ECO 33W 4000K  60X60 UGR&lt;19 BL 3500LM / TASA ECORAEE   (R.DECRETO 208/2005): DIS000003036</t>
  </si>
  <si>
    <t>CONTACTO SE ZBE-101       NA</t>
  </si>
  <si>
    <t>DIFERENCIAL SE ID 2P 40A 30MA AC A9R60240</t>
  </si>
  <si>
    <t>SERVICIOS DE RESPALDO, LOTE 2 (REAJUSTE DE ANUALIDADES</t>
  </si>
  <si>
    <t>SE 40/24 CTTO MANTENIMIENTO ASCENSORES LOTE 2 COLEGIOS PUBLICOS 2025 Y 2026</t>
  </si>
  <si>
    <t>SE 40-24 CTTO MANTENIMIENTO ASCENSORES. LOTE 2 ESCUELA INFANTIL MUNICIPAL LA COMETA. 2025 Y 2026</t>
  </si>
  <si>
    <t>EDITORIAL CULTURA ACTIVA S.L.</t>
  </si>
  <si>
    <t>CTTO SUSCRIPCION REVISTAS MI JARDIN Y BRICO PARA BIBLIOTECAS MUNICIPALES. AÑO 2025</t>
  </si>
  <si>
    <t>RENOVACIÓN DE CERTIFICADO WILDCARD SERVIDOR *IDEVA.ES</t>
  </si>
  <si>
    <t>CONTRATO SUMINISTRO SUSCRIPCIÓN REVISTAS AXEL SPRINGER ESPAÑA BIBLIOTECAS MUNICIPALES AÑO 2025</t>
  </si>
  <si>
    <t>ZOCALO   JANGAR 2901   1Elemen.Superficie / MT CANAL LEGRAND 30008    20X12,5 / BASE SCH NIESSEN 8188 mecanismo / MARCO</t>
  </si>
  <si>
    <t>MANTENIMIENTO-SUMINISTRO DE MATERIALES PARA REPARACIONS DEL CVA Z.ESTE-PUENTE-VICT  Y SAN JUAN- INICIATIVAS SOCIALES- AM</t>
  </si>
  <si>
    <t>CALEFACTOR SYP TL-10N HORIZ. 220V</t>
  </si>
  <si>
    <t>LAMPARA LED PH CORELEDBUL 10-75W 840  E27 / TASA ECORAEE   (R.DECRETO 208/2005) / BASE UNEX 1256 30MM ADHESIVA / BRIDA U</t>
  </si>
  <si>
    <t>DISTINTOS SUMINISTROS DE MATERIAL DE FONTANERÍA // EIM MAFALDA Y GUILLE</t>
  </si>
  <si>
    <t>LUMINARIA SIMON 729.50 60X60 LOW GLARE 4000K MODULAR / TASA ECORAEE   (R.DECRETO 208/2005) / LUMINARIA SIMON 729.50 60X6</t>
  </si>
  <si>
    <t>F - 916 - PLAFON, PORTALAMPARAS, LAMPARA - VVDA ALOJ PROVISIONAL CALLE GUARDERIA 6 BJ D - CADIELSA. 1 DIA</t>
  </si>
  <si>
    <t>MT CANAL UNEX 74010-45 SUELO 12X50 ANTRAC.</t>
  </si>
  <si>
    <t>MANTENIMIENTO- SUMINISTRO DE MATERIALPARA REPARACIONES DEL CVA PARQ-PTE. COLG-Z.ESTE Y RONDILLA- INICIATIVAS SOCIALES</t>
  </si>
  <si>
    <t>MATERIAL REPARACIÓN FONTANERÍA PARA LOCAL AYUNTAMIENTO VIEJO COSO</t>
  </si>
  <si>
    <t>REVISIÓN ANUAL E INSPECCIÓN DE 5 AÑOS DE INSTALACIÓN SUMINISTRO  COMBUSTIBLE  DE  INSTALACIONES DEL SERVICIO DE LIMPIEZA</t>
  </si>
  <si>
    <t>Adquisición de 4 garrafas de espumógeno para juegos con niños//SEISPC</t>
  </si>
  <si>
    <t>ASOC CULTURAL BANDA DE MUSICA DE LAGUNA DE DUERO</t>
  </si>
  <si>
    <t>MENUDO FIN DE SEMANA (1): CONCIERTO TRIBUTO A DISNEY DE LA BANDA DE LAGUNA DE DUERO EN C.C. RONDILLA EL 29/03</t>
  </si>
  <si>
    <t>MANTENIMIENTO, SUMINISTRO DE MATERIAL PARA REPARACIONES DEL CVA LA VICTORIA- AM</t>
  </si>
  <si>
    <t>SUMINISTRO MATERIAL DE FONTANERÍA EN DISTINTOS COLEGIOS PÚBLICOS</t>
  </si>
  <si>
    <t>MAGNETO  SE IK60N C 4P 32A  A9K17432 / DIFERENCIAL SE ID 2P 25A 30MA AC A9R60225</t>
  </si>
  <si>
    <t>LUMIN. IRELUZ IRD-2912 40W 4000K 595X595 / TASA ECORAEE   (R.DECRETO 208/2005) / TUBO LED MZD 120CM  14,5W 865C G13 / TA</t>
  </si>
  <si>
    <t>MANGUITO ELECTROLITICO 1/2"" STH / VALVULA ARCO ANG CR A80 S/T 1/2  NOV32 / RACOR MARSELLA 1/2"" ESMEBRA 000895 REFORZ. /</t>
  </si>
  <si>
    <t>MANTENIMIENTO, SUMINISTRO DE LAMPARAS PH LED HPL ND 28W 4000K E27 CL 230V PARA  REPARACIONES DEL CVA RONDILLA- AM</t>
  </si>
  <si>
    <t>PLAFON LDV SURFACE350 LED 18W 4000K IP44  1440LM / TASA ECORAEE   (R.DECRETO 208/2005) / REGLETA LDV LINEAR LED 300  4W</t>
  </si>
  <si>
    <t>MECANISMO DESCARGA D2D CON PULSADORES / CABEZA PRESTO 312 A-12 A   1027 // CEIP TERESA IÑIGO DE TORO</t>
  </si>
  <si>
    <t>TOTAL REPARACION MATRICULA 8831JXF / ANEXO DETALLE FTP000023966</t>
  </si>
  <si>
    <t>TOTAL TRABAJOS MATRICULA 8671JXF / TOTAL PIEZAS / ANEXO DETALLE FTP000024082</t>
  </si>
  <si>
    <t>Rele 12v 200A</t>
  </si>
  <si>
    <t>PROGRAMACIÓN DE OCIO EN CARNAVAL: REPRESENTACIÓN DE ESPECTÁCULO ""TRAS LAS HUELLAS DE LOS DINOSAURIOS"" EN PILARICA 3/03</t>
  </si>
  <si>
    <t>2025 07 1711 214</t>
  </si>
  <si>
    <t>TA25 34 REPARACION 3687-FJM KMS 143944 REV. NO ARRANCA, COMPROBAR BATERIAS D-M BATERIAS Y PONER EN CARGA. / METER EASY P</t>
  </si>
  <si>
    <t>TA25 7 REPARACION 5729-KJK KMS 317641 TIRAR INSTALACION ELECTRICA PARA MONTAR PILOTOS DE GALIBOS TRASEROS  TENIENDO QUE</t>
  </si>
  <si>
    <t>TA25 44 REPARACION 3856-DDD KMS 485489 REPARAR PERDIDA DE LIQUIDO DE HIDRAULICO POR ABRAZADERAS Y MANGUITO QUE VA A TDF.</t>
  </si>
  <si>
    <t>MENUDO FIN DE SEMANA (1): ESPECTÁCULO ""TITA Y LÍA VIAJAN UN DÍA"" EN C.C. ESGUEVA 22/02/25</t>
  </si>
  <si>
    <t>TA25 28 REPARACION 3856-DDD KMS 483234 TENSAR CORREA VENTILADOR CAMBIAR GRIFO DE CALEFACCION POR PERDIDA ECHAR ANTICONGE</t>
  </si>
  <si>
    <t>TA25 33 REPARACION 8831-JXF KMS 135555 D-M SOPORTE GATO PARA ENDEREZAR EN BANCO VARIAS VECES, AJUSTAR</t>
  </si>
  <si>
    <t>TA25 29 REPARACION 5729-KJK KMS 32048 CAMBIAR ACEITE 0W30, FILTROS DE ACEITE,  GASOIL AIRE Y POLEN CAMBIAR ESCOBILLAS LI</t>
  </si>
  <si>
    <t>TA25 53 REPARACION 5833-BZK KMS 235500 CAMBIAR CASQUILLOS BARRA ESTABILIZADORA TRAS. / 000812738300 CASQU. CAUCHO / 0008</t>
  </si>
  <si>
    <t>TA24 5 REPARACION 4416-KJX KMS 166454 METER EASY PARA VER AVERIA AIRBAG COMPROBAR, D-M ACCESORIOS DE VOLANTE PARA CAMBIA</t>
  </si>
  <si>
    <t>PROGRAMACIÓN DE CARNAVAL: REPRESENTACIÓN DE OBRA DE TEATRO DEL GRUPO RADHANIL EN C.C. ESGUEVA</t>
  </si>
  <si>
    <t>TA25 8 REPARACION 3687-FJM KMS 143625 D-M RADIADORES PARA CAMBIAR RADIADOR DE INTERCOOLER. LIMPIAR RADIADOR DE AGUA Y A/</t>
  </si>
  <si>
    <t>2025 09 4321 22701</t>
  </si>
  <si>
    <t>SERVICIO MANTENIMIENTO SISTEMA SEGURIDAD DE LA CUPULA DEL MILENIO Y ANTIGUA HIPICA MILITAR  DEL 1-01-2025 AL 31-03-2025</t>
  </si>
  <si>
    <t>TA25 3 REPARACION 3856-DDD KMS 482924 REV. DIAGNOSTICAR AVERIA FALLO TURBO SUSTITUIR EL MISMO Y FILTRO DE AIRE / CAMBIAR</t>
  </si>
  <si>
    <t>APLICACION : MT 177 FUEL SAVER / ADITIVO MEJORADOR COMBUSTION E INYECTORES  1000ML / PEDIDO POR ANGEL MAURO</t>
  </si>
  <si>
    <t>Filtro de combustible / FILTRO DE ACEITE MOTOR / ACEITE MOTOR PLUS-50II 5.Lts / SIGAUS / MANGUERA DE GOMA 7,80.MM / ARAN</t>
  </si>
  <si>
    <t>LIMPIADOR DESENGRASANTE / CINTA AISLANTE / CINTA TELA NEGRA / ESPIRAL PROTECTOR NEGRO (35-40.MM) / CABLE DE INSTALACION</t>
  </si>
  <si>
    <t>ROLLO CUERDA PES TRENZ C/ALMA 10MM BLANCO (                       )</t>
  </si>
  <si>
    <t>CARGADOR PILAS VARTA AA Y AAA 56706 (                       ) / BLISTER PILAS PANASONIC AA LR6PP/4BP (</t>
  </si>
  <si>
    <t>ANT.CC.ENERGY PLUS 50% 200L AMARILLO / PEDIDO A.M / DAP-25 CON PISTOLA DIGIMET E35</t>
  </si>
  <si>
    <t>ABONO POR DEVOLUCION / ADITIVPO MEJORADO COMBUSTION E INYECTORES  1000ML / PEDIDO POR TALLER. ANGEL MAURO / Q8 FORMULA T</t>
  </si>
  <si>
    <t>Reparación de lavavajillas industrial ATA en cocina parque Central//SEISPC</t>
  </si>
  <si>
    <t>CTO SUMINISTRO SUSCRIPCIÓN REVISTAS HARPERS BAZAR, ELLE Y FOTOGRAMAS BIBLIOTECAS MUNICIPALES AÑO 2025</t>
  </si>
  <si>
    <t>2025 08 1651 214</t>
  </si>
  <si>
    <t>Revisión de dos furgonetas matrículas 1196MDS y 1197MDS pertenecientes al S.E.P.I.</t>
  </si>
  <si>
    <t>REPROGRAFIA CROQUIS,S.L</t>
  </si>
  <si>
    <t>ADJUDICA REALIZACIÓN PEQUEÑOS TRABAJOS REPROGRÁFICOS PUNTUALES - GOBIERNO Y RELACIONES</t>
  </si>
  <si>
    <t>PULVERIZADOR 1000CC LUXE COLORES//SEISPC</t>
  </si>
  <si>
    <t>MODULO METALICO 35/0/0 // SERVICIO EXTINCIÓN DE INCENDIOS Y PROTECCIÓN CIVIL                  )</t>
  </si>
  <si>
    <t>FEDERICO POLIZ VARONA</t>
  </si>
  <si>
    <t>ADJUDICA GRABACIÓN DE CUÑAS RADIOFÓNICAS CON VOZ DEL ALCALDE (VALLADOLID NOW + DÍA RADIO)Ç</t>
  </si>
  <si>
    <t>2025 05 4312 22700</t>
  </si>
  <si>
    <t>CONTRATO LIMPIEZA DEPENDENCIAS MUNICIPALES DEL SERVICIO DE COMERCIO Y MERCADOS EN C/ HOSTIEROS, 1</t>
  </si>
  <si>
    <t>REDACCIÓN PROYECTO TÉCNICO 3ª FASE DE ADECUACIÓN DE LOCAL PARA LA AMPLIACIÓN DE LA AGENCIA DE INNOVACION. EXPTE AI-51-24</t>
  </si>
  <si>
    <t>CONTRATO OBSERVATORIO URBANO - INFORMACION - AÑO 2025</t>
  </si>
  <si>
    <t>SE 40-24 CTTO MANTENIMIENTO ASCENSORES. LOTE 6: INSPECCIONES PERIODICAS EIM LA COMETA. 2025</t>
  </si>
  <si>
    <t>Control de calidad del contrato de obras de carril bici de la calle Oro (exp. 26/2024 SETM) Lote 2</t>
  </si>
  <si>
    <t>BOLSA DE HORAS PARA EL MANTENIMIENTO EVOLUTIVO DE LA INTRANET CORPORATIVA , DE AGOSTO A DICIEMBRE 2024</t>
  </si>
  <si>
    <t>EXTINTORES DE PRÁCTICAS DE AGUA Y CO2, Y PRECINTOS DE PLÁSTICO para formación en extinción de incendios//SEISPC</t>
  </si>
  <si>
    <t>REVISIÓN Y ARREGLO DE LA CENTRAL DE INCENDIOS DISTRITO II DE POLICÍA MUNICIPAL</t>
  </si>
  <si>
    <t>CONTRATO CENTRALIZADO MANTENIMIENTO APARATOS ELEVADORES DE CENTROS MUNICIPALES (LOTE 5, SPC, DE 4/05/25 A 31/12/26)</t>
  </si>
  <si>
    <t>MANTENIMIENTO DE LOS SISTEMAS DE CLIMATIZACIÓN, LOTE 1 , SEGUNDA PRÓRROGA, (65/2024)</t>
  </si>
  <si>
    <t>2025 11 1361 203</t>
  </si>
  <si>
    <t>ALQUILER DE 4 BOTELLAS (2 DE OXIGENO Y 2 DE PROPANO) PARA FORMACIÓN Y PRACTICAS EN OXICORTE/SERV. EXTINCION DE INCENDIOS</t>
  </si>
  <si>
    <t>CTO SUMINISTRO REVISTA CLIJ BIBLIOTECAS MUNICIPALES AÑO 2025</t>
  </si>
  <si>
    <t>BIODANZA INFANTIL EN CLAVE DE IGUALDAD EN EL CENTRO MUNICIPAL DE LA IGUALDAD / ENERO 2025</t>
  </si>
  <si>
    <t>SPC 164/2024: SUMINISTRO DE PAPEL (3600 CARTELES Y 5400 TARJETAS) PARA IMPRESIÓN DE PUBLICIDAD DE EXPOSICIONES C.C. 2025</t>
  </si>
  <si>
    <t>EXP. 3/24 SERVICIOS DE MANTENIMIENTO Y CALIBRACIÓN DE MONITORES DE RUIDO AMBIENTAL EN CONTINUO_LOTE 1</t>
  </si>
  <si>
    <t>Alsina i Llorca 1ª Prórroga Sum. Vestuario 27/2022</t>
  </si>
  <si>
    <t>CONTRATO DE MANTENIMIENTO DE SISTEMAS DE SEGURIDAD EN TEATRO DEL C.C. DELICIAS (LOTE 1; CRA // ENERO A MAYO 2025)</t>
  </si>
  <si>
    <t>CONTRATO MANTENIMIENTO ASCENSORES ESPACIO JOVEN NORTE ENERO - MARZO 2025</t>
  </si>
  <si>
    <t>SUMINISTRO DE PRODUCTOS DESINFECTANTES PARA CMPA DURANTE EL AÑO 2025</t>
  </si>
  <si>
    <t>CONTROL DE CALIDADPARA LA INSTALACION DE LUMINARIAS PARA LA RENOVACION DEL ALUMBRADO EN LAS CALLES MANTERIA Y TORRECILLA</t>
  </si>
  <si>
    <t>2025 05 4314 213</t>
  </si>
  <si>
    <t>MANTENIMIENTO MOBILIARIO URBANO COMO PUNTO DE INFORMACION (MUPI). LOTE 2.</t>
  </si>
  <si>
    <t>ALQUILER 01/10/24 a 31/12/2024 KYOCERA 4053 N.SERIE: RFC9Y20857 FC011423 SECRETARIA PARTICULAR ALCALDÍA.</t>
  </si>
  <si>
    <t>2025 03 9200 22699</t>
  </si>
  <si>
    <t>BUZONEO CONVOCATORIAS CONCEJOS ABIERTOS BARRIOS DE VALLADOLID EN 2025</t>
  </si>
  <si>
    <t>PRIMERA PRORROGA CONTRATO MATERIAL DE OFICINA ALMACEN DE ACOPIOS LOTE 1 DE 01/01/2025 A 31/01/2025</t>
  </si>
  <si>
    <t>DESATASCO DE TUBERÍA Y ACHIQUE DE AGUA POR INUNDACIÓN EN CC CANAL DE CASTILLA</t>
  </si>
  <si>
    <t>SEPIOLITA 20KG. 15-30 / ABSORB.VEGETAL IGNIFUGO 40L</t>
  </si>
  <si>
    <t>GARRAFA ADBLUE 10LT. C/FLEX 23 / SEPIOLITA 20KG. 15-30 / ABSORB.VEGETAL IGNIFUGO 40L</t>
  </si>
  <si>
    <t>JOSE MARIA PEREZ TOQUERO</t>
  </si>
  <si>
    <t>Adquisición de 400 metros de cabo flotante para rescates en el medio acuático//SEISPC</t>
  </si>
  <si>
    <t>Adquisición de regalos para el día del patrón en San Juan de Dios//SEISPC</t>
  </si>
  <si>
    <t>SUSCRIPCIÓN ANUAL A REVISTA ""DERECHO URBANÍSTICO Y MEDIO AMBIENTE. AÑO 2025.</t>
  </si>
  <si>
    <t>ADPRO/45303 - LAVAPARABRISAS AD 5L 9º / MAI/CR1220 - PILA TESLA CR1220</t>
  </si>
  <si>
    <t>SOPORTE ESTABILIZADORA TRAS. DAILY / SOPORTE DE ESTABILIZADORA IVECO 24MM</t>
  </si>
  <si>
    <t>PULMON FRENO DISCO 24/30 RVI</t>
  </si>
  <si>
    <t>ESTRIBO IZDO. IVECO STRALIS / KIT LLAVE CIERRE PREMIUM,KERAX,MIDLUM / BARRA MANDO RVI PREMIUM/VOLVO FE / ACTUADOR F/DISC</t>
  </si>
  <si>
    <t>LUZ DE MATRICULA IVECO UNIJET / SOPORTE ESTABILIZADORA TRAS. DAILY / ALTERNADOR DUCATO 02&gt; 2.3JTD / SILENTBLOCK PUNTA B.</t>
  </si>
  <si>
    <t>DISCO FRENO VOLVO FH... RVI... / FARO TRABAJO LED / FARO DERECHO IVECO STRALIS '13&gt; / RODATO. DELANT. COMPACTO VOLVO FH.</t>
  </si>
  <si>
    <t>CONTRATO MANTENIMIENTO DE LAS INSTALACIONES DE PROTECCION CONTRA INCENDIOS ESPACIO JOVEN NORTE 2025</t>
  </si>
  <si>
    <t>SUMINISTRO ANUAL DE GAS PARA PISTOLAS DE LA GALERÍA DE TIRO VIRTUAL DE LA POLICÍA MUNICIPAL</t>
  </si>
  <si>
    <t>SUMINISTRO CON INSTALACION DE ASIENTO DE COLUMPIO</t>
  </si>
  <si>
    <t>2025 06 3232 22104</t>
  </si>
  <si>
    <t>SE-PC 10/23 CTTACIÓN VESTUARIO DIVERSAS AREAS MUNICIPALES (S. EDUCACIÓN) 2025.</t>
  </si>
  <si>
    <t>2025 10 2312 22104</t>
  </si>
  <si>
    <t>Vestuario para los centros de vida activa transferidos  de 2025-PR-SE82/2022</t>
  </si>
  <si>
    <t>DESMONTAJE Y POSTERIOR MONTAJE NUEVA UBICACIÓN DE FAROLA  ARTÍSTICA EN PLZA.RINCONADA(TRASLADO FAROLA A NAVE).</t>
  </si>
  <si>
    <t>BATISCAFO EDITORIAL, S.L.</t>
  </si>
  <si>
    <t>CTTO MENOR SUSCRIPCION REVISTA PANTERA BIBLIOTECAS MUNICIPALES AÑO 2025</t>
  </si>
  <si>
    <t>ORBA</t>
  </si>
  <si>
    <t>IRENE ALVARO MANCHADO</t>
  </si>
  <si>
    <t>LIMPIEZA DE COCINA, ALMACEN Y BARRA DE LA CAFETERIA DEL CVA RONDILLA- PERSONAS MAYORES E INICIATIVAS SOCIALES</t>
  </si>
  <si>
    <t>EXP. VS 1/24 SERVICIOS DE MANTENIMIENTO Y CALIBRACIÓN DE EQUIPOS DEL LABORARORIO DE LA RED DE CALIDAD DE VALLADOLID</t>
  </si>
  <si>
    <t>INSPECCION Y LIMPIEZA RED SANEAMIENTO Y ARQUETAS ALBERGUE MUNICIPAL</t>
  </si>
  <si>
    <t>2025 11 3111 22103</t>
  </si>
  <si>
    <t>PRIMERA PRORROGA CONTRATO DE SUMINISTRO DE GASOLINA 95º VEHICULOS ADSCRITOS AL SERVICIO DE SALUD PUBLICA AÑO 2025</t>
  </si>
  <si>
    <t>MANTENIMIENTO DE LOS APARATOS ELEVADORES LOTE 4 DE LOS  CVA SIN TRANSFERIR.DEL 01/02/25 AL 31/12/2026</t>
  </si>
  <si>
    <t>MOLINA DECO-ART, SOCIEDAD LIMITADA</t>
  </si>
  <si>
    <t>DOS MARCOS PARA LA AGENCIA DE INNOVACIÓN SEGÚN PRESUPUESTO</t>
  </si>
  <si>
    <t>1A. PRORROGA  CONTRATO GASOLINA 95 PARA VEHICULOS Y OTRA MAQUINARIA MENOR/PERIODO DEL 01/ENE AL 31/DIC 2025/SEISPC</t>
  </si>
  <si>
    <t>SUBSANACIÓN ANOMALÍAS SISTEMA DE DETECCIÓN DE INCENDIOS</t>
  </si>
  <si>
    <t>PRORROGA CONTRATO SUMINISTRO GASOLINA 95º EXP PR-SE 15/2022 DEL 01/01/25 AL 31/12/25. SERVICIO DE LIMPIEZA VIARIA.</t>
  </si>
  <si>
    <t>REAJUSTE PRESUP.-GESTION REDES-SERV.PLANIF.DINAM.Y GESTION INFORM.AREA PERS.MAY.FAM.SERV.SOC.DE 1 AGOSTO A 23 SEPT 2025</t>
  </si>
  <si>
    <t>2025 05 4312 22104</t>
  </si>
  <si>
    <t>CONTRATO CENTRALIZADO LOTE 2 VESTUARIO Y CALZADO PERSONAL MERCADOS MUNICIPALES DEL SCM AÑO 2025</t>
  </si>
  <si>
    <t>MANTENIMIENTO MOBILIARIO URBANO COMO PUNTO DE INFORMACION (MUPI). LOTE 1.</t>
  </si>
  <si>
    <t>2025 06 3261 22699</t>
  </si>
  <si>
    <t>SUMINISTRO DE RESMAS PARA LA IMPRENTA MUNICIPAL VINCULADAS AL SERVICIO DE EDUCACIÓN. AÑO 2025.</t>
  </si>
  <si>
    <t>2025 06 3321 22699</t>
  </si>
  <si>
    <t>CTTO. SUMINISTRO PAPEL PARA LA IMPRENTA MUNICIPAL - IMPRESIÓN DOC. NORMALIZADOS DE BIBLIOTECAS PÚBLICAS. AÑO 2025</t>
  </si>
  <si>
    <t>Suministro de 4 piezas repuesto proporcionaods kygel Bupp y 4 racor 45mm anonizado//SEISPC</t>
  </si>
  <si>
    <t>Servicio limpieza Taller / CASQULLO SECO PAP-1210 P10 / CASQUILLO SECO PAP-1220-P10 / CARTUCHO GRASA 400G GOPARTS  30400</t>
  </si>
  <si>
    <t>ARANDELA ALA ANCHA M-5 DIN-9021 ZN / REMACHE ESTANDAR C/ANCHA 4.8X30 / BROCA HSS Co DIN338N REBAJADA - 21,00MM REF.1027</t>
  </si>
  <si>
    <t>CTO. BASADO MANTENIM.  ALARMAS BIBLIOTECAS LÓPEZ G MARTIN ABRIL Y CAMPO GRANDE (LOTE 2) -AÑO 2025- (2025/CMS_01/000030)</t>
  </si>
  <si>
    <t>CONTRATO TRANSITORIO MANTENIMIENTO DE LAS INSTALACIONES DE PROTECCIÓN CONTRA INCENDIOS ESPACIO JOVEN ZONA SUR / 2025</t>
  </si>
  <si>
    <t>ANUNCIO EN REVISTA Y WEB DE LA PROGRAMACIÓN DE MENUDO FIN DE SEMANA DEL SERVICIO DE PARTICIPACIÓN CIUDADANA</t>
  </si>
  <si>
    <t>CTO SUMINISTRO SUSCRIPCION REVISTA ALTERNATIVAS ECONOMICAS BIBLIOTECAS MUNICIPALES AÑO 2025</t>
  </si>
  <si>
    <t>ANTENAS FERMY S.L.</t>
  </si>
  <si>
    <t>CAMBIO DE DOS  PUNTOS DE TV EN EL CVA RONDILLA- PERSONAS MAYORES E INICIATIVAS SOCIALES</t>
  </si>
  <si>
    <t>SUMINISTRO DE AGUA PARA LA ACADEMIA DE POLICÍA MUNICIPAL</t>
  </si>
  <si>
    <t>CARENADO PROTECTOR S31113-A220-0020</t>
  </si>
  <si>
    <t>PROTECTOR SX BRAZO ELEV.  NEW / PROTECTOR DX BRAZO ELEV.  NEW</t>
  </si>
  <si>
    <t>CTO. VENTOSA CON ROTULA ELEV. S41180-0000-0080</t>
  </si>
  <si>
    <t>CORREA MOTOR CC2020/5000/EU6 / MANETA TENSOR</t>
  </si>
  <si>
    <t>PATIN TRINEO FR LOW NOISE S315F0-Z140-0041</t>
  </si>
  <si>
    <t>MONTAJE CUERPO EST. ELEV. AUX. S411C1-N000-0560</t>
  </si>
  <si>
    <t>ENCODER SAL/REG-SUB/BAJ</t>
  </si>
  <si>
    <t>PATIN RODILLO ELEV FMO PLUS / SOPORTE FMO PLUS / COJINETE CARRO ELEVADOR FMO / COJINETE EXT ELEV FMO PLUS/MOR / TRANSPOR</t>
  </si>
  <si>
    <t>TAPA BISAGRA S315G0-V140-0010 / BULON S311G3-1134-0430 / BULON S311G3-1134-0420 / CABLEADO, SENSORES PALA S411A0-N000-11</t>
  </si>
  <si>
    <t>CTO.GOMA ESTRIB.WIDE -1005mm S411C1-N000-0700 / SENS. BORDE CARGA, MAGN. CODIF S411A0-N000-1120 / CJTO.BASE ESTRIBERA OL</t>
  </si>
  <si>
    <t>CTTO SUMINISTRO PRENSA DIARIO AS BIBLIOTECAS MUNICIPALES AÑO 2025</t>
  </si>
  <si>
    <t>CONTRATO MENOR CONSERVACIÓN Y MANTENIMIENTO DEL CENTRO MUNICIPAL DE LA IGUALDAD / ENERO Y FEBRERO</t>
  </si>
  <si>
    <t>MANTENIMIENTO DE LA CALEFACCION DEL JACINTO BENAVENTE LOS MESES DE ENERO Y FEBRERO DE 2025</t>
  </si>
  <si>
    <t>2025 10 2312 22199</t>
  </si>
  <si>
    <t>SUMINISTRO DE ROLLOS PAPEL SECAMANOS, AMBIENTADOR Y LIQUIDO DESINFECTANTE PARA LOS TALLERES DE LOS  CVA EN 2025</t>
  </si>
  <si>
    <t>Recarga de una botella de Argón y CO2 para formaión en soldadura//SEISPC</t>
  </si>
  <si>
    <t>IMPORTE ANÁLISIS DE DROGAS REALIZADOS DURANTE DICIEMBRE 2024</t>
  </si>
  <si>
    <t>2025 03 9241 22199</t>
  </si>
  <si>
    <t>PLACA DE INAUGURACIÓN PARA CENTRO LAS FLORES</t>
  </si>
  <si>
    <t>REPARACION DE 5 PRENDAS DEL TRAJE DE INTERVENCION EN RESCATE TECNICO Y FORESTAL///SERV. EXTINCION DE INCENDIOS</t>
  </si>
  <si>
    <t>Repuestos contenedores de carga lateral 3.200L para reparacion contenedores recogida de papel y cartón. Limpieza Viaría</t>
  </si>
  <si>
    <t>MANTENIMIENTO MOBILIARIO URBANO COMO PUNTO DE INFORMACION (MUPI). LOTE 3.</t>
  </si>
  <si>
    <t>SUMINISTRO DE GASOLINA TIPO ""A"" PARA LOS VEHÍCULOS DEL S.E.P.I.-</t>
  </si>
  <si>
    <t>2ª PRORROGA CONTRATO MEJORA, CONSERV. Y REP. JUEGOS INF., MOB. URBANO, FUENTES ORNAMENT. Y EQUIPOS DE BOMBEO. 2025</t>
  </si>
  <si>
    <t>MATERIAL DE FONTANERÍA PARA CC DELICIAS (ID 44399)</t>
  </si>
  <si>
    <t>REGALOS Y CARAMELOS PARA EL DÍA DEL NIÑO EN SAN JUAN DE DIOS///SERV. EXTINCION DE INCENDIOS</t>
  </si>
  <si>
    <t>2025 06 3261 22103</t>
  </si>
  <si>
    <t>CTTO SUMINISTRO GASOLEO DE AUTOMOCIÓN PARA VEHICULOS SERVICIO EDUCACIÓN. LOTE 4. AÑOS 2025 Y 2026</t>
  </si>
  <si>
    <t>UTILIZACION DE POLIDEPORTIVO J. L. MOSQUERA PARA  ACTIVIDAD DE BALONCESTO ADAPTADO A LOS MAYORES -CVA H. DEL REY EN 2025</t>
  </si>
  <si>
    <t>SE 40-2024 CTTO MANTENIMIENTO ASCENSORES. LOTE 6 INSPECCIONES PERIODICAS ASCENSORES COLEGIOS PUBLICOS. 2025 Y 2026</t>
  </si>
  <si>
    <t>CONTRATO GASOLEO DE AUTOMOCION PARA VEHÍCULOS SALUD PÚBLICA 0521-BBH Y 4531-GGS PARA EL AÑO 2025 Y 2026</t>
  </si>
  <si>
    <t>MANTENIMIENTO ALBERGUE MUNICIPAL PEREGRINOS PUENTE DUERO. LOTE 1 MANTENIMIENTO DE LAS INSTALACIONES. UN AÑO DE DURACIÓN</t>
  </si>
  <si>
    <t>SISTEMA PROTECCION ALARMA TRANSITORIA ALBERGUE ZONA JOVEN PINAR ENERO 2025</t>
  </si>
  <si>
    <t>MANTENIMIENTO DE ASCENSORES EN CENTRO INTEGRADO PSH - 1ER TRIMESTRE 2025. HASTA ENTRADA NUEVO CONTRATO.</t>
  </si>
  <si>
    <t>Fabricación de 24 carnets corporativos // SEISPC</t>
  </si>
  <si>
    <t>SUMNINISTRO DE AUTOGAS PARA VEHÍCULO HIBRIDO 0634 DHJ PARA EL AÑO  2025</t>
  </si>
  <si>
    <t>MANTENIMIENTO DE ASCENSOR DEPENDENCIAS DEL DISTRITO III DE PARQUESOL ENERO 2025</t>
  </si>
  <si>
    <t>CONTRATO MANTENIMIENTO INSTALACIONES PROTECCION CONTRA INCENDIOS 2025</t>
  </si>
  <si>
    <t>Fabricación de números corporativos para las prendas del personal//SEISPC</t>
  </si>
  <si>
    <t>CTTO SUMINISTRO SUSCRIPCION REVISTA PRIMICIAS NEWS BIBLIOTECAS MUNICIPALES AÑO 2025</t>
  </si>
  <si>
    <t>SEDENA SL</t>
  </si>
  <si>
    <t>ACTIVIDADES ESPACIOS JÓVENES NORTE Y SUR - ENERO 2025 A DICIEMBRE 2027</t>
  </si>
  <si>
    <t>PAMPLONA</t>
  </si>
  <si>
    <t>NAVARRA</t>
  </si>
  <si>
    <t>MATERIAL DE PINTURA PARA CC RONCILLA (TINTE UNIVERSAL MARRON 0.05L)</t>
  </si>
  <si>
    <t>CINTA BITUMI AQUA PROTECT NEGRO 10X10 ROL                                   ( SERVICIO DE LIMPIEZA - TALLER.  )</t>
  </si>
  <si>
    <t>SUMINISTRO DE DISOLVENTE PARA C.C. CASA CUNA (ID 0043819 // SEGOPI N-25 5LT)</t>
  </si>
  <si>
    <t>PROLONGACION ARTIC. 2"" -1/2"" 13010005 UD                                    ( SERVICIO DE LIMPIEZA )</t>
  </si>
  <si>
    <t>SUMINISTRO MATERIAL PINTURA PARA CC BAILARÍN VICENTE ESCUDERO (MINIROD. TEXAS LACAR/ESMALTAR D16 6CM (8UND)). ID 44454</t>
  </si>
  <si>
    <t>TKROM ESMALTE S/R 6009 VERDE 4LT                                            ( SERVICIO DE LIMPIEZA )</t>
  </si>
  <si>
    <t>CONVER. R-16 S/R SATINADO 17.6KG (TINTADO 20KG)                             ( SERVICIO DE LIMPIEZA )</t>
  </si>
  <si>
    <t>MATERIAL DE PINTURA PARA CC. BAILARÍN VICENTE ESCUDERO (ID 44454) // SEGOCRYL M-60 S RAL-9010 15LT</t>
  </si>
  <si>
    <t>BROCHA VIROLA DORADA Nº12 UD                                                ( SERVICIO DE LIMPIEZA - PINTADAS JUAN.  ) /</t>
  </si>
  <si>
    <t>TKROM IMPRIMACION S/R RAL GRIS 411 15LT                                     ( MANTENIMIENTO DE EDIFICIOS E INSTALACIONES</t>
  </si>
  <si>
    <t>EUROPLAS E-22 PINTURA ACRILICA 15LT                                         ( SERVICIO DE LIMPIEZA ) / EUROPLAS E-22 PIN</t>
  </si>
  <si>
    <t>PISTOLA PRIMA PRO 3/4L P.1.40 UD                                            ( SERVICIO DE LIMPIEZA )</t>
  </si>
  <si>
    <t>TKROM ESMALTE CON PU NEGRO 121 BRILLO 4LT                                   ( SERVICIO DE LIMPIEZA - RETIRA JUAN JOSE (J</t>
  </si>
  <si>
    <t>TKROM BASE UNI ESM.STCO CON PU BRILLO TR 4LT                                ( SERVICIO DE LIMPIEZA ) / DISOLVENTE UNIVER</t>
  </si>
  <si>
    <t>PRORROGA CONTRATO MEDIACION Y CONVIVENCIA-ACTIVIDADES PLAN DE CONVIVENCIA-COFINANCIADO POR JCYL-DE 1/1 A 30/9/2025</t>
  </si>
  <si>
    <t>PRORROGA CONTRATO DE MEDIACION Y CONVIVENCIA-DE 1-1 A 30-9 DE 2025 (Y PROP.920249000239 ACTIVIDADES 42200 PROYECTO FA)</t>
  </si>
  <si>
    <t>L4-contrato mant.elevadores CVAS TRANSF de 1/2/2025 a 31/12/2026</t>
  </si>
  <si>
    <t>SUMINISTRO DE VINILOS PARA LAS DEPENDENCIAS DE LA POLICÍA MUNICIPAL</t>
  </si>
  <si>
    <t>Vestuario para los centros de vida activa sin transferir  de 2025-PR-SE82/2022</t>
  </si>
  <si>
    <t>AJUSTE PRESUPUESTARIO MATENIMIENTO EQUIPOS INFORMATIVOS CVA VICTORIA AÑO 25</t>
  </si>
  <si>
    <t>2025 07 1721 22103</t>
  </si>
  <si>
    <t>SUMINISTRO GASOLINA 95 EXPDTE HPMA_SE 37/2024 A LOS VEHICULOS SERVICIO MEDIO AMBIENTE</t>
  </si>
  <si>
    <t>PROROGA CON.SUM.GASOLINA ¿ TRACTOR CORTACESPED Y MAQUINARIA JARDINERIA - CENTRO FORMACION PARA EL EMPLEO 2025</t>
  </si>
  <si>
    <t>SERVICIO DE COMIDAS EN COMEDOR SOCIAL DE 1/1/2025 A 31/12/2027-SCASS</t>
  </si>
  <si>
    <t>Reparaciones de prendas y materiales del Servicio// SEISPC</t>
  </si>
  <si>
    <t>2025 07 1721 22199</t>
  </si>
  <si>
    <t>VS 2/24 SUMINISTRO FUNGIBLES PARA LABORATORIO DE RED DE CONTROL DE CONTAMINACIÓN ATMOSFÉRICA - LOTE 2</t>
  </si>
  <si>
    <t>Control de calidad del contrato de obras de carril bici en la calle Oro (exp. 26/2024 SETM) Lote 1</t>
  </si>
  <si>
    <t>SE 14-2024 CTTO MANTENIM ZONAS VERDES EDIF EDUCACIÓN Y SERV SOCIALES. LOTE 2: BIBLIO PARQUESOL 23-9-24 AL 22-9-26</t>
  </si>
  <si>
    <t>VS 2/24 SUMINISTRO FUNGIBLES PARA LABORATORIO DE RED DE CONTROL DE CONTAMINACIÓN ATMOSFÉRICA - LOTE 3</t>
  </si>
  <si>
    <t>Seguridad y Salud contrato carril bici en Paseo Juan Carlos I -TRAMO NORTE - (expediente 31/2024 SETM)</t>
  </si>
  <si>
    <t>REPARACION CALDERA ROCA VVDA ALOJAMIENTO PROVISIONAL CALLE CENTRO 12 1-C - TECNO-VALLADOLID</t>
  </si>
  <si>
    <t>MANTENIMIENTO DE ASCENSORES PREVENTIVO, TÉCNICO-LEGAL Y CORRECTIVO DEPENDENCIAS POLICÍA MUNICIPAL LOTE Nº3 2025-2026</t>
  </si>
  <si>
    <t>Recarga de una botella de oxígeno mediicinal//SERVICIO EXTINCION INCENDIOS Y PROTECCION CIVIL</t>
  </si>
  <si>
    <t>LOTE 1 Seguridad y Salud de la prórroga del contrato de conservación, reparación y reforma alumbrado. PS2 EXP 8/2021</t>
  </si>
  <si>
    <t>REPARACION DE LA VERJA DEL CVA PUENTE COLGANTE- PERSONAS MAYORES E INICIATIVA SOCIALES</t>
  </si>
  <si>
    <t>GUANTE NITRILO SIN POLVO AZUL TALLA S 3,5GRS (                       ) / GUANTE NITRILO SIN POLVO AZUL TALLA M 3,5GRS (</t>
  </si>
  <si>
    <t>2025 07 1711 22104</t>
  </si>
  <si>
    <t>BOTA BLASTER S1P SRC ESD T-40 (                       )</t>
  </si>
  <si>
    <t>HOJA SIERRA SABLE 100X20 14// SEISPC</t>
  </si>
  <si>
    <t>HOJA SIERRA SABLE 100X20 24D 5UDS//SEISPC</t>
  </si>
  <si>
    <t>TRINQUETE 374 ESTANCO FACOM KL.161PB (                       )</t>
  </si>
  <si>
    <t>BOTE LACTIC LIMPIADOR DESINFECTANTE HA 750ML (                       ) / GUANTE PIEL T/FLOR BLANCO T-7 (</t>
  </si>
  <si>
    <t>BOTA BLASTER S1P SRC ESD T-40 (                       ) / SEÑAL PELIGRO TENDIDO ELECTRICO (                       ) / ZA</t>
  </si>
  <si>
    <t>KIT JUNTAS GT3 (                       ) / RUEDA GIRATORIA GATO MEGA (                       ) / ARANDELA DIN-9021 A4 M8</t>
  </si>
  <si>
    <t>CORTE Y PLEGADO CHAPA (                       ) / CHAPA PLEGADA POLICIA VALLADOLID NUMEROS 1 A 30 (</t>
  </si>
  <si>
    <t>DISPENSADOR MECHA SMART (                       ) / PAPELERA TAPA BASCULANTE 25 LITROS (                       ) / DOSIF</t>
  </si>
  <si>
    <t>HOJA LENOX LAZER 150X25X1.1 5 UDS/ HOJA LENOX LAZER 225X25X1,1 5 UDS//SEISPC</t>
  </si>
  <si>
    <t>FILTRO DE AIRE HIFLO / BUJÍA NGK BR8ES / MANO DE OBRA ( C-8710-BNJ HR-II )</t>
  </si>
  <si>
    <t>MANO DE OBRA.  ( 0040-LWH CHEQUEO GESTIÓN. SUSTITUIR BATERÍA. COMPROBAR CARGA DEL REGULADOR )</t>
  </si>
  <si>
    <t>JUEGO DE PASTILLAS DE FRENO EBC SFAC194 / RELE DE ARRANQUE COMPATIBLE HONDA CB-500-XA</t>
  </si>
  <si>
    <t>ESCAPE TIPO ORIGINAL HOMOLOGADO LEOVINCE SITO / PORTE PEDIR URGENTE / MANO DE OBRA ( C-8710-BNJ HR-II BUJÍA SIN CARGO )</t>
  </si>
  <si>
    <t>FILTRO DE AIRE / FILTRO DE VARIADOR / FILTRO DE GASOLINA / JUEGO DE RODILLOS DE VARIADOR / GLOBAL SMART 10W40 / PEQUEÑO</t>
  </si>
  <si>
    <t>FILTRO DE AIRE / FILTRO DE VARIADOR / FILTRO DE GASOLINA / JUEGO DE RODILLOS DE VARIADOR / GLOBAL 10W40 SMART / PEQUEÑO</t>
  </si>
  <si>
    <t>REALIZAR CHEQUEO GESTIÓN ELECTRÓNICA CONEXION TEXA / CUERPO VÁLVULA DE MARIPOSA / MANO DE OBRA ( 3391-KMN )</t>
  </si>
  <si>
    <t>CORREA DE VARIADOR / JUEGO RODILLOS DE VARIADOR BANDO 20X15X13,5 / FILTRO DE GASOLINA / FILTRO DE AIRE / BUJÍA NGK CR8E</t>
  </si>
  <si>
    <t>CORREA DE VARIADOR / JUEGO DE RODILLOS DE VARIADOR BANDO 20X15X13,5 / FILTRO DE GASOLINA / FILTRO DE AIRE / BUJÍA NGK CR</t>
  </si>
  <si>
    <t>CORREA DE VARIADOR / JUEGO DE RODILLOS DE VARIADOR JMT 20X15X13,5 / FILTRO DE GASOLINA / FILTRO DE AIRE / BUJÍA NGK CR8E</t>
  </si>
  <si>
    <t>HYUPERSA CENTRO S.L. HYUNDAI</t>
  </si>
  <si>
    <t>Revisión anual oficial de vehiculo eléctrico Hyundai IONIQ 5 matrícula 2246MFX del Área de Tráfico y Movilidad.-</t>
  </si>
  <si>
    <t>CORREA DE VARIADOR / JUEGO DE RODILLOS DE VARIADOR JMT 20X15X13,5 / FILTRO DE GASOLINA / FILTRO DE AIRE / BUJIA NGK CR8E</t>
  </si>
  <si>
    <t>CORREA DE VARIADOR / JUEGO DE RODILLOS DE VARIADOR BANDO 20X15X13,5 / FILTRO DE GASOLINA / FILTRO DE AIRE ( 3394-KMN. RE</t>
  </si>
  <si>
    <t>KIT DE TRANSMISION DID 15X41 52XDV HONDA CB-500-XA</t>
  </si>
  <si>
    <t>BUJIA NGK BR8ES / BATERIA TECNIUM BTX4L / JUEGO DE RODILLOS DE VARIADOR / JUEGO DE GUIAS RAMPA DE VARIADOR / CORREA DE V</t>
  </si>
  <si>
    <t>DISCO DE FRENO DELANTERO VERSYS 650 LADO ABS NG1701X / DISCO DE FRENO DELANTERO VERSYS 650 NG1056X / JUEGO DE PASTILLAS</t>
  </si>
  <si>
    <t>CTO DE ZAPATAS DE EMBRAGUE COMPLETO / CORREA DE VARIADOR / VARIADOR COMPLETO / FILTRO DE GASOLINA / FILTRO DE AIRE ( 339</t>
  </si>
  <si>
    <t>CTO ZAPATAS DE EMBRAGUE COMPLETO / CORREA DE VARIADOR / VARIADOR COMPLETO / FILTRO DE GASOLINA / FILTRO DE AIRE / BUJÍA</t>
  </si>
  <si>
    <t>TORNILLO DISCO DE FRENO DELANTERO VERSYS-650  8X30 / TORNILLO DISCO DE FRENO DELANTERO VERSYS 650 8X35 / JUEGO DE PASTIL</t>
  </si>
  <si>
    <t>REPARACIÓN MÓDULO ABS ( 9096-JPW ) / LÍQUIDO DE FRENOS / PORTES RECOGER-DEVOLVER / MANO DE OBRA ( 9100-JPW )</t>
  </si>
  <si>
    <t>MONTOSPRAY ACRILICO MATE RAL9005 400ML ( BAILARIN VICENTE ESCUDERO ID0045131 )</t>
  </si>
  <si>
    <t>F - 657 - IMPRIMACION, PINTURA Y CARTON ONDULADO PARA VVDA ALOJ PROV CALLE SOTO 58 1A - PINTURAS JOSE HERRADOR. 1 DIA</t>
  </si>
  <si>
    <t>MAGNUM + BLANCO 15+2.5L ( CENTRO CIVICO BAILARIN VICENTE ESCUDERO ID0044454 )</t>
  </si>
  <si>
    <t>FILTRO ACEITE MOTOR PROFIHOPPER / Desplazamiento Furgon/Camioneta  0.60¿ / Km. / Mano Obra</t>
  </si>
  <si>
    <t>2025 06 3321 629</t>
  </si>
  <si>
    <t>D2276013 ALIEN ROMULUS/DVD (FORMATO DVD) // LOTE 2.</t>
  </si>
  <si>
    <t>2025 11 1361 214</t>
  </si>
  <si>
    <t>MONTAR CUBREALETA ( 18158000 ) / ALETA ( 2582333 ) / GUARDABARROS ( 2468259 ) / CLIP ( 2325455 ) / PINTURA ALETA ( PIN00</t>
  </si>
  <si>
    <t>ALBARAN: AV25/01016 F: 14/02/2025 / PIEZA REPUESTO MILWAUKEE 4931466162 /SERV. EXTINCION DE INCENDIOS</t>
  </si>
  <si>
    <t>ALBARAN: AV25/01286 F: 26/02/2025 / MASCARILLA 3M REF.4279 / PROTECTOR AUDITIVO PELTOR OPTIME III H540A 3M / ESLINGA M10</t>
  </si>
  <si>
    <t>ALBARAN: AV25/00420 F: 22/01/2025 / REMACHE 4,8 x 18 AL/AC C-14 BRALO / DISCO CORTE 115*1,0mm 4932479577 MILWAUKEE / BRO</t>
  </si>
  <si>
    <t>T - Codigo de centro tramitador GE003949 / 2217291600 - ECOLEX 3 LED 1729 21W 4K CLD DS BLANCO</t>
  </si>
  <si>
    <t>MANTENIMIENTO, SUMINISTRO DE MATERIAL PARA REPARACIONES Downlight DN065B G4 LED20/840 19W D200 RD  DEL CVA ZONA SUR- AM</t>
  </si>
  <si>
    <t>F - 525 - 2x RESISTENCIA ACUMULADOR PARA CEAS CENTRO-SAN AGUSTIN - ENERGINOBA. 1 DIA</t>
  </si>
  <si>
    <t>MANTENIMIENTO, SUMINISTRO DE - Tubo led T8 EM PRO UO S 1200 14.9W 840 2600Lm PARA EL CVA DELICIAS- AM</t>
  </si>
  <si>
    <t>MATERIAL ELECTRICIDAD PARA CC PARQUESOL (ID 43771) // 10 TUBO LED T5 EXT FC22 P 21.5W 830 2GX13</t>
  </si>
  <si>
    <t>MANTENIMIENTO- SUMINISTRO DE MATERIAL PARA REPARACIONES DEL CVA SAN JUAN, DELICIAS Y PTE. COLGANTE- INICIATIVAS SOCIALES</t>
  </si>
  <si>
    <t>9788414275993 Administrativo/a Test del temario General corporaciones locales 2024 / 9788414275986 Administrativo/a Supu</t>
  </si>
  <si>
    <t>ID: 0044221-DEPOSITO CANINO / MANILLA EBRO REGULABLE NEGRA REF.  36 35-50</t>
  </si>
  <si>
    <t>ID: 0044254 / MANILLA SOAL CHAPARRO M9005 NEGRA  ( UND )</t>
  </si>
  <si>
    <t>SIN ID-COLEGIOS / ACEITE  WD-40  500ML D/ACCION CANULA FIJA</t>
  </si>
  <si>
    <t>MANTENIMIENTO, SUMINISTRO DE MATERIAL PARA REPARACIONES ,  CERRADURA BTV 2360452 DEL CVA HUERTA DEL REY-AM</t>
  </si>
  <si>
    <t>ID: 0044131-DEPOSITO CANINO / BURLETE AMIG 2-1000 ALUMINIO PLATA.</t>
  </si>
  <si>
    <t>ID: 0044772-PM JEFATURA POLICIA C/VICTORIA / CERRADERO JIS ELEC. 1440 S/FRONTAL 12/24V AC/DC</t>
  </si>
  <si>
    <t>ID: 0044248-BLIBLIOTECA PARQUESOL / JUEGO VASO   1/4 IRIMO 109-37-4  37PCS.</t>
  </si>
  <si>
    <t>SIFON FLEXIBLE CON ADAPTADOR ROSCADO FR-50 / CEPILLO BARB. BARR. B/MAD. FIBRA ROJA  520MM S/MANGO / BARBOSA ABRAZADERA C</t>
  </si>
  <si>
    <t>ID: 0044507-DISTRITO-4 LA RUBIA / MANILLA BAICHA GAIA NEGRA 7MB2010NE ( UND ) / ID: 0043755-DELICIAS / CRC GALVA COLOR P</t>
  </si>
  <si>
    <t>MANTENIMIENTO, SUMINISTRO DE MATERIAL PARA REPARACIONES-STIHL JUEGO PARA LIMPIAR TUBERÍAS PARA EL CVA ZONA SUR-</t>
  </si>
  <si>
    <t>JUEGO PUNTAS BAHCO 31PZ. 59/S31B + PORTAP. / PINCEL BARB. UNIVERSAL Nº  6 / PINCEL BARB. UNIVERSAL Nº 10 / LLAVES MECANI</t>
  </si>
  <si>
    <t>Corresponde al albaran A24/15859-26.12.2024 / SIN ID-COLEGIOS / HILO SOLDAR K-66 0,8MM (ROLLO 15 KG.) / ALAMBRE GALVA. 0</t>
  </si>
  <si>
    <t>Corresponde al albaran A24/15919-27.12.2024 / MANGO BARB. MADERA 1300x28 S/ROSCA / TENAZA ARTIC. BAHCO 8223 210x38MM BI.</t>
  </si>
  <si>
    <t>MANO DE OBRA / STIHL VÁSTAGO Ø 25,4 MM X 1,5 M 41377107136</t>
  </si>
  <si>
    <t>ADHESIVO MONTAJE SOUDAL T-REX 290ML CRISTAL / BRIDA NYLON 3,6x 370 NEGRA COFIL / RIEGO PISTOLA CLABER MULTIFUNCION 9391</t>
  </si>
  <si>
    <t>ARNES CLIMAX 21-C PLUS / CLIMAX MOSQUETON CINTURON MOD. 30 / CLIMAX CUERDA 14MM 1.5MT 30/1</t>
  </si>
  <si>
    <t>2025 01 4331 212</t>
  </si>
  <si>
    <t>ID: 0043597-IDEVA - NAVE HUB / BOMBILLO MCM EAPN: 40-40 E-32251</t>
  </si>
  <si>
    <t>SUMINISTRO DE MATERIALES DE CERRAJERÍA / FERRETERÍA EN DISTINTOS COLEGIOS PÚBLICOS</t>
  </si>
  <si>
    <t>CADENA STIHL MOTOSIERRA   36 RS RAPID SUPER ESLABON / AFILADO CADENA MOTOSIERRA / STIHL LIMA REDONDA 4,0X200 56057734006</t>
  </si>
  <si>
    <t>LLAVES MECANIZADAS ACERO / CERRADURA AGA REF.134M C-40 / CERRADURA AGA REF.671 M-31 C/ LLAVE / DREMEL SPEEDCLIC REF. 406</t>
  </si>
  <si>
    <t>COMBUSTIBLE STIHL MOTOMIX  5LT. / CADENA STIHL MOTOSIERRA   36 RS RAPID SUPER / ESPADA STIHL R 50CM/20"" 1,6MM/0.063"" 3/8</t>
  </si>
  <si>
    <t>CLIMAX CUERDA NYLON 11MM 20MTS SEMIESTATICA / CLIMAX ANTICAIDAS DISPOSITIVO CLIMAXROC / CLIMAX ANILLO INSTALACION 1.5 MT</t>
  </si>
  <si>
    <t>MANO DE OBRA / STIHL  INTERRUPTOR 12504300500 / STIHL PLACA DE CONTACTO 48514000600 / STIHL INTERRUPTOR 48514300502 / ST</t>
  </si>
  <si>
    <t>STIHL  CASQUILLO 40027138306 / STIHL CIERRE ARNÉS 41347106401 / O.W. TORNILLO REF. 71414 / O.W. ARANDELA REF. 30898 / PA</t>
  </si>
  <si>
    <t>MANO DE OBRA / MANO DE OBRA / CUERDA ARRANQUE 3,0MM 100MT. / MANO DE OBRA / MANO DE OBRA / MANO DE OBRA / CUERDA ARRANQU</t>
  </si>
  <si>
    <t>VS 2/24 SUMINISTRO FUNGIBLES PARA LABORATORIO DE RED DE CONTROL DE CONTAMINACIÓN ATMOSFÉRICA - LOTE 1</t>
  </si>
  <si>
    <t>Impresión y encuadernación de 140 ejemplares de las Ordenanzas Fiscales del ejercicio 2025</t>
  </si>
  <si>
    <t>STIHL CHAQUETA PROTECCION PROTECT MS S 883260403 / PILA DURACELL  1,5V. LR06 AA PLUS 100% 4UND / PILA DURACELL 12,0V. MN</t>
  </si>
  <si>
    <t>FACTURACIÓN DE REPUESTOS SEGÚN PEDIDO DE VENTA Nº 2025PV101/68 ALBARÁN 148 FECHA 13/01/2025</t>
  </si>
  <si>
    <t>STIHL  BOTAS DE CUERO MS FUNCTION 39 885320439 / ESPADA STIHL R 30CM/12"" 1,3MM/0.050"" 3/8"" P 30050004805 / STIHL ACEITE</t>
  </si>
  <si>
    <t>FACTURACIÓN DE REPUESTOS SEGÚN PEDIDO DE VENTA Nº 2025PV101/246 ALBARÁN 499 FECHA 03/02/2025 / FACTURACIÓN DE REPUESTOS</t>
  </si>
  <si>
    <t>MATERIAL DE CERRAJERÍA PARA VARIOS CENTROS CÍVICOS</t>
  </si>
  <si>
    <t>GASTOS COMIDA AUDITORÍA DE CALIDAD POLICÍA MUNICIPAL</t>
  </si>
  <si>
    <t>2ª PRORROGA CONTRATO MEJORA, CONSERV. Y REP. JUEGOS INF., MOB. URBANO, FUENTES ORNAMENT. Y EQUIPOS DE BOMBEO. L3_2025</t>
  </si>
  <si>
    <t>BOTELLA DE OXIGENO MEDICINAL MOD. X2S (CARGA)///SERVICIO DE EXTINCION DE INCENDIOS</t>
  </si>
  <si>
    <t>Seguridad y salud en contrato de obras de construcción de carril bici en polígono de San Cristóbal (exp. 38/2023 SETM)</t>
  </si>
  <si>
    <t>NOTIFICACIONES ADMINISTRATIVAS CON PRESUNCIÓN DE VERACIDAD Y FEHACENCIA. LOTE 1</t>
  </si>
  <si>
    <t>MANO DE OBRA / STIHL JUEGO CABEZALES DE ASPIRACIÓN 42820073600 / STIHL CARBURADOR 4282/11 42821200611 / MANO DE OBRA / S</t>
  </si>
  <si>
    <t>4272GHL. REALIZACION DE PRUEBA DE GASES CON RESULTADO CORRECTOR / 2 KE26289947 - W5W 12V NIS CP / 2 B8889928VPVA - ESCOB</t>
  </si>
  <si>
    <t>NOTIFICACIONES ADMINISTRATIVAS, CON PRESUNCIÓN DE VERACIDAD Y FEHACIENCIA. TASA DE BASURAS. LOTE 2</t>
  </si>
  <si>
    <t>0515KFV. MANTENIMIENTO  ANUAL. CAMBIO ACEITE, FILTRO ACEITE, LIQUIDO DE FRNEO Y LAMPARA IZQUEIRDA DE MATRICULA / 2 SMOIL</t>
  </si>
  <si>
    <t>ASOC. DE ARCHIVEROS CASTILLA Y LEON</t>
  </si>
  <si>
    <t>CUOTA ANUAL DE SOCIO INSTITUCIONAL ARCHIVO MUNICIPAL DE VALLADOLID. AÑO 2025.</t>
  </si>
  <si>
    <t>EMISIÓN DISTINTIVOS DE VEHÍCULO ELÉCTRICO CATEGORÍA VELID AÑO 2025.</t>
  </si>
  <si>
    <t>CONTRATACIÓN SERVICIO DE CATERING PARA EVENTO PRESENTACIÓN DE EMPRENDEDORES DEL ESPACIO COWORKING LANZADERA IDEVA</t>
  </si>
  <si>
    <t>1617DTJ.SUSTITUCION CABLE REGULADOR SALIDA CALEFACCION Y AJUSTE CIERRE PUERTA ACOMPA?ANTE. / 2 2754200QAE - CABLE / 2 KE</t>
  </si>
  <si>
    <t>MATERIAL FERRETERÍA PARA SERVICIO PARTICIPACIÓN CIUDADANA (CINTA PVC TR 48MMX66M)</t>
  </si>
  <si>
    <t>ARREGLO DE TELÓN DE TEATRO DEL CENTRO CÍVICO PARQUESOL</t>
  </si>
  <si>
    <t>MANT. SUMINISTRO DE PICAPORTE LINCE PRA EL CVA FRAY LUIS Y / CUADRADILLO MANILLA PARAEL CVA  PTE. COLGANTE- AM</t>
  </si>
  <si>
    <t>CERRADURA PARA C.C. PARQUESOL (ID 4500) // CERRADURA URKO  23-R 20 B/LARGO</t>
  </si>
  <si>
    <t>*CAJA EMPALME 160X100X50 GARR METAL / TABLERO CORCHO C/MARCO 60X40 - / LIMA LIQUIDACION</t>
  </si>
  <si>
    <t>Seguridad y salud obras de interconexión de carril bici C/ Mieses con avda. Salamanca, avda. Gijón (exp. 22/2024 SETM)</t>
  </si>
  <si>
    <t>VS 2/24 SUMINISTRO FUNGIBLES PARA LABORATORIO DE RED DE CONTROL DE CONTAMINACIÓN ATMOSFÉRICA - LOTE 4</t>
  </si>
  <si>
    <t>*MONTACK CEYS EXPRESS CINTA BLISTER OFERTA / *CEYS MS-TECH TRANSPARENTE 310 ML 507226 OFERTA</t>
  </si>
  <si>
    <t>MATERIAL FERRETERÍA PARA CC PARQUESOL / *PORTAR. TATAY MOD. RONDA</t>
  </si>
  <si>
    <t>MATERIAL PARA CM LAS FLORES ++ / *PORTAETIQUETAS BRINOX BLANCO 50UD / SEÑAL EBER CLASE B LUMINIS 297X210 A4</t>
  </si>
  <si>
    <t>CREACIÓN DE INFOGRAFÍA PARA INFORMAR DE RESTRICCIONES EN ZONA DE BAJAS EMISIONES DEL AYUNTAMIENTO DE VALLADOLID</t>
  </si>
  <si>
    <t>COPIA LLAVE NORMAL / COPIA LLAVE SEGURIDAD PUNTOS / *CINTA MIARCO KREPP 24MMX45M//SEISPC</t>
  </si>
  <si>
    <t>MATERIAL FERRETERÍA PARA CC ESGUEVA ** / CARTELES PUERTA 15X4.5 CM EMPUJAR/TIRAR</t>
  </si>
  <si>
    <t>DIVERSO MATERIAL DE FERRETERÍA C.C. CASA CUNA</t>
  </si>
  <si>
    <t>DISEÑO GRAFICO Y MAQUETACION DEL FOLLETO DE ACTIVIDADES  Y DEL CONCIERTO DE PRIMAVERA DE LOS CVA - INICIATIVAS SOCIALES</t>
  </si>
  <si>
    <t>2025 08 1651 22700</t>
  </si>
  <si>
    <t>CONTRATO DE SERVICIO DE LIMPIEZA DEPENDENCIAS DEL CENTRO DE ALUMBRADO PÚBLICO. SEPI.-</t>
  </si>
  <si>
    <t>MANTENIMIENTO, SUMINISTRO DE MATERIAL PARA REPARACIONES DEL CVA ZONA SUR Y ARCA REAL- INICIATIVAS SOCIALES</t>
  </si>
  <si>
    <t>CUELGA ESCOBAS CON RODILLOS. ADHES. BRINOX / LIMA LIQUIDACION / ALYCO 108015 TIJERA  ELECTR. M/BICOMP. 145 MM / *ADAPTAD</t>
  </si>
  <si>
    <t>F - 756 - TORNILLERIA, PICAPORTE Y MANILLA - VVDA ALOJ PROVISIONAL SALUD 15 2 DCHA- FERRET ORTIZ. 1 DIA</t>
  </si>
  <si>
    <t>2025 10 2311 22104</t>
  </si>
  <si>
    <t>CONTRATO DE SUMINISTRO DE VESTUARIO Y CALZADO SE-PC-10-2023 (PR-SE-82/2022) -  2025</t>
  </si>
  <si>
    <t>SUMINISTRO DE PILAS PARA COMBOS DE CENTROS CÍVICOS (PILA DURACELL PLUS LR61 9V BULK)</t>
  </si>
  <si>
    <t>MANTENIMIENTO DEL ASCENSOR Y PLATAFORMA ELEVADORA INDUSTRIAL, LOTE 3, SEGUNDA PRÒRROGA, (65/2024)</t>
  </si>
  <si>
    <t>COMMENT|+++ DISTRITO 4 +++ / *ACEITE WD-40 200ML / *CUTTER TAJIMA LC-500 AUTO LOCK / CERRADURA TESA EMBUTIR 2030 60 HL *</t>
  </si>
  <si>
    <t>FUGA EN BAÑOS DE LA CUPULA DEL MILENIO, REVISION NIVELES POZO BOMBEO</t>
  </si>
  <si>
    <t>VALE DE COMPRA Nº 1924 / *MANOPLA RECOGE HOJAS BIKAIN / TRAMPA EHL P/RATAS SUPERCAT / MASSO ROE GLUE TRAMPA ADHE RATAS 2</t>
  </si>
  <si>
    <t>BLISTER 4 PILAS RECARG. AAA 750mAh (1249)</t>
  </si>
  <si>
    <t>2025 01 9203 22699</t>
  </si>
  <si>
    <t>ADQUISICION BANDERA DIPUTACION PALENCIA GLORIETA DEL MATADERO, R..</t>
  </si>
  <si>
    <t>REMACHE 6.0X25 ALU/AC / SIERRA DE CALAR JSPE135TQX/K / REMACHE 6.0X14</t>
  </si>
  <si>
    <t>CABALLETE PINTOR MADERA 175 CMS (2123)</t>
  </si>
  <si>
    <t>FUNDA GRAFOPLAS 11 TAL PP 80 MIC A4 / PASTA LAVAMANOS PIU BALDE 5000ML  / POWERPACK M18FPP2E3-502XEU / CARPETA CANGURO 4</t>
  </si>
  <si>
    <t>BOLSA NEGRA 90X95 G-140 BDRPLTOTAL (1000 unid)</t>
  </si>
  <si>
    <t>COMMENT|** VALE 1183  ** / FARDO HIGIENICO DOMESTICO 38M - 96 UNDS OFERTA / KIT ARNES NARANCO 80070B+80105 1,5M+80124 SA</t>
  </si>
  <si>
    <t>MTNA. HARDCORE ROJO CLARO R-3020 400ML / KIT ADH POLIOFINAS LOCTITE 406+770 / FARO DELANTERO EXTERIOR REDONDO  / MTRO CA</t>
  </si>
  <si>
    <t>MANTENIMIENTO, SUMINISTRO DEMATERIALES PARA REPARACIONES DEL CVA RONDILLA Y SAN JUAN- AM</t>
  </si>
  <si>
    <t>GRAFFITI-BK (10L) / SEK DECAPIN GEL (10L)</t>
  </si>
  <si>
    <t>F - 1931 - CERRADURA MCM Y DE COSTA Y MARE PARA VVDA ALOJ PROV GUARDERIA 6 BAJO DCHA - SANTIAGO RGUEZ</t>
  </si>
  <si>
    <t>CTTO SERVICIO RECOGIDA PAPELERAS BIBLIOTECA PARQUESOL Y MARTIN ABRIL. ENERO 2025</t>
  </si>
  <si>
    <t>ALB: 25-201845 PED: 25-003161-1003 S/PED: 1155 / LUBRICANTE AFLOJATODO MULTIUSO WD-40 380+20 ML</t>
  </si>
  <si>
    <t>Reparación del sistema de alumbrado averiado en taller para tener correcta iluminación en taller. Recogida de Residuos.</t>
  </si>
  <si>
    <t>ALB: 25-202805 PED: 25-004766-1003 S/PED: 1195 / OUTILS ESCARIFICADOR DE 3 PUAS KAK</t>
  </si>
  <si>
    <t>ACUERDO MARCO_8367JKB:CATADIOPTICO,ESCOBILLAS Y LAMPARA_0701DKW:5W40,ARANDELA,TASA,W75/3Y DI POLEN, MANO DE OBRA_9688DTP</t>
  </si>
  <si>
    <t>ALB: 25-200878 PED: 25-001637-1003 S/PED:  / OBRA POLICIA MUNICIPAL DELICIAS / TUERCA REDUCIDA 3/4-1/2 LATON / CLABER RA</t>
  </si>
  <si>
    <t>PRIMERA PRORROGA CONTRATO EXP. SPSC - 54/2022 LOTE2 ARRENDAMIENTO CAMIÓN DEL 01/01/25 AL 13/09/25. SERVICIO DE LIMPIEZA.</t>
  </si>
  <si>
    <t>ALB: 25-201113 PED: 25-002031-1003 S/PED: POLICIA DELICIAS / ABARCON DN75 2/1/2"" / CEYS MS TOTAL TECH TRANSPARENTE 290ML</t>
  </si>
  <si>
    <t>ALB: 25-202712 PED: 25-004596-1003 S/PED: 1192 / BOLSA 25 UDS ESTACA PARA TUBERIA 16 MM (RB) / ENLACE ROSCA HEMBRA PE 25</t>
  </si>
  <si>
    <t>MANTENIMIENTO,SUMINISTRO DE MATERIAL,PVC SANITARIO SERIE B DN 32 Y MANGUITO EVACUACION  PARA EL  CVA HUERTA DEL REY-AM</t>
  </si>
  <si>
    <t>ALB: 25-201662 PED: 25-002944-1003 S/PED: 1950 / CAJA 20 ROLLOS CINTA VERDE OLIVA PARA ATADORA MANUAL / CAJA 20 ROLLOS C</t>
  </si>
  <si>
    <t>ALB: 25-201576 PED: 25-002793-1003 S/PED:  / MANGO CEPILLO BARRENDERO MADERA SIN ROSCA 1300X28 (1995) / GARRA METALICA C</t>
  </si>
  <si>
    <t>VARIOS SUMINISTROS DE MATERIAL DE FONTANERÍA // CEIP ENTRE RÍOS</t>
  </si>
  <si>
    <t>MANTENIMIENTO Y CONSERVACION DEL C. DE APRENDIZAJE A LO LARGO DE LA VIDA- INICIATIVAS SOCIAL.- ENERO Y FEBRERO DE 2025</t>
  </si>
  <si>
    <t>CONTRATO MANTENIMIENTO ASCENSORES ESPACIO JOVEN ZONA SUR ENERO - MARZO 2025</t>
  </si>
  <si>
    <t>F - 1370 - REDUCTORAS, LATIGUILLO, MANOMETRO - VVDA ALOJ PROVISIONAL TORTOLA 2 1C - FLUME. 1 DIA</t>
  </si>
  <si>
    <t>SUMINISTRO DE BATERÍA PARA GRUPO ELECTRÓGENO DE CC ZONA ESTE</t>
  </si>
  <si>
    <t>VARIOS SUMINISTROS DE FONTANERÍA // CEIP VICENTE ALEIXANDRE</t>
  </si>
  <si>
    <t>ALB: 24-233624 PED: 24-054136-1017 S/PED: 296931034    1136 / REPARACION DE:SOPLADOR    MARCA: STIHL  MODELO:  BR600  NS</t>
  </si>
  <si>
    <t>EDICIONES REUNIDAS</t>
  </si>
  <si>
    <t>CTTO SUMINISTRO SUSCRIPCION REVISTA VIAJAR BIBLIOTECAS MUNICIPALES AÑO 2025</t>
  </si>
  <si>
    <t>PREST. ADICIONALES DEL 01.01.2025 AL 04.04.2025 MANT. Y CONSERV. INST. TERMICAS POLICIA (1ª PRORROGA EXP. SPSC 035/2021)</t>
  </si>
  <si>
    <t>ALB: 25-203094 PED: 25-005271-1003 S/PED: 1198 / ROLLO 100 ML MICROTUBO PVC PARA GOTERO TECH.FLOW DN3</t>
  </si>
  <si>
    <t>VARIOS ARTÍCULOS DE FONTANERÍA // CEIP MIGUEL HERNÁNDEZ</t>
  </si>
  <si>
    <t>ALB: 25-201499 PED: 25-002631-1003 S/PED: 1944 / BOLSA 100 UDS. BRIDA NYLON NEGRA 3,6 X 370 / 3M ROLLO CINTA ENMASCARADO</t>
  </si>
  <si>
    <t>PRESTACIONES BASICAS MANT. CONSERV. INST. TERMICAS POLICIA (1ª PRORROGA EXP.SPSC 035/2021)</t>
  </si>
  <si>
    <t>ALB: 25-201469 PED: 25-002631-1003 S/PED: 1944 / CAJA 20 ROLLOS CINTA ROJA PARA ATADORA MANUAL / CAJA DE 5000 GRAPAS 6X4</t>
  </si>
  <si>
    <t>ALB: 25-203926 PED: 25-006412-1003 S/PED: 1214 / RETIRA FERNANDO FERNANDEZ MAGAZ / VALVULA PVC ROSCAR 1"" / EURO ADAPTADO</t>
  </si>
  <si>
    <t>PRESTO CONJUNTO MANETA PARA 1000M (4 UNDS) // CEIP EL PERAL</t>
  </si>
  <si>
    <t>ALB: 25-201591 PED: 25-002828-1003 S/PED: 1949 / RED.MARSELLA LATON H-M 11/2-11/2 / MACHON PE 11/2 / TE IGUAL R.HEMBRA L</t>
  </si>
  <si>
    <t>CP ENTRERIOS / PRESTO GRIFO LAVABO TEMPORIZADO LATON CROMADO 1/2"" (605) / LATIGUILLO H-H 3/8-1/2 L- 200</t>
  </si>
  <si>
    <t>ALB: 25-202631 PED: 25-004438-1003 S/PED: 1187 / BOLSA 100 UDS. BRIDA NYLON MARRON 4,8 X 290  / TAPON PE DN 40 / MANGUIT</t>
  </si>
  <si>
    <t>3M SEMIMASCARA MEDIANA REF 6200  / CEYS MS TOTAL TECH MARRON 290ML //SERV. EXTINCION DE INCENDIOS</t>
  </si>
  <si>
    <t>REGISTRO ALUMINIO ESTANCO RELLENABLE SENCILLO KN15 40x40 / CEIP ENTRE RÍOS</t>
  </si>
  <si>
    <t>ALB: 25-201818 PED: 25-003161-1003 S/PED: 1155 / RED.MARSELLA LATON H-M 11/2-11/2 / HILO TEFLON SELLADOR DE TUBERIAS LOC</t>
  </si>
  <si>
    <t>ALB: 25-201365 PED: 25-002454-1003 S/PED: 1941 / ROLLO 25 ML.POLIETILENO AGR.BD.PN 6 DN20 / TE PE TUBO-TUBO-TUBO 20-20-2</t>
  </si>
  <si>
    <t>ALB: 24-234022 PED: 24-055371-1003 S/PED: 1893 / MLK SIERRA DE SABLE BATERIA M18 FHZ-502X 22MM 3000 CPM (2 BATERIAS Y CA</t>
  </si>
  <si>
    <t>ALB: 24-234020 PED: 24-055361-1003 S/PED: 1892 / LLAVE GANCHO DN 40-50-63 / SILKY SERRUCHO RECTO GOMTARO 240MM  / BELLOT</t>
  </si>
  <si>
    <t>H.M.O.  COMPROBAR  FALLOS  MEDIANTE DIAGNOSIS,  HACER PRUEBAS Y TEST DE ADBLUE. BORRAR FALLOS Y COMPROBAR FUNCIONAMIEN</t>
  </si>
  <si>
    <t>SUSTITUIR  ACEITE  MOTOR, FILTROS DE ACEITE, HABITACULO, AIRE, COMBUSTIBLE, DIRECCION, NIVELES Y ENGRASE//SEISPC</t>
  </si>
  <si>
    <t>H.M.O.  CAMBIAR  ACEITE,  FILTRO  DE ACEITE, AIRE, POLEN, COMBUSTIBLE Y SECADOR / FILTRO HABITACULO / FILTRO ACEITE /</t>
  </si>
  <si>
    <t>H.M.O.  REALIZAR  MANTENIMIENTO  DE ACEITE MOTOR Y FILTROS / FILTRO COMBUSTIBLE / ANILLO TAPON CARTER / CARTUC.FILTRO</t>
  </si>
  <si>
    <t>H.M.O CAMBIO DE ACEITE MOTOR Y FILTROS / CARTUCHO COMBUS / CARTUC.FILTRO ACEITE / CARTUCHO SECADO / ADBLUE PREFILTR / A</t>
  </si>
  <si>
    <t>HIBISCUS C-3 L</t>
  </si>
  <si>
    <t>JUNIPERO C-10 L</t>
  </si>
  <si>
    <t>CAÑAS DE BAMBU</t>
  </si>
  <si>
    <t>R-  4-N     SILEMBLOC</t>
  </si>
  <si>
    <t>985-M- 6-100  TUERCA A.B. / 19541   ESTUCHE CAJON FIJO N.11 050107 / 19548   ESTUCHE CAJON FIJO N.12-21  060106 / 934-M</t>
  </si>
  <si>
    <t>64TI/35 KA 6356 CADADO ABUS LLAVES IGUALES Nº6356 / BOLSA BASURA  EXTRA 85X105 (PAQUETE 10 BOLSAS)</t>
  </si>
  <si>
    <t>PINCHAZO ( FURGON+EQUILIBRADO 1762-GZJ ) / CAMARA NUEVA ( 6.00-16+MONTAJE CARRO )</t>
  </si>
  <si>
    <t>CUBIERTA NUEVA ( 205/70R15 BARUM 1723-HNN ) / S.I. GESTION DE NFU CAT. C ( 1723-HNN )</t>
  </si>
  <si>
    <t>195/55R20 MICHELIN PRIM3 95H ( 3721-KGD ) / S.I. GESTION DE NFU  (  CAT. B 3721-KGD ) / 175/70R14 CONTINENTAL 95T XL  (</t>
  </si>
  <si>
    <t>EQUILIBRADO Y SERVICIOS ( FURGON 3934-JTY ) / 205/60R16 MICHELIN PRIM4 92V ( 1961.LTT ) / S.I. GESTION DE NFU  (  CAT. B</t>
  </si>
  <si>
    <t>205/60R 16 MICHELIN PRIM4 92H ( 6228-JKP ) / S.I. GESTION DE NFU  (  CAT. B 6228-JKP ) / 215/65R16 MICHELIN AG3 106T ( 3</t>
  </si>
  <si>
    <t>TARJETA POSTAL EN ESPAÑA, LA ( Corresponde a N/E  1 ) / EL ÁRBOL EN JARDINERÍA Y PAISAJISMO ( Corresponde a N/E  1 ) / V</t>
  </si>
  <si>
    <t>MEAT/9537 - MD REC PURGADOR / TEXTO/ - 2796CCZ / TEXTO/ - PRESUPUESTO DE ORIGEN # L25 0200000124 / PAPEL/5020032 - BOBIN</t>
  </si>
  <si>
    <t>VALEO/574199 - VR54 300MM X1 SILENCIO CONVENCIONAL / TEXTO/ - MICRA ,  2543 HTB / TEXTO/ - VIENEN A POR ELLA / NGK/91210</t>
  </si>
  <si>
    <t>NGK/94103 - CALENTADOR METALICO / TEXTO/ - MUY URGENTE  1216 KHB / TEXTO/ - PRESUPUESTO DE ORIGEN # L25 0200000950 / DYS</t>
  </si>
  <si>
    <t>MOTIP 563 LIMPIADOR DE FRENOS 0.5L / COFAN CINTA AISLANTE NEGRA 20M / COFAN CINTA AMERICANA NEGRA 190 MICRAS 50MMX25M</t>
  </si>
  <si>
    <t>VARTA SILVER AGM 70AH 760A(EN) 12V +DCHA</t>
  </si>
  <si>
    <t>VARTA SILVER AGM 70AH 760A(EN) 12V +DCHA / MICHELIN EURODAINU INFLADOR A1821</t>
  </si>
  <si>
    <t>LIV AGUA DESTILADA-DESMINERALIZADA 5L / ESCOBILLAS RENAULT SCENIC 750/650 / ESCOBILLAS RENAULT SCENIC 750/650 / DURACELL</t>
  </si>
  <si>
    <t>VARTA SILVER AGM 70AH 760A(EN) 12V +DCHA / PHILIPS 12V HIR 2 LONGLIFE 55W 9012LLC1 / LOMAR LAVAPARABRISAS AK-LP 10 AZUL</t>
  </si>
  <si>
    <t>F - 1234 - TIRADOR ZAMAC 160mm - CEAS ZONA SUR-LA RUBIA - MARINO DE LA FUENTE. 1 DIA</t>
  </si>
  <si>
    <t>MANTENIMIENTO, SUMINISTRO DE MATERIAL, TAPETA ROBLE BARN.70*13 PARA EL  C.V.A. SAN JUAN- AM</t>
  </si>
  <si>
    <t>F - 722 - TABLAS DE MELAMINA NEGRA Y TORNILLERÍA PARA CEAS CENTRO-JEFATURAS - MARINO DE LA FUENTE SA. 1 DIA</t>
  </si>
  <si>
    <t>MANTENIENTO, SUMINISTRO DE MATERIAL PARA REPARACIONES DEL CVA LA VICTORIA- INICIATIVAS SOCIALES</t>
  </si>
  <si>
    <t>CARGA GAS BOMBONA 2,8K</t>
  </si>
  <si>
    <t>MASCARILLA FFP2 S/V PLEGABLE 828//SEISPC</t>
  </si>
  <si>
    <t>MATERIAL FERRETERÍA PARA CC JOSÉ LUIS MOSQUERA (ID 43861) DOSI JAB VISION FUME 1,4L</t>
  </si>
  <si>
    <t>ESCUADRA ALUMINIO 36x36x38 / TORN. C/MARTILLO 8.8 8x20+TUERCA//SEISPC</t>
  </si>
  <si>
    <t>HOJA SIERRA SABLE 250MM S1242KHM / HOJA SIERRA SABLE 250MM S1242KHM // CEIP MARINA ESCOBAR - CEIP ALONSO BERRUGUETE</t>
  </si>
  <si>
    <t>SIKA 11FC PURFORM BLANCO 300ML / SIKASIL 110 NEUTRAL TRANSPARENTE / CARGA GAS BOMBONA 2,8K - COLEGIOS PÚBLICOS</t>
  </si>
  <si>
    <t>BROCA SDS PLUS 10X550X610 (5X) / CORONA 7969 C/P &lt;750 68x75/50 / CINTA PERFORADA GALVA 17x0,8x10M / T. INVIOLABLE 6 X 50</t>
  </si>
  <si>
    <t>MANTEN. SUMINISTRO DE MATERIALES PARA REPARACIONES  TACO SX PLUS 6X30 YDISPENSADOR PAPEL PARA EL CVA RONDILLA- AM</t>
  </si>
  <si>
    <t>BROCA PRO SDS-MAX 65X450X600mm</t>
  </si>
  <si>
    <t>MONTAJE / EQUILIBRAR RUEDA TURISMO</t>
  </si>
  <si>
    <t>REPARAR RUEDA MIXTA</t>
  </si>
  <si>
    <t>CUB 145/80R13 75T MABOR / 900N2 / MONTAJE / VALVULA TR410 / REPARAR RUEDA CON INSERTO Y LIMPIEZA DE LLANTA / REPARAR RUE</t>
  </si>
  <si>
    <t>PLACA CUADRADA VEHIC.ESPE. / lampara 24v Festoon T10,5x43 10W St / lampara 24v C5W Standard SV8,5 / W21002 CRYSTAL CLEAN</t>
  </si>
  <si>
    <t>BOMBA LIMPIA PSA / BUJIA DE ESPIGA / ROTULA DIRECCION / ROTULA DIRECCION / FILTRO DE AIRE / FILTRO DE ACEITE / lampara 2</t>
  </si>
  <si>
    <t>PILA VARTA AAA BLISTER 12 LONGLIFE / PILA VARTA AA BLISTER 12 LONGLIFE / TORNILLO ALLEN / 50TUERCA HEXAGONAL / 50TUERCA</t>
  </si>
  <si>
    <t>BOLSA BRIDAS NEGRAS 3.6X280 (100) / CINTA CARROCERO PREMIUM 19X50 / Tenacilla de ajuste rápido picoloro / ADHESIVO DE CO</t>
  </si>
  <si>
    <t>SYNTIUM 5000 AV 5W30 5L. / Canon Gestion Aceite (RD679/2006) / PILOTO BALIZAMIENTO LATERAL / ALFOMBRA PEUGEOT PARTNER /</t>
  </si>
  <si>
    <t>Batería moto Yumicon 12,6Ah 150A CP / Batería moto Yumicon 11,6Ah 120A CP / Bateria Moto Seca Sb  12 V 11Ah / Batería mo</t>
  </si>
  <si>
    <t>LLAVE COMBINADA 10 MM / CAJA 5 ADAP.T. BOLA 1/4""1/4"" 50MM / CAJA 5 ADAP.T. PIN 1/4""'' 1/2"" 50MM / PILA ALKALINA 4R25 6V</t>
  </si>
  <si>
    <t>ADPRO/101 - AGUA DESTILADA 5L. AD / ADPRO/15504 - ANTICONGELANTE AD-PLUX 5L 50% / ADPRO/15502 - ANTICONG. ROSA 50% 5L /</t>
  </si>
  <si>
    <t>F - 1818 - 4 BOLSAS CEMENTO RAPIDO Y 2 BOTES PINTURA GRIS - CENTRO INTEGRADO PSH - RIALCO</t>
  </si>
  <si>
    <t>SACO CEMENTO GRIS 32.5 R // CEIP NARCISO ALONSO CORTÉS</t>
  </si>
  <si>
    <t>GRIFO CURVO CON PORTAGOMA 1/2"" / VALVULA ESFERA ""MINI"" M-H 1/2""</t>
  </si>
  <si>
    <t>MANTENIMIENTO, SUMINISTRO DE DESATASCADOR LIQUIDO ALTA DENSIDAD 2 KG.PARA EL CVA RIO ESGUEVA- INICIATIVAS SOCIALES</t>
  </si>
  <si>
    <t>Suministro de un contenedor de 5 m3 para C.C. Rondilla.</t>
  </si>
  <si>
    <t>SISTEMA DE TELEGESTIÓN DEL RIEGO PARA LA OBRA DE LOS TOLDOS DE LA CALLE SANTA MARÍA  (EXPTE: AI-27/2019)</t>
  </si>
  <si>
    <t>CONTRATO DE MANTENIMIENTO ALARMAS (LOTE 3, CCTV) PARA CENTRO LAS FLORES (ENERO / MAYO 2025)</t>
  </si>
  <si>
    <t>2025 08 1301 22699</t>
  </si>
  <si>
    <t>Suministro de plastificadora con destino al Servicio de Ocupación de Vía Pública</t>
  </si>
  <si>
    <t>SUMINISTRO DE PAPEL PARA IMPRESIÓN PUBLICIDAD MENUDO FIN DE SEMANA (1 ED.) Y CARNAVAL 2025</t>
  </si>
  <si>
    <t>MANTENIMIENTO DEL SISTEMA DE DETECCIÓN Y EXTINCIÓN DE INCENDIOS, LOTE 4, SEGUNDA PRÓRROGA, (65/2024)</t>
  </si>
  <si>
    <t>ADJUIDICA GRABACIÓN EN OFF VOZ ALCALDE PARA VÍDEO DIVULGATIVO CANDIDATURA VALLADOLID COMO CIUDAD EUROPEA DEPORTE 2026</t>
  </si>
  <si>
    <t>MANTENIMIENTO DE ASCENSORES EN COMEDOR SOCIAL 1ER TRIMESTRE 2025. HASTA ENTRADA NUEVO CONTRATO.</t>
  </si>
  <si>
    <t>MANTENIMIENTO ASCENSOR DEL C. DE F. PARA EL EMPLEO- JACINTO BENAVENTE DE ENERO A MARZO DE 2025</t>
  </si>
  <si>
    <t>MARJORIE FLORENCE VEYS</t>
  </si>
  <si>
    <t>CTTO SUSCRIPCION REVISTA DISCOVERY BOX BIBLIOTECAS MUNICIPALES AÑO 2025</t>
  </si>
  <si>
    <t>SANT JUST DESVERN</t>
  </si>
  <si>
    <t>SEGURIDAD Y SALUD.MEJORA ECOLÓGICA CERRO SAN CRISTÓBAL, ACTUACIÓN B.1.3 PRTR Cº DE BIODIVERSIDAD URBANA. V.32/2024</t>
  </si>
  <si>
    <t>MTO_GESTIÓN ENERGÉTICA MEDIANTE BIOMASA_ REVISIÓN PRECIOS 2025. COMPLEMENTARIO_CASA DEL BARCO Y EDIF_ ANEXO</t>
  </si>
  <si>
    <t>CTTO SUMINISTRO SUSCRIPCION REVISTA PEONZA BIBLIOTECAS MUNICIPALES AÑO 2025</t>
  </si>
  <si>
    <t>MATERIAL DE DIFUSION PROGRAMA JUVENIL ""CONOCE TU AYUNTAMIENTO"" / DURANTE 2025</t>
  </si>
  <si>
    <t>SPC 13/2024 SERVICIOS INFORMÁTICOS IMPRESIÓN TICKETS Y PROVISIÓN CONTENIDOS PANTALLAS INFORMATIVAS EN/FEB (1A)</t>
  </si>
  <si>
    <t>ADJUDICA RENOVACIÓN SUSCRIPCIÓN PAPEL PERIÓDICO 'EL DÍA DE VALLADOLID' - 14/02/2025 a 13/02/2026 - MEDIOS COMUNICACIÓN</t>
  </si>
  <si>
    <t>SUSTITUCIÓN CRISTAL ROTO EN EL CENTRO INTEGRADO PSH</t>
  </si>
  <si>
    <t>CONTRATO CENTRALIZADO MANTENIMIENTO APARATOS ELEVADORES DE CENTROS MUNICIPALES (LOTE 6, INSPECCIONES PERIÓDICAS // 2A)</t>
  </si>
  <si>
    <t>L4 - CONTRATO MANTENIMIENTO ELEVADORES CENTRO INTEGRADO. DE 1/2/ 2025 A 31/12/2026</t>
  </si>
  <si>
    <t>ADJUDICA RENOVACIÓN SUSCRIPCIÓN ANUAL (2025) PERIÓDICO DIGITAL ELCONFIDENCIAL.COM - GOBIERNO Y RELACIONES</t>
  </si>
  <si>
    <t>6 CARPETAS PORTADOCUMENTOS CON PINZA Y ORGANIZADOR//SEISPC</t>
  </si>
  <si>
    <t>Seguridad y salud en obras de adaptación y ejecución tramos ciclables en Ps. Isabel la Católica (exp. 28/2023 SETM)</t>
  </si>
  <si>
    <t>CONTRATO ELABORACION CONTENIDOS DIGITALES PARA MUPIS: ACTUALIZACIONES Y ADAPTACIONES.</t>
  </si>
  <si>
    <t>INSPECCIÓN CENTRO DE TRANSFORMACIÓN ARCHIVO MUNICIPAL POR O.C.A.</t>
  </si>
  <si>
    <t>Contrato con CULLIGAN WATER SPAIN para el suministro de botellas de agua para la Direc. del Área de Tráfico y Mov.</t>
  </si>
  <si>
    <t>LOTE 6-INSPECCION ELEVADORES OCAS-CVAS NO TRANSF-CONTRATO AÑOS 2025 Y 2026</t>
  </si>
  <si>
    <t>GASTO COMPLEM. REVISIÓN DE PRECIOS CONTRATO MANT. INTEGRAL GESTIÓN ENERGÉTICA BIOMASA. CASA DEL BARCO Y ANEXO. 2025-2026</t>
  </si>
  <si>
    <t>ADJUDICACION CONTRATO CENTRALIZADO PUBLICACION DATOS TURISMO EN EL OBSERVATORIO URBANO PARA EL AÑO 2025</t>
  </si>
  <si>
    <t>Seguridad y salud en el contrato de obras de construcción de carril bici en la calle Oro (exp. 26/2024 SETM)</t>
  </si>
  <si>
    <t>Control de Calidad Lote 3 del control de conservación,reparación y reforma de alumbrado. PS 2 Expte 8-2021.</t>
  </si>
  <si>
    <t>CONTRATO CENTRALIZADO MANTENIMIENTO ASCENSOR. SERVICIO DE LIMPIEZA.</t>
  </si>
  <si>
    <t>CONTRATACIÓN DEL MANTENIMIENTO DE APARATOS ELEVADORES EN LOS EDIFICIOS DEPENDIENTES DE LA AGENCIA DE INNOVACIÓN.LOTE 3.</t>
  </si>
  <si>
    <t>REPERCUSION GASTOS POR VENTA DE ENTRADAS CONCIERTO PERSONAS MAYORES CELEBRADO EN NAVIDAD</t>
  </si>
  <si>
    <t>REPARACIONES DE PRENDAS Y MATERIALES DEL SEISPC: 1 BOLSA DE TRASLADO, 2 CAZADORAS Y 2 PANTALONES/EXTINCION DE INCENDIOS</t>
  </si>
  <si>
    <t>CTTO MENOR SUSCRIPCIÓN REVISTA GADGET Y COCHES 2000 BIBLIOTECAS MUNICIPALES AÑO 2025</t>
  </si>
  <si>
    <t>Reparación provisional de cocina industrial en parque Central//SEISPC</t>
  </si>
  <si>
    <t>CTTO MENOR SUSCRIPCION REVISTA ECOLOGISTAS EN ACCION BIBLIOTECAS MUNICIPALES AÑO 2025</t>
  </si>
  <si>
    <t>SUMINISTRO DE CARTUCHOS IMPRESORA FURGONETA DE INVESTIGACIÓN DE ACCIDENTES Y CD-R.</t>
  </si>
  <si>
    <t>PLASTICO FLEXIBLE PVC PARA PLANTILLAS DE CORTE DE TABLONES PARA INTERVENCIONES EN ESTRUCTURAS COLAPSADAS (BREC)//SEISPC</t>
  </si>
  <si>
    <t>2025 06 3261 213</t>
  </si>
  <si>
    <t>SE 40-24 CTTO MANTENIMIENTO ASCENSORES LOTE 1 ESCUELA MUNICIPAL DE MUSICA. 2025 Y 2026</t>
  </si>
  <si>
    <t>MANTENIMIENTO DE LOS APARATOS ELEVADORES LOTE 4 CENTRO DE FORMACION JACINTO BENAVENTE. DEL 01/02// 2025  AL 31/12/ 2026</t>
  </si>
  <si>
    <t>L4 - CONTRATO MANTENIMIENTO ELEVADORES COMEDOR SOCIAL DE  1/2/2025 A 31/12/2026</t>
  </si>
  <si>
    <t>VS 17/21 CONTRATO MANTENIMIENTO FOTOVOLTAICAS LOTE 2 REAJUSTE DE ANUALIDADES</t>
  </si>
  <si>
    <t>MANTENIMIENTO, SUMINISTRO DE MATERIALPARA REPARACIONES, DESATASCADOR LIQUIDO ALTA DENSIDAD 2 KG. DEL CVA RONDILLA- INICI</t>
  </si>
  <si>
    <t>VS 17/21 CONTRATO MANTENIMIENTO FOTOVOLTAICAS LOTE 1 REAJUSTE DE ANUALIDADES</t>
  </si>
  <si>
    <t>LOTE 6-INSPECCION ELEVADORES OCAS-CVAS TRANSF-AÑOS 2025 Y 2026</t>
  </si>
  <si>
    <t>SEGURIDAD Y SALUD.Cºs DE BIODIVERSIDAD.MEJORA Y DIV ECOL. CUESTA CONEJOS,CUESTA MARUQUESA Y CHARCA FTE EL SOL. V.31/2024</t>
  </si>
  <si>
    <t>Control de Calidad Lote 2 del control de conservación,reparación y reforma de alumbrado. PS 2 Expte 8-2021.</t>
  </si>
  <si>
    <t>INSPECCIONES TÉCNICAS PERIÓDICAS DEPENDENCIAS POLICÍA MUNICIPAL LOTE Nº6 2025-2026</t>
  </si>
  <si>
    <t>LOTE 6 - INSPECCION ELEVADORES OCAS - CENTRO DE PROGRAMAS JUVENILES - CONTRATOS AÑOS 2025 Y 2026</t>
  </si>
  <si>
    <t>REPARACIÓN Y COMPROBACIÓN DE ASCENSOR DE CC CANAL DE CASTILLA POR INUNDACIÓN</t>
  </si>
  <si>
    <t>MANTENIMIENTO, SUMINISTRO DE DESATASCADOR LIQUIDO ALTA DENSIDAD 2 KG. PARA REPARACION DEL CVA ZONA ESTE- AM</t>
  </si>
  <si>
    <t>DESATASCADOR LIQUIDO ALTA DENSIDAD 2 KG.//SEISPC</t>
  </si>
  <si>
    <t>MONOMANDO FREGADERO EXTENSIBLE ENKEL 23615 / MECANISMO PULSADOR PRIHE / GRIFO DUAL PRIHE / TENAZA CANAL SPK 7"" Ø 34 MM 1</t>
  </si>
  <si>
    <t>CODO H-H 87º Ø 75 / CODO H-H 45º Ø 75 / CODO M-H 45º Ø 75 / TAPON REGISTRO ROSCADO 75 / ADHESIVO PVC ""EVACUACION"" 1000CC</t>
  </si>
  <si>
    <t>TERMO ELECTRICO TBL PLUS 50L.1500W.TERMOST.EXTER. // CEIP GONZALO DE CÓRDOBA</t>
  </si>
  <si>
    <t>SPRAY SEGOPI-TECH NEGRO MATE RAL 9005 0,4LT                                 ( PROTECCION SALUBRIDAD PUBLICA - GE 03949 .</t>
  </si>
  <si>
    <t>CERRADURA ZAMAK CROMADO REF.135 L.18,5mm UD                                 ( POLICIA MUNICIPAL - DEPOSITO PERAL-TAQUILL</t>
  </si>
  <si>
    <t>BOLSA BASURA 90X135 NEGRA G-250 (10UDS) ROL                                 ( POLICIA MUNICIPAL )</t>
  </si>
  <si>
    <t>TORNILLO VLOX 5X30 BRICO 9B530VLOX UD                                       ( POLICIA MUNICIPAL - EDIFICIO JEFATURA ALMA</t>
  </si>
  <si>
    <t>TKROM MATE FORTUNA M-60 OCEANIC 4LT / RECAMBIO SEGOPI RITMO TF ANT - CP MACIAS PICAVEA</t>
  </si>
  <si>
    <t>XYLAZEL BARNIZ INTERIOR WB SAT INCOLORO 0.75LT                              ( BIBLIOTECAS PUBLICAS - RETIRA CARLOS FRANC</t>
  </si>
  <si>
    <t>F - 1165 - PINTURA CRILICA Y SPRAY REPARA-GOTELE - CENTRO INTEGRADO PSH - SEGOPI. 1 DIA</t>
  </si>
  <si>
    <t>F - 2021 - PINTURA, RODILLO, CINTA, CARTON, PAPEL CON CINTA - VVDA ALOJ PROV PORTILLO DEL PRADO 20 - SEGOPI SL</t>
  </si>
  <si>
    <t>F - 1173 - ESMALTE, TEMPLE, CINTA DE ENMASCARAR - VVDA ALOJ PROVISIONAL MORADAS 11 BAJO B - SEGOPI. 1 DIA</t>
  </si>
  <si>
    <t>SIBEROR S.L.</t>
  </si>
  <si>
    <t>BOBINA CINTA BALIZA 10CM X 250 MTS BOMBEROS VALLADOLID-PROTECCION CIVIL- SEGUN ARCHIVO  SE INCLUYE CLICHE DE PRIMERA IMP</t>
  </si>
  <si>
    <t>PANTALLA 324 RG INCOLORO / DISCO NOR-VULCAN INOX METAL 230X2.5X22.20//SEISPC</t>
  </si>
  <si>
    <t>ACUERDO MARCO_6230JKP:TARJETA ARRANQUE CODIFICACIONY PILA MANDO</t>
  </si>
  <si>
    <t>ACUERDO MARCO_2796CCZ:REVISAR FALLO MOTOR Y PROGRAMACION Y LIMPIEZA INYECTORES</t>
  </si>
  <si>
    <t>ACUERDO MARCO_0649HHG:KITEMBRAGUE,COLLARIN,VALVULINA,LIQUIDO FRENOS, VOLANTE MOTOR</t>
  </si>
  <si>
    <t>KIT CONJUNTO CONECTOR TACOGRAFOS</t>
  </si>
  <si>
    <t>Albarán OT/146469 de 26/02/2025 ( REPARACIÓN EN TALLER DE CORTACÉSPED HONDA HRH 536 HXE REF: MORERAS VALE Nº: 1233 RETIR</t>
  </si>
  <si>
    <t>Albarán OT/146353 de 21/02/2025 ( REVISIÓN DE MANTENIMIENTO EN TALLER DE PERFILADORA ELIET HONDA 120 REF.: RIBERA DE CAS</t>
  </si>
  <si>
    <t>Albarán OT/ 145948 de 20/01/2025 ( REVISIÓN EN TALLER DE CORTACÉSPED HONDA HRH 536 REF.: CAMPO GRANDE 1 VALE Nº 1926 RET</t>
  </si>
  <si>
    <t>Albarán OT/ 146018 de 28/01/2025 ( REVISIÓN EN TALLER DE MOTOCULTOR HONDA FR 750 REF: VIVERO VALE Nº: 1946 RETIRADO EL 2</t>
  </si>
  <si>
    <t>Albarán OT/ 145851 de 15/01/2025 ( REVISIÓN EN TALLER DE CORTACÉSPED HONDA HRH 536 HXE REF.: HUERTA DEL REY FASE I VALE</t>
  </si>
  <si>
    <t>Albarán OT/ 146457 de 24/02/2025 y 7/03/2025 ( REPARACIÓN EN TALLER DE CORTACÉSPED HONDA R 536 K4 REF.: HUERTA DEL REY 2</t>
  </si>
  <si>
    <t>SUMINISTRO DE BATERIA  AUXILIAR PARA REPARACIONES DEL CVA ZONA ESTE- AM- INICIATIVAS SOCIALES</t>
  </si>
  <si>
    <t>SUMINISTRO DE MATERIAL PARA REPARACIONES DEL CVA FRAY LUIS, ARCA REAL Y Z. ESTE- INICIATIVAS SOCIALES- AM</t>
  </si>
  <si>
    <t>1 8201089106 - JUNTA / 1 7701071316 - JUNTA</t>
  </si>
  <si>
    <t>1 7701068601 - JUNTA / 1 7701071148 - JUNTA ARBOL</t>
  </si>
  <si>
    <t>1 265900024R - LUZ FRENO ELEVADA</t>
  </si>
  <si>
    <t>1 308512092R - CONDUCTO HIDRAULI</t>
  </si>
  <si>
    <t>1 254218614R - INTERRUPTOR</t>
  </si>
  <si>
    <t>1 363211899R - PALETA DE MANDOS</t>
  </si>
  <si>
    <t>OS CT FN GL CALCULADORES / OA EX-RP MANDO LUCES PRECAUCIIN / 1 8200634256 - INTERRUPT.WARNING</t>
  </si>
  <si>
    <t>1 809610017R - PLETAINA ELEVALUN</t>
  </si>
  <si>
    <t>GASTOS ACUERDO MARCO REPARACION DE VEHICULOS EXP. 23/2020</t>
  </si>
  <si>
    <t>1 226A41733R - CAPTADOR OXIGENO</t>
  </si>
  <si>
    <t>MANO DE OBRA DIAGNOSIS -SUSTITUCION  / TUBO 50MM / COMMUTADOR / MANO DE OBRA SOLDADURA  / OFICINA CONTABLE L01471868 / O</t>
  </si>
  <si>
    <t>Saneamiento de alimentación equipo de gancho. Mano de obra de electricidad ( MATRÍCULA 4416KJX )</t>
  </si>
  <si>
    <t>MANO DE OBRA MATRICULA 6747LKN REPARACION FUGA ACEITE Y ESCALERA TRASERA</t>
  </si>
  <si>
    <t>Sustitución del cable de conexión del proyector situado en aula de formación del edificio de bomberos // SEISPC</t>
  </si>
  <si>
    <t>COMPLEMENTARIO AD 920250000980 --&gt; MAYOR IMPRESIÓN DIVERSA CARTELERÍA CON MOTIVO DÍA MUNDIAL DE LA RADIO</t>
  </si>
  <si>
    <t>CTTO SUMINISTRO SUSCRIPCION REVISTA CLIO HISTORIA BIBLIOTECAS MUNICIPALES AÑO 2025</t>
  </si>
  <si>
    <t>LOTE 6- INSPECCION ELEVADORES OCAS - CENTRO INTEGRADO. AÑOS 2025 Y 2026</t>
  </si>
  <si>
    <t>LOTE 3 Seguridad y Salud de la prórroga del contrato de conservación, reparación y reforma alumbrado. PS2 EXP 8/2021</t>
  </si>
  <si>
    <t>SE 40-24 CTTO MANTENIMIENTO ASCENSORES LOTE 6 INSPECCIONES PERIODICAS ESCUELA MUNICIPAL DE MUSICA. 2025 Y 2026</t>
  </si>
  <si>
    <t>MIGUEL JESUS SANCHEZ  HERNANDEZ</t>
  </si>
  <si>
    <t>CTTO MENOR SUSCRIPCION DIARIO LA VANGUARDIA BIBLIOTECA MUNICIPALES AÑO 2025</t>
  </si>
  <si>
    <t>TRES BOTELLAS DE GAS PROPANO DE 11KG PARA FORMACIÓN EN EXTINCIÓN DE INCENDIOS//SEISPC</t>
  </si>
  <si>
    <t>CONTRATO CENTRALIZADO INSPECCIONES PERIÓDICAS ASCENSORES. SERVICIO DE LIMPIEZA.</t>
  </si>
  <si>
    <t>RENOVACIÓN DOMINIOS AGENCIA DE INNOVACIÓN: INNVID.ES Y VALLADOLID.EU</t>
  </si>
  <si>
    <t>OCA: INSPECCION PERIODICA DE LOS APARATOS ELEVADORES LOTE 6 CENTRO DE FORMACION JACINTO BENAVENTE. AÑO 2025 -</t>
  </si>
  <si>
    <t>LOTE 6- INSPECCION ELEVADORES OCAS - COMEDOR SOCIAL. AÑO 2025</t>
  </si>
  <si>
    <t>CONTRATACIÓN MANTENIMIENTO DE APARATOS ELEVADORES EN LOS EDIFICIOS DEPENDIENTES DE LA AGENCIA DE INNOVACIÓN. LOTE 6.</t>
  </si>
  <si>
    <t>Soldar soporte de sistema hidraulico apertura y reforzar. Mano de obra ( MATRICULA 1471KVY )</t>
  </si>
  <si>
    <t>Nivel electrico/visual 254MM c/termostato 80ºC / Portes y embalaje</t>
  </si>
  <si>
    <t>Cilindro hidraúlico doble efecto 70/110/1180 / Portes</t>
  </si>
  <si>
    <t>REAJUSTE - CONTRATACIÓN CONSERVACIÓN Y MEJORA INFRAESTRUCTURAS VERDES DE LAS ZONAS CENTRO Y NORTE. LOTE 4. V34/2022.</t>
  </si>
  <si>
    <t>SERVICIO DE CELADURIA  PARA LA JORNADA DE ATENCIÓN TEMPRANA  EL 15 DE MARZO- INICIATIVAS  SOCIALES- ACCESIBILIDAD</t>
  </si>
  <si>
    <t>Reparación de placa de conectores del amplificador FONESTAR modelo MA 125GU Edificio Protección Civil//SEISPC</t>
  </si>
  <si>
    <t>RECARGA EXTINTOR POLVO (ABC 6 KG) EN LA ANTIGUA HIPICA MILITAR</t>
  </si>
  <si>
    <t>LOTE 2 Seguridad y Salud de la prórroga del contrato de conservación, reparación y reforma alumbrado. PS2 EXP 8/2021</t>
  </si>
  <si>
    <t>A.T.en REDACCIÓN PLAN CONTROL DE CALIDAD paraCARRIL BICI EN PASEO JUAN CARLOS I - TRAMO NORTE-(expediente 31/2024 SETM)</t>
  </si>
  <si>
    <t>SUMINISTRO DE MATERIAL DE FONTANERÍA PARA REPARACIÓN DE ASEO DE C.C. JOSÉ LUIS MOSQUERA</t>
  </si>
  <si>
    <t>2025 07 1623 22700</t>
  </si>
  <si>
    <t>TN. RECOGIDA RESIDUOS VOLUMINOSOS ENERO 2025 ( Los precios corresponden a la Ordenanza reguladora de la Prestación Patri</t>
  </si>
  <si>
    <t>TN. REVISIÓN IMPUESTO ESTATAL VERTEDERO LEY 7/2022 ( UTE CTR VALLADOLID  REGUL. IMPUESTO ESTATAL VERTEDERO AÑO 2024</t>
  </si>
  <si>
    <t>TM. RECOGIDA RSU FEBRERO 2025 Los precios corresponden a la Ordenanza reguladora de la Prestación Patrimonial</t>
  </si>
  <si>
    <t>SUMINISTRO CARTUCHOS IMPRESORA FURGONETA DE INVESTIGACIÓN POLICÍA MUNICIPAL</t>
  </si>
  <si>
    <t>CTO SUMINISTRO REVISTA TURISMO RURAL BIBLIOTECAS MUNICIPALES AÑO 2025</t>
  </si>
  <si>
    <t>CTTO SUSCRIPCION REVISTA CN TRAVELER BIBLIOTECAS MUNICIPALES AÑO 2025</t>
  </si>
  <si>
    <t>2025 04 9202 16205</t>
  </si>
  <si>
    <t>SEGURO DE RESPONSABILIDAD CIVIL DE AUTORIDADES Y PERSONAL DEL 1 DE ABRIL DE 2025 AL 30 DE SEPTIEMBRE DE 2025.</t>
  </si>
  <si>
    <t>CONSTRUCCIONES Y OBRAS LLORENTE, S.A.</t>
  </si>
  <si>
    <t>AD CORRESPONDIENTE A LA CESIÓN DEL LOTE 2 DEL CONTRATO DE CONSERVACIÓN A COLLOSA ( EXPTE 16.2022)</t>
  </si>
  <si>
    <t>220</t>
  </si>
  <si>
    <t>Segundo</t>
  </si>
  <si>
    <t>619</t>
  </si>
  <si>
    <t>2025 07 1623 619</t>
  </si>
  <si>
    <t>CONSTRUCCIONES Y OBRAS VALBUENA S.A.</t>
  </si>
  <si>
    <t>CONTRATO OBRAS AMPLIACION VERTEDERO VALLADOLID. FASE 1 CELDA 1.1.</t>
  </si>
  <si>
    <t>300</t>
  </si>
  <si>
    <t>ADJ.CONTRATO OBRAS REHABILITAC.ENERGÉT.CONSOLIDAC.ESTRUCTURAL, Y REHABIL.DEL TEATRO LOPE DE VEGA EN VALLAD.</t>
  </si>
  <si>
    <t>ADJUDICACION CONTRATO OBRA REFORM,A CASA CONSISTORIAL</t>
  </si>
  <si>
    <t>MOD.NÚM.1 CONTRAT.OBRAS REHABIL.ENERGÉTICA,REFORMA Y ACTUALIZ.DE LA CASA CONSISTORIAL DE VALLAD.</t>
  </si>
  <si>
    <t>UTE CAMINOS DE BIODIVERSIDAD URBANA</t>
  </si>
  <si>
    <t>CONTRATO OBRAS EJECUCION CORREDOR ECOLOGICO INTERIOR EN VALLADOLID:VA-20. ACTUACION B.1.3 ""C. DE BIODIVERSIDAD V.33/2024</t>
  </si>
  <si>
    <t>PRACE SERVICIOS Y OBRAS, SA</t>
  </si>
  <si>
    <t>Contrato de Obras Implantación Ascensor Urbano c/ Veleta, lote 2 ( exp. 17/2023)</t>
  </si>
  <si>
    <t>NARON</t>
  </si>
  <si>
    <t>A CORUÑA</t>
  </si>
  <si>
    <t>ENDESA ENERGIA,S.A., S.U.</t>
  </si>
  <si>
    <t>Contrato de suministro de Gas Natural comprimido para la flota de vehículos del Servicio de Limpieza</t>
  </si>
  <si>
    <t>22103</t>
  </si>
  <si>
    <t>COTODISA OBRAS Y SERVICIOS S.A</t>
  </si>
  <si>
    <t>MODIF.NÚM.1 OBRA REURBANIZACIÓN C/DANIEL DEL OLMO Y PRIMER TRAMO C/NORTE DE CASTILLA EN POL.ARGALES VALLAD.</t>
  </si>
  <si>
    <t>PROYECTO DE EJECUCIÓN CAMINOS DE LA BIODIVERSIDAD URBANA. RESERVA BIOLÓGICA URBANA ""EL TOMILLO"" (2024).</t>
  </si>
  <si>
    <t>609</t>
  </si>
  <si>
    <t>TAUROEMOCION SLU</t>
  </si>
  <si>
    <t>SE-EC 17/24 CTTO. DE PATROCINIO PUBLICITARIO DEL PROGRAMA ""ATENEO CULTURAL. VALLADOLID TAURINA"" - 2025</t>
  </si>
  <si>
    <t>22799</t>
  </si>
  <si>
    <t>TECHNOLOGIC INSIGHT SL</t>
  </si>
  <si>
    <t>CONTRATO MIXTO SUMINISTRO Y OBRA AMPLIACION RUTA RIOS DE LUZ, PLAN SOSTENIBILIDAD TURISTICA . PRTR NEXT GENERATION EU</t>
  </si>
  <si>
    <t>STRATEGIA INFINITA, S.L.</t>
  </si>
  <si>
    <t>ADJUDICACION CONTRATO ELABORACION PLAN IMPULSO TURISMO IDIOMATICO. PRTR, FINANCIADO POR UNION EUROPEA NEXT GENERATION EU</t>
  </si>
  <si>
    <t>230</t>
  </si>
  <si>
    <t>Modificación del contrato de obras de ascensor urbano en calle Veleta (exp. 17/2023 PS nº 3)</t>
  </si>
  <si>
    <t>TRANSTEL SA</t>
  </si>
  <si>
    <t>Leasing 3 barredoras año 2025</t>
  </si>
  <si>
    <t>RIBA ROJA DE TURIA (POLIG. INDUSTRIAL EL OLIVERAL)</t>
  </si>
  <si>
    <t>623</t>
  </si>
  <si>
    <t>ZEBRA PRODUCCIONES SA</t>
  </si>
  <si>
    <t>PATROCINIO PUBLICITARIO DE TURISMO DE VALLADOLID A TRAVES DE LA SERIE DE FICCION MEMENTO MORI. PRTR NEXT GENERATION EU</t>
  </si>
  <si>
    <t>Contrato de obras de implantación de ascensor urbano entre plaza Rafael Cano y calle Salud, lote 1 (exp. 17/2023)</t>
  </si>
  <si>
    <t>I G M, INGENIERIA Y GESTION MEDIOAMBIENTAL, S.L.</t>
  </si>
  <si>
    <t>CONTRATO BASADO EN AM 16/22 LOTE 1 PARA TRABAJOS DE DESBROCE</t>
  </si>
  <si>
    <t>Acuerdo Marco</t>
  </si>
  <si>
    <t>22700</t>
  </si>
  <si>
    <t>SE-EC 26/2024 CTTO MANTENIMIENTO EDIFICIOS. LOTE 1. COLEGIOS PUBLICOS. 2025-2026</t>
  </si>
  <si>
    <t>213</t>
  </si>
  <si>
    <t>DAVID Y LAYLA AIE</t>
  </si>
  <si>
    <t>CONTRATO PATROCINIO PUBLICITARIO TURISMO VALLADOLID A TRAVES AUDIOVISAUL VOY A PASARMELO MEJOR. PRTR NEXT GENERATION EU</t>
  </si>
  <si>
    <t>APLICACIÓN INFORMÁTICA DE POLICÍA MUNICIPAL. LOTE 1. EXPTE. 041/2021.</t>
  </si>
  <si>
    <t>641</t>
  </si>
  <si>
    <t>2025 0750 1721 641</t>
  </si>
  <si>
    <t>TECNOLOGIA VIALES APLICADAS TEVA S.L.</t>
  </si>
  <si>
    <t>EXP. VS 21/22 SISTEMA CONTROL ACCESO ZBE AÑO 2023. APUNTE PREVIO 920229000588</t>
  </si>
  <si>
    <t>TEIRLOG INGENIERIA SL</t>
  </si>
  <si>
    <t>CONTRATO DE SERVICIOS DE ASISTENCIA TÉCNICA PARA EL DESARROLLO DE HUB LOGÍSTICO Y AGROALIMENTARIO DE VALLADOLID</t>
  </si>
  <si>
    <t>22706</t>
  </si>
  <si>
    <t>MIGRACIÓN  SISTEMA DEL CORREO ELECTRÓNICO DEL AYTO. DE VALLADOLID A EXCHANGE ON-LINE, LOTE 3, 1ª PRÓRROGA 2025/AAR_01/6</t>
  </si>
  <si>
    <t>2025 02 1511 609</t>
  </si>
  <si>
    <t>PROMOCIONES GALIVALLA 2002 S.L.</t>
  </si>
  <si>
    <t>OBRAS URBANIZACIÓN VIAL H-000 DEL SECTOR 16 LOS SANTOS-PILARICA. EXPTE.67539/02 P.S.6</t>
  </si>
  <si>
    <t>IMPLANTACIÓN, EVOLUCIÓN Y MTO.  PLATAFORMA  ADMÓN ELECTRÓNICA  BASADA EN MOAD, LOTE 1 (68/2020) (REAJUSTE  ANUALIDADES)</t>
  </si>
  <si>
    <t>MTO Y ASIST. TÉCNICA DEL SISTEMA DE INFORMACIÓN PRESUPUESTARIA, CONTABLE Y FINANCIERA, 2ª RÓRROGA, 2025/CTA/23</t>
  </si>
  <si>
    <t>T-SYSTEMS ITC IBERIA S.A.</t>
  </si>
  <si>
    <t>Contrato mantenimiento GTWIN y servicios personalizados 2025 - Expte. 20/2024</t>
  </si>
  <si>
    <t>2025 03 9241 633</t>
  </si>
  <si>
    <t>INDUTEC INSTALACIONES Y ENERGÍA S.A.</t>
  </si>
  <si>
    <t>SE PC 123/2024 OBRA DE REFORMA DE INSTALACIONES TÉRMICAS Y DE PCI EN C.C. RONDILLA</t>
  </si>
  <si>
    <t>633</t>
  </si>
  <si>
    <t>SERVIGUIDE CONSULTORIA SL</t>
  </si>
  <si>
    <t>CONTRATO SERVICIO DE IMPULSO DE LA ECONOMIA CIRCULAR EN EL SECTOR TURISTICO DE VALLADOLID. PRTR NEXT GENERATION EU</t>
  </si>
  <si>
    <t>2025 03 9241 623</t>
  </si>
  <si>
    <t>PROELECTROSONIC, S.L.</t>
  </si>
  <si>
    <t>EXP. SE PC 82/2024 (LOTE 1): SUMINISTRO EQUIPAMIENTO DE AUDIOVISUALES PARA NUEVO CENTRO EN ANTIGUO FRONTÓN LAS FLORES</t>
  </si>
  <si>
    <t>VILLANUEVA DE LA SERENA</t>
  </si>
  <si>
    <t>BADAJOZ</t>
  </si>
  <si>
    <t>ACTIVA PARQUES Y JARDINES S.L.</t>
  </si>
  <si>
    <t>Contrato obras de construcción de carril bici conexión Parquesol-Avda. Salamanca (exp. 35/2023 SETM)</t>
  </si>
  <si>
    <t>626</t>
  </si>
  <si>
    <t>ARAMARK SERVICIOS DE CATERING S.L.</t>
  </si>
  <si>
    <t>2025/SAN_01/000015 (SE 11/24 PS1) PRÓRROGA CTO SERVICIOS PROGRAMA COMPARTIENDO EN VERANO JULIO-AGOSTO 2025</t>
  </si>
  <si>
    <t>Rect. Emit- 24254 / EXPEDIENTE NÚMERO: 05_CMC_C_2024_4_PRTR_MOB_CALLES CONTRATO DE SUMINISTRO E INSTALACIÓN DE MOBILIARI</t>
  </si>
  <si>
    <t>240</t>
  </si>
  <si>
    <t>2025 0950 4321 609</t>
  </si>
  <si>
    <t>TEMA INGENIERIA, S.L.</t>
  </si>
  <si>
    <t>CONTRATO PARA LA ELABORACION DEL PLAN DE SEÑALIZACION TURISTICA INTELIGENTE DE VALLADOLID. PRTR NEXT GENERATION EU</t>
  </si>
  <si>
    <t>AUREN CONSULTORES SP SLU</t>
  </si>
  <si>
    <t>ADJUDICACION CTO. PARA IMPULSAR EL SISTEMA INTEGRAL DE CALIDAD TURISTICA Y CULTURA DEL DETALLE. PRTR NEXT GENERATION EU</t>
  </si>
  <si>
    <t>2025 05 4312 632</t>
  </si>
  <si>
    <t>REHABILITACIONES GAITAN SL</t>
  </si>
  <si>
    <t>REPARACION DEL  INTERIOR DE LA CUBIERTA DEL MERCADO DEL VAL PARA LA PREVENCION DEL DESPRENDIMIENTO DE LAS PIEZAS.</t>
  </si>
  <si>
    <t>Contratación Menor</t>
  </si>
  <si>
    <t>632</t>
  </si>
  <si>
    <t>OBRAS DE REPARACION PARA EL ACONDICIONAMIENTO DE PUESTOS DE VENTA EN EL MERCADO DE LAS DELICIAS.</t>
  </si>
  <si>
    <t>ABUGEST SL</t>
  </si>
  <si>
    <t>EXP.2025/OBM_01/000004  CTO. MENOR OBRAS REPARACIÓN DE GOTERAS EN TEJADOS DE VARIOS CEIP'S -2 MESES-</t>
  </si>
  <si>
    <t>BRIEVA-VICOLOZANO</t>
  </si>
  <si>
    <t>AVILA</t>
  </si>
  <si>
    <t>A.T. calidad de obras del contrato de conservación, reparación y reforma de las infraestructuras viarias, lote 1</t>
  </si>
  <si>
    <t>DRAGER HISPANIA S.A.U.</t>
  </si>
  <si>
    <t>CONTRATO PREST SERV MANT CONSERV MAQUNAS, EQ, HER Y MATER 7; LOTE 1: MANT PREV EQUIPOS RESP AUT; SEISPC 0400425 A 311225</t>
  </si>
  <si>
    <t>2025 0750 1721 624</t>
  </si>
  <si>
    <t>BAYSAN QUALITY PRO SL</t>
  </si>
  <si>
    <t>VS 41_24 SUMINISTRO DE UN FURGON ELECTRICO ZBE</t>
  </si>
  <si>
    <t>PATERNA</t>
  </si>
  <si>
    <t>SUMINISTRO DE GASOLINA PARA EL SERVICIO DE PARQUES Y JARDINES 2025.</t>
  </si>
  <si>
    <t>2025 02 9332 22604</t>
  </si>
  <si>
    <t>Fra.Reparación y Restauración Impostas y recercados en fachada del edif plaza del Ochavo, 2 Valld.Sent.24/23.Cont.núm.3</t>
  </si>
  <si>
    <t>22604</t>
  </si>
  <si>
    <t>A.T. CONTROL CALIDAD en Contrato de conservación, reparación y reforma de las infraestructuras viarias, lote 2.-</t>
  </si>
  <si>
    <t>GESTION DEL BANCO DEL TIEMPO DE MARZO A DICIEMBRE DE 2025- INICIATIVAS SOCIALES</t>
  </si>
  <si>
    <t>SUMINISTRO E IMPLANTACIÓN DEL SISTEMA DE GESTIÓN DE INGRESOS Y RECAUDACIÓN 2024-25-LOTE 1</t>
  </si>
  <si>
    <t>ITT DYNAMICS S.L.</t>
  </si>
  <si>
    <t>EXP 29/24 CONTRATO COMPRA CRIBADORA DE ARENA PARA PLAYA MORERAS. SERVICIO DE LIMPIEZA VIARIA.</t>
  </si>
  <si>
    <t>MARTORELLES</t>
  </si>
  <si>
    <t>2025 0750 1721 623</t>
  </si>
  <si>
    <t>HOTTINGER BRUEL &amp; KJAER IBERICA SLU</t>
  </si>
  <si>
    <t>VS 20_24 SUMINISTRO DE TRES SONOMETROS PARA LA ZBE</t>
  </si>
  <si>
    <t>Certificación 11 y  final de las obras de construcción de ascensor en calle Salud (exp. 17/2023)</t>
  </si>
  <si>
    <t>2025 11 1631 622</t>
  </si>
  <si>
    <t>MARUQUESA CONSTRUCCIONES Y SERVICIOS,S.L</t>
  </si>
  <si>
    <t>DELIMITACIÓN Y VALLADO PARCELA MUNICIPAL PUNTO LIMPIO CAMINO VIEJO DE SIMANCAS. SERVICIO DE LIMPIEZA VIARIA.</t>
  </si>
  <si>
    <t>622</t>
  </si>
  <si>
    <t>CONTRATO MATERIAL DE OFICINA LOTE 6, DEL 01/FEBRERO/2025 HASTA 31/DICIEMBRE/2025</t>
  </si>
  <si>
    <t>22000</t>
  </si>
  <si>
    <t>CONTRATO VS 21/22. CONTROL DE ACCESOS A LA ZONA DE BAJAS EMISIONES (ZBE)</t>
  </si>
  <si>
    <t>1ª PRORROGA CONTRATO RECOGIDA DE ANIMALES DOMESTICOS ABANDONADOS LOTE 1. EXPTE. SPSC - SE/39/2023 DEL 21-3 AL31-12-2025</t>
  </si>
  <si>
    <t>OFICACERES  S.L.</t>
  </si>
  <si>
    <t>SE-PC 137/2024: SUMINISTRO DE MOBILIARIO EN CENTROS DE PARTICIPACIÓN CIUDADANA (LOTE 1 - CENTRO DOTACIONAL LAS FLORES).</t>
  </si>
  <si>
    <t>CACERES</t>
  </si>
  <si>
    <t>625</t>
  </si>
  <si>
    <t>Ensayos Control Calidad obras del contrato de conservación, reparación y reforma de las infraestructuras viarias, lote 2</t>
  </si>
  <si>
    <t>2025 03 9241 632</t>
  </si>
  <si>
    <t>SPC 166/2024 TRASLADO RAMPA DEL ESCENARIO DEL TEMPLETE DEL PARQUE DE LA PAZ</t>
  </si>
  <si>
    <t>ATRECE CREACIONES SL</t>
  </si>
  <si>
    <t>PATROCINIO PUBLICITARIO DE TURISMO DE VALLADOLID A TRAVES DE LA PELICULA DOCUMENTAL MUDRAS. PRTR NEXT GENERATION EU</t>
  </si>
  <si>
    <t>SISTEMAS DE INFORMACION INTELIGENTES PARA LA GESTION, S.L.</t>
  </si>
  <si>
    <t>PRORROGA CONTRATO CONTABILIDAD DE COSTES AYUNTAMIENTO DE VALLADOLID EJERCICIO 2024</t>
  </si>
  <si>
    <t>APLICACIÓN INFORMÁTICA DE POLICÍA MUNICIPAL. LOTE Nº 1, EXPTE. 41/2021.</t>
  </si>
  <si>
    <t>CONTROL DE CALIDAD CONTRATO OBRA REHABILITACION MONASTERIO SANTA CATALINA CENTRO CULTURA DEL VINO. LOTE 2. PRTR</t>
  </si>
  <si>
    <t>CONTROL CALIDAD L2. CAMINOS DE LA BIODIVERSIDAD URBANA. V.30/2023</t>
  </si>
  <si>
    <t>SE-EC 26/2024 CTTO MANTENIMIENTO EDIFICIOS. LOTE 2 ESCUELAS INFANTILES MUNICIPALES 2025-2026</t>
  </si>
  <si>
    <t>MTO Y ASIST. TÉCNICA DEL SISTEMA DE INFORMACIÓN PRESUPUESTARIA, CONTABLE Y FINANCIERA,(81/2022)</t>
  </si>
  <si>
    <t>Ajuste presupuestario año 2025 mantenimiento aplicacion informatica SENIORVA CVA TRANSFERIDOS</t>
  </si>
  <si>
    <t>PANDORA PRODUCCIONES IMAGEN Y EVENTOS, S.L.</t>
  </si>
  <si>
    <t>CONCIERTO DIA INTERNACIONAL DE LA MUJER 8M</t>
  </si>
  <si>
    <t>22611</t>
  </si>
  <si>
    <t>EMISION Y GESTION DE BONOS DESCUENTOS PARA UTILIZAR EN LOS PUESTOS DE LOS MERCADOS MUNICIPALES.</t>
  </si>
  <si>
    <t>CONTRATO DE SUMINISTRO DE ARENA PARA LOS ARENEROS DE VARIOS COLEGIOS PÚBLICOS.</t>
  </si>
  <si>
    <t>212</t>
  </si>
  <si>
    <t>REHABILITACION CONSTRUCCION PROMOCION NUCLEO, S.A.</t>
  </si>
  <si>
    <t>CTTO. REPARACIÓN DE ALBARDILLAS Y CORNISA DE VARIOS EDIFICIOS DEL COLEGIO PÚBLICO MARTÍN BARÓ. AÑO 2025</t>
  </si>
  <si>
    <t>PROIN-PINILLA S.L.</t>
  </si>
  <si>
    <t>Proin Pinilla 1ª Prórroga Sum. Vestuario 27/2022</t>
  </si>
  <si>
    <t>22104</t>
  </si>
  <si>
    <t>CONTRATO VS 6_25 ASISTENCIA TELEFONICA Y ONLINE PLATAFORMA DE LA ZBE</t>
  </si>
  <si>
    <t>MEDSONDEX</t>
  </si>
  <si>
    <t>SUMINISTRO DE MATERIAL SANITARIO DESECHABLE, MATERIAL DE CURAS, TIRAS REACTIVAS E INSTRUMENTAL QUIRÚRGICO.</t>
  </si>
  <si>
    <t>22106</t>
  </si>
  <si>
    <t>EXAMENES GINECOLOGICOS DE TRABAJADORAS DEL AYUNTAMIENTO - SERVICO PREVENCIÓN Y SALUD LABORAL.</t>
  </si>
  <si>
    <t>SERVICIO DE ASISTENCIA PARA GENERAR CONTENIDOS DE PROGRAMAS QUE PROMUEVE LA RED DE APOYO EMPRESARIAL QUE COORDINA IDEVA</t>
  </si>
  <si>
    <t>RICARDO RAPADO RODRIGUEZ</t>
  </si>
  <si>
    <t>PRESTACION SERVICIOS CREACION Y DESARROLLO PROYECTO INNOVADOR Y TECNOLOGICO DIGITALIZACION 3D Y REALIDAD VIRTUAL INMERS</t>
  </si>
  <si>
    <t>Lavado intensivo de las aceras del Paseo Zorrilla. Limpieza Viaria.</t>
  </si>
  <si>
    <t>GLOBAL MANAGER SPAIN S.L.</t>
  </si>
  <si>
    <t>REDACCION PROYECTO PLANIFICACION ESTRATEGICA Y EJECUTIVA PARA DESARROLLO INDUSTRIA AUDIOVISUAL DIGITAL CIUDAD DE VALLADO</t>
  </si>
  <si>
    <t>2025 02 9332 22104</t>
  </si>
  <si>
    <t>COMERCIAL RENOIL,S.A.</t>
  </si>
  <si>
    <t>SUMINISTRO VESTUARIO PERSONAL SERVICIO MANTENIMIENTO AÑO 2025.</t>
  </si>
  <si>
    <t>ENSAYOS Control calidad obras del contrato de conservación, reparación y reforma de infraestructuras viarias, lote 2</t>
  </si>
  <si>
    <t>GLASDON EUROPE SARL</t>
  </si>
  <si>
    <t>ADQUISICIÓN PAPELERAS PLAZA MAYOR. SERVICIO DE LIMPIEZA VIARIA.</t>
  </si>
  <si>
    <t>PARC DE LA COTE JOIRE</t>
  </si>
  <si>
    <t>WASQUEHAL CEDEX</t>
  </si>
  <si>
    <t>2025 06 3261 22614</t>
  </si>
  <si>
    <t>CONTRATO MENOR SERVICIOS DIAGNÓSTICO SITUACIÓN Y ELABORACIÓN DEL IV PLAN DE INFANCIA (EXP. 2025/SMN/01000011) -3 MESES-</t>
  </si>
  <si>
    <t>22614</t>
  </si>
  <si>
    <t>ENTORNO DE PUBLICIDAD, S.L.</t>
  </si>
  <si>
    <t>DESARROLLO PLATAFORMA WEB QUE PONGA DE MANIFIESTO A TRAVÉS DE LA IA LA TRASCENDENCIA HISTÓRICA DE LA CONTROVERSIA</t>
  </si>
  <si>
    <t>1ª PRÓRROGA DEL CONTRATO PARA LA PRESTACIÓN DE LOS SERVICIOS DE LA INFORMACIÓN DEL OBSERVATORIO URBANO DE VALLADOLID</t>
  </si>
  <si>
    <t>SUMINISTRO DE 30 CASCOS LIGEROS HPS3500 PARA BOMBEROS DE NUEVO INGRESO/SERV. EXTINCION DE INCENDIOS, SALVAMENTO Y P.C.</t>
  </si>
  <si>
    <t>2025 08 1301 22706</t>
  </si>
  <si>
    <t>DESARROLLO, ORGANIZACIÓN Y MOVILIDAD S.A</t>
  </si>
  <si>
    <t>Elaboración de estudio técnico sobre demanda de plazas de estacionamiento en pza. Marcos Fernández y calle Madre de Dios</t>
  </si>
  <si>
    <t>OFIPAPEL CENTER SL</t>
  </si>
  <si>
    <t>CONTRATO MATERIAL DE OFICINA LOTE 3, DEL 01/FEBRERO/2025 HASTA 31/DICIEMBRE/2025</t>
  </si>
  <si>
    <t>procedimiento abierto</t>
  </si>
  <si>
    <t>ENSAYOS CONTROL CALIDAD  Contrato de conservación, reparación y reforma de las infraestructuras viarias, lote 1-</t>
  </si>
  <si>
    <t>MARIA ELENA ARIAS SAMANIEGO</t>
  </si>
  <si>
    <t>IMPLANTACIÓN Y DESARROLLO DE UN SERVICIO DE ACOMPAÑAMIENTO Y APOYO EMOCIONAL PARA EMPRENDEDORES DEL COWORKING DE IDEVA</t>
  </si>
  <si>
    <t>EPTISA SERVICIOS DE INGENIERIA SL</t>
  </si>
  <si>
    <t>A.MARCO(A.J.G.19.05.2020) C.CALIDAD LOTE 1 (ENSAYOS) OBRA PASOS INFERIORES LABRADORES Y PANADEROS CON AVDA.SEGOVIA</t>
  </si>
  <si>
    <t>A.T. Control calidad de obras del contrato de conservación, reparación y reforma de las infraestructuras viarias, lote 3</t>
  </si>
  <si>
    <t>IBEREXT, S.A.</t>
  </si>
  <si>
    <t>CONTRATO PREST SERV MANT CONSERV MAQ, EQ, HERRAM Y MATER ; LOTE 2: MANT PREV BOT AIRE COMPR; SEISPC//040425 A 311225</t>
  </si>
  <si>
    <t>C.CALIDAD (LOTE 2) REHABILITACIÓN, REFORMA Y ACTUALIZACIÓN CASA CONSISTORIAL.</t>
  </si>
  <si>
    <t>2025 07 1711 203</t>
  </si>
  <si>
    <t>PLATAFORMAS BER, S.L.</t>
  </si>
  <si>
    <t>ALQUILER PLATAFORMA ELEVADORA DE 20 METROS SOBRE CAMIÓN. 2025.</t>
  </si>
  <si>
    <t>203</t>
  </si>
  <si>
    <t>2025 11 1621 623</t>
  </si>
  <si>
    <t>EXP 26/24 PARA COMPRA CONTENEDORES Y REPUESTOS PARA EL SERVICIO DE LIMPIEZA.</t>
  </si>
  <si>
    <t>APROBAR 2º.AJUSTE ADJ.PROY. BÁSICO Y DE EJECU OBRAS REHABILITACIÓN ENERGÉTICA Y REFORMA CASA CONSISTORIAL.</t>
  </si>
  <si>
    <t>Aprobación de la certificación final obras de vía ciclista en calle Mieses tramo norte (exp. 5/2024)</t>
  </si>
  <si>
    <t>PROYECON GALICIA S.A.</t>
  </si>
  <si>
    <t>SUMINISTRO E INSTALACIÓN DE PANTALLAS ACÚSTICAS EN NUEVO CENTRO CÍVICO LAS FLORES</t>
  </si>
  <si>
    <t>PEREIRO DE AGUIAR</t>
  </si>
  <si>
    <t>2025 11 3111 633</t>
  </si>
  <si>
    <t>SUMNINISTRO E INSTALACION AIRE ACONDICIONADO 4 DESPACHOS EN SERVICIO DE SALUD PUBLICA EN CASA DEL BARCO</t>
  </si>
  <si>
    <t>REPARACION DE UN EQUIPO DE CLIMATIZACION DE LA CÚPULA DEL MILENIO</t>
  </si>
  <si>
    <t>CONTRATO BASADO EN EL LOTE 2 DEL AM 18/2022 PARA SUMINISTRO DE REPUESTOS CONTENEDORES 240L. SERVICIO DE LIMPIEZA.</t>
  </si>
  <si>
    <t>A.T. Control Calidad (Lote 2) en Obra Carril Bici en Juan Carlos I tramo entre C/ Faisán y Puente la Reina.</t>
  </si>
  <si>
    <t>CONTRATO MATERIAL DE OFICINA LOTE 4, DEL 01/FEBRERO/2025 HASTA 31/DICIEMBRE/2025</t>
  </si>
  <si>
    <t>CTO MENOR SERVICIOS TALLERES HABILIDADES DIGITALES EN BIBLIOTECAS DEL AYTO (2025_SMN_01/000015) ABRIL A DICIEMBRE 2025</t>
  </si>
  <si>
    <t>ADJ.C.CALID.(LOTE 1)EXPTE.6/22 OBRAS FASE I REURBANIZACIÓN C. DANIEL DEL OLMO Y PRIMER TRAMO NORTE DE CASTILLA</t>
  </si>
  <si>
    <t>ELABORACION INTERMEDIA PLAN DE SALUD DE LA CIUDAD DE VALLADOLID. EVALUACION ACCIONES E INDICADORES.</t>
  </si>
  <si>
    <t>2º PRÓRROGA CONTRATO MANT. Y CONSERV. INST. TÉRMICAS POLICÍA MUNICIPAL, PRESTACIONES BÁSICAS DEL 05.04.2025 A 31.12.2025</t>
  </si>
  <si>
    <t>A.T. C.CALIDAD OBRAS CARRIL BICI C/ MIESES CON AV.GIJÓN, AV SALAMANCA Y C/ CANAL.22/2024 SETM</t>
  </si>
  <si>
    <t>x 2,5 l n-Hexano, 96 , Multisolvent®, pa / x 2,5 l Diclorometano, estabilizado con / x 2,5L Acetona for liquid chromatog</t>
  </si>
  <si>
    <t>22199</t>
  </si>
  <si>
    <t>12 SUSCRIPCIONES ANUALES AL DIARIO ""EL MUNDO"", EN PAPEL Y EN DIGITAL. AÑO 2025</t>
  </si>
  <si>
    <t>22001</t>
  </si>
  <si>
    <t>C.CALIDAD(LOTE 1) ENSAYOS MATERIALES MOD.Nº1 OBRA REURBANIZ.(FASE 1)POLÍGONO ARGALES. EXPTE.6/22</t>
  </si>
  <si>
    <t>Tapón azul rosca 9-425 septum PTFE/Silic / Vial ambar rosca 9-425 12x32mm zona esc / Tubo de cultivo Desech Boro 15X85 m</t>
  </si>
  <si>
    <t>ADJUD.EXPT. ASIST.TÉCN.A LA DIREC.OBRA CONSTRUC.PASO INFERIOR CONEX. ENTRE C/PANADEROS Y LABRADORES CON AVDA.SEGOVIA.</t>
  </si>
  <si>
    <t>VARIOS SUMINISTROS DE ELECTRICIDAD Y FERRETERÍA // CEIP MIGUEL DELIBES - CEIP ANTONIO MACHADO</t>
  </si>
  <si>
    <t>MIGUEL ANGEL RODRIGUEZ RIVAS</t>
  </si>
  <si>
    <t>CONTRATACION SERVICIO DE SUPERVISON TECNICA, PUESTA A PUNTO Y CONSOLIDACION DE LA ZONA EXTERIOR DEL TECH LAB</t>
  </si>
  <si>
    <t>IMPLANTACIÓN, EVOLUCIÓN Y MTO. DE LA PLATAFORMA DE ADMÓN ELECTRÓNICA  BASADA EN MOAD, LOTE 1 (68/2020)</t>
  </si>
  <si>
    <t>COLABORACION EL NORTE DE CASTILLA VIII CARRERA Y MARCHA DE LAS MUJERES</t>
  </si>
  <si>
    <t>ADQUISICIÓN REPUESTOS CONTENEDORES PAPEL/CARTÓN CARGA LATERAL. SERVICIO DE LIMPIEZA.</t>
  </si>
  <si>
    <t>eBOGA SOLUCIONES Y SERVICIOS DE SEGURIDAD INTEGRAL</t>
  </si>
  <si>
    <t>MANTENIMIENTO DEL SISTEMA DE LECTURA DE MATRÍCULAS AÑO 2025</t>
  </si>
  <si>
    <t>LAS ROZAS DE MADRID</t>
  </si>
  <si>
    <t>MANTEN. PREVENTIV0 INSTALAC.DE CLIMATIZACIÓN,CALEFAC.,AGUA CALIENTE Y FRÍA DE LOS EDIFICIOS DEPEND.DE URBAN. Y VIVIENDA</t>
  </si>
  <si>
    <t>2025 0950 4321 624</t>
  </si>
  <si>
    <t>INTERCITY PUBLICIDAD EN RUTA SL.</t>
  </si>
  <si>
    <t>VINILADO EXTERIOR DEL AUTOBUS TURISTICO 100% ELECTRICO DEL AYUNTAMIENTO. PRTR NEXT GENERATION EU</t>
  </si>
  <si>
    <t>MUMECA S.A.</t>
  </si>
  <si>
    <t>SE-PC 137/2024: SUMINISTRO DE MOBILIARIO EN CENTROS DE PARTICIPACIÓN CIUDADANA (LOTE 2 - SALA POLIVALENTE PARQUESOL)</t>
  </si>
  <si>
    <t>AT.Contrato Servicios para Redacción Proyecto Obras de transformación y adaptación en Zona ""SAN AGUSTÍN"" en Valladolid.</t>
  </si>
  <si>
    <t>2025 10 2312 223</t>
  </si>
  <si>
    <t>CASTILLA-LEON INTERNATIONAL MOVERS, SL</t>
  </si>
  <si>
    <t>TRANSPORTE DE MATERIAL EN DESUSO DEL CENTRO DE  L A  ONCE PARA PODER COLOCAR EL MOBILIARIO DEL CVA  FRAY LUIS- INICIATIV</t>
  </si>
  <si>
    <t>223</t>
  </si>
  <si>
    <t>ALBARAN A24/6272 / PEDIDO POR TALLER MANTENIMIENTO / F TRUCK 8900 FE 5W30 IBC / APORTACION SIGAUS RD679/2006 / PRIORIDAD</t>
  </si>
  <si>
    <t>NORMA ANTWERPEN SL</t>
  </si>
  <si>
    <t>SERVICIO DE APOYO A LA GESTIÓN DE LA BIBLIOTECA DEL ARCHIVO MUNICIPAL.</t>
  </si>
  <si>
    <t>CTTO. ALQUILER CARRETILLAS Y PLATAFORMAS ELEVADORAS, CON ACCESORIOS DE TIJERAS, ETC - REPARACIONES ALTURAS COLEGIOS 2025</t>
  </si>
  <si>
    <t>ADJ.CONTROL CALIDAD(LOTE 2) OBRAS DE REHABILITACIÓN DEL TEATRO LOPE DE VEGA EN VALLADOLID</t>
  </si>
  <si>
    <t>INCIPRESA, S.A.</t>
  </si>
  <si>
    <t>CONTRATO PREST SERV MANT CONS MAQ, EQ, HERRAM Y MATER 7; LOTE 5: MANT PREV EQ HERR EXCARCELACIO; SEISPC 040425 A 311225</t>
  </si>
  <si>
    <t>MOS</t>
  </si>
  <si>
    <t>2025 11 1631 625</t>
  </si>
  <si>
    <t>DENIOS S.L.</t>
  </si>
  <si>
    <t>ADQUISICIÓN EQUIPAMIENTO NECESARIO PARA ALMACENAR PRODUCTOS QUÍMICOS SEGÚN RD-656/2017. SERVICIO DE LIMPIEZA VIARIA.</t>
  </si>
  <si>
    <t>2025 10 2314 22615</t>
  </si>
  <si>
    <t>A90GRADOS SALUD S.L</t>
  </si>
  <si>
    <t>ESCAPE ROOM PREVENCIÓN LUDOPATIA//PLAZA PORTUGALETE//1,2,3 Y 4 DE MAYO.</t>
  </si>
  <si>
    <t>22615</t>
  </si>
  <si>
    <t>2025 02 9331 22699</t>
  </si>
  <si>
    <t>AC.MARCO SPSC SE 020/22 CTRA. INSTALACION CAMARAS CRAY DISPS VIGILANCIA EDIFICIO MCPAL ARCA REAL LOTE 3(EXP.97/2006 PS8</t>
  </si>
  <si>
    <t>22699</t>
  </si>
  <si>
    <t>SE-PC 14/2023 PRÓRROGA CONTRATO DE MANTENIMIENTO DE ZONAS VERDES DE CENTROS SPC (HASTA 30/10/2025)</t>
  </si>
  <si>
    <t>AT.Control Calidad en obras de adecuación de espacios en zonas peatonales en entornos a centros escolares (exp. 17/2024)</t>
  </si>
  <si>
    <t>Ensayos Control Calidad LOTE 1 obras adecuación espacios en ZONAS PEATONALES entornos a centros escolares (exp. 17/2024)</t>
  </si>
  <si>
    <t>ACUERDO BASADO EN EL A.MARCO PARA CONTRATAR ASISTENC.DIREC.FACULTATIVA OBRA URBAN.CM.VIEJO SIMANCAS(TRAM 1 Y PARTE 2)</t>
  </si>
  <si>
    <t>TRANSPORTES Y SERVICIOS A LA CONSTRUC.SL</t>
  </si>
  <si>
    <t>ADQUISICION DE TIERRAS VEGETALES PARA EJECUCION DE OBRAS EN COLABORACION CON EL SEPI.</t>
  </si>
  <si>
    <t>SUMINISTRO MATERIALES DE DIFUSIÓN ACTUACIONES DE JUVENTUD // ACTUACIONES JUVENTUD // AÑO 2025</t>
  </si>
  <si>
    <t>ADRIAN PASCUAL ROMERO</t>
  </si>
  <si>
    <t>CONTRATO DE SERVICIOS DE ASISTENCIA TÉCNICA PARA PRODUCCIÓN DE CONTENIDO AUDIOVISUAL DIVULGATIVO DEL PROYECTO URBANEW</t>
  </si>
  <si>
    <t>SALUDARTE EDICIONES, SL</t>
  </si>
  <si>
    <t>PRESENTACIÓN DEL LIBRO SALUD MENTAL A COLORES//ESPACIO JOVEN NORTE//10 DE ABRIL 2025.</t>
  </si>
  <si>
    <t>22613</t>
  </si>
  <si>
    <t>2025 11 1631 212</t>
  </si>
  <si>
    <t>GRUPO MANTENIMIENTO E INSTALACIONES GRUMAN, S.L.</t>
  </si>
  <si>
    <t>REVISIONES ANUALES Y REPARACIÓN DE PUERTAS AUTMÁTICAS Y MANUALES. SERVICIO DE LIMPIEZA VIARIA.</t>
  </si>
  <si>
    <t>MEJORADA DEL CAMPO</t>
  </si>
  <si>
    <t>CARROCERIAS MARIANO APARICIO SL</t>
  </si>
  <si>
    <t>REPARACIÓN DEL PISO DE LA CAJA DE RECOGIDA DE RESIDUOS DEL VEHÍCULO 4178JDZ SOLDANDO CHAPA DE ANTIDESGASTE DE 6 MM ENCIM</t>
  </si>
  <si>
    <t>214</t>
  </si>
  <si>
    <t>2025 02 1511 22706</t>
  </si>
  <si>
    <t>JIMENEZ DE CISNEROS ABOGADOS S.L.P.</t>
  </si>
  <si>
    <t>Objeto:   Contrato menor de asistencia técnica, asesoramiento jurídico para la  construcción de nueva estación ferrocarr</t>
  </si>
  <si>
    <t>2º PRÓR.CONTR. MANT. Y CONSERV. INST.TÉRMICAS POLICÍA MUNI., PREST. ADICIONALES DEL 05.04.2025 A 31.12.2025(EXP.35/2021)</t>
  </si>
  <si>
    <t>ENSAYOS Control calidad obras del contrato de conservación, reparación y reforma de infraestructuras viarias, lote 3</t>
  </si>
  <si>
    <t>TRASLADOBMOBILIARIO DEL CVA FRAY LUIS DE LEON A LA ONCE DONDE SE UBICARA EN NUEVO CVA- INICIATIVAS SOCIALES</t>
  </si>
  <si>
    <t>2025 07 1623 22706</t>
  </si>
  <si>
    <t>INGENIERÍA DE OBRAS Y SERVICIOS, S.A.</t>
  </si>
  <si>
    <t>REDACCIÓN MEMORIA ACTUACIONES IMPACTO GEI EN EL VERTEDERO DE VALLADOLID</t>
  </si>
  <si>
    <t>TICTAC SOLUCIONES INFORMATICAS, SL</t>
  </si>
  <si>
    <t>CONTRATACIÓN PLATAFORMA WEB DE HERRAMIENTAS DE PROCESAMIENTO DEL LENGUAJE NATURAL</t>
  </si>
  <si>
    <t>.MANT.INSTAL.ESPACIOS JOVENES: ELEC, CALEF, TELF, AGUA CALIENTE, CARPINT DE 1/3 A 31/12/25</t>
  </si>
  <si>
    <t>2025 02 9331 22706</t>
  </si>
  <si>
    <t>CONTRATACION ALARMAS EN EDIF MCPAL PERSONAS MAYORES ARCA REAL 46 EXP. PAT97/2006 PS 08 (AC. MARCO SPSC-SE 020/2023)</t>
  </si>
  <si>
    <t>CILINDRO HID DOBLE EFECTO 70X110X1220 ROTULA / PORTES / CIERRE CAJON METALICO MATRICULA 5277KWD / ACEITE HIDRAULICO HM46</t>
  </si>
  <si>
    <t>2025 06 3231 632</t>
  </si>
  <si>
    <t>CONTRAL DE CALIDAD OBRAS // ESCUELA INFANTIL MUNICIPAL MAFALDA Y GUILLE - EXP. SEMEU 09/2020</t>
  </si>
  <si>
    <t>PABLO MANUEL SALVIEJO DELGADO</t>
  </si>
  <si>
    <t>PAGINA REFUGIOS CLIMATICOS EN LA WEB AUVA 2030</t>
  </si>
  <si>
    <t>UNIVERSO MANAGEMENT Y PRODUCCIONES S.L.U</t>
  </si>
  <si>
    <t>PRODUCCIÓN PARA EL CONCIERTO DEL DÍA INTERNACIONAL DE LA MUJER 8M // SALA LAVA // 8 MAYO</t>
  </si>
  <si>
    <t>IMAGINA EN VERDE DISEÑO URBANO, S.L.</t>
  </si>
  <si>
    <t>TRANSPORTE Y PLANTACIÓN DE ÁRBOLES, ARBUSTOS, Y FLORES, PARA LA RENATURALIZACIÓN  CL MANTERÍA, TORRECILLA Y ADYACENTES</t>
  </si>
  <si>
    <t>FUGOROBA INSTALACIONES Y SERVICIOS, S.L.</t>
  </si>
  <si>
    <t>SUMINISTRO E INSTALACION DE LINEA ELECTRICA PARA LA FOTOVOLTAICA DEL CENTRO DE VIDA ACTIVA PARQUESOL</t>
  </si>
  <si>
    <t>ZINCO CUBIERTAS ECOLOGICAS SL</t>
  </si>
  <si>
    <t>PROY. CUBIERTAS VERDES EN EDIFICIOS MUN, PARADAS DE AUTOBÚS Y MARQUESINA, ACTUACIONES B4.1 Y B4.2.Cº DE BIODIVERSIDAD UR</t>
  </si>
  <si>
    <t>CONTRATO MATERIAL DE OFICINA LOTE 2. DEL 01/FEBRERO/2025 HASTA 31/DICIEMBRE/2025</t>
  </si>
  <si>
    <t>ADJUDICAR CONTRATO OBRAS CONSTRUCCION GEODA EN LA PLAZA DE LA COMUNICACION . EXP16/2023</t>
  </si>
  <si>
    <t>REDACCION PROYECTO Y DIRECCION FACULTATIVA OBRA REHABLITACION ECOSOSTENIBLE CUBIERTA OF. TURISMO PRTR NEXT GENERATION EU</t>
  </si>
  <si>
    <t>2025 02 9331 210</t>
  </si>
  <si>
    <t>DEMOLICIONES Y REHABILITACIONES MOLINA, SL</t>
  </si>
  <si>
    <t>DESESCOMBRO DE PARCELA MUNICIPAL SITUADA EN LA CTRA. FUENSALDAÑA, 33 (VALLADOLID).</t>
  </si>
  <si>
    <t>CABEZÓN DE PISUERGA</t>
  </si>
  <si>
    <t>210</t>
  </si>
  <si>
    <t>VIDRA FOC SA</t>
  </si>
  <si>
    <t>MATERIAL FUNGIBLE LABORATORIO DEL CONTROL CONTAMINACION</t>
  </si>
  <si>
    <t>22112</t>
  </si>
  <si>
    <t>FUNDACION JORGE GUILLEN</t>
  </si>
  <si>
    <t>CONFERENCIA, MESA REDONDA Y EJEMPLARES EN TORNO A ROSA CHACEL // 6 DE MARZO</t>
  </si>
  <si>
    <t>COMPRA DE PIEZAS PARA REPARACIONES EN CAJAS DE CAMBIO MARCA ALLISON. SERVICIO DE LIMPIEZA.</t>
  </si>
  <si>
    <t>ADJUDICA GRABACIÓN DE RECURSOS DE IMÁGENES Y MONTAJE DE VÍDEOS DE LOS BARRIOS PARA DIFUSIÓN EN CONCEJOS ABIERTOS</t>
  </si>
  <si>
    <t>TTESG5VA24 SL</t>
  </si>
  <si>
    <t>REPARTO DOCUMENTACION ENTRE SERVICIOS CENTRALES, CEAS Y CVA - DE 1-ABR-25 A 31-3-26</t>
  </si>
  <si>
    <t>LUIS MIGUEL OLMEDO RODRIGUEZ</t>
  </si>
  <si>
    <t>Realización de trabajos en chapa y acero a medida para la reparación de contenedores de todas las fracciones de residuos</t>
  </si>
  <si>
    <t>Reparaciones de elevadores de vehículos recolectores de carga lateral. Recogida de residuos.</t>
  </si>
  <si>
    <t>INTERRUPTOR WARNING / ESPEJO EXT.DERE CORTO / COR. BOMBA AQUA ( CON A.A. ) / BOMBA DE AGUA / JUNTADE CAUCHO / SENSOR NOX</t>
  </si>
  <si>
    <t>7332LWL-  H.M.O., COMPROBAR LE CUESTA ARRANCAR  ,  COMPROBAR INSTALACION DEL VENTILADOR, HACER  COMPROBACIONES  REPARA</t>
  </si>
  <si>
    <t>CONTROL CALIDAD LOTE 2, ASCENSORES URBANOS C/ VELETA.  EXPTE. 17-2023</t>
  </si>
  <si>
    <t>Ensayos Control Calidad obras del contrato de conservación, reparación y reforma de las infraestructuras viarias, lote 3</t>
  </si>
  <si>
    <t>Servicio de recogida de residuos del punto limpio de proximidad ubicado en el Mercado Municipal Las Delicias y minipunto</t>
  </si>
  <si>
    <t>SUSTAINABLE STARTUP ORGANIZATION SL</t>
  </si>
  <si>
    <t>CONTRATO DE PRESTACIÓN DE SERVICIOS DE SCRIBING EN EL EVENTO FINAL DEL PROYECTO URBANEW EN LA CIUDAD DE VITORIA</t>
  </si>
  <si>
    <t>C.CALIDAD (LOTE 2) A.TÉCNICA MOD.1 OBRA REURBANIZACIÓN (FASE I) POLÍGONO ARGALES</t>
  </si>
  <si>
    <t>GLAXOSMITHKLINE, S.A.</t>
  </si>
  <si>
    <t>Adquisición de vacunas GSK de hepatitis B, hepatitis A y tétanos: BOOSTRIX, ENGERIX, HAVRIX.</t>
  </si>
  <si>
    <t>2025 04 9202 22799</t>
  </si>
  <si>
    <t>ABACO C.E. INFORMATICOS, S.L.</t>
  </si>
  <si>
    <t>Contrato de mantenimiento anual de ABACO (Wcronos) año 2025. Nº de contrato 1241000283. (can)</t>
  </si>
  <si>
    <t>A.T. Control Calidad LOTE 2CC Construcción carril bici en Polígono San Cristóbal (Expte. 38/2023 SETM)</t>
  </si>
  <si>
    <t>MULTICARTEL, C.B.</t>
  </si>
  <si>
    <t>ELABORACIÓN DE SOPORTES DIVULGATIVOS//UNIVERSIDAD DE VALLADOLID//AÑO 2025. AD NO CONTABILIZADA 920249001255</t>
  </si>
  <si>
    <t>Limpieza de la fosa séptica de la playa de las moreras mediante equipo mixto aspirador-impulsor. Recogida de Residuos.</t>
  </si>
  <si>
    <t>Contrato de obras de construcción de carril bici en calle Mieses (exp. 5/2024)</t>
  </si>
  <si>
    <t>MOD.1-CONTROL CALIDAD (LOTE 2) A. TÉCNICA OBRA REHABILITACIÓN ENERGÉTICA Y ACTUALIZACIÓN CASA CONSISTORIAL DE VALLADOLID</t>
  </si>
  <si>
    <t>CONTRATO PREST SERV MANT CONS MAQ, EQ, HERRAM Y MATER 7; LOTE 1: MANT CORREC EQUIPOS RESP AUT; SEISPC 040425 A 311225</t>
  </si>
  <si>
    <t>S.SALUD OBRA DE REHAB.ENERGÉTICA,CONSOLID.ESTRUCTURAL Y REHAB.DEL TEATRO LOPE DE VEGA VALLAD.FINANCIADO POR EUROPA</t>
  </si>
  <si>
    <t>TA25 54 REPARACION 7333-LWL KMS 92811 COMRPOBAR GOLPETEO DE GRUPO D-M ACCESORIOS PARA D-M PALIERES PARA LIMPIAR ASIENTOS</t>
  </si>
  <si>
    <t>SE-EC 26/2024 CTTO MANTENIMIENTO EDIFICIOS. LOTE 1. BIBLIOTECAS MUNICIPALES. 2025-2026</t>
  </si>
  <si>
    <t>Suministro de 75 camisetas y 75 bañadores como equipación para rescate acuático//SEISPC</t>
  </si>
  <si>
    <t>CONTRATO MATERIAL DE OFICINA LOTE 1, DEL  01/FEBRERO /2025 HASTA 31/DICIEMBRE/2025</t>
  </si>
  <si>
    <t>636</t>
  </si>
  <si>
    <t>ASISTENCIA TECNICA DIRECCION OBRA PROY ""RESTAURACION Y MEJORA ECOL. CERRO SAN CRISTOBAL"" ACTUACION B.1.3 CºBIODIVERSIDAD</t>
  </si>
  <si>
    <t>TA25 18 REPARACION 7333-LWL KMS 90547 REALIZAR MANTENIMIENTO A+B / SUSTITUCION CORREAS Y TENSORES SUSTITUCION SONDAS LAM</t>
  </si>
  <si>
    <t>DIRECCION FACULTATIVA DEL SUMINISTRO Y OBRA DE AMPLIACION DE LA RUTA RIOS DE LUZ. PRTR NEXT GENERATION EU</t>
  </si>
  <si>
    <t>2a PRORROGA MANTENIM Y CONSERVACION INSTALACIONES TERMICAS//PRESTACIONES COMPLEMENTARIAS DEL 05/04/2025 AL 31/12/2025</t>
  </si>
  <si>
    <t>H.M.O.  REVISAR  LUCES,  SUSTITUIR PILOTO  MATRICULA  LADO  IZQUIERDO,  SUSTITUIR LAMPARA  FUNDIDA,  SANEAR  INSTALACI</t>
  </si>
  <si>
    <t>ELENA  MARTIN FAZ</t>
  </si>
  <si>
    <t>LOTE LIBROS // BIBLIOTECAS MUNICIPALES</t>
  </si>
  <si>
    <t>629</t>
  </si>
  <si>
    <t>JOSE MANUEL  PEREZ MEDINA</t>
  </si>
  <si>
    <t>CONTROL ARQUEOLÓGICO PZA.SAN JUAN POR OBRAS REURBAN. PARA COLOCAR ARQUERÍA HISTÓRICA DEL CONV.DE LA MERCED.</t>
  </si>
  <si>
    <t>SUSTITUCIÓN  BATERIAS SAIS DEL EDIFICIO CDIT</t>
  </si>
  <si>
    <t>SPC 144/2024 OBRA DE REFORMA EN SALÓN DE ACTOS C.C. DELICIAS (CABINA AUDIO Y PUERTAS CORTAFUEGOS)</t>
  </si>
  <si>
    <t>CONTRATO SERVICIO MANTENIMIENTO DE LOS SISTEMAS DE SEGURIDAD CUPULA DEL MILENIO E INSTALACIONES PINGUINOS ARENA (A.M.)</t>
  </si>
  <si>
    <t>22701</t>
  </si>
  <si>
    <t>ADJUDICA DISEÑO DOCUMENTO INFORMATIVO 'INFO VALLADOLID' 2025</t>
  </si>
  <si>
    <t>CUBIERTA NUEVA ( 315/80R22.5 DIRECC 7693-MJN ) / S.I. GESTION DE NFU CAT.D ( 7693-MJN ) / REPARACION CUBIERTA ( 17.525 P</t>
  </si>
  <si>
    <t>CUBIERTA RECAUCHUTADA ( 315/80R22.5 DY3 PREM ALMACEN ) / REPARACION PINCHAZO ( CAMION 5277-KWD ) / CUBIERTA RECAUCHUTADA</t>
  </si>
  <si>
    <t>Sondeos e informe geotécnico para C/ López Gómez . Lote 2</t>
  </si>
  <si>
    <t>TA25 39 REPARACION 7419-LDY KMS 73867 REALIZAR MANTENIMIENTO B / SUSTITUIR CORREAS SUSTITUIR VALVULINA DEL GRUPO SUSTITU</t>
  </si>
  <si>
    <t>Complementario al aprobado para mantenimiento y reparación de maquinaria (retro-excavadora) fuera del Acuerdo Marco.</t>
  </si>
  <si>
    <t>TA25 45 REPARACION 7338-LWL KMS 84550 HACER MANTENIMIENTO A+B / -SUST. VALVULA POP OFF SUST. CONECTORES DE BUJIAS SUST.</t>
  </si>
  <si>
    <t>EUROBOOK LIBRERIA DE IDIOMAS SL</t>
  </si>
  <si>
    <t>LOTE DE LIBROS BIBLIOTECAS MUNICIPALES // EUROBOOK</t>
  </si>
  <si>
    <t>RETO A LA ESPERANZA SDAD. COOP.</t>
  </si>
  <si>
    <t>Suministro de 15 vehículos para la realización de prácticas de rescate ial para bomberos de nuevo ingreso//SEISPC</t>
  </si>
  <si>
    <t>ESPASA CALPE, S.A.</t>
  </si>
  <si>
    <t>ADJUDICA GRABACIÓN EN VÍDEO DE LOS CONCEJOS ABIERTOS EN BARRIOS DEL EQUIPO DE GOBIERNO</t>
  </si>
  <si>
    <t>S.SALUD (LOTE 1) REHABILITACIÓN, REFORMA Y ACTUALIZACIÓN CASA CONSISTORIAL.</t>
  </si>
  <si>
    <t>LUISA DE LAS MORAS ALAMO</t>
  </si>
  <si>
    <t>RESORTE / CATA / PALANCA LUCES / COSER BASE DE ASIENTO / CONECTOR PILOTOS TRAS. / TERMINAL / CASQU.CAUCHO AMARILLO / CAS</t>
  </si>
  <si>
    <t>Ensayos Control Calidad (Lote 1) Obra carril bici Juan Carlos I entre C/ Faisán y Puente la Reina.</t>
  </si>
  <si>
    <t>2025 10 2311 22616</t>
  </si>
  <si>
    <t>DISEÑO GRÁFICO Y MAQUETACIÓN DE LOS PLANES DE CONVIVENCIA E INCLUSIÓN DEPENDIENTES DEL SERVICIO DE INTERVENCIÓN SOCIAL</t>
  </si>
  <si>
    <t>22616</t>
  </si>
  <si>
    <t>OR: 19611 - MATRICULA: 1375LMR / MANTENIMIENTO S ( 00175129 ) / CAMBIAR BUJIAS ( 16088000 ) / CAMBIAR FILTRO AIRE ( 0145</t>
  </si>
  <si>
    <t>Ensayos Control Calidad LOTE 1 CC en la Construcción de carril bici en Polígono de San Cristóbal (Expte. 38/2023)</t>
  </si>
  <si>
    <t>Dirección facultativa obras de instalación de ascensor en calle Veleta, lote 2 (PS nº 2 exp. 17/2023)</t>
  </si>
  <si>
    <t>CONTROL DE CALIDAD OBRA REHABILITACIÓN CATALINAS. CENTRO DE LA CULTURA DEL VINO. LOTE 1. PRTR</t>
  </si>
  <si>
    <t>EXPOSICIÓN LA VIDA DE TERESA EN CENTROS DE VIDA ACTIVA // DURANTE 2025</t>
  </si>
  <si>
    <t>SUMINISTRO MATERIAL PARA VVDAS DE ALOJAMIENTOS PROVISIONALES Y CEAS</t>
  </si>
  <si>
    <t>ADQUISICION DE PELLET DE MADERA PARA CALDERA DE BIOMASA DEL CENTRO MUNICIPAL DE PROTECCIÓN ANIMAL AÑO 2025.</t>
  </si>
  <si>
    <t>GASTOS ESCENARIO Y SEGURIDAD EVENTO SONSOLIDARIO DEL BANCO DE ALIMENTOS EL 30 DE MARZO EN LA CÚPULA DEL MILENIO</t>
  </si>
  <si>
    <t>CENTRO MATERIAL SANITARIO, S.A.</t>
  </si>
  <si>
    <t>SUMINISTRO DE ELECTRODOS PARA LOS DESFIBRILADORES DE LA POLICIA MUNICIPAL. 1 SEMANA</t>
  </si>
  <si>
    <t>ARTECOMODO, SD. COOPERATIVA</t>
  </si>
  <si>
    <t>TAPIZADO DE 76 SILLAS DE REUNIÓN DE C.C. PARQUESOL</t>
  </si>
  <si>
    <t>2025 02 9332 632</t>
  </si>
  <si>
    <t>RENOVACIÓN CENTRAL DETECCIÓN DE INCENDIOS DE LA NAVE CENTRAL DEL ARCHIVO MUNICIPAL</t>
  </si>
  <si>
    <t>2a. PRORROGA MANTENIMIENTO Y CONSERVACION INSTALACIONES TERMICAS/PRESTACIONES BASICAS DEL 05/04/2025 AL 31/12/2025</t>
  </si>
  <si>
    <t>315/80R22.5 PIRELLI TRACC TR25 ( 4746-FZF ) / 315/80R22.5 PIRELLI DIRECC FR25 / S.I. GESTION DE NFU CAT.D</t>
  </si>
  <si>
    <t>CONTRATO PREST SERV MANT CONS MAQUNAS, EQUIPOS, HERR MATER ; LOTE 3: MANT PREV PUER SECC CORRED; SEISPC//040425 A 311225</t>
  </si>
  <si>
    <t>CONTRATO PREST SERV MANT CONS MAQU, EQU, HERRAM Y MATER ; LOTE 3: MANT CORREC PUERTAS SEC CORRE; SEISPC//040425 A 311225</t>
  </si>
  <si>
    <t>2025 08 1651 22199</t>
  </si>
  <si>
    <t>CONTACTR SE A9C20844  40A  4NA  230V / CONTACTR SE A9C20864 63A  4NA  230V / TERMOSTA SE NSYCCOTHO   (TS141) / FUSIBLE M</t>
  </si>
  <si>
    <t>INSTALACIÓN ELÉCTRICA DE PROYECTORES LED EN EL DEPÓSITO DE VEHÍCULOS ""EL PERAL""</t>
  </si>
  <si>
    <t>TA25 50 REPARACION E-3462-BGW KMS 79918 CAMBIAR LUNA PARABRISAS, TENIENDO QUE SELLAR POR DENTRO. / REPARAR GOLPE TECHO I</t>
  </si>
  <si>
    <t>HOSTELERIA Y LAVANDERIA VALL, S.L.U.</t>
  </si>
  <si>
    <t>COCINA DE 4 FUEGOS Y HORNO PRA EL CVA RONDILLA- INICIATIVAS SOCIALES</t>
  </si>
  <si>
    <t>TA25 68 REPARACION 1471-KVY KMS.168310 CAMBIAR DISCOS Y PASTILLAS DE FRENO DEL 1º Y 2º EJE. CALENTAR PARA SACAR RETEN DE</t>
  </si>
  <si>
    <t>DISPOSICION DE ESPACIO, AUDITORIO MIGUEL DELIBES, PARA CONCIERTO DE PRIMAVERA  DE LOS USUARIOS DE LOS CVA  EN ABRIL-2025</t>
  </si>
  <si>
    <t>SUMINISTRO DE POSTES CON CINTA RETRACTIL PARA C.C. BAILARÍN VICENTE ESCUDERO (15) Y PILARICA (8)</t>
  </si>
  <si>
    <t>CUBIERTA NUEVA ( 185/75R16 UNIROYAL 7686-CZT ) / S.I. GESTION DE NFU CAT. C ( 7686-CZT ) / REPARACION PINCHAZO ( FURGON</t>
  </si>
  <si>
    <t>CUBIERTA NUEVA ( 315/80R22.5 DIRECC 4223-JDZ ) / S.I. GESTION DE NFU CAT.D ( 4223-JDZ ) / REPARACION PINCHAZO ( CAMION 1</t>
  </si>
  <si>
    <t>SE-PC 13/2023 PRÓRROGA CONTRATO DE MANTENIMIENTO DE EXTINTORES DE CENTROS SPC (HASTA 30/10/2025)</t>
  </si>
  <si>
    <t>SISTEMAS DE MANTENIMIENTO Y SEGURIDAD DE CUBIERTAS S.L.</t>
  </si>
  <si>
    <t>REVISIÓN DE LINEAS DE VIDA DE LAS INSTALACIONES DEL SERVICIO DE LIMPIEZA EN C/TOPACIO  E INSTALACIÓN DE ANTICAIDAS RETRÁ</t>
  </si>
  <si>
    <t>SERVICIO DE LIMPIEZA DE VESTUARIOS E INSTALACIONES DEL SERV. DE LIMPIEZA DEL AYTO. DE VALLADOLID LOTE 14 - JUNIO 2024</t>
  </si>
  <si>
    <t>CONTROL DE CALIDAD L1.   CAMINOS DE LA BIODIVERSIDAD URBANA. V.30/2023</t>
  </si>
  <si>
    <t>SE-PC 15/2023 PRÓRROGA CONTRATO DE CONTROL DE PLAGAS DE CENTROS SPC (HASTA 30/10/2025)</t>
  </si>
  <si>
    <t>M2SENSORS, S.L.</t>
  </si>
  <si>
    <t>RECALIBRACION NANOSENSORES DE CALIDAD DEL AIRE</t>
  </si>
  <si>
    <t>MOD.1 SEGURIDAD Y  SALUD OBRA DE REHABILITACIÓN ENERGÉTICA, REFORMA Y ACTUALIZACIÓN DE LA CASA CONSISTORIAL  VALLADOLID</t>
  </si>
  <si>
    <t>ACUERDO MARCO_3712KGD:KITEMBRAGUE,COLLARIN,BIMASA,LIQUI FRESNO, VALVULINA,REPARAR PANTALLA,ABRAZADERAS ESCAPE Y MARIPOSA</t>
  </si>
  <si>
    <t>ARCO CONTEMPORANEO &amp; ASOCIADOS S.L.L.</t>
  </si>
  <si>
    <t>ADQUISICIÓN DE MOBILIARIO CON DESTINO AL SERVICIO DE EDUCACIÓN (7 SILLAS TRABAJO Y 2 REPOSAPIÉS).</t>
  </si>
  <si>
    <t>2025 10 2412 22199</t>
  </si>
  <si>
    <t>GUERRO PAPELERIAS, S.L.</t>
  </si>
  <si>
    <t>MATERIAL DE OFICINA PRA EL CENTRO DE FORMACION PARA ELEMPLEO -PROGRAMAS MIXTOS DE FORMACION Y EMPLEO EN 2025</t>
  </si>
  <si>
    <t>2025 01 4331 22602</t>
  </si>
  <si>
    <t>SILICON RADIO, S.L.</t>
  </si>
  <si>
    <t>PRODUCCIÓN Y EMISIÓN EN DIRECTO DEL PROGRAMA NACIONAL DE INTERECONOMÍA ""A MEDIA SESIÓN"" PARA DIFUSIÓN DE VALLADOLID NOW</t>
  </si>
  <si>
    <t>22602</t>
  </si>
  <si>
    <t>M² PIEDRA CAMPASPERO NATURAL 50X50X6 / M² PIEDRA CAMPASPERO NATURAL 60X40X6</t>
  </si>
  <si>
    <t>2025 04 9202 16200</t>
  </si>
  <si>
    <t>TRAFFIC VIAL AUTOESCUELA, S.L.</t>
  </si>
  <si>
    <t>ABONO DE CURSO DEL CAP PARA EMPLEADOS MUNICIPALES. MARZO DE 2025</t>
  </si>
  <si>
    <t>16</t>
  </si>
  <si>
    <t>16200</t>
  </si>
  <si>
    <t>VAUGHAN SYSTEMS, S.L.U.</t>
  </si>
  <si>
    <t>ABONO POR CLASES DE INGLES PROFESIONAL, DE ENERO A MARZO 2025. METODO VAUGHAN .</t>
  </si>
  <si>
    <t>2a PRORROGA EXP35/21 MANTENIMIENTO CLIMA 6/4/25 - 31/12/25</t>
  </si>
  <si>
    <t>CONTRATO DE REALIZACION DE UNA CAMPAÑA DE BONOS DESCUENTO EN MERCADOS MUNICIPALES.</t>
  </si>
  <si>
    <t>225/65R16C 112/110T ECONODRIVE A/S / NFU N2 / MONTAJE+EQUILIBRADO+VALVULA / ALINEADO FURGONETA / REPARAR 7.50-16 / 205/6</t>
  </si>
  <si>
    <t>EL EJIDILLO VIVEROS INTEGRALES S.L.</t>
  </si>
  <si>
    <t>Magnolia grandiflora, cont. 18/20</t>
  </si>
  <si>
    <t>CILIND. SEGUR. LLAVE PUNTOS AMIG 30/30LT / CILIND. SERRETA AMIG 30/30LT / ESCUDO AMIG MOD. 29 LT. / FRESA CERRAJERO/SEIS</t>
  </si>
  <si>
    <t>2025 10 2314 212</t>
  </si>
  <si>
    <t>GESTIÓN DE PAISAJES URBANOS, S.L.U.</t>
  </si>
  <si>
    <t>DESBROCE INTEGRAL INCL. FRANJA APARCAMIENTOS//PINAR DE ANTEQUERA//MAYO 2025.</t>
  </si>
  <si>
    <t>EUROVAL CONTROL,S.A.</t>
  </si>
  <si>
    <t>CALIBRACIONES DE UN DELTACAL Y DE UN HVC1 DE LA RED DE CONTROL ATMOSFERICO</t>
  </si>
  <si>
    <t>SALVAJE 360 S.L.</t>
  </si>
  <si>
    <t>ALQUILER, TRANSPORTE, MONTAJE Y DESMONTAJE EQUIPOS ACTIVIDADES PARA EL 8M</t>
  </si>
  <si>
    <t>CAMARA COLOR 24VDC Ø54 SOP-60MM / PORTES MAF / TUERCA DIN 934 M-14 12 PAV / BULON CON FIADOR CILINDRO ELEVACION BARREDOR</t>
  </si>
  <si>
    <t>FERNANDO JOSÉ FUENTES  SANTAMARTA</t>
  </si>
  <si>
    <t>CORRECCIÓN ORTOTIPOGRÁFICA Y AJUSTE FINAL AMPLIACIÓN MAQUETA CATÁLOGO 100 AÑOS DE SEMANA SANTA EN VALLADOLID</t>
  </si>
  <si>
    <t>CROSSMEDIA PROJECTS S.L</t>
  </si>
  <si>
    <t>DISEÑO DE CAMPAÑA: VALLADOLID, SALUDABLE Y SOSTENIBLE (ZBE)</t>
  </si>
  <si>
    <t>Alb. A25/186642 de 04/03/2025 / SUSTITUIR JUEGO DE JUNTAS CILINDRO D.E 20x32 Y MONTAJE / Alb. A25/186856 de 12/03/2025 /</t>
  </si>
  <si>
    <t>Contrato de Mantenimiento de Ascensor sito en las instalaciones del Servicio de Limpieza en Calle Topacio, 63,</t>
  </si>
  <si>
    <t>SUMINISTRO DE MATERIAL DE JARDINERIA, PEQUEÑA HERRAMIENTA PARA EL CURSO DE PARQUES Y JARDINES DEL C. DE F.PARA EL EMPLEO</t>
  </si>
  <si>
    <t>LIMPIEZAS PUNTUALES EN CIBERAULA CEIP LEON FELIPE PERIODOS NO LECTIVOS</t>
  </si>
  <si>
    <t>C.CALIDAD (LOTE 2) ASISTENCIA TÉCNICA OBRAS CONST. GEODA EN PLAZA DE LA COMUNICACIÓN. EXPTE.18/22.</t>
  </si>
  <si>
    <t>VALVULA SIN CAMARA ( MAS MONTAJE CARRO ) / 285/70R19.5 CONTINENTAL ( TRACC 4894-JLF ) / ECO TASA 19,5""//SEISPC</t>
  </si>
  <si>
    <t>ACOYREPAL, S.L.</t>
  </si>
  <si>
    <t>REPARACION SANEAMIENTO CENTRO INTEGRADO PSH</t>
  </si>
  <si>
    <t>ADJ.CONTROL CALIDAD (LOTE 1)ENSAYOS OBRA REHABILITACIÓN CASA CONSISTORIAL -FINANCIADO POR LA UNIÓN EUROPEA NEXTGENERATIO</t>
  </si>
  <si>
    <t>ENTREGA DE PEDIDO A GRANEL + BOMBA DE TRASIEGO / PETRONAS HYDRAULIC E 46 1000L / APORTACION SIGAUS RD679/2006 / PEDIDO P</t>
  </si>
  <si>
    <t>VOLANTE MOTOR  / KIT MAZA -DISCO EMBRAGUE  / ACCIONAMIENTO HIDRAULICO EMBRAGUE  / BIELETA IZ ESTABILIZADORA DL  / BIELET</t>
  </si>
  <si>
    <t>Sustitución de grupo de presión para gasóleo, caudal hasta 70l/h y presión de 3,5 bares monofásico.</t>
  </si>
  <si>
    <t>SERVICIOS INFORMATICOS PARA LA PROVISION DE CONTENIDOS EN EL SISTEMA DE PANTALLAS PICC DE LOS CVA</t>
  </si>
  <si>
    <t>TA25 37 REPARACION 5277-KWD KMS 133877 REV. FALLO ARRANQUE, SUSTITUIR PUESTA EN MARCHA / METER EASY PARA VER AVERIA ADBL</t>
  </si>
  <si>
    <t>CEPILLOS GUILLEM, S.L.</t>
  </si>
  <si>
    <t>CITY 5000 CEP. LATERAL MEZCLA / ELGIN PELIKAN CEP. LATERAL ACERO / RAVO LAT. NYLON-ACERO SILENCIOSO / CITY CAT 2000 CEP.</t>
  </si>
  <si>
    <t>ALBARAN 25003  DEL   10-01-2025 / ELGIN PELICAN LATERAL ACERO ENTERO / ROS ROCA 5000 CEPILLO LATERAL / ALBARAN 25042 DEL</t>
  </si>
  <si>
    <t>ALQUILER MEDIOS AUDIOVISUALES PREGON DE SEMANA SANTA 2025, R.I.</t>
  </si>
  <si>
    <t>BOLSA NEGRA 90X95 G-140 BDRPLTOTAL (1000 unid)  / BOLSA NEGRA 115X150 G-150 BDRPLTOTAL (1000uni)</t>
  </si>
  <si>
    <t>22110</t>
  </si>
  <si>
    <t>SAUERMANN IBERICA PUMPS AND INSTRUMENTS SL</t>
  </si>
  <si>
    <t>SUMINISTRO DE UN TERMO HIGRO ANEMOMETRO CON ACCESORIOS PARA LA SECCIÓN DE CALIDAD AMBIENTAL</t>
  </si>
  <si>
    <t>TERRASSA</t>
  </si>
  <si>
    <t>2025 05 4312 22199</t>
  </si>
  <si>
    <t>02101 - Clavija aerea IP44 2P+T 16A 220V / 10055530 - Manguera 3G2,5 H07RNF3G2,5-CPR nexan / 051366 - Base aerea triple</t>
  </si>
  <si>
    <t>Suministro de repuestos para la maquinaria del Servicio de Parques y Jardines.</t>
  </si>
  <si>
    <t>2025 11 3111 22110</t>
  </si>
  <si>
    <t>MANTENIMIENTOS EURO-SARONI, S.L.</t>
  </si>
  <si>
    <t>PRODUCTOS LIMPIEZA Y ASEO (PAPEL HIGIENICO, MANOS, GEL...) PARA USO DEL PERSONAL DEL CMPA AÑO 2025</t>
  </si>
  <si>
    <t>SUMINISTRO MATERIAL DE FERRETERÍA Y MATERIAL ELÉCTRICO // COLEGIOS PÚBLICOS</t>
  </si>
  <si>
    <t>Suministro de resmas de papel a la Imprenta Municipal para la realización de los distintos formatos del Servicio de limp</t>
  </si>
  <si>
    <t>Control Calidad LOTE 2 ASCENSORES URBANOS EN  C/ VELETA. EXPTE 17-2023</t>
  </si>
  <si>
    <t>CAMARA COLOR FOCO 2.5MM 12VDC Ø54-54MM / TORNILLO DIN 6921 M-14X40 10.9 / TORNILLO DIN 912 M-10X20 8.8 ZN / TORNILLO DIN</t>
  </si>
  <si>
    <t>FACTURACIÓN DE REPUESTOS SEGÚN PEDIDO DE VENTA Nº 2025PV101/318 ALBARÁN 814 FECHA 21/02/2025 / FACTURACIÓN DE REPUESTOS</t>
  </si>
  <si>
    <t>TA25 70 REPARACION 7419-LDY KMS.74050 CAMBIAR BOTELLA TRAS.3ºEJE POR UNA ORIGINAL -EN GARANTIA DE REPARACION- HACER PRUE</t>
  </si>
  <si>
    <t>2a PRORROGA EXP 35/21 MANT. CLIMA 6/4/25-31/12/25</t>
  </si>
  <si>
    <t>AIDRONE, S.L.</t>
  </si>
  <si>
    <t>Desarrollo de propuesta digital para su visualizacion en entorno WEB del patrimonio del Ayuntamiento de Valladolid.</t>
  </si>
  <si>
    <t>SEG. Y SALUD OBRAS EJECUCION CORREDOR ECOL_ INTERIOR EN VALLADOLID:VA-20. ACTUACION B.1.3 ""C. DE BIODIVERSIDAD V.33/2024</t>
  </si>
  <si>
    <t>J.M.B.ALCAÑIZ, S.L.</t>
  </si>
  <si>
    <t>CC ZONA SUR: PIEZAS REPARACIÓN PROYECTOR Y CABLEADO</t>
  </si>
  <si>
    <t>INNOVATIVE SOLUTIONS IN CHEMISTRY, S.L.</t>
  </si>
  <si>
    <t>AUDITORIA INTERNA RED DE CONTROL DE LA CONTAMINACION RCCVA</t>
  </si>
  <si>
    <t>OVIEDO</t>
  </si>
  <si>
    <t>REPARACIÓN AVERÍA EN LA INSTALACIÓN DE CLIMATIZACIÓN EN EL ARCHIVO MUNICIPAL</t>
  </si>
  <si>
    <t>RAVO CEP. LATERAL NYLON-ACERO SILENCIOSO / RAVO CEP. LATERAL NYLON-ACERO SILENCIOSO</t>
  </si>
  <si>
    <t>PASTILLA FRENO FERODO V.I / AVISADOR FRENO RENAULT *** / FILTRO HIDRAULICO / FILTRO RESPIRADERO HID. / DISCO FRENO V.I S</t>
  </si>
  <si>
    <t>OR: 20014 - MATRICULA: 6040MLM / MANTENIMIENTO S ( 00175129 ) / CAMBIAR FILTRO AIRE ( 01455041 ) / CAMBIAR FILTRO HABITA</t>
  </si>
  <si>
    <t>ALBARAN: AV25/02143 F: 03/04/2025 / DISCO CORTE ACERO EH230-2 A24 SG PFERD / PILA A27 12V / BATERIA M18FB8 4932492131 /</t>
  </si>
  <si>
    <t>SUMINISTRO COMBUSTIBLE, GASOLEO, PARA VEHÍCULOS MUNICIPALES SERVICIO MANTENIMIENTO.</t>
  </si>
  <si>
    <t>SPACIO VALLADOLID, S.A.</t>
  </si>
  <si>
    <t>SUMINISTRO DE 36 ALZADORES INFANTILES CON CARRITO PARA TRANSPORTE PARA C.C. RONDILLA</t>
  </si>
  <si>
    <t>OR: 19855 - MATRICULA: 0375LDD / MANTENIMIENTO S ( 00175129 ) / CAMBIAR BUJIAS ( 16088000 ) / CAMBIAR SECADOR ( 10258000</t>
  </si>
  <si>
    <t>CONTRATO SERVICIO DE LA CENTRAL RECEPTORA DE ALARMAS DE LA CUPULA DEL MILENIO E INSTALACIONES PINGUINOS ARENA (A.M.)</t>
  </si>
  <si>
    <t>MANO DE OBRA / AFILADO DE CUCHILLA / MANO DE OBRA / ACEITE MOTOR B&amp;S 15W-50 ( 1 LT ) / O.W. FILTRO GAS-OIL REF. 29583 /</t>
  </si>
  <si>
    <t>LUCAS GONZALEZ ABAD</t>
  </si>
  <si>
    <t>SEGUIMIENTO DE REPERCUSIÓN DIGITAL, ALCANCE Y ELABORACIÓN DE INFORME DE RESULTADO EN RRSS DE CARRERA RÍOS DE LUZ 2025.</t>
  </si>
  <si>
    <t>CONTENEDOR Nº 1 AZUL. REPARAR GOLPES. SUSTITUCIÓN DE BISAGRAS. REPARACIÓN DE PUERTAS INFERIORES. / CONTENEDOR Nº 2 AZUL.</t>
  </si>
  <si>
    <t>2025 04 3121 22199</t>
  </si>
  <si>
    <t>Suministro de contenedores, para el tratamiento de residuos biológicos (agujas y jeringas).</t>
  </si>
  <si>
    <t>SUMINISTRO TEST DE DROGAS Y TUBOS DE ENSAYO PARA EL EQUIPO DE ATESTADOS DE LA POLICÍA MUNICIPAL</t>
  </si>
  <si>
    <t>OCTAVIO GÓMEZ SOLÍS</t>
  </si>
  <si>
    <t>REDACCIÓN DE PROYECTO DE EJECUCIÓN DE OBRA DE SALIDA DE EMERGENCIAS DE SOTANO EN CC DELICIAS</t>
  </si>
  <si>
    <t>SUMINISTRO DE PIEZAS PARA REPARACIONES DE EQUIPOS AUDIOVISUALES DEL C.C. JOSÉ LUIS MOSQUERA</t>
  </si>
  <si>
    <t>SIMASEC SERVICIOS INDUSTRIALES SLU</t>
  </si>
  <si>
    <t>INSTALACIÓN ELEMENTOS DE SEGURIDAD ESCALERA</t>
  </si>
  <si>
    <t>216</t>
  </si>
  <si>
    <t>Revisión oficial de la máquina JCB 3CX a las 5.000 h. del Centro de Conservación de la Vía Pública.-</t>
  </si>
  <si>
    <t>PRORROGA CONTRATO CENTRALIZADO PUBLICACION DATOS TURISMO EN EL OBSERVATORIO URBANO (ABRIL-DICIEMBRE 2025)</t>
  </si>
  <si>
    <t>FILTRO DE UREA / FILTRO HIDRAULICO / PLASTICO PILOTO SCANIA P-R (07-) IZ / DISCO DE FIBRA CARBONO 150MM / SOPORTE DISCO</t>
  </si>
  <si>
    <t>COPIAS COLOR KYOCERA 356 N.SERIE: V7C5Z00589 FC011382 L.ANTERIOR: 21134 L.ACTUAL: 21725 UBICACION: CASA CONSISTORIAL INT</t>
  </si>
  <si>
    <t>Ensayos C.Calidad Obras Interconexión Carril Bici C/ Mieses con  Av.Gijón, AV.Salamanca y C/ Canal. Expte 22/2024 SETM</t>
  </si>
  <si>
    <t>CONTROL DE PLAGAS Y MALEZAS, S.L.</t>
  </si>
  <si>
    <t>TRATAMIENTO PARA EL CONTROL DE INSECTOS REPTANTES EN EL COLEGIO GINER DE LOS RÍOS. ABRIL Y SEPTIEMBRE DE 2025.</t>
  </si>
  <si>
    <t>RELE 12V DC / BOQUILLA HIDRAULICA 4 GARRAS / BOQUILLA ENGRASE ACOPLE RAPIDO  (PRECIO NETO ) / TE MACHO-MACHO 3/8 / GRIFO</t>
  </si>
  <si>
    <t>LIMPIEZA Y RETIRADA DE BASURA DEL CVA PASAJE DE LA MAQUESINA - INICIATIVAS SOCIALES</t>
  </si>
  <si>
    <t>CELIA MULERO GARCIA</t>
  </si>
  <si>
    <t>DISEÑO CAMPAÑA DÍA INTERNACIONAL DE LA MUJER 8M 2025</t>
  </si>
  <si>
    <t>SUMINISTRO DE MEDICAMENTOS Y MATERIAL PARA CENTRO MUNICIPAL DE PROTECCION ANIMAL AÑO 2025</t>
  </si>
  <si>
    <t>ABRAZADERA 20-32/12 W2 / CANDADO IFAM K-30 / MUELLE ISO 10243 VERDE V-40-89 / REMACHE ESTANDAR C/ANCHA 4.8X30 / TORNILLO</t>
  </si>
  <si>
    <t>MANO DE OBRA / STIHL TORNILLO HEXAGONAL M6 9510600 / STIHL  ANILLO 9610601 / MANO DE OBRA / BUJIA BS-OHV 992304 / TORO R</t>
  </si>
  <si>
    <t>2025 11 1631 626</t>
  </si>
  <si>
    <t>ADQUISICIÓN HARDWARE PARA IMPLANTACIÓN SISTEMA DE REGISTRO JORNADA LABORAL DEL PERSONAL DEL SERVICIO DE LIMPIEZA VIARIA.</t>
  </si>
  <si>
    <t>ADJ.CONTROL CALIDAD (LOTE 1) ENSAYOS OBRAS DE REHABILITACIÓN DEL TEATRO LOPE DE VEGA EN VALLADOLID.</t>
  </si>
  <si>
    <t>FERROINDUSTRIAS YUSTOS S.L</t>
  </si>
  <si>
    <t>IPN 80 A 12M S 275 JR (  4 UNIDADES DE 6000mm ) / 10 PLETINA DE 35X4 S 275 JR / 15 REDONDO LISO DE 14 S 275 JR / 10 REDO</t>
  </si>
  <si>
    <t>SELECCION DIGITAL 3.0 SL</t>
  </si>
  <si>
    <t>ORGANIZACIÓN Y REALIZACIÓN DE DOS WEBINARS FORMATIVOS PARA QUE EMPRESAS MEJOREN SUS ESTRATEGIAS DE ATRACCIÓN DE TALENTO</t>
  </si>
  <si>
    <t>SIN ID-CUARTELES FARNESIO / LLAVES MECANIZADAS ACERO / SIN ID-CUARTEL ARTILLERIA CTRA. MADRID / MALLA NORTENE AVICOLA AV</t>
  </si>
  <si>
    <t>ADQUISICIÓN DE PIEZAS Y CABLEADO PARA REPARACIONES DE MICROFONÍA EN C.C. BAILARÍN VICENTE ESCUDERO</t>
  </si>
  <si>
    <t>ADJ.C.CALIDAD LOTE 2 (ASIST.TECN.)REURBANIZ.PLAZA.DE LA COMUNICACIÓN (ANTIGUO AP25 ARIZA)CALLE ADOLFO SUAREZ</t>
  </si>
  <si>
    <t>CAMISETAS Y SUDADERAS SERIGRAFIADAS//CONCURSO PEQUEÑAS ESTRELLAS//17 DE MAYO Y 15 DE JUNIO.</t>
  </si>
  <si>
    <t>ALBARAN Nº 25109 DEL 07-03-2025 / CEPILLO LATERAL HAKO 600 SILENCIOSO / ALBARAN Nº 25132 DEL 19-03-2025 / RAVO LATERAL N</t>
  </si>
  <si>
    <t>SUSTITUCION CARTEL ESPACIO JOVEN ZONA SUR</t>
  </si>
  <si>
    <t>195/55R20 MICHELIN PRIM3 95H ( 3711-KGD  ) / S.I. GESTION DE NFU  (  CAT. B 3711-KGD ) / 215/65R16 CONTINENTAL LX2 98H (</t>
  </si>
  <si>
    <t>SUMINISTRO DE 75 CONJUNTOS DE PRENDAS PARA RESCATE ACUATICO (TOALLAS Y CHANCLAS) //SERV. EXTINCION INCENDIOS</t>
  </si>
  <si>
    <t>ALBARAN: AV24/07206 F: 02/12/2024 / MANGO MADERA MACETA 5308 B FORGED / ALCOTANA MANGO FIBRA VIDRIO DE 650 GR. / JGO. 2</t>
  </si>
  <si>
    <t>SILEMBLO B. EST. D. 170E..190E.. / ESTRIBO DERECHO STRALIS / DESCONECTADOR BATERIAS 24V/200-250A / 802221 TRENZA DE MASA</t>
  </si>
  <si>
    <t>BITNEUTRO S.L.</t>
  </si>
  <si>
    <t>CREACIÓN DE OBJETOS DIGITALES DEL DIARIO REGIONAL Y LA HOJA DEL LUNES PARA SPARSIS</t>
  </si>
  <si>
    <t>ESPEJO DERE. 799X424 STRALIS 2007&gt; / SOPORTE ALETA CINCADO CURVO 540X42 / GUARDABARROS DIFERENCIAL / SILEMBLO B/ESTB. AE</t>
  </si>
  <si>
    <t>Segunda prórroga del contrato de seguridad y salud en obras municipales SEPI lote 2</t>
  </si>
  <si>
    <t>TALWAR TECHNOLOGIES, S.L.L.</t>
  </si>
  <si>
    <t>CTTO. SUMINISTRO DE CINTAS DE TEJUELADO PARA LAS BIBLIOTECAS MUNICIPALES // AÑO 2025</t>
  </si>
  <si>
    <t>VALMOJADO 105</t>
  </si>
  <si>
    <t>TA25 77 REPARACION 3856-DDD KMS 488190 CAMBIAR ACEITE 10W40, FILTROS DE ACEITE, GASOIL, RESPIRADERO, AIRE Y SECADOR CAMB</t>
  </si>
  <si>
    <t>Reparaciones en las puertas del Servicio de Limpieza en el Edificio Sito en C/ Topacio 63. Marca GRUMAN</t>
  </si>
  <si>
    <t>ESTUDIO ARQUEOLÓGICO EN LA MOD.PGOU EN EL ENTORNO VEREDA PALOMARES, ESTUDIO ÁMBITO DE SUELO RUSTICO.</t>
  </si>
  <si>
    <t>ACM TOOLS S.L.</t>
  </si>
  <si>
    <t>Revisiones anuales incluyendo cambio de aceite hidráulico de las columnas de elevación de vehículos Finkbeiner EHB.</t>
  </si>
  <si>
    <t>ARNESES/ANCLAJES AMOVIBLE C/FUNCION DE BLOQUEO 12 MM PARA INTERVENCIONES EN ALTURA/SERV. EXTINCION INCENDIOS</t>
  </si>
  <si>
    <t>Albarán: VA25/1764 Fecha: 24/04/25 / CINTA CARROCERO DECOFIX 24 MM 36 MM/SERV. EXTINCION DE INCENDIOS</t>
  </si>
  <si>
    <t>MANTENIMIENTO  DEL SISTEMA DE PROTECCION CONTRA INCENDIOS DE LOS CVA EN 2025</t>
  </si>
  <si>
    <t>TA25 60 REPARACION 1760-LKK KMS 59679 D-M CAJA DE CAMBIOS PARA REVISAR EMBRAGUE / PROBAR VEHICULO EN CARRETERA, SOLTAR T</t>
  </si>
  <si>
    <t>2025 02 1511 641</t>
  </si>
  <si>
    <t>ACRE, S.L.</t>
  </si>
  <si>
    <t>SUMINISTRO DE 1 LICENCIA DE USUARIO FLOTANTE DEL SOFTWARE GLOBAL MAPPER- CON 1 AÑO MANTENIMIENTO.</t>
  </si>
  <si>
    <t>ILLESCAS</t>
  </si>
  <si>
    <t>2025 05 4312 22706</t>
  </si>
  <si>
    <t>DIRECCION FACULTIVA DE LAS OBRAS DE REPARACION DEL ACABADO INTERIOR DE LA CUBIERTA DEL MERCADO DEL VAL</t>
  </si>
  <si>
    <t>AVANTE COMUNICACION SL</t>
  </si>
  <si>
    <t>INSTALACION DE UNA LONA EN CALLE MARIA DE MOLINA.</t>
  </si>
  <si>
    <t>INTERVENCIONES VARIAS (REPARACIONES EN GRUPOS DE BOMBEO, CUADROS ELÉCTRICOS, MOTORIZACIÓN PERSIANAS...). CEIPS 2025</t>
  </si>
  <si>
    <t>MULTIPRENSA DE CASTILLA Y LEÓN, S.L.</t>
  </si>
  <si>
    <t>PUBLICIDAD EN EL DIARIO DE VALLADOLID EL MUNDO - 8 DE MARZO 2025</t>
  </si>
  <si>
    <t>PUBLICIDAD EN EL NORTE DE CASTILLA - 8 DE MARZO 2025</t>
  </si>
  <si>
    <t>PROMECAL GESTION S.L.U</t>
  </si>
  <si>
    <t>PUBLICIDAD EN EL DIA DE VALLADOLID - 8 DE MARZO 2025</t>
  </si>
  <si>
    <t>Seguridad y salud en obras de ascensor urbano en calle Veleta, lote 2 (exp. 17/2023)</t>
  </si>
  <si>
    <t>2025 02 9332 203</t>
  </si>
  <si>
    <t>REPARACIONES EDIFICIOS ANTIGUOS CUARTELES FARNESIO.</t>
  </si>
  <si>
    <t>2025 10 2412 22001</t>
  </si>
  <si>
    <t>EDICIONES PARANINFO S.A.</t>
  </si>
  <si>
    <t>LIBROS PARA EL CENTRO DE FORMACION PARA EL EMPLEO,  CURSO DE PARQUES Y JARDINES Y AUXILIAR DE CENTRO- JACINTO BENAVENTE</t>
  </si>
  <si>
    <t>REPARACION MICROPROCEADOR DE JALTEST / ENTREGA: DE PC, PORTATIL de CLIENTE / JDC 213 M3 CABLE DE DIAGNOSIS NUEVO / CABLE</t>
  </si>
  <si>
    <t>LLAVE GRIFA ALUMINIO 24"" SUPEREG / AMOLADORA 115mm 750W / ESCALERA ESCALISIMA (8+8) / LLAVE COMBI CARRACA 10mm / LLAVE C</t>
  </si>
  <si>
    <t>ontrol de calidad de obras del contrato de conservación, reparación y reforma de las infraestructuras viarias, lote 2</t>
  </si>
  <si>
    <t>MARGEN LIBROS, S.L.</t>
  </si>
  <si>
    <t>MORIR DOS VECES (65 UNDS) // BIBLIOTECAS MUNICIPALES</t>
  </si>
  <si>
    <t>contratación Menor</t>
  </si>
  <si>
    <t>JORGE ANTONIO SAN JOSE CALVO</t>
  </si>
  <si>
    <t>Realización de dirección de la instalación de megafonía para el Mercado del Val sito en C/ Sandoval, s/n. 47003 - Vallad</t>
  </si>
  <si>
    <t>TECNITRAN TELECOMUNICACIONES SL</t>
  </si>
  <si>
    <t>MATRIZ DE COMUNICACIONES POLICIA MUNICIPAL.  LOTE Nº 2. EXPTE. 41/2021.</t>
  </si>
  <si>
    <t>ROZAS DE MADRID (LAS)</t>
  </si>
  <si>
    <t>Alb. A25/186385 de 07/02/2025 / RACOR UNION D.22 / JUEGOS DE RACORES TL TUBO D.25 A M1/2 GAS / Alb. A25/186388 de 10/02/</t>
  </si>
  <si>
    <t>OMNIA CASTILLA S.L.</t>
  </si>
  <si>
    <t>TAO25 635 REPARACION 8683-LZF KMS 49244 KIT-A  PACK SERVICIO MONTAJE NTCO. HASTA 16"" / CONVERGENCIA / 2210683  225/75/ R</t>
  </si>
  <si>
    <t>UBICACION DE REPETIDOR (  SEGUN PTO.M25 0002 1ºS-2025 )</t>
  </si>
  <si>
    <t>CONTRATO PREST SERV MANT CONSERV MAQUNAS, EQUIPOS, HERRAM Y MATER 7; LOTE 7: MANT PREV EXT PORT; SEISPC 040425 A 311225</t>
  </si>
  <si>
    <t>C.C. PARQUESOL: REPOSICIÓN PIEZAS PARA REPARACIONES SISTEMAS AUDIOVISUALES</t>
  </si>
  <si>
    <t>PLAST.PILO PREM-MAGNUM-KERAK / PULPO MOSQUETON LARGO 1 METRO / PULPO MOSQUETON LARGO 1 METRO / PULPO MOSQUETON LARGO 1 M</t>
  </si>
  <si>
    <t>ENSAYOS. Control calidad de obras del contrato de conservación, reparación y reforma de infraestructuras viarias, lote 1</t>
  </si>
  <si>
    <t>reajuste presupuestario en suministro de gas-CFE Jacinto Benavente, de 7 de mayo a 30 de sept.-sobrante años anteriores</t>
  </si>
  <si>
    <t>22102</t>
  </si>
  <si>
    <t>REVISION TACOGRAFO DIGITAL 9049 KVH / PILA RESPALDO DATOS / REVISION TACOGRAFO ANALOGICO 0848 BVS / REVISION TACOGRAFO D</t>
  </si>
  <si>
    <t>QUIRON PREVENCIÓN, S.L.</t>
  </si>
  <si>
    <t>EVALUACIÓN ESPECÍFICA DE EQUIPOS DE TRABAJO (ANEXO I R.D. 1215/97) / EVALUACIÓN DE RIESGOS POR CENTRO</t>
  </si>
  <si>
    <t>TA25 38 REPARACION 7671-MJN KMS 49462 REALIZAR MANTENIMIENTO A+C / MP DESCUENTO MANTENIMIENTO PESADOS 44.5 EUR/H / 00425</t>
  </si>
  <si>
    <t>SUMINISTRO ATS DE LOS SAIS DEL CPD DE RESPALDO</t>
  </si>
  <si>
    <t>ADJUDICA OTROS GASTOS ADECUACIÓN SEDE JUNTA COFRADÍAS Y CATEDRAL POR ACTOS OFICIALES SEMANA SANTA</t>
  </si>
  <si>
    <t>EBB-250 NHT 3V - EXTRACTOR CENTRIFUGO S&amp;P EBB-250 NHT 3V / T - Codigo de centro tramitador GE0011750</t>
  </si>
  <si>
    <t>JOSE ISIDRO TORRES, S.L.</t>
  </si>
  <si>
    <t>BALDOSA ALISTE 20X20X6 ROJA</t>
  </si>
  <si>
    <t>TORO</t>
  </si>
  <si>
    <t>MANO DE OBRA / .................................................... / M.O.SUSTITUIR PASTILLAS DE FRENO TRASERAS Y PULMON</t>
  </si>
  <si>
    <t>Albarán: VA25/1497 Fecha: 04/04/25 / DISCO SIERRA CMT 290.235.24M / REGLAS EXT 3M / REGLAS EXT 2M / REGLAS EXT 1M / PINO</t>
  </si>
  <si>
    <t>MANUAL DE LICENCIAS DE APERTURA DE ESTABLECIMIENTOS ( Corresponde a N/E  3 ) / SUPUESTOS PRACTICOS DE TRIBUTACION Y RECA</t>
  </si>
  <si>
    <t>MANTENIMIENTO DE LOS EXTINTORES Y BIEs DE LOS DISTINTOS CENTROS DEPENDIENTES DEL SERV. DE INT. SOCIAL Y FAMILIA</t>
  </si>
  <si>
    <t>TRES PUNTOS VIOLETA//EN LAS MORERAS Y PLAZA MAYOR//9, 10 Y 13 DE MAYO.</t>
  </si>
  <si>
    <t>ALQUILER PLATAFORMA ELEVADORA PARA TRABAJOS EN ALTURA REPARAR DEPOSITO AGUA</t>
  </si>
  <si>
    <t>TA25 64 REPARACION 9067-JCH KMS 187427 D-M CAJA DE CAMBIOS SUSTITUIR EMBRAGUE Y RODAMIENTO PUNTA / CAMBIAR BOMBA-BOMBIN</t>
  </si>
  <si>
    <t>PANTALLAS ANTIVIENTO PARA LOS 6 SONOMETROS DE LA SECCIÓN DE CONTROL AMBIENTAL</t>
  </si>
  <si>
    <t>ADJ.C.CALIDA.LOTE 1(ENSAYO MAT).EXPT.6/22 O. FAS I REURB. CALLES DAN. DEL OLMO Y PRIMER TRAMO N. DE CASTILLA (POL.ARG.)</t>
  </si>
  <si>
    <t>CTO. MENOR SUMINISTRO REVISAS ""EL JUEVES"", ""MUY INTERESANTE JR."", ""AÑO CERO"", ETC.. PARA BIBLIOTECAS PUBLICAS -1 AÑO-</t>
  </si>
  <si>
    <t>PUBLICIDAD EN CADENA SER- 8 DE MARZO 2025</t>
  </si>
  <si>
    <t>2025 10 2412 223</t>
  </si>
  <si>
    <t>GESTION DE RESIDUOS  DEL CURSO DE PINTURA Y DE PARQUES Y JARDINES DEL C. DE FORMACION PARA EL EMPLEO- JACINTO BENAVENTE</t>
  </si>
  <si>
    <t>ANDRES LLEDO LOPEZ</t>
  </si>
  <si>
    <t>Adquisiciónde cortacabos de rescate y gafas de socorrista para formación y rescates en el medio acuático//SEISPC</t>
  </si>
  <si>
    <t>ILLES BALEARS</t>
  </si>
  <si>
    <t>ELABORACION PLAN SEGURIDAD Y SALUD PROYECTO SUMINISTRO Y OBRA AMPLIACION RUTA RIOS DE LUZ. PRTR NEXT GENERATION EU</t>
  </si>
  <si>
    <t>FITNESS PROJET CENTER S.L.</t>
  </si>
  <si>
    <t>CONTRATO PREST SERV MANT CONSERV MAQUNAS, EQUIPOS, HERRAM Y MATER ; LOTE 6: MANT PREV GIMNAS; SEISPC//040425 A 311225</t>
  </si>
  <si>
    <t>ASISTENCIA DIRECCIÓN FACULTATIVA MOD.Nº 1 OBRAS REURBANIZACIÓN POLÍGONO ARGALES. EXPTE. 6/22</t>
  </si>
  <si>
    <t>ADOLFO SERRADOR LOZANO</t>
  </si>
  <si>
    <t>LABORES DE TALA FRACCIONADA DE 2 PLATANOS POR OBRAS DE IMPERMEABILIZACION EN PARQUESOL.</t>
  </si>
  <si>
    <t>8108GDJ-H.M.O.  SUSTITUIR TUBERIAS DE ADBLUE Y TUBERIAS DE REFRIGERACION DE ADBLUE /   H.M.O.  SUSTITUIR  TAPON  DEPOS</t>
  </si>
  <si>
    <t>MANTENIMIENTO, SUMINISTRO DE  ORION BALIZADO IP65 ESTANDAR  (ZC) 5 LM TIPO NP 3H PARA REPRACIONES DEL CVA  VICTORIA- AM</t>
  </si>
  <si>
    <t>MANTENIMIENO, SUMINISTRO DE MATERIAL PARA REPARACIONES DEL CVA PTE. COLG, ROND Y LA VICT- AM</t>
  </si>
  <si>
    <t>SUSTITUCIÓN DE MOTOR EN PUERTA CORREDERA AVERIADA EN DEPENDENCIAS DE LA POLICÍA MUNICIPAL</t>
  </si>
  <si>
    <t>TRANSPORTE A CLIENTE SC1400-0000-0010 / COLUMNA POL.TAIL.LISA DER.OLYM S2FT30-0000-3450</t>
  </si>
  <si>
    <t>ARQUITECTURA E INGENIERIA IMAE, S.L.</t>
  </si>
  <si>
    <t>SPC 166/2024 REDACCIÓN DE PROYECTO DE LA OBRA DE MODIFICACIÓN DE LA RAMPA DEL TEMPLETE DEL PARQUE DE LA PAZ</t>
  </si>
  <si>
    <t>REPARAR CULATA / REPARAR ARMADURA ASIENTO / SUSTITUIR PIÑON ARBOL LEVAS ESCAPE  / DESMONTAR Y MONTAR ARMADURA ASIENTO DL</t>
  </si>
  <si>
    <t>STIHL BOBINA 40027133012 / STIHL  PARTE INFERIOR 40027139708 / RIBERA / G.FERRARI HOJA DE RETENCION LISA I=195-0090 9502</t>
  </si>
  <si>
    <t>KIT PASTILLAS EVO-PRO KNORR SN-7 / AVISADOR RVI,AE..ELSA II MERITOR / KIT PASTILLAS SN-7000 C/TANGENC. / ACTUADOR 24/24</t>
  </si>
  <si>
    <t>IMPRESION 100 EJEMPLARES DEL III PLAN MUNICIPAL DE ACCESIBILIDAD Y UN ROL UP-  ACCESIBILIDAD- INICIAT. SOCIALES</t>
  </si>
  <si>
    <t>22617</t>
  </si>
  <si>
    <t>MINI FUSIBLE 15A / FUSIBLE ""MINI"" 15A / FUSIBLE ""MINI"" 20A / Diodo / Batería con carga líquida / Pasador rompible / BLIS</t>
  </si>
  <si>
    <t>FRONTAL FARO DELANTERO VERSYS 650 / TAPA LATERAL DEL/DER VERSYS 650 / TAPA DE TERMOSTATO DE MOTOR / JUNTA TAPA TERMOSTAT</t>
  </si>
  <si>
    <t>FCI250200000322</t>
  </si>
  <si>
    <t>Kit de mantenimiento / Jardineria</t>
  </si>
  <si>
    <t>9788419582201 Convento de POrta Coeli y las Dominicas Calderonas de Valladolid / 9788470529757 Formularios De La Adminis</t>
  </si>
  <si>
    <t>Redacción de Estudios de Seguridad y Salud para los proyectos redactados en el SEPI en el año 2024.-</t>
  </si>
  <si>
    <t>GPI  CARPAS Y SERVICIOS S.L.</t>
  </si>
  <si>
    <t>MONTAJE TRES JAIMAS PARA INAUGURACIÓN PLAZA JOSE LUIS DE SANTOS, R.I.</t>
  </si>
  <si>
    <t>CONTRATO PREST SERV MANT CONSERV MAQ, EQ, HERRAM Y MATER 7; LOTE 2: MANT CORREC BOT AIRE COMPR; SEISPC//040425 A 311225</t>
  </si>
  <si>
    <t>CONTRATO PREST SERV MANT CONS MAQ, EQ, HERRAM Y MATER 7; LOTE 5: MANT CORRE EQ HERR EXCARCELACIO; SEISPC 040425 A 311225</t>
  </si>
  <si>
    <t>SUMINISTRO COMBUSTIBLE VEHICULOS OFICIALES, R.I.</t>
  </si>
  <si>
    <t>CATERING PARA 50 PERSONAS DENTRO DEL PROYECTO URBANEW</t>
  </si>
  <si>
    <t>MANO DE OBRA / M.O. D/M INYECTORES Y CAMBIAR CAMISAS, SACAR ANTIC.../// AM 23/2020 // SERVICIO DE LIMPIEZA.</t>
  </si>
  <si>
    <t>AMPLIACIÓN CONTRATO SUMINISTRO IMPRESIÓN CORPORATIVA: C.M. LAS FLORES</t>
  </si>
  <si>
    <t>VEHICULO MATRICULA 5461BZY / JUNTA TAPA BALANCINES 4400097 / CUERDA ARRANQUE 3,0MM 100MT. / STIHL CABEZAL DE CORTE AUTOC</t>
  </si>
  <si>
    <t>VALVULA ESF GENEBRE 3/4 / ASPERSOR ATOMIZADOR CEPILLOS / MACHON MM LATON 3/4 / CINTA DYMO LETRATAG PLASTIC BLANCO / ROLL</t>
  </si>
  <si>
    <t>MANGO UNIVERSAL U-88 / CARRETILLA 2 BOTELLAS MOD 2B50 / PAR GUANTE SOLDAR 40 CM / ELECTRODO//SERV. EXTINCION INCENDIOS</t>
  </si>
  <si>
    <t>RECACOR SA</t>
  </si>
  <si>
    <t>CUB. 225/75R16C 118R CARRIE ( 5682MDL ) / DES/MONTAR+EQUIL+VALVULA TURISMO ( 5682MDL )</t>
  </si>
  <si>
    <t>CORDOBA</t>
  </si>
  <si>
    <t>MOI INTERIORISMO Y EQUIPAMIENTO SOCIEDAD LIMITADA</t>
  </si>
  <si>
    <t>ADQUISICIÓN DE MOBILIARIO CON DESTINO AL SERVICIO DE COMERCIO Y MERCADOS (1 MESA, 1 CAJONERA Y 1 SILLA TRABAJO).</t>
  </si>
  <si>
    <t>REPROGRAMACION SISTEMAS CONTROL DE TIEMPOS INTERVENCIONES CONCEJALES SALON DE PLENOS.</t>
  </si>
  <si>
    <t>DAVID GOMEZ CARBAJO</t>
  </si>
  <si>
    <t>ACTIVIDAD EN EL CVA RONDILLA Y PARQUESOL  POR SAN PEDRO REGALADO - JUEGOS GIGANTES DE MADERA - INICIATIVAS SOCIALES</t>
  </si>
  <si>
    <t>VIVERO-SOTO / STIHL PALANCA DE ACTIVACIÓN 43111604800 / Parquesol / WALKER BRAZO ELEVADOR 8402-8 / WALKER ROTULA ROSCADA</t>
  </si>
  <si>
    <t>COORDINACIÓN SEGURIDAD Y SALUD Y REDAC.EBSS OBRA CONSTRUC. GEODA EN PLAZA DE LA COMUNICACIÓN.Exp.16/23</t>
  </si>
  <si>
    <t>QUIMICA IINDUSTRIAL MEDITERRANEA, S.L.U</t>
  </si>
  <si>
    <t>ADJUDICA OTROS SUMINISTROS A IMPRENTA: LIMPIEZA DE TINTAS Y EQUIPOS - AÑO 2025</t>
  </si>
  <si>
    <t>A.T.Control Calidad (LOTE 2)  MODIFICADO Obra ASCENSOR URBANO EN CALLE VELETA. Expte SETM 17/2023.</t>
  </si>
  <si>
    <t>FLEX.MEDID  5MT 25MM 8255 BI-MATERIAL / CINTA METR. MEDID 2680/ 30 M METAL-NYLON / STIHL CINTURÓN DE CADERA 42827109101</t>
  </si>
  <si>
    <t>ADQUISICIÓN DE MOBILIARIO CON DESTINO AL GABINETE DE ALCALDÍA (4 SILLAS DE TRABAJO).</t>
  </si>
  <si>
    <t>ROTULA CILINDRO HIDRAULICO / ARANDELA / POLEA LISA MOTOR VM / CORREA MOTOR CC2020/5000/EU6 / POLEA AIRE ACOND.CC2020 EU-</t>
  </si>
  <si>
    <t>OCHO PERSIANAS VENECIANAS PARA CEAS BARRIO ESPAÑA</t>
  </si>
  <si>
    <t>ALBARAN: AV25/01994 F: 28/03/2025 / MTS.CINCHA TIRACOR / GUANTE NITRILO NITRIBLAC T-9 / GUANTE NITRILO NITRIBLAC T-10 /</t>
  </si>
  <si>
    <t>SISTS SEGURIDAD EDIF.PERS. MAYORES ARCA REAL (EXP. 97/2006 PS 8 LOTE . AC.MARCO SPSC-SE24/2024) CUOTA 02-2025 A 01-2026</t>
  </si>
  <si>
    <t>ADPRO/BLUE10 - BLUE10 / ADPRO/60440 - GRASA 450GR. / POOL/1770 - LIMPIASALPICADEROS 1000ML.RM CLEAN / ADPRO/METALLUBEDIS</t>
  </si>
  <si>
    <t>M² ADOQUÍN 12X18X16 PETREO NEGRO / PALET P.DUERO</t>
  </si>
  <si>
    <t>ALB: 25-202175 PED: 25-003616-1003 S/PED: RECINTO FERIAL / HIDRANTE MODELO LIGERO (00104) DN100 (BOCA RIEGO-INCENDIO) /</t>
  </si>
  <si>
    <t>LIBRERIA OLETUM, SOCIEDAD LIMITADA</t>
  </si>
  <si>
    <t>SERVICIO DE SEGURIDAD Y SALUD PARA OBRAS DE  REPARACION DE  ALGUNOS  PUESTOS EN EL MERCADO DE LAS DELICIAS.</t>
  </si>
  <si>
    <t>COMPLEMENTARIA CTTO. SERVICIO ENVÍO Y REPARTO LIBROS BIBLIOTECAS MUNICIPALES. AÑO 2025</t>
  </si>
  <si>
    <t>LUMINARIA SIMON 729.50 60X60 LOW GLARE 4000K MODULAR / TASA ECORAEE   (R.DECRETO 208/2005) / LAMPARA MZD LED STD A60  8W</t>
  </si>
  <si>
    <t>0756MFM    H.M.O.  REALIZAR MANTENIMIENTO  A  Y  B  SEGUN  INDICACIONES  DEL CLIENTE  (ACEITE,  FILTRO  DE ACEITE, COM</t>
  </si>
  <si>
    <t>SUMINISTRO E INSTALACIÓN DE 24 PERSIANAS VENECIANAS EN C.C. DELICIAS</t>
  </si>
  <si>
    <t>CONTROL DE CALIDAD DE LAS OBRAS DE REPARACION DE LA CUBIERTA DEL MERCADO DEL VAL.</t>
  </si>
  <si>
    <t>TA25 61 REPARACION 7334-LWL KMS 45176 CAMBIAR PASTILLAS FRENOS 1º Y 2º EJE / 050361226700 JGO TABLETAS FR</t>
  </si>
  <si>
    <t>SESNOR FMO PLUS SESNOR FMO PLUS</t>
  </si>
  <si>
    <t>SUMINISTRO MATERIAL DE FONTANERÍA PARA DISTINTOS COLEGIOS PÚBLICOS</t>
  </si>
  <si>
    <t>IMPRESIÓN DE 30 EJEMPLARES DEL III PLAN MUNICIPAL DE COOPERACION AL DESARROLLO  Y ELABORACION DE ROLAC,- INICIATIVAS SO</t>
  </si>
  <si>
    <t>22612</t>
  </si>
  <si>
    <t>INSPECCIÓN PERIÓDICA DE LA INSTALACIÓN RECEPTORA INDIVIDUAL (IRI) ESCUELAS INFANTILES. AÑO 2025</t>
  </si>
  <si>
    <t>ADQUISICIÓN DE MANTERIAL POR EL SERVICIO DE MANTENIMIENTO, PARA REPARACIONES PARA EL SERVICIO DE LIMPIEZA VIARIA.</t>
  </si>
  <si>
    <t>MANO DE OBRA / .................................................... / M.O. REALIZAR MANTENIMIENTO DE LAS 500 HORAS / ...</t>
  </si>
  <si>
    <t>MODULO CONTROL ESP-BAT-BT-1 ESTACION / PACK 4 PILAS ALCALINAS 1,5 V. R-6</t>
  </si>
  <si>
    <t>ADJ.C.CALIDAD.LOTE 1(ENSAYOS MAT)EXPTE.46/21 REURBANIZACIÓN P. DE LA COMUNICACIÓN (ANTIGUA AP25-1 ARIZA)  ADOLFO SUAREZ.</t>
  </si>
  <si>
    <t>BATAS / TOALLAS / PORTES / CASACA</t>
  </si>
  <si>
    <t>2025 04 9202 22607</t>
  </si>
  <si>
    <t>C.D. ATLETISMO CUATRO CANTONES</t>
  </si>
  <si>
    <t>Contrometrajes pruebas físicas de 5 plazas de Sargentos del Servicio de Extinción de Incendios, S. y P.C.. Abril 2025.</t>
  </si>
  <si>
    <t>22607</t>
  </si>
  <si>
    <t>2025 10 2412 22110</t>
  </si>
  <si>
    <t>PRODUCTOS CALTER,  S.L.</t>
  </si>
  <si>
    <t>SUMINISTRO DE MATERIAL DE LIMPIEZA PARALOS CURSOS DEL C. DE FORMACION PARA EL EMPLEO Y JACINTO BENAVENTE- INICIATIVAS S</t>
  </si>
  <si>
    <t>CAMARA  ( MAS MONTAJE BARREDORA E-9867-BHT ) / REPARAR PINCHAZO ( E-9867-BHT ) / REPARAR PINCHAZO ( FURGON 8032-CCV ) /</t>
  </si>
  <si>
    <t>SE-EC 26/2024 CTTO MANTENIMIENTO EDIFICIOS. LOTE 1. ESCUELA MUNICIPAL DE MÚSICA. 2025-2026</t>
  </si>
  <si>
    <t>BARRYFLEX RV-K 0,6/1KV 4X6 NEGRO BB/CT (ROLLO4602239) (ROLLO4600125)</t>
  </si>
  <si>
    <t>REVISION TACOGRAFO VA-8040-AF / BORNE DE BATERIA / REVISION TACOGRAFO VA-4940-Z / REVISION TACOGRAFO 5682 MDL / PILA RES</t>
  </si>
  <si>
    <t>AMPLIACIÓN CTTO. SUMINISTRO POR RENOVACIÓN DE INSTALACIÓN DE ALUMBRADO EXTERIOR EN EL COLEGIO PÚBLICO EL PERAL.</t>
  </si>
  <si>
    <t>2025 01 4331 204</t>
  </si>
  <si>
    <t>ALQUILER BATERÍA VEHÍCULO ELÉCTRICO RENAULT TWIZY, MATRÍCULA 2499HKJ, PROPIEDAD DEL AYUNTAMIENTO DE VALLADOLID PARA 2025</t>
  </si>
  <si>
    <t>204</t>
  </si>
  <si>
    <t>SUSTEC OUTSOURCING, S.L.</t>
  </si>
  <si>
    <t>CTTO. SUSCRIPCIÓN REVISTA QUÉ LEER PARA BIBLIOTECAS MUNICIPALES. AÑO 2025</t>
  </si>
  <si>
    <t>Mantenimiento instalacion CENTRO ALV DE 1/03/25 A 31/12/25 :electr.calefac.telef.agua caliente,carpinter...</t>
  </si>
  <si>
    <t>ROBERTO  GUTIERREZ  HERGUEDAS</t>
  </si>
  <si>
    <t>EQUIPACION SONIDO PARA LA AMENIZACION DEL ACTO DEL DÍA INTERNACIONAL DE LA MUJER 8M // AYTO // 7 MARZO</t>
  </si>
  <si>
    <t>SUMINISTRO PARA ARMAMENTO DE POLICÍA MUNICIPAL</t>
  </si>
  <si>
    <t>TOTAL REPARACION MATRICULA 0999FVN / TOTAL PIEZAS / ANEXO DETALLE FTP000024110</t>
  </si>
  <si>
    <t>EMPRESA CABRERO, S.A.</t>
  </si>
  <si>
    <t>SERV DE AUTOCARES EL 17 DE MAYO POR ACTIV. CON LA ASOCIACION DE PERSONAS SORDAS, 50 ANIVERS. DE LA ENTIDAD-ACCESIBILIDAD</t>
  </si>
  <si>
    <t>MANO DE OBRA / WALKER VENTILADOR RUEDA DRC. 6243-2 / WALKER VENTILADOR RUEDA IZQ. 6243-1 / MANO DE OBRA / MANO DE OBRA /</t>
  </si>
  <si>
    <t>SUMINISTRO DE PERIÓDICOS DEL DIARIO EL MUNDO PARA LA AGENCIA DE INNOVACIÓN. AÑO 2025</t>
  </si>
  <si>
    <t>GESTIÓN RESIDUOS SANITARIOSMEN // DPTO PREVENCIÓN SALUD LABORA - PSO DEL HOSPITAL MILITAR, 24 // DICIEMBRE 2024</t>
  </si>
  <si>
    <t>ALQUILER EQUIPAMIENTO DE SONIDO INAUGURACION PLAZA JOSE LUIS ALONSO DE SANTOS, R.I.</t>
  </si>
  <si>
    <t>MANETA TENSOR / POLEA LISA MOTOR VM / POLEA AIRE ACOND.CC2020 EU-5/6 / FILTRO CABINA CC2020 MATEC 2</t>
  </si>
  <si>
    <t>MANO DE OBRA / .................................................... / M.O. CAMBIAR SERVOFRENO E INTERRUPTOR DE FRENO. /</t>
  </si>
  <si>
    <t>M.O. Resoldado de conectores, limpieza, ajustes mecanicos, revisión y test / Antena Televes 6620 m.1/4 68-174 mhz.inox.</t>
  </si>
  <si>
    <t>TRANSPORTE A CLIENTE SC1400-0000-0010 / CTO.BARRERA OPTICA OM-190-30 S2JC00-0000-2690</t>
  </si>
  <si>
    <t>AUTORIZACIÓN DE MOBILIARIO CON DESTINO AL CENTRO DE MANTENIMIENTO DE EDIFICIOS E INSTALACIONES (2 SILLAS TRABAJO).</t>
  </si>
  <si>
    <t>CARPET CLEANING CENTRO ESPECIAL DE EMPLEO, SOCIEDAD LIMITADA</t>
  </si>
  <si>
    <t>INSTALACION Y COLOCACION ALFOMBRA ESCALERA PRINCIPAL AYTO VALLADOLID SEMANA SANTA 2025</t>
  </si>
  <si>
    <t>PUBLICIDAD EN COPE - 8 DE MARZO 2025</t>
  </si>
  <si>
    <t>PUBLICIDAD EN ONDA CERO - 8 DE MARZO 2025</t>
  </si>
  <si>
    <t>ABONOS EMUPA, S.L.</t>
  </si>
  <si>
    <t>SUMINISTRO DE SACO PS886 70L PARA EL CURSO DE PARQ. Y JARDINES VI DEL C. DE F. PARA EL EMPLEO- JACINTO BENVENTE</t>
  </si>
  <si>
    <t>SANTIAGO DEL ARROYO</t>
  </si>
  <si>
    <t>JUEGO DE PASTILLAS DE FRENO DELANTERO VERSYS FA142HH / JUEGO DE PASTILLAS DE FRENO TRASERO VERSYS FA174HH</t>
  </si>
  <si>
    <t>2025 01 9203 214</t>
  </si>
  <si>
    <t>A.M. REPARACION VEHICULO OFICIAL 3161 GFG, R.I.</t>
  </si>
  <si>
    <t>ALB: 25-204238 PED: 25-005784-1001 S/PED: 027420040008 / REPARACION DE:TRACOR   MARCA:AS   MODELO:940 SHERPA 4WD RC  NS:</t>
  </si>
  <si>
    <t>RUEDINES PLATAFORMA CORTE / RUEDINES PLATAFORMA CORTE / BRAZO / BRAZO / TUERCA DE SEGURIDAD / TAPA</t>
  </si>
  <si>
    <t>2025 08 1341 214</t>
  </si>
  <si>
    <t>REVISIÓN ANUAL OFICIAL DE 3 VEHÍCULOS ELÉCTRICOS DEL CENTRO DE MOVILIDAD URBANA</t>
  </si>
  <si>
    <t>SUMINISTRO DE MATERIAL DE PINTURA PARA EL CURSO DE PINT. DECORATIVA VII DELC. DE F. PARA EL EMPLEO- JACINTO BENAVENTE</t>
  </si>
  <si>
    <t>MANTENIMIENTO ALARMA CENTRO ACUSTICA SEGUN ACUERDO MARCO LOTE 1</t>
  </si>
  <si>
    <t>JESUS LORENZO ASENSIO  VALENCIA</t>
  </si>
  <si>
    <t>SPC 144/2024 DIRECCIÓN DE OBRA PARA LA REFORMA DE LA CABINA DE AUDIO DEL C.C. DELICIAS (50 %).</t>
  </si>
  <si>
    <t>ROSARIO RUIZ  GONZALEZ</t>
  </si>
  <si>
    <t>ALBARAN 24/5901 / ANT.CC.ENERGY PLUS 50% 200L AMARILLO / PEDODP `PR TALLER (AM) / ALBARAN A24/5910 / CABLE DE DIAGNOSIS</t>
  </si>
  <si>
    <t>SUMINISTRO DE MATERIAL DE PINTURA  PARA EL CURSO DE PINT. DECOR.VII DELC. DE F. PARA EL EMPLEO- JACINTO BENAVENTE</t>
  </si>
  <si>
    <t>OR: 20319 / SONDA LAMBDA ( 3015891 )</t>
  </si>
  <si>
    <t>YRG ASESORES DE COMUNICACION, S.L.</t>
  </si>
  <si>
    <t>ELABORACIÓN MODELO DE FOLLETO DE DIFUSIÓN DEL PROYECTO VALLADOLID NOW E IMPRESIÓN DE 1000 EJEMPLARES</t>
  </si>
  <si>
    <t>ESPECTACULO ""LA MUJER PAJARO"" EN EL CENTRO CIVICO BAILARIN ESCUDERO // 5 DE MARZO</t>
  </si>
  <si>
    <t>ELECTRODO BASICO 3./ 2 RESORTE GAS 325-400-8/18 M6 / ROTULA PLASTICO (CABEZA 10) L18G M6 / CABESTRANTE C/GATILLO/ SEISPC</t>
  </si>
  <si>
    <t>SUMINISTRO DE PIEZAS DE FONTANERÍA PARA REPARACIONES DE ASEOS DE DIVERSOS CENTROS CÍVICOS</t>
  </si>
  <si>
    <t>SUMINISTRO MATERIALES DE FONTANERÍA, FERRETERÍA SERVICIO DE MANTENIMIENTO -NO ACUERDO MARCO-</t>
  </si>
  <si>
    <t>POLIMETRO DIGITAL DH MOD. 60.134 AUTOMATICO / STIHL ACEITE ADHESIVO P. CADENA FORESTPLUS 5 L 7815166002 / GOMA ELASTICA</t>
  </si>
  <si>
    <t>SUMINISTRO DE SOMBREROS PARA EL ENCUENTRO DE BOLILLERAS DE LOS CVA  EL 10 DE MAYO EN EL CAMPO GRANDE- INICIATIVAS SOCI.</t>
  </si>
  <si>
    <t>ALBARAN: AV25/02453 F: 16/04/2025 / GUANTE NITRILO AZUL UNICARE T-S GS0032 / GUANTE NITRILO AZUL UNICARE T-M GS0033 / GU</t>
  </si>
  <si>
    <t>OR: 20420 - MATRICULA: 1375LMR / PARACHOQUES ( 2474454 ) / TAPA ( 2256142 ) / CRISTAL DE ESPEJO ( 2116845 )</t>
  </si>
  <si>
    <t>ALQUILER MEDIOS AUDIOVISUALES AYUNTAMIENTO DE VALLADOLID</t>
  </si>
  <si>
    <t>ALB: 25-202440 PED: 25-002660-1002 S/PED:  / P661 -pistola de impacto neumática de 3/4 (CARACTERISTICAS SIMILARES) / ALB</t>
  </si>
  <si>
    <t>TA25 66 REPARACION 4795-JCT KMS 306693 CAMBIAR PASTILLAS E INDICADOR. FRENOS TRAS. LIJAR DISCO TRAS. IZQ METER EN FRENOM</t>
  </si>
  <si>
    <t>FIELTRO ESPECIAL SUELOS 1X10M ( BAILARIN VICENTE ESCUDERO ID0044454 ) / MAGNUM + BLANCO 15L ( BAILARIN VICENTE ESCUDERO</t>
  </si>
  <si>
    <t>CUBIERTA NUEVA ( 185/75R16C MABOR 3816-GKW ) / S.I. GESTION DE NFU CAT. C ( 3816-GKW )</t>
  </si>
  <si>
    <t>J.TORNILLOS SE LVS04766 LGY M8 TERM.(20UD) / MAGNETOT SE IC60N C 4P  25A  A9F79425 / BLO VIG SE QUICK IC60 25A 4P 30MA A</t>
  </si>
  <si>
    <t>CABLE BRAZO DERECHO FMO+ CABLE BRAZO DERECHO FMO+</t>
  </si>
  <si>
    <t>BONDERITE C-MC 3000 D2 JC20KG DESENGRASANTE MANTENIMIENTO LOCTITE 1290.../// AM 18/2022 // SERVICIO DE LIMPIEZA VIARIA.</t>
  </si>
  <si>
    <t>CILINDRO ISEO F5 30X30N L/LARGA NºDE LLAVE OFERTA / CILINDRO ISEO F5 30X30N L/CORTA NºDE LLAVE OFERTA</t>
  </si>
  <si>
    <t>COMMENT|+++ PEDIDO Nº: 1255 +++ / TIJERA POD.MGOS.TELESC.60-90CM.LISTA PRO EHL / COPIA LLAVE NORMAL / COMMENT|+++ VALE N</t>
  </si>
  <si>
    <t>Ensayos Control Calidad (LOTE 1) MODIFICADO a OBRA ASCENSOR URBANO EN CALLE VELETA. Expte SETM 17/2023.</t>
  </si>
  <si>
    <t>Albarán: VA25/1021:TABLERO CONTR.PINO II/III 21MM 2500*1250*21 / CORTES / SIKAFLEX 11 FC / TIRAFONDOS//SEISPC</t>
  </si>
  <si>
    <t>SOPORTE MOTOR RENAULT / RETEN 16X25X6 / RODAMIENTO FAG / Sensores de Temperatura / SOP.MOTOR CENTRAL INF.MEGANE III / FI</t>
  </si>
  <si>
    <t>Apoyo de técnico de sistemas audivisuales para la jornada de atención temprana en marzo 2025   - ACCESIBILIDAD</t>
  </si>
  <si>
    <t>22606</t>
  </si>
  <si>
    <t>5968KFL. SUSTITUCION DEPOSITO ADBLUE (APORTACION PORCENTAJE DEL FABRICANTE)</t>
  </si>
  <si>
    <t>ACUERDO MARCO_6230JKP:REGENERACION Y LIMPIEZA FAP,LECTURA Y BORRADO,SUSTTUIR MANDOS CLIMATIZADOR Y REVSIAR FALLO Y SUSTI</t>
  </si>
  <si>
    <t>SATURNINO NEILA HERNANDEZ</t>
  </si>
  <si>
    <t>BOLILLOS DECORADOS PARA EL ENCUENTRO DE BOLILLERAS  DE LOS CVA QUE SE CELEBRARA EL 10 DE MAYO - INICIATIVAS SOCIALES</t>
  </si>
  <si>
    <t>HERVAS</t>
  </si>
  <si>
    <t>MUELLE DESATASCADOR SUPER EGO 2 MT / INODORO ROCA Y TANQUE ROCA A342394000///SERV. EXTINCION INCENDIOS</t>
  </si>
  <si>
    <t>TRABAJO E INSTALACIÓN DE LUMINARIAS EN TEATRO DE CENTRO CÍVICO LAS FLORES</t>
  </si>
  <si>
    <t>SUMINISTRO DE MATERIAL DE PINTURA PARA ELCURSO DE PINT. DECOR.VII DEL C. DE F. PARA EL EMPLEO- JACINTO BENAVENTE</t>
  </si>
  <si>
    <t>TOPOMETRO BOSCH GWM 32 PROFESIONAL / CONTADOR DESK TOP 949.2 C/BASE / CADENA GENOVESA ZINC. BOBI.  7,0MM  MT. / PILA DUR</t>
  </si>
  <si>
    <t>SUMINISTRO DE ALFOMBRA PARA DESPACHO CONCEJALÍA</t>
  </si>
  <si>
    <t>ROCIADOR ANTIVANDALICO MURAL KIT ECO / KIT ROCIADOR ECO</t>
  </si>
  <si>
    <t>ICARO MOBILIARIO SL</t>
  </si>
  <si>
    <t>ADQUISICIÓN DE MOBILIARIO CON DESTINO AL DEPARTAMENTO DE GESTIÓN DE RECURSOS HUMANOS (2 SILLAS DE TRABAJO).</t>
  </si>
  <si>
    <t>ACUERDO MARCO_5901LFX:ACIETE,TASA,ARANDELA, TODOS FILTROS Y LIQUDO DE FRESNO, MANO DE OBRA 4º AÑO; _6006CCM:ACIETE ,TASA</t>
  </si>
  <si>
    <t>REPARACION PLATAFORMA ELEVADORA SOBRE CAMION</t>
  </si>
  <si>
    <t>CONTRATO PREST SERV MANT CONSERV MAQUNAS, EQUIPOS, HERRAM Y MATER ; LOTE 6: MANT CORRECT GIMNAS; SEISPC//004025 A 311225</t>
  </si>
  <si>
    <t>2025 06 3231 22602</t>
  </si>
  <si>
    <t>CONTRATO MENOR DE SUMINISTRO DE 25 CARTELES TAMAÑO MUPIS DIFUSIÓN PROCESO DE ESCOLARIZACIÓN EEII CURSO 2025-2026 -1DÍA-</t>
  </si>
  <si>
    <t>CONTROL DE CALIDAD (LOTE 1) ENSAYOS OBRA CONSTRUCCION GEODA EN LA PLAZA DE LA COMUNICACION . EXP18/2022</t>
  </si>
  <si>
    <t>GAZEL PLUS SG (500 GR) / RENTAL (5 L) ABONO CE / PREBEN INSECTICIDA LACA GRANDE (600 cc)</t>
  </si>
  <si>
    <t>SACA VACIA 1M3 ( RECOGEN EN PLANTA )</t>
  </si>
  <si>
    <t>NUMEROS 30X15 MM AZ. MARINO Y BLANCO PVC (                       )</t>
  </si>
  <si>
    <t>PLACA FIBRA CERAMICA 1200X1000X50</t>
  </si>
  <si>
    <t>SACO ARLITA ( RECOGEN EN PLANTA SERVICIO DE PARQUES Y JARDINES (RENEDO) )</t>
  </si>
  <si>
    <t>MANT. SUMINISTRO DE CERRADURA DISPENSADOR PAPEL HIG. Y CERRADURA DISPENSADOR PAPEL HIG.PARA EL CVA HUERTA DEL REY- AM-</t>
  </si>
  <si>
    <t>2756LLV  H.M.O.  DESMONTAR  Y  MONTAR ELEMENTOS  PARA  LA  REALIZACION DE LA REVISION DE LOS DEPOSITOS DE GAS / REVISI</t>
  </si>
  <si>
    <t>SIN ID-MANTENIMIENTO / REPARACION COMPRESOR SEMCO 125D / DESATASCAR TUBO DE MANGUERA / CAMBIO VALVULA DE DESCARGA / MANO</t>
  </si>
  <si>
    <t>1471KVY / LATG.  COMPACTA 2SC 1/2"" 1.62met / MATRICULA E-9834BFT / LATG.  COMPACTA 2SC 1/4"" 0.595met / CILINDRO D.E. 40X</t>
  </si>
  <si>
    <t>HM-803146         CONO TIMKEN / HM-803110         ARO TIMKEN / LGHP 2/1 GRASA DE ALTO RENDIMIENTO SKF / NURAL   28- 75 M</t>
  </si>
  <si>
    <t>TEMARIO PARA AYUDANTE DE BIBLIOTECA 2025 ETB / AUXILIAR DE ARCHIVOS Y BIBLIOTECASSUPUESTOS PRACTI / OFICIAL/ A DE JARDIN</t>
  </si>
  <si>
    <t>SOLUCIONES DE IDENTIFICACION PROFESIONAL S.L.</t>
  </si>
  <si>
    <t>COMPRA TARJETAS PLASTICAS PREIMPRESAS PARA CARNETS ALIMENTADORES COLONIAS GATOS Y LICENCIAS PERROS P.P.</t>
  </si>
  <si>
    <t>MANT. SUMINISTRO DE INTERUPTOR DIFERENCIAL IID 4P 63A 500mA-S A-SI CVA LA VICTORIA- AM</t>
  </si>
  <si>
    <t>MANT. SUMINISTRO DE MATERIAL DE REPARACIONES PARA EL CVA S. JUAN-PTE. COLG- Y Z. ESTE- INICIATIVAS SOCIALES</t>
  </si>
  <si>
    <t>INSTALACION ELECTRICA TEMPORAL EN REGIMEN DE ALQUILER DE TOMA DE CORRIENTE, PLAZA J.L. ALONSO DE SANTOS, R.I.</t>
  </si>
  <si>
    <t>TRANSPORTES ALJAMI, S.L.</t>
  </si>
  <si>
    <t>TRASLADO DE MOBILIARIO DESDE EL CVA FRAY LUIS DE LEON A OTROS CVA Y A SAN BENITO- INICIATIVAS SOCIALES</t>
  </si>
  <si>
    <t>INSTALACIÓN ELECTRICA TEMPORAL//PLAZA PORTUGALETE ESCAPE ROOM// MAYO 2025.</t>
  </si>
  <si>
    <t>SUMINISTRO DE MATERIAL DE PINTURA DEL CURSO DE  PINT. DECORATIVA VII DEL CUR C. DE F.  PARA EL EMPLEO- JACINTO BENAVENTE</t>
  </si>
  <si>
    <t>MATERIAL FERRETERÍA PARA CC PARQUESOL  (LIMPI. BARR. COCO 2MT ANCHO ROLLO 6 METROS)</t>
  </si>
  <si>
    <t>ELECTROSON CASTILLA S.A.</t>
  </si>
  <si>
    <t>TXNR2 TXNR2 TRANSMISOR IN02F4-220........ / PORTES PORTES ENVIO DESDE FABRICA...</t>
  </si>
  <si>
    <t>MANTENIMIENTO DE LA CALEFACCION DELC. DE FORMACION PRA EL EMPLEO-  JACINTO BENAVENTE DE MARZO A DICIEMBRE DE 2025</t>
  </si>
  <si>
    <t>SUMUN EQUIPAMIENTOS, S.L.</t>
  </si>
  <si>
    <t>SUMINISTRO DE NÚMERO PROFESIONAL (NIP) CON VELCRO PARA UNIFORMES</t>
  </si>
  <si>
    <t>SONDIKA</t>
  </si>
  <si>
    <t>BOLSKAN OBRA CIVIL Y FERROVIARIA, S.L.U.</t>
  </si>
  <si>
    <t>ADJUDICAR EXPTE. 4/23 CONTRATO ASISTENCIA TÉCNICA PILOTOS FERROVIARIOS TUNEL LABRADORES FASE II</t>
  </si>
  <si>
    <t>ALCOLEA DE CINCA</t>
  </si>
  <si>
    <t>HUESCA</t>
  </si>
  <si>
    <t>SPC 144/2024 CONTROL DE SEGURIDAD Y SALUD EN OBRA DE REFORMA EN TEATRO DEL C.C. DELICIAS (CABINA Y PUERTAS).</t>
  </si>
  <si>
    <t>SPC 166/2024 COORDINACIÓN DE SEGURIDAD Y SALUD EN OBRA DE MODIFICACIÓN DE LA RAMPA DEL TEMPLETE DEL PARQUE DE LA PAZ</t>
  </si>
  <si>
    <t>SUMINISTRO MATERIAL DE FERRETERÍA // COLEGIOS PÚBLICOS</t>
  </si>
  <si>
    <t>Seguridad y salud del lote 1 del contrato de conservación, reparación y reforma de alumbrado público. PS 2 EXPT 8/2021.</t>
  </si>
  <si>
    <t>ZARDOYA OTIS, S.A.</t>
  </si>
  <si>
    <t>REVISIÓN ASCENSOR CEIP TERESA IÑIGO DE TORO // PERIODO: 01-07-2024/31-12-2024 )</t>
  </si>
  <si>
    <t>SUMINISTRO DE PIEZAS DE FONTANERÍA PARA VARIOS CENTROS CÍVICOS</t>
  </si>
  <si>
    <t>SUMINISTRO Y MONTAJE DE KIT DE JUNTAS,TUBOS Y VALVULAS PARA MAQUINA DE AIRE ACONDICIONADO CVA VICTORIA</t>
  </si>
  <si>
    <t>TAO25 467 REPARACION 1760-LKK KMS 59679 KIT-A PACK SERVICIO MONTAJE NTCO. HASTA 16"" / CONVERGENCIA / 2210623  225/65 R16</t>
  </si>
  <si>
    <t>FILTRO DE ACEITE HF971 / KIT DE TRANSMISION RK50XRE  114X46X15 / FILTRO DE AIRE HFA 3103 / TUERCA EJE TRASERO VERSYS 650</t>
  </si>
  <si>
    <t>SUMINISTRO DE MATERIAL , ABONO, PARA EL CURSO DE PARQ. Y JARDINES DEL C. DE F. PARA EL EMPLEO- JACINTO BENAVENTE</t>
  </si>
  <si>
    <t>2025 01 9206 22606</t>
  </si>
  <si>
    <t>RED PRODUCCIONES, S.L.</t>
  </si>
  <si>
    <t>SERVICIO DE ASISTENCIA EN SALAS DE EXPOSICIONES ARCHIVO MUNICIPAL Y LA PASIÓN</t>
  </si>
  <si>
    <t>F - 4111 - LATIGUILLO CEAS SUR, FLEXO CIBERCAIXA, TOMAS Y CABLEADO CEAS PARQUESOL - CADIELSA</t>
  </si>
  <si>
    <t>IMPRENTA, SOLICITUDES DE INSCRIPCIÓN EN LOS TALLERES DE LOS CVA PARA 2025- INICIATIVAS SOCIALES</t>
  </si>
  <si>
    <t>F - 2723 - MECANISMO DESCARGA - COMEDOR - SILICONA, TANQUE, LATIGUILLO, JUNTA - CENTRO INTEGRADO - DUCHA - ALOJ  CL.SOTO</t>
  </si>
  <si>
    <t>MANTENIMIENTO ALARMA INTRUSISMO  EN 2025 DEL  CENTRO VIDA ACTIVA PARQUESOL - INICIATIVAS SOCIALES</t>
  </si>
  <si>
    <t>CC JOSÉ MARÍA LUELMO: REPARACION CONEXIONES VGA / REPARACION MICRO EW 100 G2 / REPOSICION CONECTOR SPEAKON</t>
  </si>
  <si>
    <t>2025 02 1511 22602</t>
  </si>
  <si>
    <t>PROYECTO EXPROPIACIÓN EN CRTA.SEGOVIA Y C/TOPACIO PARA CAMPA ESTACIONAMIENTO VEHÍCULOS PESADOS.</t>
  </si>
  <si>
    <t>Control de calidad de obras del contrato de conservación, reparación y reforma de las infraestructuras viarias, lote 1</t>
  </si>
  <si>
    <t>Albarán: VA25/557 Fecha: 07/02/25 / TACO DUOPOWER 8*40 UNIDAD 555008 / BOCA DESTORNILLADOR T20*25 PLUS 1UNID. / TIRAFOND</t>
  </si>
  <si>
    <t>ACTIVIDAD PARA LA CELEBRACION DE LA FERIA DE ABRIL DE LOS GRUPOS DE SEVILLANAS DE LOS CVA EN 2025- INICIATIVAS SOCIALES</t>
  </si>
  <si>
    <t>IMAGINA FUTURA ARTE VISUAL, S.L.</t>
  </si>
  <si>
    <t>GRABACIÓN PLACAS POLICIALES</t>
  </si>
  <si>
    <t>SUMINISTRO MATERIAL PINTURA  PARA EL CURSO DE PINT. DECORATIVA VI DEL  C. DE FORMACION PARA EL EMPLEO- JACINTO BENAVENTE</t>
  </si>
  <si>
    <t>CAMBIAR DOS SENSORES  DEBIDO AL NUEVO DESPACHODEL CVA  SAN JUAN- INICIATIVAS SOCIALES</t>
  </si>
  <si>
    <t>ARROYO, S.A.</t>
  </si>
  <si>
    <t>OS TEST VEHOCULO (MATRICULA: 9207HPX) / SUSTITUIR CONJUNTO FRENO MANO / REGLAJE FRENO MANO / 1 360101675R - MECANISMO DE</t>
  </si>
  <si>
    <t>ROLLO CINTA EMBALAJE TRANSPARENTE 132X48 (                       ) / CINTA AMERICANA GRIS 398 50X30 (</t>
  </si>
  <si>
    <t>FACTURACIÓN DE REPUESTOS SEGÚN PEDIDO DE VENTA Nº 2025PV101/676 ALBARÁN 1450 FECHA 26/03/2025 / FACTURACIÓN DE REPUESTOS</t>
  </si>
  <si>
    <t>JOSE LUIS MAÑANES MARTIN</t>
  </si>
  <si>
    <t>Realización reconocimientos médicos con expedición  certificado oficial para obtención de LNB nuevo ingreso//SEISPC</t>
  </si>
  <si>
    <t>ESCUELA SUPERIOR DE DISEÑO DE VALLADOLID, S.L.</t>
  </si>
  <si>
    <t>DISEÑO DE CAMISETAS Y SUDADERAS//CONCURSO DE BAILE PEQUEÑAS ESTRELLAS//17 DE MAYO Y 15 DE JUNIO.</t>
  </si>
  <si>
    <t>DATA ERASER, S.L.</t>
  </si>
  <si>
    <t>Gestión correcta para la eliminación de ropa de trabajo y mangueras usadas//SEISPC</t>
  </si>
  <si>
    <t>PARACUELLOS DEL JARAMA</t>
  </si>
  <si>
    <t>COMMENT|++ DEPOSITO EL PERAL ++ / *MASILLA SIKAFLEX 11FC 310ML GRIS / *BL DUOPOWER FISCHER 6X30 K / *BL DUOPOWER FISCHER</t>
  </si>
  <si>
    <t>2025 10 2412 22699</t>
  </si>
  <si>
    <t>JESUS ANTONIO DE LA PUENTE  TRECEÑO</t>
  </si>
  <si>
    <t>SALIDA FORMATIVA DEL C. DE FORMACION PARA EL  EMPLEO LOS ALUMNOS DE PARQ.Y JARDINES Y DE DE PINT. DECORATIVA EN ABRIL 25</t>
  </si>
  <si>
    <t>2025 10 2315 212</t>
  </si>
  <si>
    <t>LONA MUJERES ASESINADAS PARA LA FACHADA DE SAN BENITO // AÑO 2025</t>
  </si>
  <si>
    <t>CTO CERRADURA / RETÉN HORQUILLA DELANTERA 33X46X10,8 / GUARDAPOLVO HORQUILLA / ACEITE HORQUILLA DELANTERA / MANO DE OBRA</t>
  </si>
  <si>
    <t>SERVICIO Y CALIDAD BAZACO, S.L.</t>
  </si>
  <si>
    <t>NUTR 3072 RODILLOS DE APOYO / Oficina ContableÓrgano GestorUnidad Tram.../// AM 18/2022 // SERVICIO DE LIMPIEZA VIARIA.</t>
  </si>
  <si>
    <t>ADQUISICIÓN DE MOBILIARIO CON DESTINO AL SERVICIO DE INTERVENCIÓN SOCIAL (UNA SILLA DE TRABAJO).</t>
  </si>
  <si>
    <t>SUMINISTRO DE PIZARRA CON RUEDAS PARA C.I.C. SANTIAGO LÓPEZ</t>
  </si>
  <si>
    <t>TALLER ACARCAMIENTO A LAS TIC // CENTRO MUNICIPAL DE IGUALDAD // ABRIL 2025</t>
  </si>
  <si>
    <t>REDACCION ESTUDIO BASICO SEG Y SALUD_PROYECTO ACTUACION EN CALLE FCO MENDIZABAL Y ZONA DEL PALACIO DE LA RIBERA.2025.</t>
  </si>
  <si>
    <t>LIMPIEZA COCINA, BARRA Y CAFETERIA DEL CVA DELICIAS- ARCA REAL- INICIATIVAS SOCIALES</t>
  </si>
  <si>
    <t>MANTEN.DEL SISTEMA DE PROTECCION CONTRA INCENDIOS DEL CENTRO DE FORMACION PARA EL EMPLEO - JACINTO BENAVENTE EN 2025</t>
  </si>
  <si>
    <t>SERVICIOS DE CATERING DE CAFÉ PARA UNA JORNADA-EVENTO DENTRO DEL PROYECTO SPINE QUE TENDRÁ LUGAR EN MAYO DE 2025</t>
  </si>
  <si>
    <t>SUMINISTRO MATERIAL DE FONTANERÍA // CEIP ANTONIO MACHADO</t>
  </si>
  <si>
    <t>CONTRATO DE MANTENIMIENTO DE ALARMAS (LOTE 2, ANTIINTRUSIÓN // ENERO A MAYO 2025)</t>
  </si>
  <si>
    <t>ALBARAN: AV25/01335 F: 27/02/2025 / ZAPATO ALICE S3 SRC T-39 / RETIRADO POR: LAURA FERNANDEZ GOMEZ / ALBARAN: AV25/01268</t>
  </si>
  <si>
    <t>SPC 166/2024 MODIFICACIÓN RAMPA TEMPLETE PARQUE DE LA PAZ. CONTROL DE CALIDAD, LOTE 2</t>
  </si>
  <si>
    <t>CONTRATO CONTROL CALIDAD OBRA REHABILITACIÓN CATALINAS CENTRO DE LA CULTURA DEL VINO. LOTE 2. PRTR</t>
  </si>
  <si>
    <t>CRUCETA REF.2150 MAGDALENA / MATRICULA- -0432 KMP  PERSONA RECOGE DAVID GONZALEZ / RODAMIENTO BOLAS 62207-2RS FAG / MARC</t>
  </si>
  <si>
    <t>BOMBILLA LED BA9S / MOTUL SPECIFIC RN 0720 5W30 5L / APORTACION SIGAUS 5L / LOMAR ADITIVO PARA ADBLUE 0.25L / MOTUL LIMP</t>
  </si>
  <si>
    <t>ASOCIACIÓN  AZACAN</t>
  </si>
  <si>
    <t>ACTIVIDAD PARA LA CELEBRACION DEL DIA DE COMERCIO JUSTO EL 11 DE MAYO DE 2025,  CHARLA CON CATA DE CHOCOLATES - COOPERAC</t>
  </si>
  <si>
    <t>ADJ.C.CALIDAD LOTE 1 (ENSAYO MAT)REURB.PLA.LA COMUNICACIÓN (ANT.AP25 .ARIZA)CALLE ADOLFO SUAREZ</t>
  </si>
  <si>
    <t>TRANSPORTE A CLIENTE SC1400-0000-0010 / SENSOR MAG CIL NEUM FMO PLUS / PATIN EYECTORA FMO (2011)</t>
  </si>
  <si>
    <t>SUMINISTRO CARPINTERÍA +++ C.C. CANAL DE CASTILLA +++ / CORCH MARCO ALUM. 60X90CMS (0377)</t>
  </si>
  <si>
    <t>SERVICIO DE ENCUADERNACIÓN PROGRAMA CONCIERTO CONMEMORATIVOS A JOAQUÍN RODRIGO Y ANTONIO SALIERI. ABRIL-MAYO 2025</t>
  </si>
  <si>
    <t>JUEGO DE PASTILLAS DE FRENO DELANTERO IZQ V-STROM FA231HH / JUEGO DE PASTILLAS DE FRENO DELANTERO DER. V-STROM FA229HH /</t>
  </si>
  <si>
    <t>ALB: 25-206411:  CAJA 100 UDS. TAPON DE OIDOS MOLDEABLE DESECHABLE C/CORDON  / ALB: 25-20646///SEISPC</t>
  </si>
  <si>
    <t>MANT.PRECEPTIVO APARATOS ELEVADORES EN LOS EDIFICIOS MUNICIPALES DURANTE EL  MES DE ENERO 2025.</t>
  </si>
  <si>
    <t>TRABAJOS DE MANTENIMIENTOS CORRECTIVO- REPARACION EN CALDERA DE BIOMASA DEL CMPA</t>
  </si>
  <si>
    <t>Albarán OT/ 146641 de 11 y 13/03/2025 ( REPARACIÓN EN TALLER DE CORTACÉSPED HONDA HRH 536 HXE REF: HUERTA DEL REY FASE I</t>
  </si>
  <si>
    <t>HEBILLA FLEJE BAND-IT (PAPELERAS) / ALTUNA TIJERA PODAR DOS MANOS 5323-75 / MORDAZA IRWIN 7WR 175MM</t>
  </si>
  <si>
    <t>GANCHO 8T</t>
  </si>
  <si>
    <t>DESATASCO DE TUBERÍAS EN C.C. CANAL DE CASTILLA</t>
  </si>
  <si>
    <t>MATERIAL ALBAÑILERÍA PARA CC. CANAL DE CASTILLA (ID 45526 // REGI. ESTANCO RELLENABLE 40X40 GALVANIZADO)</t>
  </si>
  <si>
    <t>REPARACIÓN AVERÍA EN LA INSTALACIÓN CLIMATIZACIÓN VESTUARIO PERSONAL CENTRO MANTENIMIENTO.</t>
  </si>
  <si>
    <t>MACETA 5 L</t>
  </si>
  <si>
    <t>2025 10 2315 22621</t>
  </si>
  <si>
    <t>MARIA LUISA RODRIGUEZ  ALZOLA</t>
  </si>
  <si>
    <t>CARTEL Y MAQUETACION PROGRAMCION 17 DE MAYO DIA INTERNACIONAL CONTRA LA HOMOFOBIA, TRANSFOBIA Y BIFOBIA</t>
  </si>
  <si>
    <t>22621</t>
  </si>
  <si>
    <t>MARIA CRISTINA CABRERO GARCIA</t>
  </si>
  <si>
    <t>TALLER EL DIVORCIO DESPUES DE LOS 65 AÑOS EN EL CENTRO MUNICIPAL DE IGUALDAD</t>
  </si>
  <si>
    <t>SERVICIO DE ESCENARIO Y TECNICO DE SONIDO, LUCES, MICROFONO, ATRIL , ETC¿ PARA ACTIVIDAD POR EL 8M DE LOS CVA-INICIATIVA</t>
  </si>
  <si>
    <t>SUMINISTRO DE RÓTULOS PARA C.M. LAS FLORES: ESCUDO PARA PUERTAS Y PUNTOS TROQUELADOS PARA VENTANAS</t>
  </si>
  <si>
    <t>CTTO. SUMINISTRO RESMAS PARA LA IMPRENTA MUNICIPAL PARA ELABORACIÓN DÍPTICOS Y CARTELES - SERV. EDUCACIÓN. AÑO 2025</t>
  </si>
  <si>
    <t>CTTO. SUMINISTRO PAPEL A LA IMPRENTA MUNICIPAL PARA ELABORACIÓN DE CARTELES, DÍPTICOS AL SERVICIO DE EDUCACIÓN. AÑO 2025</t>
  </si>
  <si>
    <t>ASOC LOKOMOTORES UNION MUSICAL</t>
  </si>
  <si>
    <t>AMENIZACION ACTO DEL DÍA INTERNACIONAL DE LA MUJER 8M // AYTO VA // 7 DE MARZO</t>
  </si>
  <si>
    <t>ADQUISICION PAPEL SATINADO PARA LA IMPRENTA MPAL. PARA IMPRESION DE 7.500 CARTALES DIVULGATIVOS ""TODOS CON MICROCHIP""</t>
  </si>
  <si>
    <t>CERROJO TRABA 101R PINTADO///SERV. EXTINCION DE INCENDIOS</t>
  </si>
  <si>
    <t>PUBLICACIÓN EN PRENSA EXPTE. 2/23. APROBACIÓN INICIAL MOD. PGOU EN EL ENTORNO DE LA VEREDA DE PALOMARES</t>
  </si>
  <si>
    <t>ENSUMA EMPLEO SOCIAL, S.L.</t>
  </si>
  <si>
    <t>Actividades organizadas para la celebración del Día del Comercio Justo 2025 , chocolatada para 65 personas- COOPERACION</t>
  </si>
  <si>
    <t>CORESES</t>
  </si>
  <si>
    <t>CODO 90º 15 PB / CODO PLACA R.HEMBRA 15-1/2"" PB / PLACA BASE FIJACION CAS.EXPANSION / TUBO 3 ML. 15 PB / CASQUILLO PARA</t>
  </si>
  <si>
    <t>ANUNCIO EN REVISTA Y WEB CHIQUIOCIO PARA LA DIFUSIÓN DEL PROGRAMA MENUDO FIN DE SEMANA (2 TRIMESTRE)</t>
  </si>
  <si>
    <t>CARLOS ARRIBAS PEREZ</t>
  </si>
  <si>
    <t>Folleto de comercio justo, para utilizar en todas las actividades informat. y de sensibil.  sobre comercio justo en 2025</t>
  </si>
  <si>
    <t>SUMINISTRO PARA C.C. BAILARIN VICENTE ESCUDERO +++ / PARA. ACERO PRIM REF.- 1536 (0377)</t>
  </si>
  <si>
    <t>MANTENIMIENTO, SUMINISTRO DE CANDADOS PARA  DISPENSADORES DE PAPEL  PARA EL CVA ZONA ESTE- AM</t>
  </si>
  <si>
    <t>MOVIMIENTO DE DISTRIBUCION Y MONTAJEDE ALGUNOS MUEBLES DELCVA FRAY LUIS DE LEON AL CVA PASAJE DE LA MARQUESINA- INICIAT</t>
  </si>
  <si>
    <t>RECARGA DE 15 BOTELLAS DE BUTANO PARA COCINA DE PARQUE DE BOMBEROS DE CANTERAC///SERV. EXTINCION DE INCENDIOS</t>
  </si>
  <si>
    <t>RESORTE 3ER. BRAZO CC-2000,NEW</t>
  </si>
  <si>
    <t>SUMINISTRO  Y MONTAJE DE BANDEJA  Y BOMBA DE CONDENSADOS EN LA MAQUINA DE AIRE DEL CVA LA VICTORIA- INICIATIVAS SOCIALES</t>
  </si>
  <si>
    <t>1617DTJ. MANTENIMIENTO 200.000 KM. CAMBIO ACEITE Y FILTRO ACEITE / 2 SMOIL5W40 - ACEITE 5W40 1L / 2 GAU - MANUAL / 2 152</t>
  </si>
  <si>
    <t>TERMO ELECTRICO TBL PLUS 50L.1500W.TERMOST.EXTER. / MANGUITO ELECTROLISIS 1/2"" / MACHON ROSCADO LATON 1/2"" / LATIGUILLO</t>
  </si>
  <si>
    <t>F - 4621 - ASIENTO, TANQUE, INODORO, JUNTAS, LATIGUILLOS Y SILICONA - CENTRO INTEGRADO PSH - CADIELSA</t>
  </si>
  <si>
    <t>RETRACTIL TIGER 2,5M (                       ) / CUERDA DE 1,7 MT. REG.+2-MOSQ. (                       ) / ARNES EXPERT</t>
  </si>
  <si>
    <t>DESCONEXION Y DESPLAZAMIENTO DE UNIDADES CONDENSADORAS DE AIRE ACONDICIONADO EN CENTRO MUNICIPAL DE SALUD CASA DEL BARCO</t>
  </si>
  <si>
    <t>ID: 0045312-CC BAILARIN VICENTE ESCUDERO / CIERRE PRESION RODILLO NEGRA 423-ROD IZQ. / ID: 0045201-CC LAS FLORES / CAJA</t>
  </si>
  <si>
    <t>2025 10 2313 22699</t>
  </si>
  <si>
    <t>GRAFICAS CELARAYN S.A.</t>
  </si>
  <si>
    <t>Sustitución de páginas en calendario de pared. Área de Personas Mayores, Familia y Servicios Sociales.</t>
  </si>
  <si>
    <t>MOTORPRESS IBERICA, S.A. SOC.UNIPERSONAL</t>
  </si>
  <si>
    <t>CTTO SUSCRIPCIÓN REVISTAS SPORT LIFE Y MOTOCICLISMO PARA BIBLIOTECAS PÚBLICAS. AÑO 2025</t>
  </si>
  <si>
    <t>SUMINISTRO MATERIAL DE PINTURA PARA EL CURSO DE PINTURA Y DECORACION VII DEL C. DE F. PARA EL EMPLEO- JACINTO BENAVENTE</t>
  </si>
  <si>
    <t>MANTENIMIENTO ALARMA CENTRO ACUSTICA SEGUN ACUERDO MARCO LOTE 2</t>
  </si>
  <si>
    <t>CUB. 250-15 16PR TT Yardmaster IND-1 / SERVICIO CAMION (DESMONTAR/MONTAR) / RUEDAS SUELTAS</t>
  </si>
  <si>
    <t>INSPECCIÓN PERIÓDICA INSTALACIÓN RECEPTORA INDIVIDUAL (IRI) EN LAS BIBLIOTECAS PÚBLICAS MUNICIPALES. AÑO 2025</t>
  </si>
  <si>
    <t>ROTULACION FURGON NISSAN TOWNSTAR DEL SERVICIO DE MEDIO AMBIENTE</t>
  </si>
  <si>
    <t>ALB: 25-203378 PED: 25-004516-1017 S/PED: SU VALE 1205 / REPARACION DE:  DUMPER  MARCA:AGRIA    MODELO:  DH15  NS: / MAN</t>
  </si>
  <si>
    <t>FACTURACIÓN DE REPUESTOS SEGÚN PEDIDO DE VENTA Nº 2025PV101/322 ALBARÁN 734 FECHA 17/02/2025</t>
  </si>
  <si>
    <t>FRAILE TELECOMUNICACIONES, S L.</t>
  </si>
  <si>
    <t>REPARACIÓN VIDEO PORTERO DISTRITO 4 POLICÍA MUNICIPAL</t>
  </si>
  <si>
    <t>22200</t>
  </si>
  <si>
    <t>OR: 20541 - MATRICULA: 6040MLM / CAMBIAR BOMBILLA ( 16205091 ) / ACTUALIZAR SOFTWARE / BOMBILLA</t>
  </si>
  <si>
    <t>FERRORITE BASE TR 4L / BARNIZ SINTETICO STDO INCOLORO 4L / LUXATIN BASE IN 750ML / DISOLVENTE SINET. Y GRASOS 1401 5L(m)</t>
  </si>
  <si>
    <t>SUMINISTRO DE MATERIAL DE ALBAÑILERIA // GINER DE LOS RÍOS</t>
  </si>
  <si>
    <t>ACUERDO MARCO_VA3249T:10W40,ARANDELA, TASAS,FACEITE YFAIRE, CABLE EMBRAGUE</t>
  </si>
  <si>
    <t>SUMINISTRO MATERIAL DE PINTURA/CARPINTERÍA // COLEGIOS PÚBLICOS</t>
  </si>
  <si>
    <t>SUMINISTRO MATERIAL PARA TRABAJOS REALIZADOS POR MANTENIMIENTO EN LAS GRADAS DE SEMANA SANTA</t>
  </si>
  <si>
    <t>H.M.O.  HACER PRUEBAS PARA DETERMINAR ALCANCE  DE AVERIA TENIENDO QUE DESMONTAR Y MONTAR FILTRO  DE  COMBUSTIBLE/SEISPC</t>
  </si>
  <si>
    <t>SUMINISTRO DE  PACK 2UDS POSTE EBER  NEGRO CINTA ROJA 14274 PARA EL CVA LA VICTORIA- INICIATIVAS SOCIALES</t>
  </si>
  <si>
    <t>MATRICULA 8776KNN / UNION M. 12 L (18X1,5)- M. 3/8"" BSP / TAPON CIEGO H 3/8 BSP / ARANDELA METAL-BUNA ACERO 3/8"" NBR / M</t>
  </si>
  <si>
    <t>APOYO TECNICO DE SISTEMAS AUDIOVISUALES A LA JORNADA DE ATENCION TEMPRANA  COMO MICROFONOS, ADAPTADOR - ACCESIBILIDAD</t>
  </si>
  <si>
    <t>YUNQUE +PASADOR P172-60/85 BAHCO / MACETA M/FIBRA 1400GR. BELLOTA 5308B C F N / STIHL TUERCA DE UNIÓN 42827083101 / ID:</t>
  </si>
  <si>
    <t>PORTA ROLLOS P.HIGIENICO BLANCO / DISPENSADOR BOBINA PAPEL MECHA / DOSIFICAD JABON VISION FUME 1,4L</t>
  </si>
  <si>
    <t>MATERIAL DE FERRETERÍA PARA DISTINTOS COLEGIOS PÚBLICOS</t>
  </si>
  <si>
    <t>FAUSTINO GONZALEZ E HIJOS, S.L.</t>
  </si>
  <si>
    <t>CTO.SUMINISTRO DE 2 VERJAS CON PUERTA PARA EL PUNTO DE LECTURA SAN PEDRO REGALADO EN EL C.A.C. CONSTANZA MARTÍN -1DÍA-</t>
  </si>
  <si>
    <t>4272GHL. MANTENIMIENTO ANUAL. CAMBIO ACEITE, FILTRO ACEITE Y FILTRO ACEITE / 2 SMOIL5W40 - ACEITE 5W40 1L / 2 GAU - MANU</t>
  </si>
  <si>
    <t>CARTUCHO FILTRO PRES.OLY CORTO S2Z310-0000-0665 / CARTUCHO FIL.RETORNO 125l OLY. S2Z310-0000-0670</t>
  </si>
  <si>
    <t>PLR14 - Pila alcalina Panasonic bronce LR14 C blister 2 un /SERV. EXTINCION DE INCENDIOS</t>
  </si>
  <si>
    <t>EUROPLAS E-22 PINTURA ACRILICA 8LT                                          ( SERVICIO DE LIMPIEZA ) / EUROPLAS E-22 PIN</t>
  </si>
  <si>
    <t>SUMINISTRO DE MATERIAL DE PINTURA PARA EL CURSO DE PINT. DECOR.VII DEL C.DE F. PARA EL EMPLO- JACINTO BENAVENTE</t>
  </si>
  <si>
    <t>REALIZACION DE DOS CHARLAS DE COMERCIO JUSTO Y DEGUSTACION DE CHOCOLATES EN EL INS. DIEGO DE PRAVES Y C. OCUPACINAL-COOP</t>
  </si>
  <si>
    <t>COD. DE PEDIDO 76508 REPUESTO 1552 HETTICH (0724) / COD. DE PEDIDO 78878 REPUESTO 1553 HETTICH (0724)</t>
  </si>
  <si>
    <t>OR: 20196 - MATRICULA 1895LFR / SOPORTE ( 1385306 ) / REVESTIMIENTO ( 2297996 )</t>
  </si>
  <si>
    <t>BOMBILLO MCM EAN // MANILLA SOAL CHAPARRO M9005 NEGRA // FELPUDO RIZO SUPERRALLY 1000 GRIS // COLEGIOS PÚBLICOS</t>
  </si>
  <si>
    <t>SE PC 123/2024: SEGURIDAD Y SALUD EN OBRA DE REFORMA DE INSTALACIÓN TÉRMICA Y DE PCI EN CENTRO CÍVICO RONDILLA</t>
  </si>
  <si>
    <t>CONTRATO SERVICIO MANTENIMIENTO DEL CIRCUITO CERRADO DE TELEVISION EN LAS INSTALACIONES PINGÜINOS ARENA (ACUERDO MARCO)</t>
  </si>
  <si>
    <t>DESATASCO DE ARQUETA GENERAL EN CENTRO CÍVICO JOSÉ MARÍA LUELMO</t>
  </si>
  <si>
    <t>SUMINISTRO MATERIAL PARA BAÑOS DE LA AGENCIA DE INNOVACIÓN</t>
  </si>
  <si>
    <t>REPARACION SOBRECARGA ELECTRICA EN CIRCUITO DE LA CUPULA DEL MILENIO</t>
  </si>
  <si>
    <t>MATRICULA: 1375LMR / CERTIFICADO</t>
  </si>
  <si>
    <t>BONDERITE C-MC 3000 D2 JC20KG DESENGRASANTE MANTENIMIENTO LOCTITE 1290340 / BONDERITE C-MC 3000 D2 JC20KG DESENGRASANTE</t>
  </si>
  <si>
    <t>A.M. REPARACION VEHICULO OFICIAL 0908 GKZ, R.I.</t>
  </si>
  <si>
    <t>CTTO SUMINISTRO PAPEL IMPRENTA MUNICIPAL PUBLICIDAD BIBLIOTECAS MUNICIPALES AÑO 2025</t>
  </si>
  <si>
    <t>2025 10 2412 212</t>
  </si>
  <si>
    <t>MANT. SUMINISTRO DE  LAMPARA LED PHILLIPS COREPROLED 8.9W 36o GU10 Y DOSIFICADOR JABON BLANCO DEL JACINTO BENAVENTE-AM</t>
  </si>
  <si>
    <t>TÜV SÜD ATISAE, S.A.U.</t>
  </si>
  <si>
    <t>INSPECCIONES POR OCA  ASCENSORES EXISTENTES EN EDIFICIOS MUNICIPALES.</t>
  </si>
  <si>
    <t>--ESCALERA JINMAO MULTIUSO ALUMINIO OFERTA</t>
  </si>
  <si>
    <t>Fabricación e impresión de números corporativos en 100 prendas de parque e interención //SEISPC</t>
  </si>
  <si>
    <t>EXTRACCIÓN DE GRABACIONES CCTV SOLICITADAS</t>
  </si>
  <si>
    <t>ADQUISIÓN DE CUATRO VENTILADORES PARA RACK DEL CDIT</t>
  </si>
  <si>
    <t>SUMINISTRO DE MATERIAL DE ALBAÑILERIA // COLEGIOS PÚBLICOS</t>
  </si>
  <si>
    <t>VATEC VALLADOLID ASISTENCIA TECNICA, S.L.</t>
  </si>
  <si>
    <t>REVISION, LIMPIEZA Y PUESTA EN MARCHA CALDERA HEMANN EN VVDA ALOJ PROV PORTILLO DEL PRADO 20 1ºC</t>
  </si>
  <si>
    <t>SUMINISTRO MATERIAL DE FERRETERÍA - ELÉCTRICO // ESCUELAS INFANTILES</t>
  </si>
  <si>
    <t>TA25 65 REPARACION 7338-LWL KMS 88158 METER UDT PARA REVISAR AVERIA D-M BUJIA DEL 5  Y 2 PARA COMPROBAR COMRPOBAR COMPRE</t>
  </si>
  <si>
    <t>EDICIONES UNIVERSIDAD SALAMANCA</t>
  </si>
  <si>
    <t>10 EJEMPLARES DEL LIBRO"" REGIMEN MUNICIPAL IBEROAMERICANO"" PARA LOS PARTICIPANTES DE PASANTIAS2025- INICIATIVAS SOCIALES</t>
  </si>
  <si>
    <t>2025 01 4331 622</t>
  </si>
  <si>
    <t>COORDINACION DE SEGURIDAD Y SALUD OBRA DE ACONDICIONAMIENTO EXTERIOR HUB DE INNOVACION C/ VALLE DE ARAN, 1. AÑO 2024</t>
  </si>
  <si>
    <t>ID: 0044860-DISTRITO 4º ( DEP, VEHICULOS PERAL ) / MANILLA AMIG EPSILON 19246 NEGRA ( JGO ) / DISTRITO 5 / PILA DURACELL</t>
  </si>
  <si>
    <t>CJTO. DETECCION CAPTADOR S411C3-N000-0470 / TRANSPORTE A CLIENTE SC1400-0000-0010</t>
  </si>
  <si>
    <t>MATERIAL FERRETERÍA C.C. JOSE LUIS MOSQUERA</t>
  </si>
  <si>
    <t>SUMINISTRO PAPEL ESTUCADO-SATINADO // IMPRESIÓN PROGRAMA CONCIERTO CONMEMORATIVOS JOAQUÍN RODRIGO Y SALIERI. ABR-MAY 25</t>
  </si>
  <si>
    <t>SACO MORCEMREST REPAIR 25 KG</t>
  </si>
  <si>
    <t>CONTRATO BASADO EN A.M. PARA MANTENIMIENTO INTEGRAL DE LOS SISTEMAS DE SEGURIDAD ANTI-INTRUSION - LOTE 2  PARA C.M.P.A.</t>
  </si>
  <si>
    <t>CILINDRO PNEUMATICO A40 CILINDRO PNEUMATICO A40</t>
  </si>
  <si>
    <t>REPARACIÓN ELÉCTRICA EN EL DEPÓSITO MUNICIPAL DE VEHÍCULOS ""EL PERAL""</t>
  </si>
  <si>
    <t>CONTRATO PREST SERV MANT CONSERV MAQUNAS, EQ, HER Y MATER ; LOTE 7: MANT CORRECT EXTINT PORT; SEISPC//040425 A 311225</t>
  </si>
  <si>
    <t>ALBARAN: AV25/02041 F: 31/03/2025 / ZAPATO ALICE S3 SRC T-40 / RETIRADO POR: CARMEN ESCALANTE BLANCA / ALBARAN: AV25/018</t>
  </si>
  <si>
    <t>Albarán: VA25/968 Fecha: 05/03/25 / * AREA DE PERSONAL* / MELAMINA HAYA FLUVIA HAYA PIEN M2112 2800*2070*16 / MELAMINA H</t>
  </si>
  <si>
    <t>CARCASA BOTONERA SIN ELEM. OLY S2J100-2000-0300 / ENG_71412A_BSF1/4_014_88_F5 / ADAPTADOR ENGRASADOR S311Z0-B140-0130 /</t>
  </si>
  <si>
    <t>10 HOJAS SIERRA BIMETAL 300 MM 24D / MORDAZA IRWIN 10WR 250MM / ARCO SIERRA REFORZ H BIMET 300MM / CELESA BROCA DIN-338</t>
  </si>
  <si>
    <t>ALBARAN: AV25/01063 F: 17/02/2025 / GUANTE PIEL FLOR VACUNO 406VRW T-10 / GUANTE PIEL FLOR VACUNO 406VRW T-9</t>
  </si>
  <si>
    <t>8 MANGUITO SUJECION DIN 3x40 MM. / 4 MANGUITO SUJECION DIN 4x40 MM. / 4 MANGUITO SUJECION DIN 5x50 MM. / 4 MANGUITO SUJE</t>
  </si>
  <si>
    <t>WOENE STUDIO SOCIEDAD LIMITADA</t>
  </si>
  <si>
    <t>ACTUAL.DISEÑO E IMPRESION ROLAC Y FONDOPANTALLA PARA LA PROYEC. DE TV DEL SALON DE RECEPC. DEL AYUN. DIA COMERCIO JUSTO</t>
  </si>
  <si>
    <t>PORTARROLLO FUTURA INOX (                       )</t>
  </si>
  <si>
    <t>ARCON HOLLYWOOD GRIS 270L //SERVICIO DE EXTINCION DE INCENDIOS</t>
  </si>
  <si>
    <t>PILA DURACELL IND AA LR06 (10UDS) / BASE MULTIPLE 6 TOMAS S/CABLE DH / CONVECTOR TURB E354 2000W HABITEX // BIBLIOTECAS</t>
  </si>
  <si>
    <t>DISTRIBUCIONES PROFESIONALES PUERTO, S.L.</t>
  </si>
  <si>
    <t>CTTO SUMINISTRO ALCOHOL LIMPIEZA PARA BIBLIOTECAS MUNICIPALES // AÑO 2025</t>
  </si>
  <si>
    <t>SOCIEDAD MIXTA PARA PROMOCIÓN TURISMO S.L.</t>
  </si>
  <si>
    <t>VISITAS GUIADAS, RUTAS POR EL VALLADOLID HISTORICO LOS USUARIOS DE LOS CVA- INICIATIVAS SOCIALES</t>
  </si>
  <si>
    <t>2025 05 4314 22699</t>
  </si>
  <si>
    <t>DISEÑO, IMPRESIÓN Y SUMINISTRO DE ROLL UP  PARA  FOMENTAR EL ARBITRAJE DE CONSUMO Y PUBLICIDAD DE JAC DE AYTO VALLADOLID</t>
  </si>
  <si>
    <t>INSTALACION CRISTALES ROTOS VENTANA VVDA ALOJ PROV CELTAS CORTOS 20 1ºB (ANTES MARIANO MIGUEL LOPEZ)</t>
  </si>
  <si>
    <t>2025/OBM_01/000004 CTO.MENOR ESTUDIO Y COORDINACIÓN DE SEGURIDAD Y SALUD OBRA REPARACIÓN GOTERAS TEJADOS CEIPS -2 MESES-</t>
  </si>
  <si>
    <t>CABLE INFOR/DATO UTP-6 LSZH CPR DCA (305MT) / Serie: CLC-ROLLO763        305 4003000106 / TOMA INF 3M VOL-OCK6-U8  UTP6</t>
  </si>
  <si>
    <t>2 TUBO TEKNO CRISTAL 4x6 / GLYCOGEL ORGANIC 50% 5 L. AMARILLO / GARRAFA ADBLUE 10LT. C/FLEX 23 / W21090 CRYSTAL CLEAN&amp; P</t>
  </si>
  <si>
    <t>OA REVISIIN VEHOCULO   MATRICULA 8775LWS / OS SU FILTRO DEL HABITACULO / OS SU LOQUIDO DE FRENOS / OS TEST VEHOCULO / OS</t>
  </si>
  <si>
    <t>SUMINISTRO CARPINTERÍA C .C. CAMPILLO +++ / PANEL ARREGUI 400X300X50MM REF.-PAN52 / EHL PARED 30.5CM ARO MADERA 555C2</t>
  </si>
  <si>
    <t>Cert. Técnico SSL OV - zbe.valladolid.es</t>
  </si>
  <si>
    <t>MATERIAL FERRETERÍA C.C. CASA CUNA</t>
  </si>
  <si>
    <t>ADQUISICION VESTUARIO LABORAL PARA LA NUEVA VETERINARIA DEL CENTRO MUNICIPAL DE PROTECCION ANIMAL</t>
  </si>
  <si>
    <t>1 144605705R - COND.ENTRADA AIRE</t>
  </si>
  <si>
    <t>1 144602899R - COND.SALIDA AIRE</t>
  </si>
  <si>
    <t>SUMINISTROS MATERIAL DE FONTANERÍA // CEIP MIGUEL DELIBES</t>
  </si>
  <si>
    <t>COMMENT|+++ C.C. BAILARIN VICENTE ESCUDERO +++ / MATERIAL VARIADO DE FERRETERÍA</t>
  </si>
  <si>
    <t>SUPERLIMPIEZA EN SECO LEDO, S L</t>
  </si>
  <si>
    <t>LIMPIEZA Y PLANCHADO DE CORTINAS DE SALÓN DE ACTOS DE C.C. PARQUESOL</t>
  </si>
  <si>
    <t>SUMINISTRO MATERIAL DE FERRETERÍA PARA DISTINTOS COLEGIOS PÚBLICOS</t>
  </si>
  <si>
    <t>SERVICIO SEGURIDAD Y SALUD DE LAS OBRAS REPARACION DE LA CUBIERTA DEL MERCADO DEL VAL.</t>
  </si>
  <si>
    <t>2025 07 1711 22606</t>
  </si>
  <si>
    <t>INGENIERIA SANPE SL</t>
  </si>
  <si>
    <t>Curso de Normativa de Juegos Infantiles.</t>
  </si>
  <si>
    <t>HERRERA DE PISUERGA</t>
  </si>
  <si>
    <t>DREMEL SPEEDCLIC REF. 476 C/PLASTICO x5 / HOJAS SIERRA SABLE BOSCH //SERV. EXTINCION DE INCENDIOS</t>
  </si>
  <si>
    <t>Albarán OT/147034 de 8/04/2025 ( REVISIÓN DE MANTENIMIENTO EN TALLER DE MOTOCULTOR HONDA FG 205 REF: HUERTA DEL REY 1ª F</t>
  </si>
  <si>
    <t>SPC 144/2024 CONTROL DE CALIDAD EN OBRA DE REFORMA DE LA CABINA DE AUDIO Y PUERTAS ANTIPÁNICO EN TEATRO C.C. DELICIAS</t>
  </si>
  <si>
    <t>CONFIGURACIÓN DE IMPRESORA TÉRMICA DEL C.C. PARQUESOL</t>
  </si>
  <si>
    <t>SACO YESACOL / M2. AZULEJO BLANCO BRILLO 20*20</t>
  </si>
  <si>
    <t>SUMINISTRO DE GASOLEO DE AUTOMOCION PARA VEHICULOS 0521-BBH Y 4531-GGS DEL SERVICIO DE SALUD PÚBLICA MES  ENERO DEL 2025</t>
  </si>
  <si>
    <t>M² TELA ASFALTICA ALUMINIO ROJO</t>
  </si>
  <si>
    <t>2025 04 9202 22699</t>
  </si>
  <si>
    <t>JUAN IGNACIO LOPEZ MARTIN</t>
  </si>
  <si>
    <t>AURICULARES PARA UTILIZAR EN REUNIONES DEL DEPARTAMENTO GESTIÓN DE RECURSOS HUMANOS.</t>
  </si>
  <si>
    <t>IGNACIO GARCIA SEVILLANO</t>
  </si>
  <si>
    <t>LONA PARA PRESENTACIÓN DE LIBRO SALUD MENTAL//ESPACIO JOVEN NORTE//10 DE ABRIL 2025.</t>
  </si>
  <si>
    <t>Reparaciones de prendas y materiales del Servicio //SEISPC</t>
  </si>
  <si>
    <t>ADAPTADOR SDS + PORTABROCAS BOSCH  / CLAVOS KB-3.8X100 (21º)//SEISPC</t>
  </si>
  <si>
    <t>DISEÑO IMPRESION Y SUMINISTRO DE UN ROLL-UP PARA LA PROMOCION DE LOS MERCADOS MUNICIPALES.</t>
  </si>
  <si>
    <t>COPIA LLAVE MCM MAESTRA: B-24677</t>
  </si>
  <si>
    <t>F - 2582 - REJILLA BRINOX Y MALLA MOSQUITERA PARA CENTRO INTEGRADO PSH - FERRETERIA ORTIZ</t>
  </si>
  <si>
    <t>MANTENIMIENTO, SUMINISTRO DE  BOMBILLO MCM PREMONTADO, MUELLE CILINDRO-CIL Y CONTRAPITON PARA EL CVA PTE. COLGANTE- AM</t>
  </si>
  <si>
    <t>CTTO. SUMINISTRO GASÓLEO AUTOMOCIÓN PARA VEHÍCULOS DEPENDIENTES DEL SERVICIO DE EDUCACIÓN. ENERO/FEB. 2025</t>
  </si>
  <si>
    <t>CONT.  BASADO EN A.M. PARA EL SERVICIO DE C. RECEPTORA DE ALARMAS Y MANTENIMIENTO SISTEMAS SEGURIDAD - LOTE 3 - DEL CMPA</t>
  </si>
  <si>
    <t>SUMINISTRO DE CANDADOS DE SEGURIDAD PARA LLAVES PARA POLICÍA MUNICIPAL</t>
  </si>
  <si>
    <t>CAMISETA POINTER M.L. MARINO T-S / CAMISETA POINTER M.L. MARINO T-M</t>
  </si>
  <si>
    <t>CAPUCHON CRT CONT HYPERTHERM PMX1000-1250 / PANTALLA AUTOMATICA SPARTAN Z60  / PANTALLA VERDE DIN-5 AUTOGENA-PLASMA SPHE</t>
  </si>
  <si>
    <t>MANT. SUMINISRO DE LAMPARA LED PH CORELEDBUL 12,5W  , MT CABLE RZ1-K 1KV FLEX ZEROH  3G1,5 PARA EL CVA RONDILLA- AM</t>
  </si>
  <si>
    <t>MANDO PARA PUERTA DE GARAJE // CENTRO MUNICIPAL DE IGUALDAD // AÑO 2025</t>
  </si>
  <si>
    <t>MATERIAL DE FONTANERÍA Y ACCESORIOS // CEIP VICENTE ALEIXANDRE</t>
  </si>
  <si>
    <t>BOTA TIBURON GTX S3+CI+HI+HRO+WR+SRC MF Nº36 (                       ) / CUBREGAFA BOLMEN CLEAR (</t>
  </si>
  <si>
    <t>ALB: 25-204240 PED: 25-006964-1006 S/PED: 1224 / ELECTROVALVULA 1"" 100 DV CON CONTROL CAUDAL 9V</t>
  </si>
  <si>
    <t>SIN ID-CUARTELES ARTILLERIA / TACO FISCHER DUOPOWER 10x 50 CUBO (200UD) 557385 / TOR. C/EXA. DIN 571 - 6.8  M-08x100 / S</t>
  </si>
  <si>
    <t>SACO DE GRAVA 25 KG / M² LAMINA ASFALTICA PIZARRA ROJO // CEIP GONZALO DE BERCEO</t>
  </si>
  <si>
    <t>COMMENT|+++ C.C. BAILARIN VICENTE ESCUDERO +++ / MANGUERA SELMAN LATEX D15 PRECIO M/L 25MTS COPLAS / RACORD HEMB 3/4-1/2</t>
  </si>
  <si>
    <t>FUNDACION MUNICIPAL DE CULTURA</t>
  </si>
  <si>
    <t>MESA DE SEGURIDAD VIAL en la Sala Francisco de Cossio de la Casa Revilla - 03 de abril de 2025</t>
  </si>
  <si>
    <t>SUMINISTRO MATERIAL DE PINTURA // COLEGIOS PÚBLICOS</t>
  </si>
  <si>
    <t>ESCOBIJO BARRENDERO CON MANGO 1150 MM (                       )</t>
  </si>
  <si>
    <t>VARIOS SUMINISTROS DE ALBAÑILERÍA PARA DISTINTOS COLEGIOS PÚBLICOS</t>
  </si>
  <si>
    <t>SUMINISTRO PIEZA ELECTRICIDAD CC PARQUESOL (ID 43771 // CONTROLADOR LED DV.EXT.DALI-P-2X7-37W / T)</t>
  </si>
  <si>
    <t>GRIFO MONO SOBIME SX50 FREGADERO 95035020 / GRIFO MONO SOBIME SX50 FREGADERO 95035020</t>
  </si>
  <si>
    <t>LUXATIN BLANCO 4L ( BAILARIN VICENTE ESCUDERO ID0045035 ) / MAGNUM + BLANCO 15L ( BAILARIN VICENTE ESCUDERO ID0045035 )</t>
  </si>
  <si>
    <t>ALQUILER CONTENEDOR DURANTE OBRA REPARACIÓN RAMPA EN CEAS BARRIO ESPAÑA</t>
  </si>
  <si>
    <t>DISEÑO DE CARTEL Y ENTRADAS CONCURSO PEQUEÑAS ESTRELLAS//CENTRO CIVICO J-M LUELMO Y TEATRO CALDERON//MAYO Y JUNIO 2025.</t>
  </si>
  <si>
    <t>SACO CEMENTO BLANCO 42.5R / M² PLACA YESO LAMINADO 2500X1200X18 / ML CANAL 48 MM / ML MAESTRA TECHO CONTINUO TC 60X28</t>
  </si>
  <si>
    <t>COFAN BRIDAS NYLON NEGRO 4.8X300MM / MOTIP 563 LIMPIADOR DE FRENOS 0.5L / KROFTOOLS LAMPARA ULTRA DELGADA PLEGABLE 800LM</t>
  </si>
  <si>
    <t>LLAVE TUBO COMBINADA 425mm 1-1/2 / CARRETILLA ALUMIN PLEG NEGR 70KG</t>
  </si>
  <si>
    <t>TA25 78 REPARACION 5729-KJK KMS 32278 SUMINISTRAR PALANCA ASIENTO 004256952700 JUEGO ASIENTOS</t>
  </si>
  <si>
    <t>1 809600018R - PLETINA ELEVALUNA / 1 804308139R - FRENO PTA.DELANT.</t>
  </si>
  <si>
    <t>SUMINISTRO DE 1000 BOLSAS DE RECAMBIO PARA PARAGUEROS DEL C.C. BAILARÍN VICENTE ESCUDERO</t>
  </si>
  <si>
    <t>INSPECCION PERIODICA DEL ASCENSOR DEL CVA  LAS FLORES EN 2025- INICIATIVAS SOCIALES</t>
  </si>
  <si>
    <t>TA25 12 REPARACION 6415-DNY KMS 146730 METER EN FRENOMETRO D-M PASTILLAS DELANTERAS, DAR ENTRADA COMPROBAR CORREDERAS Y</t>
  </si>
  <si>
    <t>VARIOS SUMINISTROS DE MATERIAL DE FERRETERÍA // COLEGIOS PÚBLICOS</t>
  </si>
  <si>
    <t>MANTENIMIENTO, SUMINISTRO PARA REPARACIONES DE CANDADO CISA ADAPT. Y  BOMBILLO TESA TK1 3010N PARA EL JACINTO BENAVENT.</t>
  </si>
  <si>
    <t>RETIRADA DE RESIDUOS//SPLORA  PINAR// MAYO 2025.</t>
  </si>
  <si>
    <t>KACHE DISEÑO GRAFICO, C.B</t>
  </si>
  <si>
    <t>PANELES, 3 UNIDADES, PARA COLOCAR EN EL EXERIOR DEL CENTRO DE FORMACION PARA EL EMPLEO CON EL NOMBRE DE LOS CURSOS.2025</t>
  </si>
  <si>
    <t>8108GDJ-  H.M.O. HACER DIAGNOSIS PARA VER  FALLOS  Y  PODER DETERMINAR AVERIA. SUSTITUIR RACOR  EN MAL ESTADO, PROBAR</t>
  </si>
  <si>
    <t>REPARACION DE CAMARA DE LA COCINA DEL CVA DELICIAS- INICIATIVAS SOCIALES</t>
  </si>
  <si>
    <t>1 254015253R - PLATINO ELEVALUNA</t>
  </si>
  <si>
    <t>REPARACION DE LA CALEFACCION DEL COMEDOR SOCIAL (TERMOSTATO, VALVULA, MACHON, MANOMETRO).</t>
  </si>
  <si>
    <t>LATIGUILLO OPENETICS 67410 UTP-6 FLAT 10MT / MT CANAL UNEX 74010-45 SUELO 12X50 ANTRAC. / BASE 4TO  LEGRAND 694561  C/CA</t>
  </si>
  <si>
    <t>MANTENIMIENTO, SUMINISTRO DE MATERIAL PARA REPARACIONES DEL    CVA  LAVICTORIA- AM - INICIATIVAS SOCIALES</t>
  </si>
  <si>
    <t>ID: 0044131-DEPOSITO CANINO / BOMBILLO MCM EAN: 40-40 D-24213 / ID: 0045429-DEPOSITO CANINO / CERRADURA KEYA 20.00.24 +</t>
  </si>
  <si>
    <t>Adquisición de libretas pequeñas, rotuladores para pizarra punta fina, rotuladores blancos y correctores//SEISPC</t>
  </si>
  <si>
    <t>SUMINISTRO DE PAPEL PARA IMPRESIÓN DE FORMULARIOS ""RESERVA DE SALA"" Y ""REGISTRO DE AUDIOVISUALES"" PARA CENTROS CÍVICOS.</t>
  </si>
  <si>
    <t>CAJA ENRA.DAISALUX KETB HYDRA  BL  TECHO / EMERGENCIA DAISALUX HYDRA-LD N6 250Lm BLANCA / CAJA ENRA.DAISALUX KETB HYDRA</t>
  </si>
  <si>
    <t>Renovación del almacenamiento y dominio de la página web del Servicio de Parques y Jardines.</t>
  </si>
  <si>
    <t>AD COMPLEMENTARIO AL APROBADO PARA CONTRATO SEG Y SALUD Cºs DE BIOD. URBANA,RESERVA BIOLÓGICA ""EL TOMILLO"".EXP V.26/2023</t>
  </si>
  <si>
    <t>COMMENT|+++ C.C. JOSÉ MARÍA LUELMO +++ /SUMINISTRO  MATERIAL DE FERRETERÍA</t>
  </si>
  <si>
    <t>CANDADO C35S // SERVICIO DE EXTINCION DE INCENDIOS</t>
  </si>
  <si>
    <t>COMMENT|+++ C.C. BAILARIN VICENTE ESCUDERO +++ / RELOJ DE PARED REDONDO DIAM. 30CMS 555C265</t>
  </si>
  <si>
    <t>CONTACTR SE A9C22715  16A  1NA+1NC  230V / DIFERENCIAL SE ID 2P 40A 30MA AC A9R81240 / CONT.AUX SE A9A26904 ¨OF¨ IC60/II</t>
  </si>
  <si>
    <t>SUMINISTRO DE PIEZAS DE FONTANERÍA PARA CC DELICIAS</t>
  </si>
  <si>
    <t>PLACA POST. BOTONERA (1007505) S2J100-2000-0310 / TRANSPORTE A CLIENTE SC1400-0000-0010</t>
  </si>
  <si>
    <t>MATERIAL ELECTRICIDAD PARA C.C. DELICIAS, PILARICA Y BAILARÍN VICENTE ESCUDERO</t>
  </si>
  <si>
    <t>FED.ASOC.PERSONAS SORDAS CASTILLA</t>
  </si>
  <si>
    <t>SERVICIO DE INTERPRETE DE SIGNOS PARA EL 18 DE ABRIL, SERMON DE LAS SIETE PALABRAS-PLAN ACCESIBILIDAD</t>
  </si>
  <si>
    <t>Valladolid</t>
  </si>
  <si>
    <t>BOQUILLA REDONDA EN ANGUL</t>
  </si>
  <si>
    <t>MANTENIMIENTO SUMIISTROPARA REPARACIONES, DISPENSADOR PAPEL HIGIENICO INOX PARA EL CVA ZONA ESTE- AM</t>
  </si>
  <si>
    <t>DETECTOR SE XS1-N18PC410D / PULSADOR SETA SE ZB4-BS844 GIRAR / CAMARA C SE ZB4-BZ104   NC+NC / TUBO LED MZD 150CM  20W 8</t>
  </si>
  <si>
    <t>*CONVECTOR TURB E354 2000W HABITEX // COLEGIOS PÚBLICOS</t>
  </si>
  <si>
    <t>Bateria Moto Seca AGM  12 V 12Ah / RESINA DIY FIS P 300//SERV. EXTINCION DE INCENDIOS</t>
  </si>
  <si>
    <t>SOPORTE PLAST. DERCH. FMO PLUS / SOPORTE PLAST. IZQ. FMO PLUS</t>
  </si>
  <si>
    <t>UTE SIFU BROCOLI LAVA</t>
  </si>
  <si>
    <t>SERVICIO DE AUXILIARES, ACOMODADOR, ETECC PARA ACTIVIDAD POR EL 8 M DE LOS CVA - PERSONAS MAYORES E INICIAIVAS SOCIALES</t>
  </si>
  <si>
    <t>BOBINA RAFIA 600 1C 700GRS BLANCO (                       ) / LAVAVAJILLAS MANUAL CONCENTRA LA TUNA 1 L (</t>
  </si>
  <si>
    <t>CIERRE ARMARIO SCHNEIDER DBPLM / FUNDA DE CUERO PODADERA BAHCO PROF-H / PODADERA BAHCO 1M PX-M2</t>
  </si>
  <si>
    <t>MANT. SUMINISTRO DE MATERIAL PARA REPARACIONESDEL CVA RONDI-DEL-VICT Y HUERTA- INICIATIVAS SOCIALES</t>
  </si>
  <si>
    <t>F - 4526 - CILINDRO TESA, COPIA LLAVE SEG. LLAVE 2 BOCAS Y TORNILLOS -VVDA ALOJ PROV PORTILLO PRADO 20 1C- SANTIAGO RGEZ</t>
  </si>
  <si>
    <t>SUMINISTRO ADHESIVOS ""VEHÍCULO DESPLAZADO"" PARA POLICÍA MUNICIPAL</t>
  </si>
  <si>
    <t>2025 06 3261 22602</t>
  </si>
  <si>
    <t>CTO. MENOR SUMINISTRO ROLLUP PARA LA ENTREGA DE PREMIOS DEL CERTAMEN ""PRÓXIMA ESTACIÓN: DELIBES"". -1DÍA-</t>
  </si>
  <si>
    <t>OR: 20582 - MATRICULA: 8875KMN / MANDO ( 1498838 )</t>
  </si>
  <si>
    <t>ALB: 25-206603 PED: 25-010880-1003 S/PED:  / ML.MANGUERA ASPIR.-IMPULS. LIQUID. ALIMENTARIA(PVC) 912977 IBERFLEX DN25</t>
  </si>
  <si>
    <t>4894JLF  H.M.O.  REVISAR  INSTALACION DEL  ELECTRICA  DEL  COMPRESOR,  COLOCAR MAGNETOTERMICO  SUELTO,  COMPROBAR  CAB</t>
  </si>
  <si>
    <t>C.C. JOSÉ LUIS MOSQUERA: PETACA AKG 45</t>
  </si>
  <si>
    <t>MANTENIMIENTO, SUMINISTRO DE MATERIALES PARA REPARACIONES DEL CVA SAN JUAN-VICT Y DELICIAS- AM- INICIATIVAS SOCIALES</t>
  </si>
  <si>
    <t>TA25 26 REPARACION VA-8042-T KMS 174360 REPARAR INSTALACION LUCES POSICION / 5559261 TERMINAL TERMOESTAÑADO / 369974 BRI</t>
  </si>
  <si>
    <t>VARIOS ARTÍCULOS DE PINTURA // EIM PLATERO</t>
  </si>
  <si>
    <t>CANYCAT PETS, SL.L</t>
  </si>
  <si>
    <t>Adquisición de un transportín para animales//SEISPC</t>
  </si>
  <si>
    <t>SERVICIO DE MANTENIMIENTO SALA  DEL LAVA POR ACTIVIDAD POR EL  POR EL 8M DE LOS CVA - PERSONAS MAYORES E INICIATIVAS SOC</t>
  </si>
  <si>
    <t>MANO DE OBRA / .................................................... / M.O. SUSTITUIR TUBERIA SOBRANTE / ................</t>
  </si>
  <si>
    <t>ALAMBRE GALVA. 1,3MM Nº 8 MAZO 5 KG. / ALICATE UNIV. BAHCO 180 2678G / TERMOMETRO TFA ATMOSFERICO ALUM. 12.2041.54 INT.</t>
  </si>
  <si>
    <t>MATERIAL DE FONTANERÍA // COLEGIOS PÚBLICOS</t>
  </si>
  <si>
    <t>CARTELES PARA EL CVA PASAJE DE LA MARQUESINA, TRES UNIDADES - INICIATIVAS SOCIALES</t>
  </si>
  <si>
    <t>F - 4567 - PINTURA ACRILICA, CINTA DE ENMASCARAR Y PAPEL - SEGOPI - CEAS DELICIAS-ARGALES</t>
  </si>
  <si>
    <t>VARIOS ARTÍCULOS DE FONTANERÍA EN DISTINTOS COLEGIOS PÚBLICOS</t>
  </si>
  <si>
    <t>FRANYAL, S.L.</t>
  </si>
  <si>
    <t>Ud Parthenocissus tricupidita</t>
  </si>
  <si>
    <t>PEÑAFIEL</t>
  </si>
  <si>
    <t>CONTRATO MENOR SERVICIOS DE ADAPTACIÓN DE CARTELERÍA PARA DIFUSIÓN PROCESO ESCOLARIZACIÓN EEII CURSO 2025/2026 -1 DÍA-</t>
  </si>
  <si>
    <t>Reparaciones de prendas y materiales del Servicio//SEISPC</t>
  </si>
  <si>
    <t>BUZO PP AZUL C/CAPUCHA T-XL (                       )</t>
  </si>
  <si>
    <t>SUMINISTRO DE 5 SACOS DE SUSTRATO PARA PLANTAS DE CENTRO CÍVICO BAILARÍN VICENTE ESCUDERO</t>
  </si>
  <si>
    <t>SEGOTEX LISO BLANCO EUROCOLOR 15LT // COLEGIOS PÚBLICOS</t>
  </si>
  <si>
    <t>AUTO RADIO BT/2USB/SD</t>
  </si>
  <si>
    <t>ACRIPLAST SATINADO BLANCO Q1 15LT // COLORANTE  CEIP GARCÍA QUINTANA</t>
  </si>
  <si>
    <t>TEJAMONT TOP COVER TEJA DE 4L // ESCUELA INFANTIL PRINCIPITO</t>
  </si>
  <si>
    <t>COMMENT|+++ C.C. CANAL DE CASTILLA +++ / FERRETERÍA</t>
  </si>
  <si>
    <t>FILTRO PARA COMPRESOR 1.5-2CV D21 (1115) / TORNI. DIN 7505 C/AVE.POZ. BICR. 4.5X45 / TORNI DIN 7505 C/AVE POZ  ZINC  4.5</t>
  </si>
  <si>
    <t>F - 250 - PINTURA PLASTICA MATE Y SEGOCRYL PARA VVDA ALOJ PROV CALLE VILLANCICO 11 1A -SEGOPI</t>
  </si>
  <si>
    <t>PAPEL PARA QUE LA IMPRENTA MUNICIPAL IMPRIMA  FOLLETOS, CARTELES , ETC... DE LOS CENTROS DE VIDA ACTIVA- INICIATIVAS SOC</t>
  </si>
  <si>
    <t>MATERIAL FONTANERÍA LA OVERUELA GRIFO TEMP.MURAL PRESTO 504 XL AF / VALVULA ESFERA ""MINI"" M-H 1/2"" / RACOR MARSELLA 1/2</t>
  </si>
  <si>
    <t>DERIVACION SIMPLE H-H 45º Ø 32 / CODO M-H 87º Ø 32 / CODO H-H 87º Ø 32 / SIFON BOTELLA C/VALVULA 1 1/4"" TUBO 32 / ABRAZA</t>
  </si>
  <si>
    <t>MARTILLO BELLOTA 8011-C - / JUEGO CARRACA IRIMO HEX 12PCS  129-12-4 OFERTA</t>
  </si>
  <si>
    <t>TUBO LED MZD 150CM  20W 865C G13 / TASA ECORAEE   (R.DECRETO 208/2005) / LUMINARIA SIMON 729.50 60X60 LOW GLARE 4000K MO</t>
  </si>
  <si>
    <t>REMACHE AL. 4.8X30 FLOR -NETO- / REMACHE AL. 4.8X21 FLOR -NETO-</t>
  </si>
  <si>
    <t>MANTENIMIENTO, SUMINISTRO DEMATERIAL PARA REPARACIONES DEL  CVA  SAN JUAN- AM- INICIATIVAS  SOCIALES</t>
  </si>
  <si>
    <t>ALB: 25-204038 PED: 25-002797-1017 S/PED: PEEF  BOMBA   MARCA: GRUNFOST  MODELO: 220 /S. EXTINCION INCENDIOS</t>
  </si>
  <si>
    <t>ALB: 25-204039 PED: 25-002794-1017 S/PED: 301059060  BOMBA  MARCA:SULZER   MODELO: 380 ///SERV. EXTINCION DE INCENDIOS</t>
  </si>
  <si>
    <t>ALB: 25-204041 PED: 25-002795-1017 S/PED: 7 /PIEZAS BOMBA    MARCA:IDEAL   MODELO:  D301  NS:7/SERV. EXTINCION INCENDIOS</t>
  </si>
  <si>
    <t>ALB: 25-204036 PED: 25-002798-1017 S/PED: PARA BOMBA MARCA: GRUNFOST  NS//SERV. EXTINCION DE INCENDIOS</t>
  </si>
  <si>
    <t>ALB: 25-204037 PED: 25-002799-1017 S/PED: 0932  PARA BOMBA MARCA: GRUNFOST MOD: 5 NS:0932 /SERV. EXTINCION DE INCENDIOS</t>
  </si>
  <si>
    <t>ALB: 25-204042 PED: 25-002800-1017 S/PED: 1139 DE: BOMBA  MARCA: GRUNFOST MODELO: 220 NS:1139 /SERV. EXTINCION INCENDIOS</t>
  </si>
  <si>
    <t>TA25 52 REPARACION 1471-KVY KMS 166176 PRESION INSUFICIENTE EN EJE DIRECCION PURGAR EJE DIRECCIONAL / 050004212000 GI/A</t>
  </si>
  <si>
    <t>XYLAZEL MET.OXIRITE FORJA NEGRO 4LT                                         ( MANTENIMIENTO DE EDIFICIOS E INSTALACIONES</t>
  </si>
  <si>
    <t>TKROM ESMALTE ACRI.MULTISUP.MATE BASE MD 4LT- CENTRO CIVICO BAILARÍN VICENTE ESCUDERO (444454)</t>
  </si>
  <si>
    <t>Utilización instalaciones deportivas de la Fundación Municipal Deportes para celebración de pruebas físicas 5 Sargentos.</t>
  </si>
  <si>
    <t>ALB: 25-204492 PED: 25-007392-1003 S/PED: 1228 / ROLLO 100 ML.POLIETILENO AGR.BD.PN 6 DN20 / TUB.FLEXIBLE SPX FLEX ROLLO</t>
  </si>
  <si>
    <t>ANTIP. TESA CERRADURA 4030FRS6RAI // EIM FANTASÍA</t>
  </si>
  <si>
    <t>PARQUES Y JARDINES / 2 CORRUGADO DE 20 A 6M. B-400-SD (  Cortado a 1500mm ) / PLACAS 100x500x5</t>
  </si>
  <si>
    <t>2025 07 1711 225</t>
  </si>
  <si>
    <t>CONFEDERACION HIDROGRAFICA DEL DUERO</t>
  </si>
  <si>
    <t>O-622/2025 // REPOSICION ARENA PLAYA</t>
  </si>
  <si>
    <t>225</t>
  </si>
  <si>
    <t>COMMENT|** SANTA ANA ** / REPOSAPIES FELLOWES AJUSTABLE ERGO / *PILA DURACELL IND AA LR06 (10UDS) OFERTA / COMMENT|++ PE</t>
  </si>
  <si>
    <t>MANTENIMIENTO, SUMINISTRO MATERIAL PARA   REPARACIONES DEL CVA RONDILLA Y Z. SUR- AM</t>
  </si>
  <si>
    <t>RASCADOR PRENSA FMO (2011)</t>
  </si>
  <si>
    <t>FISCHER DUOPOWER 8X40 100 UNDS / TORNI. DIN 7505 C/AVE.POZ. BICR. 5.0X 60 / TORNI. DIN 7505 C/AVE.POZ. BICR. // COLEGIOS</t>
  </si>
  <si>
    <t>ALBARAN: AV25/02218 F: 07/04/2025 / CHALECO A.V. 305901 T-M NARANJA / BOTA BRONTE TOP NEGRO T-37</t>
  </si>
  <si>
    <t>STIHL BUJÍA NGK BPMR7A 4007000 / STIHL ACEITE ADHESIVO P. CADENA FORESTPLUS 5 L 7815166002//SERV. EXTINCION DE INCENDIOS</t>
  </si>
  <si>
    <t>ADQUISICION BANDERA DE CHINA</t>
  </si>
  <si>
    <t>REPERCUSION GASTOS POR LA  VENTA DE ENTRADAS AL CONCIERTO DE  PRIMAVERA DE LOS  CVA- INICIATIVAS SOCIALES</t>
  </si>
  <si>
    <t>SUMINISTRO FERRETERÍA C.C. CANAL DE CASTILLA (+++ / BAN BOSCH 46.4X34.5X4 CMS ESM. NG.)</t>
  </si>
  <si>
    <t>SPC 166/2024 MODIFICACIÓN RAMPA TEMPLETE PARQUE DE LA PAZ. CONTROL DE CALIDAD, LOTE 1</t>
  </si>
  <si>
    <t>MANO DE OBRA HIDRAULICA MAT 7535LLT</t>
  </si>
  <si>
    <t>INTERRUP SE U3.201.18N Ancho P.Localiz</t>
  </si>
  <si>
    <t>REDACCION ESTUDIO BASICO SEG Y SALUD_PROYECTO RENATURALIZACION RIBERAS RIO ESGUEVA EN LA CIUDAD DE VALLADOLID.2025.</t>
  </si>
  <si>
    <t>TIJERA ELECT. KNIPEX REF. 95 05 155 SB  C/ FUNDA / BROCA SDS-PLUS  6x100x165 BOSCH PLUS-7X / BROCA SDS-PLUS  8x100x165 B</t>
  </si>
  <si>
    <t>M² LAMINA ASFALTICA PIZARRA ROJO // COLEGIOS PÚBLICOS</t>
  </si>
  <si>
    <t>TKROM M-20 KENIA PLASTICO MATE INTERIOR 4LT                                 ( POLICIA MUNICIPAL - POLICIA MUNICIPAL DIST</t>
  </si>
  <si>
    <t>F - 2408 - CORONA BIMETAL Y SILICONA NEUTRA PARA CENTRO INTEGRADO PSH - MUNDOINDUSTRIA</t>
  </si>
  <si>
    <t>MECANISMO ROCA A822502200 DESCARGA SIMPLE</t>
  </si>
  <si>
    <t>M² AZULEJO BLANCO BRILLO 33.3X55</t>
  </si>
  <si>
    <t>ALB: 25-206867 PED: 25-011146-1003 S/PED: CENTRO MTTO / MLK GAFAS SEGURIDAD PREMIUM TRANSPARENTES C/INSERTO (EN166-EN168</t>
  </si>
  <si>
    <t>COMMENT|+++ pedido nº: 1245 +++ / GARZA LED 2PIN 11W G24D 900LM 4000K</t>
  </si>
  <si>
    <t>ZAPATO MONTI S3 SRC Nº45 (                       )</t>
  </si>
  <si>
    <t>Cable HDMI 4k 15 m. alta calidad (  SEGUN PTO.S25 0010 )///SERV. EXTINCION DE INCENDIOS</t>
  </si>
  <si>
    <t>SOPORTE DE PALANCA COMPLETO</t>
  </si>
  <si>
    <t>MATERIAL ELECTRICIDAD PARA CENTROS CÍVICOS CASA CUNA (ID 45340), PARQUESOL (ID 45089) Y ESGUEVA (ID 45357</t>
  </si>
  <si>
    <t>ALB: 25-205380 PED: 25-008959-1003 S/PED: C.C. CASA CUNA / LUBRICANTE AFLOJATODO MULTIUSO WD-40 380+20 ML / DESATASCADOR</t>
  </si>
  <si>
    <t>Seguridad y salud en obras de ascensor entre pza. Rafael Cano y C/ Salud, lote 1 (exp. 17/2023)</t>
  </si>
  <si>
    <t>CENTRO CIVICO DELICIAS ++ / WD-40 250ML DOBLE ACCION / *PILA DURACELL LR20 LONG LAST BL 2UD.</t>
  </si>
  <si>
    <t>TUERCA ¤INTERF NORMANYL PG16 PA GRIS OSC.  261672 / PRENSA ¤INTERFLEX CAPTOP2000 PG16  011670 / SELECTOR SE ZB4-BD3 / PU</t>
  </si>
  <si>
    <t>C250 REJILLA Y MARCO T.Y M. 415X320 / OBRA C.P. MIGUEL DELIBES</t>
  </si>
  <si>
    <t>C250 REJILLA Y MARCO T.Y M. 415X320 / OBRA GE-12478 / OBRA C.P. PONCE DE LEÓN</t>
  </si>
  <si>
    <t>F - 4132 - CERRADURA Y BOMBILLO PARA VVDA ALOJ PROV PORTILLO PRADO 20 1C -MAOR SL</t>
  </si>
  <si>
    <t>TKROM ESMALTE CON PU GRIS AZUL // COLEGIOS PÚBLICOS</t>
  </si>
  <si>
    <t>PINCHAZO FURGON ( MAS EQUILIBRADO 6415-DNY ) / FIJACION ( 6415-DNY )</t>
  </si>
  <si>
    <t>DETECTOR SE XS1-18B3PAM12  8MM PNP NA</t>
  </si>
  <si>
    <t>F - 957 - STAC COMPAS, MANIJA CREMONA OSCILOBATIENTE Y BISAGRA PARA CENTRO INTEGRADO PSH - MAOR. 1 DIA</t>
  </si>
  <si>
    <t>WABI SABI INVESTIMENTS S.C.</t>
  </si>
  <si>
    <t>SUSCRIPCIÓN REVISTA JD KIDS. ANUALIDAD 2025</t>
  </si>
  <si>
    <t>CAMARA 7.50-16 TR15 / MONTAJE TRACTOR DELANTERA</t>
  </si>
  <si>
    <t>VARIOS MATERIALES DE FERRETERIA // COLEGIOS PÚBLICOS</t>
  </si>
  <si>
    <t>616889 188/2L6P VASO 1/4"""""""" LARGO 10 UNIOR / GRC GRILLETE RECTO ZN 1/4"" (Ø 6) MIKALOR / GRC GRILLETE RECTO ZN 3/8"" (Ø 1</t>
  </si>
  <si>
    <t>BUJIA NGK CMR6H ( S/N : 453698 ) / REPARACION ELECTRICA / M.OBRA 1/4  / LIMPIEZA CARBURADOR  / PRUEBA</t>
  </si>
  <si>
    <t>Seguridad y Salud en contrato de carril bici conexión Parquesol-Avda. Salamanca (exp. 35/2023 SETM)</t>
  </si>
  <si>
    <t>F - 4002 - 2,84m2 DE AZULEJOS PORCELANICOS PARA EL CENTRO INTEGRADO PSH - RIALCO</t>
  </si>
  <si>
    <t>SENSOR MAGNETICO CODIF. M18 S411A0-N000-1370</t>
  </si>
  <si>
    <t>F - 2423 - MT+CAJA - CEAS JUAN DE AUSTRIA - TERMOSTATO NEBRIJA 14- ENCHUFE NIESSEN VILLANCICO 11 Y LAMPARA SALUD 15</t>
  </si>
  <si>
    <t>SIKA 11FC PURFORM MARRON 300ML / SIKA 11FC PURFORM BLANCO 300ML // CEIP CARDENAL MENDOZA</t>
  </si>
  <si>
    <t>ALB: 25-204962 PED: 25-008159-1001 S/PED: TALLER / RECAMBIO CARTUCHO FILTRO MALLA-DIAM(9CM)-LONG(20,2CM)-11/2"" Y 2"" ( IN</t>
  </si>
  <si>
    <t>REPARAR RUEDA KUBOTA / REPARAR 7.50-16 / REPARAR RUEDA 300X8</t>
  </si>
  <si>
    <t>COMMENT|++ MANTENIMIENTO ++ / COMMENT|++ ROBERTO ++ / RELOJ  PARED  DIGITAL M7  27X23CM / *BL FISCHER PUNTA HIERRO CC 6X</t>
  </si>
  <si>
    <t>MT CABLE H07Z1-K ZEROH FLEX  1X16 AM-VD / LATIGUILLO HDMI FONESTAR 7908-10 A/V DIG.10M/SEISPC</t>
  </si>
  <si>
    <t>TUBO LED PH MASTER 120CM HO12.5W 840 T8 / TASA ECORAEE   (R.DECRETO 208/2005): PHI000005945</t>
  </si>
  <si>
    <t>SACA DE PIÑON 20-40  1.2 TN</t>
  </si>
  <si>
    <t>CM CISA EMB. 35MM PIC+PAL (46215.35.0// CEIP MARIA DE MOLINA</t>
  </si>
  <si>
    <t>TUBO CUADRADO 16X16X1,5 DD11 // BIBLIOTECA SAN PEDRO REGALADO</t>
  </si>
  <si>
    <t>ANGULO AC BI 60X50 AMIG MOD 300 / PLACA 501-185X65 ACERO BICROMATADO (S) AMIG // BIBLIOTECAS PÚBLICAS</t>
  </si>
  <si>
    <t>ZAPATO FLOR NEGRO 258 Nº37 (                       ) / PAR PLANTILLA GORETEX Nº37 (                       )</t>
  </si>
  <si>
    <t>CONTACTOR 9A SE LC1-K0901M7 3P 230V 50/60HZ///SERV. EXTINCION DE INCENDIOS</t>
  </si>
  <si>
    <t>PILAR SOLA  PIZARRO</t>
  </si>
  <si>
    <t>CUADERNOS, CARTELES, LONA MTERIAL PUBLICITARIO JUVENTUD</t>
  </si>
  <si>
    <t>Albarán OT/146848 de 21/03/2025 ( REPARACIÓN EN TALLER DE DESBROZADORA HONDA UM 616 REF: PARQUESOL VALE Nº: 1976 RETIRAD</t>
  </si>
  <si>
    <t>TORNI. DIN 7505 C/AVE.POZ. BICR. 4.0X25 / *BISAGRA 840 5 125X85MM PU MICEL // COLEGIOS PÚBLICOS</t>
  </si>
  <si>
    <t>PANELTECH HP A 1848 33W 4K CLD BLANCO UGR&lt;19</t>
  </si>
  <si>
    <t>MECANISMO ROCA A822504300 LATER.ROSCA MET. / ROCA CARGADOR A822504400 INFERIOR // CEIP PONCE DE LÉON</t>
  </si>
  <si>
    <t>ID: 0045308-GALERIAS RONDILLA C/MORADAS S/N / REMACHE BRALO FLOR 4,8x35 AL/AC C-14</t>
  </si>
  <si>
    <t>BARRA DESENCOFRAR 20x600mm</t>
  </si>
  <si>
    <t>ALB: 25-205039 PED: 25-005603-1017 S/PED: 000649 / REPARACION DE: APISONADORA   MARCA: RUBI  MODELO:  M00029  NS:000649</t>
  </si>
  <si>
    <t>SUMINISTRO DE FONTANERÍA PARA POLICÍA MUNICIPAL</t>
  </si>
  <si>
    <t>REPARAR RUEDA TURISMO / EQUILIBRAR RUEDA TURISMO / REPARAR 18X9.50-8</t>
  </si>
  <si>
    <t>PASTA LAVAMANOS FRESA 5K//SEISPC</t>
  </si>
  <si>
    <t>CANDADO C35S ///SERVICIO DE EXTINCION DE INCENDIOS, SALVAMENTO Y PROTECCION CIVIL</t>
  </si>
  <si>
    <t>CILINDRO LOGOLINE 30X40 NIQUEL / COPIA LLAVE JMA / IGUALAMIENTO TESA DOBLE</t>
  </si>
  <si>
    <t>2025 06 3321 215</t>
  </si>
  <si>
    <t>CTTO. SERVICIOS POR REPARACIÓN DE SILLA DE ADULTOS // PUNTO DE LECTURA LAS FLORES</t>
  </si>
  <si>
    <t>215</t>
  </si>
  <si>
    <t>MANILLA AGA 172 LAT. R30 DCHA IZDA CR.- / RUEDA AUMON C/ SOPORTE SOBREP. 60MM DE 16.5MM // COLEGIOS PÚBLICOS</t>
  </si>
  <si>
    <t>ALB: 25-205041 PED: 25-008315-1001 S/PED: PARQUE / CINCEL ANCHO SDS PLUS AN-40 MM L-250 MM / MLK PUNTERO SDS PLUS L-250 </t>
  </si>
  <si>
    <t>TKROM ANTIGOTERAS ROJO 4LT                                                  ( MANTENIMIENTO DE EDIFICIOS E INSTALACIONES</t>
  </si>
  <si>
    <t>OA REVISIIN VEHOCULO (8235HST)</t>
  </si>
  <si>
    <t>2025 11 3111 214</t>
  </si>
  <si>
    <t>CUB 3.00-4 6PR  / NFU E1 / CAM 3.00-4 / MON LLANTA 4</t>
  </si>
  <si>
    <t>MONTOSPRAY PRIMER ZINK 400ML ( AGENCIA DE INNOVACION Y DESARROLLO ID00455504 )</t>
  </si>
  <si>
    <t>TACO DUOBLADE S / SIKA 11FC PURFORM BLANCO 300ML / TACO DUOBLADE S</t>
  </si>
  <si>
    <t>DISCO GRAL OBRA LASER 230 MM // COLEGIOS PÚBLICOS</t>
  </si>
  <si>
    <t>MANO DE OBRA HIDRAULICA</t>
  </si>
  <si>
    <t>COMMENT|+++ CUARTELES DE ARTILLERIA +++ / *SUJETACABLE GALVANIZADO DIN-741 3/16 - 5MM (UD)</t>
  </si>
  <si>
    <t>MANT. SUMINISTRO MATERIAL PARA   REPARACIONES DELCVA DELICIAS Y HUERTA DEL REY- AM- INICIATIVA SOCIALES</t>
  </si>
  <si>
    <t>PUERTA / BURLETE CAUCHO BRINOX TIPO ""E"" ADH.  9x4,0x 6MT  MARRON / FAMATEL BASE ELEC. C/CABLE C/INT. 3T 3x1.5mm 1.5MT. B</t>
  </si>
  <si>
    <t>LUBRICANTE SILICONA F72 FAR972003 FAREN / *CINTA MIARCO AMERIC PLATA 50MM X10 M / *CUTTER TAJIMA ///SEISPC</t>
  </si>
  <si>
    <t>MANTENIMIENTO, SUMINISTRO DE LAMPARA LED PH CORELEDBUL 10-75W 840  E27 / TASA ECORAEE   PARA  EL JACINTO BENAVENTE</t>
  </si>
  <si>
    <t>Albarán: VA25/1256 Fecha: 21/03/25 / * CASA CUNA * / CANTO PVC 1/22 CARP.</t>
  </si>
  <si>
    <t>F - 4011 - 100x SACOS DE ESCOMBROS PARA EL CEAS DELICIAS-CANTERAC - RIALCO</t>
  </si>
  <si>
    <t>SUMINISTRO DOSIFICADOR JABÓN PARA DEPENDENCIAS DE LA POLICÍA MUNICIPAL</t>
  </si>
  <si>
    <t>CILINDRO TESA 5200-30X30L / COPIA LLAVE JMA</t>
  </si>
  <si>
    <t>TRAMPA EHL P/RATAS SUPERCAT // COLEGIOS PÚBLICOS</t>
  </si>
  <si>
    <t>SIKA 11FC PURFORM GRIS 300ML // EIM EL TOBOGÁN</t>
  </si>
  <si>
    <t>ALB: 25-202220 PED: 25-003735-1003 S/PED: RECINTO FERIAL / ENLACE ROSCA MACHO LATON 63-2""</t>
  </si>
  <si>
    <t>REPARACION PINCHAZO FURGONETA</t>
  </si>
  <si>
    <t>F - 3170 - ZUMBADOR PARA VVDA ALOJ PROV CELTAS CORTOS 20 1B Y LUZ DOWN PARA CEAS BELEN - CADIELSA</t>
  </si>
  <si>
    <t>CAJA TARRINA GRANEL MEDIANAN // PEGAMENTO PVC // CODO 45º PVC PRESIÓN // TUBO PVC ENCOLAR // CEIP VICENTE ALEIXANDRE</t>
  </si>
  <si>
    <t>MATERIAL FERRETERÍA CC BAILARÍN VICENTE ESCUDERO (ID 45700 // TESA 2010P 60 HN S/BOMB.RE.1/2)</t>
  </si>
  <si>
    <t>AZ9788410252080    YO MISMA ( FORMATO    L )</t>
  </si>
  <si>
    <t>TORNI. DIN 7504N C/ALO ZINC. 4.8x32 / TORNI. DIN 7504N C/ALO ZINC. 4.8x19 // COLEGIOS PÚBLICOS</t>
  </si>
  <si>
    <t>DISCO PORCELANICO 115X10 MM 22,2 / DISCO C/PIEDRA 115x2,5x22,2mm // CEIP ALONSO BERRUGUETE</t>
  </si>
  <si>
    <t>CEYS ALISADOS INTERIORES 1KG / PROLONG ELECTR CLAV SHUKO 5 MTS / BASE MULT C/INT 6T TT CABLE 1,5M // BIBLIOTECAS MNPALES</t>
  </si>
  <si>
    <t>DOS REGLETAS ENCHUFES CON 4 TOMAS</t>
  </si>
  <si>
    <t>SPRAY SEGOPI (2UNDS) // PINCEL UNIVERSAL REDONDO Nº 28 // COLEGIOS PÚBLICOS</t>
  </si>
  <si>
    <t>ANGULO AC BI 40X50 AMIG // BIBLIIOTECAS MUNICIPALES</t>
  </si>
  <si>
    <t>TUBO LED PH CORE.PRO  150CM 20W/840C G13 / TASA ECORAEE // BIBLIOTECAS MUNICIPALES</t>
  </si>
  <si>
    <t>PRECINTO MIARCO MARR. 48X132M // BIBLIOTECAS MUNICIPALES</t>
  </si>
  <si>
    <t>DOSIFICAD JABON VISION FUME 1,4L</t>
  </si>
  <si>
    <t>CINTA INDEX PERFORADA GALV. 17X0.8 10M -/ RESINA QUIMICA FISCHER PE 300SF / ARANDELAS+TUERCAS/ VARILLA ROSCADA ZINC /EDU</t>
  </si>
  <si>
    <t>F - 2796 - CERRADURA AGA PARA CEAS DELICIAS-CANTERAC - MAOR SL</t>
  </si>
  <si>
    <t>GANCHO CANALON S/BANDA VERT.DES.33 GRIS / SOPORTE CANALON METALICO PARA TEJA // COLEGIOS PÚBLICOS</t>
  </si>
  <si>
    <t>BASE UNEX 1256 30MM ADHESIVA / BRIDA UNEX 2225    2,5X190 BLANCA</t>
  </si>
  <si>
    <t>A,M, REPARCION VEHICULO OFICIAL 1426 DLN, R.I.</t>
  </si>
  <si>
    <t>ALB: 25-205043 PED: 25-006734-1001 S/PED: F 028235 / REPARACION DE:GENERADOR   MARCA:?   MODELO:E5000SHHPI    NS:F 02823</t>
  </si>
  <si>
    <t>PAPEL PARA QUE LA IMPRENTA MUNICIPAL IMPRIMA LOS DIPTICOS DEL CONCIERTO DE PRIMAVERA PARA LOS CVA- INICIATIVAS SOCIALES</t>
  </si>
  <si>
    <t>SUMINISTRO PARA C.M. LA OVERUELA +++ / MACE. 45CMS PLASTICO (1063)</t>
  </si>
  <si>
    <t>SELECTOR SE ZB4-BD2 2POS. / CAMARA C SE ZB4-BZ101    1NA</t>
  </si>
  <si>
    <t>2025 11 1621 22110</t>
  </si>
  <si>
    <t>BOLSA SINTEX PU-50 GRIS 0.6LT                                               ( SERVICIO DE LIMPIEZA - MIGUEL ANGEL DIEZ V</t>
  </si>
  <si>
    <t>PREBEN INSECTICIDA LACA GRANDE (600 cc)</t>
  </si>
  <si>
    <t>ID: 0044986-MERCADO DELICIAS / ALDABILLA AMIG 3 INOX DERECHA / ALDABILLA AMIG 3 INOX IZQUIERDA</t>
  </si>
  <si>
    <t>ALB: 25-202135 PED: 25-003546-1003 S/PED: RECINTO FERIAL / TAPON PE DN 63</t>
  </si>
  <si>
    <t>SUMINISTRO SILICONA PARA TRABAJOS REALIZADOS POR MANTENIMIENTO EN EL ALBERGUE DE PEREGRINOS DE PUENTE DUERO</t>
  </si>
  <si>
    <t>MANTENIMIENTO, SUMINISTRO PARA REPARACIONES DE SIKA 11FC PURFORM BLANCO 300ML PRA EL CVA PTE. COLGANTE- AM</t>
  </si>
  <si>
    <t>MANO DE OBRA REPARAR PINCHAZO</t>
  </si>
  <si>
    <t>ALB: 25-204093 PED: 25-005601-1017 S/PED: VARIOS / REPARACION DE:  CADENA  MARCA:  CADENA MODELO:  MOTOSIERRA  NS: / STI</t>
  </si>
  <si>
    <t>COPIA LLAVE NORMAL</t>
  </si>
  <si>
    <t>TKROM M-60 PLASTICO MATE OCEANIC 1LT // GINER DE LOS RÍOS</t>
  </si>
  <si>
    <t>DOMINIO IGUALVALLADOLID.ES DURANTE EL AÑO 2025 // SERVICIO IGUALDAD // AÑO 2025</t>
  </si>
  <si>
    <t>COMMENT|**GE0011750** **ID0044435** / R.GIR.ESPIGA LISA C/ANILLA M10X20 30DKS50 ALEX</t>
  </si>
  <si>
    <t>Fabricación de 2 carnets corporativos//SEISPC</t>
  </si>
  <si>
    <t>CENTRO CIVICO BAILARIN VICENTE ESCUDERO ++ / *CADENA GENOVESA ZINC EHS 4x19MM - (MT) / MOSQUETON BOMBERO GALV</t>
  </si>
  <si>
    <t>BIDON ALTUNA GASOLINA 10 LITROS / *VARILLA ROSCADA ZINC M- 6 // COLEGIOS PÚBLICOS</t>
  </si>
  <si>
    <t>T - CODIGO DE CENTRO TRAMITADOR GE0003950 / 90442 - Tapa con soporte para dos conectores RJ45 aluminio / 21978 - Conecto</t>
  </si>
  <si>
    <t>F - 2583 - BROCAS PUNTA WERA, BAHCO Y CELESA PARA CENTRO INTEGRADO PSH - FERRETERIA ORTIZ</t>
  </si>
  <si>
    <t>BARB CEPILLO BARREN 520X65 MANG 1,20 COMPLETO // COLEGIOS PÚBLICOS</t>
  </si>
  <si>
    <t>F - 3340 - TORNILLERIA - JEFATURA DE ZONAS - FERRETERIA ORTIZ</t>
  </si>
  <si>
    <t>PARCHE / VALVULA TR413 / VULCANIZAR CUBIERTA</t>
  </si>
  <si>
    <t>Adquisición de una pizarra blanca 60x90 cm// SEISPC</t>
  </si>
  <si>
    <t>TORNILLO DIN 965 6X40 ZN // BIBLIOTECAS MUNICIPALES</t>
  </si>
  <si>
    <t>TKROM ESMALTE ACRI.MULTISUP.SATIN BLANCO 0.75LT // EIM PLATERO</t>
  </si>
  <si>
    <t>BOLSA SINTEX PU-50 GRIS 0.6LT                                               ( SERVICIO DE LIMPIEZA - SERVICIO LIMPIEZA.</t>
  </si>
  <si>
    <t>BOLSA SINTEX PU-50 MARRON 0.6LT                                             ( SERVICIO DE LIMPIEZA - RETIRA: MIGUEKL ANG</t>
  </si>
  <si>
    <t>CENTRO CIVICO PARQUESOL +++ / CONTERA ESCALERA TIJERA SVELT 40X20 / CONTERA ESCALERA TIJERA SVELT 50X20</t>
  </si>
  <si>
    <t>MANTENIMIENTO, SUMINISTRO DE  TACO FISCHER DUOTEC-12 PLADUR  542796 PARA REPARACION DEL CVA RONDILLA- AM</t>
  </si>
  <si>
    <t>ZOCALO   JANGAR 2902   2Elemen.Superficie / CONMUTADOR NIESSEN N2202-BL ""ZENIT"" BLANCO / BASTIDOR 1E NIESSEN N2271.9 ""ZE</t>
  </si>
  <si>
    <t>STIHL SISTEMA DE LLENADO PARA COMBUSTIBLE 8905005//SERV. EXTINCION DE INCENDIOS</t>
  </si>
  <si>
    <t>TORNI. DIN    84 C/CIL.RAN.  6X80MM / INTERRUPTOR CONMUTADO ESTANCO DH 36.526/C // COLEGIOS PÚBLICOS</t>
  </si>
  <si>
    <t>CONTERA ESCALERA TIJERA SVELT 40X20</t>
  </si>
  <si>
    <t>MATERIAL FERRETERÍA C.C. PARQUESOL (ID 43771 // CEYS MONTACK CINTA BLISTER)</t>
  </si>
  <si>
    <t>CEYS MONTACK CINTA BLISTER</t>
  </si>
  <si>
    <t>F - 4541 - CEYS MONTACK CINTA BLOSTER PARA CEAS ZONA SUR-LA RUBIA - ELECTROSTOCKS</t>
  </si>
  <si>
    <t>MACHO BSP 1/4 DN 1/4 / CASQ PRENSAR R1/R2 AT 1/4 / TL TB 10L M16X1,5 DN 1/4 / CASQ PRENSAR R1/R2 AT 1/4</t>
  </si>
  <si>
    <t>OR: 20544 - MATRICULA: 1895LFR / TAPA ( 2303271 )</t>
  </si>
  <si>
    <t>F - 3274 - CERRADURA KEYA PARA CEAS PAJARILLOS ALTOS - MAOR SL</t>
  </si>
  <si>
    <t>ID: 0045231-DEPOSITO CANINOV / TELESCO RECAM. MUELLE 22 56T4/22</t>
  </si>
  <si>
    <t>SACO DE YESO TOSCO // CEIP LEÓN FELIPE</t>
  </si>
  <si>
    <t>MECANISMO FOMI DESCARGA  TIFON3G 10   0129307011</t>
  </si>
  <si>
    <t>HIDROBOMBA, S.L.</t>
  </si>
  <si>
    <t>VALE Nº: 1249 / MANGUITO TANQUE 1"" / MANGUITO PE ROSCADO REDUCIDO 1"" - 3/4""  (04142) / ACOPLE ROSCA CODO 3/4""  (SBE-075)</t>
  </si>
  <si>
    <t>ORBAFOAM PRO60 CANULA 0.75LT                                                ( SERVICIO DE LIMPIEZA - taller retira carlo</t>
  </si>
  <si>
    <t>BASE 4TO SOLERA 8004IL C/INTERRUP // BIBLIOTECAS MUNICIPALES</t>
  </si>
  <si>
    <t>FILTRO INOXIDABLE 2 1/2""</t>
  </si>
  <si>
    <t>F - 3242 - COLA LOCTITE PARA CEAS CAMPILLO - MARINO DE LA FUENTE</t>
  </si>
  <si>
    <t>BISAGRA HERNANI RAMAL 3 PUL. // BISAGRA HERNANI RAMAL 2 PUL.</t>
  </si>
  <si>
    <t>F - 3341 - CERRADURA KEYA - CEAS DELICIAS - FERRETERIA ORTIZ</t>
  </si>
  <si>
    <t>SACO MASCAL MORTERO BASE CAL BLANCO 25 KG // COLEGIOS PÚBLICOS</t>
  </si>
  <si>
    <t>SUMINISTRO MATERIAL PARA TRABAJOS REALIZADOS POR MANTENIMIENTO EN EL ALBERGUE PEREGRINOS DE PUENTE DUERO</t>
  </si>
  <si>
    <t>ADQUISICIÓN LATIGUILLOS DE RED</t>
  </si>
  <si>
    <t>SUMINISTRO LAMPARA LED 4,7//ESPACIO JOVEN ZONA SUR//MARZO 2025.</t>
  </si>
  <si>
    <t>COMMENT|++ banderas glorietas matadero ++ / COMMENT|++ id 44650 ++ / COMMENT|++ retira Juan de la fuente ++ / MOSQUETON</t>
  </si>
  <si>
    <t>F - 2584 - MASILLA ACRILICA QUIADSA PARA EL CENTRO INTEGRADO PSH - FERRETERIA ORTIZ</t>
  </si>
  <si>
    <t>F - 2588 - TOPE METALICO BRINOX PARA CEAS CENTRO - FERRETERIA ORTIZ</t>
  </si>
  <si>
    <t>COMMENT|++ CENTRO CIVICO MOSQUERA ++ / COLGADOR AMIG  2 EPOXY BCO -</t>
  </si>
  <si>
    <t>OXIFIN DE 125ML // CEIP CARDENAL MENDOZA</t>
  </si>
  <si>
    <t>COMMENT|++ TORREON ASESORIA JURIDICA ++ / ANGULO AC BI 60X50 AMIG MOD 300</t>
  </si>
  <si>
    <t>MARCO 3EL NIESSEN N2273.1-BL ""ZENIT"" BLANCO// ESPACIO JOVEN // ENERO 2025</t>
  </si>
  <si>
    <t>F - 2580 - TORNILLOS 6x30 PARA CEAS BARRIO ESPAÑA - FERRETERIA ORTIZ</t>
  </si>
  <si>
    <t>F - 3338 - REJILLA BRINOX PARA VVDA ALOJ PROV CELTAS CORTOS 20 1B - ORTIZ</t>
  </si>
  <si>
    <t>F - 2589 - CINTA PERSIANA PARA CEAS CENTRO - FERRETERIA ORTIZ</t>
  </si>
  <si>
    <t>PLACA AMIG MOD.507 C/ANILLA MOVIL ZINC. // BIBLIOTECAS MUNICIPALES</t>
  </si>
  <si>
    <t>COPIA LLAVE JMA (CC BAILARÍN VICENTE ESCUDERO)</t>
  </si>
  <si>
    <t>ANULAR CTTO. REPARACIÓN PARCIAL DEL VALLADO PERIMETRAL DEL COLEGIO TIERNO GALVÁN</t>
  </si>
  <si>
    <t>GESTIÓN ACTIVIDADES OCUPACIÓN TIEMPO LIBRE (YOGA) (DEL 1/ENE 2024 AL 30/SEP 2025) - 1 MINORACIÓN 2025</t>
  </si>
  <si>
    <t>Anula 920249000676. PRÓRROGA CONTRATO RECOGIDA DE ENVASES LIGEROS DE PÁSTICO. SERVICIO DE LIMPIEZA.</t>
  </si>
  <si>
    <t>Barrado de documento contable por cesión a COLLOSA del lote 2 expte 16.2022</t>
  </si>
  <si>
    <t>2025/OBM_01/000012 CTO.MENOR ESTUDIO Y COORDINACIÓN SEGURIDAD Y SALUD OBRA SUTITUCIÓN SUELOS VARIOS CEIPS -6 SEMANAS-</t>
  </si>
  <si>
    <t>VERSYS EDICIONES TECNICAS, S.L.</t>
  </si>
  <si>
    <t>SUSCRIPCIÓN ANUAL A REVISTA METALES Y METALURGIA</t>
  </si>
  <si>
    <t>2025 10 2311 22199</t>
  </si>
  <si>
    <t>CARTULINA BLANCA PARA IMPRIMIR 13.250 TARJETAS DE VISITA PARA LOS CEAS</t>
  </si>
  <si>
    <t>UTE INVESCON-AVA - UNION TEMPORAL DE EMPRESAS</t>
  </si>
  <si>
    <t>CONTRATO BASADO EN ACUERDO MARCO 20/2023 DE ALARMAS LOTE 1- CENTRAL RECEPTORA DE ALARMAS Y Sº DE CONEXION EN CMPA</t>
  </si>
  <si>
    <t>Cartelería promoción campaña detectores de humo//SEISPC</t>
  </si>
  <si>
    <t>Suministro, desmontaje, montaje y reciclaje de materiales eléctricos para el CVA PASAJE DE LA MARQUESINA- INICIATVAS SOC</t>
  </si>
  <si>
    <t>2025 08 1532 22104</t>
  </si>
  <si>
    <t>Suministro de Equipos de Protección Individual para el personal del SEPI</t>
  </si>
  <si>
    <t>2025 05 4312 22602</t>
  </si>
  <si>
    <t>GALERA PUBLICIDAD, S.L.</t>
  </si>
  <si>
    <t>SERV.  REALIZACION DE CAMPAÑA DE PUBLICIDAD EN RADIOS PARA LA PROMOCION  DE LA INICIATIVA  BONOS MERCADOS.(A.M. 2021/37)</t>
  </si>
  <si>
    <t>Lote 1 contrato conservación, reparación de instalaciones de alumbrado en Vallladolid (3ª prórroga exp. 8/2021 PS 3)</t>
  </si>
  <si>
    <t>7333LWL COMPROBAR  AVERIAS,  REVISAR INSTALACIONES  Y  CENTRALITA  PARA  DESCARTAR PROBLEMA ELECTRICO /   REALIZAR  PR</t>
  </si>
  <si>
    <t>UNIVERSIDAD PONTIFICIA COMILLAS</t>
  </si>
  <si>
    <t>ANALISIS DE SUELO PARA EL CURSO DE PARQUES Y JARDINESVI DEL C. DE FORMACION PARA ELEMPLO- JACINTO BENAVENTE</t>
  </si>
  <si>
    <t>ACTUACION MUSICAL PARA EL 4 DE JUNIO EN LA SALIDA RECREATIVA A ISCAR LOS CVA- INICIATIVAS</t>
  </si>
  <si>
    <t>PRODUCCIONES VIGO S.L.</t>
  </si>
  <si>
    <t>PATROCINIO DE FESTIVAL CINERAMA//SPACIO SEMINCI//MAYO 2025.</t>
  </si>
  <si>
    <t>CORDIAL BUS SL</t>
  </si>
  <si>
    <t>ADJUDICACION DEL CONTRATO DE SUMINISTRO DE U AUTOBUS TURISTICO 100% ELECTRICO. PRTR NEXT GENERATION EU</t>
  </si>
  <si>
    <t>GINES</t>
  </si>
  <si>
    <t>A.T.CONTROL CALIDAD en obras de SUMINISTRO ELECTRICO PARA FERIA GASTRONOMICA. Expte. 30/2024 SETM.</t>
  </si>
  <si>
    <t>ADJUDICA PATROCINIO Y PUBLICIDAD PROGRAMA 'ES LA MAÑANA DE FEDERICO' con entrevista</t>
  </si>
  <si>
    <t>CENTRAL AMCO VEBA / INCLINOMETRO 24V ON-OFF / SERVICIO LOGISTICO / T.../// AM EXP 23/2020 // SERVICIO DE LIMPIEZA.</t>
  </si>
  <si>
    <t>TRANSPORTES OLID Y CIA, S.L.</t>
  </si>
  <si>
    <t>ALQUILER DE MOTONIVELADORA CON CONDUCTOR.-</t>
  </si>
  <si>
    <t>REPARACIÓN DEL ELEVADOR DE CARGA LATERAL DEL VEHÍCULO MATRÍCULA 7334LWL. SERVICIO DE LIMPIEZA.</t>
  </si>
  <si>
    <t>4795JCT  -  H.M.O. REALIZAR DIAGNOSIS PARA  DETERMINAR AVERIA; SUSTITUCI.../// AM EXP 23/2020 // SERVICIO DE LIMPIEZA.</t>
  </si>
  <si>
    <t>SUMINISTRO DE UNA BOMBA STRATOS MAXO D-50 PARA EL SISTEMA DE AEROTERMIA DEL CENTRO INTEGRADO PSH</t>
  </si>
  <si>
    <t>TA25 102 REPARACION 8500-LRN KMS 91386 REALIZAR MANTENIMIENTO A+B+C.../// AM EXP 23/2020 // SERVICIO DE LIMPIEZA.</t>
  </si>
  <si>
    <t>REPARAR PINCHAZO ( CAMION  ) / CUBIERTA NUEVA ( 315/80R22,5 DIRECC 6616.../// AM EXP 18/2022 // SERVICIO DE LIMPIEZA.</t>
  </si>
  <si>
    <t>7671MJN  SUST.PASTILLAS  2  PINZAS FRENOS EJE ANT. /  SUST.PASTILLAS 2 P.../// AM EXP 23/2020 // SERVICIO DE LIMPIEZA.</t>
  </si>
  <si>
    <t>TA25 84 REPARACION E-3462-BGW KMS 79918 CAMBIAR ROTULAS DE DIRECCI.../// AM EXP 23/2020 // SERVICIO DE LIMPIEZA VIARIA.</t>
  </si>
  <si>
    <t>REPARAR PINCHAZO ( CAMION 9049-KVH ) / CUBIERTA NUEVA ( 315/80R22,5 D.../// AM EXP 18/2022 // SERVICIO DE LIMPIEZA.</t>
  </si>
  <si>
    <t>305/70R22,5 AEOLUS  ( 2688-FXK ) / S.I. GESTION DE NFU CAT.D ( 2688-FXK ).../// AM EXP 18/2022 // SERVICIO DE LIMPIEZA.</t>
  </si>
  <si>
    <t>MODIFICAR LARGUERO S/MUESTRA / REMACHADORA ELECTRICA BT20 / AR.../// AM EXP 18/2022 // SERVICIO DE LIMPIEZA VIARIA.</t>
  </si>
  <si>
    <t>ARMARIO METALICO SIMON LOCKER 180X60X40 2/3.../// AM EXP 18/2022 // SERVICIO DE LIMPIEZA VIARIA.</t>
  </si>
  <si>
    <t>2025 08 1532 204</t>
  </si>
  <si>
    <t>ALQUILER DE CAMIÓN - BAÑERA CON CONDUCTOR.-</t>
  </si>
  <si>
    <t>MARIA LOBATO DE LAS MORAS</t>
  </si>
  <si>
    <t>TM. RECOGIDA RSU ESTIMADO MARZO 2025 ( Los precios corresponden a la Ordenanza reguladora de la Prestación Patrimonial d</t>
  </si>
  <si>
    <t>TA25 75 REPARACION 8612-LRG KMS 78085 REALIZAR MANTENIMIENTO A+B / SUS.../// AM EXP 23/2020 // SERVICIO DE LIMPIEZA.</t>
  </si>
  <si>
    <t>CUBIERTA RECAUCHUTADA ( 315/80R22.5 DY3 PREM ALMACEN ) / CUBIERTA N.../// AM EXP 18/2022 // SERVICIO DE LIMPIEZA.</t>
  </si>
  <si>
    <t>TA25 108 REPARACION 4178-JDZ KMS 266301 REALIZAR REVISION C / MP DES.../// AM EXP 23/2020 // SERVICIO DE LIMPIEZA.</t>
  </si>
  <si>
    <t>TA25 88 REPARACION 7685-MJN KMS 48507 HORAS 3347 HACER MANTENIMIENTO.../// AM EXP 23/2020 // SERVICIO DE LIMPIEZA.</t>
  </si>
  <si>
    <t>ID: 0044856  MANTENIMIENTO , SUMINISTRO DE BOMBILLOS PARA EL CVA SAN  JUAN - AM- INICIATIVAS SOCIALES</t>
  </si>
  <si>
    <t>LLAVEROS NUMERADOS EN CHAPAS (1-50) / BROCA DIN-338 HSS-CO RECTIF.../// AM EXP 18/2022 // SERVICIO DE LIMPIEZA.</t>
  </si>
  <si>
    <t>TA25 91 REPARACION 0848-BVS KMS 575468 D-M TRANSMISIONES, TOMA DE.../// AM EXP 23/2020 // SERVICIO DE LIMPIEZA.</t>
  </si>
  <si>
    <t>TULIPA UNIVERSAL 7 FUNCIONES / PALANCA FRENO MANO DAILY / AVISADOR.../// AM EXP 18/2022 // SERVICIO DE LIMPIEZA.</t>
  </si>
  <si>
    <t>PILOTO LUZ MATRÝCULA / INTERRUPTOR DE CONTACTO DE PUERTA / JUEGO.../// AM EXP 18/2022  // SERVICIO DE LIMPIEZA.</t>
  </si>
  <si>
    <t>LAVAPARABRISAS AD 5L -9ºC S/METANOL / CORREA TRAPECIALES GATES / FIL.../// AM EXP 18/2022 // SERVICIO DE LIMPIEZA.</t>
  </si>
  <si>
    <t>PUERTA TRASERA 2089*600 C/SOLAPA 2 AE 1/CAT 3 BISAGRA / PUERTA TRASERA 20.../// AM EXP 23/2020 // SERVICIO DE LIMPIEZA.</t>
  </si>
  <si>
    <t>7639MJN- EO- SUSTITUIR ACEITE MOTOR Y FILTRO ACEITE /   M2-SUSTITUIR  FI.../// AM EXP 23/2020 // SERVICIO DE LIMPIEZA.</t>
  </si>
  <si>
    <t>TA25 115 REPARACION 0848-BVS KMS 575763 CAMBIAR RADIADOR INTERCOOL.../// AM EXP 23/2020 // SERVICIO DE LIMPIEZA.</t>
  </si>
  <si>
    <t>TRIBUNA CONTENIDOS DIGITALES, S.L.</t>
  </si>
  <si>
    <t>DIFUSIÓN DE IDEVA EN UN ENCUENTRO CON INPULSORES DE ""LA SOCIEDAD DE LA NIEVE"" Y EMPRESARIOS QUE ORGANIZA TRIBUNA GRUPO</t>
  </si>
  <si>
    <t>CUBIERTA NUEVA ( 28X12,5-15 BARREDORA E6138-BFR ) / ECO TASA ( E6.../// AM EXP 18/2022 // SERVICIO DE LIMPIEZA VIARIA.</t>
  </si>
  <si>
    <t>VASO DE IMPACTO 1/2 36MM 453536M KING TONY / WD-40 FLEXIBLE 400ML DOBL.../// AM EXP 18/2022 // SERVICIO DE LIMPIEZA.</t>
  </si>
  <si>
    <t>A25/187637 de 05/05/2025 / MANGUERA D.25x1800MM / LLAVE DE PASO AIRE 1/4.../// AM EXP 18/2022 // SERVICIO DE LIMPIEZA.</t>
  </si>
  <si>
    <t>SUMINISTRO DE MATERIALES  DE REPARACIONES PARA EL CVA RIO ESGUEVA- AM- INICIATIVAS  SOCIALES</t>
  </si>
  <si>
    <t>TA25 106 REPARACION 6442-LPY KMS 75390 HACER MANTENIMIENTO A+B / MP D.../// AM EXP 23/2020 // SERVICIO DE LIMPIEZA.</t>
  </si>
  <si>
    <t>REPARACION LUCES DE EMERGENCIA CEAS HUERTA DEL REY</t>
  </si>
  <si>
    <t>TATARANA, S.L.</t>
  </si>
  <si>
    <t>LOTE DE LIBROS // BIBLIOTECAS MUNICIPALES</t>
  </si>
  <si>
    <t>TORNILLO ALLEN M8x90 DIN912 / TUBERIA CORTA / RED REFORZADA 3800*6100 / M.../// AM EXP 23/2020 // SERVICIO DE LIMPIEZA.</t>
  </si>
  <si>
    <t>A GRANEL CON BOMBA DE ALTO CAUDAL / PETRONAS HYDRAULIC E 46 1000L... /// AM EXP 18/2022 // SERVICIO DE LIMPIEZA.</t>
  </si>
  <si>
    <t>GUIA PROLONGA PK / SEEGER PK / GESTION DE RESIDUOS MAQUINA TIPO / MATE.../// AM EXP 23/2020 // SERVICIO DE LIMPIEZA.</t>
  </si>
  <si>
    <t>TERMINAL / BURLETE DE CAUC / TERMINAL / CONECTOR PILOTOS TRAS.../// AM EXP 23/2020 // SERVICIO DE LIMPIEZA VIARIA.</t>
  </si>
  <si>
    <t>PILOTO LATERAL DERECHO / SENSOR PRESION AIRE / SENSOR ESTADO C / P.../// AM EXP 23/2020 // SERVICIO DE LIMPIEZA VIARIA.</t>
  </si>
  <si>
    <t>BOMBA AGUA TOYOTA / PORTES / BRAZO SUSPENSION SCENIC / BRAZO SUSPENSION / MEDIDOR C/EXTENSION FLEX. M-5 / EXTENSION FLEX</t>
  </si>
  <si>
    <t>SUMINISTRO PIEZAS TALLER, FACTURA DE CARGO Y FACTURAS DE ABONO. /// AM EXP 18/2022 // SERVICIO DE LIMPIEZA.</t>
  </si>
  <si>
    <t>CONTENEDOR Nº 1 AZUL. SUSTITUCIÓN COMPLETA DE PUERTAS INCLUYEND.../// AM EXP 18/2022 // SERVICIO DE LIMPIEZA.</t>
  </si>
  <si>
    <t>BOLSA NEGRA 90X95 G-140 BDRPLTOTAL (1000 unid).../// AM EXP 18/2022 // SERVICIO DE LIMPIEZA VIARIA.</t>
  </si>
  <si>
    <t>CORREA DE ACCESORIOS / KIT DE DISTRIBUCCION / BOMBA DE AGUA / FILTRO DE COMBUSTIBLE / RETEN ARBOL DE LEVAS / ARANDELAS I</t>
  </si>
  <si>
    <t>2025 10 2315 22699</t>
  </si>
  <si>
    <t>WIELORYB SL</t>
  </si>
  <si>
    <t>PROMOCION DE LAS POLITICAS DE LAS FAMILIAS 2025 EN RADIO MARCA DURANTE JUNIO 2025</t>
  </si>
  <si>
    <t>PEDIDO POR TALLER / A GRANEL TRASVASE CON BOMBA DE ANTICONGELANTE /.../// AM EXP 18/2022 // SERVICIO DE LIMPIEZA.</t>
  </si>
  <si>
    <t>5677MRJ  H.M.O.  CAMBIAR  ACEITE  Y FILTRO DE ACEITE /   H.M.O.  SUSTITUI.../// AM EXP 23/2020 // SERVICIO DE LIMPIEZA</t>
  </si>
  <si>
    <t>ABSORB.VEGETAL IGNIFUGO 40L / SEPIOLITA 20KG. 15-30 / CALIPER RACIONALIZADO.../// AM EXP 18/2022 // SERVICIO DE LIMPIEZA</t>
  </si>
  <si>
    <t>LOTE DE DVD (LOTE 2) // BIBLIOTECAS MUNICIPALES</t>
  </si>
  <si>
    <t>FILTRO EA4923 PRESION / FILTRO RETORNO FILTREC / ACEITE HIDRAULICO.../// AM EXP 23/2020 // SERVICIO DE LIMPIEZA VIARIA.</t>
  </si>
  <si>
    <t>6995LBZ  -  H.M.O.,  REV.  VEHÍCULO Y REALIZAR  COMPROBACIONES  PARA  DE.../// AM EXP 23/2020 // SERVICIO DE LIMPIEZA.</t>
  </si>
  <si>
    <t>TORO TAPON REF. 93-7198 / TORO ACELERADOR CUCHILLA REF. 125-1069-03 / NEUMETICO 26X12.00-16 WANDA P5038 4PR TL / HILO ST</t>
  </si>
  <si>
    <t>SUMINISTRO DE BATERIAS SISTEMA DE EMERGENCIA//ESPACIO JOVEN SUR//ABRIL 2025.</t>
  </si>
  <si>
    <t>LOTE DE LIBROS  // BIBLIOTECAS MUNICIPALES</t>
  </si>
  <si>
    <t>MANTENIMIENTO, SUMINISTRO DE MATERIAL PARA REPARACIOES DEL CVA RON Y ACONDICIONAR PUERTAS DE EMERGENCIA DEL CVA SAN JUAN</t>
  </si>
  <si>
    <t>Lonicera japonica, C-03L, 150-200</t>
  </si>
  <si>
    <t>LOTE DVD // BIBLIOTECAS MUNICIPALES</t>
  </si>
  <si>
    <t>FACTURACIÓN DE REPUESTOS SEGÚN PEDIDO DE VENTA Nº 2025PV101/892.../// AM EXP 18/2022 // SERVICIO DE LIMPIEZA VIARIA.</t>
  </si>
  <si>
    <t>195/55R20 MICHELIN PRIM3 95H ( 3707-KGD ) / S.I. GESTION DE NFU  (  CAT. B 3707-KGD ) / CUBIERTA NUEVA ( 160/60R17 CONTI</t>
  </si>
  <si>
    <t>205/60R 16 MICHELIN PRIM4 92H ( 2098-HCN ) / S.I. GESTION DE NFU  (  CAT. B 2098-HCN ) / ALINEACION ELECTRONICA ( DIRECC</t>
  </si>
  <si>
    <t>Alb. A25/186922 de 03/04/2025 / TORICAS 27x3 / TORICAS 15,5x2,62 / TORIC.../// AM EXP 18/2022 // SERVICIO DE LIMPIEZA.</t>
  </si>
  <si>
    <t>FUSIBLES MIDI 30A / MANGUERA 500V 2*1 MM2 NEGRA / TUBO POLIAMIDA DN-17 (.../// AM EXP 23/2020 // SERVICIO DE LIMPIEZA.</t>
  </si>
  <si>
    <t>BALLESTAS HERNANDEZ VALLADOLID, S.L</t>
  </si>
  <si>
    <t>MATRICULA 5280FZF /  MATRICULA 1375LMR / REPARACION VEHICULO 0432KMP.../// AM EXP 23/2020 // SERVICIO DE LIMPIEZA.</t>
  </si>
  <si>
    <t>AK ADIGAS 6 CTN 5L.../// AM EXP 18/2022 // SERVICIO DE LIMPIEZA.</t>
  </si>
  <si>
    <t>TA25 71 REPARACION 7333-LWL KMS.94047 REV.GRUPO, HACER PRUEBAS EN CARRETERA D-.../// AM 23/2020 // SERVICIO DE LIMPIEZA.</t>
  </si>
  <si>
    <t>TA25 114 REPARACION 6442-LPY KMS 75390 CAMBIAR PLACAS DE MATRICULA... /// AM EXP 23/2020 // SERVCIO DE LIMPIEZA.</t>
  </si>
  <si>
    <t>SUMINISTRO DE MATERIALES PARA AMAESTRAMIENTO LLAVES MERCADO RONDILLA (A.M V. 18/2022)</t>
  </si>
  <si>
    <t>TA25 123 REPARACION 6728-KTS KMS 38309 METER EASY PARA VER AVERIA.../// AM EXP 23/2020 // SERVICIO DE LIMPIEZA.</t>
  </si>
  <si>
    <t>SUSTITUIR EMBRAGUE / SUSTITUIR RETEN DEL CIGUEÑAL / COJINETE DE EMBRAGUE / KIT DE EMBRAGUE / ARO DE RETENCION / ATF / GR</t>
  </si>
  <si>
    <t>CUBIERTA NUEVA ( 195/75R16 BARUM 3456-BCS ) / S.I. GESTION DE NFU CAT.../// AM EXP 18/2022 // SERVICIO DE LIMPIEZA.</t>
  </si>
  <si>
    <t>CEPILLO LATERAL HAKO 600 ACERO PLANO / ALBARAN 25223 DEL 19 DE MAYO 2025.../// AM EXP 18/2022 // SERVICIO DE LIMPIEZA.</t>
  </si>
  <si>
    <t>CUBIERTA NUEVA ( 315/80R22,5 DIRECC ALMACEN ) / S.I. GESTION DE NFU CAT.../// AM EXP 18/2022 // SERVICIO DE LIMPIEZA.</t>
  </si>
  <si>
    <t>Albarán: VA25/1602 Fecha: 10/04/25 / *CASA CONSISTORIAL * / TIRAFONDOS 3,5 x 45 / TABLERO COMPACMEL PLUS E-Z WHITE SR209</t>
  </si>
  <si>
    <t>TA25 85 REPARACION 8776-KMN KMS 116579 REPARAR Y PINTAR 3 PILARES.../// AM EXP 23/2020 // SERVICIO DE LIMPIEZA.</t>
  </si>
  <si>
    <t>FCI250200000463</t>
  </si>
  <si>
    <t>2025 10 2412 22104</t>
  </si>
  <si>
    <t>SUMINISTRO DE VESTUARIO PARA TRABAJADORES DEL PROGRAMA MIXTO PINTURA DECORATIVA VII ECYL 2025</t>
  </si>
  <si>
    <t>Alb. A25/188024 de 02/06/2025 / RECUPERAR CILINDRO HIDRAULICO D.E. 20x40 FA.../// AM EXP 18/2022 // SERVICIO DE LIMPIEZA</t>
  </si>
  <si>
    <t>ARMDUAL2 - Soporte de Escritorio para 2 Monitores  / P2V78A - Cartucho HP 300 ml magenta Negro DesignJet / P2V80A - Cart</t>
  </si>
  <si>
    <t>CONTENEDOR Nº 2 AZUL. SUSTITUCIÓN DE BISAGRAS. REPARACIÓN DE.../// AM EXP 18/2022 // SERVICIO DE LIMPIEZA.</t>
  </si>
  <si>
    <t>DISTRIBUIDOR 2 CUERPOS ELECTROHIDRAULICO / BAYPASS 24V 1/2 / LATIGUILLO DE 600MM / LATIGUILLO DE 500MM / MANO DE OBRA HI</t>
  </si>
  <si>
    <t>RETIRO DE ESCOMBROS POR OBRAS EN EL COLEGIO PÚBLICO GONZALO DE BERCEO.</t>
  </si>
  <si>
    <t>ACUERDO MARCO 18/22 SERVICIO LIMPIEZA /// FACTURA CON ABONO // AM EXP 18/2022 // SERVICIO DE LIMPIEZA.</t>
  </si>
  <si>
    <t>LLAVE COMBINADA 30 MM  / LLAVE COMBINADA 27 MM REF.705 / CEPILLO SPID ACE.../// AM EXP 18/2022 // SERVICIO DE LIMPIEZA.</t>
  </si>
  <si>
    <t>ADBLUE A GRANEL.../// AM EXP 18/2022 // SERVICIO DE LIMPIEZA.</t>
  </si>
  <si>
    <t>ASISTENC.TÉCNICA  A LA DIREC.FACULTATIVA OBRAS DE CÚPULA GEODÉSICA DE LA PLAZA DE LA COMUNICACIÓN.EXP.17/23 (MOD.1)</t>
  </si>
  <si>
    <t>6528LBJ  -  H.M.O. SUSTITUIR ACEITE Y FILTRO DE ACEITE /   H.M.O.../// AM EXP 23/2020 // SERVICIO DE LIMPIEZA VIARIA.</t>
  </si>
  <si>
    <t>ASPERSOR TURB.EMERG.""RAIN-BIRD"" 5004 PLUS</t>
  </si>
  <si>
    <t>ALBARAN 0030866 4042KXH: 55,32 ALBARAN 0030870 4042KXH: 152,28 ALBARAN 00.../// AM EXP 23/2020 // SERVICIO DE LIMPIEZA.</t>
  </si>
  <si>
    <t>LOTE DVD  // BIBLIOTECAS MUNICIPALES</t>
  </si>
  <si>
    <t>Oficina Contable Código L01471868 / Órgano Gestor Código L01471868.../// AM EXP 18/2022 // SERVCIO DE LIMPIEZA VIARIA.</t>
  </si>
  <si>
    <t>ENCODER PRENSA FMO PLUS ENCODER PRENSA FMO PLUS.../// AM EXP 18/2022 // SERVICIO DE LIMPIEZA.</t>
  </si>
  <si>
    <t>CUB. 250-15 16PR TT Yardmaster IND-1 / CAMARAS VARIOS / SERVICI.../// AM EXP 18/2022 // SERVICIO DE LIMPIEZA VIARIA.</t>
  </si>
  <si>
    <t>FILTRO COMBUSTIBLE / FILTRO ACEITE MOTOR PROFIHOPPER / FILTRO AIRE / FILTRO AIRE / FILTRO HIDRAUL PH05 / LATA 5L.TOTAL T</t>
  </si>
  <si>
    <t>CITY CAT 2000 CEP. LATERAL MEZCLA / RAVO LATERAL NYLON-ACERO SILENCI.../// AM EXP 18/2022 // SERVICIO DE LIMPIEZA.</t>
  </si>
  <si>
    <t>ALBARAN: AV25/03173 F: 26/05/2025 / PANTALON STRETCH MARINO 103002S T-60 / PROTECTOR AUDITIVO PELTOR OPTIME III H540A 3M</t>
  </si>
  <si>
    <t>CRISTAL AUTO VALLADOLID S.L.</t>
  </si>
  <si>
    <t>Parabrisas Verde  (E 1768 BGJ) / Montar parabrisas pegado Cami.../// AM EXP 23/2020 // SERVICIO DE LIMPIEZA VIARIA.</t>
  </si>
  <si>
    <t>COMPROBAR TACOGRAFO Y LINEA CAN 4795 JCT / REVISION TACOGRAFO DIGITAL.../// AM EXP 23/2020 // SERVICIO DE LIMPIEZA.</t>
  </si>
  <si>
    <t>BOLSA NEGRA 115X150 G-150 BDRPLTOTAL (1000uni) /// SERVICIO DE LIMPIEZA VIARIA.</t>
  </si>
  <si>
    <t>DESTOR PREMIUM B.RECTA 5.5X125 / TUERCA TENSORA  / BURIL 150 MM.../// AM EXP 18/2022 // SERVICIO DE LIMPIEZA.</t>
  </si>
  <si>
    <t>TA25 73 REPARACION 3186-LLB KMS 49110 REALIZAR MANTENIMIENTO A+B /.../// AM EXP 23/2020 // SERVICIO DE LIMPIEZA VIARIA.</t>
  </si>
  <si>
    <t>REVISION TACOGRAFO ANALOGICO 1211 DPF / REVSION TACOGRAFO DIGITAL 8612.../// AM 23/2020 // SERVICIO DE LIMPIEZA.</t>
  </si>
  <si>
    <t>TA25 76 REPARACION 8500-LRN KMS 88275 CAMBIAR PASTILLAS FRENO A LOS 3 E.../// AM EXP 23/2020 // SERVICIO DE LIMPIEZA.</t>
  </si>
  <si>
    <t>VALVULA REG. CAUDAL 1/4"" / LLAVE ALLEN  22 MM / UNION SIMPLE MACHO.../// AM EXP 18/2022 // SERVICIO DE LIMPIEZA VIARIA.</t>
  </si>
  <si>
    <t>AGRANDAR EJE / CAMARA MARCHA ATRAS / VARILLA DIN 975 M-08 8.8 ZN / JUN.../// AM EXP 18/2022 // SERVICIO DE LIMPIEZA.</t>
  </si>
  <si>
    <t>TORO NEUMATICO REF 116-5363 / MONTAJE LLANTA 12 / ARNES STIHL DESBROZADORA  4147 710 9002 / TENAZA ARTIC. BAHCO 8224 250</t>
  </si>
  <si>
    <t>INTERMITENTE IZDO. STRALIS / SOPORTE ALETA CINCADO CURVO42 / ALZA.../// AM EXP 18/2022 // SERVICIO DE LIMPIEZA.</t>
  </si>
  <si>
    <t>COMMENT|VALE Nºº 1384 / COPIA LLAVE NORMAL / FARDO BOBINA MECHA 6 UNDS OFERTA / PROTEC FACIAL C/VISOR MALLA ACERO 79500</t>
  </si>
  <si>
    <t>Toner 410X original negro alta capacidad CF410x / HP 410X Original Pack de 3 Cian, Magenta y Amarillo Alta Capacidad  Tó</t>
  </si>
  <si>
    <t>MODULO CONTROL INFRARROJO RAIN BIRD TBOS 1 ESTA / MODULO CONTROL INFRARROJO RAIN BIRD TBOS 2 ESTA</t>
  </si>
  <si>
    <t>PILA ALCALINA 9 V.</t>
  </si>
  <si>
    <t>OR: 21331 - MATRICULA: 8776KMN / SENSOR NOX ( 2294291 ) / ABRAZADERA ( 1.../// AM EXP 23/2020 // SERVICIO DE LIMPIEZA.</t>
  </si>
  <si>
    <t>CONTENEDOR Nº 1 GRIS. REPARAR GOLPES. SUSTITUCIÓN DE BISAGRAS. REP.../// AM EXP 18/2022 // SERVICIO DE LIMPIEZA.</t>
  </si>
  <si>
    <t>OR: 21429 - MATRICULA: 8776KMN / SENSOR NOX ( 2294290 ) / ABRAZADERA /// AM EXP 23/2020 // SERVICIO DE LIMPIEZA.</t>
  </si>
  <si>
    <t>TA25 97 REPARACION 4416-KJX KMS 175580 HACER REGENERACION FORZADA / CAMBIAR ACEITE MOTOR, FILTROS DE ACEITE, GASOIL, RES</t>
  </si>
  <si>
    <t>SUMINISTRO DE MATERIAL PARA EL CURSO DE PINTURA DEC. EL C. DE FORMACION PARA EL EMPLEO- JACINTO BENAVENTE</t>
  </si>
  <si>
    <t>TOTAL REPARACION MATRICULA 2515FXC / TOTAL PIEZAS / ANEXO DETALLE.../// AM EXP 18/2020 // SERVICIO DE LIMPIEZA.</t>
  </si>
  <si>
    <t>SUMINISTRO DE MATERIAL DE PINTURA PARA EL CURSO DE  PINTURA DECORATIVA  DEL C. DE FORMACION PARA EL EMPLEO J. BENAVENTE</t>
  </si>
  <si>
    <t>RAVO CEP. LATERAOL NYLON-ACERO SILENCIOSO. /// AM EXP 18/2022 // SERVICIO DE LIMPIEZA.</t>
  </si>
  <si>
    <t>RAVO LATERAL NYLON-ACERO SILENCIOSO. /// AM EXP 18/2022 // SERVICIO DE LIMPIEZA VIARIA.</t>
  </si>
  <si>
    <t>CONTENEDOR Nº 1 AZUL. REPARAR GOLPES. SUSTITUCIÓN DE BISAGRAS.../// AM EXP 18/2022 // SERVICIO DE LIMPIEZA.</t>
  </si>
  <si>
    <t>CONTENEDOR Nº 1 AZUL. SUSTITUCIÓN DE BISAGRAS. REPARACIÓN DE ABOLL.../// AM EXP 18/2022 // SERVICIO DE LIMPIEZA.</t>
  </si>
  <si>
    <t>CONTENEDOR Nº 1 AZUL: REPARACIÓN DE ABOLLADURAS. .../// AM EXP 18/2022 // SERVICIO DE LIMPIEZA.</t>
  </si>
  <si>
    <t>REPARACION SEGADORA VER *.PDF</t>
  </si>
  <si>
    <t>TOTAL REPARACION MATRICULA 1273GKG / TOTAL PIEZAS / ANEXO DETALLE.../// AM EXP 23/2020 // SERVICIO DE LIMPIEZA.</t>
  </si>
  <si>
    <t>CONTENEDOR Nº 1 AZUL. REPARAR GOLPES. SUSTITUCIÓN DE BISAGRAS. / CONTEN.../// AM EXP 18/2022 /// SERVICIO DE LIMPIEZA.</t>
  </si>
  <si>
    <t>CONTENEDOR Nº 1 AZUL. REPARAR GOLPES. SUSTITUCIÓN DE BISAGRAS. SU.../// AM EXP 18/2022 // SERVICIO DE LIMPIEZA.</t>
  </si>
  <si>
    <t>MOTOR ARRANQUE 24V/4KW MERCEDES / MANECILLA PUERTA DERECHA MER.../// AM EXP 18/2022 // SERVICIO DE LIMPIEZA.</t>
  </si>
  <si>
    <t>2217291600 - ECOLEX 3 LED 1729 21W 4K CLD DS BLANCO / T - Codigo de centro tramitador GE0003949 / 2218571500 - Panel sup</t>
  </si>
  <si>
    <t>CAJA SUP GEWISS GW40026  8MOD S/PUERTA / CAJA SUP GEWISS GW40026  8MOD S/PUERTA / ZOCALO 1EL NIESSEN 8291-BA  SUPERF. /</t>
  </si>
  <si>
    <t>ALBARÁN 2351 19/05/2025 NºE-mail 07-05-25 / PV Nº 2025PV1.../// AM EXP 18/2022 // SERVICIO DE LIMPIEZA VIARIA.</t>
  </si>
  <si>
    <t>REPARACIÓN DEL SISTEMA DE CONTROL DE VARAS DEL TEATRO DEL CC PARQUESOL</t>
  </si>
  <si>
    <t>8875KMN / INTERRUPTOR ( 1421851 ) / CUBIERTA ( 2126392 ) / SUPLEMENTO S.../// AM EXP 23/2020 // SERVICIO DE LIMPIEZA.</t>
  </si>
  <si>
    <t>TA25 107 REPARACION 1760-LKK KMS 62924 METER EASY PARA VER AVERIAS, AVERIA INTERMITENTE DE SENSOR DE PARTICULAS BORRAR A</t>
  </si>
  <si>
    <t>TA25 101 REPARACION 8338-KVB KMS 90854  METER EASY PARA VER AVERIAS.../// AM EXP 23/2020 // SERVICIO DE LIMPIEZA VIARIA.</t>
  </si>
  <si>
    <t>ADJUDICA RENOVACIÓN SUSCRIPCIÓN A UN EJEMPLAR DIARIO PERIÓDICO ABC (01/05/2025 a 30/04/2026) MEDIOS DE COMUNICACIÓN</t>
  </si>
  <si>
    <t>MANO DE OBRA / STIHL BUJÍA NGK CMR6H 4007011 / STIHL FILTRO DE AIRE 41801410300 / MANO DE OBRA / WALKER CORREA REF. 7234</t>
  </si>
  <si>
    <t>TORNILLO 8.8 12X100 DIN-931 / LLAVE COMBINADA 36MM  KING TONY  107136 / L.../// AM EXP 18/2022 // SERVICIO DE LIMPIEZA.</t>
  </si>
  <si>
    <t>Alb. A25/187480 de 21/04/2025 / MANGUERA DE 3/8  x 25 MTS. / Alb. A25.../// AM EXP 18/2022 // SERVICIO DE LIMPIEZA.</t>
  </si>
  <si>
    <t>SUMINISTRO MATERIAL DE FONTANERÍA // CEIP MIGUEL DELIBES</t>
  </si>
  <si>
    <t>CONTENEDOR Nº 1 AZUL. REPARAR GOLPES. SUSTITUCIÓN DE BISAGRAS.../// AM EXP 18/2022 // SERVCIO DE LIMPIEZA.</t>
  </si>
  <si>
    <t>MANILLAR HONDA CB-500XA / KIT DE TRANSMISIÓN HONDA CB 500 X . RK 520XRE 15X41X112</t>
  </si>
  <si>
    <t>MT CABLE RV-K FLEX  3G1,5   ""ROLLO"" / MT CABLE RZ1-K 1KV FLEX ?ROLLO? 3G2,5 (AS) / PUNTERA  ERMA DUO-2X2,50</t>
  </si>
  <si>
    <t>CONTENEDOR Nº 1 AZUL. REPARAR GOLPES. REPARACIÓN DE PUERTAS.../// AM EXP 18/2022 // SERVICIO DE LIMPIEZA.</t>
  </si>
  <si>
    <t>CONTENEDOR Nº 1 AZUL. SUSTITUCIÓN DE BISAGRAS. REPARACIÓN DE ABOLL.../// AM EXP 18/2020 // SERVICIO DE LIMPIEZA.</t>
  </si>
  <si>
    <t>SUMINISTRO MATERIAL ELECTRICIDAD C.C. PARQUEOL Y PILARICA (ID 46030)</t>
  </si>
  <si>
    <t>ADBLUE A GRANEL /// SERVICIO DE LIMPIEZA.</t>
  </si>
  <si>
    <t>PATIN EYECTORA FMO (2011) / RASCADOR PRENSA FMO (2011) / PATIN COBERTUR.../// AM EXP 18/2022 // SERVICIO DE LIMPIEZA.</t>
  </si>
  <si>
    <t>CHEKPOINT AMARILLO 33MM / CASQUILLOS DE CENTRAJE / SEPIOLITA 20KG. 15.../// AM EXP 18/2022 // SERVICIO DE LIMPIEZA.</t>
  </si>
  <si>
    <t>3186LL-H.M.O.  SUSTITUIR  BOBINAS  DE LOS 4 CILINDROS / BOBINA ENC... /// AM EXP 23/2020 // SERVICIO DE LIMPIEZA VIARIA.</t>
  </si>
  <si>
    <t>9732MGW EO-MANTENIMIENTO EO /  MPMM01000 /  MPTT02000 /  MPTT03000 / A.../// AM EXP 23/2020 // SERVICIO DE LIMPIEZA.</t>
  </si>
  <si>
    <t>MANT. SUMINISTRO MATERIAL REPARACIONES DE LOS CVA- AM-INICIATIVAS SOCIALES</t>
  </si>
  <si>
    <t>SUMINISTRO DE CAJA CONTROL  RMG/M88.62A2 PARA REPARACION DEL CVA ZONA ESTE- AM- INICIATIVAS SOCIALES</t>
  </si>
  <si>
    <t>ALBARAN 0030469 0373GTW: 84,69 ALBARAN 0030480 0373GTW: 28,23 ALB.../// AM EXP 23/2020 // SERVICIO DE LIMPIEZA.</t>
  </si>
  <si>
    <t>nº vale 1334 ( DESTINO: VIVERO SOTO ) / TUERCA AUTOBLOCANTE M-20 / TORNILLO HEXAGONAL ZN M-20 X 110 / MARTILLO DESBROZAD</t>
  </si>
  <si>
    <t>Ensayos Control Calidad en obras de Suministro Eléctrico para Nueva Feria Gastronómica. Expte 30/2024 SETM.</t>
  </si>
  <si>
    <t>ALBARAN: AV25/01510 F: 07/03/2025 / CINTA AMERICANA DUCT TAPE 50MM*50M SILVER / MEDIDOR LASER LDM100 4933459278 MILWAUKE</t>
  </si>
  <si>
    <t>CUB. 195/75R16C 110/108R VANC100 ContiVanContact 100 10PR ( 1277K.../// AM EXP 18/2022 // SERVICIO DE LIMPIEZA VIARIA.</t>
  </si>
  <si>
    <t>SUMINISTRO DE DAMASCO ESTUCO SEDA PERLESCENTE 2.5LT PARA EL CURSO DE  PINTURA  DEC. VII DEL C. DE FORMACION PARA EL EMPL</t>
  </si>
  <si>
    <t>CUB. 28X12.5-15 24PR HALT HAULER + FULL / CAMARA 28X12.50-15 TR75A.../// AM EXP 18/2022 // SERVICIO DE LIMPIEZA VIARIA.</t>
  </si>
  <si>
    <t>CESPED FORMULA MULTIRUSTIC (10 Kgs) / PREVICUR ENERGY (1 lt)</t>
  </si>
  <si>
    <t>FILTRO DE ACEITE HF183 / FILTRO DE ACEITE HF136 / FILTRO DE AIRE HFA3150 GN 250 / BUJÍA NGK DR8EA / JUEGO DE PASTILLAS D</t>
  </si>
  <si>
    <t>PRENSA TALLER / CUERPO ER AP M 1/4 NPT ROSCADO / ADAPTADOR ER AP H.../// AM EXP 18/2022 // SERVICIO DE LIMPIEZA VIARIA.</t>
  </si>
  <si>
    <t>MANO DE OBRA TALLER NORMAL / REVISION ITV GRUA / GESTION DE RESIDUOS M.../// AM EXP 23/2020 // SERVICIO DE LIMPIEZA.</t>
  </si>
  <si>
    <t>DYNAMIC GRASA DYNAKOTE EP-00 EC 18KG /// SERVICIO DE LIMPIEZA.</t>
  </si>
  <si>
    <t>PROTECTOR AUDITIVO 3M OPTIME III H540A / CINTA PAPEL KREPP 48MMx45M LISO  MIARCO / MANGUERA CRISTAL  8x12 TUM. / MANGUER</t>
  </si>
  <si>
    <t>FILTRO DE AIRE / FILTRO HABITACULO / FILTRO DE COMBUSTIBLE / FILTRO DE ACEITE / PASTILLAS DELANTERAS CRAFTER / TESTIGO F</t>
  </si>
  <si>
    <t>SENSOR DE PRESIÓN DE ACEITE HONDA CB-500X / TULIPA INTERMITENTE D-IZQ VERSYS / TORNILLO TULIPA / CARENADO FARO DELANTERO</t>
  </si>
  <si>
    <t>REPUESTOS / .................................................... / CABLE.../// AM EXP 23/2020 // SERVICIO DE LIMPIEZA.</t>
  </si>
  <si>
    <t>MANTENIMIENTO PK / ENGRASAR.../// AM EXP 23/2020 // SERVICIO DE LIMPIEZA.</t>
  </si>
  <si>
    <t>ALB: 25-213459 PED: 25-022107-1003 S/PED: 1363 / BOLSA 10 UDS CONECTOR 3 CABLES 1.5MM DBM / BOLSA 20 FILTROS VALVULAS PG</t>
  </si>
  <si>
    <t>SUMINISTRO LUMINARIAS PARA CENTROS CÍVICOS 661608PL - Legrand URA21 LED PLUS 200lm 1H NP IP42 / 661616 - Caja estanca p</t>
  </si>
  <si>
    <t>TAO25 998 REPARACION 9447-HMT KMS 168213 CAMBIAR CUATRO NEUMATICOS TRASEROS KIT-A PACK SERVICIO MONTAJE NTCO. HASTA 16""</t>
  </si>
  <si>
    <t>PARTE DERECHA CINTURÓN DE / AFLOJATODO MULTIUSOS 400 / AUTOCUT C 26-2.../// AM EXP 23/2020 // SERVICIO DE LIMPIEZA.</t>
  </si>
  <si>
    <t>SUMINISTRO DE  BRIDA NYLON 4,8*370MM NEGRA PARA EL CURSO PARQUES Y JARDINES DEL C. DE FORMACION PARA EL EMPLEO- JACINTO</t>
  </si>
  <si>
    <t>TM. RECOGIDA RSU ABRIL 2025 ( Los precios corresponden a la Ordenanza reguladora de la Prestación Patrimonial de Carácte</t>
  </si>
  <si>
    <t>BUJIA / TURF-GARD Oil 5W30 SN/GF5 / FILTRO AIRE EXTERIOR / LIMPIADOR DESENGRASANTE / FILTRO DE ACEITE / LUBRICANTE SPRAY</t>
  </si>
  <si>
    <t>REPUESTOS // RUEDA COMPL. CM600.../// AM EXP 23/2020 // SERVICIO DE LIMPIEZA.</t>
  </si>
  <si>
    <t>TA25 99 REPARACION 9732-MGW KMS 12427 CAMBIAR ALETA Y TRAVIERSA.../// AM EXP 23/2020 // SERVICIO DE LIMPIEZA VIARIA.</t>
  </si>
  <si>
    <t>DIAPRES SUSPENSION NEUMATICA TERCE EJE ORIGINAL IVECO ES41.5803074131 / MO.../// AM EXP 23/2020 // SERVICIO DE LIMPIEZA.</t>
  </si>
  <si>
    <t>TA25 92 REPARACION 5833-BZK KMS.235510 DESPLAZAMIENTO A SOTO MEDINILLA (CTRA) CAMBIAR BATERIAS (ESTABAN REVENTADAS) / BA</t>
  </si>
  <si>
    <t>5682MDL-  H.M.O., DESM-MONT. ACC PARA SUST. RETEN TRAS DE CIGÜEÑAL.../// AM EXP 23/2020 // SERVICIO DE LIMPIEZA.</t>
  </si>
  <si>
    <t>MANIPULA SE XD4-PA24     4DIRECC / DETECTOR SE XS1-18B3PAM12  8MM PNP NA.../// AM EXP 18/2022 // SERVICIO DE LIMPIEZA.</t>
  </si>
  <si>
    <t>BATERIA SCANRECO / FINAL CARRERA DE 1/2 HIDRAULICO / PORTES MATERIAL / TAPAS FABRICADAS / MANO DE OBRA HIDRAULICA ( MATR</t>
  </si>
  <si>
    <t>PROGRAMA MIXTO PARQUES Y JARDINES VI MIXTO/24/VA/0004 SUMINISTRO DE PLANTA DE TEMPORADA- JACINTO BENAVENTE</t>
  </si>
  <si>
    <t>BONDERITE C-MC 3000 D2 JC20KG DESENGRASANTE MANTENIMIENTO LOC.../// AM EXP 18/2022 // SERVICIO DE LIMPIEZA VIARIA.</t>
  </si>
  <si>
    <t>ELEMENTOS DE RIEGO</t>
  </si>
  <si>
    <t>CERRAJERÍA ID 0046350-CC PARQUESOL // ID: 0045721-CC DELICIAS /</t>
  </si>
  <si>
    <t>MATERIAL PARA REPARACIÓN BOMBA C.C. JOSÉ LUIS MOSQUERA (ID46659)</t>
  </si>
  <si>
    <t>SUMINISTRO DE MATERIAL FERRETERÍA PARA VARIOS CENTROS CÍVICOS SPC</t>
  </si>
  <si>
    <t>PILA ALCALINA 9 V. / ASPERSOR LATON SECTORIAL MODELO 19-S</t>
  </si>
  <si>
    <t>BREMB/09B35310 - DISCO DE FRENO / TEXTA/2471001 - PASTILLA DE FRENO / TEXTO/ - 2168 HCN / MAHLE/LX42971 - FILTRO DE AIRE</t>
  </si>
  <si>
    <t>ESTACIONAMIENTOS Y SERVICIOS S.A.</t>
  </si>
  <si>
    <t>Contrato servicios de mantenimiento y explotación de control de accesos y gestión de la ZBE (exp. 43/2024)</t>
  </si>
  <si>
    <t>Lote 1 contrato conserv. reparación instalaciones de alumbrado en VA (3ª prórroga exp. 8/2021 PS 3) Pres. participativos</t>
  </si>
  <si>
    <t>AMPLIACION RUTA RIOS DE LUZ. LOTE 2. ILUMINACION ORNAMENTAL CASA MANTILLA</t>
  </si>
  <si>
    <t>GESTIÓN Y MANTENIMIENTO ÁREAS WIF, PRIMERA PRÓRROGA, 2025/CTA/22</t>
  </si>
  <si>
    <t>2025 11 1321 223</t>
  </si>
  <si>
    <t>GASTOS DE ENVÍO APARATOS DE VERIFICACIÓN Y MUESTRAS</t>
  </si>
  <si>
    <t>RECOGIDA DE TRABAJOS EN LOS CVA EL2 DE JUNIO PARA EXPOSICION EN EL CVA H. DEL REY Y RECOGIDA Y DEVOLUCUON EL 16  DE JUN</t>
  </si>
  <si>
    <t>Lote 3 contrato conservación, reparación de instalaciones de alumbrado en Vallladolid (3ª prórroga exp. 8/2021 PS 3)</t>
  </si>
  <si>
    <t>CTTO. SERVICIO REALIZACIÓN DE TALLER DE ESCRITURA PARA ADULTOS.</t>
  </si>
  <si>
    <t>DIALOGASEX</t>
  </si>
  <si>
    <t>PROYECCION DEL DOCUMENTAL EN LA CONMEMORACION DIA DEL ORGULLO LGTBI+ // ESPACIO SEMINCI // 26-06-2025</t>
  </si>
  <si>
    <t>Adquisición de EXTINTORES EN PRÁCTICAS DE AGUA Y CO2 Y PRECINTOS DE PLÁSTICO para formación en extinción de ince//SEISPC</t>
  </si>
  <si>
    <t>SUMINISTRO DE 12,5 M. DE POLICARBONATO COMPACTO PARA REPARACIÓN EN TRAGALUZ DEL C.I.C. CONDE ANSÚREZ</t>
  </si>
  <si>
    <t>MESA SIN FALDON PATA T 100X80 ACABADO HAYA PLATA /// SERVICIO DE LIMPIEZA.</t>
  </si>
  <si>
    <t>INSTALACION ELECTRICA TEMPORAL PARA EL DIA DEL ORGULLO LGTBI+ // PLAZA PORTUGALETE // 28 JUNIO 2025</t>
  </si>
  <si>
    <t>SOLUCIONES INTEGRALES VALIDAS, S.L. (SOINVA)</t>
  </si>
  <si>
    <t>FRIGORIFICO COMBI PARA UNA DE LAS ESTANCIAS DIURNAS DELCVA RONDILLA- INICIATIVAS SOCIALES</t>
  </si>
  <si>
    <t>ASISTENCIA PARA APERTURA Y CIERRE DE VITRINAS EN SALA DE EXPOSICIONES, MONTAJE DE ATRILES Y TRASLADO PANEL LUMINOSO</t>
  </si>
  <si>
    <t>PUNTO VIOLETA EN SAN JUAN// ZONA DE LAS MORERAS// JUNIO2025</t>
  </si>
  <si>
    <t>CONTRATO DE SERVICIOS DE CATERING PROGRAMA DE INSERCIÓN LABORAL // CENTRO MUNICIPAL DE IGUALDAD // JUNIO 2025</t>
  </si>
  <si>
    <t>HECTOR  MATESANZ MARTIN</t>
  </si>
  <si>
    <t>ACTUACION DE UN DUO EN EL DIA DEL ORGULLO LGTBI+ // PLAZA PORTUGALETE // 28 DE JUNIO 2025</t>
  </si>
  <si>
    <t>TRIVIUM ESTRATEXIAS EN CULTURA E TURISMO SL</t>
  </si>
  <si>
    <t>CONTRATO PLAN DIRECTOR PATRIMONIO INDUSTRIAL VALLADOLID. ACTUACIÓN 16 Y 17. PROYECTO VALLADOLID CIUDAD CREATIVA. PRTR</t>
  </si>
  <si>
    <t>Contrato menor de reparaciones en el entorno del estadio José Zorrilla</t>
  </si>
  <si>
    <t>MATRIZ DE COMUNICACIONES DE POLICÍA MUNICIPAL LOTE Nº 2. EXPTE 41/2021</t>
  </si>
  <si>
    <t>Jornada de Agente Habilitado por ADIF, como Piloto de Seguridad, en línea AVE, en día laborable, en horario diurno o noc</t>
  </si>
  <si>
    <t>REPARACION DE LA CUBIERTA AJARDINADA DEL MERCADO DEL CAMPILLO TRAS LA OBRA DE ACONDICIONAMIENTO  REALIZADA EN EL 2020.</t>
  </si>
  <si>
    <t>GESTIÓN Y MANTENIMIENTO ACCESOS PÚBLICOS A INTERNET, REAJUSTE DE ANUALIDADES (67/2021)</t>
  </si>
  <si>
    <t>Lote 2 contrato conservación, reparación de instalaciones de alumbrado en Vallladolid (3ª prórroga exp. 8/2021 PS 3)</t>
  </si>
  <si>
    <t>UTE MAHOCI VILOR HUB INNOVACION VALLADOLID</t>
  </si>
  <si>
    <t>CERTIFICACION Nº 12 Y FINAL,- ACONDICIONAMIENTO ENTORNO HUB INNOVACION.- EXPTE 17/2023</t>
  </si>
  <si>
    <t>FONCAD DIGITAL, SL</t>
  </si>
  <si>
    <t>SE-PC 6/2025 PRESTACIONES DE LA ESCUELA DE PARTICIPACIÓN CIUDADANA 2025 (2A)</t>
  </si>
  <si>
    <t>2025 01 9121 22001</t>
  </si>
  <si>
    <t>EDITORIAL PLANETA, S.A.</t>
  </si>
  <si>
    <t>CONTRATACIÓN SUMINISTRO EDICIÓN ESPECIAL LIBRO ""EL HEREJE""</t>
  </si>
  <si>
    <t>1ª PRORROGA CONTRATO SUMINISTRO PRODUCTOS ALIMENTICIOS Y ARENA ABSORBE OLORES PARA ANIMALES DEL CMPA DEL 11-6 A 31-12-25</t>
  </si>
  <si>
    <t>22113</t>
  </si>
  <si>
    <t>AMPLIACIÓN NUEVAS ÁREAS WIF, BAJO DEMANDA PRIMERA PRÓRROGA, 2025/CTA/22</t>
  </si>
  <si>
    <t>2025 10 2412 204</t>
  </si>
  <si>
    <t>AUTOCASTILLA VEHICULOS DE ALQUILER S.L.</t>
  </si>
  <si>
    <t>ALQUILAR FURGONETA PARA LOS CURSOS DE PARQUES Y JARDINES Y PINTURA DECORATIVA DEL C. DE FORMACION PARA EL  EMPLEO-</t>
  </si>
  <si>
    <t>AMPLIACION GESTION ESP JOVENES NORTE Y SUR // APERTURA HORARIO ESTUDIO NOCTURNO // HASTA 31-12-2025</t>
  </si>
  <si>
    <t>CONTRATO DE SERVICIO DE CONTROL BIOLOGICO DE MOSQUITOS Y DETERMINADAS ESPECIES DE MOSCAS EN EL TERMINO MPAL. VALLADOLID</t>
  </si>
  <si>
    <t>PRORROGA LOTE 5-PROG.PREV.YOUNG ZONA-PREV.CONSUMO ALCOHOL,TABACO Y CANNABIS-DE 1/9 A 31/12/2025</t>
  </si>
  <si>
    <t>7671MJN-  H.M.O.,  REV.  RUIDO DE ESCAPE, SUST. ABRAZADERA  EN  MAL  ES.../// AM EXP 23/2020 // SERVICIO DE LIMPIEZA.</t>
  </si>
  <si>
    <t>LIMPIEZA Y PLANCHADO DE 9 CORTINAS DE CENTRO CÍVICO PARQUESOL</t>
  </si>
  <si>
    <t>W.R.BERKLEY EUROPE AG, SUCURSAL EN ESPAÑA</t>
  </si>
  <si>
    <t>CTO.BASADO RESP.CIVIL PROF. TECNICOS MCPALES (L8). AC_MARCO FEMP(CC-04/2024)EXP2025/CMS_01/000007 (1-5-2025 A 30-4-2026)</t>
  </si>
  <si>
    <t>224</t>
  </si>
  <si>
    <t>SUMINISTRO DE MATERIAL DE FONTANERÍA PARA REPARACIÓN DE ASEO EN C.C. DELICIAS</t>
  </si>
  <si>
    <t>CONTENEDOR Nº 1 AZUL. SUSTITUCIÓN DE BISAGRAS. REPARACIÓN DE ABO.../// AM EXP 18/2022 // SERVICIO DE LIMPIEZA.</t>
  </si>
  <si>
    <t>MOTUL SPECIFIC RN 0720 5W30 5L / APORTACION SIGAUS 5L / MOTUL 7100 10W40 4T 4L / APORTACION SIGAUS 4L / MOTUL TOP GEL 3L</t>
  </si>
  <si>
    <t>MOTUL SPECIFIC RN 0720 5W30 5L / APORTACION SIGAUS 5L / MOTUL 4100 SYN-NERGY SPEC 10W40 5L / APORTACION SIGAUS 5L / MOTU</t>
  </si>
  <si>
    <t>ESCUDO AMIG 30*-65 LT. CR.MATE COD.-7342 OFERTA//SEISPC</t>
  </si>
  <si>
    <t>F - 5771 - PORCELANA, PEGAMENTO, BASES Y CUÑAS DE NIVELACION - CEAS BARRIO ESPAÑA - RIALCO</t>
  </si>
  <si>
    <t>BASE 4TO LEGRAND 2P+T CABLE 1,5MT BL 694552 / TUBO LED PH 14,7W 4000K T8 1200MM UO / TASA ECORAEE   (R.DECRETO 208/2005)</t>
  </si>
  <si>
    <t>3185LLB-H.M.O. MANO DE OBBRA / REVISION PERIODICA DEPOSITOS DE GAS.../// AM EXP 23/2020 // SERVICIO DE LIMPIEZA VIARIA.</t>
  </si>
  <si>
    <t>ACUERDO MARCO_8589LFX:ACEITE5W30,FILTRO ACEITE, FILTRO DE ACEITE,PASTILLAS FRENO DEL Y TRAS, MANO DE OBRA ,REGENERACION</t>
  </si>
  <si>
    <t>CAMPANA THORN BORIS S 130W 4000K 90º IP65 20000LM / TASA ECORAEE   (R.DECRETO 208/2005)</t>
  </si>
  <si>
    <t>ALBARAN: AV25/03176 F: 26/05/2025 / ZAPATO ALICE S3 SRC T-42 /.../// AM EXP 18/2022 // SERVICIO DE LIMPIEZA VIARIA.</t>
  </si>
  <si>
    <t>SUMINISTRO MATERIAL DE FONTANERÍA - ALCANTARILLADO Y ACCESORIOS // CEIP MARÍA DE MOLINA</t>
  </si>
  <si>
    <t>D Y MONTAR FILTRO DE PARTICULAS / ADAPTACION Y RESET DE VALORES APRENDIDOS SISTEMA ANTICONTAMINACION / ABRAZADERA DE ESC</t>
  </si>
  <si>
    <t>SUMINISTRO DE MATERIAL DE PINTURA  PARA EL CURSO DE PINTURA DECORATIVA DEL C. DE FORMACION PRA EL EMPLEO- JACINTO BENAV.</t>
  </si>
  <si>
    <t>CERRADURA KEYA 201342.S CLICK CROM 180º / CERRADURA AGA 135 C-40 CR.../// AM EXP 18/2022 // SERVICIO DE LIMPIEZA VIARIA.</t>
  </si>
  <si>
    <t>ALIGUSTRE DEL JAPON 60/80 CONT</t>
  </si>
  <si>
    <t>JUEGO DE MALETAS GIVI E22 / SERIGRAFIA POLICIA INSTALADA</t>
  </si>
  <si>
    <t>MATRICULA 7332LWC / LATG.  COMPACTA 2SC 3/4"" 5.8met / RECTO TL 22L.../// A, EXP 18/2022 // SERVICIO DE LIMPIEZA VIARIA.</t>
  </si>
  <si>
    <t>TA25 81 REPARACION 4416-KJX KMS 174854 REVISAR SISTEMA DE ENGANCHE CONTENEDORES D-M ELECTROVALVULA Y CAMBIAR 2 BOBINAS A</t>
  </si>
  <si>
    <t>REPARACION DE CUADRO DE INSTRUMENTOS Y CENTRALITA.../// AM EXP 23/2020 // SERVICIO DE LIMPIEZA.</t>
  </si>
  <si>
    <t>TOTAL TRABAJOS MATRICULA 8831JXF / TOTAL PIEZAS / ANEXO DETALLE FTP000024445</t>
  </si>
  <si>
    <t>SUMINISTRO DE MATERIAL  DE PINTURA  PARA ELCURSO DE PINT Y DECOR  DEL  C. DE FORMACION PRA EL EMPLEO- JACINTO BENAVNETE</t>
  </si>
  <si>
    <t>ESCALERA 3 PELD. ANCHO C/GOMA 423.0 DISBUR // BIBLIOTECAS MUNICIPALES</t>
  </si>
  <si>
    <t>7418LDY  METER  EASY  ,  COMPROBAR FALLOS,  HACER  DIAGNOSIS, REALIZ... /// AM EXP 23/2020 // SERVICIO DE LIMPIEZA.</t>
  </si>
  <si>
    <t>DISCO OMEGA 230X1.9X22.2 INOX / DISCO DESBASTE PIEDRA 230X22MM / GUANTE NITRILO AZUL SIN POLVO T.L (100U) / CARTUCHO MSP</t>
  </si>
  <si>
    <t>SUMINISTRO DE MATERIAL DE PINTURA PARA EL CURSO DE PINTURA DECORATIVA DEL C. DE F. PARA EL EMPLO- JACINTO BENAVENTE</t>
  </si>
  <si>
    <t>2025 10 2412 214</t>
  </si>
  <si>
    <t>REPARACION VEHICUL 0394-CCX KMS 91530 CAMBIO  ACEITE MOTOR, FILTROS DE ACEITE, GASOIL, AIRE-JACINTO BENAVENTE</t>
  </si>
  <si>
    <t>2025 02 1513 22703</t>
  </si>
  <si>
    <t>DAVID ANDRÉS MORO</t>
  </si>
  <si>
    <t>Dirección de Obra, Demolición por Emergencia de Edificio Plaza San Nicolás Nº 1 de Valladolid</t>
  </si>
  <si>
    <t>22703</t>
  </si>
  <si>
    <t>Gastos Visado Documentación Final de Obra Demolición Emergencia Inmueble en Plaza San Nicolás Nº 1</t>
  </si>
  <si>
    <t>CERTIFICACION Nº 1 Y FINAL.- EMERGENCIA PLAZA SAN NICOLAS Nº 1. EXPEDIENTE R1/2002-2025/RF</t>
  </si>
  <si>
    <t>Exp. Nº R 1/2005   - DEMOLICIÓN INMUEBLE SITO EN PLAZA SAN NICOLÁS Nº 1 - VALLADOLID</t>
  </si>
  <si>
    <t>DISCO CORTE NOR-VULCAN A60S 125X1.0 T41 / EELCTRODO UTP 65 D Ø3.2X350U /.../// AM EXP 18/2022 // SERVICIO DE LIMPIEZA.</t>
  </si>
  <si>
    <t>MANO DE OBRA // COMPROBAR LUZ DE CUADRO DE INSTRUMENTOS, DESMONTAR.../// AM EXP 23/2020 // SERVICIO DE LIMPIEZA.</t>
  </si>
  <si>
    <t>REPARACION VEHÍCULO-  6817-GJG KMS 70772 CAMBIAR FILTROS DE  ACEITE , GASOIL, AIRE ,POLEN Y ESCOBILLAS -JACINTO BENAVEN</t>
  </si>
  <si>
    <t>ANT.CC.ENERGY PLUS 50% 200L AMARILLO.../// AM EXP 18/2022 // SERVICIO DE LIMPIEZA.</t>
  </si>
  <si>
    <t>*BANDEJA ARANIA 1000X500 GRIS / *PERFIL ARANIA RANUR. AR3.5 3.0M GRIS 1.6MM / *PIE ARANIA PLAST. SENCILLO P/AR3.5 / *ESC</t>
  </si>
  <si>
    <t>CONTENEDOR GRG 1000L ADR 1200X1000X1165 //SEISPC</t>
  </si>
  <si>
    <t>ALB: 25-212918 PED: 25-021112-1003 S/PED: 1360 / SOLENOIDE 9V IMPULSOS T-BOS (UNIK)</t>
  </si>
  <si>
    <t>KIT NEUMATICO SILLIN CC2020 /// AM EXP 18/2022 // SERVICIO DE LIMPIEZA.</t>
  </si>
  <si>
    <t>CERRADURA 5056-CHE 70 D / COPIA LLAVE JMA / MET.2240/20 C8 R13,2 S/ESC. AI / CILINDRO TESA 5030-3030N / CILINDRO TESA 50</t>
  </si>
  <si>
    <t>OA REVISIIN VEHOCULO (MATRICULA 0877MGX) / OS SU FILTRO DEL HABITACULO / 1 7711835978 - ACEITE RN17 1L. / 1 GAU - MANUAL</t>
  </si>
  <si>
    <t>LATG.  COMPACTA 2SC 3/8"" 0.3met / MATRICULA E4374BFX / LATG.  COMP.../// AM EXP 18/2022 // SERVICIO DE LIMPIEZA VIARIA.</t>
  </si>
  <si>
    <t>CORTINA BAÑO POLIESTER 180X200CM BL EHL / COPIA LLAVE NORMAL / CE.../// AM EXP 18/2022 // SERVICIO DE LIMPIEZA VIARIA.</t>
  </si>
  <si>
    <t>SENS. BORDE CARGA, MAGN. CODIF S411A0-N000-1120  IMAN CODIF.CLSA2 par.../// AM EXP 18/2022 // SERVICIO DE LIMPIEZA.</t>
  </si>
  <si>
    <t>SUMINISTRO DE MATERIAL PARA EL  CURSO DE  PARQUES Y JARDINES VI   DEL C. DE FORMACION PRA EL EMPLEO-JACINTO BENAVENTE</t>
  </si>
  <si>
    <t>PROYECTOR LDV FL-SENSOR  17-11W 4000K NG  IP65 / TASA ECORAEE   (R.DECRETO 208/2005): LDV000017535 / MT CABLE H07Z1-K ZE</t>
  </si>
  <si>
    <t>GRIFO ELECTRÓNICO MURAL SENSIA U PILA DETECCIÓN POR SENSOR P</t>
  </si>
  <si>
    <t>ANCLAJE OJO METAL Ø8mm  L22 / L20 M / 2 RESORTE GAS 350-150-8/18 M6 / SET REPARACION ROSCAS COMPLETO - 08 / 4 TORNILLO C</t>
  </si>
  <si>
    <t>MANTENIMIENTO, SUMINISTRO DEMATERIAL PARA REPARACIONES DEL CVA ZONA ESTE- AM-INICIATIVASSOCIALES</t>
  </si>
  <si>
    <t>8500LRN  COMPROBAR PERDIDA DE ACEITE, PIERDE  POR  TORNILLERIA DE TOMA FUE.../// AM EXP 23/2020 // SERVICIO DE LIMPIEZA.</t>
  </si>
  <si>
    <t>CIERRAP. SEVAX SUELO C/RETENCION A 90º C/CAJA Y TAPA // PERNIO BAJO P/CRISTAL 10MM // BIBLIOTECA GLORIA FUERTES</t>
  </si>
  <si>
    <t>JUEGO DE PASTILLAS DE FRENO EBC FA196HH / JUEGO DE PASTILLAS DE FRENO SFA197HH</t>
  </si>
  <si>
    <t>ID: 0045715-CONSISTORIO ( SOTANO ) / BOMBILLO TESA 5030 45-45 NAM 35587F / BOMBILLO TESA 5030 45-45 NAM 35585F / BOMBILL</t>
  </si>
  <si>
    <t>CERRADURAS DISPENSADORES PAPEL HIG. CENTROS CÍVICOS</t>
  </si>
  <si>
    <t>SUMINISTRO DE MATERIAL DE PINTURA PARA EL CURSO DE PINT. DECORATIVA DEL C. DE F. PARA EL EMLEO J- BENAVENTE</t>
  </si>
  <si>
    <t>TAPIZAR ASIENTO DEL CONDUCTOR / DESMONTAR ASIENTO</t>
  </si>
  <si>
    <t>CARGADO BATERIA HETRONIC.../// AM EXP 23/2020 // SERVICIO DE LIMPIEZA VIARIA.</t>
  </si>
  <si>
    <t>FARO LED POS.INT.FRE. P S411A0-N000-4550.../// AM EXP 18/2022 // SERVICIO DE LIMPIEZA.</t>
  </si>
  <si>
    <t>OPOSICIONES AUXILIAR ADMINISTRATIDO AYTO VALLADOLID</t>
  </si>
  <si>
    <t>TA25 125 REPARACION 1760-LKK KMS 63590 METER EASY PARA VER AVERIAS FALLO SENSOR PN, SUSTITUIR EL MISMO BORRAR AVERIAS Y</t>
  </si>
  <si>
    <t>SUMINISTRO ARTÍCULOS DE PINTURA // CEIP JORGE GUILLÉN</t>
  </si>
  <si>
    <t>ESLINGA TENSORA 9M G.CERRADO.../// AM EXP 18/2022 // SERVICIO DE LIMPIEZA.</t>
  </si>
  <si>
    <t>ALIGUSTRES C-1 L</t>
  </si>
  <si>
    <t>SUMINISTRO MATERIAL PARA EL CURSO DE PARQUES Y JARDINES DEL C. DE FORMACION PARA EL EMPLO- JACINTO BENAVENTE</t>
  </si>
  <si>
    <t>SUMINISTRO DE MATERIAL PARA EL CURSO DE PARQ. Y JARDINES DEL C. DE F. PARA EL EMPLEO- JACINTO BENAVENTE</t>
  </si>
  <si>
    <t>MANTENIMIENTO, SUMINISTRO DE MATERIALPARA REPARACIONS DEL CVA SAN JUAN- AM- INICIATIVAS SOCIALES</t>
  </si>
  <si>
    <t>ALB: 25-212310 PED: 25-020018-1003 S/PED: 1352 / CONSOLA PROGRAMACION TBOS II (RADIO-IR)</t>
  </si>
  <si>
    <t>MANTENIMIENTO, SUMINSTRO DE  SOPORTE F113G 300MM PARA   EL JACINTO BENAVENTE-INICIATIVAS SOCIALES</t>
  </si>
  <si>
    <t>ALB: 25-207648 PED: 25-012510-1003 S/PED: 1265 / ARQUETA POLYPRO NEGRA RECTANGULAR GRANDE 63X48XH30 / CAJA 4 SOLENOIDES</t>
  </si>
  <si>
    <t>MANO DE OBRA DES/MONTAR ASIENTO CONDUCTOR  / REPARAR ASIENTO CONDUCTOR TAPICERO</t>
  </si>
  <si>
    <t>ALBARAN 0030800 2515FXC:216,34 / SE ADJUNTA ALBARAN FRP000013029.../// AM EXP 23/2020 // SERVICIO DE LIMPIEZA.</t>
  </si>
  <si>
    <t>2025 03 9241 22699</t>
  </si>
  <si>
    <t>3MC MACROCOPY SOCIEDAD LIMITADA</t>
  </si>
  <si>
    <t>SERVICIO DE IMPRESIÓN Y COPISTERÍA DE LA PRIMAVERA CULTURAL DE LA AAVV BAILARÍN VICENTE ESCUDERO</t>
  </si>
  <si>
    <t>RETIRADA DE LOS LODOS QUE SE ACUMULAN EN EL ARENERO DE LA NAVE LAVADERO DE VEHÍCULOS. SERVICIO DE LIMPIEZA.</t>
  </si>
  <si>
    <t>TELEFONICA DE ESPAÑA, S.A.U.</t>
  </si>
  <si>
    <t>ADJUDICA CONEXIONES TELEFÓNICAS TEMPORALES EMISIÓN DIRECTO PROGRAMA DÍA MUNDIAL DE LA RADIO</t>
  </si>
  <si>
    <t>MODIFICACIÓN DE ESTRADO DE SALA DE EXPOSICIONES DEL ARCHIVO MUNICIPAL</t>
  </si>
  <si>
    <t>CABORNERO BUS,S.L.</t>
  </si>
  <si>
    <t>SALIDA FORMATIVA A SEGOVIA LOS ALUMNOS DEL CURSO DE PINTURA DECORATIVA VIIDEL C. DE F. PARA EL EMPLEO JACINTO BENAVENTE</t>
  </si>
  <si>
    <t>MONTAJE DE ESCENARIO CON ESCALERA PARA EL DÍA INTERNACIONAL DE LOS ARCHIVOS</t>
  </si>
  <si>
    <t>MANO DE OBRA / STIHL CABLE BOWDEN 41471801119 / MANO DE OBRA / STIHL TORNILLO HEXAGONAL M6 9510600 / STIHL ARANDELA 16X1</t>
  </si>
  <si>
    <t>SUSTITUCIÓN DE CÁMARA AVERIADA EN EL PATIO DE JEFATURA DE POLICÍA MUNICIPAL</t>
  </si>
  <si>
    <t>ALQUILER Y TPTE DEL EQUIPO DE MEGAFONIA PARA MANIFIESTO DEL DIA DEL ORGULLO LGTBI+ // PLAZA PORTUGALETE // 28-06-25</t>
  </si>
  <si>
    <t>AUTOPISTAS VEHICULOS OFICIALES, R.I.</t>
  </si>
  <si>
    <t>ALB: 25-213104 PED: 25-021460-1003 S/PED: 1363 / MODULO PROGRAMADOR SOLEM DC 9V BL-IP2 2 ESTACIONES BLUETOOTH / COLLARIN</t>
  </si>
  <si>
    <t>EUROPLAS E-22 PINTURA ACRILICA 8LT / EUROPLAS E-22 PIN.../// AM EXP 18/2022 // SERVICIO DE LIMPIEZA.</t>
  </si>
  <si>
    <t>JASKAL, PERROS DE AYUDA SOCIAL</t>
  </si>
  <si>
    <t>CONTRATO DEL SERVICIO DE EDUCADOR CANINO PARA EL CENTRO MUNICIPAL DE PROTECCION ANIMAL ANUALIDAD DEL 1-7 AL 31-12-2025</t>
  </si>
  <si>
    <t>TERMO ELECTRICO TBL PLUS 30L. 1500W.TERMOST.EXTER. / VALVULA ESFERA M-H 1/2"" / VALVULA ESFERA M-H 1/2"" MAN.MARIPOSA / RA</t>
  </si>
  <si>
    <t>SUMINISTRO GASOLEO VEHÍCULO MANTENIMIENTO</t>
  </si>
  <si>
    <t>PRORROGA L3  FORM. CONVIV. INTERCUL.Y TALL. PREV.INTOLERANCIA Y  ODIO --DE 1/9/25 A 31/12/2025</t>
  </si>
  <si>
    <t>PRORROGA LOTE 4 TALL.PREV.USO INADECUADO TIC Y PROG.COMP.FAMILIAR PCF-AFECT-DE 1/9 A 31/12/2025</t>
  </si>
  <si>
    <t>CENTRAL RECEPTORA DE ALARMAS POLICÍA MUNICIPAL. AM SPSC-SE 20/2023 LOTE Nº 1</t>
  </si>
  <si>
    <t>COPIAS DIGITALES DE LOS CARTELES INDIVIDUALES DE LAS MUESTRAS DE TEATRO 2025</t>
  </si>
  <si>
    <t>Reparación de 6 prendas del trje de intervención en rescate técnico y forestal//SEISPC</t>
  </si>
  <si>
    <t>22100</t>
  </si>
  <si>
    <t>PRORROGA LOTE 2 taller comercio justo Plan de cooperacion de 1 de septiembre a 31 de diciembre de2 025</t>
  </si>
  <si>
    <t>COMISIÓN PROVINCIAL DE MONTES DE VALLADOLID</t>
  </si>
  <si>
    <t>PAGO 60% ADJUDICACION ENAJERNACION APROVECHAMIENTO DE MADERA DEL PLAN ANUAL DE APROVECHAMIENTOS FORESTALES.</t>
  </si>
  <si>
    <t>Patrim - Patrimoniales</t>
  </si>
  <si>
    <t>ALB: 25-207357 PED: 25-008318-1001 S/PED: PED04-830/000259 / CURVA 90º ACERO NORMA 5 LARGA DIN 2605  11/4""</t>
  </si>
  <si>
    <t>FACTURACIÓN DE REPUESTOS SEGÚN PEDIDO DE VENTA Nº 2025PV.../// AM EXP 18/2022 // SERVICIO DE LIMPIEZA VIARIA.</t>
  </si>
  <si>
    <t>LATIGUILLO GAE CAT.6 U/UTP LSZH GRIS 20MT  CL016N1.200 / TOMA INF 3M VOL-OCK6-U8  UTP6 RJ45 S/FRON    7000027621 / CABLE</t>
  </si>
  <si>
    <t>EUROPLAS E-22 PINTURA ACRILICA ( SERVICIO DE LIMPIEZA - RETIRADO POR ANDRES.../// AM EXP 18/2022 // SERVICIO DE LIMPIEZA</t>
  </si>
  <si>
    <t>MANO DE OBRA DIAGNOSIS  / BATERIA</t>
  </si>
  <si>
    <t>SUMINISTRO MATERIAL DE CERRAJERÍA - FERRETERÍA EN DISTINTOS COLEGIOS</t>
  </si>
  <si>
    <t>SUMINISTRO DE MATERIAL PARA FONTANERÍA // COLEGIOS MARINA ESCOBAR Y PEDRO GÓMEZ BOSQUE</t>
  </si>
  <si>
    <t>CONTENEDOR Nº 1 GRIS. SUSTITUCIÓN DE BISAGRAS. REPARACIÓN DE ABOLL.../// AM EXP 18/2022 // SERVICIO DE LIMPIEZA.</t>
  </si>
  <si>
    <t>BOBINA CUERDA TUBULAR TAPE 26MM NEGRA 100M (                       )</t>
  </si>
  <si>
    <t>912-10X170       TORNILLO ALLEN CABEZA CILINDRICA 12.9 / TCBZ 50Z-2-503 T.../// AM EXP 18/2022 // SERVICIO DE LIMPIEZA.</t>
  </si>
  <si>
    <t>REMACHES 4.8X30  FLOR ANCHA R0074830 (200U) (1536) / HEBILLA .../// AM EXP 18/2022 // SERVICIO DE LIMPIEZA VIARIA.</t>
  </si>
  <si>
    <t>MANTENIMIENTO, SUMINISTRO DE SEGOCRYL M-60 S PARA REPARACIONES DE PINTURA DEL CVA PASAJE DE LA MARQUESINA- AM</t>
  </si>
  <si>
    <t>RELÉ DE ARRANQUE PIAGGIO 58115R / CARGADOR DE LINTERNA ECOYMA</t>
  </si>
  <si>
    <t>SIN ID-MANTENIMIENTO / BOMBA TALADRINA III / SIN ID-MANTENIMIENTO / FLEX.MEDID  5MT 19MM 8195 BI-MATERIAL / FLEX.MEDID</t>
  </si>
  <si>
    <t>SUMINISTRO MATERIAL DE FONTANERÍA - ALCANTARILLADO // COLEGIOS PÚBLICOS</t>
  </si>
  <si>
    <t>|+++ C.C. CASA CUNA +++ / CORCHERA MARCO ALUM. 100X150CMS (0377)</t>
  </si>
  <si>
    <t>ALB: 25-213288 PED: 25-021770-1003 S/PED: 1367 / BOLSA 25 UDS ESTACA PARA TUBERIA 16 MM (RB) / BOLSA 10 UDS CONECTOR 3 C</t>
  </si>
  <si>
    <t>COMMENT|+++ VALE Nº: 1263 +++ / COPIA LLAVE NORMAL / CERRADURA AGA 135M C-40  CROMADO / GEL MANOS NACARADO CONCEN 5L OFE</t>
  </si>
  <si>
    <t>ALB: 25-212485 PED: 25-020366-1104 S/PED: 1356 / CAJA CONEXION TBOS BLUETOOTH 1 ESTACION</t>
  </si>
  <si>
    <t>PLASTICO TAPAR ROLLO 50X2 6 MICRAS ( C.C BAILARIN VICENTE ESCUDERO  ID0045576 ) / MAGNUM + BLANCO 15L ( C.C BAILARIN VIC</t>
  </si>
  <si>
    <t>Albarán OT/ 147581 de 14 y 21/05/2025 ( REPARACIÓN EN TALLER DE DESBROZADORA RIDER HUSQVARNA REF.: PARQUESOL  VALE Nº: 1</t>
  </si>
  <si>
    <t>ALICATE UNIV. BAHCO 180 2678G / CARTEL CARGA/SOBRE. BLA/ROJO HOMO. SETRA-250 / FILM EXTENSIBLE TRANS. 23 MICRAS 500MM  2</t>
  </si>
  <si>
    <t>CABLE XLRM-XLRH 3M / CABLE XLRM-XLRH 2M.REPOSICION EN CENTRO CIVICO JOSÉ LUIS MOSQUERA</t>
  </si>
  <si>
    <t>SUSTITUCIÓN PANELES LED, SEGUNDA PLANTA</t>
  </si>
  <si>
    <t>ABRAZ LIGERA 2 MIT D22 2 TORN AZ / PLACA SOLDAR ABRAZ LIGERA 2 TORN.../// AM EXP 18/2022 // SERVICIO DE LIMPIEZA VIARIA.</t>
  </si>
  <si>
    <t>SUMINISTRO PARA C.C. JOSÉ LUIS MOSQUERA. 4 PETACAS MICRO AKG 45. 3 TRANSMISORES AKG 45.2 DE MICROS SOBREMESA BASE.</t>
  </si>
  <si>
    <t>GUANTE PIEL T/FLOR BLANCO T-8 (                       ) / GUANTE PIEL T/FLOR BLANCO T-9 (                       ) / GUAN</t>
  </si>
  <si>
    <t>PUNTERA  CEMBRE PKE-108  1.00MM L=8  ROJA / PUNTERA  CEMBRE PKE1508  1.50MM L=8  NEGRO / PUNTERA  CEMBRE PKE2508  2.50MM</t>
  </si>
  <si>
    <t>ALB: 25-211193 PED: 25-018238-1003 S/PED:  / BELLOTA RASTRILLO PROF. 951-16 PUAS CM 100x430 MM (SIN MANGO) / BELLOTA MAN</t>
  </si>
  <si>
    <t>ABRILLANTADOR VINILO 25L / LIMPIACRISTALES 5L</t>
  </si>
  <si>
    <t>PINTAR CARENADO FRONTAL Y LATERAL / MATERIAL DE PINTURA</t>
  </si>
  <si>
    <t>ALB: 25-211326 PED: 25-018483-1003 S/PED:  / OBRA CENTRO CIVICO JOSE LUIS MOSQUERA / WILO BOMBA SUMERGIBLE INITIAL DRAIN</t>
  </si>
  <si>
    <t>COMMENT|+++ SAN BENITO +++ / *CUELGAFACIL COLIS REF.1006 / *GANCHO CORTO COLIS REF.1003 / COMMENT|+++ CASA CONSISTORIAL</t>
  </si>
  <si>
    <t>CENTRO CÍVICO JOSÉ LUIS MOSQUERA / ALIMENTADOR CA 3-12V MICROFONO HEADSET AC 42KS.</t>
  </si>
  <si>
    <t>ALB: 25-209519 PED: 25-015694-1003 S/PED:  / 3M SEMIMASCARA MEDIANA REF 6200  / ALB: 25-209521 PED: 25-015694-1003 S/PED</t>
  </si>
  <si>
    <t>EUROLASTIC TERRAZAS FIBRADO ROJO 15LT                                       ( MANTENIMIENTO DE EDIFICIOS E INSTALACIONES</t>
  </si>
  <si>
    <t>SUMINISTRO DE NEVADA+BLANCO 15LPRA EL CURSO DE PINTURA DECORATIVA - CENTRO DE FORMACION- JACINTO BENAVENTE</t>
  </si>
  <si>
    <t>SUMINISTRO MATERIAL DE FERRETERÍA EN DISTINTOS COLEGIOS</t>
  </si>
  <si>
    <t>ALB: 25-210315 PED: 25-016626-1003 S/PED:  / OBRA AGENCIA INNOVACCION Y DESARROLLO / MONOMANDO PANAM CROMO (92351) FREGA</t>
  </si>
  <si>
    <t>BOTA PVC NITRILO -S5- VERDE Nº41/ BOTA PVC NITRILO -S5- VERDE Nº42.../// AM EXP 18/2022 // SERVICIO DE LIMPIEZA.</t>
  </si>
  <si>
    <t>CERRADURA AGA 135 C-40 CROMADO. /// AM EXP 18/2022 // SERVICIO DE LIMPIEZA VIARIA.</t>
  </si>
  <si>
    <t>BOTA PVC NITRILO -S5- VERDE Nº48/BOTA PVC NITRILO -S5- VERDE Nº38.../// AM EXP 18/2022 // SERVICIO DE LIMPIEZA.</t>
  </si>
  <si>
    <t>ALKAR/2403228 - REVERSIBLE,LUZ MATRICULA, S/BOMBILL / BOSCH/3397118309 - JUEGO DE RAQUETAS / TRATA/GA410 - GRASA ANTIGOT</t>
  </si>
  <si>
    <t>SUMINISTRO DE MATERIALES PARA EL CURSO DE PARQUES Y JARDINES VI DEL C. DE F. PARA EL EMPLEO- JACINTO BENAVENTE</t>
  </si>
  <si>
    <t>EMERG LEG URA21PLUS 350LM 1H PNP 661607PL / MAGNETO  SE IK60N C 2P 32A  A9K17232 / DOWN.EMP IRELUZ IRD-2405 BL RED. 25W</t>
  </si>
  <si>
    <t>ALB: 25-213789 PED: 25-018096-1017 S/PED: SU VALE 1409 / REPARACION DE: SOPLADOR   MARCA: STHIL  MODELO:BR700    NS:5153</t>
  </si>
  <si>
    <t>DETECTOR SE XS1-18B3PAM12  8MM PNP NA / TELERRUP SE A9C30812 2P 16.../// AM EXP 18/2022 // SERVICIO DE LIMPIEZA.</t>
  </si>
  <si>
    <t>MATERIAL PARA EL CURSO DE PARQUES Y JARDINES DEL CENTRO DE FORMACION PARA EL EMPLEO JACINTO BENAVENTE 2025-</t>
  </si>
  <si>
    <t>TUBO LED PH MAS LEDtube 900mm HO 12W840 T8 / TASA ECORAEE   (R.DECRETO 208/2005): PHI000002553 / DOWN.EMP IRELUZ IRD-240</t>
  </si>
  <si>
    <t>SEGOCRYL M-60 S 15LT                                                        ( MANTENIMIENTO DE EDIFICIOS E INSTALACIONES</t>
  </si>
  <si>
    <t>SIN ID-MANTENIMIENTO / MUELLE RETROCESO SIERRA LEONARD K-300</t>
  </si>
  <si>
    <t>ACUERDO MARCO 18/22 SERVICIO LIMPIEZA /// MULTIOPERACIÓN 102,103, 6673. /// AM EXP 18/2022 // SERVICIO DE LIMPIEZA.</t>
  </si>
  <si>
    <t>T - Codigo de centro tramitador GE0003952 / 1700130 - Interruptor astronómico semanal 1canal carril Din</t>
  </si>
  <si>
    <t>COMMENT|+++ PEPE (CERRAJERIA) +++ / JGO MANILLA 3CB47 ACE INOX AMIG / *PLACA CIEGA MICEL 100X70 MM NS / --PLACA CIEGA MI</t>
  </si>
  <si>
    <t>Transistor TT 2SC2539 17W driver// / M.O. Sustitución de componentes, aj.../// AM EXP 18/2022 // SERVICIO DE LIMPIEZA.</t>
  </si>
  <si>
    <t>CONTRATACIÓN DE DOS VISITAS GUIADAS POR LA CIUDAD PARA LA ASOCIACIÓN ASALVO EL 29 DE MARZO DE 2025</t>
  </si>
  <si>
    <t>SE PC 13/2023 MANTENIMIENTO DE ALARMAS DE CENTROS SPC ** COMPLEMENTA AD 920250001426</t>
  </si>
  <si>
    <t>ADQUISICION SELLOS DIVERSOS SERVICIOS Y CONCEJALIAS AYUNTAMIENTO DE VALLADOLID, R.I.</t>
  </si>
  <si>
    <t>SERVICIOS DE CONTROL E INSPECCION S.A</t>
  </si>
  <si>
    <t>INSPECCIÓN PERIÓDICA OBLIGATORIA DE INSTALACIÓN ELÉCTRICA DE BAJA TENSIÓN EN CIC SANTIAGO LÓPEZ</t>
  </si>
  <si>
    <t>FUNDACION EME</t>
  </si>
  <si>
    <t>ACOMPAÑAMIENTO MUSICAL DON DE LA INSOLENCIA. LECTURA DE POEMAS POR EL DÍA LOS ARCHIVOS</t>
  </si>
  <si>
    <t>PUESTA DE CONTENEDOR PARA RETIRADA DE RESIDUOS//SPLORA PINAR//MAYO 2025.</t>
  </si>
  <si>
    <t>INTERRUP  NIESSEN N 2253 BL C/ LLAVE / BOTONERA GEWISS GW27101  1EL Ø22 IP66 GR / SELECTOR SE ZB4-BG4  C/LLAVE(Antes ZB2</t>
  </si>
  <si>
    <t>SERIGRAFIA HERNANDEZ MURCIA, S.L.</t>
  </si>
  <si>
    <t>SUMINISTRO DE BANDERAS PARA DEPENDENCIAS DE LA POLICÍA MUNICIPAL</t>
  </si>
  <si>
    <t>PET´S WORLD, S.L.</t>
  </si>
  <si>
    <t>ADQUISICION MATERIAL DIVERSO PARA QUIROFANO DEL CMPA</t>
  </si>
  <si>
    <t>SUMINISTRO E INSTALACIÓN DE CENTRAL CONTRA INCENDIOS DEL C.M. LA  OVERUELA</t>
  </si>
  <si>
    <t>AUTOCARES INTERBUS, S.L.</t>
  </si>
  <si>
    <t>VISITA FORMATIVA PARA VER LOS JARD. Y Z. VERDES DE ZAMORA LOS PARTICIPANTES DEL CURSO DE PARQ.Y JARDINES VI -JACIN. BEN</t>
  </si>
  <si>
    <t>CENTRO ESPAÑOL DE METROLOGIA</t>
  </si>
  <si>
    <t>CERTIFICADO DE INSPECCIÓN PERIÓDICA ETILÓMETRO DE INSPECCIÓN CENTRAL DE GUARDIA</t>
  </si>
  <si>
    <t>2025 06 3321 22104</t>
  </si>
  <si>
    <t>MARIA CARMEN MUÑOZ  CASARES</t>
  </si>
  <si>
    <t>CTTO. SUMINISTRO DE BATAS PARA EL PERSONAL DE BIBLIOTECAS MUNICIPALES</t>
  </si>
  <si>
    <t>Revisión anual de la GRUA-CESTA de  ALUMBRADO, matrícula 7694 - JCZ</t>
  </si>
  <si>
    <t>Adquisición de 50 encendedores//SEISPC</t>
  </si>
  <si>
    <t>ADQUISICIÓN Y MANTENIMIENTO EQUIPO DE FUENTE DE AGUA PARA EL TALLER. SERVICIO DE LIMPIEZA.</t>
  </si>
  <si>
    <t>2025 11 1321 22106</t>
  </si>
  <si>
    <t>ORTOPEDIA ARTURO EYRIES S.L.</t>
  </si>
  <si>
    <t>SUMINISTRO KITS DE CONTROL HEMORRÁGICO PARA EQUIPAMIENTO PATRULLAS</t>
  </si>
  <si>
    <t>MANTENIMIENTO, SUMINISTRO DEMATERIAL PARA REPARACIONES DEL CVA LAS FLORES,PASAJE DE LA  MARQUESINA Y RONDILLA- AM-INICIA</t>
  </si>
  <si>
    <t>GRUPO SOCIO CULTURAL TEATRO LORCA</t>
  </si>
  <si>
    <t>REPRESENTACIÓN DE LA OBRA DE TEATRO ""ÁRBOL"" EN LA BIBLIOTECA CAMPO GRANDE.</t>
  </si>
  <si>
    <t>EQUIPACION SONIDO Y TECNICO PARA ACTUACION MUSICAL EN EL DIA DEL ORGULLO LGTBI+ //SALA RECEPCIONES AYTO// 27-06-2025</t>
  </si>
  <si>
    <t>CERAMICAS SANCHEZ, S L</t>
  </si>
  <si>
    <t>SUMINISTRO DE MATERIAL PARA ARREGLO DEL TECHO DE OFICINA DE JEFATURA DE POLICÍA MUNICIPAL</t>
  </si>
  <si>
    <t>2025 07 1721 22602</t>
  </si>
  <si>
    <t>IMPRESION DIPTICOS REFUGIOS CLIMATICOS</t>
  </si>
  <si>
    <t>2025 07 1711 22102</t>
  </si>
  <si>
    <t>REPSOL BUTANO, S.A.</t>
  </si>
  <si>
    <t>Mantenimiento de instalaciones de gas en el Vivero Municipal de Renedo.</t>
  </si>
  <si>
    <t>REPROGRAFICAS OFTECO S.A.</t>
  </si>
  <si>
    <t>CTTO. SUMINISTRO DE CUADERNILLOS PARA TALLER DE ESCRITURA - 2025.</t>
  </si>
  <si>
    <t>ADJUDICA IMPRESIÓN EN A-3 BOLETÍN 'VALLADOLID INFORMACIÓN' DEL BARRIO DELICIAS</t>
  </si>
  <si>
    <t>Estudio arqueológico para la redacción del proyecto de urbanización de las calles San Luis y Acibelas de Valladolid.</t>
  </si>
  <si>
    <t>2025/OBM_01/000004 CTO. BASADO (A.M. SEMEU 9/2020) CONTROL DE CALIDAD OBRA REPARACIÓN GOTERAS VARIOS CEIP'S  -2 MESES-</t>
  </si>
  <si>
    <t>LIMPIEZA EXTRAORDINARIA DE BAÑOS, CRISTALESY ZONA COMUNES DEL CVA PASAJE LA MARQUESINA- INICIATIVAS SOCIALES</t>
  </si>
  <si>
    <t>SUMINISTRO UTENSILIOS DE ASEOS PARA DEPENDENCIAS POLICÍA MUNICIPAL</t>
  </si>
  <si>
    <t>PLACA METACRILATO HOMENAJE BORJA LARA, R.I.</t>
  </si>
  <si>
    <t>MT TIRA TECSOLE-MT CABLE-TIRA MONOCOLOR-TASA ECORA (VARIOS)//ESPACIO JOVEN//ABRIL 2025.</t>
  </si>
  <si>
    <t>SUMINISTRO ARTÍCULOS DE FONTANERÍA // CEIP ENTRE RÍOS</t>
  </si>
  <si>
    <t>Suministro combustible AUTOGAS en estación de servicio para vehículos del SEPI, durante el año 2025.-</t>
  </si>
  <si>
    <t>COMMENT|+++ PEDIDO Nº: 1287 +++ / ALTUNA TORNILLO CENTRAL+LENGUA 4180 / ALTUNA TORNILLO CORREDERA PALANCA 6110 / DESTOR</t>
  </si>
  <si>
    <t>ADQUISICIÓN DE LATIGUILLOS DE RED</t>
  </si>
  <si>
    <t>SIN ID-MANTENIMIENTO / WD-40 GRASA DE LITIO BLANCA 400ML / STIHL ACEITE ADHESIVO P. CADENA FORESTPLUS 1 L 7815166001 / H</t>
  </si>
  <si>
    <t>5917182033 ABRAZADERA GRAN PRESION GBS 31-34/18/1 W2STC NORMA / 5.../// AM EXP 18/2022 // SERVICIO DE LIMPIEZA.</t>
  </si>
  <si>
    <t>MANTENIMIENTO, SUMINISTRO DE MATERIAL PARA REPARACIONES DEL CVA SAN JUA  Y RONDILLA- AM- INICIATIVAS SOCIALES</t>
  </si>
  <si>
    <t>FACTURA DE ABONO Y CARGO. AM EXP 18/2022 // SERVICIO DE LIMPIEZA.</t>
  </si>
  <si>
    <t>GENERALI  ESPAÑA, S.A. DE SEGUROS Y REASEGUROS</t>
  </si>
  <si>
    <t>POLIZA POLIZA COLECTIVOS W7-G-470000037 -9001 Desde  05.08.24 hasta 05.02.25</t>
  </si>
  <si>
    <t>16205</t>
  </si>
  <si>
    <t>M12-18FC CARGADOR DUAL M12-M18 DE CARGA RÁPIDA   MILWAUKEE</t>
  </si>
  <si>
    <t>SUMINISTRO MATERIAL DE ALBAÑILERÍA // COLEGIOS PÚBLICOS</t>
  </si>
  <si>
    <t>REPARACION TALADRO HIKOKI DV18DBL2 Nº J620115-AYTA VALLADOLID... /// AM EXP 18/2022 // SERVICIO DE LIMPIEZA.</t>
  </si>
  <si>
    <t>CONMUTADOR SIMON 27201-65 / MARCO 2E SIMON 2700620-030 COMPACTO BLANCO / TUBO T5 LED PH 81931900 1500MM HO 26W 840 / TAS</t>
  </si>
  <si>
    <t>COPIA LLAVE SEGURIDAD PUNTOS / *ARANDELA DIN 9021 ANCHA.../// AM EXP 18/2022 // SERVICIO DE LIMPIEZA VIARIA.</t>
  </si>
  <si>
    <t>8500LRN. H.M.O, COMPROBAR AVERIAS CON EQUIPO  DE  DIAGNOSIS,  SUST... /// AM EXP 23/2020 // SERVICIO DE LIMPIEZA.</t>
  </si>
  <si>
    <t>SUMINISTRO DE MATERIAL PARA EL CURSO DE PARQUES Y JARDINES VI DEL C. DE F. PARA EL  EMPLEO- JACINTO BENAVENTE</t>
  </si>
  <si>
    <t>SUMINISTRO MATERIAL DE ELECTRICIDAD - FERRETERÍA // BIBLIOTECA SAN PEDRO REGALADO</t>
  </si>
  <si>
    <t>OA POSICIIN LLAVE / 1 805677317R - INS MANDO+LLAV CC</t>
  </si>
  <si>
    <t>MATERIAL CARPINTERÍA ID: 0046112-CIC CONDE ANSUREZ / DEST. PLANA MADERA 1,0x 5,5x100 BAHCO 9710 /</t>
  </si>
  <si>
    <t>ALBARAN: AV25/02487 F: 21/04/2025 / ZAPATO ALICE S3 SRC T-45.../// AM EXP 18/2022 // SERVICIO DE LIMPIEZA VIARIA.</t>
  </si>
  <si>
    <t>MANO DE OBRA  / PASTILLAS DE FRENO  / OFICINA CONTABLE L01471868 / ORGANO GESTOR L01471868 / UNIDAD TRAMITADORA GE000392</t>
  </si>
  <si>
    <t>MATERIAL DE FERRETERÍA PARA CC. JOSÉ LUIS MOSQUERA (ID 39176)</t>
  </si>
  <si>
    <t>PÓLIZA DE SEGURO EA23AP1054 SEGURO DE RESPONSABILIDAD DE LAS AUTORIDADES Y P. 01/04/2025 - 01/10/2025</t>
  </si>
  <si>
    <t>SUMINISTRO DE MATERIALPARA EL CURSO DE PARQUES Y JARDINES DEL C. DE F. PARA EL EMPLEO- JACINTO BENAVENTE</t>
  </si>
  <si>
    <t>SUMINISTRO DE MATERIAL PARA REPARACIONES DEL CVA SAN JUA-VICT-RONDILLA- AM- INICIATIVAS SOCIALES</t>
  </si>
  <si>
    <t>2 96365MB40A - ESPEJO LUNETA DC</t>
  </si>
  <si>
    <t>EMPUÑADURA HAUPA 120012 SEGURIDAD VDE / EMPUÑADURA HAUPA 120012 SEGURIDAD VDE</t>
  </si>
  <si>
    <t>COMMENT|+++ C.C. ZONA SUR +++ / CIERRAP. TELESCO C/RET. 33AT 50 PL -</t>
  </si>
  <si>
    <t>ACUERDO MARCO 18/22 SERVICIO LIMPIEZA. /// FACTURAS DE ABONO Y CARGO // AM EXP 18/2022 // SERVICIO DE LIMPIEZA.</t>
  </si>
  <si>
    <t>DISEÑO Y CREATIVIDAD DE UN ANUNCIO PARA LA AGENCIA DE INNOVACIÓN PARA PROMOCIÓN DE SUS PROGRAMAS</t>
  </si>
  <si>
    <t>EXTRACCIÓN DE GRABACIONES CCTV SOLICITADAS. AM SPSC-SE 20/2023. LOTE Nº 3</t>
  </si>
  <si>
    <t>REPARACION APARATO ANESTESIA PARA CMPA</t>
  </si>
  <si>
    <t>ACTOS SERMON DE LAS SIETE PALABRAS, R.I.</t>
  </si>
  <si>
    <t>Certificación 6 y final carril bici de conexión de Parquesol con Avda. Salamanca (exp. 35/2023 SETM)</t>
  </si>
  <si>
    <t>Seguridad y salud del lote 1 contrato conservación, reparación alumbrado en Vallladolid (3ª prórroga exp. 8/2021 PS 3)</t>
  </si>
  <si>
    <t>ASOC. AMIGOS DEL TEATRO VALLADOLID</t>
  </si>
  <si>
    <t>RECITAL DE POESÍA EL DÍA INTERNACIONAL DE LOS ARCHIVOS</t>
  </si>
  <si>
    <t>Adquisición de pizarra para gestiones organizativas del servicio//SEISPC</t>
  </si>
  <si>
    <t>FERNANDO GARCIA PUGA</t>
  </si>
  <si>
    <t>CTTO. SERVICIO LOCUCIONES ARTÍSTICAS A INCLUIR EN LA APP Escuch-Arte DE LA ONCE Y DONDE COLABORA EL AYTO. DE VALLADOLID.</t>
  </si>
  <si>
    <t>500 ABANICOS RAINBOW PARA EL DIA DEL ORGULLO LGTBI+ // PLAZA PORTUGALETE // 28 DE JUNIO 2025</t>
  </si>
  <si>
    <t>RICOH ESPAÑA S.L.U</t>
  </si>
  <si>
    <t>WEBCAM CONFERENCIAS LOGITECH MEETUP</t>
  </si>
  <si>
    <t>S. CUGAT VALL</t>
  </si>
  <si>
    <t>MANTENIMIENTO EXTINTORES,MANGUERAS Y SISTEMAS DE DETECCION INCENDIOS ESPACIO VIDA ACTIVA LAS FLORES Y CVA LA MARQUESINA</t>
  </si>
  <si>
    <t>DEIMOS SPACE S.L.U.</t>
  </si>
  <si>
    <t>CONTRATO SERVICIO MANTENIMIENTO GPS CONTROL VEHICULOS DE TRABAJO DE LA BRIGADA DE ZOONOSIS</t>
  </si>
  <si>
    <t>OFI-SUTEMAN, S.L.</t>
  </si>
  <si>
    <t>REPARACIÓN DE LA PUERTA AUTOMÁTICA DE LA BIBLIOTECA PARQUESOL.</t>
  </si>
  <si>
    <t>DIANA SANCHIS LOBATO</t>
  </si>
  <si>
    <t>CTTO. SERVICIO REALIZACIÓN DE TALLERES DE LECTURA Y RECREO EN LA BIBLIOTECA CAMPO GRANDE - JUNIO A OCTUBRE DE 2025.</t>
  </si>
  <si>
    <t>REPARACION DE DOS RADIADORES  DEL C. DE FORMACION PARA EL EMPLEO- JACINTO BENAVENTE</t>
  </si>
  <si>
    <t>SERVICIO DE COORDINACIÓN DE SEGURIDAD Y SALUD CON GESTIÓN DOCUMENTAL DE LAS OBRAS TRES AULAS DEL CVA ARCA REAL-INICIATIV</t>
  </si>
  <si>
    <t>Elaboración LIBRO A-4/128 Pgas. ENCUADERNACIÓN RÚSTICA.  15 juegos autocopiativos 1/0 para el S.E.P.I.-</t>
  </si>
  <si>
    <t>REPARACIÓN Y REPARACIÓN DE BOMBAS DE ACHIQUE EN C.C. CANAL DE CASTILLA</t>
  </si>
  <si>
    <t>ACOMETER UNA SERIE DE ADAPTACIONES EN LOS PUESTOS DEL MERCADO DE LA RONDILLA PARA SU PUESTA  EN FUNCIONAMIENTO.</t>
  </si>
  <si>
    <t>2025 06 3341 22602</t>
  </si>
  <si>
    <t>UTE CMCYL - INTERCITY</t>
  </si>
  <si>
    <t>CTTO. SERVICIO DE PUBLICIDAD GRÁFICA DE LA 58 FERIA DEL LIBRO DE VALLADOLID EN EL TRANSPORTE PÚBLICO DE LA CIUDAD. 2025</t>
  </si>
  <si>
    <t>HORMIGONES ZARZUELA, S.L.</t>
  </si>
  <si>
    <t>CTTO. SUMINISTRO DE HORMIGÓN PARA DISTINTAS ACTUACIONES EN LOS COLEGIOS PÚBLICOS ANTONIO MACHADO Y GONZALO DE BERCEO.</t>
  </si>
  <si>
    <t>Reparaciones de 2 chaquetones, 2 cubrepantalones y 3 tirantes//SEISPC</t>
  </si>
  <si>
    <t>IMPRESION DE PEGATINAS PARA LOS REFUGIOS CLIMATICOS</t>
  </si>
  <si>
    <t>IMPRESIÓN DE ROLLUP - HOMENAJE A RAMÓN GARCÍA DOMÍNGUEZ EN LA FERIA DEL LIBRO DE VALLADOLID. AÑO 2025.</t>
  </si>
  <si>
    <t>SUMINISTRO DE 2000 SOLICITUDES DE INSCRIPCION EN LAS ACTIVIDADES DE LOS CVA- INICIATIVAS SOCIALES</t>
  </si>
  <si>
    <t>TRIPTICOS CON LOS TALLERES DE VERANO DE LOS CVA- INICIATIVAS SOCIALES</t>
  </si>
  <si>
    <t>IMPRESIÓN DE TARJETAS PROMOCIÓN MUESTRAS DE TEATRO, CULTURA Y OCIO INFANTIL 2025</t>
  </si>
  <si>
    <t>SUMINISTRO Y COLOCACIÓN VÍDRIOS, REPARACIÓN DE PUERTAS Y OTROS ELEMENTOS CON VÍDRIO EN EDIFICIOS MUNICIPALES</t>
  </si>
  <si>
    <t>CTO. MENOR SERVICIO TRANSPORTE MENORES AL SALÓN DE PLENOS. PLAN DE INFANCIA 2025. -1 AÑO-</t>
  </si>
  <si>
    <t>IMPRESIÓN DE SOPORTES PUBLICITARIOS A TRAVÉS DE IMPRENTA MUNICIPAL</t>
  </si>
  <si>
    <t>TOMAS DE TIERRA DE LAS CABINAS DE LA RED DE CONTAMINACIÓN ATMOSFERICA</t>
  </si>
  <si>
    <t>CERTIFICADO EFICIENCIA ENERGETICA ANTES DE ACOMETER OBRAS DE REHABILITACION DEL CONVENTO SANTA CATALINA. PRTR</t>
  </si>
  <si>
    <t>COORDINACIÓN DE SEGURIDAD Y SALUD EN FASE DE EJECUCIÓN, MEJORA ENERGÉTICA DEL TALLER. SERVICIO DE LIMPIEZA VIARIA.</t>
  </si>
  <si>
    <t>CONTRATO GESTION CADAVERES DE ANIMALES PROCEDENTES DEL CMPA DEL 1-7-2025 A 30-6-2026 - ANUALIDAD 2025</t>
  </si>
  <si>
    <t>ABONO POR CURSO DE GRUAS CARGADORAS PARA PERSONAL DE OFICIOS . MARZO 2025</t>
  </si>
  <si>
    <t>ADJUDICA INSTALACIÓN ELÉCTRICA TEMPORAL DÍA FUERZAS ARMADAS - COLABORACIÓN INTERINSTITUCIONAL</t>
  </si>
  <si>
    <t>SUSTITUCIÓN CRISTAL ROTA EN VVDA ALOJ PROVISIONAL EN COSTA DORADA 8 1º A</t>
  </si>
  <si>
    <t>PEYCAR PONTEVEDRA, SL</t>
  </si>
  <si>
    <t>Suministro de 4 cascos ligeros F2 X-Trem blancos para los nuevos cabos jefe de equipo//SEISPC</t>
  </si>
  <si>
    <t>TOLDOS Y LONAS TORNASOL C.B</t>
  </si>
  <si>
    <t>REPARACIÓN DE TOLDO// ESPACIO JOVEN SUR// JUNIO 2025</t>
  </si>
  <si>
    <t>SUMINISTRO DE IMPRESIÓN DE 70 EJEMPLARES DEL III PLAN MUNICIPAL DE COOPERACION AL DESARROLLO -INICIATIVAS SOCIALES</t>
  </si>
  <si>
    <t>LAURA ALBA PLAZA</t>
  </si>
  <si>
    <t>ILUSTRACION Y MAQUETACION PARA EL DIA DEL ORGULLO LGTBI+ // PLAZA PORTUGALETE // 28 DE JUNIO</t>
  </si>
  <si>
    <t>2025 07 1711 22706</t>
  </si>
  <si>
    <t>REDACCIÓN DE ESTUDIO DE SEG. Y SALUD DEL PPT DEL ACUERDO MARCO PARA LA CONTRATACIÓN DE OBRAS EN  ZONAS AJARDINADAS.</t>
  </si>
  <si>
    <t>CATERING NOMBRAMIENTO HIJO PREDILECTO DE LA CIUDAD DE VALLADOLID A D. JOAQUIN DIAZ</t>
  </si>
  <si>
    <t>22601</t>
  </si>
  <si>
    <t>AMALIA TORRES  SALGADO</t>
  </si>
  <si>
    <t>CONCIERTO JOVEN CON EL GRUPO BAILARE EN LA SEMANA INTERCULTURAL 2025</t>
  </si>
  <si>
    <t>2025 10 2412 22706</t>
  </si>
  <si>
    <t>SOLUCIONES EMPRESARIALES Y AUDITORIA, S.L.</t>
  </si>
  <si>
    <t>SERV.REALIZACION DE INFORMES DE AUDITORIAS DE SUBVENCIONES ECYL PARA REALIZACION DE PROGRAMAS MIXTOS DE EMPLEO AÑO 2025</t>
  </si>
  <si>
    <t>OTARI INGENIERIA DEL AGUA S.L.</t>
  </si>
  <si>
    <t>TRATAMIENTO LIMPIEZA Y DESINFECCIÓN INSTALACIÓN DE FRIO EDIFIC. MUNICIPAL SAN BENITO.</t>
  </si>
  <si>
    <t>IRUN</t>
  </si>
  <si>
    <t>GUIPUZKOA</t>
  </si>
  <si>
    <t>ADJUDICA COLABORACIÓN MUNICIPAL EN EL CONCURSO DE BAILE 'PEQUEÑAS ESTRELLAS'</t>
  </si>
  <si>
    <t>SUMINISTRO E INSTALACIÓN DEL CUADRO DE CONTROL DE TELÓN CORTAFUEGOS DEL C.C. CANAL DE CASTILLA</t>
  </si>
  <si>
    <t>COMPLEMENTARIO PARA SUMINISTRO DE ALIMENTO PARA FAUNA DEL CAMPO GRANDE.</t>
  </si>
  <si>
    <t>ENRIQUE CUESTA GOMEZ</t>
  </si>
  <si>
    <t>CTTO. SERVICIO PARA REALIZACIÓN DE TALLER DE ROBÓTICA Y ANIMACIÓN A LA LECTURA // BIBLIOTECA CAMPO GRANDE</t>
  </si>
  <si>
    <t>GRAPADO Y ENCUADERNACIÓN REVISTA JUVENIL ""PUCELA YOUTH"" 2025</t>
  </si>
  <si>
    <t>2025 09 4321 22602</t>
  </si>
  <si>
    <t>ASOC. CULTURAL CINEMATOGRAFICA""LA FILA""</t>
  </si>
  <si>
    <t>PATROCINIO DEL 29 FESTIVAL LA FILA DE CORTOMETRAJES. ACCION A REALIZAR COMO CIUDAD CREATIVA DE LA UNESCO CATEGORIA CINE</t>
  </si>
  <si>
    <t>PINTSUR 4L ( CENTRO MUNICIPAL PINAR ANTEQUERA ID0046258 ) / MONTOKRIL LISO BLANCO 15L (P) ( CENTRO MUNICIPAL PINAR DE AN</t>
  </si>
  <si>
    <t>SERVICIO DE SEGURIDAD Y SALUD PARA LAS OBRAS DE LA REPARACION DE LA CUBIERTA AJARDINADA DEL MERCADO DEL CAMPILLO.</t>
  </si>
  <si>
    <t>2025/OBM_01/000004 Estudio y coordinación de seguridad y salud cto. obra reparación tejados varios colegios. -2 MESES-</t>
  </si>
  <si>
    <t>SERVICIO REVISIÓN FUNCIONAMIENTO ANTI-INTRUSIÓN DISPOSITIVOS POLICÍA MUNICIPAL. AM SPSC-SE 24/2024. LOTE Nº 2</t>
  </si>
  <si>
    <t>SE PC 14/2023 MANTENIMIENTO DE JARDINES DE LOS CENTROS SPC. ** COMPLEMENTARIO DE AD 920250001430</t>
  </si>
  <si>
    <t>SUSTITUCIÓN DE VARIADOR DE PUERTAS DEL ASCENSOR DEL CIC SANTIAGO LÓPEZ</t>
  </si>
  <si>
    <t>ALQUILERES CASTILLA LEON, S.L.</t>
  </si>
  <si>
    <t>Alquiler de dumper de 1500 kg para el transporte de restos vegetales.</t>
  </si>
  <si>
    <t>MATERIAL ELECTRICIDAD PARA SEGUNDO MONTES, CANAL DE CASTILLA, BAILARÍN VICENTE ESCUDERO Y CONDE ANSÚREZ</t>
  </si>
  <si>
    <t>PINTURA TAPA DELANTERA</t>
  </si>
  <si>
    <t>CONSUELO MARTÍN ESTEBAN</t>
  </si>
  <si>
    <t>CTTO. SERVICIO PARA REALIZACIÓN DE TALLERES DE ILUSTRACIÓN EN LA BIBLIOTECA DE CAMPO GRANDE - JUNIO A OCTUBRE DE 2025.</t>
  </si>
  <si>
    <t>2025 04 9202 16204</t>
  </si>
  <si>
    <t>RELCOM MAREA SL</t>
  </si>
  <si>
    <t>GASTOS POR ADQUISICIÓN DE 30 RELOJES DE SEÑORA CON ESCUDO, PARA HOMENAJE A JUBILADOS DEL AYUNTAMIENTO DE VALLADOLID.</t>
  </si>
  <si>
    <t>MATARO</t>
  </si>
  <si>
    <t>16204</t>
  </si>
  <si>
    <t>CAMBIAR CONTROL DE ACCESOS  INSTALADO EN LA PUERTA DEL MERCADO DEL VAL, A LA PUERTA DEL  SOTANO.</t>
  </si>
  <si>
    <t>2025 02 1501 22699</t>
  </si>
  <si>
    <t>SUMINISTRO CONSUMIBLES PARA ALIMENTACIÓN DE FOTOCOPIADORA DEL DEPARTAMENTO DE CARTOGRAFÍA DE PLAZA STA. ANA</t>
  </si>
  <si>
    <t>SUMINISTRO E  INSTALACION DE DESFIBRILADOR PARA EL CENTRO OCUPACIONAL- INICIATIVAS SOCIALES</t>
  </si>
  <si>
    <t>RODRIGO JOSÉ RUIZ GARCÍA</t>
  </si>
  <si>
    <t>ESTUDIOS DE VIABILIDAD DE EDIFICIOS PARA EL DH DE BIOMASA DEL SOMACYL</t>
  </si>
  <si>
    <t>GESTION  PARA EL  CONTROL DE ACCESOS, PARA LA  SEGURIDAD DEL  RESTAURANTE UBICADO EN EL MERCADO DEL VAL.</t>
  </si>
  <si>
    <t>SUBSANACIÓN ERROR ADJUDICACIÓN LOTE 6 MANTEN. ASCENSORES ÁREA URBANISMO.</t>
  </si>
  <si>
    <t>SERVICIO DE TALLERES Y VISITAS GUIADAS EDUCATIVAS A LA SEDE DEL ARCHIVO MUNICIPAL</t>
  </si>
  <si>
    <t>ISRAEL UREÑA ARNANZ</t>
  </si>
  <si>
    <t>ADJUDICA ELABORACIÓN DE PILDORAS INFORMATIVAS AUDIOVISUALES</t>
  </si>
  <si>
    <t>REPOSICIÓN BOMBA DE AGUAS RESIDUALES EN C.C. RONDILLA</t>
  </si>
  <si>
    <t>EDICIONES LA MESETA, S.L.</t>
  </si>
  <si>
    <t>PUBLICACIÓN DE REPORTAJE EN LA REVISTA CASTILLA Y LEÓN ECONÓMICA SOBRE LOS PROGRAMAS DE LA AGENCIA O VALLADOLID NOW</t>
  </si>
  <si>
    <t>IGLESIAS COMUNICACION, S.L.</t>
  </si>
  <si>
    <t>CONTRATO DISEÑO CARTEL PUBLICITARIO PARA CAMPAÑA DE VENTA RESPONSABLE DE ALCOHOL EN SUPERMERCADOS</t>
  </si>
  <si>
    <t>JAVIER NORIEGA DE LARA</t>
  </si>
  <si>
    <t>TALLERES EDUCATIVOS PARA LA PREVENCION DEL BULLYING // CENTROS EDUCATIVOS Y ESPACIOS JOVENES // JULIO-DIC 2025</t>
  </si>
  <si>
    <t>I-DE REDES ELECTRICAS INTELIGENTES S.A.</t>
  </si>
  <si>
    <t>CIERRE EXPEDIENTE CON COMPAÑÍA SUMINISTRADORA DE ELECTRICIDAD RELATIVO A ACTUACION ELECTROWETLAND EN BARRIO PAJARILLOS</t>
  </si>
  <si>
    <t>CTTO. REPARACIÓN SIST. DETECCIÓN DE INCENDIOS CENTRO EDUCACIÓN ESPECIAL. 15 DÍAS.</t>
  </si>
  <si>
    <t>LUIS ALBERTO BAUSELA PELAEZ</t>
  </si>
  <si>
    <t>LIMPIEZA DE LAS INSTALACIONES DEL ALBERGUE DE PERSONAS SIN HOGAR DE Pº HOSPITAL MILITAR Y RETIRADA DE ENSERES Y BASURAS</t>
  </si>
  <si>
    <t>CTTO. SERVICIO PARA REALIZACIÓN DEL TALLER BEATRIX POTTER CON DISTINTAS ACTIVIDADES EN LA BIBLIOTECA CAMPO GRANDE.</t>
  </si>
  <si>
    <t>LOTE 1. MANT.CENTRALES RECEPTORAS DE ALARMAS 2025 - EN VIRTUD DE ACUERDO MARCO SPSC-SE 20/2023 y 24/2024</t>
  </si>
  <si>
    <t>RUBÉN FERNÁNDEZ SÁNCHEZ</t>
  </si>
  <si>
    <t>ADJUDICA GRABACIÓN CON DRON DE IMÁGENES DE LOS BARRIOS PARA DIFUSIÓN EN LOS CONCEJOS ABIERTOS Y OTROS EVENTOS</t>
  </si>
  <si>
    <t>BETON CATALAN, S.A.</t>
  </si>
  <si>
    <t>Suministro de hormigones y morteros, tanto en obra como retirados en planta con vehículos municipales, según necesidades</t>
  </si>
  <si>
    <t>2025 01 9121 22699</t>
  </si>
  <si>
    <t>Compra de llamador con la figura de San Pedro Regalado para la Cofradía de Gloria "" San Pedro Regalado""</t>
  </si>
  <si>
    <t>GASTOS POR ADQUISICIÓN DE 40 RELOJES DE CABALLERO PARA EL HOMENAJE A JUBILADOS DEL AYUNTAMIENTO DE VALLADOLID .</t>
  </si>
  <si>
    <t>MANTENIMIENTO INDICADORES DE LA AGENDA URBANA DE VALLADOLID AUVA2030</t>
  </si>
  <si>
    <t>GASES Y SOLDADURA DE CASTILLA, S.L.</t>
  </si>
  <si>
    <t>SUMINISTRO DE BOMBONAS DE GAS ARCAL PARA LOS EQUIPOS DE SOLDADURA UTILIZADOS EN LAS BIBLIOTECAS MUNICIPALES. 2025</t>
  </si>
  <si>
    <t>FUNDACION TORMES-EB</t>
  </si>
  <si>
    <t>CTTO. SERVICIO PARA REALIZAR LA ACTIVIDAD PASEO BOTÁNICO Y LITERARIO POR EL CAMPO GRANDE.</t>
  </si>
  <si>
    <t>ALMENARA DE TORRES</t>
  </si>
  <si>
    <t>VIAJES EL CORTE INGLES</t>
  </si>
  <si>
    <t>GASTOS DE TRANSPORTE DEL ALUMNADO DE CURSOS DE COOPERACION TECNICA EN 2025- PASANTIAS</t>
  </si>
  <si>
    <t>CONTROL FINANCIERO CONVOCATORIA SUBVENCIONES PROYECTOS ESPECIAL INTERES CON MENORES Y TUTORES 2023/2024</t>
  </si>
  <si>
    <t>Contratación de un servicio de preparación física on line para toda la plantilla del Servicio//SEISYPC</t>
  </si>
  <si>
    <t>SUMINISTRO DE VINILO NEGRO PARA OSCURECIMIENTO DE SALA EN C.M. SANTIAGO LÓPEZ</t>
  </si>
  <si>
    <t>REVISIÓN DE LÍNEAS DE VIDA E INSTALACIÓN DE ANTICAIDAS EN ESCALERA ACCESO A CUBIERTA DEL LAVADERO. SERVICIO DE LIMPIEZA.</t>
  </si>
  <si>
    <t>SUMINISTRO DE 70.000 SOBRES PARA BUZONEO DE LAS CELEBRACIONES DE LOS CONCEJOS ABIERTOS EN LOS CENTROS CÍVICOS</t>
  </si>
  <si>
    <t>BAILES EN LA PERGOLA LOS DOMINGOS DE AGOSTO DE 2025 PARA LOS USUARIOS DE LOS CVA- INICIATIVAS SOCIALES- E.Z</t>
  </si>
  <si>
    <t>CERTIFICADO SSL OV PARA UNA SUBPÁGINA DENTRO DEL DOMINIO DEL AYUNTAMIENTO DE VALLADOLID ciudadeshermanas.valladolid.es</t>
  </si>
  <si>
    <t>AGUSTIN TORRES MAÑUECO</t>
  </si>
  <si>
    <t>BAILES EN LA PERGOLA LOS DOMINGOS DE JULIO Y 15 DE AGOSTO DE 2025 PARA LOS USUARIOS DE LOS CVA - INICIATIVASVSOCIALES-AT</t>
  </si>
  <si>
    <t>ARREGLO DE DESPERFECTOS DE TELONES DEL TEATRO DEL C.C. JOSÉ MARÍA LUELMO</t>
  </si>
  <si>
    <t>COORDINACION DE SEGURIDAD Y SALUD PARA EL CONTRATO DE CONTROL DE ACCESOS A LA ZONA DE BAJAS EMISIONES VS 21/22</t>
  </si>
  <si>
    <t>ALARMAS. SERVICIO ANTI-INTRUSIÓN POR DISPOSITIVO DETECTOR EN CASA DEL BARCO Y EDIFICIO ANEXO</t>
  </si>
  <si>
    <t>ALARMA. REVISIÓN FUNCIONAMIENTO CENTRALITA Y DISPOSITIVO ANTI-INTRUSIÓN EN EL EDIFICIO CASA DEL BARCO Y ANEXO</t>
  </si>
  <si>
    <t>SERV.DE ASIST TÉCNICA PARA LA ELABOR.DEL DIAGNÓSTICO DE DATOS Y LA ELABORACIÓN DEL II PLAN MUNICIPAL PARA PERS. MAYORES</t>
  </si>
  <si>
    <t>22618</t>
  </si>
  <si>
    <t>TALLERES GOCA,C.B.</t>
  </si>
  <si>
    <t>FABRICACIÓN Y REPARACIÓN DE PIEZAS MEDIANTE MECANIZADO. SERVICIO DE LIMPIEZA.</t>
  </si>
  <si>
    <t>NUBECAO SISTEMAS S.L.</t>
  </si>
  <si>
    <t>SUMINISTRO DE UN SAI CON DESTINO EL AYUNTAMIENTO DE VALLADOLID</t>
  </si>
  <si>
    <t>VISITA FORMATIVA AL ARCHIVO DE SIMANCAS EL19 DE JUNIO DE 2025 LOS ALUMNOS DEL CURSO DE AUX DE CENTRO DEL C. DE FORMACION</t>
  </si>
  <si>
    <t>Adquisición de 4 baterías BPA286 24V 6Ah HOLMATRO/SEISPC</t>
  </si>
  <si>
    <t>LOTE 2. MANT.SISTEMAS ANTIINTRUSION 2025 - EN VIRTUD DE ACUERDO MARCO SPSC-SE 20/2023 y 24/2024</t>
  </si>
  <si>
    <t>MANTENIMIENTO ALARMAS Y SISTEMAS ANTIINTRUSION EN VIRTUD DE ACUERDO MARCO LOTE 2 ANTI-INTRUSION CENTRO FORMACION EMPLEO</t>
  </si>
  <si>
    <t>CONTRATACIÓN DEL SUMINISTRO DE LICENCIAS DE PLUGINS DE REDMINEUP CON DESTINO AL CDIT</t>
  </si>
  <si>
    <t>BOTA PVC NITRILO -S5- VERDE Nº40/BOTA PVC NITRILO -S5- VERDE Nº45.../// AM EXP 18/2022 // SERVICIO DE LIMPIEZA.</t>
  </si>
  <si>
    <t>MANTENIMIENTO  MATERIAL PARA REPARACION DEL CVA SAN JUAN-AM- INICIATIVAS SOCIALES</t>
  </si>
  <si>
    <t>MANTENIMIENTO, SUMINISTRO DE TKROM ANTIGOTERAS GRIS 4LTPARA REPARACION DELE. MAYORES LAS FLORES-AM-INICIATIVAS</t>
  </si>
  <si>
    <t>BATERÍA ESTX7A-BS / MANO DE OBRA ( 9577-JTL MORERAS  )</t>
  </si>
  <si>
    <t>AZ9788410076914    Vainilla Failecilla ( FORMATO    Libro ) / 9788410642140      Solas en el silencio ( FORMATO    L )</t>
  </si>
  <si>
    <t>SUMINISTRO DE MATERIALES  PARA EL CURSO DE PARQ. Y JARD. DEL C. DE F. PARA EL EMPLEO- JACINTO BENAVENTE</t>
  </si>
  <si>
    <t>MAGNUM + BLANCO 15L ( SAN BENITO ) / DANPIN ALARGO ALUMINIO FIJO 1M ( SAN BENITO ) / DANPIN PINCEL CABO LATA PLANO N28 (</t>
  </si>
  <si>
    <t>BISAGRA COLELL CRIPLI EASY / COMMENT|++ CUARTO DE CONSERJES ++ / CERRADURA CERRAVAL 17 LLAVE LIBRE LAT 60MM</t>
  </si>
  <si>
    <t>6880 8 X 7 PERFIL BARRA CHAVETA 1 M / 933- 7X 20-100 TORNILLO  C/ HEXAGO.../// AM EXP 18/2022 // SERVICIO DE LIMPIEZA.</t>
  </si>
  <si>
    <t>FLOTADOR FOMINAYA LATERAL  0144160120 / MECANISMO ROCA A822502200 DESCARGA SIMPLE / MANGUITO INOD. EXC. JIMTEN 21170 S-2</t>
  </si>
  <si>
    <t>CENTRO CIVICO RONDILLA (ID 46197)  / CIERRAP. TELESCO 22 B 50 EST. PL -</t>
  </si>
  <si>
    <t>MONTAJE KUBOTA  / VALVULA TR413 / MONTAJE RUEDAS / CAM 18X8.50-8 / REPARAR 10.0/75-15 / PARCHE / MONTAJE DUMPER</t>
  </si>
  <si>
    <t>SUMINISTRO DE FIELTRO PROTECTOR PREMIUM 300GR 1X20M ROL PARA EL CURSO DE PINTURA DEL  JACINTO BENAVENTE -</t>
  </si>
  <si>
    <t>vehículo matrícula 1277 KMD / BOMBIN ALIMENTACIÓN 6585151 / ANILLO TORICO 1.../// AM EXP 18/2022 // SERVICIO DE LIMPIEZA</t>
  </si>
  <si>
    <t>PACHIRA ACUATICA  / FICUS BENJAMINA</t>
  </si>
  <si>
    <t>MANT. SUMINISTRO DE SEGOCRYL M-60 S 15LT  PRA EL E. MAYORES LAS FLORES- AM</t>
  </si>
  <si>
    <t>ALB: 25-213829 SUMINISTRO FONTANERÍA PARA CC CIVICO  45994 CANAL DE CASTILLA / BARRA 2 ML.TUBO PVC ENCOLAR PN 10 D</t>
  </si>
  <si>
    <t>REMACHE 7337F_D4.0_025_AL_NA ICON RR / REPARACIÓN ANTIVUELCO TUBO 20 ICON RR / REPA.../// SERVICIO DE LIMPIEZA.</t>
  </si>
  <si>
    <t>SUMINISTRO PARA C.C. BAILARIN VICENTE ESCUDERO (/ DOSIF JAB AITANA REF.-811Y31)</t>
  </si>
  <si>
    <t>MANTENIM, SUMINISTRO DE CAJA SUELO 70MM 4  Y PLACA CIEGA INDIVIDUAL BLANCO PARA REPARACION DEL E. MAYORES LAS FLORES-AM</t>
  </si>
  <si>
    <t>F - 5848 - 10 COPIAS LLAVE MAESTRA CEAS DELICIAS CANTERAC - CERRADURA BTV PARA COMEDOR SOCIAL-CAI - MAOR</t>
  </si>
  <si>
    <t>RUEDA 1-0780 CLR 050D 030K GIRAT. GOMA / RUEDA 1-0783 CLR 050D 030K GIRAT.../// AM EXP 18/2022 // SERVICIO DE LIMPIEZA.</t>
  </si>
  <si>
    <t>MANTENIMIENTO CORRECTIVO DE DIVERSO MATERIAL CONTRA INCENDIOS DE LOS CENTROS RONDILLA, SAN JUAN Y ZONA ESTE</t>
  </si>
  <si>
    <t>CONTROL DE CALIDAD DE LA REPARACION DE LOS PUESTOS DE VENTA  DEL MERCADO DE LAS DELICIAS (LOTE2)</t>
  </si>
  <si>
    <t>CONTROL DE ALARMAS DE INSTALACIONES ADSCRITAS AL SERVICIO DE PARQUES Y JARDINES_AM SPSC-SE 20/2023 LOTE 1 Y 3</t>
  </si>
  <si>
    <t>TALLERES LA EDUCACIÓN DE LOS SEXOS LOS BUENOS AMORES// INSTITUTOS VALLADOLID// ULTIMO CUATRIMESTRE DEL 2025</t>
  </si>
  <si>
    <t>DIN-A PUBLIC, S.L.</t>
  </si>
  <si>
    <t>ADJUDICA BUZONEO DE CINCO DÍPTICOS DE 'INFO VALLADOLID' EN CIUDAD (90.000)</t>
  </si>
  <si>
    <t>FOIMA S.A.</t>
  </si>
  <si>
    <t>CARRO RUEDA MEDIANA, RUEDA GIRATORIA Y RUEDA MACIZA PARA GRÚAS DE POLICÍA MUNICIPAL</t>
  </si>
  <si>
    <t>INDUSTRIA 46</t>
  </si>
  <si>
    <t>DISEÑO GRÁFICO DE CARTELES, TRÍPTICOS, TARJETAS Y ROLL UP PROMOCIÓN DE MUESTRAS DE TEATRO, CULTURA TRADICIONAL Y OCIO IN</t>
  </si>
  <si>
    <t>SUMINISTRO DE GASOLEO PARA GRUPOS ELECTRÓGENOS EN C.C. CASA CUNA</t>
  </si>
  <si>
    <t>SUMINISTRO DE BATERÍA PARA GRUPO ELECTRÓGENO EN C.C. ZONA ESTE</t>
  </si>
  <si>
    <t>CATERING PARA EL ENCUENTRO DE ENTIDADES COLABORADORAS Y EMPRENDEDORES DEL ESPACIO COWORKING LANZADERA IDEVA</t>
  </si>
  <si>
    <t>ARCAL 21 B50 SPEED SMARTOP / ARCAL 1 PRACTIGAS / GASTOS DISTRIBUCIÓN</t>
  </si>
  <si>
    <t>EL LEÓN DE EL ESPAÑOL PUBLICACIONES, S.A.</t>
  </si>
  <si>
    <t>ADJUDICA RENOVACIÓN ANUAL SUSCRIPCIÓN AL PERIÓDICO DIGITAL ELESPAÑOL.COM (16/06/2025 a 15/06/2026)</t>
  </si>
  <si>
    <t>SUMINISTRO DE VESTUARIO PARTICIPANTES PROGRAMA MIXTO AUXILIAR DE CENTRO II ECYL 2025</t>
  </si>
  <si>
    <t>ORIZON UNDERWRITERS S.L.</t>
  </si>
  <si>
    <t>CONTRATO BASADO EN EL ACUERDO MARCO SEGURO DE VIDA AÑO 2025</t>
  </si>
  <si>
    <t>PRORROGA LOTE 1 taller La diversidad como fortaleza sensib.accesibilidad de 1 septiembre a 31 diciembre 2025</t>
  </si>
  <si>
    <t>MANTENIMIENTO ALARMAS Y SISTEMAS ANTIINTRUSION EN VIRTUD DE ACUERDO MARCO LOTE 3 CCTV CENTRO DE FORMACION EMPLEO JACINTO</t>
  </si>
  <si>
    <t>CONTROL DE ALARMAS DE INSTALACIONES ADSCRITAS AL SERVICIO DE PARQUES Y JARDINES_AM SPSC-SE 20/2023 LOTE 2</t>
  </si>
  <si>
    <t>INSPECCIONES TÉCNICAS PERIÓDICAS DEPENDENCIAS POLICÍA MUNICIPAL LOTE Nº 6 2025-2026</t>
  </si>
  <si>
    <t>DOCUMENTO COMPLEMENTARIO A Nº 920250004943 CON REF. 22025003471 POR ERROR EN EL CÁLCULO DE IMPORTES</t>
  </si>
  <si>
    <t>BUZONEO DE CONVOCATORIAS DE CONCEJO ABIERTO 2025</t>
  </si>
  <si>
    <t>MB4 VESTIMOS SOLUCIONES SL</t>
  </si>
  <si>
    <t>SUMINISTRO DE VESTUARIO PARA TRABAJADORES PROGRAMA MIXTO PARQUES Y JARDINES V ECYL 2025</t>
  </si>
  <si>
    <t>1 110606973R - PIPA SALIDA AGUA</t>
  </si>
  <si>
    <t>Adquisición botellas de gas propano// 4 botellas de gas propano de  11kg//SEISPC</t>
  </si>
  <si>
    <t>SUMINISTRO DE PAPEL PARA IMPRESIÓN DE CARTELES INDIVIDUALES DE LAS MUESTRAS 2025</t>
  </si>
  <si>
    <t>SUMINISTRO DE PAPEL PARA LA IMPRESIÓN DE CARTELES Y FOLLETOS PARA PROMOCIÓN DE LAS MUESTRAS</t>
  </si>
  <si>
    <t>PLANTACIÓN ÁRBOLES CEIP PARQUE ALAMEDA - PRESUPUESTOS PARTICIPATIVOS.</t>
  </si>
  <si>
    <t>GREEN BUILDING COUNCIL - ESPAñA CONSEJO PARA LA EDIFICACION SOSTENIBLE ESPAÑA</t>
  </si>
  <si>
    <t>ORGANIZACIÓN Y DESARROLLO DE DOS ESPACIOS LEGOFIT EN EL EVENTO ""SOSTENIBILIDAD XL""</t>
  </si>
  <si>
    <t>DOMINIO VALLAIRE.ES</t>
  </si>
  <si>
    <t>ADQUISICION DE SUMINISTRO POR FALTA DE MATERIAL EN A.M. V.18/2022</t>
  </si>
  <si>
    <t>CORRECCIÓN ERROR MATERIAL EXP.SE 40/2024 CTTO MANTENIMIENTO ASCENSOR EIM LA COMETA LOTE 6 -AÑO 2025-</t>
  </si>
  <si>
    <t>ESPUMA POLIURETANO PISTOLA / DISOLVENTE LIMPIEZA PISTOLA / SIKA 11FC PURFORM MARRON 300ML / RESINA  POLYESTER 300 ml / T</t>
  </si>
  <si>
    <t>2025 10 2314 22699</t>
  </si>
  <si>
    <t>CONTRATACIÓN DOMINIO WEB VALLANOCHE.ES POR UN AÑO HASTA EL 08-04-2026</t>
  </si>
  <si>
    <t>2025 10 2312 625</t>
  </si>
  <si>
    <t>MUMECA I S.L.</t>
  </si>
  <si>
    <t>SUMINISTRO DE SILLAS CON BRAZOS PARA EL CVA SAN JUAN, 48 UNIDADES- INICIATIVAS SOCIALES</t>
  </si>
  <si>
    <t>2025 06 3231 633</t>
  </si>
  <si>
    <t>CONTRATO MENOR DE SUMINISTRO: REPOSICIÓN DE LAVAVAJILLAS PARA LA EIM MAFALDA Y GUILLE -1 SEMANA-</t>
  </si>
  <si>
    <t>2025 02 9332 22699</t>
  </si>
  <si>
    <t>SEGURIDAD INDUSTRIAL, MEDIO AMBIENTE Y CALIDAD, S.L.</t>
  </si>
  <si>
    <t>INSPECCION  DE SEGURIDAD EN MAQUINAS RD 1215/97 SIERRA DE CINTA TROZADORS EN TALLER DE CARPINTERIA DE MADERA (PARQUE DE</t>
  </si>
  <si>
    <t>F - 5677 - MANTENIMIENTO PCI SERVICIOS SOCIALES CEAS  - NOVIEMBRE DE 2024- JOMAR SEGURIDAD</t>
  </si>
  <si>
    <t>LOTE KOBAN ""CAPUCHON ORO"" / EMERGEN LEG URA21PLUS 100LM 1H NP 66160.../// AM EXP 18/2022 // SERVICIO DE LIMPIEZA.</t>
  </si>
  <si>
    <t>VARTA BATERIA BLUE 60AH 540EN +DCHA</t>
  </si>
  <si>
    <t>ALB: 25-207672 PED: 25-012569-1003 S/PED: 1268 / BOLSA 50 ACOPLES EN CODO ROSCA MACHO 3/4 / COLLARIN TOMA PE DN 63X3/4 /</t>
  </si>
  <si>
    <t>ALB: 25-208743 PED: 25-014338-1003 S/PED:  / CAJA 20 UD PILA ALCALINA 6LR61-9V (VARTA)</t>
  </si>
  <si>
    <t>F - 4753 - 2 REPOSAPIES FELLOWES AJUSTABLES PARA EL COMEDOR SOCIAL - FERRETERIA ORTIZ</t>
  </si>
  <si>
    <t>2025 04 9209 22199</t>
  </si>
  <si>
    <t>ADQUISICIÓN DE DOS BASTIDORES PARA CARPETAS COLGANTES GIO DIN A4-FOLIO CON DESTINO A CONCEJALÍA HACIENDA.</t>
  </si>
  <si>
    <t>7425FKM-  BNP8 H.M.O.  REVISAR  PERDIDA DE AIRE  Y  DETERMINAR  AVERIA.  SUSTITUIR  TECALAN COMPLETO  ENTRADA //SEISPC</t>
  </si>
  <si>
    <t>ID: 0045579-CALLE TOPACIO / MANILLA OCARIZ 1993/74 NEGRO / GOMA ESTANCO E.../// AM EXP 18/2022 // SERVICIO DE LIMPIEZA.</t>
  </si>
  <si>
    <t>Seguridad y salud del lote 3 contrato conservación, reparación alumbrado en Vallladolid (3ª prórroga exp. 8/2021 PS 3)</t>
  </si>
  <si>
    <t>CORREA TRAPECIAL</t>
  </si>
  <si>
    <t>STIHL SISTEMA DE LLENADO PARA COMBUSTIBLE 8905005</t>
  </si>
  <si>
    <t>COMMENT|++ MANTENIMIENTO ++ / CREMONA OSCILOBATIENTE GIESSE / CERRADURA TESA EMBUTIR 2000 30 HL *</t>
  </si>
  <si>
    <t>MANTENIMIENTO, SUMINISTRODE DISCO TIROLIT 125X1 INOX.PARA REPARACIONES DEL CVA PASAJE DE LA MARQUESINA- AM- INICIATIVAS</t>
  </si>
  <si>
    <t>ADPRO/500 - ESCOBILLAS LIMPIA 500 / ADPRO/BLUE10 - BLUE10</t>
  </si>
  <si>
    <t>C.MUNICIPAL LAS FLORES TKROM MATE FORTUNA M-60 OCEANIC 4L</t>
  </si>
  <si>
    <t>ALB: 25-209537 PED: 25-015726-1104 S/PED: AO007109 / 3EN1 SPRAY 200 ML LUBRICANTE UNIVERSAL / ARQUETA POLYPRO ECO RECTAN</t>
  </si>
  <si>
    <t>CUERDA NYLON TRENZADA M.T. 10 MM M/L EHL / TORNI. DIN 7505A C/AVE. BICROM. 4.0X 20 / GANCHO INDUS FORMA ESE GALVANIZ. 80</t>
  </si>
  <si>
    <t>SUMINISTRO MATERIAL DE FERRETERÍA EN DISTINTOS COLEGIOS PÚBLICOS</t>
  </si>
  <si>
    <t>SUMINISTRO MATERIAL DE PINTURA PARA REPARACION DEL CVA PASAJE DE LA MARQUESINA- INICIATIVA SOCIALES</t>
  </si>
  <si>
    <t>MANT. SUMINISTRO DE MATERIAL PARA REPARACIONES DEL CVA SAN JUAN-PUENTE Y RIO ESGUEVA- AM- INICIATIVAS SOCIALES</t>
  </si>
  <si>
    <t>PISTOLA ESPUMA PLASTICA / PISTOLA SILICONA 310 PROFESIONAL / PALO ESCOBA / FREGONA 1,40M / CEPILLO ESCOBA (SIN PALO)</t>
  </si>
  <si>
    <t>F - 6245 - AGLOMERADO - CEAS BARRIO ESPAÑA - AGLOMERADO Y COLA - JEFATURA CEAS-S. AGUSTIN- MARINO DE LA FUENTE</t>
  </si>
  <si>
    <t>AMIG MANILLA 3CB72 ACERO INOX 7457 / SILICONA SOUDAL NEUTRA 300ML TRANSP. / SOUDAL SELLADOR DE MADERA ROBLE 290 ML 12562</t>
  </si>
  <si>
    <t>MANT. SUMINISTRO DE SEGOCRYL M-60 S 15LT    PARA REPARACIONES DEL E. MAYORES LAS FLORES. AM</t>
  </si>
  <si>
    <t>SOPORTE SMARPHONE SHAD SG71 180X90 SOPORTE A ESPEJO</t>
  </si>
  <si>
    <t>SEGOCRYL M-60 S 15LT                                                        ( POLICIA MUNICIPAL - PM DISTRITO 3º RETEN P</t>
  </si>
  <si>
    <t>MANT. SUMINISTRO DE TKROM ANTIGOTERAS GRIS 4LT   PR EL E. MAYORES LAS FLORES- AM</t>
  </si>
  <si>
    <t>SUMINISTRO MATERIAL DE FONTANERÍA // CEIP ALLUE MORER</t>
  </si>
  <si>
    <t>MULTIMETRO EFITEST M1 BOLSILLO  30421200  UT120 / TIJERA PROIMAN.../// AM EXP 18/2022 // SERVICIO DE LIMPIEZA.</t>
  </si>
  <si>
    <t>SUMINISTRO DE MATERIAL FERRETERÍA PARA C.C. JOSÉ LUIS MOSQUERA</t>
  </si>
  <si>
    <t>TOTAL TRABAJOS MATRICULA 8671JXF / ANEXO DETALLE FTP000024341</t>
  </si>
  <si>
    <t>COMMENT|+++ DISTRITO 5 +++ / BL TIRAF AGLO C/PL 3,5X16 POZ EHL 30UNDS / *PILA DURACELL LR14 C PLUS BL. 2UD / ANGULO AC B</t>
  </si>
  <si>
    <t>nº vale 1349 ( DESTINO: MORERAS ) / CUCHILLA CORTACESPED HONDA HRH 536 HXE / ACEITE B&amp;S 0.6 L</t>
  </si>
  <si>
    <t>SUMINISTRO MATERIAL DE BAÑO // CEIP VICENTE ALEIXANDRE</t>
  </si>
  <si>
    <t>ESCOBILLERO PLASTICO BLANCO / ESPATULA INOX M/BIMATERIAL 80MM</t>
  </si>
  <si>
    <t>MT CABLE H07Z1-K ZEROH FLEX  1X35 AM-VD / MT CABLE RV-K FLEX  3G2,5   0,6/.../// AM EXP 18/2022 // SERVICIO DE LIMPIEZA.</t>
  </si>
  <si>
    <t>MANTENIMIENTO, SUMINISTRO DE PINTSUR 4L/ XYLAZEL , QUITAMANCHAS PARA REPARACION DEL  CVA SAN JUAN -AM-</t>
  </si>
  <si>
    <t>TA25 82 REPARACION 9447-HMT KMS 166494 METER EN FRENOMETRO, AJUSTAR CABLE DE FRENO MANO, VOLVER A METER EN FRENOMETRO,</t>
  </si>
  <si>
    <t>REPARACION PISON DYNAPAC LC71 / LIMPIEZA Y REGULACION CARBURADOR</t>
  </si>
  <si>
    <t>SUMINISTRO DE MATERIAL DE FONTANERÍA C.C. BAILARÍN VICENTE ESCUDERO (ID 46161)</t>
  </si>
  <si>
    <t>SUMINISTRO DE MATERIALPARA EL CURSO DE PARQ. Y JARDINES DEL C. DE F. PARA EL EMPLEO- JACINTO BENAVNETE</t>
  </si>
  <si>
    <t>ENMARCACION  CUADRO. /// AM EXP 18/2022 // SERVICIO DE LIMPIEZA VIARA.</t>
  </si>
  <si>
    <t>ARTY SMOKED, GAFAS SPORT OCULAR AHUMADO UD                                  ( SERVICIO DE PARQUES Y JARDINES - NUMERO DE</t>
  </si>
  <si>
    <t>GUANTERA</t>
  </si>
  <si>
    <t>ZAPATO FT50 GRIS Nº44 (                       )</t>
  </si>
  <si>
    <t>Albarán: VA25/2004 Fecha: 12/05/25 / TABLERO CONTR.PINO II/III 2500*1250*15MM</t>
  </si>
  <si>
    <t>COMMENT|++ MANTENIMIENTO ++ / BTV BUZON NANO ACERO INOXIDABLE 12720 OFERTA</t>
  </si>
  <si>
    <t>COMMENT|++ MANTENIMIENTO ++ / COMMENT|++ DISTRITO 5 ++ / CERRADURA ELECT DORCAS 41-2 NDF/SX 22MM 6-12V / *CUCHILLA TAJIM</t>
  </si>
  <si>
    <t>SEGOCRYL COLOR PLUS BASE BL 4LT // CEIP ANTONIO ALLUE MORER</t>
  </si>
  <si>
    <t>LOTE DE DVD (LOTE 2)  // BIBLIOTECAS MUNICIPALES</t>
  </si>
  <si>
    <t>CIC NATIVIDAD ALVAREZ CHACON (  ID: 45581 (LA PIRAMIDE) PARTICIPACION CIUDADANA ) / TUBO RECTANGULAR 40X10X1,5</t>
  </si>
  <si>
    <t>CEPILLO PROEX3 500MM (                       ) / GARRA CEPILLO PROEX (                       ) / MANGO CEPILLO PROEX (SI</t>
  </si>
  <si>
    <t>MT CABLE RZ1-K 1KV FLEX ZEROH  3G2,5 (AS) / Serie: GCC-821L7CY         30 8002001401 / BASTIDOR 1E NIESSEN N2271.9 ""ZENI</t>
  </si>
  <si>
    <t>TEFA-131 - Resistencia para termo electrico FAGOR 800W 230V / T - Scio.../// AM EXP 18/2022 // SERVICIO DE LIMPIEZA.</t>
  </si>
  <si>
    <t>TERMINAL PREAISLADO FASTON MACHO AFM-1,5 / TERMINAL PREAISLADO FA.../// AM EXP 18/2022 // SERVICIO DE LIMPIEZA VIARIA.</t>
  </si>
  <si>
    <t>COMMENT|++ MANTENIMIENTO ++ / COMMENT|++ RETIRA ROBERTO ++ / CREMONA OSCILOBATIENTE GIESSE</t>
  </si>
  <si>
    <t>SUMINISTRO DE PLANTAS  Y FLORES PARA EL CURSO DE PARQUES Y JARDINES DEL  C. DE F. PARA EL EMPLEO-JACINTO BENVENTE</t>
  </si>
  <si>
    <t>SUMINISTRO DE BOMBILLA DOWN DISANO LED//ESPACIO JOVEN//MAYO 2025.</t>
  </si>
  <si>
    <t>REPOSAPIES FELLOWES AJUSTABLE ERGO / COMMENT|+++GE0011760 +++</t>
  </si>
  <si>
    <t>ZOCALO   JANGAR 2901   1Elemen.Superficie / MT CANAL LEGRAND 30008    20X12,5 / INTERRUP NIESSEN 8101 mecanismo / TECLA</t>
  </si>
  <si>
    <t>CONTERA REDONDA  GOMA 40 OFERTA. /// AM EXP 18/2022 // SERVICIO DE LIMPIEZA VIARIA.</t>
  </si>
  <si>
    <t>0802 / STIHL ACEITE ADHESIVO P. CADENA FORESTPLUS 5 L 7815166002</t>
  </si>
  <si>
    <t>COMMENT|++ MANTENIMIENTO ++ / *PILA DURACELL IND AAA LR03 (10UDS) OFERTA / *PILA DURACELL IND AA LR06 (10UDS) OFERTA / C</t>
  </si>
  <si>
    <t>1 7700427640 - INTERRUPTOR</t>
  </si>
  <si>
    <t>ALB: 25-207285 PED: 25-011902-1003 S/PED:  / OBRA CEIP MARTIN BARO / TAPA WC UNIVERSAL POLIPROPILENO RIO BEACH FAST FIX</t>
  </si>
  <si>
    <t>TKROM MATE FORTUNA M-60 OCEANIC 4LT                                         ( MANTENIMIENTO DE EDIFICIOS E INSTALACIONES</t>
  </si>
  <si>
    <t>CIEN AÑOS DE SOLEDAD / CÓMO WINSTON SALVÓ LA NAVIDAD // BIBLIOTECAS MUNICIPALES</t>
  </si>
  <si>
    <t>LLAVES AGA REF. 301 TRIANGULAR 10MM / LLAVES MECANIZADAS MCM ESPECIAL / LLAVES MECANIZADAS ACERO</t>
  </si>
  <si>
    <t>MANO DE OBRA ALUMINIO (MATRICULA 5682MDL SOLDAR BISAGRAS EN ALUMINIO).../// AM EXP // SERVICIO DE LIMPIEZA VIARIA.</t>
  </si>
  <si>
    <t>PINCHAZO FURGON ( MAS EQUILIBRADO 8589-LFX )</t>
  </si>
  <si>
    <t>SUMINISTRO PARA C.C. PARQUESOL (ID 46128 // POLIMERO SIKAFLEX 111 BLANCO 300)</t>
  </si>
  <si>
    <t>MATERIAL DE CERRAJERÍA-CARPINTERÍA // CEIP ALLUE MORER</t>
  </si>
  <si>
    <t>BROCA SDS-PLUS BOOSTER 20X460//SEISPC</t>
  </si>
  <si>
    <t>MANTENIMIENTO, SUMINISTRO DE DISPENSADOR PAPEL HIGIENICO INOX PRA REPARACION DEL CVA RONDILLA- AM</t>
  </si>
  <si>
    <t>COMMENT|++ MANTENIMIENTO ++ / *CADENA EHL PLAST POL.  6X44 RJ/BL M/L- / ESCURREPLATOS EHL ALUM HABITEX 214Y1</t>
  </si>
  <si>
    <t>COMMENT|++ BOMBEROS ++ / CIERRE CAJA VILA 982  60 / ASA ALBERICH ZINC 125MM</t>
  </si>
  <si>
    <t>PUNTA TX30X150 / SPRAY WD40 500ML DOBLE ACCION.../// AM EXP 18/2022 // SERVICIO DE LIMPIEZA.</t>
  </si>
  <si>
    <t>DISTRITO 4 / PILA BOTON CR 2032 VARTA 3V. / PILA BOTON CR 2025 VARTA 3V. / BOLSA CELO SURTIDO TORNILLERIA MEDIANA</t>
  </si>
  <si>
    <t>MANTENIMIENTO, SUMINISTRO DE TKROM ANTIGOTERAS GRIS PARA REPARACION  DEL E. MAYORES LAS FLORES-AM - INICIATIVAS SOCIALES</t>
  </si>
  <si>
    <t>ALB: 25-211992 PED: 25-019439-1003 S/PED:  / OBRA PARQUES Y JARDINES HUERTO PARQUE ALAMEDA / COLLARIN TOMA PE DN 40X1/2</t>
  </si>
  <si>
    <t>LENGUETA SEGURIDAD.../// AM EXP 23/2020 // SERVICIO DE LIMPIEZA.</t>
  </si>
  <si>
    <t>SET SOPORTE LATERAL DCH/IZQ F25095 / COMMENT|CENTRO CIVICO PARQUESOL ID 46132</t>
  </si>
  <si>
    <t>PANEL DISANO ECO 33W 4000K  60X60 UGR&lt;19 BL 3500LM / TASA ECORAEE // BIBLIOTECA PARQUE ALAMEDA</t>
  </si>
  <si>
    <t>ALB: 25-211476 PED: 25-018761-1003 S/PED: 1296 / ENLACE ROSCA MACHO PE 32-1"" / ENLACE ROSCA HEMBRA PE 32-1"" / ENLACE ROS</t>
  </si>
  <si>
    <t>FICUS ROBUSTA</t>
  </si>
  <si>
    <t>MATERIAL PINTURA CC PILARICA ID 45862 // TKROM BASE UNI ESM.STCO CON PU SATINADO TR 0,75LT</t>
  </si>
  <si>
    <t>SUMINISTRO MATERIAL DE BAÑO // CEIP MIGUEL HERNÁNDEZ</t>
  </si>
  <si>
    <t>COMMENT|+++ PIT +++ / BROCA BOSCH SDS PLUS-7X 10X100X165 / *BL DUOPOWER 10X50 + T AUTOSERV. 10UDS</t>
  </si>
  <si>
    <t>975-M-14 VARILLA ROSCADA 1 METRO 5.6 ZN / 985-M-14-200  TUERCA A.B. / 124-M14 ZN ARANDELA PLANA S / 497977 TACO QUIMICO</t>
  </si>
  <si>
    <t>SUMINISTRO PARA CC CANAL DE CASTILLA ID 45832 / MULETILLA CABINA MOD.06 DIAM 65X10 NETO / TORNI. DIN  963 C/AVE.RAN.</t>
  </si>
  <si>
    <t>MATERIAL C.C. CANAL DE CASTILLA (45991) Y C.M. SEGUNDO MONTES (ID 46593)</t>
  </si>
  <si>
    <t>11533PV 11533PV PULSADOR FRONTAL VERDE / 1603B 1603B CRIMPADORA.../// AM EXP 18/2022 // SERVICIO DE LIMPIEZA.</t>
  </si>
  <si>
    <t>ALB: 25-206819 PED: 25-010687-1001 S/PED: 1670475054 / REPARACION DE: DESBROZADORA   MARCA:OLEO MAC   MODELO: 730 S   NS</t>
  </si>
  <si>
    <t>BTV BUZON NANO BLANCO 12710</t>
  </si>
  <si>
    <t>ALB: 25-210497 PED: 25-016990-1003 S/PED:  / OBRA CENTRO CIVICO BAILARIN VICENTE ESCUDERO / BOLSA GRANEL PEQUEÑA (8X6CM)</t>
  </si>
  <si>
    <t>SUMINISTRO PARABAILARÍN VICENTE ESCUDERO (ID 46418 //DOWN.EMP IRELUZ IRD-2405 BL RED. 25W 4000K / TASA ECORAEE 208/2005)</t>
  </si>
  <si>
    <t>LLAVE AJUSTABLE MOLETA LATERAL 15º 150MM ( SERVICIO DE LIMPIEZA - R.../// AM EXP 18/2022 // SERVICIO DE LIMPIEZA.</t>
  </si>
  <si>
    <t>ALBARAN: AV25/02285 F: 09/04/2025 / BROCA SDS-PLUS MX4 12*400*450//SEISPC</t>
  </si>
  <si>
    <t>CODO ORIENTABLE 3/8.../// AM EXP 23/2020 // SERVICIO DE LIMPIEZA VIARIA.</t>
  </si>
  <si>
    <t>F - 5312 - PORTALAMPARAS Y LAMPARA PARA VVDA ALOJ PROV EN PORTILLO DEL PRADO 20 1C - CADIELSA</t>
  </si>
  <si>
    <t>TERRITORIO VIOLETA S.L</t>
  </si>
  <si>
    <t>ESPECTACULO DOOOODEPECHOS// EN  CENTRO CULTURAL DE VALLADOLID // NOVIEMBRE 2025</t>
  </si>
  <si>
    <t>DANIEL PAJARES PEREZ</t>
  </si>
  <si>
    <t>CTTO. OBRA - PÉRGOLA EN EL ARENERO DEL PATIO - CEIP VICENTE ALEIXANDRE</t>
  </si>
  <si>
    <t>ASISTENCIA TÉCNICA DE EMPRESA MANTENEDORA EN SISTEMA DE SEGURIDAD</t>
  </si>
  <si>
    <t>PENCIL ILUSTRADORES, S.L.</t>
  </si>
  <si>
    <t>CAMPAÑA: PLAN CONTIGO FRENTE A LA SOLEDAD NO DESEADA- INICIATIVAS SOCIALES</t>
  </si>
  <si>
    <t>KIOSKO Y MAS SOCIEDAD GESTORA DE LA PLATAFORMA TECNOLOGICA SL</t>
  </si>
  <si>
    <t>ADJUDICA RENOVAR DOS SUSCRIPCIONES ANUALES A PLATAFORMA DIGITAL KIOSKOYMAS (agosto 2025 a julio 2026)</t>
  </si>
  <si>
    <t>SERGIO GRANERO GONZALEZ</t>
  </si>
  <si>
    <t>SISTEMA DE GESTIÓN DE ESPERA EN OFICINA DE SAN BENITO/TASA DE RESIDUOS</t>
  </si>
  <si>
    <t>ARROYOMOLINOS</t>
  </si>
  <si>
    <t>MANTENIMIENTO EXTINTORES DE LAS CABINAS DE LA RED DE CONTROL DE LA CONTAMINACION</t>
  </si>
  <si>
    <t>REVISIÓN Y ARREGLO POR AVISO DE AVERÍA DISTRITO II</t>
  </si>
  <si>
    <t>ASISTENCIA Y REPARACIÓN DE ALARMA// ESPACIO JOVEN NORTE// JUNIO 2025</t>
  </si>
  <si>
    <t>CTTO. REPARACIÓN DE VENTANAS CEIP TIERNO GALVÁN, CEIP FRANCISCO PINO Y OTROS. AÑO 2025</t>
  </si>
  <si>
    <t>SUMINISTRO DE STORES PARA EL CVA DELICIAS- INICIATIVAS SOCIALES</t>
  </si>
  <si>
    <t>REPARACIÓN DE AVERÍAS EN SISTEMA DE VIDEO VIGILANCIA E INSTALACIÓN ELÉCTRICA. SERVICIO DE LIMPIEZA.</t>
  </si>
  <si>
    <t>CONTENEDOR DE ESCOMBROS PARA  EL ESPACIO DE MAYORES LAS FLORES</t>
  </si>
  <si>
    <t>ADQUISICIÓN DE MOBILIARIO CON DESTINO A LA CONCEJALÍA Y A LA DIRECCIÓN DEL ÁREA DE PARTICIPACIÓN CIUDADANA Y DEPORTES.</t>
  </si>
  <si>
    <t>9600 - Pulsador simple placas Cyty Classic  / ESCUELA INFANTIL CABALLITO BLANCO</t>
  </si>
  <si>
    <t>OR: 20829 - MATRICULA: 8776KMN / RACORD EN T ( 2058439 ).../// AM EXP 23/2020 // SERVICIO DE LIMPIEZA.</t>
  </si>
  <si>
    <t>Reparación de emergencia del sistema de riego en la zona verde municipal del barrio de Parquesol.</t>
  </si>
  <si>
    <t>SUSCRIPCIÓN A COSITALNETWORK VICESECRETARIO GENERAL</t>
  </si>
  <si>
    <t>MIGUEL ÁNGEL  CASTAÑEDA GARCÍA</t>
  </si>
  <si>
    <t>ADJUDICA CAMPAÑA PUBLICITARIA PATINETE SEGURO VMP</t>
  </si>
  <si>
    <t>2025 11 1321 16200</t>
  </si>
  <si>
    <t>CURSO DE CAPACITACIÓN COMO POLICIA JUDICIAL DE TRAFICO (ESPECIALIZACIÓN PRUEBAS DE DROGRAS EN CONDUCTORES) 17-18-19 SEPT</t>
  </si>
  <si>
    <t>SUMINISTROS Y TECNOLOGIA PARA EL ALUMINIO S.L.</t>
  </si>
  <si>
    <t>VENTANAS PARA LA PLANTA BAJA DELNUEVO CENTRO DE VIDA ACTIVA PASAJE DE LA MARQUESINA</t>
  </si>
  <si>
    <t>AD COMPLEMENTARIO  PARA LAS INSPECCIONES DE ASCENSORES DE LOS CVA TRANSFERIDOS EN 2025</t>
  </si>
  <si>
    <t>CENTRO DE JARDINERIA VIVEROS GIMENO, S.L.</t>
  </si>
  <si>
    <t>SUMINISTRO DE PLANTAS PARA EL C URSO  DE  PARQUES Y JARDINES - JACINTO BENAVENTE</t>
  </si>
  <si>
    <t>SANTIAGO CARRILLO GRACIA</t>
  </si>
  <si>
    <t>ADQUISICIÓN DE MATERIAL DE MERCHANDISING PARA LA ACADEMIA DE LA POLICÍA MUNICIPAL</t>
  </si>
  <si>
    <t>PHYGITAL GAMES SPAIN, S.L.</t>
  </si>
  <si>
    <t>ASISTENCIA TECNICA PARA DESARROLLO DE ESTUDIO DE PROYECTOS INNOVADORES EN EL SECTOR VIDEOJUEGOS Y CONTENIDOS DIGITALES</t>
  </si>
  <si>
    <t>Contratación coordinación de seguridad y salud del contrato de la obra de ampliación del vertedero. Fase 1 Celda 1.1</t>
  </si>
  <si>
    <t>Seguridad y salud del lote 2 contrato conservación, reparación alumbrado en Vallladolid (3ª prórroga exp. 8/2021 PS 3)</t>
  </si>
  <si>
    <t>CONTRATACIÓN DEL MANTENIMIENTO DE LOS APARATOS ELEVADORES EN LOS EDIFICIOS MUNICIPALES DEPENDIENTES DE LA AGENCIA LOTE 6</t>
  </si>
  <si>
    <t>AD COMPLEMENTARIO PARA LA INSPECCION OBLIGATORIA DEL ASCENSOR DEL C. DE F. PARA EL EMPLEO- JACINTO BENAVENTE EN 2025</t>
  </si>
  <si>
    <t>CORREC.ERROR MATERIAL LOTE 6 INSPECCION ELEVADORES DE L.4 AREA 10-SERVICIO DE INTERVENCION SOCIAL</t>
  </si>
  <si>
    <t>EXP. 2024/CTA_01/000037-SE 40/2024 // mantenimiento de ascensores, montacargas y otros elevadores del Ayto.Valladolid.</t>
  </si>
  <si>
    <t>COMERCIAL DANIEL SASTRE, S.L.</t>
  </si>
  <si>
    <t>SUMINISTRO EN REGIMEN DE ALQUILER DE EQUIPAMIENTO PARA LA CUPULA DEL MILENIO</t>
  </si>
  <si>
    <t>AD COMPLEMENTARIO PARA EL MATENIMIENTO DE LA CALEFACCION DEL JACINTO BENAVENTE</t>
  </si>
  <si>
    <t>REPARACION DE MAQUINARIA JARDINERIA, CUCHILLAS, DEL CURSO DE PARQUES Y JARDINESDEL C. DE FORMACION PARA EL EMPLEO-</t>
  </si>
  <si>
    <t>2025 10 2314 623</t>
  </si>
  <si>
    <t>FONTCLYMA</t>
  </si>
  <si>
    <t>SUMINISTRO E INSTALACION DE GRUPO DE PRESION EN ALBERGUE JUVENIL EL PINAR-JUNIO 2025.</t>
  </si>
  <si>
    <t>Sustitución válvula de 2 vías calefacción por avería irreparable que se encuentra fuera del mantenimiento ordinario</t>
  </si>
  <si>
    <t>RADIADORES VALLADOLID, S.L.</t>
  </si>
  <si>
    <t>FABRICACIÓN Y REPARACIÓN DE RADIADORES DE VEHÍCULOS. SERVICIO DE LIMPIEZA.</t>
  </si>
  <si>
    <t>ADQUISICIÓN DE MATERIAL FÉRRICO Y TRANSFORMADOS PARA REPARACIONES EQUIPOS DE RECOGIDA DE RESIDUOS. SERVICIO DE LIMPIEZA.</t>
  </si>
  <si>
    <t>HERMANOS SALGADO DE LA HERA CB</t>
  </si>
  <si>
    <t>CTTO. CAMBIO DE VENTANAS - CEIP LEÓN FELIPE</t>
  </si>
  <si>
    <t>CARTELES PARA LOS PARQUES SOBRE LOS REFUGIOS CLIMATICOS</t>
  </si>
  <si>
    <t>AMPLIACION CONTRATO ADQUISICION PRODUCTOS DESINFECTANTES PARA  EL CMPA DURANTE EL AÑO 2025</t>
  </si>
  <si>
    <t>2025 02 1501 22706</t>
  </si>
  <si>
    <t>MARIA LORETO GARCIA MARTIN</t>
  </si>
  <si>
    <t>Contrato menor demoler edificación y obtener viario y espacios libres para completar urbanización calle Guipúzcoa.</t>
  </si>
  <si>
    <t>REPARACIONES DE CHAPA EN CARROECERÍAS Y EQUIPOS DE COMPACTACIÓN. SERVICIO DE LIMPIEZA.</t>
  </si>
  <si>
    <t>PADEL TEAM GOURMET</t>
  </si>
  <si>
    <t>PARTICIPACION EN LA JORNADA WOMENALIA PÁDEL TOUR VALLADOLID  EN EL QUE PARTICIPAN MUJERES PROFESIONALES Y EMPRENDEDORAS</t>
  </si>
  <si>
    <t>MERINO MONTAÑA, SOCIEDAD LIMITADA</t>
  </si>
  <si>
    <t>REALIZACIÓN EN VALLADOLID DEL CONGRESO INTERNACIONAL DE VENTAS EN JUNIO PARA EL IMPULSO DE LA PROFESIONALIZACIÓN</t>
  </si>
  <si>
    <t>2025 11 1321 623</t>
  </si>
  <si>
    <t>TOPLUDI S.L.</t>
  </si>
  <si>
    <t>SUMINISTRO DE KARTS PARA EL PARQUE INFANTIL DEL TRÁFICO DE POLICÍA MUNICIPAL</t>
  </si>
  <si>
    <t>AMETLLA DEL VALLES</t>
  </si>
  <si>
    <t>VEHÍCULO PARA EL TRANSPORTE DEL MATERIAL QUE NECESITAN LOS ALUMNOS DEL CURSO DE PARQUES Y JARDINES DEL C. DE FORMACION .</t>
  </si>
  <si>
    <t>EFICIA GESTIÓN INTEGRAL DE PROYECTOS,S.L.</t>
  </si>
  <si>
    <t>ASISTENCIA TÉCN.REDAC.PLIEGOS TÉCNICOS ESTUDIO SOTERRAMIENTO FERROVIARIO VALLADOLID.EXPTE.8/25</t>
  </si>
  <si>
    <t>DRONE BY DRONE</t>
  </si>
  <si>
    <t>ACTUALIZACION NORMATIVA EN EL PILOTAJE DE UAS (DRONES) Y FORMACIÓN DE NUEVOS PILOTES. 6 DÍAS EN JUNIO</t>
  </si>
  <si>
    <t>ASTURTECNIA SL</t>
  </si>
  <si>
    <t>Adquisición de un cartucho filtro P61 para compresor BAUER// SEISPC</t>
  </si>
  <si>
    <t>CORREC.ERROR MATERIAL LOTE 6 INSPECCION ELEVADORES DE L.4 AREA 10-SERVICIO IGUALDAD Y JUVENTUD-CENTRO PROGAMAS JUVENILES</t>
  </si>
  <si>
    <t>INDUSMEC ORTIZ, S.L.</t>
  </si>
  <si>
    <t>PLACA ACERO CARBONO DE 350X350X10 Servicio de extinción de incendios, salvamento y protección civil   Ayto. de Valladoli</t>
  </si>
  <si>
    <t>CTO CENTRALIZADO MANTEN. APARATOS ELEVADORES DE CENTROS MUNICIPALES (LOTE 6, INSPECCIONES PERIÓDICAS // 2A)-REAJUSTE</t>
  </si>
  <si>
    <t>Seguro de Accidentes del Ayuntamiento de Valladolid año 2025</t>
  </si>
  <si>
    <t>TERMINAL PREAISLADO FASTON AISLADO AFH/A-2,5 / TERMINAL PREAISLADO.../// AM EXP 18/2022 // SERVICIO DE LIMPIEZA VIARIA.</t>
  </si>
  <si>
    <t>IGNACIO BARCELÓ BLANCO-STEGER</t>
  </si>
  <si>
    <t>RESTAURACIÓN E INSTALACIÓN DE FONDOS DOCUMENTALES DE SEMANA SANTA</t>
  </si>
  <si>
    <t>LABORCONTROL GEOSINTÉTICOS, S.L.</t>
  </si>
  <si>
    <t>CONTROL DE CALIDAD DE LOS GEOSINTÉTICOS DE LAS OBRAS DEL VERTEDERO DE VALLADOLID</t>
  </si>
  <si>
    <t>CORRECCIÓN ERROR MATERIAL EN TERCERO. EXP.SE 40/2024 CTTO MANTENIMIENTO ASCENSOR EIM LA COMETA LOTE 6 -AÑO 2025-</t>
  </si>
  <si>
    <t>Ramón González Palazón</t>
  </si>
  <si>
    <t>Caracterizar escalinatas del parque en el Paseo Isabel la Católica, junto al Puente Mayor.</t>
  </si>
  <si>
    <t>Mula</t>
  </si>
  <si>
    <t>Murcia</t>
  </si>
  <si>
    <t>CORRECCIÓN ERROR MATERIAL EN TERCERO.EXP.SE 40/2024 CTTO MANTENIMIENTO ASCENSOR EMMVA LOTE 6 -AÑO 2025-</t>
  </si>
  <si>
    <t>AD BARRADO- LOTE 6-INSPECCION ELEVADORES OCAS-CVAS NO TRANSF-CONTRATO AÑOS 2025</t>
  </si>
  <si>
    <t>DIRECCIÓN FACULTATIVA DE LAS OBRAS PRIMERA SUBFASE DE LA FASE 1 DEL DEPÓSITO DE RECHAZOS DEL CTR. (VERTEDERO)</t>
  </si>
  <si>
    <t>MANTENIMIENTO, SUMINISTRO DE  COLA TERMICA TM-1805 NATURAL PARA REPARACION DEL CVA LA VICTORIA- AM</t>
  </si>
  <si>
    <t>SUMINISTRO DE MATERIAL PARA EL CURSO DE  PARQUES Y JARDINES VI ,ML. MANGUERA RIEGO DEL C. DE F. PARA EL EMPLEO- JACINTO</t>
  </si>
  <si>
    <t>PUNTA ATORNILLAR 5/16 S2 HX14 ( SERVICIO DE LIMPIEZA - RETIRA: DAVID GONZA.../// AM EXP 18/2022 // SERVICIO DE LIMPIEZA.</t>
  </si>
  <si>
    <t>COMMENT|+++ DISTRITO 5 +++ / *PILA DURACELL LR14 C PLUS BL. 2UD / COPIA LLAVE NORMAL</t>
  </si>
  <si>
    <t>02B-DERIVACIO T 20X12,5 DLPLUS</t>
  </si>
  <si>
    <t>COPIA LLAVE NORMAL.../// AM EXP 18/2022 // SERVICIO DE LIMPIEZA VIARIA.</t>
  </si>
  <si>
    <t>PANTALLA MVL PEPC2-1.2TL P/LED 2X120CM IP66.../// AM EXP 18/2022 // SERVICIO DE LIMPIEZA VIARIA.</t>
  </si>
  <si>
    <t>ADHSEIVO LOCTITE SUPERGLUE-3 XXL 20G / ENLACE JIMTEN 22248 A-14 1-1/2 TUBO LISO / ENLACE MIXTO JIMTEN 22242 A-49 TOMA LA</t>
  </si>
  <si>
    <t>ALB: 25-210310 PED: 25-016627-1003 S/PED: PARQUES Y JARDINES / OBRA HUERTOS ECOLOGICOS BARRIO ESPAÑA PARQUES Y JARDINES</t>
  </si>
  <si>
    <t>MATERIAL CARPINTERÍA PARA CENTRO CIVICO PARQUESOL ID 44199 * / TACON MELAMINA PREENCOLADO 48-50</t>
  </si>
  <si>
    <t>INTERRUPTOR DE CABINA CON LED ( MATRICULA 4746FZF SERVICIO SEPI )</t>
  </si>
  <si>
    <t>CIERRE CAJA VILA 982  60//SEISPC</t>
  </si>
  <si>
    <t>CENTRO CIVICO CANAL DE CASTILLA +++ / FISCHER DUOPOWER 6X30 100UNDS 535453 / ESCARPIA MATRIU R/MADERA 19X60</t>
  </si>
  <si>
    <t>COMMENT|++ RETIRA ROBERTO ++ / COMMENT|++ MANTENIMIENTO ++ / EHL BASE SUPERFICIE TT 16A-250V 9000R2067 / CLAVIJA BIP T/T</t>
  </si>
  <si>
    <t>COMMENT|+++ SAN BENITO -PUERTA 40 +++ / *GANCHO CUELGA CUADROS BRINOX BLANCO / *DUOBLADE FISCHER RH K NV / LLAVE ACODADA</t>
  </si>
  <si>
    <t>COMMENT|+++ DISTRITO 4 +++ / COPIA LLAVE NORMAL / COPIA LLAVE SEGURIDAD PUNTOS / LLAVERO PORTAETIQUETAS PLASTICO</t>
  </si>
  <si>
    <t>BRIDA NYLON 7,6X540 MM NEGRA</t>
  </si>
  <si>
    <t>SPRAY SEGOPI-TECH NEGRO SATINADO RAL 9005 0,4LT/ SPRAY SEGOPI-TECH.../// AM EXP 18/2022 // SERVICIO DE LIMPIEZA.</t>
  </si>
  <si>
    <t>MATERIAL PARA CC MOSQUERA (ID 45924 //CINTA TECNOG NEOPRENO ADH 20X5 (METRO) / *TOPE BRINOX 9001 ADH MARRON 2U)</t>
  </si>
  <si>
    <t>DISCO FLEXOVIT PERFLEX MROSTICK 230X1.9X22.23 / COMMENT|++ MANTENIMIENTO ++</t>
  </si>
  <si>
    <t>ID: 0045480-DEPOSITO CANINO / BURLETE AMIG 2-1000 ALUMINIO PLATA.</t>
  </si>
  <si>
    <t>COMMENT|++DISTRITO 5++ / *PILA DURACELL IND AA LR06 (10UDS) OFERTA</t>
  </si>
  <si>
    <t>REGLETAS // CINTA AISLANTE // TORNILLO ENSAMBLE NIQUEL // BIBLIOTECAS MUNICIPALES</t>
  </si>
  <si>
    <t>MATERIAL PARA C.C. ESGUEVA (DESTORN 242 PHILL  00X60  FELO / *DURACELL MN21 12V BLISTER 1UD.)</t>
  </si>
  <si>
    <t>COMMENT|++ MANTENIMIENTO ++ / JGO GUIA CAJON MOD 16 400MM BLANCA 5813 / BL TIRAF AGLO C/PL 3X16 POZ EHL 30UNDS / BL TIRA</t>
  </si>
  <si>
    <t>RESMA OFFSET ""PAPERFECT"" LASER BLANCO EXTRA ( *TALONARIOS RECIBOS AUTOTAXI* )</t>
  </si>
  <si>
    <t>SPRAY SEGOPI-TECH IMPRI.ANTIOXIDANTE GRIS 0,4LT // COLEGIO PÚBLICO PABLO PICASSO</t>
  </si>
  <si>
    <t>MANTENIMIENTO, SUMINISTRO DE PLASTE COVER STANDARD 15KG   PQRA EL  ESPACIO MAYORES LAS FLORES- AM-INICIATIVAS SOCIALES</t>
  </si>
  <si>
    <t>CONMUTADOR NIESSEN 8102 MECANISMO / TECLA I  NIESSEN 8201-BA / MARCO 1E NIESSEN 8271.1-BA // EIM PLATERO</t>
  </si>
  <si>
    <t>SUMINISTRO C.C. PARQUESOL (ID 45091 // CEYS MONTACK CINTA BLISTER)</t>
  </si>
  <si>
    <t>F - 5763 - CINTA MONTACK CEYS - CEAS ZONA SUR-LA RUBIA - ELECTROSTOCKS</t>
  </si>
  <si>
    <t>933-20X 60    TORNILLO  C/ HEXAGONAL  8.8 ZN TODO ROSCA / 934-M20-250   TUERCA C8 ZN / 124-M20 ZN ARANDELA PLANA S</t>
  </si>
  <si>
    <t>F - 4587 - CERRADURA BTV - VVDA ALOJ PROV CALLE GUARDERIA 6 BAJO D - MAOR SL</t>
  </si>
  <si>
    <t>CEYS BARRA TRANSLUCIDA 45/90MM / SILICONA SOUDAL 280ML NEGRO // COLEGIOS PÚBLICOS</t>
  </si>
  <si>
    <t>SPRAY SEGOPI-TECH GRIS LUMINOSO RAL 7035 ( SERVICIO DE LIMPIEZA ).../// AM EXP 18/2022 // SERVICIO DE LIMPIEZA.</t>
  </si>
  <si>
    <t>ID: 0045332 / BISAGRA STANDAR NEGRA BD-41654</t>
  </si>
  <si>
    <t>BASE 2PT+T LEGRAND 86031 ""OTEO""</t>
  </si>
  <si>
    <t>ALB: 25-207521 PED: 25-012295-1003 S/PED: 1264 / TORNILLO DE CABEZA HEXAGONAL, ARANDELA Y CLIP</t>
  </si>
  <si>
    <t>ZOCALO   JANGAR 2901   1Elemen.Superficie / MT CANAL LEGRAND 30008    20X12,5</t>
  </si>
  <si>
    <t>INTERRUPTOR ESTANCO DH / COMMENT|++ DEPOSITO DE VEHICULOS ++</t>
  </si>
  <si>
    <t>MANGUITO FLEXIBLE PARA TUBOS 40 / MANGUITO FLEXIBLE PARA TUBOS 32 / ENLACE PARA TUBO LISO 40 / ENLACE PARA TUBO LISO 32</t>
  </si>
  <si>
    <t>COMMENT|++ mantenimiento ++ / PULSADOR DH LUMINOSO ESTANCO 36.526/P / CINTA AISLANTE 19X20M ROJA RATIO / *CINTA AISLANTE</t>
  </si>
  <si>
    <t>COMMENT|++ mantenimiento ++ / *GANCHO CORTO COLIS REF.1003 / *CUELGAFACIL COLIS REF.1006</t>
  </si>
  <si>
    <t>F - 5559 - 4 TIRADORES AZULES - JEFATURA CEAS - FERRETERIA ORTIZ</t>
  </si>
  <si>
    <t>TORNI. DIN 7505 C/AVE.POZ. BICR. 4.0X35 / TAPA DH PROTECTORA P/TOMA 16A (BL10U) // BIBLIOTECAS MUNICIPALES</t>
  </si>
  <si>
    <t>ALB: 25-212221 PED: 25-019832-1015 S/PED:  / SIFON SENCILLO BOTELLA EXTENSIBLE C/TOMA LAVAV.  11/2 / RETIRA ALFONSO PERE</t>
  </si>
  <si>
    <t>CENTRO CIVICO CAMPILLO +++ / RESBALON TESA POMO  70 ENTRADA *</t>
  </si>
  <si>
    <t>FIJADOR ( 2565024 ) / OR: 21162 - MATRICULA: 6263LCL</t>
  </si>
  <si>
    <t>F - 5449 - SELLADOR DE MADERA SAPELLY PARA VVDA ALOJ PROV GUARDERIA 6 BAJO D - FERRET ORTIZ</t>
  </si>
  <si>
    <t>11533PV 11533PV PULSADOR FRONTAL VERDE ........ / 061108 06.110.8 FUSIBLE.../// AM EXP 18/2022 // SERVICIO DE LIMPIEZA.</t>
  </si>
  <si>
    <t>COMMENT|+++ DISTRITO 5 +++ / COPIA LLAVE NORMAL</t>
  </si>
  <si>
    <t>11478IL12 11478IL12 INT. LUMINOSO ROJO 12VDC..../// AM EXP 18/2022 // SERVICIO DE LIMPIEZA.</t>
  </si>
  <si>
    <t>PDMN21T5 - Pila Duracell MN21 12V Alcalina A23/K23A LRV08  / T - GE0003954</t>
  </si>
  <si>
    <t>SUMIISTRO DE PULSADOR PARA ASCENSOR DEL C.C. ESGUEVA</t>
  </si>
  <si>
    <t>SUMINISTRO DE PIEZA PARA REPARACIÓN DE ASCENSOR EN CC BAILARÍN VICENTE ESCUDERO (GUIADERA DEL ESTRIBO DE LA CABINA)</t>
  </si>
  <si>
    <t>SERVICIO DE MANTENIMIENTO ASCENSORES JEFATURA DE POLICÍA MUNICIPAL (ENERO)</t>
  </si>
  <si>
    <t>MANT. SUMINISTRO DE LAMINA CUBRETODO FINA 5x4m UD  PARA EL ESPACIO MAYORES LAS FLORES- AM</t>
  </si>
  <si>
    <t>PALETINA UNIVERSAL M.NARANJA 1/2 15mm ( SERVICIO DE LIMPIEZA ).../// AM EXP 18/2022 // SERVICIO DE LIMPIEZA.</t>
  </si>
  <si>
    <t>TE 87º PVC F.PLAST HH  40MM  205344//SEISPC</t>
  </si>
  <si>
    <t>BOWL OF TENTACLES SL</t>
  </si>
  <si>
    <t>REALIZACIÓN DE RECREACION DE LA PLAZA DEL MILENIO DE VALLADOLID MEDIANTE EL USO DE TECNOLOGIAS DE REALIDAD VIRTUAL</t>
  </si>
  <si>
    <t>TORRENT</t>
  </si>
  <si>
    <t>TAPIZADO DE DOS SILLAS DE REUNIÓN DE CENTRO CÍVICO PARQUESOL</t>
  </si>
  <si>
    <t>ALVAREZ Y MATEO ARQUITECTOS, SL</t>
  </si>
  <si>
    <t>Redacción de proyecto y dirección de las obras del cambio de cubierta del Centro de Vida Activa ""Zona Este""</t>
  </si>
  <si>
    <t>CAMBIO DE RAZON SOCIAL.  CERTIFICADO DE EFICIENCIA ENERGETICA ANTES DE ACOMETER OBRAS REHABILITACION STA. CATALINA PRTR</t>
  </si>
  <si>
    <t>REIN</t>
  </si>
  <si>
    <t>ADQUISICION SELLOS DIVERSAS CONCEJALIAS AYTO VALLADOLID , R.-I.</t>
  </si>
  <si>
    <t>CORRECCIÓN ERROR MATERIAL EXP.SE 40/2024 CTTO MANTENIMIENTO ASCENSORES COLEGIOS PUBLICOS LOTE 6 -AÑO 2025-</t>
  </si>
  <si>
    <t>DUONEX DESARROLLO DE NEGOCIO S.L.</t>
  </si>
  <si>
    <t>CONTRATACIÓN DE UN SERVICIO INTEGRADO DE CHATBOT BUSCADOR AVANZADO EN LA WEB DE VALLADOLID NOW</t>
  </si>
  <si>
    <t>BSJ MARKETING Y COMUNICACION S.L.</t>
  </si>
  <si>
    <t>ASISTENCIA TECNICA INTEGRAL PARA LA EXPEDICION DE VALLADOLID DURANTE SU PARTICIPACIÓN EN LA FERIA VIVA TECHNOLOGY 2025</t>
  </si>
  <si>
    <t>AD barrado reajuste presup.mant.y reparac.equipos informáticos CVA ARCA R, Z.E.,HTA,VIC, FRAY Y PARQ.DE 1/1/25 A 28/2/27</t>
  </si>
  <si>
    <t>AMBULANCIAS NORTELEON S.L.</t>
  </si>
  <si>
    <t>SERVICIO DE AMBULANCIAEL 4 DE JUNIO  PARA LA SALIDA RECREATIVA A ISCAR LOS USUARIO DE LOS CVA- INICIATIVAS SOCIALES</t>
  </si>
  <si>
    <t>VALDEFRESNO</t>
  </si>
  <si>
    <t>EQUIPAMIENTO, ILUMINACION, SONIDO Y VIDEO CON MOTIVO DE LA CELEBRACION DEL FESTIVAL DE LITERATURA JAIPUR 5 AL 8 DE JUNIO</t>
  </si>
  <si>
    <t>2025 01 4331 629</t>
  </si>
  <si>
    <t>SUMINISTRO, INSTALACIÓN Y CERTIFICACIÓN DEL CABLEADO NECESARIO PARA LA PUESTA EN SERVICIO DEL TECH LAB</t>
  </si>
  <si>
    <t>APOLO STUDIO CREATIVO S.L.</t>
  </si>
  <si>
    <t>DESARROLLO DE UNA PLATAFORMA WEB PARA LA GESTIÓN DE INMUEBLES EN EL POLÍGONO INDUSTRIAL SAN CRISTOBAL</t>
  </si>
  <si>
    <t>EIC ESTUDIO DE INGENIERIA CIVIL S.L.</t>
  </si>
  <si>
    <t>REDACCIÓN DEL PROYECTO PARA EL SELLADO DEL VERTEDERO DE VALLADOLID. PLAZO DE EJECUCIÓN: 5 MESES</t>
  </si>
  <si>
    <t>RECOGEDORES DE PERSIANA PARA REPARAR LAS DEL DESPACHO 5 Y DE LA COCINA DEL COMEDOR SOCIAL</t>
  </si>
  <si>
    <t>SUMINISTRO DE CINTA PARA REPARACIÓN DE PERSIANA EN C.C. CANAL DE CASTILLA</t>
  </si>
  <si>
    <t>SUMINISTRO DE LAMAS VERTICALES PARA EL ESPACIO DE MAYORES DE LAS FLORES- INICIATIVAS SOCIALES</t>
  </si>
  <si>
    <t>SERVICIO DE CUSTODIA DE FONDOS, CONSULTA, APOYO A LA GESTIÓN DE CONSULTAS Y PRÉSTAMOS EN EL ARCHIVO MUNICIPAL.</t>
  </si>
  <si>
    <t>ACOMETER UNA SERIE DE ADAPTACIONES PARA LA PUESTA EN MARCHA DE LOS PUESTOS DEL MERCADO DE LA RONDILLA.</t>
  </si>
  <si>
    <t>ADQUISICION PIEZAS PARA REPARACION DE INODORO EN EL CMPA</t>
  </si>
  <si>
    <t>AIRE ACONDICIONADO JESUS MARTIN E HIJOS, S.L.</t>
  </si>
  <si>
    <t>REVISION DE MAQUINAS CLIMATIZACION Y CAMBIO FILTROS DEL CVA HUERTA DEL REY- INICIATIVA SOCIALES</t>
  </si>
  <si>
    <t>REDACCIÓN DE PROYECTO Y DIRECCIÓN DE OBRA DE CAMBIO DE CUBIERTA Y CLIMATIZADORAS C.C. ZONA ESTE (EXP. DAPCyD 3/2025)</t>
  </si>
  <si>
    <t>UNIPUBLIC S.A.</t>
  </si>
  <si>
    <t>CONTRATO PATROCINIO PUBLICITARIO DECIMO OCTAVA ETAPA VUELTA CICLISTA ESPAÑA 2025. PRTR NEXT GENERATION EU</t>
  </si>
  <si>
    <t>AD/reajuste presupuestario año 2025 mantenimiento aplicacion informatica SENIORVA-de 1/1/25 a 30/6/27</t>
  </si>
  <si>
    <t>Minora 65.000¿ 920249000887///HPMA-S.E. 22/2024 COMBUSTIBLE GASOIL 2025 PARA VEHÍCULOS DEL SERVICIO DE LIMPIEZA.</t>
  </si>
  <si>
    <t>Minora 115.000¿ /// HPMA-S.E. 22/2024 COMBUSTIBLE GASOIL 2025 PARA LOS VEHÍCULOS DEL SERVICIO DE LIMPIEZA VIARIA.</t>
  </si>
  <si>
    <t>2025/PCM_01/000005 SUMINISTRO E INSTALACIÓN DE ESTORES PARA CENTROS CÍVICOS CASA CUNA, ESGUEVA Y PARQUESOL</t>
  </si>
  <si>
    <t>LA LEY SOLUCIONES LEGALES, S.A.</t>
  </si>
  <si>
    <t>SUSCRIPCIÓN ANUAL A BASES DE DATOS LA LEY, EL CONSULTOR Y PORTAL DE REVISTAS. AÑO 2025</t>
  </si>
  <si>
    <t>2025/OBM_01/000006 CTO.MENOR ESTUDIO Y COORDINACIÓN DE SEGURIDAD Y SALUD OBRA CARPINTERÍA MIGUEL DLEIBES  -6 SEMANAS-</t>
  </si>
  <si>
    <t>2025/OBM_01/000009 CTO.MENOR ESTUDIO Y COORDINACIÓN SEGURIDAD Y SALUD OBRA CARPINTERÍA EIM MAFALDA Y GUILLE -6 SEMANAS-</t>
  </si>
  <si>
    <t>2025/OBM_01/000011 CTO.MENOR COORDINACIÓN SEG Y SALUD REFORMA ASEOS CEIP GARCÍA QUINTANA. -2 MESES-</t>
  </si>
  <si>
    <t>TALLERES ARROYO DE LA ENCOMIENDA S.L.</t>
  </si>
  <si>
    <t>2025/OBM_01/000006 CTO. MENOR OBRAS SUSTITUCIÓN CARPINTERÍAS EXTERIORES EN CEIP MIGUEL DELIBES -6 SEMANAS-</t>
  </si>
  <si>
    <t>PROMOCIONES Y DESARROLLOS BECON S.L</t>
  </si>
  <si>
    <t>APROBAR MOD.DEL PLAN INTERANUAL 24-27 GTOS.URB.UNIDAD DE ACTUACIÓN ÚNICA NUEVO HOSPITAL ZAMBRANA(ANT.APE 63</t>
  </si>
  <si>
    <t>Tercero</t>
  </si>
  <si>
    <t>EXPTE.2025/CMS_01/000046.SEGURO RESP.CIVIL. Del 01/08/2025 al 31/01/2026.ACUERDO MARCO FEMP.AYUNTAMIENTO VALLADOLID.</t>
  </si>
  <si>
    <t>2025 07 1711 210</t>
  </si>
  <si>
    <t>DESBROCE PARCELAS Y VIALES_TITULARIDAD PÚBLICA 2025.A.M. V.16/2022 - C.B. PS5</t>
  </si>
  <si>
    <t>DESBROCE PARCELAS Y VIALES_TITULARIDAD PÚBLICA 2025.A.M. V.16/2022 - C.B. PS6</t>
  </si>
  <si>
    <t>DESBROCE PARCELAS Y VIALES_TITULARIDAD PÚBLICA 2025.A.M. V.16/2022 - C.B. PS7</t>
  </si>
  <si>
    <t>2025 08 1532 22799</t>
  </si>
  <si>
    <t>Contrato de servicio de vigilancia para las obras menores en vía pública cuya tutela corresponden al SEPI.</t>
  </si>
  <si>
    <t>INSERCIONES PUBLICITARIAS EN SUPLEMENTO EL MUNDO CASTILLA Y LEÓN CENTRADOS EN LA INNOVACIÓN Y DESARROLLO ECONÓMICO</t>
  </si>
  <si>
    <t>Adj. obras de desmontaje, traslado y recoL. de la arquería histórica del convento de la Merced Calzada.</t>
  </si>
  <si>
    <t>SISTEMA  DE INGRESOS Y RECAUDACIÓN-LOTE 1 (IMPLANTACIÓN+MANTENIMIENTO+SERVICIOS PERSONALIZADOS) 2025</t>
  </si>
  <si>
    <t>1ª PRORROGA CONTRATO CONSERVACION Y MEJORA INFRAESTR VERDES _ZONAS CENTRO Y NORTE. LOTE 2_ZONA NORTE_V. 34/2022</t>
  </si>
  <si>
    <t>2025/OBM_01/000011 CTO. MENOR OBRA REFORMA ASEOS PLANTA 1º CEIP GARCÍA QUINTANA -2 MESES-</t>
  </si>
  <si>
    <t>GRUPO B2 SPORT EQUIPAMIENTOS DEPORTIVOS, S.A.</t>
  </si>
  <si>
    <t>DAPyD 5/2025 OBRA INFRAESTRUCTURA PARA DAR ESPACIO DE SOMBRA EN C.I.C. CONDE ANSÚREZ</t>
  </si>
  <si>
    <t>PLASTICOS Y TECHOS, S.L.</t>
  </si>
  <si>
    <t>2025/OBM_01/000012  CTO. MENOR DE OBRA PARA LA SUSTITUCIÓN SUELOS VINÍLICOS EN AULAS DE VARIOS  CEIPS. -6 SEMANAS-</t>
  </si>
  <si>
    <t>VIRTUAL REALITY SOLUTIONS</t>
  </si>
  <si>
    <t>Contrato servicio realziación, emisión, grabación sesiones Pleno y otros eventos por internet y sistema video-actas.</t>
  </si>
  <si>
    <t>PRÓRROGA CONTRATACIÓN SERVICIOS CELADURIA AGENCIA DE INNOVACION Y DESARROLLO ECONOMICO AGOSTO A DICIEMBRE 2025</t>
  </si>
  <si>
    <t>HARAL 12 SERVICIOS Y OBRAS, S.L.</t>
  </si>
  <si>
    <t>SE-PC 115/2025 OBRA DE SALIDA DE EMERGENCIA DEL C.C. DELICIAS</t>
  </si>
  <si>
    <t>2025/OBM_01/000009 CTO. MENOR OBRA SUSTITUCIÓN VENTANAS E.I. MAFALDA Y GUILLE. -6 MESES-</t>
  </si>
  <si>
    <t>2025 07 1711 622</t>
  </si>
  <si>
    <t>OBRAS EN PARQUES CANINOS</t>
  </si>
  <si>
    <t>2025 01 4331 633</t>
  </si>
  <si>
    <t>PRIA, S.A.U.</t>
  </si>
  <si>
    <t>OBRA ADECUACIÓN DE LA SALA DE CLIMATIZACIÓN DE LA AGENCIA DE INNOVACIÓN</t>
  </si>
  <si>
    <t>SPC 13/2025 TRABAJOS DE PINTURA EN C.C. ZONA SUR, CANAL DE CASTILLA, JOSÉ LUIS MOSQUERA Y TEMPLETE DEL PARQUE DE LA PAZ</t>
  </si>
  <si>
    <t>2025 01 4331 632</t>
  </si>
  <si>
    <t>LA CASA POR EL TEJADO 2013</t>
  </si>
  <si>
    <t>REPARACIÓN DE LA CUBIERTA DEL LABORATORIO TECNOLÓGICO DE CONTENIDOS DIGITALES</t>
  </si>
  <si>
    <t>2025 11 1631 619</t>
  </si>
  <si>
    <t>OBRAS PARTERRE CAMINO VIEJO DE SIMANCAS. SERVICIO DE LIMPIEZA VIARIA.</t>
  </si>
  <si>
    <t>OBRAS NUEVO DEPÓSITO DECANTADOR EN EL LAVADERO TOPACIO 63. SERVICIO DE LIMPIEZA VIARIA.</t>
  </si>
  <si>
    <t>2025 11 1321 212</t>
  </si>
  <si>
    <t>LIMJARE 25 SLU</t>
  </si>
  <si>
    <t>CTTO MENOR DE OBRAS REPARACIÓN DE ASEOS 1ª PLANTA JEFATURA POLICIA MUNICIPAL. PLZO EJECUCIÓN: 2 MESES</t>
  </si>
  <si>
    <t>1ERA. PRÓRROGA CONTRATO SUMINISTRO GAS  NATURAL INSTALACIONES DEL EXCMO.AYUNTAMIENTO DEL 1.10 A 31.12.25</t>
  </si>
  <si>
    <t>1ª PRORROGA CONTRATO CONSERVACION Y MEJORA INFRAESTR VERDES _ZONAS CENTRO Y NORTE. LOTE 1_ZONA CENTRO_V. 34/2022</t>
  </si>
  <si>
    <t>REPARACIÓN DE VEHÍCULOS Y MAQUINARIA PARA PODER PRESTAR EL SERVICIO DE RECOGIDA DE RESIDUOS Y LA LIMPIEZA VIARIA</t>
  </si>
  <si>
    <t>TM. RECOGIDA RSU MAYO 2025 ( Los precios corresponden a la Ordenanza reguladora de la Prestación Patrimonial de Carácter</t>
  </si>
  <si>
    <t>2025 11 1321 624</t>
  </si>
  <si>
    <t>SPSC-SE 21/2025 SUMINISTRO VEHÍCULO POLICIAL TIPO FURGÓN SOBRE-ELEVADO Y EQUIPADO PARA ATESTADOS 2025</t>
  </si>
  <si>
    <t>SUMINISTRO DE ARENA PARA LA PLAYA DE LAS MORERAS_CB_PS11</t>
  </si>
  <si>
    <t>2025 08 1341 22602</t>
  </si>
  <si>
    <t>EDIGRUP PRODUCCIONES TV, S.A.</t>
  </si>
  <si>
    <t>Contrato basado en el Acuerdo Marco de publicidad sobre mejora en hábitos de movilidad y seguridad (exp. 21/2025)</t>
  </si>
  <si>
    <t>2025 10 2312 22706</t>
  </si>
  <si>
    <t>Se va a desarrollar un proyecto piloto de soledad no deseada en personas mayores en 2025- Iniciativas Sociales</t>
  </si>
  <si>
    <t>ILIONE, S.L.</t>
  </si>
  <si>
    <t>CONTRATO MENOR REPARACIÓN CAVA VALLADOLID ORIGEN</t>
  </si>
  <si>
    <t>TA25 130 REPARACION 4223-JDZ KMS 363997  REALIZAR MANTENIMIENTO A+B / CA.../// AM EXP 23/2020 // SERVICIO DE LIMPIEZA.</t>
  </si>
  <si>
    <t>APRIETO DE EMBOLO 30X15 CM / TORNILLO DIN 7504 K 6.3X25 ZN FE / TAMBOR F.../// AM EXP 18/2022 // SERVICIO DE LIMPIEZA.</t>
  </si>
  <si>
    <t>7693MJN   EO-SUSTITUIR ACEITE MOTOR Y FILTRO ACEITE /   M2-SUSTITUIR  FIL.../// AM EXP 23/2020 // SERVICIO DE LIMPIEZA</t>
  </si>
  <si>
    <t>MANO DE OBRA / STIHL  CABEZAL DE ASPIRACIÓN 3503518 / STIHL  ANILLO 9610601 / STIHL EMBRAGUE 41801602000 / STIHL ARANDEL</t>
  </si>
  <si>
    <t>REVISAR Y REPARAR INSTALACION QUEMADOR / BOQUILLA AL.../// AM EXP 23/2020 // SERVICIO DE LIMPIEZA VIARIA.</t>
  </si>
  <si>
    <t>CUBIERTA RECAUCHUTADA ( 315/80R22.5 DY3 PREM ALMACEN ) / CUBIERTA REC.../// AM EXP 18/2022 // SERVICIO DE LIMPIEZA.</t>
  </si>
  <si>
    <t>REPARACION PINCHAZO ( CAMION 8612-LRG  ) / CUBIERTA NUEVA ( 315/80R.../// AM EXP 18/2022 // SERVICIO DE LIMPIEZA.</t>
  </si>
  <si>
    <t>VARIOS SUMINISTRO DE MATERIAL DE FERRETERÍA // COLEGIOS PÚBLICOS</t>
  </si>
  <si>
    <t>BOLSA NEGRA 90X95 G-140 BDRPLTOTAL (1000 unid)  / BOLSA NEGRA 115X.../// AM EXP 18/2022 // SERVICIO DE LIMPIEZA VIARIA.</t>
  </si>
  <si>
    <t>195/70R15 BARUM 104T ( 6817-KSW ) / S.I. GESTION DE NFU CAT. C ( 68.../// AM EXP 18/2022 // SERVICIO DE LIMPIEZA VIARIA.</t>
  </si>
  <si>
    <t>GUANTE ANTICORTE K-ROCK KPPU4418 T-7 (                       ) / GUANTE ANTICORTE K-ROCK KPPU4418 T-8 (</t>
  </si>
  <si>
    <t>MANO DE OBRA / MANO DE OBRA / TERMOSTATO / JUNTA TERMOSTATO / BOMBA DE AGUA CON JUNTA / DEPOSITO EXPANSIÓN CON TAPON / C</t>
  </si>
  <si>
    <t>REPARAR FUGA AAC 9049 KVH / LIMPIEZA CIRCUITO CON NITROGENOS SECO.../// AM EXP 23/2020 // SERVICIO DE LIMPIEZA.</t>
  </si>
  <si>
    <t>TA25 133 REPARACION 4223-JDZ KMS 363997 D-M PANEL PUERTA IZQ CAMB.../// AM EXP 23/2020 // SERVICIO DE LIMPIEZA.</t>
  </si>
  <si>
    <t>OR: 21463 - MATIRCULA: 1375LMR / MANTENIMIENTO S ( 00175129 ) / CAMBIAR BU.../// AM EXP 23/2020 // SERVICIO DE LIMPIEZA.</t>
  </si>
  <si>
    <t>REPARAR AAC 6442 LPY / PRESOSTATO AAC IVECO / LIMPIEZA CIRCUITO NITRO.../// AM EXP 23/2020 // SERVICIO DE LIMPIEZA.</t>
  </si>
  <si>
    <t>REPARAR FUGA AAC 4795 JCT / LIMPIEZA CIRCUITO CON NITROGENO SECO /.../// AM EXP 23/2020 // SERVICIO DE LIMPIEZA.</t>
  </si>
  <si>
    <t>TA25 117 REPARACION 1231-LWY KMS 121703 HORAS 1038 REALIZAR MANTENIMI.../// AM EXP 18/2022 // SERVICIO DE LIMPIEZA.</t>
  </si>
  <si>
    <t>7.50-16 8PR AS504 TL BKT / NFU N2 / CAMARA 7.50-16 TR15 / MONTAJE TRACTOR DELANTERA / 420/85R34 147D ALLIANCE / NFU N6 /</t>
  </si>
  <si>
    <t>REPARACION  FURBONETA 0394-CCX KMS 91750  DEL CENTRO DE FORMACION PARA EL EMPLEO- JACINTO BENAVENTE</t>
  </si>
  <si>
    <t>SENSOR VASO EXPANSION / GRAPA MANDO ELEVALUNAS / PUNO BOTON.../// AM EXP 23/2020 // SERVICIO DE LIMPIEZA VIARIA.</t>
  </si>
  <si>
    <t>TA25 147 REPARACION 4459-KLP KMS 208652 HORAS 3801.42 CAMBIAR DISCOS.../// AM EXP 23/2020 // SERVICIO DE LIMPIEZA.</t>
  </si>
  <si>
    <t>REPARAR FUGA AAC E-8109-BFB / FILTRO DESHIDRATADOR BARREDORA / JUE.../// AM EXP 23/2020 // SERVICIO DE LIMPIEZA.</t>
  </si>
  <si>
    <t>3185LLB-REVISAR  AVERIAS  Y DESMONTAR PRECATALIZADOR PARA CO.../// AM EXP 23/2020 // SERVICIO DE LIMPIEZA VIARIA.</t>
  </si>
  <si>
    <t>CILINDRO HID PALA EFFICIEN.NEW S24100-2100-0126  TRANSPORTE A CLIENTE SC.../// AM EXP 18/2022 // SERVICIO DE LIMPIEZA.</t>
  </si>
  <si>
    <t>REPARACION BALLESTAS MATRICULA 4069KXH.../// AM EXP 23/2020 // SERVICIO DE LIMPIEZA.</t>
  </si>
  <si>
    <t>TA25 129 REPARACION 0373-GTW KMS 391078 D-M MANGUETAS DELANTERAS ENC.../// AM EXP 23/2020 // SERVICIO DE LIMPIEZA.</t>
  </si>
  <si>
    <t>BOLSA PORTA ETIQUETAS (LLAVEROS)  50UDS / ROTULADOR UNI UB150 AZUL.../// AM EXP 18/2022 // SERVICIO DE LIMPIEZA.</t>
  </si>
  <si>
    <t>ASTRO NOVA CITY 230 V.INTER.H.ASTRO..DIA./SEM.2 CIRC.CONM.16(10)A.40 MEMO.</t>
  </si>
  <si>
    <t>CONO SEÑALIZAC. 50cm FLUO.BANDA REF.1636 UD                                 ( POLICIA MUNICIPAL - PEDIDO POR PALOMA MARI</t>
  </si>
  <si>
    <t>SACO CEMENTO GRIS 32.5 R</t>
  </si>
  <si>
    <t>PLACA CUADRADA VEHICULO ESP.280X220 / PILOTO IZQUIERDO IVECO / PILOTO.../// AM EXP 18/2022 // SERVICIO DE LIMPIEZA.</t>
  </si>
  <si>
    <t>ALARGADERA DE CAMION ( Y MONTAJE 8671-JXF ) / FIJACION / CUBIERTA NUEVA ( 215/75R17.5 DUNLOP 8671-JXF ) / ECO TASA ( 867</t>
  </si>
  <si>
    <t>ALBARAN: AV25/03312 F: 30/05/2025 / MULTIMETRO DIGITAL LIMIT 400 / ALICATE CORTANTE OBLICUO ALYCO 180 / DISCO CORTE INOX</t>
  </si>
  <si>
    <t>TA25 143 REPARACION VA-9532-X KMS 91323 REVISAR FRENO DE MANO CAMBIAR PINZA TRASERA DCH AGARRADA PURGAR SISTEMA DE FRENO</t>
  </si>
  <si>
    <t>RAVO LATERAL NYLON-ACERO SILENCIOSO/CITY CAT 2000 CEP. LATERAL ALBARAN 25269./// AM EXP 18/2022 // SERVICIO DE LIMPIEZA.</t>
  </si>
  <si>
    <t>reparacion ballestas 7419LDY / Reparacion Ballestas 9897MXX.../// AM EXP 23/2020 // SERVICIO DE LIMPIEZA.</t>
  </si>
  <si>
    <t>ELEVALUNAS IZDO. DAF LF.... / FALDILLA 400X770 / FALDILLA ANTISPRAY 450X550.../// AM EXP 18/2022 // SERVICIO DE LIMPIEZA</t>
  </si>
  <si>
    <t>FACTURACIÓN DE REPUESTOS SEGÚN PEDIDO DE VENTA Nº 2025PV101/1376.../// AM EXP 18/2022 // SERVICIO DE LIMPIEZA VIARIA.</t>
  </si>
  <si>
    <t>ESTUDIO GUADIANA S.L.</t>
  </si>
  <si>
    <t>Prestación de servicios de consultoría y elaboración de proyectos de obras por inexistencia medios propios</t>
  </si>
  <si>
    <t>ADBLUE A GRANEL. /// AM 18/2022 // SERVICIO DE LIMPIEZA.</t>
  </si>
  <si>
    <t>Cambio de filtros de la enfriadora de agua del  CVA San Juan- AM- INICIATIVAS SOCIALES</t>
  </si>
  <si>
    <t>F - 6656 - BOMBA MAGNA PARA ACS DE CENTRO INTEGRADO PSH - TAHE</t>
  </si>
  <si>
    <t>Ravo cep. lateral Nylon-Acero silencioso / Hako 600 cep. Lateral Silencios.../// AM EXP 18/2022 // SERVICIO DE LIMPIEZA.</t>
  </si>
  <si>
    <t>GIANNI FERRARI CERNIERA PVC L.65 0007020020 / BOTA STIHL 0088 532 0638 FUNCTION ACTIVE T-38 NEGRO / STIHL BOBINA 4002713</t>
  </si>
  <si>
    <t>UBICACION DE REPETIDOR (  SEGUN PTO.M25 0002 2ºS-2025 ) /// AM EXP 18/2022 // SERVICIO DE LIMPIEZA VIARIA.</t>
  </si>
  <si>
    <t>ELECTROV.11/2"" 150-PGA 9V.LATCH RAIN BIRD / SOLENOIDE 24 VCA ""RAIN-BIRD"" DV / VALVULA ESFERA H-H 1"" MAN. MARIPOSA / ASPE</t>
  </si>
  <si>
    <t>MANTENIMIENTO, SUMINISTRO  DE MATERIAL REPARCIONES, LLAVES MCM EN BRUTO 56-DY CREMONA STAC C/LLAVEDEL CVA S.JUAN Y DELIC</t>
  </si>
  <si>
    <t>M.O. DIGANOSTICAR AVERÍA. D/M  BOMA DE VEHÍCULO Y.../// AM EXP 23/2020 // SERVICIO DE LIMPIEZA.</t>
  </si>
  <si>
    <t>5682MDL-H.M.O.  CONECTAR  DIAGNOSIS Y BORRAR FALLOS /  MANTENI.../// AM EXP 23/2020 // SERVICIO DE LIMPIEZA VIARIA.</t>
  </si>
  <si>
    <t>TA25 103 REPARACION VA-8042-T KMS 174437 D-M CAJA DE CAMBIOS PARA SUSTITUIR EMBRAGUE Y BOMBIN, PURGAR CIRCUITO. / VL8015</t>
  </si>
  <si>
    <t>PANTALON TERGAL AZUL MULTIB T-50 (                       ) / PANTALON TERGAL AZUL MULTIB T-52 (                       )</t>
  </si>
  <si>
    <t>ALBARAN: AV25/03203 F: 27/05/2025 / PINZA MANUAL REF.1504 ANCHO APERTURA 0-380mm / JGO. GOMAS DE REPUESTO ( 2 UNID ) / P</t>
  </si>
  <si>
    <t>GARRA CEPILLO PROEX/ ESCOBIJO CON MANGO REF 1450/ CEPILLO BARRENDE.../// AM EXP 18/2022 // SERVICIO DE LIMPIEZA VIARIA.</t>
  </si>
  <si>
    <t>DISEÑO Y DESARROLLO DE UNA HERRAMIENTA DE APOYO AL EMPRENDIMIENTO PARA ELABORACIÓN Y/O MEJORA DE PLANES DE NEGOCIO</t>
  </si>
  <si>
    <t>AUDIOTEC AISLAMIENTOS ACUSTICOS, S.A.</t>
  </si>
  <si>
    <t>ELABORACION DE UN PAISAJE SONORO</t>
  </si>
  <si>
    <t>SUMINISTRO E INSTALACIÓN DE PAVIMENTO DE PVC EN VARIAS SALAS DE CENTROS CÍVICOS</t>
  </si>
  <si>
    <t>SEDITEX VALLADOLID S.L.</t>
  </si>
  <si>
    <t>REALIZACIÓN PROGRAMA DE MENTORIZACIÓN Y ACOMPAÑAMIENTO EMPRESARIAL INDIVIDUALIZADO DESTINADO A LOS COWORKES DE IDEVA</t>
  </si>
  <si>
    <t>SEÑAL EVENTUAL URBAN A5 UD                                                  ( SERVICIO DE PARQUES Y JARDINES - PEDIDO PO</t>
  </si>
  <si>
    <t>BOLSA NEGRA 90X95 G-140 BDRPLTOTAL (1000 unid) /// AM EXP 18/2022 // SERVICIO DE LIMPIEZA VIARIA.</t>
  </si>
  <si>
    <t>ALB: 25-216585 PED: 25-022093-1017 S/PED: SU VALE 1434 / REPARACION DE DESBROZADORA   MARCA: AS  MODELO:   940 SHERPA NS</t>
  </si>
  <si>
    <t>SUMINISTRO DE MATERIAL ELECTRICIDAD PARA VARIOS CENTROS CÍVICOS</t>
  </si>
  <si>
    <t>PROYECTOR LDV FLOODLIGHT  41-27W 4000K NG IP65 / TASA ECORAEE   (R.DECRETO 208/2005) / PROYECTOR LDV FLOODLIGHT  69-53W</t>
  </si>
  <si>
    <t>CAMISETA POINTER M.L. MARINO T-XXL (                       ) / CAMISETA POINTER M.L. MARINO T-3XL (</t>
  </si>
  <si>
    <t>TA25 127 REPARACION 9447-HMT KMS 168161 D-M TAMBORES TRASEROS, SUSTITUIR ZAPATAS PASTILLAS Y RETEN BUJE LADO DCH / REVIS</t>
  </si>
  <si>
    <t>TA25 128 REPARACION VA-9532-X KMS 91323 CAMBIAR DISCOS Y PASTILLAS, RETENES DE BUJES DEL EJE DELANTERO / 420576 DISCO /</t>
  </si>
  <si>
    <t>M.O. SUSTITUIR JOYSTICK / M.O. SUSTITUIR TUBO ASPI.../// AM EXP 23/2020 // SERVICIO DE LIMPIEZA.</t>
  </si>
  <si>
    <t>5593LBJ- H.M.O. REVISAR FALLO MOTOR, SUSTITUIR BOBINAS  Y  BUJIAS.../// AM EXP 23/2020 // SERVICIO DE LIMPIEZA VIARIA.</t>
  </si>
  <si>
    <t>SUMINISTRO DE MATERIAL DE FERRETERÍA PARA DIVERSOS CENTROS</t>
  </si>
  <si>
    <t>4178JDZ-H.M.O. REALIZAR DIAGNOSIS CON EASY,  HACER  TEST  DE ADBLUE.../// AM EXP 23/2020 // SERVICIO DE LIMPIEZA.</t>
  </si>
  <si>
    <t>SUMINISTRO ELECTRICIDAD PARA C.C. JOSÉ LUIS MOSQUERA (FONESTAR FCM812 / CABLE XLR 15M / CABLE XLR 10M /</t>
  </si>
  <si>
    <t>A.M. REPARACION VEHICULO OFICIAL RENAULT LAGUNA 1426 DLN, R.I.</t>
  </si>
  <si>
    <t>ENCODER. /// AM EXP 18/2022 // SERVICIO DE LIMPIEZA.</t>
  </si>
  <si>
    <t>XEKATOR (5 L) ABONO CE</t>
  </si>
  <si>
    <t>Alb. A25/188239 de 16/06/2025 / REPARAR MANGUERA LAVAR / Alb. A25/188286 de.../// AM EXP 18/2022 // SERVICIO DE LIMPIEZA</t>
  </si>
  <si>
    <t>ALBARAN 0031116 2488FXC: 613,74 / SE ADJUNTA ALBARANES FRP000013123.../// AM EXP 23/2020 // SERVICIO DE LIMPIEZA.</t>
  </si>
  <si>
    <t>0/0 - FUNDA ASIENTO IVECO / 0/0 - ACEITE COMPRESOR SHELL S3RX46 20L / 0/0 - FILTRO HIDR. SH62142 / 0/0 - FILTRO DESOLEAD</t>
  </si>
  <si>
    <t>ALBARAN: AV25/03182 F: 26/05/2025 / ANTORCHA 4M TIG SR17V D10/25 / PACK ACCESORIO TIG SR 17/26/18 / ELEC. TUNGSTENO D1,6</t>
  </si>
  <si>
    <t>TOTAL TRABAJOS REPARACION MATRICULA 4042KXH / TOTAL PIEZAS / ANE.../// AM EXP 23/2020 // SERVICIO DE LIMPIEZA.</t>
  </si>
  <si>
    <t>GAZEL (250 GR) / XEKATOR (5 L) ABONO CE / RENTAL (5 L) ABONO CE</t>
  </si>
  <si>
    <t>SENSOR ABRETAPA FMO PLUS. /// AM EXP 18/2022 // SERVICIO DE LIMPIEZA.</t>
  </si>
  <si>
    <t>BOTE ASFALTO FRIO FIXER 25 KG / BOTE ASFALTO FRIO ROADFIX 25 KG</t>
  </si>
  <si>
    <t>TA25 138 REPARACION 6747-KLN KMS 88051 VACIADO LLENADO DE GAS A/A, CARGAR GAS / POSICIONAR Y AJUSTAR ABRAZADERAS BARRA E</t>
  </si>
  <si>
    <t>FILTRO ( REVISION GRUA FASSI F110.23 ) / ACEITE HIDRAULICO / APORTACION RECICLAJE / ECOTASA FILTROS / MANO DE OBRA HIDRA</t>
  </si>
  <si>
    <t>ALBARAN: AV25/03079 F: 21/05/2025 / CAJA PRO GEWISS CON BASES GEWIS Y MAGNETOTERMICOS / BOBINA ATIRANTAR REF.02-P.P. 100</t>
  </si>
  <si>
    <t>FACTURACIÓN DE REPUESTOS SEGÚN PEDIDO DE VENTA Nº 2025PV101/.../// AM EXP 18/2022 // SERVICIO DE LIMPIEZA VIARIA.</t>
  </si>
  <si>
    <t>7.50-16 8PR AS504 TL BKT / NFU N2 / CAMARA 7.50-16 TR15 / MONTAJE TRACTOR DELANTERA / 4.80/4.00-8 4PR DELITIRE / NFU E1</t>
  </si>
  <si>
    <t>2025 09 4321 22609</t>
  </si>
  <si>
    <t>CARLOS BURGOS  DIEZ</t>
  </si>
  <si>
    <t>CONTRATO ARTISTICO DE RECREACION HISTORICA FUNERAL HUGH O´DONELL EL DIA 26 DE SEPTIEMBRE DE 2025</t>
  </si>
  <si>
    <t>RENOVACIÓN DEL EQUIPAMIENTO DE SONIDO DEL SALÓN DE RECEPCIONES</t>
  </si>
  <si>
    <t>JORGE MIGUEL FERNANDEZ DIEZ</t>
  </si>
  <si>
    <t>ACTIVIDADES INFANTILES EN EPOCA ESTIVAL EN INSTALACIONES MUNICIPALES</t>
  </si>
  <si>
    <t>OBRAS AMPLIACIÓN ALMACEN JUAN DE AUSTRIA. SERVICIO DE LIMPIEZA VIARIA.</t>
  </si>
  <si>
    <t>VINFRA S.A.</t>
  </si>
  <si>
    <t>DIGITALIZACIÓN DE EXPEDIENTES DE OBRAS MAYORES DEL AÑO 2012.</t>
  </si>
  <si>
    <t>ZTRAINING INNOVACION CASTILLA Y LEON S.L.</t>
  </si>
  <si>
    <t>REALIZACIÓN DE UNA ACTIVIDAD TECNOLÓGICA Y DIGITAL QUE ACERQUE LOS PROYECTOS SMART CITY A LOS ESCOLARES DE VALLADOLID</t>
  </si>
  <si>
    <t>PROYECTA GESTION INTEGRAL DE PROYECTOS, S.L.</t>
  </si>
  <si>
    <t>ELABORACIÓN DIAGNÓSTICO ESTRATÉGICO DE VALLADOLID COMO POLO DE ATRACCIÓN DE INVERSIÓN DENTRO DE VALLADOLID NOW</t>
  </si>
  <si>
    <t>1ª PRORROGA CONTRATO CONSERVACION Y MEJORA INFRAESTR VERDES _ZONAS CENTRO Y NORTE. LOTE 3_OBRA CIVIL_V. 34/2022</t>
  </si>
  <si>
    <t>MOD.1 OBRAS CONST.CÚPULA GEODÉSICA PLAZA DE LA COMUNICACIÓN (ANT.APE25-1 ARIZA).</t>
  </si>
  <si>
    <t>UNOSOLO ARTE EN COMUNICACION, S.L.</t>
  </si>
  <si>
    <t>ASISTENCIA TÉCNICA PARA PUESTA EN MARCHA DE PREMIIOS EN TORNO A LA INNOVACIÓN Y CREATIVIDAD IMPULSADOS POR EL AYTO</t>
  </si>
  <si>
    <t>NORM MOBILITY SL</t>
  </si>
  <si>
    <t>CURSO ON-LINE: ACTUALIZACION NORMATIVA EN MATERIA DE TRAFICO DIRIGIDO A POLICIA MUNICIPAL. OCTUBRE 2025</t>
  </si>
  <si>
    <t>Biotecnologia Forestal Aplicada S.L</t>
  </si>
  <si>
    <t>PROYECTO PILOTO DE INNOVACIÓN PARA LA SOSTENIBILIDAD DEL PARQUE URBANO ""CAMPO GRANDE"" A TRAVÉS DE BIODIVERSIDAD</t>
  </si>
  <si>
    <t>REPARACIÓN Y MANTENIMIENTO DE VEHÍCULOS Y MAQUINARIA DEL S. DE LIMPIEZA. PARA PODER PRESTAR  SERV. RECOGIDA Y LIMPIEZA</t>
  </si>
  <si>
    <t>SUMINISTRO DE 170 VERDUGOS DE INTERVENCION EPI PARA EL PERSONAL DE LA DIVISION OPERATIVA DE INTERVENCION//SEISPC</t>
  </si>
  <si>
    <t>LOTE 1.Control Calidad para Contrato de mantenimiento de ALUMBRADO PÚBLICO en el segundo semestre del 2025. Expte 8/2021</t>
  </si>
  <si>
    <t>SPORT CONSULTING INVESTIGACION Y DESARROLLO S.L.</t>
  </si>
  <si>
    <t>ADQUISICIÓN DE EQUIPAMIENTO PARA LA PISCINA MUNICIPAL RIOSOL DENTRO DEL PLAN DE INNOVACIÓN Y CIUDAD INTELIGENTE SMARTVA!</t>
  </si>
  <si>
    <t>Estudio técnico previo de alternativas de intervención para transformación y mejora funcional de la intersección de la A</t>
  </si>
  <si>
    <t>CONTRATO DE SERVICIOS PARA EL DESARROLLO DE TALLERES GASTRONÓMICOS CON EL FIN DE DINAMIZAR LOS MERCADOS MUNICIPALES</t>
  </si>
  <si>
    <t>CREANDO REDES-NATCAP SOCIEDAD LIMITADA</t>
  </si>
  <si>
    <t>ORGANIZACIÓN DE TALLERES DE CO-DISEÑO Y DISEMINACIÓN CIUDADANA SOBRE ADAPTACIÓN AL CAMBIO CLIMÁTICO</t>
  </si>
  <si>
    <t>1ª prórroga del contrato de suministro de gas natural. Periodo 01/10/2025 y el 31/12/2025</t>
  </si>
  <si>
    <t>DIRECCIÓN FACULTATIVA, MEJORA ENERGÉTICA DEL TALLER. SERVICIO DE LIMPIEZA VIARIA.</t>
  </si>
  <si>
    <t>Asistenica técnica en control de calidad reparacion plat. soterradas (exp. 28/24)</t>
  </si>
  <si>
    <t>DESBROCE ALCORQUES TITULARIDAD PUBLICA 2025_A.M. 16/2022 - C.B. PS4</t>
  </si>
  <si>
    <t>2025 06 3341 22609</t>
  </si>
  <si>
    <t>CINE DE VERANO FAMILIAR EN EL ESPACIO DE LA PLAZA DE TOROS DE VALLADOLID. VERANO 2025</t>
  </si>
  <si>
    <t>VS 55_24 LOTE 2 SISTEMA DE DILUCION DE GASES</t>
  </si>
  <si>
    <t>REPARACIÓN DE VEHÍCULOS Y MAQUINARIA PARA PODER PRESTAR EL SERVICIO DE RECOGIDA DE RESIDUOS Y LA LIMPIEZA VIARIA.</t>
  </si>
  <si>
    <t>LEADER MEDIA,S.L.</t>
  </si>
  <si>
    <t>PUBLICIDAD EN CANAL DIGITAL PARA PROMOCIÓN DE IDEVA Y SUS PROGRAMAS</t>
  </si>
  <si>
    <t>Modificado del contrato de obras carril bici Juan Carlos I ( tramo norte) PRTR. PS 1 Expte 31/2024</t>
  </si>
  <si>
    <t>SPC 10/2025 SUMINISTRO DE NUEVO MOBILIARIO PARA CENTROS CÍVICOS</t>
  </si>
  <si>
    <t>JOMA (José María Gallastegui y Cía S.A.</t>
  </si>
  <si>
    <t>Suministro e instalación de respaldos para bancos existentes en el paso inferior de la Plaza de Rafael Cano.-</t>
  </si>
  <si>
    <t>Legutio</t>
  </si>
  <si>
    <t>PRORROGA CONTRATO CELADURIA PARA EL CENTRO MUNICIPAL DE IGUALDAD DE 01-08-2025 AL 31-12-2025</t>
  </si>
  <si>
    <t>JEROEN FRANCISCUS HESEN</t>
  </si>
  <si>
    <t>CONTRATO DE SERVICIOS DE CAPTACIÓN DE INVERSIÓN EN PAÍSES BAJOS Y ALEMANIA PARA VALLADOLID RELATIVO A VALLADOLID NOW</t>
  </si>
  <si>
    <t>CRIST-MAR DECORACION, S.L.</t>
  </si>
  <si>
    <t>2025/OBM_01/0000023 CTO. MENOR OBRAS REPARACIÓN HUMEDADES EN SUELOS Y ZÓCALOS EIM CASCANUECES -3 SEMANAS-.</t>
  </si>
  <si>
    <t>RODAMIENTO PH05 / CORREA XPZ 1112 / ENGRASADOR / Desplazamiento Furgon/Camioneta  1,00 ¿ / Km. / Mano de obra a cliente</t>
  </si>
  <si>
    <t>ALBARAN: AV25/03543 F: 09/06/2025 / CAJA BOLSAS DE BASURA 2000 85*105 G.180 / No VALE: 1389 / ALBARAN: AV25/03322 F: 30/</t>
  </si>
  <si>
    <t>ALB: 25-216795 PED: 25-027642-1003 S/PED: 1466 / MODULO PROGRAMADOR SOLEM DC 9V BL-IP2 2 ESTACIONES BLUETOOTH / MODULO P</t>
  </si>
  <si>
    <t>3186LLB  EO- SUSTITUIR ACEITE MOTOR Y FILTRO ACEITE /   M2-SUSTITU.../// AM EXP 23/2020 // SERVICIO DE LIMPIEZA VIARIA</t>
  </si>
  <si>
    <t>AV25/04000 F: 25/06/2025 / ZAPATO ALICE S3 SRC T-41 / RETIRADO.../// AM EXP 18/2022 // SERVICIO DE LIMPIEZA VIARIA.</t>
  </si>
  <si>
    <t>DIAPRES IVECO EX411.5803074131.../// AM EXP 23/2020 // SERVICIO DE LIMPIEZA.</t>
  </si>
  <si>
    <t>VARIOS SUMINISTRO MATERIAL DE CERRAJERÍA-FERRETERÍA // COLEGIOS PÚBLICOS</t>
  </si>
  <si>
    <t>WD-40 MULTIUSOS 500 ML / 2 LUZ POSICIÓN LATERAL LED ÁMBAR / 50 CINTA REFLEXIVA 5.5 CM. AMBAR / FILTRO DE AIRE / FILTRO D</t>
  </si>
  <si>
    <t>reparacion maquinaria ( REPARACION RA VA-25/000508, RA VA-25/000527, RA.../// AM EXP 23/2020 // SERVICIO DE LIMPIEZA.</t>
  </si>
  <si>
    <t>FACTURACIÓN DE REPUESTOS SEGÚN PEDIDO DE VENTA Nº 2025PV12.../// AM EXP 18/2022 // SERVICIO DE LIMPIEZA VIARIA.</t>
  </si>
  <si>
    <t>CAMARA TRASERA CON WIFI / MANGUERA GAS OIL 1,90MUELLE ACERO 7X13 / NWS.../// AM EXP 18/2022 // SERVICIO DE LIMPIEZA.</t>
  </si>
  <si>
    <t>BONDERITE C-MC 3000 D2 JC20KG DESENGRASANTE MANTENIMIENTO LOCTI.../// AM EXP 18/2022 // SERVICIO DE LIMPIEZA VIARIA.</t>
  </si>
  <si>
    <t>MANO DE OBRA / ELEVALUNAS TOY RAV 4 5P / MOTOR  ELEVALUNAS ELECTRICO  / INTERRUPTOR ELEVALUNAS</t>
  </si>
  <si>
    <t>[REF187775] AS0406098 REGULADOR PRESION AIRE COMPRIMIDO</t>
  </si>
  <si>
    <t>F - 6787- 50 DETECTORES DE HUMOS Y ECOTASA - ALOJAMIENTOS PROVISIONALES Y MANIJA CON ACCESORIO -EIF CALLE PATO - MAOR</t>
  </si>
  <si>
    <t>TEJA CUVA N45 (45X20) / SACO CEMENTO GRIS 32.5 R // CASA DE NIÑOS Y NIÑAS</t>
  </si>
  <si>
    <t>8500LRN-  H.M.O.  D-M  ELEMENTOS PARA PODER HACER REVISION DE DEPO.../// AM EXP 23/2020 // SERVICIO DE LIMPIEZA.</t>
  </si>
  <si>
    <t>8612LRG-  H.M.O.  D-M  ELEMENTOS PARA PODER HACER REVISION DE DEPOSI.../// AM EXP 23/2020 // SERVICIO DE LIMPIEZA.</t>
  </si>
  <si>
    <t>6442LPY-  H.M.O.  D-M  ELEMENTOS PARA PODER HACER REVISION DE DEPO.../// AM EXP 23/2020 // SERVICIO DE LIMPIEZA.</t>
  </si>
  <si>
    <t>MATERIAL ELECTRICIDAD PARA C.C. JOSÉ LUIS MOSQUERA (CORDIAL MULTICORE CYB C8/4)</t>
  </si>
  <si>
    <t>RAC RECTO H BSPP 3/8 D10 LAT / RAC RECTO M BSPT 3/8 D12 / ARANDEL.../// AM EXP 18/2022 // SERVICIO DE LIMPIEZA VIARIA.</t>
  </si>
  <si>
    <t>SUMINISTRO MATERIAL DE FERRETERÍA // ESCUELAS INFANTILES</t>
  </si>
  <si>
    <t>AMPLIACIÓN IMPORTE CTO. SUMINISTRO GAS NATURAL EN COLEGIOS PÚBLICOS HASTA 30 DE SEPTIEMBRE -4 MESES-</t>
  </si>
  <si>
    <t>COJINETE CARRO ELEVADOR FMO  TORNILLO PATIN BRONCE ELEV.../// AM EXP 18/2022 // SERVICIO DE LIMPIEZA.</t>
  </si>
  <si>
    <t>F - 6634 - 1 LUZ EMERG URAPLUS PARA CEAS CENTRO Y 2 URAPLUS Y 6 DAISALUX PARA EIF CALLE PATO - CADIELSA</t>
  </si>
  <si>
    <t>TA25 105 REPARACION VA-7568-AK KMS 118500 COMPROBAR INSTALACION ROTATIVO TIRAR CABLE AEREO DE MASA PARA LUZ DE TECHO MON</t>
  </si>
  <si>
    <t>BONDERITE C-MC 3000 D2 JC20KG DESENGRASANTE MANTENIMIENTO.../// AM EXP 18/2022 // SERVICIO DE LIMPIEZA VIARIA.</t>
  </si>
  <si>
    <t>VARTA SILVER AGM 70AH 760A(EN) 12V +DCHA / LOMAR LAVAPARABRISAS AK-LP 10 AZUL 25L / MOTUL 7100 10W30 4T 4L / APORTACION</t>
  </si>
  <si>
    <t>PRORROGA CONTRATO CELADURA CENTROS DE VIDA ACTIVA NO TRANSFERIDOS DEL 1/08/25 A 31/12/25</t>
  </si>
  <si>
    <t>SAJA CONSTRUCCIÓN Y DESARROLLO DE SERVICIOS, S.L.</t>
  </si>
  <si>
    <t>OBRA REHABILITACION ECOSOSTENIBLE DE LA CUBIERTA DE LA OFICINA DE TURISMO EN ACERA RECOLETOS VA PRTR. NEXT GENERATION EU</t>
  </si>
  <si>
    <t>PRORROGA CONTRATO CELADURIA CENTROS DE VIDA ACTIVA TRANSFERIDOS DE 01/08/2025 A 31/12/2025</t>
  </si>
  <si>
    <t>ITURRI S.A.</t>
  </si>
  <si>
    <t>SUMINISTRO DE 50 TRAMOS DE MANGUERA DE 45MM AMARILLA PARA INCENDIOS//SEISPC</t>
  </si>
  <si>
    <t>ALB: 25-213761 PED: 25-022576-1003 S/PED: 1373 / CAJA 4 SOLENOIDES 9V IMPULSOS T-BOS (UNIK) / SOLENOIDE 9V IMPULSOS T-BO</t>
  </si>
  <si>
    <t>FESTIVAL 60+ACTIVOS- CVA- INICIATIVAS SOCIALES</t>
  </si>
  <si>
    <t>CONTROL DE CALIDAD OBRAS REFORMA ENERGÉTICA TALLER. SERVICIO DE LIMPIEZA VIARIA.</t>
  </si>
  <si>
    <t>REPARACIÓN DEL ALICATADO VESTUARIO MASCULINO EDIFICIO TOPACIO 63 // SERVICIO DE LIMPIEZA VIARIA.</t>
  </si>
  <si>
    <t>DELEGACION DE LA FUNDACION ADVANCED LEADERSHIP</t>
  </si>
  <si>
    <t>CURSO DE CAPACITACIÓN Y CERTIFICACIÓN GREEN BUSINESS LEADER Y PARTICIPACIÓN EN VIDEO SOBRE LA MISIÓN VALLADOLID</t>
  </si>
  <si>
    <t>MEJORA INSTALACIONES ELÉCTRICAS EN CENTROS EDUCATIVOS. AÑO 2025</t>
  </si>
  <si>
    <t>MIGUEL JEREZ LOPEZ</t>
  </si>
  <si>
    <t>CTO MENOR. TALLERES DE LECTURA EN VOZ ALTA EN LA RED DE BIBLIOTECAS MUNICIPALES VALLADOLID OCTUBRE-DIC 2025</t>
  </si>
  <si>
    <t>SUSTITUCIÓN DE PERSIANAS VENECIANAS POR ESTORES EN LOS COLEGIOS PÚBLICOS FRANCISCO PINO Y PARQUE ALAMEDA. 2025</t>
  </si>
  <si>
    <t>CONTRATO DE OBRAS POR REPARACIÓN DE MURETE DE HORMIGÓN EN EL COLEGIO PÚBLICO GONZALO DE BERCEO.</t>
  </si>
  <si>
    <t>SUMINISTRO DE 27 TRAMOS DE ,MANGUERA DE 70MM Y 15 METROS LONGITUD//SEISPC</t>
  </si>
  <si>
    <t>ATOS IT SOLUTIONS AND SERVICES IBERIA S.L.</t>
  </si>
  <si>
    <t>CONSULTORIA Y PRUEBA DE CONCEPTO DEL PRODUCTO COPILOT INTEGRADO EN LAS APLICACIONES DE OFIMÁTICA MICROSOFT M365</t>
  </si>
  <si>
    <t>BOLSA DE HORAS PARA EL MTO DEL SISTEMA DE INCIDENCIAS, QUEJAS Y SUGERENCIAS (IQS) DEL  AYTO DE VALLADOLID, (2025/SVC/118</t>
  </si>
  <si>
    <t>ALB: 25-214186 PED: 25-023246-1003 S/PED: 1379 / SACO TRAPOS 5KG PUNTO COLOR LAVADO / MANGUITO PE RECTO LARGO REPARACION</t>
  </si>
  <si>
    <t>TA25 119 REPARACION 3687-FJM KMS 145144 SOLDAR SOPORTES DE ALETA TRAS, AJUSTAR ALETA Y MONTAR FALDILLA. / ENDEREZAR ESCA</t>
  </si>
  <si>
    <t>ADAPTADOR DE 7 A 13 POLOS / MT CABLE RV-K FLEX  5G2,5   0,6/1KV / CLAVIJA GEWISS GW60020H IP44 3PNT 32A 380 / PROLONGA G</t>
  </si>
  <si>
    <t>ALB: 25-214316 PED: 25-023513-1003 S/PED: 1383 / CAJA 20 ASPERSORES 5004PC ""PLUS"" 3/4"" 10 CM VERDE / ELECTROVALVULA 3/4</t>
  </si>
  <si>
    <t>MATRICULA 0999 FVN / LATG.  COMPACTA 2SC 1/2"" 0.61met / JUNTA TORIC.../// AM EXP 18/2022 // SERVICIO DE LIMPIEZA VIARIA.</t>
  </si>
  <si>
    <t>SUMINISTRO DE MAGNUM + BLANCO 15L  PRA EL CURSO PINTURA DECORATIVA DEL  C. DE FORMACION PARA EL EMPLEO JACINTO BENAVENTE</t>
  </si>
  <si>
    <t>VARIOS SUMINISTRO DE MATERIAL DE FONTANERÍA // COLEGIOS PÚBLICOS</t>
  </si>
  <si>
    <t>PROTECTOR SX BRAZO ELEV. NEW  PROTECTOR DX BRAZO ELEV. NEW  CIERRE.../// AM EXP 18/2022 // SERVICIO DE LIMPIEZA.</t>
  </si>
  <si>
    <t>ESLINGA 2000KG 3MT B- 60 VERDE / MANGO PALOTE BELLOTA M5609 L ICONA / TENAZA ARTIC. BAHCO 8225 315x55MM BI.MAT / TIJERA</t>
  </si>
  <si>
    <t>WALKER CUCHILLA REF. 7705-34 (JGO) HR1 / STIHL MANDO GIRATORIO 47424302900 / ***SEGADORA TORO HR2*** / TORO CORREA BOMBA</t>
  </si>
  <si>
    <t>SUMINISTRO DE MATERIAL FERRETERÍA PARA VARIOS CENTROS CÍVICOS (RONDILLA, JOSÉ LUIS MOSQUERA, ZONA SUR, PARQUESOL)</t>
  </si>
  <si>
    <t>ALBARAN 0031005 4042KXH: 226,64 ALBARAN 0031022 2488FXC: 60,32 / SE ADJUNT.../// AM EXP 23/2020 // SERVICIO DE LIMPIEZA.</t>
  </si>
  <si>
    <t>DYS/2025766 - BRAZO DEL INF DCHO RENAULT MEGANE, 16 / DYS/2025767 - BRAZO DEL INF IZDO RENAULT MEGANE, 16 / TEXTO/ - 371</t>
  </si>
  <si>
    <t>MANO DE OBRA SUSTITUIR TUBO REFRIGERANTE  / TUBO LLENADO REFRIGERANTE / REFRIGERANTE R134A</t>
  </si>
  <si>
    <t>GUANTE 490 IMPACT T-10 (                       ) / GUANTE 490 IMPACT T-8 (                       ) / GUANTE 490 IMPACT T</t>
  </si>
  <si>
    <t>PALA BELLOTA  3100MFV M/LARGO-FIBRA / TACO FISCHER DUOPOWER 10x 50  535456 / TACO FISCHER DUOPOWER  8x 40  535455 / TEFL</t>
  </si>
  <si>
    <t>AV25/03445 F: 04/06/2025 / GUANTE K-ROCK 13G REC. NITRILO 4424RF T-8.../// AM EXP 18/2022 // SERVICIO DE LIMPIEZA VIARIA</t>
  </si>
  <si>
    <t>CAJA 1EL BJC 2341  EMPOT. TAB.HUECO MEC. / BASE SCH NIESSEN 8188.../// AM EXP 18/2022 // SERVICIO DE LIMPIEZA VIARIA.</t>
  </si>
  <si>
    <t>CORDON GAFAS MONTURA UNIVERSAL 3M / BROCA SDS PLUS 8X100/165 MM RX4 / MARKERPAINT NARANJA DE 500 ML / CONTERA C/ALAS Ø70</t>
  </si>
  <si>
    <t>MANO DE OBRA DIAGNOSTICAR AVERÍA. CAMBIAR SOPORTE TRASMISI.../// AM EXP 23/2020 // SERVICIO DE LIMPIEZA.</t>
  </si>
  <si>
    <t>PCM 252820 E CASQUILLO G.G. / PCMF 252821.5 E C.C/VALONA / 7991- 6X50    T.../// AM EXP 18/2022 // SERVICIO DE LIMPIEZA.</t>
  </si>
  <si>
    <t>COMPLEMENTARIO PARA AFRONTAR CERTIFICACION FINAL_PROY DE EJECUCION CºS BIODIVERSIDAD URB. RESERVA BIOL. URB. EL TOMILLO</t>
  </si>
  <si>
    <t>ALB: 25-215898 PED: 25-026059-1003 S/PED: 1455 / CAJA 20 ASPERSORES SERIE 3504PC 1/2"" 10 CM / BOBINA RECORTABLE PE 3/4 /</t>
  </si>
  <si>
    <t>REPARACION PINCHAZO ( FURGON 8346-KZY ) / 185/65R15 MABOR 88T ( 8776-LWS ) / S.I. GESTION DE NFU  (  CAT. B 8776-LWS ) /</t>
  </si>
  <si>
    <t>MANTEN. SUMINISTRO DE SACO DE YESO TOSCO Y FINO,  ESTANCO RELLENABLE 60X60 GALVANIZADO PARA EL CVA PASAJE MARQUESINA-AM</t>
  </si>
  <si>
    <t>LIMPIEZA DE LAS DEPENDENCIAS DEL SERVCIO DE PARQUES Y JARDINES DESDE EL 1/07/2025 HASTA EL 31/12/2025</t>
  </si>
  <si>
    <t>SUMINISTRO PUBLICITARIO DE SENSIBILIZACIÓN CAMPAÑA VALLADOLID LIBRE DE AGRESIONES SEXISTAS FERIAS 2025</t>
  </si>
  <si>
    <t>PATROCINIO DE IDEVA DURANTE EL PROGRAMA DE FERIAS Y FIESTAS DE VALLADOLID 2025.</t>
  </si>
  <si>
    <t>ENSAYOS Y PRUEBAS PREVIO A REDACCIÓN DEL PROYECTO OBRAS MEJORA ACCESIBILIDAD C.C. RONDILLA, BAILARÍN V.E. Y CASA CUNA</t>
  </si>
  <si>
    <t>DESBROCE PARCELAS Y VIALES_TITULARIDAD PÚBLICA 2025.A.M. V.16/2022 - C.B. PS8</t>
  </si>
  <si>
    <t>DESBROCE PARCELAS Y VIALES_TITULARIDAD PÚBLICA 2025.A.M. V.16/2022 - C.B. PS9</t>
  </si>
  <si>
    <t>DESBROCE PARCELAS Y VIALES_TITULARIDAD PÚBLICA 2025.A.M. V.16/2022 - C.B. PS10</t>
  </si>
  <si>
    <t>CONTRATO DE LAVADO DE ROPA DE TRABAJO PARA EL CMPA DEL 1-7-2025 AL 31-12-2025</t>
  </si>
  <si>
    <t>MANTEN.PREVENTIVO INSTALAC. DE PROTEC.CONTRA INCENDIOS DE LOS EDIFICIOS DEPENDIENTES DEL ÁREA DE URBAN. Y VIVIENDA</t>
  </si>
  <si>
    <t>CONTRATO DE TRABAJOS DE ARREGLO DE LA PLATAFORMA DEL TIO TRAGALDABAS</t>
  </si>
  <si>
    <t>A. SAORIN MONTAJE DE STAND, S.L.</t>
  </si>
  <si>
    <t>SE-EC 8/2023 P.S.2 2ª PRÓRROGA CTTO SUMINISTRO INFRAESTRUCT. Y SERV. COMPLEMENTARIOS FERIA DEL LIBRO. AÑO 2025. LOTE 1</t>
  </si>
  <si>
    <t>LORQUI</t>
  </si>
  <si>
    <t>AMPLIACIÓN IMPORTE CTO. SUMINISTRO GAS NATURAL EN ESCUELAS INFANTILES HASTA 30 DE SEPTIEMBRE -4 MESES-</t>
  </si>
  <si>
    <t>1ª PRORROGA CONTRATO CONSERVACION Y MEJORA INFRAESTR VERDES ZONAS CENTRO Y NORTE_LOTE 4_C. CALIDAD LOTES 1 Y 2_V.34/2022</t>
  </si>
  <si>
    <t>PRORROGA CONTRATO.CELADURIA -LOTE 2 CENTROS DE ACCION SOCIAL - INTERV.SOC- DE 1/8/25 A 31/12/25</t>
  </si>
  <si>
    <t>VS 55_24 LOTE 1 MINICABINA DE CONTROL</t>
  </si>
  <si>
    <t>TM. RECOGIDA RSU JUNIO 2025 ( Los precios corresponden a la Ordenanza reguladora de la Prestación Patrimonial de Carácte</t>
  </si>
  <si>
    <t>SUMINISTRO DE 50 TRAMOS DE MANGUERA DE 25mm Y 20 METROS DE LONGITUD///SERV. EXTINCION DE INCENDIOS</t>
  </si>
  <si>
    <t>NACHO GALLEGO SERVICIOS FOTOGRAFICOS S.L.</t>
  </si>
  <si>
    <t>ADJUDICA GASTOS EXPOSICIÓN CONMEMORATIVA 135 AÑOS PLAZA DE TOROS DE VALLADOLID</t>
  </si>
  <si>
    <t>VIANA DE CEGA</t>
  </si>
  <si>
    <t>ACTION SERVICE PLEITE VIEDMA S.L.</t>
  </si>
  <si>
    <t>SE-EC 8/2023 P.S.2 2ª PRÓRROGA CTTO. SUMINISTRO INFRAESTRUCT. Y SERV. COMPLEMENTARIOS FERIA DEL LIBRO. AÑO 2025. LOTE 2</t>
  </si>
  <si>
    <t>EVENTO ORGANIZACION SERVICIOS PLENOS, S.L</t>
  </si>
  <si>
    <t>SE-EC 8/2023 P.S.2 2ª PRÓRROGA CTTO. SUMINISTRO INFRAESTRUCT. Y SERV. COMPLEMENTARIOS FERIA DEL LIBRO. AÑO 2025. LOTE 5</t>
  </si>
  <si>
    <t>SUMINISTRO E INSTALACIÓN DE PAVIMENTO Y JAMBAS DE PUERTAS EN C.C. JOSÉ LUIS MOSQUERA</t>
  </si>
  <si>
    <t>2025 05 4312 623</t>
  </si>
  <si>
    <t>LA ADAPTACION DE LAS CAMARAS FRIGORIFICAS DE LOS PUESTOS DE VENTA Nº  2 y 18 DEL MERCADO DE LA RONDILLA.</t>
  </si>
  <si>
    <t>CONCIERTO DIRIGIDO A LAS PERSONAS MAYORES DE LOS CVA, EN EL AUDIT. MIGUEL DELIBES EL  22 DE  DICIEM.- INICIATIVAS SOC.</t>
  </si>
  <si>
    <t>SE-EC 8/2023 P.S.2 2ª PRÓRROGA CTTO. SUMINISTRO INFRAESTRUCT. Y SERV. COMPLEMENTARIOS FERIA DEL LIBRO. AÑO 2025. LOTE 6</t>
  </si>
  <si>
    <t>REPARACIÓN DE 3 FANCOILS EN C.C. ZONA SUR (PTO. 009/25)</t>
  </si>
  <si>
    <t>IGNACIO ISRAEL GARCIA BUENDIA</t>
  </si>
  <si>
    <t>ADJUDICA REALIZACIÓN DE PLEGADOS Y ENCUADERNACIONES DE DIFERENTE TIPOLOGÍA - IMPRENTA</t>
  </si>
  <si>
    <t>CONTROL CALIDAD OBRA DESMONTAJE TRASLADO Y RECOLOCACIÓN ARQUERÍA HISTÓRICA CONVENTO LA MERCED CALZADA DE VALLAD.</t>
  </si>
  <si>
    <t>PUBLICACIÓN DE CONTRAPORTADA OFFSET A COLOR Y SUPLEMENTO ESPECIAL POR EL 25 ANIVERSARIO DE EL DÍA DE VALLADOLID (JUNIO)</t>
  </si>
  <si>
    <t>VS 55_24 LOTE 3 ANALIZADOR MONOXIDO DE CO2</t>
  </si>
  <si>
    <t>CONTROL CALIDAD OBRAS OBRAS DE CONSTRUCCIÓN  CENTRO DE TRATAMIENTO Y ELIMINACIÓN DE RESIDUOS AYUNTAMIENTO DE VALLADOLID.</t>
  </si>
  <si>
    <t>CTR. TM. RECOGIDA RSU JULIO 2025 ( Los precios corresponden a  Ordenanza  de la Prestación Patrimonial)</t>
  </si>
  <si>
    <t>ADQUISICIÓN DE MATERIAL DE MERCHANDISING PARA LA ACADEMIA DE POLICÍA MUNICIPAL</t>
  </si>
  <si>
    <t>Contrato menor de apoyo a la comunicación institucional del Ayto. en actividades que impliquen ocupación de vía pública</t>
  </si>
  <si>
    <t>TM. RECOGIDA RSU AGOSTO 2025 ( Los precios corresponden a la Ordenanza reguladora de la Prestación Patrimonial de Caráct</t>
  </si>
  <si>
    <t>Redacción Proyecto Restauración Fuente Plaza COCA</t>
  </si>
  <si>
    <t>UNIVERSIDAD INTERNACIONAL MENENDEZ PELAYO DE MADRID</t>
  </si>
  <si>
    <t>PATROCIONIO REALIZACIÓN DEL CURSO ""HACIENDO MISIÓN: TRANSICIÓN CLIMÁTICA Y COMPETITIVIDAD EN LAS CIUDADES  ESPAÑOLAS""</t>
  </si>
  <si>
    <t>ESTRATEGIAS Y ASESORAMIENTO CORPORATIVO SL</t>
  </si>
  <si>
    <t>INCRIPCIÓN EN EL REGISTRO DE PATENTES Y MARCAS DEL CENTRO EUROPEO DE INNOVACIÓN AUDIOVISUAL Y VALLADOLID NOW</t>
  </si>
  <si>
    <t>INSTALACIONES DE TELECOMUNICACIONES EN EL CVA PASAJE DE LA MARQUESINA- INICIATIVAS SOCIALES</t>
  </si>
  <si>
    <t>BITLAN ASESORES INFORMATICOS SL</t>
  </si>
  <si>
    <t>COLABORACIÓN EN PROYECTO DE CREACIÓN Y DESARROLLO WEB DEL CENTRO INTERNACIONAL DE CONOCIMIENTO TECNOLÓGICO DE VALLADOLID</t>
  </si>
  <si>
    <t>Adquisición de piezas para montaje de luz negra en C.C. José María Luelmo y reposición de recortes LED.</t>
  </si>
  <si>
    <t>ALB: 25-216406 PED: 25-026957-1003 S/PED: 1464 / MODULO PROGRAMADOR SOLEM DC 9V BL-IP1 1 ESTACION BLUETOOTH / BOLSA 25 U</t>
  </si>
  <si>
    <t>F - 7213 - LUCES DE EMERGENCIA PARA CEAS SAN AGUSTIN Y TIMBRE PARA EIF CALLE PATO - CADIELSA</t>
  </si>
  <si>
    <t>ALB: 25-217625 PED: 25-028720-1003 S/PED: 1479 / MODULO PROGRAMADOR SOLEM DC 9V BL-IP1 1 ESTACION BLUETOOTH / BOLSA 100</t>
  </si>
  <si>
    <t>SUMINISTRO MATERIAL DE FONTANERÍA - BAÑOS // CEIP PEDRO GÓMEZ BOSQUE</t>
  </si>
  <si>
    <t>SUMINISTRO MATERIAL DE PINTURA PARA DISTINTOS COLEGIOS PÚBLICOS</t>
  </si>
  <si>
    <t>TA25 131 REPARACION 3856-DDD KMS 492987 MONTAR RADIO MANOS LIBRES Y ANTENA CON INSTALACION. / R032BT24V RADIO CD 24V / P</t>
  </si>
  <si>
    <t>5968 KFL-MANTENIMIENTO. SUSTITUCION ACEITE MOTOR / 0 6340G7 - LUZ MATRICULA / 2 SMOIL5W30 - ACEITE 5W30 1L / 2 GAU - MAN</t>
  </si>
  <si>
    <t>ALB: 25-216203 PED: 25-026579-1003 S/PED: 1459 / ROLLO 25 ML.POLIETILENO AGR.BD.PN 6 DN25 / TUB.FLEXIBLE SPX FLEX ROLLO</t>
  </si>
  <si>
    <t>CUBIERTA NUEVA ( 195/70R15C BARUM 6415-DNY ) / S.I. GESTION DE NFU CAT. C ( 6415-DNY  )</t>
  </si>
  <si>
    <t>A.M. REPARACION VEHICULO OFICIAL TOYOTA PRIUS 0669 DHJ, R.I.</t>
  </si>
  <si>
    <t>M² PORCELÁNICO 60X60 DOVER GRY RC</t>
  </si>
  <si>
    <t>LATIGUILLO GAE CAT.6 U/UTP LSZH GRIS 10MT  CL016N1.100 / MT CANAL UNEX 74030-45 SUELO 18X75 ANTRAC. / BASE UNEX 1256 30M</t>
  </si>
  <si>
    <t>ALB: 25-213923 PED: 25-022879-1003 S/PED: 1374 / BOLSA 25 UDS TOBERA 1800 AJUSTABLE MARRON 12VAN / BOLSA 100 UDS. MANGUI</t>
  </si>
  <si>
    <t>F - 6842 - SACO CEMENTO, ARENA, TABLERO CERÁMICO Y LADRILLOS - CEAS BARRIO ESPAÑA - RIALCO</t>
  </si>
  <si>
    <t>ACUERDO MARCO_8580LNR:ACIETE 5W30,FILTRO DE ACEITE,AIRE Y POLENY MANO DE OBRA REVISIONES</t>
  </si>
  <si>
    <t>MANTENIMIENTO, SUMINISTRO DE MATERIAL DE PINTURA SEGOCRYL M-60 S 15LT, PARA ELCVA PASAJE DE LA MARQUESINA-AM</t>
  </si>
  <si>
    <t>EUROPLAS E-22 PINTURA ACRILICA 8LT - PEDIDO POR JUAN.../// AM EXP 18/2022 // SERVICIO DE LIMPIEZA.</t>
  </si>
  <si>
    <t>MANETA DE FRENO DELANTERO HONDA CB-500-XA original / JUEGO DE RETÉN Y GUARDAPOLVO OURMAX HONDA CB-500-XA</t>
  </si>
  <si>
    <t>ALB: 25-216023 PED: 25-026249-1003 S/PED: 1458 / SOLENOIDE 9V IMPULSOS T-BOS (UNIK) / MODULO PROGRAMADOR SOLEM DC 9V BL-</t>
  </si>
  <si>
    <t>SOPORTE PLAST. IZQ. FMO PLUS  SOPORTE PLAST. DERCH. FMO PLUS... /// AM EXP 18/2025 // SERVICIO DE LIMPIEZA.</t>
  </si>
  <si>
    <t>F - 7122 - CONJUNTO CERRADURA DE SEGURIDAD PARA VVDA ALOJ PROV EN LOPE DE RUEDA 8 BAJO A - SANTIAGO RGUEZ</t>
  </si>
  <si>
    <t>MANT. SUMINISTRO PARA REPARACION. BASE SCH NIESSEN 8188, MARCO 3E,CARATULAY MAGNETO  DEL CVA ZONA SUR- AM- INICIATIVAS S</t>
  </si>
  <si>
    <t>ALB: 25-214709 PED: 25-024200-1003 S/PED: 1388 / BOLSA 25 UDS MANGUITO UNION PE TUBO-TUBO XF/17 / ELECTROVALVULA 1"" 100</t>
  </si>
  <si>
    <t>acuerdo marco_3883FMN:ACEITE 5W30,TASA, ARANDELA, NIVLES, FILTRO DE ACEITE Y MANO DE OBRA REVISION</t>
  </si>
  <si>
    <t>SACO MORCEMREST REPAIR 25 kG</t>
  </si>
  <si>
    <t>REMACHE BRALO 4.8X30 AL/AC C/AN. EX * / CINTA IMAN FIX II C/PVC 4.../// AM EXP 18/2022 // SERVICIO DE LIMPIEZA VIARIA.</t>
  </si>
  <si>
    <t>CENTRO CIVICO RONDILLA (  ID 0044425 GE 0003931 ) / TUBO CARPINTERIA   R-6345    L DD11 / TUBO CUADRADO 16X16X1,5 DD11 /</t>
  </si>
  <si>
    <t>MANTENIMIENTO, SUMINISTRO DE MATERIAL DE PINTURA, KROM MATE FORTUNA M-60 OCEANIC 15LPARA EL CVA  PASAJE DE LA MARQUESINA</t>
  </si>
  <si>
    <t>BOSCH/3397118979 - JUEGO DE RAQUETAS / BOSCH/0092S30080 - BTR.(12V)S3 FURGONETA PEUGEOT / AJUSTE REDONDEOS BI</t>
  </si>
  <si>
    <t>ALB: 25-215760 PED: 25-025809-1003 S/PED: 1453 / MODULO PROGRAMADOR SOLEM DC 9V BL-IP1 1 ESTACION BLUETOOTH / MANGUITO P</t>
  </si>
  <si>
    <t>C.C. DELICIAS. (REBECA) +++ / HULE FELTEX 1.40X20MTS REF.-600765</t>
  </si>
  <si>
    <t>A.M. REPARACION VEHICULO OFICIAL RENAULT VEL SATIS 3161 GFG, R.I.</t>
  </si>
  <si>
    <t>2025 07 1721 22104</t>
  </si>
  <si>
    <t>PILA BOTON CR2032 / MEMORIA TARJETA MICRO-SD + ADAPTADOR 16 GB INTENSO / BLOCS NOTAS 40X50 ADHV. / CINTA BALDUQUE 100MTR</t>
  </si>
  <si>
    <t>PANTALLA STIHL  0000-884-0251. /// AM EXP 18/2022 // SERVICIO DE LIMPIEZA VIARIA.</t>
  </si>
  <si>
    <t>MANTENIMIENTO, SUMINISTRO MATERIAL PINTURA, SEGOCRYL M-60 S 15LTPARA  EL CVA PASAJE DE LA MARQUESINA- AM. INICIATIVAS S.</t>
  </si>
  <si>
    <t>ADQUISICIÓN PINTURA Y ACCESORIOS UTILIZADOS PARA PINTAR LOS DESPACHOS DEL CDIT</t>
  </si>
  <si>
    <t>SUMINISTRO DE PLANTAS ,MAVITA 250 EC, EPINSEL,ANTICOCHINILLA PARA EL CURSO PARQUES Y JARD. DEL C. DE F. PARA EL EMPLEO-</t>
  </si>
  <si>
    <t>TA25 135 REPARACION 4747-GSV KMS 343126 METER EASY, HACER PRUEBAS, CAMBIAR SENSOR PRESION DE ACEITE Y SANEAR INSTALACION</t>
  </si>
  <si>
    <t>AV25/03409 F: 04/06/2025 / BOTA DE AGUA VERDE 317 P.+P. T-36.../// AM EXP 18/2022 // SERVICIO DE LIMPIEZA VIARIA.</t>
  </si>
  <si>
    <t>SIN ID-MANTENIMIENTO / JUEGO GUIAS CAJON P/MALETA 340 - EQUIPACION FURGONETA / ID: 0046337-CASA CONSISTORIAL / RUEDA 1-0</t>
  </si>
  <si>
    <t>PORTALAMP. SOLERA AD40-27 SOLERA   Adapta de E40 a</t>
  </si>
  <si>
    <t>C.C. DELICIAS. +++ / *CINTA MIARCO KREPP 24MMX45M / *TATAY ESCOBILLA WC STANDARD BLANCA 44314.01 /</t>
  </si>
  <si>
    <t>ACUERDO MARCO_2164HCN:CARGA DE AA Y REVISAR FUGA DE AA</t>
  </si>
  <si>
    <t>Albarán: VA25/472 Fecha: 04/02/25 / VIGAS LAMINADAS 80 / *TORREON ASESORIA JURIDICA *</t>
  </si>
  <si>
    <t>MANTENIMIENTO, SUMINISTRO DE M² TELA ASFALTICA ALUMINIO PLATA PARA EL CVA DELICIAS- AM- INICIATIVAS SOCIALES</t>
  </si>
  <si>
    <t>ROTHENBERGER 42MM / ASIENTO Y TAPA VICTORIA LACADO CON BISAGRAS DE ACERO INOXIDA / SILICONA PATTEX MULTIUSO 280ML BLANCO</t>
  </si>
  <si>
    <t>SOPORTE DE PALANCA COMPLETO / GESTION DE RESIDUOS MAQUINA TIPO.../// AM EXP 23/2020 // SERVICIO DE LIMPIEZA.</t>
  </si>
  <si>
    <t>SUMINISTRO DE BOMBILLA DOWN DISANO ECOLEX4 1729// ESPACIO JOVEN// JUNIO 2025.</t>
  </si>
  <si>
    <t>TA25 139 REPARACION 4042-KXH KMS 236301 HACER CONVERGENCIA. /// AM EXP 23/2020 // SERVICIO DE LIMPIEZA.</t>
  </si>
  <si>
    <t>MANTENIMIENTO, SUMINISTRO DE  PLETINA ACERO INOX.ADH.37*11*2,5 11074PARA REPARACION DEL CVA ZONA ESTE- AM</t>
  </si>
  <si>
    <t>SUMINISTRO MATERIAL DE PINTURA // CEIP LEÓN FELIPE</t>
  </si>
  <si>
    <t>SUMINISTRO DE MATERIAL , PP CAUCHO MARRON MIARCO,CINTA AISLANTE 3M TEMPLE PARA EL CURSO DE PINTURA DEL C. DE F. EMPLEO-</t>
  </si>
  <si>
    <t>C.C. JOSE LUIS MOSQUERA +++ / BARB. HARAGAN PROFESIONAL METALICO,S/M  75 cm / B40 CE - 41 CAP</t>
  </si>
  <si>
    <t>Verificar fallo ABS. Chequear con texa gestión. Revisar sensor, estaba fuera de su posición, colocar bien. Preuba dinámi</t>
  </si>
  <si>
    <t>MANTENIMIENTO, SUMINISTRO DE - Batería arranque VARTA 12V 74Ah 680EN 278x175x190 PARA EL CVA RONDILLA- AM- INICIATIVAS S</t>
  </si>
  <si>
    <t>TAPON DE 3/4 YIC ROSCADOR ( MATRICULA 4746FZF ) / LATIGUILLO DE 800MM RTL 3/4 YIC RM 12L 3/8 R2SC / MANO DE OBRA HIDRAUL</t>
  </si>
  <si>
    <t>TOBERA REGULABLE 15 VAN RAIN-BIRD 4,5 M. / TOBERA REGULABLE 12 VAN RAIN-BIRD 3,6 M. / COLLARIN TOMA 20-1/2""</t>
  </si>
  <si>
    <t>SUMINISTRO MATERIAL DE PINTURA // ESCUELAS INFANTILES</t>
  </si>
  <si>
    <t>ACEITE STIHL MEZCLA HP SUPER MIX VERDE 5LT /// AM EXP 18/2022 // SERVICIO DE LIMPIEZA.</t>
  </si>
  <si>
    <t>ALB: 25-213511 PED: 25-010683-1001 S/PED: SU VALE 1410 / REPARACION DE: SOPLADOR   MARCA: EMAK  MODELO: 68 SH 3   NS: BM</t>
  </si>
  <si>
    <t>TA25 140 REPARACION 5593-LBJ KMS 76487 D-M SELECTOR DE VELOCIDADES.../// AM EXP 23/2020 // SERVICIO DE LIMPIEZA.</t>
  </si>
  <si>
    <t>FARDO HIGIENICO DOMESTICO 38M-96 UNDS / COMMENT|VALE 1461</t>
  </si>
  <si>
    <t>PUMALASTIC MS 290ML GRIS - CC ZONA SUR</t>
  </si>
  <si>
    <t>MANTENIMIENTO, SUMIISTRO DEMATERIALPARA REPARACIONES DE LOS CVA- AM- INICIATIVAS SOCIALES</t>
  </si>
  <si>
    <t>MANTENIMIENTO,SUMINISTRO DE MATERIAL DE PINTURA, TKROM MATE FORTUNA M-60 OCEANIC 4LTPARA EL  CVA PASAJE DE LA MARQUESINA</t>
  </si>
  <si>
    <t>ALINEACION CAMIONETA ( 7686CZT ) / PARA SERVICIO DE LIMPIEZA 7686CZT.../// AM EXP 18/2022 // SERVICIO DE LIMPIEZA VIARIA</t>
  </si>
  <si>
    <t>CÓRDOBA</t>
  </si>
  <si>
    <t>OA EX-RP PEQ CABR RUEDA REPUESTO  MATRICULA 3255GXH / 1 7701209284 - BRIDA</t>
  </si>
  <si>
    <t>MANETA DE FRENO DELANTERO HONDA CB-500-XA NO ORIGINAL REF 1110228</t>
  </si>
  <si>
    <t>DANPIN PAPEL TAPAR CON CINTA 15CMX45M ( SAN BENITO ) / PLASTICO TAPAR ROLLO 50X2 6 MICRAS ( SAN BENITO ) / MAGNUM+ BLANC</t>
  </si>
  <si>
    <t>DISOLVENTE LIMPIEZA PISTOLA / ESPUMA POLIURETANO PISTOLA / SIKAFILL 370 FIBRAS GRIS 5KG // COLEGIOS PÚBLICOS</t>
  </si>
  <si>
    <t>SACA DE GRAVA 1.3 TN / SACO CEMENTO GRIS 32.5 R</t>
  </si>
  <si>
    <t>ALB: 25-217637 PED: 25-024810-1017 S/PED: 529277634  VALE 2203 / REPARACION DE: DESBROZADORA   MARCA: SHIL  MODELO:  FS1</t>
  </si>
  <si>
    <t>2025 06 3341 22701</t>
  </si>
  <si>
    <t>SERVISECUR VIGILANCIA PRIVADA SL</t>
  </si>
  <si>
    <t>SE-EC 8/2023 P.S.2 2ª PRÓRROGA CTTO SUMINISTRO INFRAESTRUCT. Y SERV. COMPLEMENTARIOS FERIA DEL LIBRO. AÑO 2025. LOTE 4</t>
  </si>
  <si>
    <t>TOMPLA INDUSTRIA INTERNACIONAL DEL SOBRE, S.L.</t>
  </si>
  <si>
    <t>SUMINISTRO SOBRES IMPRESOS AYUNTAMIENTO DE VALLADOLID ALMACEN DE ACOPIOS, R.I</t>
  </si>
  <si>
    <t>ALCALA DE HENARES</t>
  </si>
  <si>
    <t>AMPLIACIÓN CONTRATO DE SUMINISTRO DE CRISTALERÍA PARA ESCUELAS INFANTILES MUNICIPALES. AÑO 2025</t>
  </si>
  <si>
    <t>SE-EC 8/2023 P.S.2 2ª PRÓRROGA CTTO. SUMINISTRO INFRAESTRUCT. Y SERV. COMPLEMENTARIIOS FERIA DEL LIBRO. AÑO 2025. LOTE 3</t>
  </si>
  <si>
    <t>REUQAV INGENIEROS S.L.</t>
  </si>
  <si>
    <t>CONFECCION DE PROYECTO, DOCUMENTACION Y DIRECCION OBRA AMPLIACION CVA ARCA REAL.</t>
  </si>
  <si>
    <t>AM SECT 2021/37 ADJUDICA CAMPAÑA DE DIFUSIÓN DE LA ZONA DE BAJAS EMISIONES ZBE</t>
  </si>
  <si>
    <t>ROTULADO Y VINILADO DE 3 BARREDOAS Y 1 BALDEADORA. SERVICIO DE LIMPIEZA.</t>
  </si>
  <si>
    <t>PUBLICACIÓN DE PUBLIRREPORTAJES WEB Y EN FORMATO PAPEL DE CONTENIDOS PARA PROMOCIONAR LOS PROGRAMAS DE LA AGENCIA</t>
  </si>
  <si>
    <t>SUMINISTRO  LICENCIAS PARA VARIOS PRODUCTOS DE ADOBE (Creative Cloud, Acrobat y Photosho) PARA EL AYTO DE VALLADOLID</t>
  </si>
  <si>
    <t>JOSE LUIS ARRANZ GARCIA</t>
  </si>
  <si>
    <t>CAMPAÑA USO PATINETE</t>
  </si>
  <si>
    <t>ALAVA REYES CONSULTORES SL</t>
  </si>
  <si>
    <t>Taller de Autocuidado para familias y profesionales involucrados en el cuidado de personas con discapacidad, 2025- Inici</t>
  </si>
  <si>
    <t>RECOLETAS LABORATORIOS CLINICOS SLU</t>
  </si>
  <si>
    <t>LABORATORIO DE ANÁLISIS CLÍNICOS PARA EL DEPARTAMENTO DE PREVENCIÓN Y SALUD LABORAL.</t>
  </si>
  <si>
    <t>PRORROGA CONTRATO CELADURIA LOTE 2 CENTRO FORMACION PARA EL EMPLEO DE 01/08 A 31/12/2025</t>
  </si>
  <si>
    <t>EMPRESA MUNICIPAL DE INICIATIVAS Y ACTIVIDADES EMPRESARIALES DE MALAGA S.A.</t>
  </si>
  <si>
    <t>PATROCINIO  POLO NACIONAL DE CONTENIDOS DIGITALES - AYUNTAMIENTO DE MÁLAGA PREMIOS IRIS GAMES</t>
  </si>
  <si>
    <t>AM SECT 2021/37 ADJUDICA CAMPAÑA DIFUSIÒN ZONA BAJAS EMISIONES ZBE</t>
  </si>
  <si>
    <t>PATROCINIO DE START INNOVA 12º EDICIÓN PARA EL CURSO 2025-2026 ""APRENDIENDO A EMPRENDER""</t>
  </si>
  <si>
    <t>2025 05 4314 22706</t>
  </si>
  <si>
    <t>CONTRATO DE UN ESTUDIO TÉCNICO PARA CONOCER EL POTENCIAL COMERCIAL DEL BARRIO NUEVO HOSPITAL</t>
  </si>
  <si>
    <t>Reparaciones de electricidad y fontanería en seis puestos de venta del mercado de la Rondilla.</t>
  </si>
  <si>
    <t>PUNTOS VIOLETA EN LAS FIESTAS DE SAN LORENZO SITUADOS EN LA CUPULA DEL MILENIO, PLAZA MAYOR Y PUNTOS MOVILES FERIAS 2025</t>
  </si>
  <si>
    <t>MANTENIMIENTO PREVENTIVA REVISION ENGRASE Y SUSTITUCION  ELEMENTOS  SEG  Y ESCALERA AUTOESCALA VA42345VE//SEISPC</t>
  </si>
  <si>
    <t>PEDRO DEL BOSQUE  ABRIL</t>
  </si>
  <si>
    <t>Modelado y confección de 6 figuras de barrendero de 150mm con peana para premios del Servicio de Limpieza.</t>
  </si>
  <si>
    <t>NODOS, INNOVACION CULTURAL SL</t>
  </si>
  <si>
    <t>ASISTENCIA TÉCNICA PARA PROPUESTAS DE PROMOCIÓN Y DIFUCIÓN EN FORMATO DIGITAL Y DIVULGATIVO DE PROYECTOS DE IDEVA</t>
  </si>
  <si>
    <t>ADQUISICION RULETA GIRATORIA Y PANEL DE PREMIOS PARA DINAMIZAR Y ESTIMULAR LAS COMPRAS EN APERTURA DEL MERCADO RONDILLA.</t>
  </si>
  <si>
    <t>SUMINISTRO EN REGIMEN DE ALQUILER DE EQUIPOS DE REFRIGERACION PARA LA CÚPULA DEL MILENIO</t>
  </si>
  <si>
    <t>IMPORTE ANÁLISIS DE DROGAS REALIZADOS DE FEBRERO A JUNIO</t>
  </si>
  <si>
    <t>Mantenimiento correctivo de la central de alarmas del Archivo Municipal</t>
  </si>
  <si>
    <t>CRISTINA NAVARRO SANMARTIN</t>
  </si>
  <si>
    <t>GRAU I PLATJA (GANDIA)</t>
  </si>
  <si>
    <t>1ª PRORROGA CONTRATO CONSERVACION Y MEJORA INFRAESTRUCTURAS VERDES _ZONAS SUR Y ESTE. LOTE 1_V. 18/2023</t>
  </si>
  <si>
    <t>2025 03 9241 635</t>
  </si>
  <si>
    <t>SPC 10/2025 REPOSICIÓN DE MOBILIARIO PARA CENTROS CÍVICOS</t>
  </si>
  <si>
    <t>MATERIAL ENCARGO REALIZADO AL SERVICIO DE MANTENIMIENTO (AYUNTAMIENTO) EN RELACIÓN CON INSTALACIÓN PERSIANAS DEL CMU</t>
  </si>
  <si>
    <t>SUSTITUCIÓN  BATERIAS SAIS DE LA POLICÍA Y DE LA AGENCIA DE INNOVACIÒN</t>
  </si>
  <si>
    <t>PRUEBA PERICIAL Y REDACCION INFORME DE LA PERDIDA DE FRIGORIAS DE LAS CAVAS INSTALADAS EN EL ESPACIO VALLADOLID ORIGEN</t>
  </si>
  <si>
    <t>PRORROGA CONTRATO CELADURIA-LOTE 2 COMEDOR SOCIAL-INTERVENCION SOC- DE 1/8/25 A 31/12/25</t>
  </si>
  <si>
    <t>SUMINISTRO DE CORTINAS PARA DEPENDENCIAS DE LA POLICÍA MUNICIPAL</t>
  </si>
  <si>
    <t>2025 0750 1721 633</t>
  </si>
  <si>
    <t>REPOSICION SISTEMA DE MEDIDA DE CINCO NANOSENSORES DE LA ZBE</t>
  </si>
  <si>
    <t>ELISA DE LA TORRE MARTIN</t>
  </si>
  <si>
    <t>CONTRATACIÓN SERVICIOS DE DISEÑO, ACTUALIZACIÓN Y PUESTA EN MARCHA DE LA PÁGINA WEB ""PLAZA DEL MILENIO""</t>
  </si>
  <si>
    <t>ESPEJOS DE DIFERENTES TAMAÑOS PARA EL CVA PASAJE DE LA MARQUESINA- INICIATIVAS SOCIALES</t>
  </si>
  <si>
    <t>SUMINISTRO DE ESPEJOS PARA C.C. DELICIAS</t>
  </si>
  <si>
    <t>PLAN MUNICIPAL SOBRE DORGAS: PROGRAMAS DE REDUCCION DE RIESGOS CON COLECTIVOS VULNERABLES // SEP A DIC 2025</t>
  </si>
  <si>
    <t>ATECH BUSINESS OPERATION SL</t>
  </si>
  <si>
    <t>1ª PRÓRROGA CONTRATO DE SERVICIOS DE ""ATENCIÓN CIUDADANA 010, CENTRALITA Y ATENC PRESENCIAL PARA AYTO VA- CAMBIO TERCERO</t>
  </si>
  <si>
    <t>GUIPUZCOA</t>
  </si>
  <si>
    <t>PROYECTO DE DECORACION, AMUEBLAMIEMTO Y EQUIPAMIENTO DEL CVA Y CEAS ZONA CENTRO,UBICADO EN  LEOPOLDO CANO 20- INICIATIVA</t>
  </si>
  <si>
    <t>Asistencia técnica (lote 2cc) ascensores calle salud (lote 1) ( D del 2024 pasado a disponible en el ejercicio 2025)</t>
  </si>
  <si>
    <t>TEXTA COOPERACION SOCIEDAD LIMITADA</t>
  </si>
  <si>
    <t>ACOMPAÑAMIENTO TÉCNICO PARA GESTIÓN DE PROYECTOS Y PROPUESTAS DE FINANCIACIÓN PARA LA RED DE CIUDADES CENCYL</t>
  </si>
  <si>
    <t>IMPÚLSAME, CONSULTORÍA Y ESTRATEGIA S.L.</t>
  </si>
  <si>
    <t>ACTUALIZACIÓN CON NUEVOS SERVICIOS DE LA APP VALLAIRE</t>
  </si>
  <si>
    <t>PAGO DE CREDITOS GENERADOS POR LA IDENTIFICACION DE LOS ANIMALES DE COMPAÑÍA DEL CMPA AÑO 2025</t>
  </si>
  <si>
    <t>TRANSDUERO S.L.</t>
  </si>
  <si>
    <t>CONTRATO VESTUARIO 1ª PRÓRROGA EXP. 6/2023 // SERVICIO DE LIMPIEZA VIARIA.</t>
  </si>
  <si>
    <t>MEDIOS TÉCNICOS Y SERVICIOS DEL CENTRO CULTURAL MIGUEL DELIBES PARA EL CONCIERTO DE NAVIDAD DE LOS CVA EN 2025- INICIATI</t>
  </si>
  <si>
    <t>DISEÑO DEL MATERIAL NECESARIO PARA LA PUESTA EN FUNCIONAMIENTO DE UNA CAMPAÑA PARA LA PROMOCIÓN DEL COMERCIO LOCAL</t>
  </si>
  <si>
    <t>TRANSPORTE, ALQUILER Y MOBILIARIO DE CASETA DE PUNTO VIOLETA EN MORERAS EN FERIAS 2025</t>
  </si>
  <si>
    <t>Impresión y colocación de señalética en mercados municipales.</t>
  </si>
  <si>
    <t>CTTO. SERVICIOS REPARACIÓN DE CALDERAS DEL CENTRO DE EDUCACIÓN ESPECIAL Nº 1. 2025</t>
  </si>
  <si>
    <t>AM SECT 2021/37 ADJUDICA CAMPAÑA DIFUSIÓN ZONA BAJAS EMISIONES ZBE</t>
  </si>
  <si>
    <t>2025 06 3321 633</t>
  </si>
  <si>
    <t>INSTALAC.CLIMATIZAC.TECNICAS DEL AIRE SL</t>
  </si>
  <si>
    <t>INSTALACIÓN EQUIPO DE CLIMATIZACIÓN BIBLIOTECA MUNICIPAL CAMPO GRANDE. AÑO 2025</t>
  </si>
  <si>
    <t>AMPLIACIÓN CONTRATO SUMINISTRO MATERIAL PARA BAÑOS Y COCINAS DE LOS COLEGIOS PÚBLICOS. AÑO 2025</t>
  </si>
  <si>
    <t>SUMINISTRO Y COLOCACION DE VIDRIOS, REPARACIÓN DE PUERTAS CRISTAL, ETC EN DEPENDENCIAS A CARGO DEL CMEI, AÑO 2025</t>
  </si>
  <si>
    <t>COPIA DE LLAVES MAESTRAS// ESPACIOS JOVEN NORTE Y SUR// JULIO 2025</t>
  </si>
  <si>
    <t>Prórroga contrato prog.aprendizaje a lo largo de la vida  del  1  de septiembre al  31de diciembre de  2025</t>
  </si>
  <si>
    <t>VICTORIANO AGUILAR  SAN MILLAN</t>
  </si>
  <si>
    <t>INSTALACION DE LAMINAS SOLARES EN VENTANAS EXTERIORES DEL BAJO CUBIERTA DEL SERVICIO DE IGUALDAD // JULIOI-SEP 25</t>
  </si>
  <si>
    <t>LIBERAR CRÉDITO SOBRANTE PRÓRROGA PROVISIONAL CONTRATO LIMPIEZA</t>
  </si>
  <si>
    <t>LIBERAR CREDITO ENERO A ABRIL 2025 EST.DIURNAS LOTE 2 REST.7 UC Z.SUR UC2 RONDI.ARCA ZONA ESTE 2UC PARQUES</t>
  </si>
  <si>
    <t>LIBERAR CREDITO CAUTIVO MESES DE ENERO A ABRIL- SERV. ESTANCIAS DIURNAS (IVA)</t>
  </si>
  <si>
    <t>2025 10 2311 632</t>
  </si>
  <si>
    <t>ELABORACIÓN DE MEMORIA PARA LA REPARACIÓN DE TRES VIVIENDAS MUNICIPALES</t>
  </si>
  <si>
    <t>LIBERAR CREDITO ENERO A MAYO 2025 SERVICIO RESTAURACION CENTRO DEESTANCIAS DIURNAS HUERTA DEL REY</t>
  </si>
  <si>
    <t>PUMALASTIC MS 290ML GRIS . C.C ZONA SUR (ID 44909)</t>
  </si>
  <si>
    <t>ESPEJO DERECHO EN USO / MANO DE OBRA ( 9575-JTL  ) / PEQUEÑO MATERIAL / MANO DE OBRA ( 1984-LTF  )</t>
  </si>
  <si>
    <t>MANTENIMIENTO, SUMINISTRO DE  ADHESIVO MONTAJE SOUDAL T-REX 290ML NEGRO PARA REPARACION EN EL CVA PASAJE DE LA MARQUESIN</t>
  </si>
  <si>
    <t>MANTENIMIENTO, SUMINISTRO DE M² XPS 40 MM (2600X600X40) PRA EL CVA SAN JUAN- AM- INICITIVAS SOCIALES</t>
  </si>
  <si>
    <t>MORDAZA IRWIN 10WR 250MM / COPIA LLAVE NORMAL / TORNI. CH88H 3.9X1.../// AM EXP 18/2022 // SERVICIO DE LIMPIEZA VIARIA.</t>
  </si>
  <si>
    <t>BOTA TARTAN S3+CI+SRC Nº39 (                       ) / CHAQUETA POLAR ARTIC MARINO T-L (                       )</t>
  </si>
  <si>
    <t>MANTENIMIENTO, SUMINISTRO DE  BARRA 1 ML. POLIETILENO BARRA PE100 AD PN16 25 PRA REPARACION DEL CVA RONDILLA- AM- INICIA</t>
  </si>
  <si>
    <t>TAPON 3M 1271 REUTILIZABLE C/CORDON (                       )</t>
  </si>
  <si>
    <t>SUMINISTRO MATERIAL DE FONTANERÍA // CEIP LEÓN FELIPE</t>
  </si>
  <si>
    <t>MANT. SUMINISTRO DE CINTA KREP 24MM X45 , NEVADA+BLANCO 15L PRA REPARACION DEL  CVA PASAJE MARQUESINA -AM- INICIATIVAS S</t>
  </si>
  <si>
    <t>LLAVE ALLEN LARGA 5,0MM / BATERIA BOSCH 12V 2,0Ah / PALO ESCOBA / FREGONA 1,40M / CEPILLO ESCOBA (SIN PALO) / RECOGEDOR</t>
  </si>
  <si>
    <t>MANTENIMIENTO, SUMINISTRO DE MONTOKRIL LISO BLANCO 15L PARA LA  PERGOLA CAMPO GRANDE ,ID0046957-AM- INICIATIVAS SOCIALES</t>
  </si>
  <si>
    <t>PULSADOR SE ZB4-BA2    NEGRO / PULSADOR SE ZB4-BA3  VERDE / PULSAD.../// AM EXP 18/2022 // SERVICIO DE LIMPIEZA.</t>
  </si>
  <si>
    <t>ALB: 25-217232 PED: 25-024807-1017 S/PED: 534008870 VALE 1447 / REPARACION DE: DESBROZADORA   MARCA: STIHL  MODELO: FS13</t>
  </si>
  <si>
    <t>TKROM ESMALTE ANTIOXIDANTE GRIS PLATA 4LT                                   ( MANTENIMIENTO DE EDIFICIOS E INSTALACIONES</t>
  </si>
  <si>
    <t>REMACHES 4.8X30  FLOR ANCHA R0074830 (200U) (1536). /// AM EXP 18/2022 // SERVICIO DE LIMPIEZA.</t>
  </si>
  <si>
    <t>MANO DE OBRA COMPROBAR FALLO EN LUZ DE CORTO ALCANCE, REPARAR I.../// AM EXP 23/2020 // SERVICIO DE LIMPIEZA.</t>
  </si>
  <si>
    <t>MANTENIMIENTO, SUMINISTRO DE MATERIAL, DANPIN PACK 2 REC. VELOUR NARANJA 6CM PARA EL  CVA RIO ESGUEVA -AM-INICIATIVAS S.</t>
  </si>
  <si>
    <t>1 8200183752 - FUNDA PEDAL EMBRG</t>
  </si>
  <si>
    <t>TA25 134 REPARACION 1760-LKK KMS 63791 METER EASY PARA VER AVERIAS,  HACER REGENERACION FORZADA, BORRAR AVERIAS</t>
  </si>
  <si>
    <t>PILOTO POSTERIOR DCHO.*** / PILOTO POSTERIOR*** / PILOTO POSTERIOR*** / PILOTO POSTERIOR DCHO.*** / DESENGRASANTE EN FRI</t>
  </si>
  <si>
    <t>SACO CEMENTO GRIS 32.5 R / SACO DE YESO TOSCO / SACO DE ARENA FINA 30KG</t>
  </si>
  <si>
    <t>Albarán: VA25/2623 Fecha: 17/06/25 / CASA CONSISTORIAL PSOE / TACO DUOPOWER 6*30 (100 U.) 555006 / TIRAFONDO SPAX 4*60 L</t>
  </si>
  <si>
    <t>BOTA PU PRADO VERDE S5 -20º Nº41 (                       )</t>
  </si>
  <si>
    <t>BOLSA DESECANTES (60U)</t>
  </si>
  <si>
    <t>TUBO CUADRADO 16X16X1,5 DD11 // CEIP PABLO PICASSO</t>
  </si>
  <si>
    <t>ALB: 25-215050 PED: 25-024790-1003 S/PED: RECINTO FERIAL / BOTE HILO TEFLON UNILOCK 160M TANGIT / TAPON ROSCA MACHO LATO</t>
  </si>
  <si>
    <t>C.C. RONDILLA (ID 46807) // SILICONA NEUTR BLANCO MATE 300ML / SILICONA NEUTRA TRANSLUCIDA / SILICONA NEUTRA GRIS</t>
  </si>
  <si>
    <t>ALB: 25-217085 PED: 25-028134-1003 S/PED: 1470 / VALVULA COMPUERTA LATON H-H 2"" / RACORD BARCELONA B25 MACHO 1""</t>
  </si>
  <si>
    <t>SPRAY SEGOPI-TECH PRECARGA DISOLVENTE 0,4LT.../// AM EXP 18/2022 // SERVICIO DE LIMPIEZA.</t>
  </si>
  <si>
    <t>XEKATOR (5 L) ABONO CE. /// SERVICIO DE LIMPIEZA.</t>
  </si>
  <si>
    <t>ID:MERCADOS / ADHESIVO VINILO POLIMERICO "" LLAVE PASO DE AGUA ""  210x150mm</t>
  </si>
  <si>
    <t>DOWN.EMP IRELUZ IRD-2405 BL RED. 25W 4000K / TASA ECORAEE   (R.DECRETO 208/2005)</t>
  </si>
  <si>
    <t>ALB: 25-216980 PED: 25-027924-1003 S/PED: 1468 / BOLSA 50 ACOPLES EN CODO ROSCA MACHO 3/4 / BOBINA RECORTABLE PE 1/2 / B</t>
  </si>
  <si>
    <t>COMMENT|+++ DISTRITO 5 +++ / CIERRE ELECTRICO JIS 1740 / MASSO PREBEN HORMIGAS 230073</t>
  </si>
  <si>
    <t>SACO DE ESCAYOLA / SACO CEMENTO GRIS 32.5 R // COLEGIOS PÚBLICOS</t>
  </si>
  <si>
    <t>COMMENT|++ RETIRA ROBERTO ++ / COMMENT|++ DISTRITO 5 ++ / COPIA LLAVE NORMAL / LLAVERO PORTAETIQUETAS PLASTICO</t>
  </si>
  <si>
    <t>PUMALASTIC MS 290ML BL -  CIC CONDE ANSÚREZ (ID 46310)</t>
  </si>
  <si>
    <t>SPRAY SEGOPI-TECH IMPRI.ANTIOXIDANTE GRIS 0,4LT / SPRAY SEGOPI-TECH.../// AM EXP 18/2022 // SERVICIO DE LIMPIEZA.</t>
  </si>
  <si>
    <t>ALB: 25-216502 PED: 25-027168-1015 S/PED:  / RACORD BARCELONA B25 HEMBRA.../// AM EXP 18/2022 // SERVICIO DE LIMPIEZA.</t>
  </si>
  <si>
    <t>REPOSAPIES FELLOWES AJUSTABLE ERGO</t>
  </si>
  <si>
    <t>*CJ TORNI. DIN  603 6.8  6X 40MM S/TUERCA (200UD) / TUERCA AUTOBLOCANTE DIN 985 M- 6  ZIN // COLEGIOS PÚBLICOS</t>
  </si>
  <si>
    <t>F - 6474 - CERRADURA LINCE PARA VVDA ALOJ PROV CALLE SOTO 58 -1A - ORTIZ</t>
  </si>
  <si>
    <t>RUEDAS PARA PANELES DE EXPOSITORES//  ESPACIO JOVEN ZONA SUR// JULIO 2025</t>
  </si>
  <si>
    <t>COMMENT|++ RETIRA ROBERTO ++ / COMMENT|++ DISTRITO 5 ++ / CERRADURA AMIG MOD 328 COD 22416 55MM INOX 18/8 / LLAVE L P.BO</t>
  </si>
  <si>
    <t>SACO DE YESO TOSCO // CEIP ALLUE MORER</t>
  </si>
  <si>
    <t>SUMINISTRO MATERIA DE FERRETERÍA // BIBLIOTECAS MUNICIPALES</t>
  </si>
  <si>
    <t>SUMIDERO SIFONICO 150X150 MM.S/VERT. 75 / CODO H-H 87º Ø 75 / TUBO EVACUACION 75 ""B"" 1 ML. ENCOLAR / MANGUITO UNION H-H</t>
  </si>
  <si>
    <t>MANTENIMIENTO, SUMINISTRO DE MALLA SOMBREAD VERDE 4X5 MTS PARA EL CVA RIO ESGUEVA- INICIATIVAS SOCIALES- AM</t>
  </si>
  <si>
    <t>REPARACION PINCHAZO ( Y EQUILIBRADO 4171-LSL )</t>
  </si>
  <si>
    <t>PANEL DISANO ECO // TASA ECORAEE // BIBLIOTECA FRANCISCO PINO</t>
  </si>
  <si>
    <t>D.INTERR NIESSEN 8111 mecanismo / D.TECLA  NIESSEN 8211-BA / MARCO.../// AM EXP 18/2022 // SERVICIO DE LIMPIEZA VIARIA.</t>
  </si>
  <si>
    <t>COPIA LLAVE SEGURIDAD PUNTOS / COPIA LLAVE NORMAL. /// AM EXP 18/2022 // SERVICIO DE LIMPIEZA VIARIA.</t>
  </si>
  <si>
    <t>ALB: 25-215198 PED: 25-025050-1001 S/PED: 1396 / HONDA ACEITE 4T 1L (SUPERMULTIGRADO 15W40) (SIGAUS INCLUIDO)</t>
  </si>
  <si>
    <t>SUMINISTRO STORES ENROLLABLES TIPO BANDALUX PARA NUEVOS DESPACHOS GRUPOS POLÍTICOS PSOE</t>
  </si>
  <si>
    <t>ID: 46762 / CERRADURA MCM 1650-21-00 S/BOMBILLO</t>
  </si>
  <si>
    <t>SUMINISTRO MATERIAL PARA TRABAJOS REALIZADOS POR MANTENIMIENTO EN LA CUPULA DEL MILENIO</t>
  </si>
  <si>
    <t>MANTENIMIENTO, SUMINISTRO DE  AGLOMERADO DM 2440*1220*4 PARA REPARACIONES DEL  CVA PUENTE COLGANTE- AM</t>
  </si>
  <si>
    <t>ALB: 25-215184 PED: 25-025030-1003 S/PED: 1395 / TUERCA REDUCIDA 11/4-1"" LATON / MACHON DE LATON 1"" / CODO 90º HEMBRA LA</t>
  </si>
  <si>
    <t>TAPON POLIETILENO Ø 20</t>
  </si>
  <si>
    <t>COMMENT|++ RETIRA REOBERTO ++ / COMMENT|++ DISTRITO 5 ++ / **DESATASCADOR PASO  GEL EXPRESS 1L / *BOTE GRAFITO PRESSOL 5</t>
  </si>
  <si>
    <t>IMAN CIRCULAR C/ROS. MACHO M06 20x 6x16 IMA 20 NDAG</t>
  </si>
  <si>
    <t>COMMENT|++ DEPOSITO EL PERAL ++ / COMMENT|++ RETIRA ROBERTO ++ / JUEGO CONDENA BRASS 24203120L DORADA OFERTA</t>
  </si>
  <si>
    <t>F - 7310 - CIERRE Y CERRADURA HAFELE PARA CEAS RONDILLA - MARINO LA FUENTE</t>
  </si>
  <si>
    <t>CERRADURA TAQUILLA MEGABLOK (                       )</t>
  </si>
  <si>
    <t>COMMENT|++ RETIRA ROBERTO ++ / COMMENT|++ DISTRITO 2 ++ / *CINTA AMERICANA BRIN AMAR.FLUOR. 50X10</t>
  </si>
  <si>
    <t>ALB: 25-214703 PED: 25-022570-1017 S/PED: SU VALE 1416 / REPARACION DE: CAÑON   MARCA: TIFON  MODELO: CITICEN 500   NS:</t>
  </si>
  <si>
    <t>COMMENT|++ RETIRA ROBERTO ++ / COMMENT|++ PIT ++ / GAFA SEGURIDAD BOLLE SILIUM SMOKE PC AS/AF SILPSF</t>
  </si>
  <si>
    <t>SUMINISTRO MATERIAL DE FONTANERÍA // CEIP VICENTE ALEIXANDRE</t>
  </si>
  <si>
    <t>ALB: 25-217669 PED: 25-028817-1003 S/PED: 1480 / ENLACE ROSCA MACHO PE 63-2""</t>
  </si>
  <si>
    <t>ALB: 25-217295 PED: 25-028512-1003 S/PED: 1477 / RED.MARSELLA LATON H-M 1""-3/4 / RACORD BARCELONA B25 MACHO 1""</t>
  </si>
  <si>
    <t>SUMINISTRO DE TUERCA REDUCIDA 3/4-1/2 LATON / TUERCA REDUCIDA 1/2-1/4 LATON / MANOMETROS PRA EL CURSO DE PARQUES Y JARDI</t>
  </si>
  <si>
    <t>DANPIN PACK 2 REC. VELOUR NARANJA 6CM ( CIC NATIVIDAD ALVAREZ CHACON ID0047099 ) / LUXATIN BASE TR DE 750 ML ( CIC NATIV</t>
  </si>
  <si>
    <t>ALB: 25-211350 PED: 25-018522-1003 S/PED:  / PARQUES Y JARDINES HUERTOS ECOLOGICOS  PARQUE ALAMEDA / ML. POLIETILENO BAR</t>
  </si>
  <si>
    <t>ID: 0044472-AGENCIA DE INNOVACION / SILICONA SOUDAL NEUTRA 290ML BLANCO / ID: 0046989-IDEVA / LLAVES MECANIZADAS ACERO</t>
  </si>
  <si>
    <t>P23A - Pila alcalina Panasonic 12V LRV08 - LR23A - L1028  / T - GE0003954 / P23A - Pila alcalina Panasonic 12V LRV08 - L</t>
  </si>
  <si>
    <t>F - 7853 - PERNIO AMIG 405-100 PARA CEAS CENTRO - FERRETERIA ORTIZ</t>
  </si>
  <si>
    <t>ADAPTADOR GRIFO MANGUERA H-3/4"" RED.1/2"" / MANGUITO ROSCADO LATON 1/2"" / MACHON ROSCADO LATON 1/2"" / MACHON LATON REDUCI</t>
  </si>
  <si>
    <t>BROCA CASTILLO HSS DIN 338  3.00MM * / TIRADOR REI  563 CML 128MM</t>
  </si>
  <si>
    <t>Albarán: VA25/2799 Fecha: 27/06/25 / BROCA METAL 20200-2 HSSCO DIN338 13699 / BOCA DESTORNILLADOR 7012 3*25</t>
  </si>
  <si>
    <t>COPIA LLAVE NORMAL / COMMENT|DISTRITO 5</t>
  </si>
  <si>
    <t>MANTENIMIENTO, SUMINISTRO DE ADHESIVO MONTAJE MAMUT INMEDIATOPRA EL CVA PASAJE DE LA MARQUESINA- AM- INICIATIVAS SOCIALE</t>
  </si>
  <si>
    <t>QUIMICA DE MUNGUIA, S.A.</t>
  </si>
  <si>
    <t>ADQUISICION INSECTICIDA GEL PARA ALCANTARILLAS Y ESPECIFICO PARA AVISPAS</t>
  </si>
  <si>
    <t>MUNGUIA</t>
  </si>
  <si>
    <t>ADQUISICIÓN DE MOBILIARIO CON DESTINO AL DEPARTAMENTO DE GESTIÓN DE RECURSOS HUMANOS (2 REPOSAPIÉS).</t>
  </si>
  <si>
    <t>SPC 115/2025 OBRA DE SALIDA DE EMERGENCIA DEL C.C. DELICIAS: CONTROL DE CALIDAD, LOTE 1 (ENSAYOS)</t>
  </si>
  <si>
    <t>2025 11 1321 22706</t>
  </si>
  <si>
    <t>CERTIFICACIÓN Y CONFIANZA CÁMARA, S.L.</t>
  </si>
  <si>
    <t>AUDITORIA DE SEGUIMIENTO DE CERTIFICACIÓN ISO 9001 SERVICIO POLICIA MUNICIPAL</t>
  </si>
  <si>
    <t>TECNICAS REUNIDAS DE ARTES GRAFICAS S.L.</t>
  </si>
  <si>
    <t>GLOBOS PARA LA CAMPAÑA DE SENSIBILIZACION VALLADOLID LIBRE DE AGRESIONES SEXISTAS FERIAS 2025</t>
  </si>
  <si>
    <t>ABONO CURSO ""CAP"" 3ª EDICIÓN PARA EMPLEADOS MUNICIPALES DE LIMPIEZA, TRÁFICO, MOVILIDAD Y POLICÍA DEL 30/6 AL 7/7</t>
  </si>
  <si>
    <t>Una camilla eléctrica para el Departamento de Prevención y Salud Laboral.</t>
  </si>
  <si>
    <t>ENTIDAD NACIONAL DE ACREDITACION</t>
  </si>
  <si>
    <t>CERTIFICACION DE CONTROL DE CALIDAD DE LA RED DE CONTROL DE LA CONTAMINACION</t>
  </si>
  <si>
    <t>D/</t>
  </si>
  <si>
    <t>SE-PC 6/2025 PRESTACIONES DE LA ESCUELA DE PARTICIPACIÓN CIUDADANA 2025 (2A)-REAJUSTE ANUALIDADES</t>
  </si>
  <si>
    <t>LIBERAR CREDITO ENERO A ABRIL  EST.DIURNAS LOTE 2 RESTAUR.DE 7 UC:Z.SUR,H.REY,UC2 ROND,D-ARC,Z.EST,2 UCS PARQ</t>
  </si>
  <si>
    <t>ALEJOP OCIO, S.L.U.</t>
  </si>
  <si>
    <t>INFLADO Y SUELTA DE GLOBOS EN LA CAMPAÑA DE SENSIBILIZACIÓN VALLADOLID LIBRE DE AGRESIONES SEXISTAS EN LAS FERIAS 2025</t>
  </si>
  <si>
    <t>CIERRE UÑA ARTICULADA</t>
  </si>
  <si>
    <t>Anula el AD 920250001443 CONTRATO SITEMA DE INFORMACIÓN Y GESTIÓN PARA EL SERVICIO DE LIMPIEZA.</t>
  </si>
  <si>
    <t>CTTO. OBRAS PARA LA RETIRADA Y COLOCACIÓN DE RODAPIÉ EN SALA DE USOS MÚLTIPLES PLANTA SÓTANO CEIP CARDENAL MENDOZA. 2025</t>
  </si>
  <si>
    <t>J. FRANCISCO CONTRERAS  SANZ</t>
  </si>
  <si>
    <t>ABONO POR PINES Y ALFILERES ( 60 UNIDADES) HOMENAJE SANTA RITA</t>
  </si>
  <si>
    <t>TALLERES DE FOTOS CREATIVAS Y PASEOS ANOMINAS Y FAMOSAS EN EL CENTRO MUNICIPAL DE IGUALDAD // JULIO A DICIEMBRE 2025</t>
  </si>
  <si>
    <t>GESTIÓN ACTIVIDADES OCUPACIÓN TIEMPO LIBRE (YOGA) EN CENTROS DE PARTICIPACIÓN CIUDADANA (ENE 2024 A SEP 2025)-minoración</t>
  </si>
  <si>
    <t>GESTIÓN EVENTO PARA DAR A CONOCER LOS OBJETIVOS Y ACTIVIDADES DE MISIÓN VALLADOLID EN LA SEMANA EUROPEA DE LA MOVILIDAD</t>
  </si>
  <si>
    <t>Asistencia técnica en el control de calidad de diversas obras en los CEIP's del Ayuntamiento de Valladolid -2 MESES-</t>
  </si>
  <si>
    <t>MONTAJE DE CARPA CON CONTRAPESOS//ESCUELA INTERNACIONAL DE COCINA//27 SEPTIEMBRE PUCELA CHEF</t>
  </si>
  <si>
    <t>INGENIERIA ROMANICA, S.L.</t>
  </si>
  <si>
    <t>REFORMA ENFOCADA A  MEJORA ENERGÉTICA TALLER MECÁNICO DE VEHÍCULOS DEL SERVICIO DE LIMPIEZA"" LIMPIEZA VIARIA.</t>
  </si>
  <si>
    <t>ELABORACION VIDEO PROMOCIONAL PROYECTO DE REHABILITACION ANTIGUA ESCUELA DE ARTE C/LEOPOLDO CANO CVA Y CEAS ZONA CENTRO</t>
  </si>
  <si>
    <t>2025 01 4331 626</t>
  </si>
  <si>
    <t>HERBECON SYSTEMS S.L.</t>
  </si>
  <si>
    <t>SUMINISTRO E INSTALACION EQUIPAMIENTO AUDIOVISUAL, INFORMATICO Y MOBILIARIO TECH LAB CyL (LOTE 1)</t>
  </si>
  <si>
    <t>SIERRA DE YEGUAS</t>
  </si>
  <si>
    <t>AHDESIVO  VINILO  QUE PROTEGEN DEL SOL PARA EL CVA PASAJE DE LA MARQUESINA- INICIATIVAS SOCIALES</t>
  </si>
  <si>
    <t>CONTRATO SUMINISTRO DE GAS (DEL 01/01/2024 AL 30/09/2025) EXP. PR-SE 99/2022 - MINORACIÓN</t>
  </si>
  <si>
    <t>RECTIF. ANUALIDADES 1ª PRÓRR. CTTO VIGILANCIA DIVERSAS DEPENDENCIAS DEL AYTO. VA. 25 EXP. SPSC SE-034/22</t>
  </si>
  <si>
    <t>TALLERES DE YOGA EN EL CENTRO MUNICIPAL DE IGUALDAD // JULIO A DICIEMBRE 2025</t>
  </si>
  <si>
    <t>REDACCIÓN DEL PROYECTO,EJECUCIÓN Y DIRECCIÓN FACULTATIVA DE LAS OBRAS DE REPARACIÓN Y SUBSANACIÓN DEL MERCADO CAMPILLO</t>
  </si>
  <si>
    <t>CTTO. SUMINISTRO GAS NATURAL // 1RA. PRÓRROGA OCT2025 - SEPT. 2026 // 1 DE OCT. AL 31 DIC. 2025 - COLEGIOS PÚBLICOS</t>
  </si>
  <si>
    <t>NUNSYS S A</t>
  </si>
  <si>
    <t>CONTRATO SISTEMA INFORMÁTICO Y DE GESTIÓN PARA EL SERVICIO DE LIMPIEZA.</t>
  </si>
  <si>
    <t>SUMINISTRO DE 25 CUBRECASCOS EPI PARA FORMACION EN CONTENEDOR DE INCENDIOS//SEISPC</t>
  </si>
  <si>
    <t>TARJETONES IMPRESOS PERSONALIZADOS ALCALDIA, R.I.</t>
  </si>
  <si>
    <t>DIRECCIÓN FACULTATIVA OBRAS DEPÓSITO DECANTADOR ARENERO LAVADERO. SERVICIO DE LIMPIEZA VIARIA.</t>
  </si>
  <si>
    <t>CELADURÍA DE CENTROS CÍVICOS Y MUNICIPALES 2025. 1 PRÓRROGA EXP. 10SS-11-23 (1A)</t>
  </si>
  <si>
    <t>STORES PARA EL CVA DELICIAS, DE LA 1 PLANTA- INICIATIVAS SOCIALES</t>
  </si>
  <si>
    <t>ASOC DE ASISTENCIA A VICTIMAS DE AGRESIONES SEXUALES Y MALOS TRATOS</t>
  </si>
  <si>
    <t>PUNTO DE INFORMACIÓN Y ASISTENCIA PSICOLOGICA EN MORERAS CAMPAÑA VALLADOLID LIBRE DE AGRESIONES SEXISTAS FERIAS 2025</t>
  </si>
  <si>
    <t>PRORROGA CONTRATO VESTURARIO 6/2023 2025 /// SERVICIO DE LIMPIEZA.</t>
  </si>
  <si>
    <t>REALIZACIÓN CONTROL PRUEBAS FÍSICAS 13 PLAZAS DE AGENTE DE LA POLICÍA MUNICIPAL. 20205/BPP_01000024.</t>
  </si>
  <si>
    <t>PROYECTO TECNICO Y DIRECCION DE OBRA CAMBIO DE CALDERAS CALEFACCION CENTRO DE VIDA ACTIVA LA RONDILLA</t>
  </si>
  <si>
    <t>CONTRATO SUMINISTRO DE GAS (DE 1/10/2025 A 31/12/2025). 1 PRÓRROGA. 2025/AAR_01/000036 (PS 2 Expte. PR-SE-99/2022) (1A)</t>
  </si>
  <si>
    <t>RAQUEL GORRIZ MARTÍN</t>
  </si>
  <si>
    <t>DIREC.FACULTATIVA OBRA DESMONTAJE,TRASLADO Y RECOLOCACIÓN ARQUERÍA HISTÓRICA CONVEN.MERCED CALZADA DE VALLADOLID</t>
  </si>
  <si>
    <t>ARANDA DE DUERO</t>
  </si>
  <si>
    <t>AGUA DE VALLADOLID EPEL</t>
  </si>
  <si>
    <t>ACTUAC. TRABAJO CON MAQUINARIA Y PERSONAL ESPECIALIZADO DESATRANQUES Y TRITURACIÓN RAICES PARA LIMPIEZA RED SANEAM.REC.F</t>
  </si>
  <si>
    <t>EDICIONES CATOLICOS Y VIDA PUBLICA SLU</t>
  </si>
  <si>
    <t>PUBLICACIÓN DE DISPLAY JUNTO CON CINCO INSERCIONES EN  LA SECCIÓN DE ECONOMÍA PARA DIFUNDIR LOS PROGRAMAS DE LA AGENCIA</t>
  </si>
  <si>
    <t>CTTO. SERVICIO REALIZACIÓN DE TALLERES DE LECTURA Y RECREO EN LA BIBLIOTECA CAMPO GRANDE de junio a octubre de 2025</t>
  </si>
  <si>
    <t>ADJUDICA ALQUILER, MANTENIMIENTO Y COPIAS EQUIPO DIGITAL BIZHUB PRO C6500 del 01/09/2025 al 31/12/2025 - IMPRENTA</t>
  </si>
  <si>
    <t>COMPRA Y COLOCACIÓN DE BANCO EN PLAZA DE ARIZA</t>
  </si>
  <si>
    <t>2DA. COMPLEMENTARIA CTTO. SERVICIO ENVÍO Y REPARTO LIBROS BIBLIOTECAS MUNICIPALES. AÑO 2025</t>
  </si>
  <si>
    <t>MATERIAL PARA REPOSICIÓN DE FANCOILS EN C.C. ZONA SUR (SE DESCUENTA IMPORTE DE LA BOLSA ECONÓMICA CONTRATO)</t>
  </si>
  <si>
    <t>GASTO COMPLEMENTARIO SEGURIDAD Y SALUD AMPLIACIÓN PLAZO EJECUCIÓN OBRA (EXPTE20-2024)</t>
  </si>
  <si>
    <t>INVERSOR SUNVEC 15KTL-D3 15KW TRIFAS. 400V</t>
  </si>
  <si>
    <t>INVERSUS SPORTS AGENCY S.L</t>
  </si>
  <si>
    <t>CAMPAÑA DE DIVULGACION Y PROMOCIN EN REDES DE LOS PROGRAMAS ESPECIFICOS EN PREVENCION DE ADICCIONES // JULIO A DICIEMBRE</t>
  </si>
  <si>
    <t>2025 01 9203 215</t>
  </si>
  <si>
    <t>MARIA CRUZ HERGUEDAS MOLPECERES</t>
  </si>
  <si>
    <t>TAPIZADO ASIENTOS ESCAÑOS SALON DE PLENOS, R.I.</t>
  </si>
  <si>
    <t>LAPIZ Y RATON ESTUDIO, C.B.</t>
  </si>
  <si>
    <t>DISEÑO LOGO, CARTEL Y FLYER PARA EL PROYECTO ADAPT 2CYL</t>
  </si>
  <si>
    <t>CAMISETAS PARA LA PEÑA CON SOLERA FORMADA POR LOS USUARIOS DE LOS CVA (400 UNIDADES) INICIATIVAS SOCIALES</t>
  </si>
  <si>
    <t>Cto. servicios por el mantenimiento web, dominio y servidor de la guía municipal para el curso escolar 25/26  -1año-</t>
  </si>
  <si>
    <t>SUMINISTRO DE LIBRETAS CON IMAGEN CORPORATIVA IDEVA</t>
  </si>
  <si>
    <t>AMPLIACIÓN CONTRATO REPARACIÓN DE ATASCOS EN REDES DE SANEAMIENTO DE LOS COLEGIOS PÚBLICOS. AÑO 2025.</t>
  </si>
  <si>
    <t>ASOCIACIÓN DEPORTIVA CLUB DE RUGBY EL SALVADOR</t>
  </si>
  <si>
    <t>PARTICIPACIÓN EN LA II GALA TERCER TIEMPO DE EMPRESARIOS DE VALLADOLID EN EL MES DE SEPTIEMBRE</t>
  </si>
  <si>
    <t>INSTITUTO DE SALUD CARLOS III</t>
  </si>
  <si>
    <t>CALIBRACION PATRON DE OZONO DE LA RCCVA</t>
  </si>
  <si>
    <t>ANTONIO RODRIGUEZ ILUMINACIÓN Y SONIDO, S.L.</t>
  </si>
  <si>
    <t>ADJUDICA COLABORACIÓN INSTITUCIONAL EN ACTOS DÍA DE LAS FUERZAS ARMADAS 2025</t>
  </si>
  <si>
    <t>UTE CUPULA GRUPO INVERSOR GARCIA MONTANER SL</t>
  </si>
  <si>
    <t>SERVICIO DE ASISTENCIA Y COORDINACION SERVICIOS AUXILIARES CUPULA DEL MILENIO. 25-08 HASTA ADJUDICACION NUEVO CONTRATO</t>
  </si>
  <si>
    <t>PULSERAS JUVA-VIRGEN DE SAN LORENZO// FIESTAS VALLADOLID/ DEL 5 AL 14 DE SEPTIEMBRE 2025</t>
  </si>
  <si>
    <t>PRODUCCIONES DURANDAL SL</t>
  </si>
  <si>
    <t>CONTRATACION AGRUPACION MUSICAL ""LOS CAÑONEROS "" MERCADO RONDILLA</t>
  </si>
  <si>
    <t>CARGA DE REFRIGERANTE EN ENFRIADORA DE C.C. DELICIAS</t>
  </si>
  <si>
    <t>REPARACIÓN DE FUGA Y CARGA REFRIGERANTE EN ENFRIADORA DE C.C. EL CAMPILLO</t>
  </si>
  <si>
    <t>REPARACIÓN DE 4 CHAQUETONES Y 3 CUBREPANTALONES DE TRAJES DE INTERVENCION EN INCENDIOS ESTRUCTURALES BRISTOL//SEIS y PC</t>
  </si>
  <si>
    <t>SE-PC 11/2023 (LOTE 2): MANTENIMIENTO DE GRUPOS ELECTRÓGENOS CENTROS SPC (1A)</t>
  </si>
  <si>
    <t>ACTIVIDADES DE LECTURA Y ESCRITURA CREATIVA // CENTRO MUNICIPAL DE LA IGUALDAD // SEPTIEMBRE A DICIEMBRE 2025</t>
  </si>
  <si>
    <t>M2 TECH FM FISSION BOARD 1200*600*15</t>
  </si>
  <si>
    <t>2025 05 4314 22602</t>
  </si>
  <si>
    <t>CESAR DEL CAMPO CASTRO</t>
  </si>
  <si>
    <t>INSERCION ANUNCIO PUBLICIDAD EN LA AGENDA Y WEB DEL  EVENTO ""XXVI FERIA DE BODA DE VALLADOLID"".</t>
  </si>
  <si>
    <t>SUMINISTRO DE DOS TARJETAS ELECTRÓNICAS PARA REPARACIÓN DE ENFRIADORAS DE C.C. PARQUESOL</t>
  </si>
  <si>
    <t>PABLO LUIS GARCÍA ZAMORA</t>
  </si>
  <si>
    <t>SUSCRIPCIÓN ANUAL A BASES DE DATOS ""INFORME DIARIO"" Y ""USUARIO PROFESIONAL"". HASTA 2/8/2026</t>
  </si>
  <si>
    <t>2025 11 1321 224</t>
  </si>
  <si>
    <t>WILLIS IBERIA CORREDURIA DE SEGUROS Y REASEGUROS, S.A.</t>
  </si>
  <si>
    <t>RENOVACIÓN 2025-2026 ( RENOVACIÓN 2025-2026 )</t>
  </si>
  <si>
    <t>TARGET3D IBERIA SL</t>
  </si>
  <si>
    <t>SUMINISTRO E INSTALACION EQUIPAMIENTO AUDIOVISUAL, INFORMATICO Y MOBILIARIO TECH LAB CyL (LOTE 3)</t>
  </si>
  <si>
    <t>Contrato de actuaciones obligatorias de carácter subsidiario por encargo del Ayto. Exp. 2024_CTA_01_000042  (14_2024)</t>
  </si>
  <si>
    <t>NO AL ACOSO ESCOLAR STOP BULLYING</t>
  </si>
  <si>
    <t>PRESENTACIÓN NACE E INTERVENCIÓN MARILOU VIOIX// ZONA DE LAS MORERAS// 12 DE SEPTIEMBRE</t>
  </si>
  <si>
    <t>AMPLIACIÓN CONTRATO SUMINISTRO DE HORMIGÓN PARA DISTINTAS ACTUACIONES EN LOS COLEGIOS PÚBLICOS. AÑO 2025</t>
  </si>
  <si>
    <t>GRUPO STAR NIGHT VALLADOLID S.L.</t>
  </si>
  <si>
    <t>Camión escenario y generador de corriente para el evento ""Canicross y marcha familiar canina solidarias 2025"". 05.10.25</t>
  </si>
  <si>
    <t>2ª PRÓR.CONTRAT.SERV.RETIRADA VEHÍCULOS V/PÚBLICA Y OTROS SERV.ESPECIALES DEL 25/09/2025 A 31/12/2025. EXP. SPSC 13/2022</t>
  </si>
  <si>
    <t>PRORROGA SUMINISTRO DE GAS PARA EL CENTRO MUNICIPAL DE IGUALDAD DESDE 01-10-2025 HASTA 31-12-2025</t>
  </si>
  <si>
    <t>Prorroga cto.servicio promocion envejecimiento activo y animacion sociocultural en CVA periodo 10/10/25 a 09/10/2026</t>
  </si>
  <si>
    <t>TOTAL TRABAJOS MATRICULA 8831JXF / TOTAL PIEZAS / ANEXO DETALLE FTP000025099</t>
  </si>
  <si>
    <t>Asistencia Técnica ( Lote 2 Control de calidad) de los trabajos del contrato Suministro Energía Eléctrica F.G</t>
  </si>
  <si>
    <t>CASQUILLO EJE CONTE. 2400/3200CASQUILLO EJE CONTE. 2400/3200 ( En factura debe de indicarse: Exp V.18/2022 Lote 2: Mater</t>
  </si>
  <si>
    <t>HYA1200000 - Luminaria de emergencia autónoma HYDRA LD N6 250Lm PARA EL CVA HUERTA DEL REY- AM- INICIATIVAS SOCIALES</t>
  </si>
  <si>
    <t>JUEGO PASTILLAS FRENO V.I / FILTRO ACEITE MANN*** / FILTRO COMBUST.../// AM EXP 18/2022 // SERVICIO DE LIMPIEZA.</t>
  </si>
  <si>
    <t>CUBIERTA RECAUCHUTADA ( 315/80R22.5 DY3 PREM 7671-MJN ) / CUBIERT.../// AM EXP  18/2022 // SERVICIO DE LIMPIEZA.</t>
  </si>
  <si>
    <t>CUBIERTA NUEVA ( 315/80R22.5 DIRECC. ALMACEN ) / S.I. GESTION DE NF.../// AM EXP 18/2022 // SERVICIO DE LIMPIEZA.</t>
  </si>
  <si>
    <t>CUBIERTA NUEVA ( 315/80R22.5 DIRECC 7671-MJNBHC ) / S.I. GESTION DE NFU.../// AM EXP  18/2022 // SERVICIO DE LIMPIEZA.</t>
  </si>
  <si>
    <t>ANGEL GUERRA,S.L.</t>
  </si>
  <si>
    <t>Fabricación, suministro , montaje e instalacion de vallado de lamas de chapa plegadas en ""Z""  de 1,5 mm y un desarrollo</t>
  </si>
  <si>
    <t>MASTER DESHUMIDIFICADOR INDUSTRIAL DH-26 350 M3/H / MASTER DESHUMIDIFICADOR INDUSTRIAL DH-62 650 M3/H // ESCUELAS INFANT</t>
  </si>
  <si>
    <t>7685MJN- H.M.O.  REALIZAR MANTENIMIENTO TIPO C SEGUN INDICACIONES D.../// AM EXP 23/2020 // SERVICIO DE LIMPIEZA.</t>
  </si>
  <si>
    <t>MANO DE OBRA / HUSTLER CORREA REF 603688 / MANO DE OBRA / STIHL CARBURADOR 4147/25 41471200625 / STIHL FILTRO DE AIRE 41</t>
  </si>
  <si>
    <t>Alb. A25/189041 de 01/08/2025 / DESMONTAR CILINDROS D.E. 60x90x1600MM SU.../// AM EXP 18/2022 // SERVICIO DE LIMPIEZA.</t>
  </si>
  <si>
    <t>MANO DE OBRA M.O. CAMBIAR DEPOSITO  ADBLUE  Y TUBERIAS / M.O. V.../// AM EXP 23/2020 // SERVICIO DE LIMPIEZA.</t>
  </si>
  <si>
    <t>CUBIERTA RECAUCHUTADA ( 315/80R22.5 DY3 PREM ALMACEN ) / CUBIERT.../// AM EXP 18/2022 // SERVICIO DE LIMPIEZA.</t>
  </si>
  <si>
    <t>LOTE LIBROS  // BIBLIOTECAS MUNICIPALES</t>
  </si>
  <si>
    <t>DISPOS.ENGANCHE / JUEGO ASIENTOS / CERRADURA PUERT DER / TA... /// AM EXP 23/2020 // SERVICIO DE LIMPIEZA VIARIA.</t>
  </si>
  <si>
    <t>CUBIERTA RECAUCHUTADA ( 315/80R22.5 DY3 PREM ALMACEN ) / CUBIER.../// AM EXP 18/2022 // SERVICIO DE LIMPIEZA.</t>
  </si>
  <si>
    <t>TERMOSTATO CON JUNTA *** / PEGAMENTO INSTANTÁNEO | BAJA VISCOS.../// AM EXP 18/2022 // SERVICIO DE LIMPIEZA.</t>
  </si>
  <si>
    <t>4 PLETINA DE 80X10 S 275 JR / 5 PLETINA DE 60X10 S 275 JR / 6 PLETINA DE 50X10 S 275 JR / 4 PLETINA DE 60X8 S 275 JR / 2</t>
  </si>
  <si>
    <t>KIT FILTRO DE ACEITE CAMBIO / VALVULINA AS8 CAMBIO AUTOM. DAILY.../// AM EXP 23/2020 // SERVICIO DE LIMPIEZA VIARIA.</t>
  </si>
  <si>
    <t>PEGASO GAFA SPORT MOD. F1-9PG GRIS/NEGRO / LLAVES MECANIZADAS ACERO / CARGADOR DH TIPO C + USB 30W REF. 38.522/30W / CAS</t>
  </si>
  <si>
    <t>2025 01 4331 625</t>
  </si>
  <si>
    <t>SUMINISTRO E INSTALACION EQUIPAMIENTO AUDIOVISUAL, INFORMATICO Y MOBILIARIO TECH LAB CyL (LOTE 6)</t>
  </si>
  <si>
    <t>ALB: 25-223543 PED: 25-037337-1019 S/PED:  / RACORD BARCELONA REDUCTOR.../// AM EXP 18/2022 // SERVICIO DE LIMPIEZA.</t>
  </si>
  <si>
    <t>LOTE DE LIBROS // BIBLIOTECAS</t>
  </si>
  <si>
    <t>7332LWL-  H.M.O.  REALIZAR MANTENIMIENTO  A,B  Y  C SEGUN HOJAS SUM.../// AM EXP 23/2020 // SERVICIO DE LIMPIEZA.</t>
  </si>
  <si>
    <t>TA25 172 REPARACION 1760-LKK KMS 64356 METER EASY, HACER REGENERACION / D-M ACCESORIOS PARA CAMBIAR CATALIZAOR REPROGRAM</t>
  </si>
  <si>
    <t>DESMONTAR Y MONTAR JUNTA DE CULATA / TUBO ENTRADA RADIADOR / BRIDA / VALVULA DE ADMISION / TORNILLOS CULATA / JUEGO JUNT</t>
  </si>
  <si>
    <t>4272GHL. VERIFICACION DE RUIDO EN PARTE TRASERA DETECTANDO DIFERENCIAL TRASERO DA?ADO. SUSTITUCION DE DIFERENCIAL Y ACEI</t>
  </si>
  <si>
    <t>TA25 180 REPARACION E-6138-BFR KMS 158824 D-M ACCESORIOS PARA.../// AM EXP 23/2020 // SERVICIO DE LIMPIEZA VIARIA.</t>
  </si>
  <si>
    <t>REPARAR CLIMATIZADOR 1410 JML / COMPRESOR DENSO / CONDENSADOR.../// AM EXP 23/2020 // SERVICIO DE LIMPIEZA.</t>
  </si>
  <si>
    <t>TA25 178 REPARACION 0848-BVS KMS 575888 PURGAR AIRE PALANCA.../// AM EXP 23/2020 // SERVICIO DE LIMPIEZA.</t>
  </si>
  <si>
    <t>SUMINISTROS DE METACRILATO XT GRABADO PRISMATICO DE  3050x1500x3mm ( 141uds) PARA EL CVA PASAJE DE LA MARQUESINA</t>
  </si>
  <si>
    <t>SUMINISTRO DE PIEZAS DE CALDERERÍA A MEDIDA // COLEGIOS PÚBLICOS</t>
  </si>
  <si>
    <t>SUMINISTRO MATERIAL FERRETERÍA - HERRAMIENTA ELÉCTRICA // COLEGIOS PÚBLICOS</t>
  </si>
  <si>
    <t>MANO DE OBRA / HUSTLER CUCHILLA 20.50 MUL-F  794214 / HUSTLER FILTRO GASOIL REF 130366120 / HUSTLER FILTRO ACEITE 140517</t>
  </si>
  <si>
    <t>BOLSA NEGRA 90X95 G-140 BDRPLTOTAL (1000 unid). // AM EXP 18/2022 // SERVICIO DE LIMPIEZA VIARIA.</t>
  </si>
  <si>
    <t>5666MRJ  EO-SUSTITUIR  ACEITE MOTOR Y FILTRO AE /   M1-SUSTITUIR  FILT... /// AM EXP 23/2020 // SERVICIO DE LIMPIEZA.</t>
  </si>
  <si>
    <t>BOLSA NEGRA 90X95 G-140 BDRPLTOTAL (1000 unid) / BOLSA NEGRA 115X150.../// AM EXP 18/2022 // SERVICIO DE LIMPIEZA VIARIA</t>
  </si>
  <si>
    <t>HIBURSA HIDRAULICA BURGALESA S.A.</t>
  </si>
  <si>
    <t>TOMA DE FUERZA 24V ALSN MD-PRCSN.R1,44 V17 / KIT MONTAJE 12 TORNILLOS HELICE PARA TOM. FUERZA / KIT TUBO CM70 INN.PTO AL</t>
  </si>
  <si>
    <t>TOMA DE FUERZA 24V ALSN MD-PRCSN.R1,44 V17 / KIT MONTAJE 12 TORN.../// AM EXP 18/2022 // SERVICIO DE LIMPIEZA.</t>
  </si>
  <si>
    <t>ALTERNADOR *** / F ANT I ALM02-06/MIC/PRIM02-05/CLIO / FILTRO ACEITE MANN.../// AM EXP 18/2022 // SERVICIO DE LIMPIEZA.</t>
  </si>
  <si>
    <t>5674MRJ- H.M.O.  OPERACIONES  DE MANTENIMIENTO TIPO A + B SOLICIT.../// AM EXP 23/2020 // SERVICIO DE LIMPIEZA.</t>
  </si>
  <si>
    <t>TA25 165 REPARACION E-1768-BGJ KMS 121078 HORAS 17216 D-M ACCESORIO.../// AM EXP 23/2020 // SERVICIO DE LIMPIEZA.</t>
  </si>
  <si>
    <t>Alb. A25/188814 de 17/07/2025 / LATIGUILLO HIDRAULICO S/MUESTRA alta presio.../// AM EXP 18/2022 // SERVICIO DE LIMPIEZA</t>
  </si>
  <si>
    <t>HP 410X Original Pack de 3 Cian, Magenta y Amarillo Alta Capacidad  Tóner CF252XM (   SEGUN PTO.S25 0049 PARTE ) / Toner</t>
  </si>
  <si>
    <t>REPARAR AAC 5682 MDL / LIMPIEZA CIRCUITO CON NITROGRENO SECO / CO.../// AM EXP 23/2020 // SERVICIO DE LIMPIEZA.</t>
  </si>
  <si>
    <t>M.O. SUSTITUIR SENSOR PRESIÓN , TUBO ASPIRACIÓN, M.../// AM EXP 23/2020 // SERVICIO DE LIMPIEZA VIARIA.</t>
  </si>
  <si>
    <t>RECTO TUBO DE 6 PLASTICO / RECTO TUBO DE 10 PLASTICO / METRO TEKAL.../// AM EXP 18/2022 // SERVICIO DE LIMPIEZA.</t>
  </si>
  <si>
    <t>5675MRJ- H.M.O.  DESMONTAR TOMA DE FUERZA PARA LLEVAR A REPARAR.../// AM EXP 23/2020 // SERVICIO DE LIMPIEZA.</t>
  </si>
  <si>
    <t>SUMINISTRO EQUIPAMIENTO Y LICENCIAS VINCULADAS, (CORE) 2025/AAR/10</t>
  </si>
  <si>
    <t>TA25 167 REPARACION 5689-CFT KMS 127163 D-M ACCESORIOS PARA SOLTAR EJE D-M CAJA DE CAMBIOS PARA CAMBIAR EMBRAGUE Y BOMBI</t>
  </si>
  <si>
    <t>REPARAR SISTEMA REFRIGERANTE AGUA / KIT TRATAMIENTO LIMPIEZA C.../// AM EXP 23/2022 // SERVICIO DE LIMPIEZA.</t>
  </si>
  <si>
    <t>1ª PRORROGA CONTRATO CONSERVACION Y MEJORA INFRAESTRUCTURAS VERDES _ZONAS SUR Y ESTE. LOTE 2_V. 18/2023</t>
  </si>
  <si>
    <t>OR: 21785 - MATRICULA: 6040MLM / MANTENIMIENTO S ( 00175129 ) / CAM.../// AM EXP 23/2020 // SERVICIO DE LIMPIEZA VIARIA.</t>
  </si>
  <si>
    <t>OBRA AMPLIACION CVA ARCA REAL ASISTENCIA TECNICA PROGRAMA  CONTROL DE CALIDAD (LOTE2) NOVIEMBRE Y DICIEMBRE 2025</t>
  </si>
  <si>
    <t>3186LLB-H.M.O.  D-M  RUEDAS  TRASERAS PARA  DET  ALCANCE  DE AVERIA.../// AM EXP 23/2020 // SERVICIO DE LIMPIEZA.</t>
  </si>
  <si>
    <t>SUSTITUIR VENTILADOR CLIMATIZACION  / SUSTTITUIR FLUIDO REFRIGERANTE  / DESMONTAR Y MONTAR CAJA CLIMATIZACION  / REALIZA</t>
  </si>
  <si>
    <t>REFORMA DE LA INSTALACION TERMICA DEL CVA RONDILLA- INICIATIVAS SOCIALES</t>
  </si>
  <si>
    <t>AK ADIGAS 6 CTN 5L. /// SERVICIO DE LIMPIEZA.</t>
  </si>
  <si>
    <t>CONTENEDOR Nº 1 GRIS. SUSTITUCIÓN DE BISAGRAS. REPARACIÓN DE ABOLLADURAS.../// AM EXP 18/2022 // SERVICIO DE LIMPIEZA.</t>
  </si>
  <si>
    <t>LOTE 3. Control Calidad en contrato de mantenimiento de ALUMBRADO PÚBLICO en el segundo semestre del 2025. Expte 8/2021</t>
  </si>
  <si>
    <t>GARRAFAS DETERGENTES PARA LAVAVAJILLAS INDUSTRIAL Y LAVADORAS</t>
  </si>
  <si>
    <t>CONTENEDOR Nº 1 GRIS. SUSTITUCIÓN DE BISAGRAS. REPARACIÓN DE ABOLLADURAS../// AM EXP 18/2022 // SERVICIO DE LIMPIEZA.</t>
  </si>
  <si>
    <t>FACTURACIÓN DE REPUESTOS SEGÚN PEDIDO DE VENTA Nº 2025PV101.../// AM EXP 18/2022 // SERVICIO DE LIMPIEZA VIARIA.</t>
  </si>
  <si>
    <t>PUERTAS NUEVAS ( CONTENEDOR Nº8 VIVERO ) / SOLDAR CHAPAS LATERALES Y FRENTES, REVISAR CIERRES INTERIORES</t>
  </si>
  <si>
    <t>SUSTITUIR FLUIDO REFRIGERANTE / SUSTITUIR TERMOSTATO REFRIGERACION  / SUSTITUIR COMPRESOR COMPLETO AC / SUSTITUIR ANTICO</t>
  </si>
  <si>
    <t>VALVULA ANTIRETORNO 6MM / TERMINAL FASTON HEMBRA AZUL 6,4M/M / TE.../// AM EXP 18/2022 // SERVICIO DE LIMPIEZA.</t>
  </si>
  <si>
    <t>205/60R 16 MICHELIN PRIM4 92H ( 3999-JKP ) / S.I. GESTION DE NFU  (  CAT. B  3999-JKP ) / ALINEACION ELECTRONICA ( DIREC</t>
  </si>
  <si>
    <t>FILTRO AIRE LLENADO OLM-OL150l S2Z310-0000-0900 / CARTUCHO FILTRO PR.../// AM EXP 18/2022 // SERVICIO DE LIMPIEZA.</t>
  </si>
  <si>
    <t>REPARAR BOMBA DE INYECCION  / SUSTITUIR , DESMONTAR Y MONTAR CORREA BOMBA  / SUSTITUIR RODAMIENTO TENSOR CORREA BOMBA  /</t>
  </si>
  <si>
    <t>ADAPTADOR STECKER MAGNETIC 8 MM  / CAMARA A COLOR BRIGADE / P.../// AM EXP 18/2022 // SERVICIO DE LIMPIEZA.</t>
  </si>
  <si>
    <t>BRIDA ALETA 42MM REGU. METALICA ZINC. / TULIPA UNIVERSAL 7 FUNCIONES.../// AM EXP 18/2022 // SERVICIO DE LIMPIEZA.</t>
  </si>
  <si>
    <t>REPARACION HIDROLIMPIADORA FURGON 1307-KMD / CUBIERTA INTER.../// AM EXP 18/2022 // SERVICIO DE LIMPIEZA VIARIA.</t>
  </si>
  <si>
    <t>TOTAL TRABAJOS MATRICULA 8671JXF / TOTAL PIEZAS / ANEXO DETALLE FTP000025157</t>
  </si>
  <si>
    <t>CASQUILLO FRICCION MB-3530-DX 35X39X30 549022 / PALA ALUMINIO MAN.../// AM EXP 18/2022 // SERVICIO DE LIMPIEZA.</t>
  </si>
  <si>
    <t>BRIDA NYLON 7.6X450 NEGRA / BRIDA NYLON 7.6X370 NEGRA / SERRUCHO P.../// AM EXP 18/2022 // SERVICIO DE LIMPIEZA.</t>
  </si>
  <si>
    <t>SENSOR DE PRESIÓN / AVISADOR FRENO RENAULT *** / PASTILLA FRENO F.../// AM EXP 18/2022 // SERVICIO DE LIMPIEZA.</t>
  </si>
  <si>
    <t>5 lampara P21/5W Standard BAY15d / CINTA AISLANTE 20x19 ROJA / CINTA PVC M15 NEGRO 19MM X 25MT / CINTA AISLANTE MARRON /</t>
  </si>
  <si>
    <t>INSTALACIÓN DE UN CONTADOR DE 40 MM EN EL LABORATORIO TECNOLÓGICO DE CONTENIDOS DIGITALES</t>
  </si>
  <si>
    <t>DISEÑO DE IMAGEN, MAQUETACION Y ELABORACION DE VIDEO PARA EL DIA DE LAS PERSONAS CON EDAD,- INICIATIVAS SOCIALES</t>
  </si>
  <si>
    <t>DESCALE S.L.</t>
  </si>
  <si>
    <t>CONTROL DE PLAGAS POR TERMITAS EN EL CEIP ENTRE RÍOS.</t>
  </si>
  <si>
    <t>SERVICIOS Y LOGISTICA DE RESCATE</t>
  </si>
  <si>
    <t>ADQUISICION DE CORTACABOS DE RESCATE Y GAFAS DE SOORRISTA PARA FORMACION  Y RESCATES EN EL MEDIO ACUATICO//SEISPC</t>
  </si>
  <si>
    <t>ZUMAIA</t>
  </si>
  <si>
    <t>TALLER A LOS FOGONES- COCINANDO JUNTAS Y JUNTOS EN EL CENTRO MUNICIPAL DE LA IGUALDAD // JULIO Y AGOSTO 2025</t>
  </si>
  <si>
    <t>CTO. MENOR ESTUDIO AISLAMIENTO ACÚSTICO EN LA BIBLIOTECA ""GLORIA FUERTES"" UBICADA EN EL BARRIO DE LA VICTORIA -1DÍA-</t>
  </si>
  <si>
    <t>MAARTGRAF VALLADOLID S.L.</t>
  </si>
  <si>
    <t>REALIZACION DE MINIGUIAS Y PEGATINAS PARA CAMPAÑA LIBRE DE AGRESIONES SEXISTAS PARA FERIAS 2025</t>
  </si>
  <si>
    <t>PRIMERA PRORROGA ALQUILER DE CAMIÓN CARGA SUPERIOR LOTE 1, DEL 24/08/2025 AL 31/12/2025. SERVICIO DE LIMPIEZA.</t>
  </si>
  <si>
    <t>SUSTITUCION DE LUCERNARIO DEL CVA PASAJE DE LA MARQUESINA- INICIATIVAS SOCIALES</t>
  </si>
  <si>
    <t>SE-PC 11/2023 (LOTE 1): MANTENIMIENTO SISTEMAS DE CALEFACCIÓN Y CLIMATIZACIÓN CENTROS SPC. 1 PRÓRROGA (1A)</t>
  </si>
  <si>
    <t>SERVICIOS INFORMATICOS PARA PROVISIÓN DE CONTENIDOS EN SISTEMA DE PANTALLAS INFORMATIVAS (PICC) DE LOS CVA/AGO-DIC.2025</t>
  </si>
  <si>
    <t>MEXIBERO CULTURA Y COMERCIO SL</t>
  </si>
  <si>
    <t>DINAMIZACION APERTURA MERCADO MUNICIPAL LA RONDILLA.</t>
  </si>
  <si>
    <t>RÓTULO PARA FACHADA DE LOCAL DE NUEVA ASOCIACIÓN 014 BARRIO DE PARQUESOL</t>
  </si>
  <si>
    <t>CALIBRACION DE CUATRO SONOMETROS DE LAS CABINAS DE LA RED DE CONTROL DE LA CONTAMINACION</t>
  </si>
  <si>
    <t>MODIFICACIÓN CONTRATO DE SERVICIOS DE ATENCIÓN CIUDADANA 010, CENTRALITA Y ATENC. PRESENCIAL PARA AYTO VA ( ESCISIÓN SOC</t>
  </si>
  <si>
    <t>PROYMA, S.L.</t>
  </si>
  <si>
    <t>TRAMITACIÓN 2ª PRORROGA CONTRATO SUMINISTRO VESTUARIO LIMPIEZA EXP. 28/2021 LOTE 1. SERVICIO DE LIMPIEZA VIARIA.</t>
  </si>
  <si>
    <t>CONTRATO SISTEMA DE INFORMACIÓN Y GESTIÓN PARA EL SERVICIO DE LIMPIEZA.</t>
  </si>
  <si>
    <t>prorroga cont.ERV.PLANIFICACION, DINAMIZACION Y GESTION DE INFORMACION MASIVA de 24/9 a 31/12/25.-PUENTIA COMUNICACION</t>
  </si>
  <si>
    <t>10SS/11/23 PRÓRROGA LOTE 5 - CTTO. SERVICIO CELADURÍA PARA COLEGIOS PÚBLICOS // AGOSTO-DICIEMBRE 2025 Y ENERO-JULIO 2026</t>
  </si>
  <si>
    <t>MTO Y ASISTENCIA TÉCNICA DEL SISTEMA DE PERSONAL Y NÓMINA, BASADO EN META4 E-MIND, SEGUNDA PRÓRROGA (2025/CTA/041)</t>
  </si>
  <si>
    <t>SUMINISTRO E INSTALACION EQUIPAMIENTO AUDIOVISUAL, INFORMATICO Y MOBILIARIO TECH LAB CYL (LOTE 4)</t>
  </si>
  <si>
    <t>ALOJAMIENTO / SERVIDOR Y ACTUALIZACIÓN DE LA PAGINA AUVA2030</t>
  </si>
  <si>
    <t>COORDINACIÓN SEGURIDAD Y SALUD OBRA REHABILITACIÓN ECOSOSTENIBLE OFICINA TURISMO. PRTR. NEXT GENERATION EU</t>
  </si>
  <si>
    <t>suministro gas natural de 01/10/2025 a 31/12/2025 CENTROS DE VIDA ACTIVA TRANSFERIDOS</t>
  </si>
  <si>
    <t>Asistencia técnica en el control de calidad de diversas obras en las Escuelas Infantiles del Ayuntamiento -6 semanas-</t>
  </si>
  <si>
    <t>MONTAJE Y DESMONTAJE LONA Y BANDEROLAS PARA LA CAMPAÑA ""VALLADOLID LIBRE DE AGRESIONES SEXISTAS"" FERIAS 2025</t>
  </si>
  <si>
    <t>REPOSICIÓN PIEZA EN ASCENSOR UBICADO EN EL EDIFICIO ANEXO AL DE CASA DEL BARCO (KIT AUTÓMATA)</t>
  </si>
  <si>
    <t>ALMUDENA CÁMARA PADILLA</t>
  </si>
  <si>
    <t>SE-PC 115/2025 OBRA DE SALIDA DE EMERGENCIA DEL C.C. DELICIAS: ASISTENCIA TÉCNICA Y DIRECCIÓN DE EJECUCIÓN</t>
  </si>
  <si>
    <t>DIRECCIÓN DE OBRA EXP. SE-PC 115/2025 SALIDA DE EMERGENCIA EN SÓTANO DEL C.C. DELICIAS</t>
  </si>
  <si>
    <t>TALLERES VOCES CREATIVAS CON PERSPECTIVA DE GÉNERO EN EL CENTRO MUNICIPAL DE IGUALDAD // JULIO A DICIEMBRE 2025</t>
  </si>
  <si>
    <t>ADQUISICION PLACAS INAUGURACION  PISICINA RIOSOL, Y RECINTO  JOSE LIS BELLIDO, R.I.</t>
  </si>
  <si>
    <t>suministro de pines con escudo del Ayto. de Valladolid y texto ""Servicio de Limpieza"" para premios limpieza</t>
  </si>
  <si>
    <t>VADEAR DIGITAL S.L</t>
  </si>
  <si>
    <t>Suministro de folletos informativos Zona de Bajas Emisiones de Valladolid</t>
  </si>
  <si>
    <t>SUMINISTRO PLÁSTICOS Y LAMINAS SOLARES PARA DEMANDAS EDIFICIOS MUNICIPALES</t>
  </si>
  <si>
    <t>LAVACAR ECOLOGICO S.L.</t>
  </si>
  <si>
    <t>LIMPIEZA VEHICULOS AGENCIA SEGUN PRESUPUESTO</t>
  </si>
  <si>
    <t>CC R UNIVERSAL 238X143MM MN CV NE G / CC R UNIVERSAL 238X143MM MN CV .../// AM EXP 18/2022 // SERVICIO DE LIMPIEZA.</t>
  </si>
  <si>
    <t>FORRAR PISO COMPLETO ( CONTENEDOR Nº2 ) / SOLDAR 4 GANCHOS</t>
  </si>
  <si>
    <t>REPOSICIÓN EQUIPOS OBSOLETOS, (CORE) 2025/AAR/10</t>
  </si>
  <si>
    <t>T-10 HALOG 12V 5W W2,1X9,5D / PANELES PUERTA CITROEN *** / CABLE FRE.../// AM EXP 18/2022 // SERVICIO DE LIMPIEZA.</t>
  </si>
  <si>
    <t>ampliación Acuerdo Marco V18/2022. Servicio de Limpieza</t>
  </si>
  <si>
    <t>GREGORIO DIEZ, S.L.</t>
  </si>
  <si>
    <t>SUMINISTRO DE AGUA PARA POLICIA MUNICIPAL PARA FIESTAS VIRGEN DE SAN LORENZO 2025</t>
  </si>
  <si>
    <t>FREELANCE SOCIEDAD COOPERATIVA MADRILEÑA</t>
  </si>
  <si>
    <t>CARTEL PUCELA CHEF// ESCUELA INTERNACIONAL DE COCINA//  SEPTIEMBRE 2025</t>
  </si>
  <si>
    <t>HACER Y MONTAR PUERTAS NUEVAS ( CONTENEDOR Nº1 )</t>
  </si>
  <si>
    <t>MANO DE OBRA / MANO DE OBRA / STIHL TUBO FLEXIBLE 2,2X5,4 MM X 1 M R1 9302802 / STIHL  TUBO FLEXIBLE 3,1X5,7 MM X 10 M,</t>
  </si>
  <si>
    <t>TAPIZADO ASIENTO MOTO / STATOR ORIGINAL PIAGGIO P5807R / TAPA TERMOSTATO HONDA CB-500XA / JUNTA TAPA / FILTRO DE ACEITE</t>
  </si>
  <si>
    <t>TA25 171 REPARACION 9049-KVH KMS 205011 CAMBIAR DISCOS Y PASTILLAS F.../// AM EXP 23/2020 // SERVICIO DE LIMPIEZA.</t>
  </si>
  <si>
    <t>ADBLUE A GRANEL. /// SERVICIO DE LIMPIEZA.</t>
  </si>
  <si>
    <t>CAMISETAS PARA LOS USUARIOS DE LOS CVA PARTICIPANTES EN LA PEÑA CON SOLERA DURANTE LAS FIESTAS- INICIATVAS SOCIALES</t>
  </si>
  <si>
    <t>DISEÑO, MAQUETACIÓN Y ARTE FINAL CAMPAÑA ""VALLADOLID LIBRE DE AGRESIONES SEXISTAS"" FERIAS DE VALLADOLID  2025</t>
  </si>
  <si>
    <t>ADJUDICA PLEGADO CARTA DEL ALCALDE QUE ACOMPAÑA PROGRAMA FERIA Y FIESTAS DE LA VIRGEN DE SAN LORENZO 2025</t>
  </si>
  <si>
    <t>SUSTITUCIÓN PANELES LED, DESPACHOS SEGUNDA  Y TERCERA PLANTA</t>
  </si>
  <si>
    <t>2025 01 4331 224</t>
  </si>
  <si>
    <t>CONTRATACIÓN SEGURO DE 6 BICICLETAS ELÉCTRICAS PROPIEDAD DEL AYUNTAMIENTO DE VALLADOLID. DURACIÓN ANUAL</t>
  </si>
  <si>
    <t>PRORROGA SUMINISTRO GAS - INTERVENCION SOCIAL - CEAS Y CENTRO INTEGRADO - DEL 1/10/25 A 30-9-26</t>
  </si>
  <si>
    <t>Kit de mantenimiento / DISCO DE CORTE 900 115X1.0X22.23 / ENGRASADOR RECTO 6/100 / TORNILLO 8x70 (10.9) / JUEGO DE CORRE</t>
  </si>
  <si>
    <t>1ª PRÓRROGA SUMINISTRO GAS PARA POLICÍA MUNICIPAL DE 1 DE OCTUBRE DE 2025 A 31 DE DICIEMBRE DE 2025 EXP. PR-SE 99/2022</t>
  </si>
  <si>
    <t>CTTO. SUMINISTRO GAS NATURAL // 1RA. PRÓRROGA OCT2025-SEPT2026 // 1 OCT. AL 31 DICIEMBRE 2025 // ESCUELAS INFANTILES</t>
  </si>
  <si>
    <t>Contrato suministro gas natural Centros de Vida Activa No Transferidos de 01/10/2025 a 31/12/2025</t>
  </si>
  <si>
    <t>PRIMERA PRÓRROGA CONTRATO SUMINISTRO GAS NATURAL DEL 1 DE OCTUBRE AL 31 DE DICIEMBRE DE 2025;SEISPC</t>
  </si>
  <si>
    <t>CONTRATO SUMINISTRO DE PUERTA - CEIP CARDENAL MENDOZA</t>
  </si>
  <si>
    <t>GRASA LITIO CARTUCHO 400.GR / LIMPIADOR DESENGRASANTE / DISCO DE CORTE 900 115X1.0X22.23 / FILTRO GASOIL / FILTRO ACEITE</t>
  </si>
  <si>
    <t>CONFECCION SELLOS DIVERSOS DEPARTAMENTOS Y CONCEJALIAS AYTO. VALLADOLID, R.I.</t>
  </si>
  <si>
    <t>TALLER ENREDADAS CON EL PATRIMONIO. IMAGINANDO EL MUNDO //  CENTRO MUNICIPAL DE IGUALDAD // JULIO A DICIEMBRE 2025</t>
  </si>
  <si>
    <t>GARDEN CENTER CAMPO GRANDE</t>
  </si>
  <si>
    <t>ADECUACIÓN DEL ESPACIO INTERIOR DEL MERCADO RONDILLA CON PLANTAS ORNAMENTALES</t>
  </si>
  <si>
    <t>REPARACIÓN DE 4 PROYECTORES DE LUCES NEGRAS EN C.C. JOSÉ MARÍA LUELMO</t>
  </si>
  <si>
    <t>SUMINISTRO DE RIEL MOTORIZADO Y MOTOR PARA RIEL PARA TELÓN DE SALÓN DE ACTOS DE C.C. ZONA SUR</t>
  </si>
  <si>
    <t>HISPAMAST, S.L.</t>
  </si>
  <si>
    <t>SUMINISTRO DE PERTIGAS BICHERO PARA DESESCOMBRO DE 3 METROS LONGITUD//SEISPC</t>
  </si>
  <si>
    <t>CAMPO REAL</t>
  </si>
  <si>
    <t>MATERIAL , STORES PARA EL  CVA ARCA REAL- INICIATIVA SOCIALES</t>
  </si>
  <si>
    <t>AMPLIACIÓN CONTRATO DE SERVICIOS DE DISEÑO CARTELERÍA E IMÁGENES EN REDES SOCIALES PARA BIBLIOTECAS MUNICIPALES. 2025</t>
  </si>
  <si>
    <t>TETRAEDER.SOLAR GMBH</t>
  </si>
  <si>
    <t>MANTENIMIENTO SERVIDOR DE LA PAGINA DEL CATASTRO SOLAR</t>
  </si>
  <si>
    <t>DORTMUND</t>
  </si>
  <si>
    <t>MONTAJE Y EQUILIBRACIÓN DE RUEDAS VEHÍCULO CMU CON MATRÍCULA 1192 MDS (PEUGEOT RIFTER)</t>
  </si>
  <si>
    <t>IMPRESIÓN Y COLOCACIÓN DE 16 CARTELES PUBLICITARIOS PARA MUPIs</t>
  </si>
  <si>
    <t>MANUSA DOOR SYSTEMS SL U</t>
  </si>
  <si>
    <t>ACTUACIONES PARA LA ADECUACIÓN DE SISTEMAS DE APERTURA Y CIERRE DE PUERTAS DE LASTRES ENTRADAS MERCADO DE LA RONDILLA.</t>
  </si>
  <si>
    <t>HIJO DE CIRIACO SANCHEZ S.L.</t>
  </si>
  <si>
    <t>CHAPAS DE ACERO PARA TEJADILLO DE C.C. PARQUESOL</t>
  </si>
  <si>
    <t>AMPLIACIÓN DEL SISTEMA DE GESTIÓN DE ESPERA EN LAS DEPENDENCIAS DE SAN BENITO/TASA DE RESIDUOS</t>
  </si>
  <si>
    <t>SUSTITUCIÓN DEL MOTOR EN PUERTA BATIENTE AVERIADA EN DISTRITO 1 DE POLICÍA MUNICIPAL</t>
  </si>
  <si>
    <t>2025 08 1651 204</t>
  </si>
  <si>
    <t>PISUERGA RENT S.L.</t>
  </si>
  <si>
    <t>ALQUILER DE BRAZO ARTICULADO DE MAS DE 30 mts DURANTE 1 DÍA.-</t>
  </si>
  <si>
    <t>GREEN UMBRELLA S.L.U</t>
  </si>
  <si>
    <t>SUMINISTRO DE DISPENSADORES Y RECARGAS PARA HIGIENE FEMENINA // CMI Y ESPACIOS JOVENES // JULIO A DICIEMBRE 2025</t>
  </si>
  <si>
    <t>GAIA</t>
  </si>
  <si>
    <t>COORDINACIÓN DE SEGURIDAD Y SALUD PARA LA OBRA DE REHABILITACIÓN DE LA CUBIERTA DEL TECH LAB</t>
  </si>
  <si>
    <t>EQUIPACIÓN SONIDO Y TÉCNICO PUCELA CHEF// ESCUELA INTERNACIONAL DE COCINA// 27 DE SEPTIEMBRE</t>
  </si>
  <si>
    <t>TALLERES SERCOIN, S.L.</t>
  </si>
  <si>
    <t>SUSTITUCION TIRADOR SISTEMA ELECTRICO DEL EQUIPO AUTONOMO DE RESPIRACION PRIMERO DERACHA DE CABINA DE BUP 1//SEISPC</t>
  </si>
  <si>
    <t>PARACUELLOS DE JARAMA (MADRID)</t>
  </si>
  <si>
    <t>PIXELOW, S.L.</t>
  </si>
  <si>
    <t>SUMINISTRO E INSTALACION EQUIPAMIENTO AUDIOVISUAL, INFORMATICO Y TECH LAB CyL (LOTE 2)</t>
  </si>
  <si>
    <t>JOSE LUIS VICENTE HERNANDEZ</t>
  </si>
  <si>
    <t>MANTENIMIENTO PREVENTIVO GRUPO ELECTRÓGENO// ESPACIO JOVEN NORTE// AGOSTO 2025</t>
  </si>
  <si>
    <t>LOTE 2. Control Calidad para contrato Mantenimiento de ALUMBRADO PÚBLICO en el segundo semestre del 2025. Expte 8/2021</t>
  </si>
  <si>
    <t>TALLER DE DANZA CON PERSPECTIVA DE GÉNERO //  CENTRO MUNICIPAL DE IGUALDAD // DE OCTUBRE A DICIEMBRE 2025</t>
  </si>
  <si>
    <t>MANT.ALARMAS Y SIST.ANTIINTRUSION EN VIRTUD DE ACUERDO MARCO SPSC-SE 20/2023 y 24/2024 / CENTROS JUVENILES/ LOTE 2</t>
  </si>
  <si>
    <t>LIBROS PARA LOS ALUMNOS DEL CURSO DE AUXILIAR DE CENTRO II DEL C. DE FORMACION PARA EL EMPLEO- JACINTO BENAVENTE</t>
  </si>
  <si>
    <t>Reparación de la cámara térmica LEADER TIC 4.3//SEISPC</t>
  </si>
  <si>
    <t>CONTRATO GESTION SERV.MEDIACION Y CONVIVENCIA Y ACTIV.PLAN-DE 1/10 A 31/12/2025</t>
  </si>
  <si>
    <t>BIO-MED DESINFECCION S.L.</t>
  </si>
  <si>
    <t>DESINFECCIÓN MICROBIOLÓGICA EN EL SÓTANO DEL C.C. JOSÉ LUIS MOSQUERA</t>
  </si>
  <si>
    <t>ASPERSOR TURB.EMERG.""RAIN-BIRD"" 5004 PLUS / MODULO CONTROL INFRARROJO RAIN BIRD T BOS-BT 1 EST.</t>
  </si>
  <si>
    <t>Parabrisas Verde  (E 8109 BFB) / Montar parabrisas pegado Camiones Pequeños. AM EXP 23/2020 // SERVICIO DE LIMPIEZA.</t>
  </si>
  <si>
    <t>10SS-11-23 CONTRATO CELADURÍA (LOTE 4: CENTROS SANTIAGO LÓPEZ Y SEGUNDO MONTES). 1ª PRÓRROGA (1A) 2025</t>
  </si>
  <si>
    <t>MATERIAL PARA C.C. JOSÉ MARÍA LUELMO (ASEOS OSMOTIZADOS)</t>
  </si>
  <si>
    <t>BOTA TARTAN S3+CI+SRC Nº40/ BOTA TARTAN S3+CI+SRC Nº41/ BOTA TARTA</t>
  </si>
  <si>
    <t>DESBROCE Y LIMPIEZA PARCELA MUNICIPAL CALLE CALZADA 9 (SIMANCAS)_EXP. 2025/OBM_01/000025</t>
  </si>
  <si>
    <t>ENCODER  TRANSD PRES BL PRENSA FMO PLUS. /// AM EXP 18/2022 // SERVICIO DE LIMPIEZA.</t>
  </si>
  <si>
    <t>BOLSA NEGRA 90X95 G-140 BDRPLTOTAL (1000 unid). /// AM EXP 18/2022 // SERVICIO DE LIMPIEZA VIARIA.</t>
  </si>
  <si>
    <t>DIFUSOR 1804 10 CM. RAIN-BIRD / PROGRAMADOR SOLEM DC PILAS 1EST.BLUETOOTH / ASPERSOR TURB.EMERG. ""RAIN-BIRD"" 5004 PC</t>
  </si>
  <si>
    <t>SOPORTE ANILLO IZQUIERDO / ANILLO DE CIERRE FMO PLUS / SOPORTE PA.../// AM EXP 18/2022 // SERVICIO DE LIMPIEZA.</t>
  </si>
  <si>
    <t>BONDERITE C-MC 3000 D2 JC20KG DESENGRASANTE MANTENIMIENTO LO.../// AM EXP 18/2022 // SERVICIO DE LIMPIEZA VIARIA.</t>
  </si>
  <si>
    <t>M² BALDOSA MONOCAPA CREMA 39X19X5 SIN BISEL / M² BALDOSA HIDRAULICA 16 TACOS ROJA 30X30X4 / PALETS TR</t>
  </si>
  <si>
    <t>REPARAR CLIMATIZADOR 8917 KDK / REPARACION TUBERIA ALTA PRESION.../// AM EXP 23/2020 // SERVICIO DE LIMPIEZA.</t>
  </si>
  <si>
    <t>Luna completa puerta derecha (E3566BHC) / Montar luna de puerta pegada. /// AM EXP 23/2020 // SERVICIO DE LIMPIEZA.</t>
  </si>
  <si>
    <t>CIL ISO15552 PES 63X250 / LATG.  COMPACTA 2SC 3/4"" 5.76met / TAPON H.../// AM EXP 18/2022 // SERVICIO DE LIMPIEZA VIARIA</t>
  </si>
  <si>
    <t>8108GDJ H.M.O.  SALIDA AL PARQUE DE LAS ERAS, REVISAR  VEHICULO,  SUSTITUIR  VALVULA  DE DISPARO COMPLETA.  MONTAR  Y</t>
  </si>
  <si>
    <t>FURGON 1277 KMD / BOMBA ACEITE, TAPON CIGUEÑAL, ANILLO HOLLIN, TA.../// AM EXP 23/2020 // SERVICIO DE LIMPIEZA VIARIA.</t>
  </si>
  <si>
    <t>VARTA BATERIA SILVER 110AH 920EN +DCHA / MOTIP 563 LIMPIADOR DE FRENOS 0.5L / MOTUL C4 CHAIN LUBE FL 0.400L / VARTA SILV</t>
  </si>
  <si>
    <t>TA25 174 REPARACION 5833-BZK  KMS 234077 CAMBIAR PASTILLAS DE FRENO DELANTERAS Y CORREDERAS PINZA DELANT DCH. / CAMBIAR</t>
  </si>
  <si>
    <t>TA25 182 REPARACION 5833-BZK KMS 234077 REVISAR NO FUNCIONA EL CUENTAKM CAMBIAR RASQUETAS LIMPIAS SUSTITUCION TACOGRAFO</t>
  </si>
  <si>
    <t>SEÑAL EVENTUAL URBAN A5 UD                                                  ( SERVICIO DE PARQUES Y JARDINES - NUMERO DE</t>
  </si>
  <si>
    <t>TIERRA VEGETAL TONELADAS</t>
  </si>
  <si>
    <t>MANO DE OBRA / STIHL JUEGO CABEZALES DE ASPIRACIÓN 42820073600 / MANO DE OBRA / STIHL CABEZAL DE ASPIRACIÓN 3503521 / ST</t>
  </si>
  <si>
    <t>PROGRAMADOR SOLEM DC PILAS 1EST.BLUETOOTH / ASPERSOR TURB.EMERG.""RAIN-BIRD"" 5004 PLUS / SOLENOIDE LACH COMPACTO ""TBOS"" 9</t>
  </si>
  <si>
    <t>PULVERIZADOR MATABI EVOLUTION 15 LTC BATERIA / EJE 21.5MM GALVANIZADO - P/CARRO LIMPIEZA / CANDADO IFAM LAT.K- 40AL Nº 4</t>
  </si>
  <si>
    <t>ID: 0047073-VESTUARIO C/MORELIA / MANILLA SOAL CHAPARRO M9005 NEGRA  ( UND ) / LLAVES MECANIZADAS ACERO / PILA BOTON CR</t>
  </si>
  <si>
    <t>FACTURACIÓN DE REPUESTOS SEGÚN PEDIDO DE VENTA Nº 2025PV101/170.../// AM EXP 18/2022 // SERVICIO DE LIMPIEZA VIARIA.</t>
  </si>
  <si>
    <t>H.M.O.  REVISAR  FUNCIONAMIENTO  DEL COMPRESOR,  REALIZAR  PRUEBAS,  COMPROBAR INSTALACION HASTA DETERMINAR AVERIA /</t>
  </si>
  <si>
    <t>TA25 153 REPARACION 4223-JDZ KMS 366312 D-M BARRA ESTABILIZADOR.../// AM EXP 23/2020 // SERVICIO DE LIMPIEZA.</t>
  </si>
  <si>
    <t>TA25 164 REPARACION 0838-KWH KMS 192983 REVISAR PINZA TRS IZ Y LAT.../// AM EXP 23/2020 // SERVICIO DE LIMPIEZA.</t>
  </si>
  <si>
    <t>RAVO LATERAL NYLON-ACERO SILENCIOSO. /// AM EXP 18/2022 // SERVICIO DE LIMPIEZA.</t>
  </si>
  <si>
    <t>RAVO CEP. LATERAL NYLON-ACERO SILENCIOSO. /// AM EXP 18/2022 // SERVICIO DE LIMPIEZA.</t>
  </si>
  <si>
    <t>FRA (Albaranes nº 10.065762+nº 10.065069)</t>
  </si>
  <si>
    <t>479000310 - R F AK/ SKS- 2""/2""S/D/3""PL-JUNTA TAPA / CONECTOR ESTANCO CABLES MAX.3 HI.1,5 MM. / ASPERSOR TURB.EMERG.""RAIN</t>
  </si>
  <si>
    <t>BREMB/09B35210 - DISCO DE FRENO / BREMB/P68067 - PASTILLA DE FRENO / MAHLE/OC978 - FILTRO DE ACEITE / MAHLE/LX1748 - FIL</t>
  </si>
  <si>
    <t>MONTOSINT. FERRUM GRIS ACERO 4L / MONTOSINT. BRILLO BASE IN 750ML / DISOLVENTE UNIVERSAL 1405 DE 5L (M) / DANPIN PACK 2</t>
  </si>
  <si>
    <t>SUMINISTRO MATERIAL ELECTRICIDAD PARA VARIOS CENTROS CÍVICOS</t>
  </si>
  <si>
    <t>PUERTA AUTOMATICA PARA EL CVA RIO ESGUEVA- INICIATIVA SOCIALES</t>
  </si>
  <si>
    <t>STIHL GRASA PARA ENGRANAJE SUPERLUB FS 225 G 7811201118 / STIHL  GRASA PARA ENGRANAJE 7811201110 / STIHL ACEITE ADHESIVO</t>
  </si>
  <si>
    <t>CONTENEDOR Nº 1 GRIS. SUSTITUCIÓN DE BISAGRAS. REPARACIÓN DE ABO.../// AM EXP 18/2022 // SERVICIO DE LIMPIEZA.</t>
  </si>
  <si>
    <t>MOTUL 8100 X-CLEAN FE 5W30 5L / APORTACION SIGAUS 5L / MOTUL SPECIFIC RN 0720 5W30 5L / APORTACION SIGAUS 5L / MOTUL 710</t>
  </si>
  <si>
    <t>MANO DE OBRA / .................................................... / M.O. REALIZAR MANTENIMENTO. CAMBIO DE ACEITE Y FIL</t>
  </si>
  <si>
    <t>TA25 155 REPARACION 1760-LKK KMS 63834 METER EASY, HACER PRUEBAS, -FALLO SENSOR PM, COMPROBAR INSTALACIONES, HACER REGEN</t>
  </si>
  <si>
    <t>CUBIERTA NUEVA ( 215/75R17.5 BARREDORA E3462-BGW ) / ECO TASA 17.../// AM EXP 18/2022 // SERVICIO DE LIMPIEZA VIARIA.</t>
  </si>
  <si>
    <t>TA25 152 REPARACION 2756-LLV KMS 44766 MANTENIMIENTO A+B CAMBIAR.../// AM EXP 23/2020 // SERVICIO DE LIMPIEZA.</t>
  </si>
  <si>
    <t>OR: 21976 - MATRICULA: 6040MLM / CAMBIAR FILTRO CAJA CAMBIOS ( 0501.../// AM EXP 23/2020 // SERVICIO DE LIMPIEZA VIARIA.</t>
  </si>
  <si>
    <t>PODADERA BAHCO 1M P  1-23 PROF. / FUNDA DE CUERO PODADERA BAHCO PROF-H / STIHL CORTADOR DE HILO DE CORTE 8818204 / STIHL</t>
  </si>
  <si>
    <t>MANO DE OBRA / MANO DE OBRA PINTURA  / PILOTO TR DR / MATERIAL PINTURA</t>
  </si>
  <si>
    <t>STIHL CABEZAL DE CORTE DUROCUT 20-2 40027102182 / HILO STIHL CORTE DENTADO Ø 3,0 MM X 0,185 M 9303504 / STIHL BOBINA 400</t>
  </si>
  <si>
    <t>ACUERDO MARCO 18/22 SERVICIO LIMPIEZA.</t>
  </si>
  <si>
    <t>TA25 179 REPARACION 8612-LRG KMS 87252 CAMBIAR PASTILLAS DE FRENO 2º.../// AM EXP 23/2020 // SERVICIO DE LIMPIEZA.</t>
  </si>
  <si>
    <t>ALBARAN: AV25/03971 F: 25/06/2025 / KGS.HILO SOLDAR FLUXOFIL M8 1,0MM / ANCLAJE MACHO MTH-A4  8*75 / AVELLANADOR AV25041</t>
  </si>
  <si>
    <t>LATA 5L.TOTAL TIR 3100 10W40 / SIGAUS / FILTRO COMBUSTIBLE / FILTRO ACEITE MOTOR PROFIHOPPER / FILTRO AIRE / FILTRO AIRE</t>
  </si>
  <si>
    <t>7587GMS-  H.M.O. REALIZAR DIAGNOSIS Y PRUEBAS PARA DETERMINAR AVERIA /   H.M.O.  D-M  REUEDAS  TRASERAS  PARA SUSTITUI</t>
  </si>
  <si>
    <t>MANT. SUMINISTRO DE MATERIAL DE REPARACION PARA EL CVA HUERTA-RIO ESG Y PASAJE DE LA MARQUESINA-AM- INICIATIVAS SOCIALES</t>
  </si>
  <si>
    <t>Albarán: VA25/3296 Fecha: 30/07/25 / NORTE V TRATADO U-4 CEPILLADO DE 50 / GE0003927 / * PARA PUENTE DE ISABEL LA CATOLI</t>
  </si>
  <si>
    <t>MATRIX (25 Kgs) / TRIABON  (25 KG) ABONO CE</t>
  </si>
  <si>
    <t>TA25 184 REPARACION 4042-KXH KMS 236860 CAMBIAR BATERIAS / 0500041.../// AM EXP 23/2022 // SERVICIO DE LIMPIEZA.</t>
  </si>
  <si>
    <t>ALB: 25-219769 PED: 25-032159-1003 S/PED:  /  RETIRA ADRIAN SOBA / RACORD.../// AM EXP 18/2022 // SERVICIO DE LIMPIEZA.</t>
  </si>
  <si>
    <t>CEPILLO LAVAR / PILA BOTON 3V LITIO / BATERIA AGER 110AH 61010 / BATERIA AGER 110AH 61010 / MANGUERA INSTALACION 5H / BR</t>
  </si>
  <si>
    <t>3186LLB- H.M.O.  REALIZAR MANTENIMIENTO TIPO C SEGUN INDICACIONE... /// AM EXP 23/2020 // SERVICIO DE LIMPIEZA VIARIA.</t>
  </si>
  <si>
    <t>M² BALDOSA GRANOLLADA GRANITICA 40X40X5 GRIS / PALET P.DUERO</t>
  </si>
  <si>
    <t>CONTROL DE CALIDAD PARA LA OBRA DE REHABILITACIÓN DE LA CUBIERTA DEL LABORATORIO TECNOLÓGICO DE CONTENIDOS DIGITALES</t>
  </si>
  <si>
    <t>CTTO. SERVICIO PARA EL DISEÑO DEL CARTEL, ENTRADAS, INVITACIONES Y RR.SS DEL PROGRAMA ""CINE DE VERANO FAMILIAR"" 2025.</t>
  </si>
  <si>
    <t>ESPECTÁCULO DE MAGIA DE FREDDY VARÓ EN CENTRO PENITENCIARIO DE VILLANUBA: MI VIDA EN LA MAGIA</t>
  </si>
  <si>
    <t>CONTROL DE CALIDAD OBRA REHABILITACION ECOSOSTENIBLE OFICINA DE TURISMO. PRTR. NEXT GENERATION EU</t>
  </si>
  <si>
    <t>ALEJANDRO NIETO LAMAS</t>
  </si>
  <si>
    <t>DJ Y MESA DE MEZCLAS PUCELA CHEF// ESCUELA INTERNACIONAL DE COCINA// 27 DE SEPTIEMBRE</t>
  </si>
  <si>
    <t>INSTALACIÓN Y COLOCACIÓN DE ALFOMBRA ESCALERA PRINCIPAL CASA CONSISTORIAL FERIAS Y FIESTAS VIRGEN DE S. LORENZO 2025</t>
  </si>
  <si>
    <t>SUMINISTRO DE TUBERÍAS DE RIEGO Y PIEZAS DE UNIÓN PARA C.C. CONDE ANSÚREZ</t>
  </si>
  <si>
    <t>REALIZACION DIVERSAS REPARACIONES EN CUPULA DEL MILENIO Y ALBERGUE PEREGRINOS</t>
  </si>
  <si>
    <t>COMPLEMENTARIO AD 920250000184 RENOVAR SUCRIPCIÓN 3710041/4 A DIARIO DE VALLADOLID EL MUNDO: GGR/IDEVA</t>
  </si>
  <si>
    <t>GASTO INSTALACION ELECTRICA PARA LA CONEXION DE EQUIPOS DE REFRIGERACION EN LA CUPULA DEL MILENIO</t>
  </si>
  <si>
    <t>REVISIÓN ANUAL Y MANTENIMIENTO DEL SERVICIO CONTRA INCENCIOS EN INSTALACIONES DEL SEPI. C/ Títulos 51</t>
  </si>
  <si>
    <t>3185LLB  H.M.O.  REALIZAR  MANTENIMIENTO SEGUN PLAN ADJUNTO CLI.../// AM EXP 23/2020 // SERVICIO DE LIMPIEZA VIARIA.</t>
  </si>
  <si>
    <t>NATURALIS (1 L) / PREVAM ULTRA (5 L) / RENTAL (5 L) ABONO CE</t>
  </si>
  <si>
    <t>CONTENEDOR Nº 1 AZUL. SUSTITUCIÓN DE BISAGRAS. REPARACIÓN DE ABOLLADURAS. / CONTENEDOR Nº 1 AZUL. REPARACIÓN DE PUERTAS.</t>
  </si>
  <si>
    <t>CONTENEDOR Nº 1 AZUL. SUSTITUCIÓN DE BISAGRAS. REPARACIÓN DE ABOLLADURAS. REPARACIÓN DE PUERTAS. / CONTENEDOR Nº 1 GRIS.</t>
  </si>
  <si>
    <t>Ensayos ( Lote 1 Control de calidad) de los trabajos del contrato Suministro Energía Eléctrica F.G</t>
  </si>
  <si>
    <t>Alb. A25/188635 de 03/07/2025 / LATIGUILLO HIDRAULICO S/MUESTRA / Alb. A25/188666 de 07/07/2025 / DESMONTAR CILINDRO DOB</t>
  </si>
  <si>
    <t>0756MFM  H.M.O.  REALIZAR  MANTENIMIENTO SEGUN PLAN ADJUNTO CLI.../// AM EXP 23/2020 // SERVICIO DE LIMPIEZA VIARIA.</t>
  </si>
  <si>
    <t>ACUERDO MARCO_7221DLS;KIT RODAMIENTO DEL IZ,PINZA DE FRENO TRAS IZ, LIQUIDO DE FRENOS,MANO DE OBRA  DE REPARCION Y DESMO</t>
  </si>
  <si>
    <t>TRAMITACIÓN 2ª PRORROGA CONTRATO SUMINISTRO VESTUARIO LIMPIEZA EXP. 28/2021 LOTE 1. SERVICIO DE LIMPIEZA.</t>
  </si>
  <si>
    <t>FLOMEYCA, S.A.</t>
  </si>
  <si>
    <t>REPARACIÓN DEL MANÓMETRO DEL SISTEMA DE ESPUMÓGENO LEADER DE BUP-4////SERV. EXTINCIÓN DE INCENDIOS</t>
  </si>
  <si>
    <t>FUENLABRADA</t>
  </si>
  <si>
    <t>SUMINISTRO DE 4 TERMOSTATOS PARA C.C. ZONA SUR</t>
  </si>
  <si>
    <t>ALIMENTART CASTLE SLU</t>
  </si>
  <si>
    <t>Servicios de speaker evento ""Canicross y marcha familiar canina solidarias 2025"". Plazo de ejecución: 5/10/2025</t>
  </si>
  <si>
    <t>MEDINA DE RIOSECO</t>
  </si>
  <si>
    <t>INVERSOR HUAWEI SUN2000-3KTL-L1 MONO 3KW</t>
  </si>
  <si>
    <t>TA25 170 REPARACION 8875-KMN KMS 263692 REVESTIR CON MANTA DE FIBRA.../// AM EXP 23/2020 // SERVICIO DE LIMPIEZA.</t>
  </si>
  <si>
    <t>Albarán OT/ 148982 de 1 y 5/09/2025 ( REPARACIÓN EN TALLER DE DESBROZADORA HONDA UM 616 REF: BMX PARQUESOL VALE Nº: 2252</t>
  </si>
  <si>
    <t>LATG.  COMPACTA 2SC 1/2"" 1met / PEDIDO 4459KLP / LATG.  COMPACTA 2SC.../// AM EXP 18/2022 // SERVICIO DE LIMPIEZA VIARIA</t>
  </si>
  <si>
    <t>REPARACION DE VALVULA Y REGULADOR DE GAS DEL CVA DELICIAS- INICIATIVAS SOCIALES</t>
  </si>
  <si>
    <t>VARTA SILVER AGM 70AH 760A(EN) 12V +DCHA / ODYSSEY BATERIA PC680 AGM16L 16AH 170A(EN)</t>
  </si>
  <si>
    <t>SUMINISTRO DE DANPIN CINTA KREPP 29MM X 45MPARA EL CURSO DE  PINTURA DECORATIVA MIXTO/24/VA0008 DEL C. DE F. PRA EL EMPL</t>
  </si>
  <si>
    <t>HORTICOTE PLUS 16-6-12 + 2 Mg0 (20 Kg) 4M / XEKATOR (5 L) ABONO CE</t>
  </si>
  <si>
    <t>AUT.36KA SIE 3VA1112-4GF42-0AA0 4P  125A  415V IEC//SERV. EXTINCION DE INCENDIOS</t>
  </si>
  <si>
    <t>MANGUITO ITALSAN TRFF2212 22X1/2"" HEM [PB' / CODO 90º ITALSAN TGF2212 22X1/2"" HEMB [PB' / CODO 90º UNION ITALSAN TG22</t>
  </si>
  <si>
    <t>MANO DE OBRA / / CORREGIR FUGAS DE COMBUSTIBLE CON TUBERIA SOBRANTE.../// AM EXP 23/2022 // SERVICIO DE LIMPIEZA.</t>
  </si>
  <si>
    <t>ALBARAN: AV25/04337 F: 10/07/2025 / CAJA BOLSAS DE BASURA 2000 85*105 G.180 / No VALE: 1495</t>
  </si>
  <si>
    <t>SEPIOLITA 20KG. 15-30 / ABSORB.VEGETAL IGNIFUGO 40L. /// AM EXP 18/2022 // SERVICIO DE LIMPIEZA.</t>
  </si>
  <si>
    <t>ALB: 25-221150 PED: 25-034471-1003 S/PED: 2029 / MONOMANDO PANAM CROMO (92351) FREGADERA CAÑO ALTO / LUBRICANTE AFLOJATO</t>
  </si>
  <si>
    <t>SENS. BORDE CARGA, MAGN. CODIF S411A0-N000-1120 / IMAN CODIF.C.../// AM EXP 18/2022 // SERVICIO DE LIMPIEZA.</t>
  </si>
  <si>
    <t>ALB: 25-222133 PED: 25-035928-1003 S/PED: 2054 / MODULO PROGRAMADOR SOLEM DC 9V BL-IP1 1 ESTACION BLUETOOTH / MODULO PRO</t>
  </si>
  <si>
    <t>MANT. SUMINISTRO DE AGLOMERADO DM HIDROFUGO 16 / ROLLO CORCHO 5 MM PARA REPARACIONES DEL CVA PASAJE DE LA MARQUESINA- AM</t>
  </si>
  <si>
    <t>TA25 159 REPARACION 3456-BCS KMS 233762 REPARAR CIERRES DE PUE.../// AM EXP 23/2022 // SERVICIO DE LIMPIEZA VIARIA.</t>
  </si>
  <si>
    <t>COLLARIN TOMA 90-2"" / ASPERSOR TURB.EMERG.""RAIN-BIRD"" 5004 PLUS / RFª 2004</t>
  </si>
  <si>
    <t>4849JLF- H.M.O.  SALIDA  A SUS INSTALACIONES A COMPROBAR  PERDIDA  DE  ANTICONGELANTE.  DESMONTAR TRAMO  DEL  TUBO  DE</t>
  </si>
  <si>
    <t>IBRASS 1/2 ESPUMOGENO / RACOR MACHO 1/2 ESPIGA 12MM / ARANDELA METAL GOMA 1/2"" / ADAPT. RED  M1/2  H1/2 / SELLADOR HIDRA</t>
  </si>
  <si>
    <t>COMPRA DE 170 AGENDAS-2026 PARA EL PERSONAL DEL SERVICIO DE INTERVENCION SOCIAL Y FAMILIA.</t>
  </si>
  <si>
    <t>7685MJN  COMPROBAR CAMBIO DA TIRONES, DIAGNOSIS  DE  CAJA CAMBI.../// AM EXP 23/2020 // SERVICIO DE LIMPIEZA.</t>
  </si>
  <si>
    <t>CONTENEDOR Nº 1 AZUL. SUSTITUCIÓN DE BISAGRAS. REPARACIÓN DE ABOLLADURAS.../// AM EXP 18/2022 // SERVICIO DE LIMPIEZA.</t>
  </si>
  <si>
    <t>MANDO NEUMATICO N-FORCE MINI + SOPORTE / MANGUITO ACERO 1/2 / JUNTAS DE METALGOMA 1/2 / MACHON 1/2 / MANO DE OBRA HIDRAU</t>
  </si>
  <si>
    <t>3 lampara W21W Standard W3x16d / 4 lampara W16W Standard W2,1x9,5d / SOLUCION TOTAL MS CRISTAL 290ML / FISCHER SOLUCION</t>
  </si>
  <si>
    <t>MANTENIMIENTO, SUMINISTRO MATERIAL ELECTRICO PARA REPARACIONES DEL CVA RIO ESGUEVA- AM -INICIATIVAS SOCIALES</t>
  </si>
  <si>
    <t>8673LZF- H.M.O. SUSTITUIR BATERIA Y PROGRAMAR / BATTERIA 110 AM. ALARG.AZUL / ACCESO A CENTRALITA, EASYBAT</t>
  </si>
  <si>
    <t>4894JLF- H.M.O.  REV  PERDIDA  DE  AIRE  POR ASIENTO,  TENIENDO QUE SUST VALVULA, MONTAR TODO Y COMPROBAR. / VALVULA AS</t>
  </si>
  <si>
    <t>TUERCA REDUCTORA H-M 1""-3/4"" / MACHON ROSCADO PE 3/4"" PE / PROGRAMADOR SOLEM DC PILAS 1EST.BLUETOOTH</t>
  </si>
  <si>
    <t>ALB: 25-222636 PED: 25-036748-1104 S/PED: 2071 / MODULO PROGRAMADOR SOLEM DC 9V BL-IP2 2 ESTACIONES BLUETOOTH / MODULO P</t>
  </si>
  <si>
    <t>SUMINISTRO DE  NEVADA + BLANCO 15L PARA EL CURSO DE  PINTURA DECORATIVA MIXTO/24/VA0008 - JACINTO BENAVENTE</t>
  </si>
  <si>
    <t>TXNR2 TXNR2 TRANSMISOR IN02F4-220........*/// AM EXP 18/2022 // SERVICIO DE LIMPIEZA.</t>
  </si>
  <si>
    <t>SUSTITUIR ALETA DELANTERA IZQUIERDA / BARNIZAR FAROS DELANTEROS / ALETA DELANTERA IZQUIERDA / PINTAR PARTES AFECTADAS /</t>
  </si>
  <si>
    <t>MANT. SUMINISTRO MATERIAL PARA REPARACIONES DEL CVA ROND-PTE. C- PASAJE- Z.ESTE Y E. MAYORES LAS FLORES- AM- INICITIVAS</t>
  </si>
  <si>
    <t>ALB: 25-220581 PED: 25-033531-1003 S/PED: 2014 / CAJA 20 ASPERSOR 5004 ""PLUS"" C.COMPL. 3/4"" 10 CM / RODILLERAS EXTERNAS</t>
  </si>
  <si>
    <t>ALB: 25-220889 PED: 25-034011-1003 S/PED: 2021 / BOLSA 25 UDS TOBERA 1800 AJUSTABLE NEGRA 15VAN / MACHON PE 3/4 / MANGUI</t>
  </si>
  <si>
    <t>R25 15 5751348-ALBARAN25 64 08/07/2025 0504197878 CRISTAL ESPEJO / 5752331-ALBARAN25 65 11/07/2025 0504033437 PUNO BOTON</t>
  </si>
  <si>
    <t>TOPE PARACHOQUE CC-2020. /// AM EXP 18/2022 // SERVICIO DE LIMPIEZA.</t>
  </si>
  <si>
    <t>FILTRO DE AIRE / BUJIA CR8E / CHEQUEO GESTION / PANTALLA PUIG / PORTE PEDIR / MANO DE OBRA ( 1984-LTF  ) / MANO DE OBRA</t>
  </si>
  <si>
    <t>ALB: 25-223109 PED: 25-037449-1015 S/PED: 2082 / ML. POLIETILENO BARRA PE100 AD PN10  90 / MANGUITO UNION LATON T-T 90</t>
  </si>
  <si>
    <t>TA25 157 REPARACION 4746-FZF KMS 151373 REVISION TACOGRAFO / D-M ACCESORIOS PARA ACCEDER A RADIADOR DE CALEFACCION APRET</t>
  </si>
  <si>
    <t>MANT.ALARMAS Y SIST.ANTIINTRUSION EN VIRTUD DE ACUERDO MARCO SPSC-SE 20/2023 y 24/2024 / CENTROS JUVENILES/ LOTE 1</t>
  </si>
  <si>
    <t>REPARACION INSTALACION GAS DE CAFETERIA DE CENTRO DE VIDA ACTIVA ZONA SUR- INICIATIVAS SOCIALES</t>
  </si>
  <si>
    <t>TALLERES BAILAR Y REIR EN EL CENTRO MUNICIPAL DE IGUALDAD // JULIO Y AGOSTO 2025</t>
  </si>
  <si>
    <t>SUMINISTRO DE TUBOS DE ENSAYO PARA EL EQUIPO DE ATESTADOS</t>
  </si>
  <si>
    <t>SUMINISTRO DE MATERIAL DE FONTANERÍA PARA REPARACIONES DE ASEOS DE CENTROS CÍVICOS POR PARTE DEL CENTRO DE MANTENIMIENTO</t>
  </si>
  <si>
    <t>REPARACION FRIGORIFICO CAFETERIA CVA RONDILLA (CAMBIO DE COMPRESOR).INICIATIVAS SOCIALES</t>
  </si>
  <si>
    <t>MONTAJE Y DESMONTAJE DE LA EXPOSICION SOBRE EL DIA DEL COOPERANTE EN LAS VERJAS DEL CVA RONDILLA DURANTE SEPT.Y OCTUBRE</t>
  </si>
  <si>
    <t>Reparación fuga en sala calderas de calefacción en Parque Vias Públicas, sustitución manguito antivibratorio y coquilla.</t>
  </si>
  <si>
    <t>Fabricación y fijación en prendas corporativas de números, galones y escudos 253 prendas//SEISYPC</t>
  </si>
  <si>
    <t>ALB: 25-222566 PED: 25-036624-1003 S/PED: 2070 / CAJA 20 ASPERSORES SERIE 3504PC 1/2"" 10 CM / CAJA 4 SOLENOIDES 9V IMPUL</t>
  </si>
  <si>
    <t>FILTRO ACEITE MOTOR PROFIHOPPER / LATA 5L.TOTAL TIR 3100 10W40 / SIGAUS / BOMBIN LLAVE / Desplazamiento Furgon/Camioneta</t>
  </si>
  <si>
    <t>CINTA DYMO LETRATAG PLASTIC BLANCO / CAMARA DE VIDEO RECTANGUL...// AM EXP 18/2022 // SERVICIO DE LIMPIEZA.</t>
  </si>
  <si>
    <t>ADJ.LOTE 1 CONTROL MATERIALES EN EL CONTROL  CALIDAD OBRA URB.CARRIL BICI CRTA. FUENSALDAÑA(FASE I ENTRE AV GIJON -(A-62</t>
  </si>
  <si>
    <t>SEDICAL S.A.</t>
  </si>
  <si>
    <t>Revisión de quemador WL5 de camión de asfalto, más INYECTOR STEINEN S-60º LLENO 1.10 -</t>
  </si>
  <si>
    <t>MANT. SUMINISTRO DE TKROM MATE FORTUNA M-60 OCEANIC 15LT   PARA REPARACION DE PINTURA DEL CVA PASAJE DE LA MARQUESINA-</t>
  </si>
  <si>
    <t>ALB: 25-221746 PED: 25-035249-1003 S/PED: 2042 / CAJA 20 ASPERSOR 5004 ""PLUS"" C.COMPL. 3/4"" 10 CM / ABRAZADERA TAPAPORO</t>
  </si>
  <si>
    <t>GRAPAS PETRUS 22/6 / TAPA CARTON GOFRADO VERDE DIN A4 / PORTADAS POLIP. 500M TRANSP-CRIST A4 / GOMA MILAN 430 / PORTADA</t>
  </si>
  <si>
    <t>ASPIRADOR GAS 18V-10 L BOSCH 0 601 9C6 302 / BATERIA BOSCH GBA 18V 5,0 Ah (1 600 A00 2U5)</t>
  </si>
  <si>
    <t>OR: 21601 - MATRICULA: 1895LFR / MATERIAL ELECTRICO ( 48 ) / HACER.../// AM EXP 23/2020 // SERVICIO DE LIMPIEZA VIARIA.</t>
  </si>
  <si>
    <t>CTO. SERVICIOS DE PINTURA DE LOS COLEGIOS PÚBLICOS DEPENDIENTES DEL Sº DE EDUCACIÓN (2025/CTA_01/000028)LOTE 1 (6 MESES)</t>
  </si>
  <si>
    <t>ALB: 25-218434 PED: 25-029966-1003 S/PED: 1494 / MODULO PROGRAMADOR SOLEM (LORA) 9V LR-IP 1 ESTACION (RADIO Y BLUETOOTH)</t>
  </si>
  <si>
    <t>F - 9384 - VALVULA Y PURGADOR PARA CENTRO INTEGRADO - VALVULA AUTOLLENADO PARA COMEDOR SOCIAL - TAHE SL</t>
  </si>
  <si>
    <t>CARTUCHO FILTRO PRES.OLY CORTO S2Z310-0000-0665 / CARTUCHO FIL.RETORN.../// AM EXP 18/2022 // SERVICIO DE LIMPIEZA.</t>
  </si>
  <si>
    <t>5675MRJ  POR  OMISION  EN  FACTURA TCR/250748 FALTA DE CARGAR ACEI.../// AM EXP 23/2020 // SERVICIO DE LIMPIEZA.</t>
  </si>
  <si>
    <t>CAMARA C SE ZB4-BZ101    1NA / SELECTOR SE ZB4-BD5  3POS.MANETA CORTA / PULSADOR SETA SE ZB4-BS844 GIRAR / CAMARA C SE Z</t>
  </si>
  <si>
    <t>PEDIDO POR ANGEL MAURO / ANT.CC.ENERGY PLUS 50% 200L AMARILLO. /// AM EXP 18/2022 // SERVICIO DE LIMPIEZA.</t>
  </si>
  <si>
    <t>SEPIOLITA 20KG. 15-30 (   ) / ABSORB.VEGETAL IGNIFUGO 40L. /// AM EXP 18/2022 // SERVICIO DE LIMPIEZA VIARIA.</t>
  </si>
  <si>
    <t>ECO LEAK FINDER FPS  500ML / CAJA GUANTE NITRILO DIAMANTADO TL / ESPUMA POLIURETANO P-45 / CUBO 150 GUANTES DIAM. NARANJ</t>
  </si>
  <si>
    <t>SENSOR IND. M12,0,75m ESTRIBER S2JC00-0000-2560 / SENS. BORDE CARGA, MAG.../// AM EXP 18/2022 // SERVICIO DE LIMPIEZA.</t>
  </si>
  <si>
    <t>JOYSTICK  HAKO 650. /// AM EXP 23/2020 // SERVICIO DE LIMPIEZA.</t>
  </si>
  <si>
    <t>ALB: 25-222429 PED: 25-036405-1003 S/PED: 2062 / CAJA 20 ASPERSOR 5004 ""PLUS"" C.COMPL. 3/4"" 10 CM / MANGUITO PE HEMBRA-H</t>
  </si>
  <si>
    <t>PULPO 4R SPD30 X 2M + SD / GRILLETE G209 LIRA 1"" 8.5TN / ESLINGA PLANA CMU6000K EPD180X3M</t>
  </si>
  <si>
    <t>SUMINISTRO DE TKROM MATE FORTUNA M-60 OCEANIC 15LT PARA EL CURSO DE  PINTURA DEC. DEL C. DE F. PARA EL EMPLEO- JACINTO B</t>
  </si>
  <si>
    <t>9788423427345 Organizando el Leviatan / 9788470529412 100 Casos Practicos Esenciales En Contratacion Publica / 978841352</t>
  </si>
  <si>
    <t>DIFERENCIAL SE ID 4P 25A""SI"" 30MA A9R61425</t>
  </si>
  <si>
    <t>SUMINISTRO DE  TABLERO CONTR.PINO II/III 2440*1220*30MM PRA REPARACION EN EL ESPACIO ACTIVO MAYORES LAS FLORES- AM-</t>
  </si>
  <si>
    <t>ASPERSOR TURB.EMERG.""RAIN-BIRD"" 3504 / MODULO CONTROL INFRARROJO RAIN BIRD TBOS 2 ESTA / TAPON ROSCA MACHO LATON 3/8"" /</t>
  </si>
  <si>
    <t>CONTI/6PK1217 - 6PK1217 CONTI ACANALADA / CONTI/4PK1102ELAST - 4PK1102ELAST CONTI ACANALADA / TEXTO/ - 8673-LZF / CONTI/</t>
  </si>
  <si>
    <t>REG NEUTRO 60X60 / LADRILLO HUECO DOBLE 24X12X8 / SACO CEMENTO GRIS 32.5 R / SACOS VACIOS ESCOMBRO 70X50 // GONZALO CORD</t>
  </si>
  <si>
    <t>TOTAL TRABAJOS MATRICULA 8671JXF / TOTAL PIEZAS / ANEXO DETALLE FTM000010033</t>
  </si>
  <si>
    <t>Albarán: VA25/2155 Fecha: 21/05/25 / MELAMINA  BLANCO LISO SPECIAL WHITE B3002 2440*1220*19 / TABLEX BLANCO 3,2MM / PATA</t>
  </si>
  <si>
    <t>CERRAJERIA ID: 0046799-CC DELICIAS / ID: 0047400-AV ENTREPARQUES</t>
  </si>
  <si>
    <t>SUMINISTRO DE FERRORITE BASE TR 4LPARA EL CURSO DE  PINTURA DECORATIVA DEL  C. DE FORMACION- JACINTO  BENAVENTE</t>
  </si>
  <si>
    <t>ALB: 25-216329 PED: 25-024340-1017 S/PED:  / REPARACION DE: BOMBA   MARCA:IDEAL   MODELO:    NS:8 / REPUESTO P-00540 CIE</t>
  </si>
  <si>
    <t>MICRONET, S.A.</t>
  </si>
  <si>
    <t>GESTOR DE BASES DE DATOS DOCUMENTALES DEL ARCHIVO MUNICIPAL -KNOSYS, LOTE 9, 2025/AAR/25</t>
  </si>
  <si>
    <t>SERVICIOS DE MIGRACIÓN E IMPLANTACIÓN, (CORE) 2025/AAR/10</t>
  </si>
  <si>
    <t>Serv.Arquit.Redac.Proy.del Contrato de actuaciones obligatorias de carácter subsidiario por Ayunt.Vallad.(lote 1)</t>
  </si>
  <si>
    <t>CÉSAR JIMÉNEZ CERRADA</t>
  </si>
  <si>
    <t>ADJ. COTRATO SERVICIOS PARA REDAC.PROYEC.BÁSICO,EJECUC.Y DIREC.OBRA REVITALIZ.PLAZA STA. BRÍGIDA</t>
  </si>
  <si>
    <t>CONTROL FOTO FINISH PRUEBAS FÍSICAS 13 PLAZAS AGENTE. 2025/BPP_01000024.</t>
  </si>
  <si>
    <t>PRODUCTION 74 FILMS, SL</t>
  </si>
  <si>
    <t>PATROCINIO PUBLICITARIO TURISMO VALLADOLID A TRAVES DE LA PRODUCCION AUDIOVISUAL PRODUCTION 74. PRTR NEXT GENERATION EU</t>
  </si>
  <si>
    <t>MARRATXÍ</t>
  </si>
  <si>
    <t>SUMINISTRO DE MATERIAL DE FONTANERIA PARA REPARACIONES DE LOS CVA NO TRANSFERIDOS- INICIATIVAS SOCIALES</t>
  </si>
  <si>
    <t>MARSDIGITAL, S.L.</t>
  </si>
  <si>
    <t>2 CURSOS FORMACION OCUPACIONAL ATENC.SOCIOSANITARIA A PERSONAS DEPENDIENTES (LOTE 1) AÑO 2025</t>
  </si>
  <si>
    <t>2025 0950 4321 629</t>
  </si>
  <si>
    <t>RIOS Y GARRIDO PRODUCCIONES AUDIOVISUALES SL</t>
  </si>
  <si>
    <t>ADJUDICACION EDICION-PRODUCCION-TRADUCCION Y GRABACION LOCUCIONES NUEVO BUS TURISTICO ELECTRICO. PRTR NEXT GENERATION EU</t>
  </si>
  <si>
    <t>MANTENIMIENTO DE LA RED DE VOZ Y DATOS DEL AYTO. DE VALLADOLID 2025/CTA/24</t>
  </si>
  <si>
    <t>LICENCIAS VINCULADAS CON LA SOLUCIÓN DE ANTIVIRUS Y LAS HERRAMIENTAS DE PUESTO DE USUARIO. GRUPO A, OTE 3, (2025/AAR/16)</t>
  </si>
  <si>
    <t>HH. DE LA INSTRUCCION CRISTIANA</t>
  </si>
  <si>
    <t>CURSO FORMACION OCUPACIONAL OPERACIONES AUXILIARES DE FABRICACION MECANICA (LOTE 2) AÑO 2025</t>
  </si>
  <si>
    <t>LICENCIAS VINCULADAS CON LAS BASES DE DATOS DE LOS SISTEMAS DE INFORMACIÓN, GRUPO A, LOTE 1 (2025/AAR/16)</t>
  </si>
  <si>
    <t>SERVICIOS ESPECIALIZADOS IMPLANTACIÓN (CORE) 2025/AAR/10</t>
  </si>
  <si>
    <t>Contrato servicios y elaboración de plan ordenación de instalación de terrazas de hostelería en VA (exp. 39/2024)</t>
  </si>
  <si>
    <t>MANT.ALARMAS Y SIST.ANTIINTRUSION EN VIRTUD DE ACUERDO MARCO SPSC-SE 20/2023 y 24/2024 / CENTROS JUVENILES/ LOTE 3</t>
  </si>
  <si>
    <t>MILLA HOGAR S.L.</t>
  </si>
  <si>
    <t>CTO MENOR REPOSICIÓN DE LAVADORA PARA EIM EL TOBOGÁN. -1 SEMANA-</t>
  </si>
  <si>
    <t>catering para el acto institucional de bienvenida a niños y niñas saharauis.- INICIATIVAS SOCIALES- COOPERACION</t>
  </si>
  <si>
    <t>VISITA  FORMATIVA 25 DE SEPT. PARA IR A URUEÑA LOS ALUMNOS DEL CURSO DE AUXILIAR DE CENTROII DEL C. DE F. - JACIN. BENAV</t>
  </si>
  <si>
    <t>1ª PRORROGA CONTRATO CONSERVACION Y MEJORA INFRAESTRUCTURAS VERDES_ ZONAS SUR Y ESTE. LOTE 3_CONTROL CALIDAD_V. 18/2023</t>
  </si>
  <si>
    <t>REPARACIÓN DE CINTA DE CORRER DEL GIMNASIO DEL PARQUE DE BOMBEROS DE CANTERAC///SERV. EXTINCIÓN DE INCENDIOS</t>
  </si>
  <si>
    <t>SUMINISTRO DE 1 MALLA DE TRAMEX PARA CUBIERTA DE C.C. ZONA ESTE</t>
  </si>
  <si>
    <t>PIEZAS PARA REPARACIÓN BOMBA ACHIQUE EN C.C. JOSÉ MARÍA LUELMO</t>
  </si>
  <si>
    <t>MARIA SOLEDAD CABALLERO SANCHEZ</t>
  </si>
  <si>
    <t>TALLER LIGAR SIN DRAMAS EN EL CENTRO MUNICIPAL DE IGUALDAD 1 y 2 DE JULIO 2025</t>
  </si>
  <si>
    <t>ALB: 25-222992 PED: 25-037251-1015 S/PED: 2079 / MODULO PROGRAMADOR SOLEM DC 9V BL-IP1 1 ESTACION BLUETOOTH / VALVULA PV</t>
  </si>
  <si>
    <t>ALB: 25-218905 PED: 25-030787-1003 S/PED: 1493 / MODULO PROGRAMADOR SOLEM DC 9V BL-IP2 2 ESTACIONES BLUETOOTH / MODULO P</t>
  </si>
  <si>
    <t>8108GDJ H.M.O.  REVISAR  PERDIDA  DE  AIRE, DESMONTAR  VALVULA  DISTRIBUIDORA  PARA  LOCALIZAR PERDIDA /   H.M.O.  MONT</t>
  </si>
  <si>
    <t>MATERIAL DE ELECTRICIDAD PARA C.C. CASA CUNA (ID 47572 Y 47578)</t>
  </si>
  <si>
    <t>ALBARAN 0031198 4069KXH: 114,92 / SE ADJUNTA ALBARANES FRP000013227... // AM EXP 23/2020 // SERVICIO DE LIMPIEZA.</t>
  </si>
  <si>
    <t>MANT. SUMINISTRO DE TKROM MATE FORTUNA M-60 OCEANIC 15LT PARA PINTURA DEL  CVE PASAJE DE LA MARQUESINA- AM-INICIATIVAS</t>
  </si>
  <si>
    <t>4795JCT- H.M.O.  COMPROBAR AVERIAS DEL CAMBIO, REALIZAR  PRUEB.../// AM EXP 23/2020 // SERVICIO DE LIMPIEZA.</t>
  </si>
  <si>
    <t>TERMO ELECTRICO TBL PLUS 80L.1500W.TERMOST.EXTER. / LATIGUILLO 30CM.../// AM EXP 18/2022 // SERVICIO DE LIMPIEZA VIARIA.</t>
  </si>
  <si>
    <t>7685MJN- H.M.O.  REVISAR  TOMA  DE  FUERZA  NO ENTRA.  DESMONTAR TO.../// AM EXP 23/2020 // SERVICIO DE LIMPIEZA.</t>
  </si>
  <si>
    <t>TALLER ESTACIONES DE PASO EN EL CENTRO MUNICIPAL DE LA IGUALDAD // JULIO A DICIEMBRE 2025</t>
  </si>
  <si>
    <t>SUMINISTRO DE EUROPLAS E-50 PLASTICO MATE INTERIOR 8LTPARA EL CURSO DE   PINTURA MIXTO/24/VA/0008 JACINTO BENAVENTE</t>
  </si>
  <si>
    <t>Albarán OT/ 148123 de 23 y 27/06/2025 ( REPARACIÓN EN TALLER DE CORTACÉSPED HONDA HRD 536 REF: CAMPO GRANDE, MÁQUINA Nº</t>
  </si>
  <si>
    <t>ALB: 25-218442 PED: 25-028763-1017 S/PED: VALE 2210 / REPARACION DE: DESBROZADORA   MARCA: AS  MODELO:  940 SHERPA NS:02</t>
  </si>
  <si>
    <t>MATERIAL DE CARPINTERÍA PARA C.C. PARQUESOL (ID 46973, ARREGLO PASAMANOS PUENTE MADERA)</t>
  </si>
  <si>
    <t>ALB: 25-216687 PED: 25-026893-1001 S/PED: 96010979 / REPARACION DE:  BOMBA  MARCA: GRUNDFOS  MODELO:    NS:96010979 / RE</t>
  </si>
  <si>
    <t>SUMINISTRO DE DANPIN PAPEL TAPAR CON CINTA 15CMX45MPARA EL CURSO DE  PINTURA DECORATIVA MIXTO/24/VA0008- JACINTO BENAV.</t>
  </si>
  <si>
    <t>XYLAZEL PLUS DECO.SAT.ROBLE CLARO 5LT                                       ( SERVICIO DE PARQUES Y JARDINES - RETIRA JE</t>
  </si>
  <si>
    <t>ALBARAN: AV25/04511 F: 21/07/2025 / BOTA LIBRA GORE TEX 02 T-43 / POLO ALGODON BICOLOR 305523 T-M / POLO ALGODON BICOLOR</t>
  </si>
  <si>
    <t>1791CRZ-  H.M.O. REVISAR DEFECTO ITV. SUSTITUIR  GUARDAPOLVOS  DE  TRANSMISION  TENIENDO DIFICULTADES  POR  ESTAR  SEN</t>
  </si>
  <si>
    <t>REPARACION MAQUINARIA ( AV VA-25/001118, RA VA-25/000689, RA VA-25/000695,). /// AM EXP 23/2020 // SERVICIO DE LIMPIEZA.</t>
  </si>
  <si>
    <t>7254GWW MANTENIMIENTO SUSTITUCION ACEITE MOTOR FILTRO ACEITE Y REFRIGERANTE MOTOR / 2 SMOIL5W30 - ACEITE 5W30 1L / 2 GAU</t>
  </si>
  <si>
    <t>ALB: 25-217888 PED: 25-029209-1003 S/PED: 1483 / MODULO PROGRAMADOR SOLEM DC 9V BL-IP1 1 ESTACION BLUETOOTH</t>
  </si>
  <si>
    <t>ALB: 25-221635 PED: 25-035066-1003 S/PED: 2040 / MODULO PROGRAMADOR SOLEM DC 9V BL-IP1 1 ESTACION BLUETOOTH</t>
  </si>
  <si>
    <t>ALB: 25-222260 PED: 25-036116-1003 S/PED: 2055 / PROGRAMADOR ESP-TM2 EXTERIOR 12 ESTACIONES (COMP.WI-FI)</t>
  </si>
  <si>
    <t>ADPRO/METALLUBEDISE - METAL LUBE DIESEL 236ML / 0/0 - LATIGUILLO S/M 650MM / ADPRO/5W30SCC - ACEITE 5W30 SCC 5L / TRA/TR</t>
  </si>
  <si>
    <t>MANO DE OBRA  / ALINEACION  / ROTULA AXIAL  / ROTULA DIRECCION DR</t>
  </si>
  <si>
    <t>ALBARAN: AV25/03560 F: 09/06/2025 / CREMA SOLAR HELIOCARE 360o SPARY 3*250ml.</t>
  </si>
  <si>
    <t>0/0 - LATIGUILLO HIDRAULICO REP. / ADPRO/HHM465 - ACEITE HIDRAULICO HHM46-5 / TRA/TRA - TASA RECIL.ACEITE LUB.RD679-2006</t>
  </si>
  <si>
    <t>OBRA AMPLIACION CVA ARCA REAL ENSAYOS DE CONTROL DE CALIDAD LOTE 1 CONTROL MATERIALES( NOVIEMBRE Y DICIEMBRE 25)</t>
  </si>
  <si>
    <t>BROCA DIN-338 HSS RECTIF.DE 03.50 MM. / TORNILLO ISO 7380 M-06X50 A-2 / B.../// AM EXP 18/2022 // SERVICIO DE LIMPIEZA.</t>
  </si>
  <si>
    <t>MANTENIMIENTO NUEVO CENRO TRANSFORMACIÓN DE LA  ACOMETIDA DE ELECTRICIDAD DE CASA CONSISTORIAL</t>
  </si>
  <si>
    <t>DESATASCO TUBERÍA GENERAL PLANTA BAJA CASA CONSISTORIAL(ZONA REGISTRO Y BAÑOS).</t>
  </si>
  <si>
    <t>SOPORTE Y MTO. DEL PORTAL Y SEDE ELÉCTRÓNICA DEL AYTO DE VALLADOLID, 2ª PRÓRROGA (01/NGA/2025)</t>
  </si>
  <si>
    <t>CERTIFICADO DE VERIFICACION ANUAL ANALIZADOR DE DROGAS SOTOXA 10011702</t>
  </si>
  <si>
    <t>DIFERENCIA IVA ADJUDIC. OBRA REHABIL. DE LA CUBIERTA DE OFICINA TURISMO EN ACERA RECOLETOS VA.  PRTR. NEXT GENERATION EU</t>
  </si>
  <si>
    <t>SOFTWARE DE INTERCAMIBIO DE FICHEROS CON ENTIDADES BANCARIAS, LOTE 2, 2025/AAR/25</t>
  </si>
  <si>
    <t>Contrato de servicios para la retirada de la vía pública y gestión de residuos de fibrocemento y otros mat. con asbestos</t>
  </si>
  <si>
    <t>ADQUISICIÓN DE CAMISAS CON ESCUDO PARA POLICÍA MUNICIPAL</t>
  </si>
  <si>
    <t>TOMA DE CORRIENTE PARA EQUIPO DE SONIDO DE EVENTO RECREACION FUNERAL HUGH O´DONELL EL DIA 26 DE SEPTIEMBRE2025</t>
  </si>
  <si>
    <t>REVISIÓN Y ACTUALIZACIÓN DE EXTINTORES PARA CASA DEL BARCO Y CENTRO MUNICIPAL DE PROTECCIÓN ANIMAL PARA EL AÑO 2025</t>
  </si>
  <si>
    <t>SIN ID / ATOR. BOSCH COMBI GSB 18V-28 + 2BAT 4,0AH + SET 82 + LBOXX / SIN ID / FLEX.MEDID  5MT 28MM 6528 BLACK&amp;WHITE / S</t>
  </si>
  <si>
    <t>A.M. REPARACION VEHICULO OFICIAL 8435 LPS, RENAULT CAPTUR, R.I.</t>
  </si>
  <si>
    <t>A.M. REPARACION VEHICULO OFICIAL 0669 DHJ, TOYOTA PRIUS, R.I.</t>
  </si>
  <si>
    <t>INFLADO DE LA CUPULA DEL MILENIO CON CARACTER DE URGENCIA</t>
  </si>
  <si>
    <t>CURSO FORMACION OCUPACIONAL LOTE 3 COMPETENCIAS CLAVE NIVEL 2 PARA CERTIFICADOS PROFESIONALIDAD SIN IDIOMAS</t>
  </si>
  <si>
    <t>CTO. SERVICIOS DE PINTURA DE LAS EEII DEPENDIENTES DEL Sº DE EDUCACIÓN (2025/CTA_01/000028) LOTE 2 (6 MESES)</t>
  </si>
  <si>
    <t>MOOSE SOFTWARE, SL</t>
  </si>
  <si>
    <t>SERVICIO DE FIRMA BIOMÉTRICA, LOTE 18, 2025/AAR/25</t>
  </si>
  <si>
    <t>BAIONA</t>
  </si>
  <si>
    <t>MOTOR BARNA, SA</t>
  </si>
  <si>
    <t>Arrendamiento de un camión recolector compactador de carga superior para el servicio de limpieza</t>
  </si>
  <si>
    <t>SANTA EULALIA DE RONÇANA</t>
  </si>
  <si>
    <t>TRAMITACIÓN 2ª PRORROGA CONTRATO SUMINISTRO VESTUARIO LIMPIEZA EXP. 28/2021 LOTES 4 Y 5. SERVICIO DE LIMPIEZA VIARIA.</t>
  </si>
  <si>
    <t>ACUERDO MARCO SUMINISTRO MATERIALES SERVICIO MANTEN.EDIFICIOS MUNICIPALES LOTES (1, 6, 7 Y 8)</t>
  </si>
  <si>
    <t>COMPL. TRAMITACIÓN 2ª PRORROGA CONTRATO SUMINISTRO VESTUARIO EXP 28/2021 LOTES 4 Y 5. SERVICIO DE LIMPIEZA VIARIA.</t>
  </si>
  <si>
    <t>A.T. MEDTRA, S.L.</t>
  </si>
  <si>
    <t>SOFTWARE PARA EL CONTROLD DE SALUD LABORAL Y LA SEGURIDAD E HIGIENTE WinMestra/WinSehtra, LOTE 8, 2025/AAR/25</t>
  </si>
  <si>
    <t>CEGID SPAIN, S.A.</t>
  </si>
  <si>
    <t>SISTEMA DE GESTIÓN DE PERSONAL Y NÓMINA: LICENCIAS META4MIND SECTOR PÚBLICO, LOTE 4, 2025/AAR/25</t>
  </si>
  <si>
    <t>1ER.PREMIO CONCURSO CON INTERV.JURADO,PARA REDAC.PROYEC.BÁSICO,EJECUC.YDIREC.OBRA REVITALIZ.PLAZA STA. BRÍGIDA</t>
  </si>
  <si>
    <t>NEOPLANT &amp; ASOCIADOS S.L.</t>
  </si>
  <si>
    <t>Adquisición de planta para el Servicio de Parques y Jardines fuera de Acuerdo Marco (NeoPlant  Asociados).</t>
  </si>
  <si>
    <t>VILASSAR DE MAR</t>
  </si>
  <si>
    <t>SISTEMA DE GESTIÓN DE INVENTARIO Y DE CARTOGRAFÍA (INVEN Y e-MAP), LOTE 3, 2025/AAR/25</t>
  </si>
  <si>
    <t>SERVICIO PARA EL CONTROL DE CALIDAD DE LAS OBRAS DE VERTEDERO DE VALLADOLID</t>
  </si>
  <si>
    <t>REPARACION DE VALVULA DE SEGURIDAD DEL  ASCENSOR DEL CVA PASAJE DE LA MARQUESINA</t>
  </si>
  <si>
    <t>LOTE 2 PROGRAMA DE PREVENCIÓN ESCOLAR Y COMUNITARIA FUNDACIÓN ALDABA// VALLADOLID 2025// DE 1 DE SEP AL 31 DE DIC 2025</t>
  </si>
  <si>
    <t>SPC 115/2025 OBRA DE SALIDA DE EMERGENCIA DEL C.C. DELICIAS: CONTROL DE CALIDAD, LOTE 2 (ASISTENCIAS TÉCNICAS)</t>
  </si>
  <si>
    <t>VISITA FORMATIVA DE LOS ALUMNOS DEL CURSO DE PARQUES Y JARDINES AL VIVERO DE CIGALES Y AL JARDIN BOTANICO DE ARROYO-.</t>
  </si>
  <si>
    <t>OPT&amp;AUDIO LUIS E HIJOS SOCIEDAD LIMITADA</t>
  </si>
  <si>
    <t>SUMINISTRO GAFAS GRADUADAS DE SEGURIDAD PERSONAL DEL SERVIC.MANTENIMIENTO</t>
  </si>
  <si>
    <t>SUMINISTRO DE CINCO SAIS PARA RESPALDO DE LAS CABINAS DE CONTROL ATMOSFERICO</t>
  </si>
  <si>
    <t>SUMINISTRO GASOLEO VEHICULOS MANTENIMIENTO(ANTIGUO SUMINISTRADOR)</t>
  </si>
  <si>
    <t>TALLER DE BIODANZA FAMILIAR E INFANTIL EN CLAVE DE IGUALDAD EN EL CENTRO MUNICIPAL DE IGUALDAD// JULIO Y AGOSTO 2025</t>
  </si>
  <si>
    <t>ARIAS GARRIDO ARQUITECTOS, S L P</t>
  </si>
  <si>
    <t>2º PREMIO POR LA PROPOSICIÓN MEMORIAE,PARA REDAC.PROYEC.BÁSICO,EJECUC.YDIREC.OBRA REVITALIZ.PLAZA STA. BRÍGIDA</t>
  </si>
  <si>
    <t>1ª PRORROGA L2-SERV. DE DESARROLLO DEL PIL-ASIG.NUEVO PROYECTO/ 01-07-2025 A 22-09-2026 / HERRAM. TEC. BUSQUEDA EMPLEO</t>
  </si>
  <si>
    <t>OR: 21633 - MATRICULA: 8776KMN / ALINEAMIENTO DIRECCION. /// AM EXP 23/2020 // SERVICIO DE LIMPIMPIEZA VIARIA.</t>
  </si>
  <si>
    <t>TRAMITACIÓN 2ª PRORROGA CONTRATO SUMINISTRO VESTUARIO LIMPIEZA EXP. 28/2021 LOTES 4 Y 5. SERVICIO DE LIMPIEZA.</t>
  </si>
  <si>
    <t>EMERG LEG URA21PLUS 350LM 1H PNP 661607PL / CONMUTADOR NIESSEN 2102-BA / PANEL DISANO ECO 33W 4000K  60X60 UGR&lt;19 BL 350</t>
  </si>
  <si>
    <t>ALB: 25-220033 PED: 25-032541-1003 S/PED: 2007 / MACHON PE 11/2 / ELECTROVALVULA 11/2"" 150 PGA SOLENOIDE 9V / VALVULA PV</t>
  </si>
  <si>
    <t>ALB: 25-216040 PED: 25-026293-1003 S/PED:  /  ML. MANGUERA RIEGO TRANS. DN 25 X 31 / RACOR ///SERV. EXTINCION INCENDIOS</t>
  </si>
  <si>
    <t>PLACA/PLACA - PLACA  6415DNY / BOSCH/3397004631 - RAQUETA LIMPIA-CRISTALES / 0/0 - BRAZO LIMPIA TRASERO / 0/0 - SOPORTE</t>
  </si>
  <si>
    <t>GESTION DE RESIDUOS MAQUINA TIPO / MANO DE OBRA TALLER NORMAL. // AM EXP 23/2020 // SERVICIO DE LIMPIEZA.</t>
  </si>
  <si>
    <t>GESTION DE RESIDUOS MAQUINA TIPO / MANO DE OBRA TALLER NORMAL. /// AM EXP 23/2020 // SERVICIO DE LIMPIEZA VIARIA.</t>
  </si>
  <si>
    <t>TA25 169 REPARACION 1410-JNL KMS 364698 CAMBIAR PILOTOS TRASEROS.../// AM EXP 23/2020 // SERVICIO DE LIMPIEZA.</t>
  </si>
  <si>
    <t>REPARACION 6817-GJG KMS 71899 D-M 1º FILA DE ASIENTO PASAJEROS AJUSTAR TODO LO POSIBLE. - JACINTO BENAVENTE</t>
  </si>
  <si>
    <t>SUMINISTRO DE STIHL CABLE DE CONEXIION Y STIHL CABEZAL DE CORTE AUTOCUT PARA EL CURSO DE  PARQUES Y JARD.-JACINTO BENAV.</t>
  </si>
  <si>
    <t>Nº VALE 2036 / PINZA JARDIN 4 EN 1 GARDENA</t>
  </si>
  <si>
    <t>Suministro del  reloj programador y puesta en marcha de equipos de aire acondicionado  del CVA PASAJE DE LA MARQUESINA</t>
  </si>
  <si>
    <t>BOTA BLASTER S1P SRC ESD T-38 (                       ) / BOTA BLASTER S1P SRC ESD T-38 (                       )</t>
  </si>
  <si>
    <t>CONTENEDOR Nº 1 AZUL. SUSTITUCIÓN DE BISAGRAS. REPARACIÓN DE ABOLLADURAS.</t>
  </si>
  <si>
    <t>ASUNTO: CAMBIO DE DATOS DE ISOTANK AMFC + / INTEGRACION DE DATOS... /// AM EXP 18/2022 // SERVICIO DE LIMPIEZA.</t>
  </si>
  <si>
    <t>GARRAFA ADBLUE 10LT. C/FLEX 23 / 6 W21002 CRYSTAL CLEAN&amp; PROTECT 125ML / WD-40 MULTIUSOS 500 ML / MTN PRO Reverso Verde</t>
  </si>
  <si>
    <t>CORREA ACANALADA / SENSOR PRESION DE ACEITE IVECO / CAMARA DE 16.../// AM EXP 18/2022 // SERVICIO DE LIMPIEZA.</t>
  </si>
  <si>
    <t>COORDINACIÓN DE SEGURIDAD Y SALUD PARA LA OBRA DE ADECUACIÓN DE LA SALA DE CLIMATIZACIÓN DE LA AGENCIA DE INNOVACIÓN</t>
  </si>
  <si>
    <t>AIRCOMVA, SLL</t>
  </si>
  <si>
    <t>MANTENIMIENTO COMPRESOR PUSKA PKM20 CAI 1321819 548 H</t>
  </si>
  <si>
    <t>TALLER SER MUJER PASADOS LOS 40 EN EL CENTRO MUNICIPAL DE IGUALDAD // JULIO 2025</t>
  </si>
  <si>
    <t>SELLADO DE VENTANAS DE SÓTANO Y PLANTA BAJA DEL C.C. RONDILLA</t>
  </si>
  <si>
    <t>TRABAJOS DE DESATASCO DE RED DE SANEAMIENTO DEL CMPA</t>
  </si>
  <si>
    <t>PLACA ALUMINIO ALBERGUE PINAR DE ANTEQUERA, R.I.</t>
  </si>
  <si>
    <t>CONEXION DE UNIDADES CONDENSADORAS DE AIRE ACONDICIONADO EN CENTRO DE SALUD MUNICIPAL CASA DEL BARCO</t>
  </si>
  <si>
    <t>AMPLIACION DEL DISEÑO, MAQUETACIÓN Y ARTE FINAL CAMPAÑA ""VALLADOLID LIBRE DE AGRESIONES SEXISTAS"" FERIAS 2025</t>
  </si>
  <si>
    <t>931-22X120-250 TORNILLO  C/ HEXAGONAL  8.8 MEDIA ROSCA / 985-M-22-250  TU.../// AM EXP 18/2022 // SERVICIO DE LIMPIEZA.</t>
  </si>
  <si>
    <t>ALB: 25-223629 PED: 25-038355-1104 S/PED: 2106 / BOTE HILO TEFLON UNILOCK 160M TANGIT / COLLARIN AZUL DUCTIL PE-PVC 200-</t>
  </si>
  <si>
    <t>ZAPATO ACEBO FRESH S3 MF Nº40 / ZAPATO MONTI S3 SRC Nº45 / ZAPATO AC.../// AM EXP 18/2022 // SERVICIO DE LIMPIEZA.</t>
  </si>
  <si>
    <t>Nº VALE: 2101 / CUCHILLA CORTACESPED HONDA HRD 536 HXE / Nº VALE 2119 / PASADOR FRESAS MOTOAZADA HONDA / CLIP PASADOR FR</t>
  </si>
  <si>
    <t>MANT. SUMINISTRO DE TUBO CUADRADO 90X90X3 S 275 JOH,1 PLETINA DE 40X10 S 275 JR, PLACAS PARA EL CVA DELICIAS- AM-</t>
  </si>
  <si>
    <t>FILTRO DE ACEITE HF138RC / FILTRO DE ACEITE HF303RC / FILTRO DE ACEITE HF204RC / KIT DE REPARACIÓN BOMBA DE FRENO TRASER</t>
  </si>
  <si>
    <t>REPARACION MAQUINARIA ( RA VA-25/000654, AV VA-25/001061 ) /// AM EXP 23/2020 // SERVICIO DE LIMPIEZA VIARIA.</t>
  </si>
  <si>
    <t>ELIMINACION DE CONSTRUCCION ANEJA A PARCELA MUNICIPAL UTILIZADA COMO TRASTERO EN PS PRADO DE LA MAGDALENA, 9.</t>
  </si>
  <si>
    <t>LATG.  COMPACTA 2SC 1/2"" 5.25met / PEDIDO 1471KDY / JUNTA TORICA 39,3...// AM EXP 18/2022 // SERVICIO DE LIMPIEZA VIARIA</t>
  </si>
  <si>
    <t>ASPAMA CONTROL DE PLAGAS,S.L.</t>
  </si>
  <si>
    <t>Servicio de desinsectación y desratización del mercado la Rondilla.</t>
  </si>
  <si>
    <t>M² BALDOSA 33X33X4 60 TACOS GRIS // CEIP NUESTRA SEÑORA DEL DUERO</t>
  </si>
  <si>
    <t>ALB: 25-220284 PED: 25-033010-1003 S/PED: 2010 / MODULO PROGRAMADOR SOLEM DC 9V BL-IP1 1 ESTACION BLUETOOTH / BOLSA 10 U</t>
  </si>
  <si>
    <t>M² BALDOSA 4 PASTILLAS ROJA 20X20 STD / PALET TV-RUBI / SACO CEMENTO GRIS 32.5 R // CEIP MARTÍN BARÓ</t>
  </si>
  <si>
    <t>DIFERENCIAL SE ID 4P 25A 30MA AC A9R81425 / DIFERENCIAL SE ID 4P 25A 300MA AC A9R84425 / DIFERENCIAL SE ID 4P 25A 300MA</t>
  </si>
  <si>
    <t>ALB: 25-221969 PED: 25-035649-1003 S/PED: 2049 / MATABI CAMPANA CONICA UNIT. (951) / GRIFO DE BOLA MANGUERA 1/2"" / GRIFO</t>
  </si>
  <si>
    <t>ALBARANES Nº 10.058797 Y 10.059034</t>
  </si>
  <si>
    <t>SUMINISTRO DE OTTOCENTO BASE P 4LTPARA EL CURSO DE PINTURA DEC. DEL C. DE F. PARA EL EMPLEO- JACINTO BENAVENTE</t>
  </si>
  <si>
    <t>ALB: 25-219361 PED: 25-031444-1003 S/PED: ENRIQUE / C250 REVO 600 CUADRADO LIBRE </t>
  </si>
  <si>
    <t>MATERIAL DE FERRETERÍA PARA VARIOS CENTROS CÍVICOS</t>
  </si>
  <si>
    <t>4795JCT-H.M.O.  REVISAR FUNCIONAMIENTO DE LAS TECLAS  DE  LAS MAR.../// AM EXP 23/2020 // SERVICIO DE LIMPIEZA.</t>
  </si>
  <si>
    <t>SUMINISTRO MATERIAL DE FERRETERIA // ESCUELA INFANTIL EL PRINCIPITO</t>
  </si>
  <si>
    <t>PDPLR22C10 - Pila alcalina Duracell-Procell 9V LR22 (caja 10 un / PDPLR03C10 - Pila alcalina Duracell-Procell AAA LR03 1</t>
  </si>
  <si>
    <t>MANT. SUMINISTRO DE SEGOCRYL M-60 S RAL-9010 15LT Y  TKROM BASE UNI PARA EL CVA PASAJE DE LA MARQUESINA- AM. INICIATIVAS</t>
  </si>
  <si>
    <t>SUMINISTRO MATERIAL DE FONTANERÍA - ALCANTARILLADO Y ACCESORIO // CEIP MARÍA DE MOLINA</t>
  </si>
  <si>
    <t>MANO DE OBRA / REALIZAR CARGA CORRECTA DE A/A, SUSTITUIR OBUSE.../// AM EXP 23/2020 // SERVICIO DE LIMPIEZA.</t>
  </si>
  <si>
    <t>TABLEROS PARA MONTAR ARMARIO EN C.C. DELICIAS</t>
  </si>
  <si>
    <t>SUMINISTRO MATERIAL DE FONTANERÍA // EIM EL PRINCIPITO</t>
  </si>
  <si>
    <t>ABRAZADERA / TUBO COMBUSTIBLE / Mano de obra a cliente SUSTITUCION MANGUITO COMBUSTIBLE</t>
  </si>
  <si>
    <t>7685MJN  SUSTITUIR  ABRAZADERA  DE ESCAPE ROTA Y POSICIONAR TUBE.../// AM EXP 23/2020 // SERVICIO DE LIMPIEZA.</t>
  </si>
  <si>
    <t>VENTILADOR EHL VE 5899  200Y204 // 4 UNIDADES // BIBLIOTECAS MUNICIPALES</t>
  </si>
  <si>
    <t>CUB. 195/65R15 95T XL BRAV6 ( 0432LKB ) / DES/MONTAR+EQUIL TURI.... /// AM EXP 18/2022 // SERVICIO DE LIMPIEZA VIARIA.</t>
  </si>
  <si>
    <t>SENSOR MARCHAS VERSYS 650 / VARILLA PEDAL CAMBIO VERSYS 650</t>
  </si>
  <si>
    <t>ALB: 25-219851 PED: 25-032258-1003 S/PED: 2006 / MODULO PROGRAMADOR SOLEM DC 9V BL-IP1 1 ESTACION BLUETOOTH</t>
  </si>
  <si>
    <t>ALB: 25-223306 PED: 25-037765-1015 S/PED: 2089 / MODULO PROGRAMADOR SOLEM DC 9V BL-IP1 1 ESTACION BLUETOOTH</t>
  </si>
  <si>
    <t>ALBARAN: AV25/04836 F: 08/08/2025 / PROTECTOR AUDITIVO PELTOR OPTIME III H540A 3M / Retirado por Jesus Martinez / 2052</t>
  </si>
  <si>
    <t>934-M 6-100   TUERCA C8 ZN / 9021-M 8 ZN ARAND.PL.ALA ANCHA / 124-M10 ZN ARANDELA PLANA S / 933-10X 20    TORNILLO  C/ H</t>
  </si>
  <si>
    <t>CUB 145/80R13 ILINK / NFU N2 / MONTAJE DUMPER / REPARA RUEDA DUMPER / MANO DE OBRA LIMPIEZA LLANTA</t>
  </si>
  <si>
    <t>SUMINISTRO DE MAGNUM + BLANCO 15L  PARA EL CURSO DE  PINTURA DECORATIVA MIXTO/24/VA0008 - JACINTO BENAVENTE- C. DE FORMA</t>
  </si>
  <si>
    <t>ALB: 25-221596 PED: 25-034983-1003 S/PED: 2035 / MATABI ESPOLVOREADOR DE 2 KGS. POLMINOR / COLLARIN TOMA PE DN 20X1/2 /</t>
  </si>
  <si>
    <t>TA25 175 REPARACION VA-2049-AH KMS 140227 CAMBIAR ROTULA IZQ INFERIOR 1ºEJE / CAMBIAR CASQUILLOS DE BARRA ESTABILIZADORA</t>
  </si>
  <si>
    <t>ZAPATO MONTI S3 SRC Nº40 (                       ) / ZAPATO MATE S3+CI+HI+SRC Nº45 (                       ) / ZAPATO AC</t>
  </si>
  <si>
    <t>SUMINISTRO DE SEGOCRYL COLOR PLUS BASE BL 12LT PARA EL CURSO DE PINTURA DEC.  MIXTO/24/VA/0008 JACINTO BENAVENTE</t>
  </si>
  <si>
    <t>Albarán OT/ 148820 de 11/08/2025 ( Revisar carburación y puesta a punto de cortacésped Honda HRH 530. Ref.: Huerta del R</t>
  </si>
  <si>
    <t>REMACHE BRALO FLOR 4.8X30 AL/AC C-14 /// AM EXP 18/2022 // SERVICIO DE LIMPIEZA VIARIA.</t>
  </si>
  <si>
    <t>FILTRO DE AIRE HFA2610 / TORNILLO ESPECIAL CABALLETE LATERAL HONDA CB-250 / TUERCA / TAPIZADO DE ASIENTO MOTO</t>
  </si>
  <si>
    <t>BOBINA / AUTOCUT 46-2 / AUTOCUT C 26-2. /// AM 23/2020 // SERVICIO DE LIMPIEZA VIARIA.</t>
  </si>
  <si>
    <t>MANTENIMIENTO, SUMINISTRO DE  BOMBILLO TESA 5030 35X35 LPAA EL CVA PAAJE DE LA MARQUESINA- AM- INICIATIVAS SOCIALES</t>
  </si>
  <si>
    <t>Nº VALE 2253 ( DESTINO: SOTO ) / CUCHILLA CORTACESPED HONDA HRH 536 HXE</t>
  </si>
  <si>
    <t>SUMINISTRO MATERIAL DE FONTANERIA // CEIP MARINA ESCOBAR</t>
  </si>
  <si>
    <t>2025 01 4331 214</t>
  </si>
  <si>
    <t>OS CARGA BATERZA  MATRICULA 2499HKJ / LIQUIDO DE FRENOS / LIQUIDO DE FRENOS / PASTILLAS DE FRENO TRASERAS / PASTILLAS DE</t>
  </si>
  <si>
    <t>DESINSECTACION VIVIENDA ALOJAMIENTOS PROVISIONALES EN C/ TORTOLA 2 1ºC Esc DCHA</t>
  </si>
  <si>
    <t>SUBSANACION EL EQUIPO DE EMERGENCIA DEL ASCENSOR DEL  ESPACIO DE MAYORES LAS FLORES- INICIATIVAS SOCIALES</t>
  </si>
  <si>
    <t>2025 07 1721 214</t>
  </si>
  <si>
    <t>HYBRID CAR,S.A.</t>
  </si>
  <si>
    <t>REPARACION POR ERROR COMBUSTIBLE YARIS 9707JVH</t>
  </si>
  <si>
    <t>REVISIÓN Y REPARACIÓN DE BAFLES DEL TEATRO DEL C.C. JOSÉ LUIS MOSQUERA</t>
  </si>
  <si>
    <t>MT CABLE RV-K FLEX  1X70     0,6/1KV / TERMINAL NILED TTA- 95 TORNILLO SUB.../// AM EXP 18/2022 // SERVICIO DE LIMPIEZA.</t>
  </si>
  <si>
    <t>ACTUACIÓN MUSICAL  POR LAS FIESTAS DE VALLADOLID, PARA LOS USUARIOS DE LOS CVA ,  LA PEÑA  CON SOLERA - INICIATIVAS SOC</t>
  </si>
  <si>
    <t>CVC DESINFECCION CASTILLA Y LEON, S.L</t>
  </si>
  <si>
    <t>Contenedores higiénicos para WC femeninos de las casetas del servicio. Ejercicio 2025</t>
  </si>
  <si>
    <t>CIGUÑUELA</t>
  </si>
  <si>
    <t>COMPL. TRAMITACIÓN 2ª PRORROGA CONTRATO SUMINISTRO VESTURARIO EXP. 28/2021 LOTES 4 Y 5. SERVICIO DE LIMPIEZA.</t>
  </si>
  <si>
    <t>BABEL SISTEMAS DE INFORMACION, S.L.</t>
  </si>
  <si>
    <t>SISTEMA DE INFORMACIÓN AL CIUDADANO, BASADO EN EL SISTEMA DE GESTIÓN DOCUMENTAL DOGMA, LOTE 14, 2025/AAR/25</t>
  </si>
  <si>
    <t>GABRIEL GALLEGOS  BORGES</t>
  </si>
  <si>
    <t>3ER. PREMIO POR LA PROPOSIC.LA ALARGADA SOMBRA DEL CIPRÉS PROYEC.BÁSICO,EJECUC.YDIREC.OBRA REVITALIZ.PLAZA STA. BRÍGIDA</t>
  </si>
  <si>
    <t>REPOSICIÓN DE ÁRBOL EN LA ESCUELA INFANTIL EL PRINCIPITO.</t>
  </si>
  <si>
    <t>GRAÑEDA, S.A.</t>
  </si>
  <si>
    <t>4 PLACAS CONMEMORATIVAS EVENTO SANTA RITA 2025, AGRADECIMIENTO A FAMILIARES FALLECIDOS, AYTO. DE VALLADOLID</t>
  </si>
  <si>
    <t>DESATASCO DOS ARQUETAS SITUADAS EN LA PARTE BAJA CASA CONSISTORIAL</t>
  </si>
  <si>
    <t>SIN ID-MANTENIMEINTO / BOSCH SET STARLOCK  4PZ. + 1PZ. 2 608 664 131 / ID: 0046806-CASA CONSISTORIAL / BOMBILLO TESA 503</t>
  </si>
  <si>
    <t>PODA Y RETIRADA DE ARBOL QUEBRADO EN C.I.C. EL EMPECINADO</t>
  </si>
  <si>
    <t>TALLERES DE COMPETENCIAS DIGITALES EN EL CENTRO MUNICIPAL DE IGUALDAD // JULIO Y AGOSTO 2025</t>
  </si>
  <si>
    <t>CARGA Y REVISIÓN DE EXTINTORES EDIFICIO DE JEFATURA DE POLICIA MUNICIPAL</t>
  </si>
  <si>
    <t>REDACCIÓN DE LA CERTIFICACIÓN AMBIENTAL NECESARIA PARA EL INICIO DE ACTIVIDAD DEL NUEVO VERTEDERO. PLAZO: 2 SEMANAS.</t>
  </si>
  <si>
    <t>LOTE 1 CRA MANTENIMIENTO ALARMAS Y SISTEMAS ANTIINTRUSION EN VIRTUD DE ACUERDO MARCO EN CENTROS DE VIDA ACTIVA Y ALV</t>
  </si>
  <si>
    <t>contrato suministro gas natural Centro Formacion para el Empleo de 1/10/2025 a 31/12/2025</t>
  </si>
  <si>
    <t>ALB: 25-218080 PED: 25-029477-1003 S/PED: 1485 / MODULO PROGRAMADOR SOLEM DC 9V BL-IP4 4 ESTACIONES BLUETOOTH / HERRAMIE</t>
  </si>
  <si>
    <t>TA25 142 REPARACION 4746-FZF KMS 150305 CAMBIAR NODRIZA / 580299771600 DSTO.EXPANSION / 001776479200 ABRAZADERA MANG</t>
  </si>
  <si>
    <t>1 266055004R - FARO DIA LED IZDO</t>
  </si>
  <si>
    <t>REPARAR PINCHAZO  ( BARREDORA E-8109-BFB ) / REPARAR PINCHAZO.../// AM EXP 18/2022 // SERVICIO DE LIMPIEZA VIARIA.</t>
  </si>
  <si>
    <t>SUMINISTRO MATERIAL PARA TRABAJOS REALIZADOS POR MANTENIMIENTO EN EL ESPACIO PINGÜINOS ARENA</t>
  </si>
  <si>
    <t>5682MDL-H.M.O.  COMPROBAR  TEMPERATURA  DE MOTOR,  REALIZAR.../// AM EXP 23/2020 // SERVICIO DE LIMPIEZA VIARIA.</t>
  </si>
  <si>
    <t>MATERIAL FERRETERÍA PARA CC CASA CUNA / ID 47187/ BISAGRA INVISIBLE 180 3D 23X95 CROMO SATINADO</t>
  </si>
  <si>
    <t>SUMINISTRO DE MATERIAL PARA  REPARAR TUBERIA DE RETO DEL  ACS.Tubo, codos y manguitos. CVA Z. ESTE- AM- INICIATIVAS SOC.</t>
  </si>
  <si>
    <t>ID: 00-CC DELICIAS / CARTEL PLAST. 297x105 LUMI. 1102 / CARTEL PLAST. 297x105 LUMI. 1103 / CARTEL PLAST. 297x148 LUMI. 1</t>
  </si>
  <si>
    <t>ALB: 25-219213 PED: 25-031244-1003 S/PED: 1496 / CAJA 50 DIFUSORES UNI-SPRAY 10CM + 15VAN</t>
  </si>
  <si>
    <t>TA25 158 REPARACION 4459-KLP KMS 209165 METER DIAGNOSIS EASY Y BORR.../// AM EXP 18/2022 // SERVICIO DE LIMPIEZA.</t>
  </si>
  <si>
    <t>MANT, SUMINISTRO DE MATERIAL PARA REPARACIONES DEL CVA RONDILLA Y Z. ESTE- AM- INICIATIVAS SOCIALES</t>
  </si>
  <si>
    <t>SUMINT. DE   PIEDRA AFILAR , PAQ. 200 PARA EL CURSO DE  PARQUES Y JARD. VI DEL C. DE F. PARA EL EMPLEO- JACINTO BENAV.</t>
  </si>
  <si>
    <t>ALB: 25-216953 PED: 25-023362-1001 S/PED: SPM131946 / REPARACION DE:GENERADOR    MARCA:AYERBE   MODELO:SP10M-F   NS:SPM1</t>
  </si>
  <si>
    <t>acuerdo marco_4117JKP: tarjeta, pila mando y codificacion</t>
  </si>
  <si>
    <t>CLAVIJA 3 TOMAS C/INT. DH 36.053/INT / CLAVIJA ADAPTADOR DOBLE 16A REF.430024 GARZA / FAMATEL BASE ELEC. C/CABLE C/INT.</t>
  </si>
  <si>
    <t>SUMINISTRO DE MAGNUM + BASE BL 4L PARA EL CURSO DE  PINTURA DECORATIVA MIXTO/24/VA0008 - JACINTO BENAVENTE</t>
  </si>
  <si>
    <t>CURSO PARQUES Y JARDINES,SUMINISTRO DE CORREA PORTA ACUMULADORES 48504900500 Y STIHL BOLSA 48504910101-JACINTO BENAVENTE</t>
  </si>
  <si>
    <t>OR: 22344 - MATRICULA: 8776KMN / TUBO FLEXIBLE ( 1855177 ). /// AM EXP 23/2020 // SERVICIO DE LIMPIEZA.</t>
  </si>
  <si>
    <t>SERVICIOS DE LIMPIEZA Y SERVICIOS DE ASISTENCIA, S.L.U.</t>
  </si>
  <si>
    <t>REALIZACON LIMPIEZA TEJADILLO DEL CENTRO INTEGRADO PSH</t>
  </si>
  <si>
    <t>ASISTENCIA TÉCNICA PARA LA ADAPTACIÓN DE VIDEOS DIVULGATIVOS PREVIAMENTE PRODUCIDOS EN EL MARCO DEL PROYECTO URBANEW</t>
  </si>
  <si>
    <t>APROB. INICIAL MOD.PGOU EN CALLE ISAAC QUINTERO Y PORVENIR</t>
  </si>
  <si>
    <t>REPARACION DE PLACA PLR DEL ASCENSOR DEL ESPACIO MAYORES LAS FLORES- INICIATIVAS SOCIALES</t>
  </si>
  <si>
    <t>PLACAS DE METRACRILATO  PARA EL ESPACIO DE VIDA ACTIVA LAS FLORES- INICIATIVAS SOCIALES</t>
  </si>
  <si>
    <t>SUMINISTRO BRIDA CIEGA REPARACIÓN SISTEMA DE CALOR EDIFICIO SAN BENITO</t>
  </si>
  <si>
    <t>Albarán: VA25/2876 Fecha: 02/07/25 / CASA CONSISTORIAL / MELAMINA PORO DISEÑO 19 MM NETGAU / MELAMINA PORO DISEÑO 19 MM</t>
  </si>
  <si>
    <t>SUMINISTRO DE BATERÍA PARA GRUPO ELECTRÓGENO EN C.C. JOSÉ MARÍA LUELMO</t>
  </si>
  <si>
    <t>JOSE FELICIANO BORREGO NORIEGA</t>
  </si>
  <si>
    <t>SESIONES MEJORA Y BIENESTAR PERSONAL. CENTRO PENITENCIARIO DE VILLANUBLA JULIO 2025</t>
  </si>
  <si>
    <t>CURSOS EJECUCIÓN DE CONTRATOS Y RECONOCIMIENTO DE OBLIGACIONES REQUERIDOS POR INTERVENCIÓN</t>
  </si>
  <si>
    <t>2025 09 4321 224</t>
  </si>
  <si>
    <t>SEGURO RESPONSABILIDAD CIVIL ALBERGUE PEREGRINOS PUENTE DUERO</t>
  </si>
  <si>
    <t>ADQUISICION DE SEÑALES DE INDICACION DE EXTINTORES PARA LOS PARQUES DE BOMBEROS DEL SERVICIO//SEISPC</t>
  </si>
  <si>
    <t>SISTEMAS DE CONECTIVIDAD INDUSTRIAL VALLADOLID SL</t>
  </si>
  <si>
    <t>SUMINISTRO DE TINTA PARA PLOTTER EN JEFATURA DE POLICÍA MUNICIPAL</t>
  </si>
  <si>
    <t>REPARACION DE DOS PUERTAS DEL CVA SAN JUAN- INICIATIVAS SOCIALES</t>
  </si>
  <si>
    <t>ADQUISICION DE ROLLUP Y LONA DE COLOR PARA TAREAS DIVULGATIVAS DETECTORES HUMO//SEISPC</t>
  </si>
  <si>
    <t>SUMINISTRO DE NEVADA + BLANCO 15L  PARA EL CURSO DE  PINTURA DECORATIVA MIXTO/24/VA0008- JACINTO BENAVENTE</t>
  </si>
  <si>
    <t>ACUERDO MARCO_3997JKP:TARJETA Y CODIFICACION</t>
  </si>
  <si>
    <t>TA25 177 REPARACION  E-1768-BGJ KMS 88771 PINTAR DEFENSA DELANTERA./// AM EXP 23/2020 // SERVICIO DE LIMPIEZA VIARIA.</t>
  </si>
  <si>
    <t>EUROPLAS E-22 PINTURA ACRILICA 15LT.../// AM EXP 18/2022 // SERVICIO DE LIMPIEZA.</t>
  </si>
  <si>
    <t>MANTENIMIENTO SUMINISTRO MATERIAL PARA REPARACIONES M² XPS 40 MM (2600X600X40), DEL CVA PASAJE DE LA MARQUESINA- AM</t>
  </si>
  <si>
    <t>SUMINISTRO DE MATERIAL PARA EL CURSO DE  PARQUES Y JARDINES MIXTO/24/VA/0004- DEL C. DE F. PARA EL EMPLEO- JACINTO BENAV</t>
  </si>
  <si>
    <t>PINAR DE ANTEQUERA ID0047042* / COLA TERMICA TM-1805 NATURAL SACO 50300028 / CANT</t>
  </si>
  <si>
    <t>REPARACION MAQUINARIA ( RA VA-25/000754, RA VA-25/000756 )... /// AM EXP 23/2020 // SERVICIO DE LIMPIEZA.</t>
  </si>
  <si>
    <t>SUMINISTRO DE MATERIAL PARA EL CURSO DE PARQUES Y JARDINES DEL C. DE FORMACION PRA EL EMPLEO- JACINTO BENAVENTE</t>
  </si>
  <si>
    <t>CONTROL PRESS LOWARA GENYO 16 A R15-30 / ROLLO TEFLON 12x0,1mm 12m</t>
  </si>
  <si>
    <t>3513GZF- H.M.O. REVISAR PERDIDA DE ACEITE CAJA DE  CAMBIOS,  LIMPIAR  ZONA  E INTENTAR DETERMINAR FUGA. REPONER ACEITE.</t>
  </si>
  <si>
    <t>*ARANDELA DIN 9021 ANCHA ZINCADA M- 5 / ALEX RUEDA NEUMA 802-260-.../// AM EXP 18/2022 // SERVICIO DE LIMPIEZA VIARIA.</t>
  </si>
  <si>
    <t>MATERIAL FERRETERÍA PARA C.C DELICIAS +++ / MARCO ALUM. 100X150CMS  55257 (0377) / PORTES</t>
  </si>
  <si>
    <t>MANT. SUMINISTRO DE  GANCHO COLGADOR GRANDE 7KG -160431- / CUERDA NYLON 2MM + TWISTER 200CM -PRA EL CVA Z. ESTE- AM</t>
  </si>
  <si>
    <t>SUMINISTRO DE STIHL AUTOCUT 27-2 (2,4MM) 4 UNIDADES PARA EL CURSO DE PARQUES Y JARD. DEL C. DE F. PARA EL EMPLEO- JACINT</t>
  </si>
  <si>
    <t>PN06941+ RESPIRADOR PARA PINTURA UD ( SERVICIO DE PARQUES Y JARDINES - RETIRA JE</t>
  </si>
  <si>
    <t>ESTUCHE MET.BROCAS RECT.HSS D0010 / ROLLO CINTA AMERICANA 398 50X30 PLATA / PUNTA PH PZ S H T TH SET 43 UND / LIMPIADOR</t>
  </si>
  <si>
    <t>SUMINISTRO MATERIAL PARA ELCURSO DE PINTURA DEC. DEL CENTRO DE FORMACION MUNICIPAL JACINTO BENAVENTE</t>
  </si>
  <si>
    <t>BOTA BLASTER S1P SRC ESD T-44 (                       )</t>
  </si>
  <si>
    <t>ALB: 25-218754 PED: 25-030092-1017 / REPUESTO P-01217 KIT JUNTAS CARBURADOR /Serv. Extinción de Incendios</t>
  </si>
  <si>
    <t>LADRILLO REFRACTARIO DE 4 CM//SEISPC</t>
  </si>
  <si>
    <t>COMMENT|++ RETIRA ROBERTO ++ / COMMENT|++ DISTRITO 5 ++ / **DESATASCADOR POWER SPIN AV AUT FEGEMU</t>
  </si>
  <si>
    <t>MANT. SUMINISTRO DE MATERIAL PARA REPARACIONES DEL CVA HUERTA DEL REY Y LA VICTORIA- AM- INICIATIVAS SOCIALES</t>
  </si>
  <si>
    <t>1 7703077476 - GRAPA / 1 8200700969 - GRAPA / 1 808200149R - JUNQUILLO PUERTA./// AM EXP 23/2020 // SERVICIO DE LIMPIEZA</t>
  </si>
  <si>
    <t>REPARACIÓN DE 3 PRENDAS DEL TRAJE DE INTERVENCIÓN EN RESCATE TÉCNICO Y FORESTAL//SEISPC</t>
  </si>
  <si>
    <t>CONJUNTO CISTERNA Y MECANISMO DE DESCARGA DE UN BAÑO SITUADO EN EL CENTRO INTEGRADO PSH</t>
  </si>
  <si>
    <t>SUMINISTRO DE PEQUEÑO ELECTRODOMÉSTICO PARA DEPENDENCIAS JEFATURA DE POLICÍA MUNICIPAL</t>
  </si>
  <si>
    <t>SUMINISTRO VINILOS AL ACIDO PARA EL CURSO DE PINTURA DECORATIVA DEL C. DE FORMACION PARA EL EMPLEO, JACINTO BENAVENTE-</t>
  </si>
  <si>
    <t>2025 11 1631 213</t>
  </si>
  <si>
    <t>REVISIÓN ANUAL INSTALACIÓN SUMINISTRO COMBUSTIBLE DIESEL. SERVICIO DE LIMPIEZA VIARIA.</t>
  </si>
  <si>
    <t>CABEZAL STIHL CORTE  AUTOCUT 26-2 / LLAVE BONDHUS ALLEN  4.00MM * / MASSO PREBEN AVISPAS 230246 / COMMENT|++ RETIRA PINT</t>
  </si>
  <si>
    <t>SUMINISTRO DE STIHL FILTRO DE AIRE,STIHL BUJIA NGK ,SILICONA PARA EL CURSO DE PARQ. Y JARDINES DEL C. DE F. EMPLEO</t>
  </si>
  <si>
    <t>HELLA/8JA005951001  ENCHUFE 12V 13P PLASTICO / HELLA/8JB005949001  BASE ENCHUFE 12V 13P PLASTICO / SEISPC</t>
  </si>
  <si>
    <t>PROLONGA GEWISS GW62009 IP44 3PNT 16A 380V / PROLONGA GEWISS GW62020H IP44 3PNT 32A 380 / MT CABLE RV-K FLEX  5G2,5   0,</t>
  </si>
  <si>
    <t>SUMINISTRO MATERIAL DE FONTANERÍA // COLEGIIOS PÚBLICOS</t>
  </si>
  <si>
    <t>SACA DE ARENA LAVADA</t>
  </si>
  <si>
    <t>COPIA LLAVE NORMAL / *CINTA MIARCO KREPP 48MMX45M / *CINTA MIAR.../// AM EXP 18/2022 // SERVICIO DE LIMPIEZA VIARIA.</t>
  </si>
  <si>
    <t>BOTE CEMENTO AZUL ( ALMACEN ) / VALVULA GOMA METAL ( MOTO  ) / ALINEACION ELECTRONICA ( DIRECCION2168-HCN  )</t>
  </si>
  <si>
    <t>MANTENIMIENTO, SUMINISTRO DE MATERIALPARA REPARACION DEL CVA RONDILLA. AM- INICITIVAS SOCIALES</t>
  </si>
  <si>
    <t>TUDOR/TB620 - BATERIA 12 V 62AH 540A +ETN 0 242X1</t>
  </si>
  <si>
    <t>MECANISMOS ROCA A822502200 DESCARGA SIMPLE / DOBL.DESC. 2PULSAD. /  ROSCA A822504300/ SERV. EXTINCION INCENDIOS</t>
  </si>
  <si>
    <t>SUMINISTRO DE MATERIAL DE PINTURA PARA EL  CURSO DE PITURA DEC. DEL C DE FORMACION MUNICIPAL JACINTO BENAVENTE</t>
  </si>
  <si>
    <t>TA25 166 REPARACION 4416-KJX KMS 180255 VACIADO-LLENADO DE AGUA, CAMBIAR TAPON DE RADIADOR. / 009315851200 TAPON ROSCADO</t>
  </si>
  <si>
    <t>SUMINISTRO DE MATERIAL  PARA EL CURSO DE PARQUES Y JARD. DEL C. DE F. PRA EL EMPLEO JACINTO BENAVENTE</t>
  </si>
  <si>
    <t>FACTURACIÓN DE REPUESTOS SEGÚN PEDIDO DE VENTA Nº 2025/PV101/1.../// AM EXP 18/2022 // SERVICIO DE LIMPIEZA VIARIA.</t>
  </si>
  <si>
    <t>MANT. SUMINISTRO DE MATERIAL PARA REPARACIONES DEL CVA HUERTA DEL REY Y E. MAYORES LAS FLORES- AM. INICIATIVAS</t>
  </si>
  <si>
    <t>ROLLO CINTA BALIZAMIENTO SINEX ROJO/BLANCA 80MMX200M 0,05 (                       ) / ROLLO CINTA EMBALAJE TRANSPARENTE</t>
  </si>
  <si>
    <t>MANT. SUMINISTRO DE TKROM ESMALTE ANTIOXIDANTE BLANCO STDO 4L PRA REPARACION DE PINTURA DEL CVA PASAJE DE LA MARQUESINA-</t>
  </si>
  <si>
    <t>MONTOLAC FONDO TRAN. CM-10 TAPAPOR.5L ( GALERIAS RONDILLA, SERVICIO DE COMERCIO Y MERCASO ID0047293 ) / DANPIN PACK 2 RE</t>
  </si>
  <si>
    <t>MANT. SUMINISTRO DE MATERIAL PARA REPARACIONES, CUPULA EXTER. HIELO EXF 52,5x83 PARA CVA PASAJE DE LA MARQUESINA- AM-</t>
  </si>
  <si>
    <t>M2. AZULEJO BLANCO BRILLO 20*20 // EIM MAFALDA Y GUILLE</t>
  </si>
  <si>
    <t>ID: 0047313-MERCADO DEL VAL / CERRADURA TESA 4216 25 3AI / CIERRA.DORMA TS71 F3-4 PLATA</t>
  </si>
  <si>
    <t>TUDOR/ET12BBS - BATERIA 12V 10AH 160A +I 150X70X130 / TEXTO/ - PRESUPUESTO DE ORIGEN # L25 0200005975 / SERCA/3278775 -</t>
  </si>
  <si>
    <t>SUMINISTRO DE MATERIALDE PINTURA PARA EL CURSO DE PINTURA DEC. DEL  CENTRO DE FORMACIONPARA EL EMPLEO JACINTO BENAVENTE</t>
  </si>
  <si>
    <t>PULS. SUBIR ELEVADOR CABL. AMP S411A0-N000-1340. /// AM EXP 18/2022 // SERVICIO DE LIMPIEZA.</t>
  </si>
  <si>
    <t>MANT. SUMINISRO DE MATERIAL PARA REPARACIONES DEL CVA SAN JUAN- AM- INICIATIVAS SOCIALES</t>
  </si>
  <si>
    <t>SUMINISTRO MATERIAL DE FERRETERÍA - HERRAMIENTA ELÉCTRICA // COLEGIOS PÚBLICOS</t>
  </si>
  <si>
    <t>9732MGW- H.M.O. SUSTITUIR ACEITE DE LA CAJA DE CAMBIOS  MANUAL.../// AM EXP 23/2020 // SERVICIO DE LIMPIEZA VIAIRIA.</t>
  </si>
  <si>
    <t>ID: 0046989-IDEVA / COPIA LLAVES MCM MAESTRA E-32677</t>
  </si>
  <si>
    <t>RETIRADA DE ALARMA POR AVERÍA EN DESPACHO EDIFICIO MUNIC.DE SAN BENITO</t>
  </si>
  <si>
    <t>ROJO SOLUCIONES METALURGICAS S.L</t>
  </si>
  <si>
    <t>TROFEOS PUCELA CHEF// ESCUELA INTERNACIONAL DE COCINA// 27 DE SEPTIEMBRE</t>
  </si>
  <si>
    <t>A.M. REPARACION VEHICULO OFICIAL 0109 DSX RENAULT TRAFICC, R.I.</t>
  </si>
  <si>
    <t>COPIA DE LLAVES DE SEGURIDAD//ESPACIO JOVEN NORTE Y SUR//JUNIO 2025.</t>
  </si>
  <si>
    <t>REPARACION Y  MANTENIMIENTO  VEHICULO OFICIAL ALCALDIA 0901 GKZ</t>
  </si>
  <si>
    <t>ENCUADERNACIÓN Y GRAPADO MEMORIA PROYECTO HOMBRE// VALLADOLID// AGOSTO 2025</t>
  </si>
  <si>
    <t>ADQUISICION REPLICAS DE PLACAS DE VARIAS PLAZAS, R.I.</t>
  </si>
  <si>
    <t>LOTE 1 PROGRAMAS MONEO Y DÉDALO FUNDACIÓN ALDABA//VALLADOLID 2025// DE 1 DE SEPTIEMBRE A 31 DE DICIEMBRE 2025</t>
  </si>
  <si>
    <t>1ª PRORROGA L3-SERV. DE DESARROLLO DEL PIL-NUEVO PROYECTO/ 01-07-2025 A 22-09-2026 / ITINERARIO INDIVIDUAL DE INSERC</t>
  </si>
  <si>
    <t>DIRECCION DE OBRA ""MEJORA Y DIVERSIFICACION ECOLOGICA CUESTA CONEJOS Y MARUQUESA_Cºs BIODIVERSIDAD_EXP V.9/2021 PS4</t>
  </si>
  <si>
    <t>COLABORACIÓN PRIMER CONGRESO DE LA VIVIENDA A CELEBRAR EL 30 SEPTIEM. Y 1 DE OCTUBRE EN PATIO HERRERIANO</t>
  </si>
  <si>
    <t>COMPLEMENTARIO EXP PR-SE 40/2021 IMPRESIÓN CORPORATIVA --&gt; NO INCLUSIÓN CONSIGNACIÓN COPIAS EN PRESUPUESTO DE 2025</t>
  </si>
  <si>
    <t>MANTENIMIENTO DE ALARMASY SISTEMAS ANTIINTRUSION DEL C. DE FORMACION PARA EL EMPLEO LOTE 1 CENTRAL RECEPTORA DE ALARMAS</t>
  </si>
  <si>
    <t>185/65R BARUM  ( 92T XL 8367-JKB ) / S.I. GESTION DE NFU  (  CAT. B 8367-JKB ) / REPARAR PINCHAZO ( FURGON 8776-LWS )</t>
  </si>
  <si>
    <t>REPARACION VEHICULO ALCALDIA 8435 LPS, R.I.</t>
  </si>
  <si>
    <t>TAPIZADO DE DOS SILLAS DE OFICINA DEL SERVICIO DE PARTICIPACIÓN CIUDADANA</t>
  </si>
  <si>
    <t>TRABLISA INTEGRATED SECURITY, S.A.U.</t>
  </si>
  <si>
    <t>REPARACIÓN SISTEMA DE APERTURA PUERTA DEPÓSITO DEL ARCHIVO MUNICIPAL</t>
  </si>
  <si>
    <t>LA PALMA</t>
  </si>
  <si>
    <t>LIMPIEZA DE LAS PERGOLA DEL CAMPO GRANDE PARA LOS BAILES DE LOS MESES DE JULIO Y AGOSTO DE LOS USUARIOS DE LOS CVA- 2025</t>
  </si>
  <si>
    <t>SERVICIO DE DESATRANQUE Y ACHIQUE DE AGUA EN C.I.C. EL EMPECINADO</t>
  </si>
  <si>
    <t>DESATASCO ARQUETA EN EL ESPACIO DENOMINADO PINGÜINOS ARENA EL DÍA 26 DE JUNIO 2025</t>
  </si>
  <si>
    <t>ROTUVALL 2009 S.L</t>
  </si>
  <si>
    <t>VINILOS IMPRESOS Y LAMINADOS EN ALTA CALIDAD PARA EL CVA PASAJE DE LA MARQUESINA, 4 UNIDADES- INICIATIVAS SOCIALES</t>
  </si>
  <si>
    <t>DESATASCO DE TUBERIAS DEL C. DE FORMACION PARA EL EMPLEO JACINTO BENAVENTE-</t>
  </si>
  <si>
    <t>MANT. SUMINISTRO DE COLA EUROPANOL 7803 DE 6K 1200454 Y PUNTAS PARA EL CVA PASAJE DE LA MARQUESINA- AM-INICIATIVAS SOC</t>
  </si>
  <si>
    <t>ALB: 25-223598 PED: 25-038293-1104 S/PED: 2103 / MODULO PROGRAMADOR SOLEM DC 9V BL-IP1 1 ESTACION BLUETOOTH</t>
  </si>
  <si>
    <t>HORA TECNICO / DESPLAZAMIENTOA POLICIA MUNICIPAL</t>
  </si>
  <si>
    <t>ESCOBILLA SUPERSILENCIOSO 650 MM / ESCOBILLA SUPERSILENCIOSO 350 MM / MICHELIN EURODAINU INFLADOR A1821 / MOTUL BRAKE CL</t>
  </si>
  <si>
    <t>PUMALASTIC MS 290ML GRIS // COLEGIOS PÚBLICOS</t>
  </si>
  <si>
    <t>MATERIAL ALBALIÑERÍA C.C. PARQUESOL (ID 46857) // PUMALASTIC MS 290ML GRIS</t>
  </si>
  <si>
    <t>SACO DE PAPRESA / SACO PAPRESA L / ML MONTANTE 70 A 3000 / ROLLO PLACA FIX CINTA GUARDAVIVOS 30 ML</t>
  </si>
  <si>
    <t>PINCHAZO CUBIERTA / MANCHON RADIAL INTERIOR 21  / FIJACION (CAMION MATR 4237MSV)/SERV. EXTINCION INCENDIOS</t>
  </si>
  <si>
    <t>MANO DE OBRA ROTATIVO MAGNETICO</t>
  </si>
  <si>
    <t>SUMINISTRO DE MAGNUM + BASE IN 750 MLPARA EL CURSO DE  PINTURA DECORATIVA MIXTO/24/VA0008- JACINTO BENAVENTE</t>
  </si>
  <si>
    <t>ROLLO HILO NYLON 214.9 M. /// AM EXP 18/2022 // SERVICIO DE LIMPIEZA.</t>
  </si>
  <si>
    <t>REPARACION DE:  CORTASETOS  MARCA:HUSQVARNA   MODELO:122HD66   NS: DEL CURSO DE PARQ. Y JARDIN. DEL C. DE F. EMPLEO-</t>
  </si>
  <si>
    <t>MATERIAL PARA REPARACION EN EL  CVA RONDILLA ,  TABLERO CONTR.PINO II/III 2500*1250*12MM- AM- INICIATIVAS SOCIALES</t>
  </si>
  <si>
    <t>2 PLETINA DE 100X5 S 275 JR // CASA NIÑOS Y NIÑAS</t>
  </si>
  <si>
    <t>Albarán: VA25/3046 Fecha: 15/07/25 / * CASA CUNA ID0046906* / LIJA 66623392673 RTHL RL 120*125M T63F FLX P80</t>
  </si>
  <si>
    <t>ALB: 25-223906 PED: 25-038860-1015 S/PED: 2123 / ARQUETA HDPE RAINBIRD RECTANGULAR + CIERRE.55.4X42.2XH30.5</t>
  </si>
  <si>
    <t>SUMINISTRO DE STIHL FILTRO , BUJIA NGK CMR6H,MANGUITO PARA EL CURSO DE PARQUES Y JARDINES DEL C. DE F. PARA EL EMPLEO</t>
  </si>
  <si>
    <t>ALB: 25-223705 PED: 25-037776-1006 S/PED: 2107 / FILTRO PE DE MALLA 1 1/4"" / TUERCA REDUCIDA 3/8-1/4 LATON / MANOMETRO G</t>
  </si>
  <si>
    <t>MATERIAL FONTANERÍA EL EMPECINADO</t>
  </si>
  <si>
    <t>CINTA BALDUQUE 100MTROSX18MM / CAJA GRAPAS TEXTIL Nº53 ALAM FINO AC GALV 14MM (2500)</t>
  </si>
  <si>
    <t>OR: 22251 - MATRICULA: 6040MLM / TRAMPILLA ( 2349687 ). /// AM EXP 23/2020 // SERVICIO DE LIMPIEZA VIARIA.</t>
  </si>
  <si>
    <t>ALB: 25-220493 PED: 25-033374-1003 S/PED: 2013 / ELECTROVALVULA EZ-FLO PLUS 1"" R-M SOLENOIDE 24V</t>
  </si>
  <si>
    <t>ATRANQUE DEL 27 DE AGOSTO EN LOS BAÑOS DEL JACINTO BENAVENTEDEL CENTRO DE FORMACION PARA EL EMPLEO- JACINTO BENAVENTE</t>
  </si>
  <si>
    <t>2025 06 3232 22199</t>
  </si>
  <si>
    <t>SUMINISTRO LLAVES ELECTRÓNICAS Y DE SEGURIDAD PARA COLEGIOS PÚBLICOS.</t>
  </si>
  <si>
    <t>MANT. SUMINISTRO DE SEGOCRYL M-60 S 15LT   PARA REPARACION DE PINTURA  DEL E. MAYORES LAS FLORES- AM</t>
  </si>
  <si>
    <t>MANT. SUMINISTRO DE TKROM ESMALTE ANTIOXIDANTE BLANCO STDO 4LT PARA REPARACION PINTURA DEL CVA  PASAJE DE LA MARQ. -AM</t>
  </si>
  <si>
    <t>MATERIAL FERRETERÍA C.C. ESGUEVA (ID 47228) Y DELICIAS (ID 47173) //CEYS MONTACK CINTA BLISTER / EFILUX PIR 15W PA 4000K</t>
  </si>
  <si>
    <t>ABRAZADERA INSONORIZADA 2S (M8/10) 138-144MM / ABRAZADERA FIJACION PA.../// AM EXP 18/2022 // SERVICIO DE LIMPIEZA.</t>
  </si>
  <si>
    <t>SEGOCRYL M-60 S RAL-9010 15LT // PINCEL UNIVERSAL PLANO Nº 28 // EIM MAFALDA Y GUILLE</t>
  </si>
  <si>
    <t>MATERIAL DE FERRETERÍA PARA C.C.</t>
  </si>
  <si>
    <t>ALB: 25-216331 PED: 25-024339-1017 S/PED: 96010979 / REPARACION DE:ELECTROBOMBA    MARCA: GRUNFOS  MODELO:    NS:9601097</t>
  </si>
  <si>
    <t>CERRADURA CORREDERA 5200</t>
  </si>
  <si>
    <t>MANO DE OBRA ALUMINIO ( MATRICULA 5682MDL SOLDAR BISAGRAS.../// AM EXP 23/2020 // SERVICIO DE LIMPIEZA VIARIA.</t>
  </si>
  <si>
    <t>SACO DE ARENA FINA 30KG / SACO DE YESO TOSCO // COLEGIOS PÚBLICOS</t>
  </si>
  <si>
    <t>TORNIQUETE URKO 21-EXTRA MARQ. 30CM / PILA DURACELL IND AA LR06 (10UDS) / PILA DURACELL IND AAA LR03 (10UDS) // BIBLIOTE</t>
  </si>
  <si>
    <t>*PILA DURACELL IND AAA LR03 (10UDS) OFERTA / *PILA DURACELL IND AA LR06 (10UDS) OFERTA / *PILA DURACELL MN21 12V BLISTER</t>
  </si>
  <si>
    <t>BROCA SDS PLUS 20X550X600 (5X)</t>
  </si>
  <si>
    <t>GRIFO PRESTO URINARIO VERTICAL  26700</t>
  </si>
  <si>
    <t>SACO CEMENTO GRIS 32.5 R // COLEGIOS PÚBLICOS</t>
  </si>
  <si>
    <t>SUMINISTRO MATERIAL DE FONTANERÍA // COLEGIOS PÚBLICOS</t>
  </si>
  <si>
    <t>Albarán OT/148535 de 23/07/2025 ( REPARACIÓN EN TALLER DE PERFILADORA HONDA ELIET 4.0 REF.: HUERTA DEL REY 1ª FASE VALE</t>
  </si>
  <si>
    <t>ALB: 25-223119 PED: 25-037469-1001 S/PED: 2083 / ML TUBO C.ELECT.D.PARED ROLLO ROJO DN  90 / RETIRA FRANCISCO JAVIER ACE</t>
  </si>
  <si>
    <t>MATERIAL PINTURA PARA C.C. PARQUESOL (BARNIZ MADESOL POLIURETANO SATINADO 3LT)</t>
  </si>
  <si>
    <t>MAGNUM+ BLANCO 15L ( CENTRO CIVICO JOSE LUIS MOSQUER ID0047522 )</t>
  </si>
  <si>
    <t>CADENA STIHL MOTOSIERRA  26 RS RAPID SUPER / STIHL PORTALIMAS 2-IN-1 .325"" 56057504304</t>
  </si>
  <si>
    <t>FALDILLA HOMOLOGADA DE 550MM ( MATRICULA 6747KLN ) / MANO DE OBRA HIDRAULICA</t>
  </si>
  <si>
    <t>PEDIDO TALLER / JUNTA TORICA 9,25X1,78 NBR / JUNTA TORICA 13X2.../// AM EXP 18/2022 // SERVICIO DE LIMPIEZA VIARIA.</t>
  </si>
  <si>
    <t>ID: 0043659-ARCHIVO MUNICIPAL / TOPE BRINOX 7826 ADH. MADERA IMAN (BLISTYER)  x1</t>
  </si>
  <si>
    <t>SUMINISTRO DE MATERIAL PARA REPARACIONES DEL JACINTO BENAVENTE DEL C. DE FORMACION PRA EL EMPLEO</t>
  </si>
  <si>
    <t>SACO DE ARENA FINA 30KG // COLEGIOS PÚBLICOS</t>
  </si>
  <si>
    <t>FULLDIP AMARILLO FLUOR 11216 0.4LT//SERVICIO DE EXTINCION DE INCENDIOS</t>
  </si>
  <si>
    <t>F - 8170 - CONTACTR SE 230V PARA ALBERGUE MUNICIPAL - CADIELSA</t>
  </si>
  <si>
    <t>SUMINISTRO DE MATERIAL PARA EL CURSO DE PARQUES Y JARDINES DEL C. DE F. PRA EL EMPLEO- JACINTO BENAVENTE</t>
  </si>
  <si>
    <t>SUMINISTRO DE CAJA 100 UDS GUANTES DESECHABLES PRA EL CURSO DE PARQ. Y JARD. DELC. DE F. PARA EL EMPLEO-JACINTO BENAV.</t>
  </si>
  <si>
    <t>ZAPATO ALICE S3 SRC T-36 / RETIRADO POR: ISABEL RODRIGUEZ FERNANDEZ. /// AM EXP 18/2022 // SERVICIO DE LIMPIEZA VIARIA.</t>
  </si>
  <si>
    <t>12/08/2025 / ZAPATO ALICE S3 SRC T-41 / Retirado por Sergio.../// AM EXP 18/2022 // SERVICIO DE LIMPIEZA VIARIA.</t>
  </si>
  <si>
    <t>MANTENIMIENTO, SUMINISTRO MATERIAL REPARACIONES DEL CVA PASAJE DE LA MARQUESINA. AM- INICIATIVAS SOCIALES</t>
  </si>
  <si>
    <t>SACOS VACIOS ESCOMBRO 70X50 // COLEGIOS PÚBLICOS</t>
  </si>
  <si>
    <t>F - 9377 - 2 DOSIFICADORES DE JABON, TACOS Y TORNILLERIA PARA COMEDOR SOCIAL - MUNDO INDUSTRIA</t>
  </si>
  <si>
    <t>FESIL WG 80 VALLES (1 KG)</t>
  </si>
  <si>
    <t>SUMINISTRO DE TKROM M-40 DAMASCO PLASTICO MATE 15LT PRA EL CURSO DE PINTURA DEC. DEL C. DE F. PARA EL EMPL.JACINTO BENAV</t>
  </si>
  <si>
    <t>MAGNETO  SE IK60N C 2P 20A  A9K17220 / DIFERENCIAL SE ID 2P 25A 30MA AC A9R60225//SERV. EXTINCION INCENDIOS</t>
  </si>
  <si>
    <t>ALB: 25-223461 PED: 25-038016-1104 S/PED: 2094 / SUPER-EGO LLAVE CADENA REVERSIBLE  107  0-115MM</t>
  </si>
  <si>
    <t>MATERIAL CARPINTERÍA PARA CONCEJALÍA (47494), CAMPILLO (47524) Y JOSÉ LUIS MOSQUERA (47516)</t>
  </si>
  <si>
    <t>CANTIGAS DE SANGRE // EL CANTAR DEL NORTE // BIBLIOTECAS MUNICIPALES</t>
  </si>
  <si>
    <t>COMBUSTIBLE STIHL MOTOMIX  5LT.</t>
  </si>
  <si>
    <t>MATERIAL DE FONTANERÍA PARA CENTRO CÍVICO JOSÉ MARÍA LUELMO (ID 46701)</t>
  </si>
  <si>
    <t>SIRGA DE FRENO / TAPON / Mano Obra</t>
  </si>
  <si>
    <t>SUMINISTRO DE STIHL BUJIA BOSCH WSR6F Y STIHL BLISTER HILO NYLON REDONDO P EL CURSO DE PARQUES Y JARD. JACINTO BENAVEN.</t>
  </si>
  <si>
    <t>SUMINISTRO DE MAGNUM BLANCO 4L PARA EL CURSO DE  PINTURA DEC.. DEL   CENTRO DE FORMACION PARA EL EMPLE JACINTO BENAVENTE</t>
  </si>
  <si>
    <t>MATERIAL FERRETERÍA CENTRO CIVICO PILARICA ++</t>
  </si>
  <si>
    <t>POLIMERO SELLA+ADHES. GRIS MS / BROCA SDS PLUS 4P 6X50X115 / VASO HEXAGONAL MAGNETIC LARGO 10 / T. R/CH 6,3X 25 EQ18</t>
  </si>
  <si>
    <t>M.LUISA LOPEZ  MUNICIO</t>
  </si>
  <si>
    <t>AMPLIACION TALLER PASEOS // CENTRO MUNICIPAL DE IGUALDAD // VERANO 2025</t>
  </si>
  <si>
    <t>SUMINISTRO DE MATERIAL PARA CAMBIO DE TERMOSTATO DE ENFRIADORA DE TEATRO DEL C.C. PARQUESOL</t>
  </si>
  <si>
    <t>Coordinación S. y Salud Obras desmontaje, traslado y recoL. de la arquería histórica del convento de la Merced Calzada.</t>
  </si>
  <si>
    <t>ADQUISICIÓN PINTURA Y ACCESORIOS UTILIZADOS PARA PINTAR MUROS DEL PATIO DEL CDIT</t>
  </si>
  <si>
    <t>DESCONEXIÓN SISTEMA DE ALARMA POR OBRAS EDIFICIO STA. CATALINA</t>
  </si>
  <si>
    <t>PERSIANA DE LAMAS PARA VENTANA DESPACHO UTS 2 EN CEAS PAJARILLOS ALTOS-LAS FLORES</t>
  </si>
  <si>
    <t>ANGEL JAVIER LINARES ARRANZ</t>
  </si>
  <si>
    <t>REPARACIÓN INSTALACION ELECTRICA ROTORES LUMINOSOS////SERV. EXTINCION DE INCENDIOS</t>
  </si>
  <si>
    <t>VINILOS L.A.M 02 SL</t>
  </si>
  <si>
    <t>SUMINISTRO Y COLOCACION DE VINILO NEGRO Y AMARILLO //  PUERTA DE CRISTAL EJN // JULIO 2025</t>
  </si>
  <si>
    <t>MP Software  Técnico, S.L. (ZWSPAIN)</t>
  </si>
  <si>
    <t>SUMINISTRO DE SUSCRIPCIONES A PRODUCTOS CAD DE LA SUITE ZwCad , LOTE 16, 2025/AAR/25</t>
  </si>
  <si>
    <t>EL MOLAR</t>
  </si>
  <si>
    <t>MANT. ALARMAS Y SIST. ANTRIINTRUSION EN VIRTUD DE ACUERDO MARCO SPSC-SE 20/2023 y 24/2024 IGUALDAD // LOTE 1</t>
  </si>
  <si>
    <t>BARATZ SERVICIOS DE TELEDOCUMENTACION, S.A.</t>
  </si>
  <si>
    <t>GESTIÓN DE BIBLIOTECAS DEL ARCHIVO MUNICIPAL, LOTE 1 2025/AAR/25</t>
  </si>
  <si>
    <t>COMPL. TRAMITACIÓN 2ª PRORROGA CONTRATO SUMINISTRO VESTURARIO EXP. 28/2021lOTES 4 Y 5. SERVICIO DE LIMPIEZA VIARIA.</t>
  </si>
  <si>
    <t>RUTH CALDEVILLA BRUÑA</t>
  </si>
  <si>
    <t>MARCOS FLOR PRESERVADA EVENTO PUCELA CHEF// ESCUELA INTERNACIONAL DE COCINA// 27 DE SEPTIEMBRE</t>
  </si>
  <si>
    <t>2025 06 3341 215</t>
  </si>
  <si>
    <t>INTERMOL EXPORT S.L.</t>
  </si>
  <si>
    <t>CTO. MENOR SUMINISTRO PLANCHAS CARTÓN CONSERVACIÓN MURALES TEATRO CALDERÓN -AÑO 2025-</t>
  </si>
  <si>
    <t>SUMINISTRO DE POLICARBONATO PARA ENMARCADO DE LÁMINAS</t>
  </si>
  <si>
    <t>ROTULACIÓN VINILOS Y LONA PARA ROLLUP PARA EL ESPACIO COWORKING DE LA AGENCIA</t>
  </si>
  <si>
    <t>REPARACIÓN Y RECONSTRUCCION DEL CONDUCTO DEL CONDENSADOR DE LA CÁMARA DE CONGELACION DEL CENTRO MUNICIPAL DE PROTECCIÓN</t>
  </si>
  <si>
    <t>2025 08 1651 22606</t>
  </si>
  <si>
    <t>Curso de formación de operador de plataforma elevadora.</t>
  </si>
  <si>
    <t>TALLER ROBOTICA EN FEMENINO EN EL CENTRO MUNICIPAL DE LA IGUALDAD EL 28-08-2025</t>
  </si>
  <si>
    <t>VACODE, S.A.</t>
  </si>
  <si>
    <t>VENTILADORES PARA DIRECCION Y SECRETARÍA EJECUTIVA AREA DE PERSONAS MAYORES, FAMILIA Y SERV. SOCIALES- OPALO-1 DIA</t>
  </si>
  <si>
    <t>ADQUISICION DE ESMERIL PARA TRABAJOS DE REPARACION Y MANTENIMIENTO EN TALLER DEL PARQUE DE BOMBEROS//SEISPC</t>
  </si>
  <si>
    <t>IMPRESIÓN MEMORIA PROYECTO HOMBRE// VALLADOLID// AGOSTO 2025</t>
  </si>
  <si>
    <t>SUMINISTRO DE TRINEO Y MANGUERA DE RIEGO PARA C.C. CONDE ANSÚREZ</t>
  </si>
  <si>
    <t>GESTION Y PROTECCION AMBIENTAL, S.L.</t>
  </si>
  <si>
    <t>SERVICIO DE TRANSPORTE DE BIDÓN DE ACEITE 200L PARA TALLER DE POLICÍA MUNICIPAL</t>
  </si>
  <si>
    <t>BURGOS (POL.IND. VILLALONQUEJAR)</t>
  </si>
  <si>
    <t>LIBNOVA, S.L.</t>
  </si>
  <si>
    <t>SOFTWARE DE ESCÁNERES PARA PROYECTOS DE DIGITALIZACIÓN DE ALTA PRODUCCIÓN, LOTE 10, 2025/AAR/25</t>
  </si>
  <si>
    <t>CTTO. SUMINISTRO GAS NATURAL // 1RA. PRÓRROGA OCT2025-SEP2026 // 1 OCTUB. AL 31 DICIEMB 2025 // BIBLIOTECAS MUNICIPALES</t>
  </si>
  <si>
    <t>PRORROGA SUMINISTRO GAS - INTERVENCION SOCIAL - COMEDOR SOCIAL (PROYECTO) - DEL 1/10/25 A 30-9-26</t>
  </si>
  <si>
    <t>CONTEXTOS DE ARQUITECTURA Y URBANISMO SLU</t>
  </si>
  <si>
    <t>1ER. ACCÉSIT POR LA PROPOS.PLAZAS MÚLTIPLES,PARA REDAC.PROYEC.BÁSICO,EJECUC.YDIREC.OBRA REVITALIZ.PLAZA STA. BRÍGIDA</t>
  </si>
  <si>
    <t>LOTE 2 ANTI-INTRUSION CENTROS DE VIDA ACTIVA MANTENIMIENTO SISTEMAS SEGURIDAD  ACUERDO MARCO SPSC-SE 20/23 Y 24/2024</t>
  </si>
  <si>
    <t>SISTEMA DE INCENDIOS, REPARAR BATERIA DEL CVA PUENTE COLGANTE- INICIATIVAS SOCIALES</t>
  </si>
  <si>
    <t>AD COMPLEMENTARIO CONTRATO SERVICIO PARA LA OPERATIVA DE UNA PLATAFORMA DE VENTA ON-LINE (MARKETPLACE)  PARA EL COMERCIO</t>
  </si>
  <si>
    <t>DESTORNILLADOR HAUPA 101872 PZ/FL M6 270MM / LATIGUILLO GAE CAT.6A S/FTP LSZH AZUL  5MT  CL126A3.50 / Mt CANAL UNEX 40.4</t>
  </si>
  <si>
    <t>TRES MANDOS PARA REEMPLAZAR LOS ESTROPEADOS PARA LA ALARMA DEL CEAS DELICIAS-ARGALES</t>
  </si>
  <si>
    <t>SUMINISTRO MATERIAL CONSTRUCCIÓN PARA ARREGLOS EN EDIFICIO JEFATURA DE POLICÍA MUNICIPAL</t>
  </si>
  <si>
    <t>COMPAS MEDITERRANEO, S.L.</t>
  </si>
  <si>
    <t>SUSCRIPCIÓN REVISTA ""Y AHORA QUÉ"" // BIBLIOTECAS MUNICIPALES - AÑO 2025</t>
  </si>
  <si>
    <t>TEATRO DE IMPROVISACIÓN EN CLAVE DE IGUALDAD EN EL CENTRO MUNICIPAL DE LA IGUALDAD// JULIO 2025</t>
  </si>
  <si>
    <t>AMPLIACION TALLER DE SENSIBILIZACIÓN EN EL CENTRO MUNICIPAL DE LA IGUALDAD // VERANO 2025</t>
  </si>
  <si>
    <t>IMPRESIÓN DE SOPORTES PUBLICITARIOS A TRAVES DE IMPRENTA MUNICIPAL PARA CAMPAÑA DE LIBRE AGRESIONES SEXISTAS FERIAS 2025</t>
  </si>
  <si>
    <t>REPARACIONES EN SISTEMA DE ALARMAS EN CENTROS CÍVICOS ESGUEVA Y DELICIAS</t>
  </si>
  <si>
    <t>Ampliación Cto. servicios mantenimiento web, dominio y servidor de la guía municipal para el curso escolar 25/26 -1año-</t>
  </si>
  <si>
    <t>CAMBIO DE POSICIÓN CÁMARA SEGURIDAD// ESPACIO JOVEN SUR// AGOSTO 2025</t>
  </si>
  <si>
    <t>SUMINISTRO E INSTALACIÓN DE PISTONES PARA SILLAS DE OFICINA EN CONCEJALÍA</t>
  </si>
  <si>
    <t>Fabricación e instalación de 3 unidades de vinilos poliméricos laminados de 1800 x 160 mm.</t>
  </si>
  <si>
    <t>MATERIAL FERRETERÍA PARA C.C.CASA CUNA (ID 46186)</t>
  </si>
  <si>
    <t>REPARACION VERJA DEL CVA PUENTE COLGANTE- INICIATIVAS SOCIALES</t>
  </si>
  <si>
    <t>REPARACION LAVAVAJILLAS DELCVA ZONA SUR- INICITIVAS SOCIALES</t>
  </si>
  <si>
    <t>LOTE 3 CCTV CENTROS DE VIDA ACTIVA Y ALV MANTENIMIENTO  SISTEMAS SEGURIDAD SEGUN ACUERDO MARCO SPSC-SE 20/23 Y 24/2024</t>
  </si>
  <si>
    <t>ASOCIACION ESPAÑOLA DE AMIGOS DEL LIBRO</t>
  </si>
  <si>
    <t>CTTO. SUMINISTRO SUSCRIPCIÓN REVISTA LAZARILLO // BIBLIOTECAS MUNICIPALES - AÑO 2025</t>
  </si>
  <si>
    <t>BROCA HSSCO IZAR /BROCA HSSCO IZAR /BROCA HSSCO DIN338N.../// AM EXP 18/2022 // SERVICIO DE LIMPIEZA.</t>
  </si>
  <si>
    <t>DOWNLIGHT PH DN065B LED10/840 10.5W Ø150  REDON. / TASA ECORAEE   (R.D.../// AM EXP 18/2022 // SERVICIO DE LIMPIEZA.</t>
  </si>
  <si>
    <t>SUMINISTRO MATERIAL PARA EL CURSO DE  PINTURA DECORATIVA DEL CENTRO DE FORMACION  PARA EL EMPLEO- JACINTO BENAVE.</t>
  </si>
  <si>
    <t>CUMULUS CITY, S.L.</t>
  </si>
  <si>
    <t>SERVICIO DE ACCESIBILIDAD WEB AUMENTADA, INCLUSITE, LOTE 12, 2025/AAR/25</t>
  </si>
  <si>
    <t>VILA-REAL</t>
  </si>
  <si>
    <t>CASTELLON</t>
  </si>
  <si>
    <t>TALONARIO 21X10/ DOS GRAPAS + CARTONCILLO""RECIBO OFICAL TAXI""</t>
  </si>
  <si>
    <t>MANT. SUMINISTRO DE MATERIAL PARA REPARACIONES DEL CVA PTE. COLG-PARQUESOLY RIO ESG- .AM- INICIATIVAS</t>
  </si>
  <si>
    <t>SEIDOR TECH, S.A.U.</t>
  </si>
  <si>
    <t>SOFTWARE DE PRESUPUESTOS, MEDIDIONES Y CONTROL DE COSTES PARA EDIFICACIÓN Y OBRA CIVIL -PRESTO, LOTE 6, 2025/AAR/25</t>
  </si>
  <si>
    <t>TKROM BASE UNI ESM.STCO CON PU BRILLO TR 4LT.../// AM EXP 18/2022 // SERVICIO DE LIMPIEZA.</t>
  </si>
  <si>
    <t>MANTENIMIENTO SUMINISTRO DE  TABLERO CONTR.PINO II/III 2500*1250*15MMPRA REPAACION DEL E. MAYORES LAS FLORES- AM</t>
  </si>
  <si>
    <t>MATERIAL FERRETERÍA C.C. ZONA ESTE ID 46812</t>
  </si>
  <si>
    <t>COJINETE</t>
  </si>
  <si>
    <t>REPARACION DE  ESCOBILLA LIMPIA DLT DE LAS FURGONETAS DEL CENTRO DE FORMACION PARA EL EMPLEO- JACINTO BENAVENTE</t>
  </si>
  <si>
    <t>MANT. SUMINISTRO DE MATERIAL PARA REPARACION EN EL E. MAYORES LAS FLORES- AM-INICIATIVAS SOC.</t>
  </si>
  <si>
    <t>SUMINISTRO MATERIAL DE PINTURA // CEIP GONZALO DE CÓRDOBA</t>
  </si>
  <si>
    <t>MANT. SUMINISTRO DE CEYS MONTACK CINTA BLISTER,REGLETA DE CONEXION 80 CE WS PARA  CVA RONDILLA-AM-INICIATIVAS SOC.</t>
  </si>
  <si>
    <t>Albarán: VA25/3235 Fecha: 25/07/25 / * GALERIA RONDILLA* / ID0047293/ GE0011754 / - / AGLOMERADO DM 2440*1220*25</t>
  </si>
  <si>
    <t>SUMINISTRO MATERIAL DE PINTURA // CEIP MIGUEL ISCAR</t>
  </si>
  <si>
    <t>LLAVES MECANIZADAS SEG. PUNTOS//SEISPC</t>
  </si>
  <si>
    <t>SACO CEMENTO GRIS 32.5 R // CEIP MARTÍN BARÓ</t>
  </si>
  <si>
    <t>MANT. SUMINISTRO DE  CLABER 8602 ENCHUFE HEMBRA RAPIDO-MANGUERA AQUASTOP 1/2PARA EL CVA LA VICTORIA- AM- INICIATIVAS SOC</t>
  </si>
  <si>
    <t>SUMINISTRO DE DANPIN PINCEL CABOLATA REDONDO N16 PRA EL CURSO DE  PINTURA DECORATIVA MIXTO/24/VA0008- JACINTO BENAVENTE</t>
  </si>
  <si>
    <t>SUMINISTRO DE  SACO SUSTRATO PLANTACION COCO NATURA, PLANTACION PRO 70L-80LPARA EL CURSO DE PARQ. Y JARDINES. JACIN.BENA</t>
  </si>
  <si>
    <t>MATERIAL ELECTRICIDAD PARA C.C. CAMPILLO Y DELICIAS</t>
  </si>
  <si>
    <t>C.C. DELICIAS (47256) MATERIAL ELECTRICIDAD // APLIQUE ORBIS ¤PLADILED METAL PIR16W+DETEC360 IP20</t>
  </si>
  <si>
    <t>ALB: 25-223203 PED: 25-037603-1015 S/PED: 2084 / ELECTROVALVULA 1"" 100 DV CON CONTROL CAUDAL 9V</t>
  </si>
  <si>
    <t>AFLOJATODO PENETRANTE WD 40 400ML / TACO FISCHER KDH 4 AUTOEXP. M- 4 / TACO FISCHER VH G VUELCO M-5 // COLEGIOS PUBLICOS</t>
  </si>
  <si>
    <t>2025 11 1321 632</t>
  </si>
  <si>
    <t>ASISTENCIA TÉCNICA EN EL CONTROL DE CALIDAD OBRAS ACONDICIONAMIENTO CAMPA DEPÓSITO MUNICIPAL VEHÍCULOS AYTO VA</t>
  </si>
  <si>
    <t>Albarán: VA25/2157 Fecha: 21/05/25 / * GALERIAS RONDILLA C/ MORADAS * / TABLERO CONTR.PINO II/III 2500*1250*12MM</t>
  </si>
  <si>
    <t>F - 8707 - CANALES, ANGULO, CAJA Y TAPA UNEX PARA CEAS PARQUESOL - CADIELSA</t>
  </si>
  <si>
    <t>TKROM BASE ESMALTE S/R TR 4LT.../// AM EXP 18/2022 // SERVICIO DE LIMPIEZA.</t>
  </si>
  <si>
    <t>Nural-5000  300 ml / PUNTA PRUEBA CIRCUITOS 12V//SERV. EXTINCION DE INCENDIOS</t>
  </si>
  <si>
    <t>CVA  PASAJE MARQUESINA-, MANT, SUMINISTRO MATERIAL  2 CHAPA 2000X1000X0,5 GALVA Z275MA DX51D PARA REPARACION- AM</t>
  </si>
  <si>
    <t>CUTTER TAJIMA LC 501//SEISPC</t>
  </si>
  <si>
    <t>ANTICONGELANTE ASER 30% 5L / PILOTO GALIBO / lampara P21/5W Standard BAY15d</t>
  </si>
  <si>
    <t>SUMINISTRO MATERIAL DE ELECTRICIDAD - ELECTRÓNICA // BIBLIOTECA C.C. ESGUEVA</t>
  </si>
  <si>
    <t>ALB: 25-222136 PED: 25-035931-1003 S/PED:  / TUERCA REDUCIDA 11/2-1/2 EMPAL.../// AM EXP 18/2022 // SERVICIO DE LIMPIEZA</t>
  </si>
  <si>
    <t>F - 9370 - TELEFONILLO Y MATERIAL PARA SU REPARACIÓN - VVDA ALOJ PROVISIONALES PORTILLO DEL PRADO 20 1C - CADIELSA</t>
  </si>
  <si>
    <t>MANT. SUMINISTRO DE  FISCHER ALCAYATA 20 (2,5X20) ,CADENA GENOVESA ZINC EHS 2x15MM,PARA REPARACION DEL CVA PTE. COLGANTE</t>
  </si>
  <si>
    <t>MATERIAL DE CARPINTERÍA PARA C.C. DELICIAS (ID 47499)</t>
  </si>
  <si>
    <t>MATERIAL FONTANERÍA EL EMPECINADO // KIT VENUS TOMA AGUA 1-2"" + FLEXO LATÓN CROMADO 1M / VALV ESCUADRA GENEBRE 3094</t>
  </si>
  <si>
    <t>MANTENIMIENTO, SUMINISTRO DE MATERIAL PARA REPARACIONES DE LA PERGOLA, CVA R. ESG Y LA VITCORIA- AM- INICIATIVASSOCIALE</t>
  </si>
  <si>
    <t>SUMINISTRO DE ALYCO ALCOTANA PALA-PICO MANGO MADERA , VALVULA BOLA PARA EL CURSO DE PARQ. Y JARD DEL C.DE F. EMPLEO-</t>
  </si>
  <si>
    <t>83SH.JP9BPB JUEGO 9 LLAVES MACHO ESFERICA MM   FACOM / OR-  8.00  1.50   JUNTA TORICA</t>
  </si>
  <si>
    <t>PALETA STOP (                       )</t>
  </si>
  <si>
    <t>BASE MOVIL BIP T/T C/PROT INF 16A/250V NEGR / CLAVIJA DH IMPERMEAB 16A/250V NEGRA 36.043 / CLAVIJA BIP T/T DH 16A ACOD N</t>
  </si>
  <si>
    <t>CARGA CAMPINGAZ GAS 907 // SERV. EXTINCION DE INCENDIOS</t>
  </si>
  <si>
    <t>COMMENT|+++ CASA DEL BARCO +++ / POMO TESA 3503 60-70 M CR. MATE</t>
  </si>
  <si>
    <t>ALB: 25-219335 PED: 25-031440-1003 S/PED: 1498 / MANGUITO PE HEMBRA-HEMBRA 3/4 / BAHCO DESTORNILLADOR PLANO 1.6X10X200 D</t>
  </si>
  <si>
    <t>MANT. SUMINISTRO DE TKROM M-40 DAMASCO PLASTICO MATE INT. 1LT   PARA REPARACION DEL CVA PASAJE DE LA MARQUESINA- AM</t>
  </si>
  <si>
    <t>MANTEN. SUMINISTRO DE TORNI DIN 7505 C/AVE POZ  ZINC  4.5X40 PARA REPARACION DEL C.V.A. PASAJE DE LA MARQUESINA- AM-</t>
  </si>
  <si>
    <t>COMMENT|++ RETIRA ROBERTO ++ / COMMENT|++ DISTRITO 5 ++ / COPIA LLAVE NORMAL / INDEX BRIDA NYLON NE 3.6X250 100UDS  BN36</t>
  </si>
  <si>
    <t>R25 18  5759943-ALBARAN25 80 12/08/2025 0500042164 PARAFLU DILUIDO</t>
  </si>
  <si>
    <t>REPARACION DE: CORTASETOS   MARCA:HUSQUARNA   MODELO:  122HD60DEL C. DE F. PARA EL EMPLEO- JACINTO BENAVENTE</t>
  </si>
  <si>
    <t>TORNI. DIN 7504N C/ALO ZINC. 3.5X16 / RESBALON AYR 777/45 TUBULAR LTDO - // BIBLIOTECAS MUNICIPALES</t>
  </si>
  <si>
    <t>ALB: 25-223793 PED: 25-038664-1104 S/PED: 2118 / MACHON PE 3/4 / MANGUITO PE HEMBRA-HEMBRA 3/4</t>
  </si>
  <si>
    <t>SELLACEYS LAR DURAC BAÑ C. BLAN 280ML // COLEGIOS PÚBLICOS</t>
  </si>
  <si>
    <t>ALB: 25-221497 PED: 25-034834-1003  RACORD BARCELONA B25 MACHO 1"" / SERV. EXTINCION DE INCENDIOS</t>
  </si>
  <si>
    <t>MONTOKRIL LISO ROJO INGLES DE 4L // CEIP ANTONIO MACHADO</t>
  </si>
  <si>
    <t>MATERIA CERRAJERÍA C.C. DELICIAS (47503) / CERRADURA URKO  23-R 25 B/LARGO / PASADOR AMIG 425-75 LATON 1061 DISPLAY</t>
  </si>
  <si>
    <t>Alb. A25/188939 de 28/07/2025 / REPARACION MANGUERA 3/4  PONER TERMINAL / * SERVICIO DE PARQUES Y JARDINES / PEDIDO: 202</t>
  </si>
  <si>
    <t>MATERIAL DE FONTANERÍA PARA C.C. CANAL DE CASTILLA (ID 47531)</t>
  </si>
  <si>
    <t>VALV ESF INOX 3/8""H 2PIEZAS / UNION M-M 3/8"" INOX / UNION REDUC M-M 3/8-1/2 BSP / ARANDELA METAL-BUNA /SEISPC</t>
  </si>
  <si>
    <t>PLACA DE AUDIO PARA TELEFONILLO// CENTRO MUNICIPAL DE IGUALDAD// AGOSTO 2025</t>
  </si>
  <si>
    <t>DEPOSITAR LOS RESIDUOS DE MATERIAL DE LA OBRA  PARA ADOPTAR LOS PUESTOS DEL MERCADO DE LA RONDILLA.</t>
  </si>
  <si>
    <t>REPARACION DE MESA FRIA DEL CVA   ZONA SUR- INICIATIVAS SOCIALES</t>
  </si>
  <si>
    <t>SUSTITUCIÓN DE DISPENSADORES JABÓN BAÑO MUJERES// ESPACIO JOVEN SUR// AGOSTO 2025</t>
  </si>
  <si>
    <t>SUMINISTRO DE LÁMINAS TRANSPARENTES (TIPO VELLEDA) PARA C.C. DELICIAS</t>
  </si>
  <si>
    <t>REPARACIÓN Y DESBLOQUEO DE LA CÁMARA DE CONGELACION DEL CENTRO MUNICIPAL DE PROTECCIÓN ANIMAL</t>
  </si>
  <si>
    <t>ASISTENCIA DE ALARMA// ESPACIO JOVEN NORTE// JULIO 2025</t>
  </si>
  <si>
    <t>SPC 115/2025 OBRA DE SALIDA DE EMERGENCIAS EN C.C. DELICIAS: COORDINACIÓN DE SEGURIDAD Y SALUD</t>
  </si>
  <si>
    <t>ESCOBILLA WC PLASTICO BLANCO / DISCO ALUMINIO 305x2,8x30mm 96D</t>
  </si>
  <si>
    <t>TKROM IMPRIMACION MULTIUSOS GRIS 431 4LT                                    ( MANTENIMIENTO DE EDIFICIOS E INSTALACIONES</t>
  </si>
  <si>
    <t>IMASONIC, S.L.</t>
  </si>
  <si>
    <t>ADQUISICION DE DOS MICROONDAS PARA REEMPLAZAR LOS AVERIADOS EN EL CENTRO INTEGRADO PSH</t>
  </si>
  <si>
    <t>AD COMPLEMENTARIO A LA OPERACIÓN 920250004293. SEGUIMIENTO CARRERA RIOS DE LUZ</t>
  </si>
  <si>
    <t>ENSAYOS DEL CONTROL DE CALIDAD DE LAS OBRAS DE ACONDICIONAMIENTO DE LA CAMPA DEPÓSITO DE VEHÍCULOS AYTO VA</t>
  </si>
  <si>
    <t>INSTITUTO CONSTRUCCION DE CASTILLA-LEON</t>
  </si>
  <si>
    <t>SIST.  INFORMACIÓN PARA LA RECOGIDA Y GESTIÓN DE LAS  I.T.E Y DE LOS INF EVAL  EDIFICIOS - RECITE, LOTE 7, 2025/AAR/25</t>
  </si>
  <si>
    <t>SUMINISTRO E INSTALACIÓN DE UN CIERRE EXTENSIBLE A MEDIDA PARA MERCADO RONDILLA ENTRADA CALLE TIRSO DE MOLINA</t>
  </si>
  <si>
    <t>COBO DONOSO ARQUITECTOS, SLP</t>
  </si>
  <si>
    <t>2DO. ACCÉSIT POR LA PROPOS. TAPIS VERT,PARA REDAC.PROYEC.BÁSICO,EJECUC.YDIREC.OBRA REVITALIZ.PLAZA STA. BRÍGIDA</t>
  </si>
  <si>
    <t>ITS SW EU S.L.U.</t>
  </si>
  <si>
    <t>SOFTWARE DE CONTROL DE ACCESOS A INTERNET DESDE LAS BILIOTECAS MUNICIPALES- MyPC, LOTE 5, 2025/AAR/25</t>
  </si>
  <si>
    <t>COMPL. TRAMITACIÓN 2ª PRORROGA CONTRATO SUMINISTRO VESTUARIO EXP 28/2021 LOTES 4 Y 5. SERVICIO DE LIMPIEZA.</t>
  </si>
  <si>
    <t>AJUDICACION CONTRATO SERVICIO ATENCION Y COORDINACION DE SERVICIOS AUXILIARES EN LA CUPULA DEL MILENIO 2025</t>
  </si>
  <si>
    <t>COORDINACIÓN DE SEGURIDAD Y SALUD EN FASE DE EJECUCIÓN OBRAS CAMPA MUNICIPAL DEL DEPÓSITO DE VEHÍCULOS AYTO VA</t>
  </si>
  <si>
    <t>ENSAYOS DE CONTROL DE CALIDAD EN EL VERTEDERO DE VALLADOLID. LOTE 1</t>
  </si>
  <si>
    <t>MANTENIMIENTO Y LECTURA COPIAS  DE LA FOTOCOPIADORA DEL CENTRO DE FORMACION PARA EL  EMPLEO  DEL 8/2/25 AL 7/2/2026</t>
  </si>
  <si>
    <t>Albarán: VA25/3094 Fecha: 17/07/25 / TABLERO ABEDUL CARROCERIA 09MM / GE0003956 / ID 0047286 / LAS FRANCESAS</t>
  </si>
  <si>
    <t>AD COMPLEMENTARIO al gasto de Estudios de Seguridad ySalud para obras en zonas peatonales en entornos a centro escolares</t>
  </si>
  <si>
    <t>PLANTELES LLOVERAS,S.L.</t>
  </si>
  <si>
    <t>Adquisición de planta para el Servicio de Parques y Jardines fuera de Acuerdo Marco (Planteles Lloveras).</t>
  </si>
  <si>
    <t>SANT ANDREU DE LLAVANERES</t>
  </si>
  <si>
    <t>CONTRATO SUMINISTRO GAS NATURAL PARA LA OFICINA DE VENTA AMBULANTE DEL 01/10 AL 31/12/2025</t>
  </si>
  <si>
    <t>REPARACIONES DE PRENDAS Y MATERIALES DEL SERVICIO//SEISPC</t>
  </si>
  <si>
    <t>171160P38 - Lámpara Led PAR38 R-Line 15W E27 3000K  / T - GE0011750</t>
  </si>
  <si>
    <t>SUSTITUCIÓN POR SERVICIO DE MANTENIMIENTO, CRISTAL ROTO EN VESTUARIO C/ FED GAR LORCA  // SERVICIO DE LIMPIEZA VIARIA.</t>
  </si>
  <si>
    <t>Modificado Juan Carlos I Seguridad y Salud. PS 1 EXPTE 31/2024.</t>
  </si>
  <si>
    <t>ENSAYOS DEL CONTROL DE CALIDAD OBRAS LAVADERO. SERVICIO DE LIMPIEZA VIARIA.</t>
  </si>
  <si>
    <t>1 253203383R - CONTACTOR LUZ FRE</t>
  </si>
  <si>
    <t>DESATASCADOR COLLAK 1 LT DESA-TOT</t>
  </si>
  <si>
    <t>MANTENIMIENTO, SUMINISTRO DE MATERIALPARA REPARACIONES DEL CVA DELICIAS- INICIATIVA SOCIALES- AM</t>
  </si>
  <si>
    <t>COLOCACIÓN VIDRIO DE CÁMARA</t>
  </si>
  <si>
    <t>SUMINISTRO DE MATERIALPARA EL CURSO DE PARQUES Y JARDINES DEL C. DE FORMACION PRA EL EMPLEO- JACINTO BENAVENTE</t>
  </si>
  <si>
    <t>MATERIAL PARA REPARACIÓN BAÑOS// ESPACIO JOVEN-PINAR// AGOSTO 2025</t>
  </si>
  <si>
    <t>REARME CENTRALITA DE GAS DEL CENTRO INTEGRADO PSH</t>
  </si>
  <si>
    <t>SUMINISTRO DE PLATO BARRO 17 CMPARA EL  PROGRAMA MIXO 24/VA/0004 PARQUES Y JARDINES VI DEL C. DE F. PARA EL EMPLEO-</t>
  </si>
  <si>
    <t>REVISIÓN ANOMALÍA FUNCIONAMIENTO PERSIANA METÁLICA DE PUERTA PRINCIPAL DE LA AGENCIA DE INNOVACIÓN</t>
  </si>
  <si>
    <t>REVISION Y REPARACION CAMARA DE CONGELACION DEL CENTRO MUNICIPAL DE PROTECCION ANIMAL</t>
  </si>
  <si>
    <t>ALB: 25-222868 PED: 25-037056-1104 S/PED: FERIA / BOTE HILO TEFLON UNILOCK 160M TANGIT / BOLSA 10 JUNTAS PLANAS GOMA EST</t>
  </si>
  <si>
    <t>SUMINISTRO DE 5 SACOS DE SUSTRATO PARA PLANTAS PARA EL C.C. PILARICA</t>
  </si>
  <si>
    <t>SUMINISTRO DE 5 SACOS DE SUSTRATO PARA JARDINERAS DE C.C. ZONA ESTE</t>
  </si>
  <si>
    <t>LLEVAR UNAS CAJAS DESDE SAN BENITO A LOS CVA POR LAS FIESAS DE VALLADOLID PARA LOS PARTICIPANTES DE LA PEÑA DE MAYORES</t>
  </si>
  <si>
    <t>LWR25BG-EU  - FOCO DE TRABAJO 30W RECARGABLE 2500M 5000k / T - GE0011750</t>
  </si>
  <si>
    <t>CAMBIO DE PISTÓN DE SILLA DE DESPACHO EN C.C. CANAL DE CASTILLA</t>
  </si>
  <si>
    <t>REARME DE COMUNICACIONES//ESPACIO JOVEN NORTE Y SUR//JULIO 2025</t>
  </si>
  <si>
    <t>REPARACION DE LA INSTALACION DE SIRENA DE EMERGENCIA DE VMC 13//SEISPC</t>
  </si>
  <si>
    <t>CTTO. SERVICIO REVISIÓN ASCENSOR CEIP TERESA IÑIGO DE TORO - ENERO 2025.</t>
  </si>
  <si>
    <t>2025 11 1361 224</t>
  </si>
  <si>
    <t>ANIMALES DE COMPAÑIA||""PÓLIZA"":9041880120775||""RECIBO"":8669299229||""RIESGO"": PZA MAYOR 1    47001 VALLADOLID DELTA||""CON</t>
  </si>
  <si>
    <t>ADQUISICION LAMINA TIPO VELLEDA PARA CONFECCION PIZARRA PARA CMPA</t>
  </si>
  <si>
    <t>Albarán: VA25/3234 Fecha: 25/07/25 / * CASA CONSISTORIAL* / ID 0044430 / GE0011750 / MELAMINA PORO DISEÑO 10 MM / NEGAUT</t>
  </si>
  <si>
    <t>MATERIAL APRA REPARACION PERSIANA EN VVDA ALOJAMIENTOS PROVISIONALES EN CALLE CARMELO 21 3ºC</t>
  </si>
  <si>
    <t>SUSCRIPCIÓN A COSITALNETWORK REQUERIDA POR DEPARTAMENTO DE CONTABILIDAD</t>
  </si>
  <si>
    <t>MANTENIMIENTO, SUMINISTRO DE ASIENTO INODORO GIRALDA BLANCO PARA REPARACION DEL CVA ZONA SUR- AM- INICIATIVAS SOCIALES</t>
  </si>
  <si>
    <t>ALB: 25-223719 PED: 25-038524-1104 S/PED: RECINTO FERIAL / VALVULA BOLA PALANCA M-H 1/2"" / PB CODO 90º T-H DN 15-1/2 / B</t>
  </si>
  <si>
    <t>REPARACION SISTEMA DE PROTECCION DE INCENDIOS DEL CVA PARQUESOL- INICIATIVAS SOCIALES</t>
  </si>
  <si>
    <t>RENOVACIÓN SUSCRIPCIÓN ANUAL A LA REVISTA CASTILLA Y LEÓN ECONÓMICA</t>
  </si>
  <si>
    <t>COORDINACIÓN DE SEGUIRDAD FASE EJECUCIÓN OBRAS REPARACION PARTERRE CMNO VIEJO DE SIMANCAS. SERVICIO DE LIMPIEZA VIARIA.</t>
  </si>
  <si>
    <t>SUMINISTRO CREMA PROTECTORA SOLAR PARA TRABAJOS QUE SE REALIZAN A LA INTEMPERIE POR EL PERSONAL CM</t>
  </si>
  <si>
    <t>ALB: 25-223717 PED: 25-038512-1104 S/PED: 2108 / ABRAZADERA TAPAPORO TUBERIA PE DN 40</t>
  </si>
  <si>
    <t>ADPRO/BLUE10 - BLUE10</t>
  </si>
  <si>
    <t>REPARACION LLAVE ELCTRONICA DEL CVA SAN JUAN- INICIATIVAS SOCIALES</t>
  </si>
  <si>
    <t>COORDINACIÓN DE SEGURIDAD Y SALUD TRABAJOS DEPENDENCIAS JEFATURA POLICÍA MUNICIPAL</t>
  </si>
  <si>
    <t>PANTALON ACOLCHADO MARINO T58 (                       )</t>
  </si>
  <si>
    <t>COPIA LLAVE NORMAL / COPIA LLAVE SEGURIDAD PUNTOS. /// AM EXP 18/2022 // SERVICIO DE LIMPIEZA VIARIA.</t>
  </si>
  <si>
    <t>MATERIAL FERRETERÍA PARA C.C. ZONA ESTE (47410)</t>
  </si>
  <si>
    <t>GRASA LITIO BELLOTA BOTE 1KG  3662-1 // EIM CASCANUECES</t>
  </si>
  <si>
    <t>MANT. SUMINISTRO DE SILICONA NEUTRA BLANCO Y ESPUMA POLIURETANO MANUAL PARA EL CVA PASAJE DE LA MARQUESINA- AM</t>
  </si>
  <si>
    <t>SUMINISTRO DE  SACO 25 KG ARENA SILICE 0,3-0,9 MM PARA EL CURSO DE PARQUES Y JARD. DEL C. DE F. PRA EL EMPLEO- JACINTO</t>
  </si>
  <si>
    <t>MECANISMO ROCA A822502200 DESCARGA SIMPLE // CEIP FRANCISCO QUEVEDO</t>
  </si>
  <si>
    <t>TKROM M-60 PLASTICO MATE OCEANIC 1LT // CEIP MIGUEL DELIBES</t>
  </si>
  <si>
    <t>MANT. ALARMAS Y SIST. ANTRIINTRUSION EN VIRTUD DE ACUERDO MARCO SPSC-SE 20/2023 y 24/2024 IGUALDAD // LOTE 2</t>
  </si>
  <si>
    <t>COPIA LLAVE SEGURIDAD PUNTOS / COPIA LLAVE NORMAL / LLAVERO PORTAETIQUETAS PLASTICO // BIBLIOTECAS MUNICIPALES</t>
  </si>
  <si>
    <t>HAMMERITE ESMALTE MET.FORJA NEGRO 0,75LT // COLEGIOS PÚBLICOS</t>
  </si>
  <si>
    <t>PLR22 - Pila alcalina Panasonic bronce LR22 9V blister 1 u / PDPLR03C10 - //SERV. EXTINCION DE INCENDIOS</t>
  </si>
  <si>
    <t>EMBUDO PRESOL PLASTICO NARANJA 160MM 02 674</t>
  </si>
  <si>
    <t>MANGUITO PE LARGO REPARACION 25 / MANGUITO PE LARGO REPARACION 63 // COLEGIOS PÚBLICOS</t>
  </si>
  <si>
    <t>F - 7851 - PUNTA WERA, RECOGEDOR PERSIANA, PUNTAS DE ATORNILLADO - COMEDOR SOCIAL-CAI - FERRETERIA ORTIZ</t>
  </si>
  <si>
    <t>COORDINACION SEGURIDAD FASE DE EJECUCIÓN OBRAS DEPÓSIGO DECANTADOR LAVADERO. SERVICIO DE LIMPIEZA VIARIA.</t>
  </si>
  <si>
    <t>IMPRESION DE LAS ACTIVIDADES DE APRENDIZAJE A LO LARGO DE LA VIDA- INICIATIVAS SOCIALES</t>
  </si>
  <si>
    <t>ADQUISICIÓN PINTURA Y ACCESORIOS UTILIZADOS PARA PINTAR  DESPACHOS DEL CDIT</t>
  </si>
  <si>
    <t>COPIA DE LLAVES DEL SISTEMA DE SEGURIDAD EN EL CENTRO MUNICIPAL DE IGUALDAD // JUNIO 2025</t>
  </si>
  <si>
    <t>ALB: 25-216218 PED: 25-026603-1003 S/PED:  / OBRA  CASA CONSISTORIAL / BARRA 1 ML. PVC SANITARIO SERIE B DN 40 / CODO 87</t>
  </si>
  <si>
    <t>GASTO COMPLEMENTARIO CONTROL DE CALIDAD EMERGENCIA ARCO LADRILLO AMPLIACIÓN EJECUCIÓN( EXPTE 20-2024)</t>
  </si>
  <si>
    <t>MATERIAL FONTANERÍA PARA C.C. CANAL DE CASTILLA (ID 45920)</t>
  </si>
  <si>
    <t>SACO CEMENTO BLANCO 42.5R</t>
  </si>
  <si>
    <t>MATERIAL PINTURA ID 46126 SPRAY J-13 NEGRO MATE 0.4LT</t>
  </si>
  <si>
    <t>DISOLVENTE UNIVERSAL SEGOPI N-25 5LT // CEIP PABLO PICASSO</t>
  </si>
  <si>
    <t>EIM EL PRINCIPITO / ADHESIVO MONTAJE SOUDAL T-REX 290ML GRIS / REJILLA BRINOX ALUMIN.20x20 7058</t>
  </si>
  <si>
    <t>Albarán: VA25/3045 Fecha: 15/07/25 / * SAN BENITO ID0046126* / AGLOMERADO DM 2440*1220*3</t>
  </si>
  <si>
    <t>MATERIAL CENTROS CÍVICOS 47416 (ESCENARIOS) //LATIGUILLO GAE CAT.6 U/UTP LSZH GRIS / MT CANAL LEGRAND SUELO 50X12 GRIS</t>
  </si>
  <si>
    <t>COPIA LLAVE NORMAL. /// AM EXP 18/2022 // SERVICIO DE LIMPIEZA VIARIA.</t>
  </si>
  <si>
    <t>COMMENT|+++ DISTRITO 2 +++ / *CINTA ANTIDESL. IPT 10MX50MM ROJA/BLANCA</t>
  </si>
  <si>
    <t>RELE MIN SE RSB-2A080BD  2NA NC 8A 24VDC. // AM EXP 18/2022 // SERVICIO DE LIMPIEZA.</t>
  </si>
  <si>
    <t>COPIA LLAVE NORMAL / COPIA LLAVE DOBLE /// AM EXP 18/2022 // SERVICIO DE LIMPIEZA VIARIA.</t>
  </si>
  <si>
    <t>MANT. SUMINISTRO MATERIAL REPARACION DEL  CVA PUENTE COLGANTE , ESCARPIAS, AM- INICIATIVAS SOCIALES</t>
  </si>
  <si>
    <t>ZOCALO JANGAR 2901 / BASE SCH NIESSEN 8188 mecanismo / MARCO 1E NIESSEN 8271.1-BA / CARATULA NIES/ EL GLOBO.</t>
  </si>
  <si>
    <t>EUROCRYL SATINADO BLANCO 0.75LT // CEIP ALONSO BERRUGUETE</t>
  </si>
  <si>
    <t>TOMA INF 3M VOL-OCK6-U8  UTP6 RJ45 S/FRON    7000027621 / EMERGENCIA DAISALUX HYDRA LD P6 // BIBLIOTECAS MUNICIPALES</t>
  </si>
  <si>
    <t>SUMINISTRO MATERIAL DE PINTURA // CEIP PEDRO GÓMEZ BOSQUE</t>
  </si>
  <si>
    <t>REPARACION CON INSERTO</t>
  </si>
  <si>
    <t>SPRAY SEGOPI-TECH NEGRO SATINADO RAL 9005 0,4LT.../// AM EXP 18/2022 // SERVICIO DE LIMPIEZA.</t>
  </si>
  <si>
    <t>REPARACION SILLA OFICINA DEL SERVICIO DE IGUADAD // AGOSTO 2025</t>
  </si>
  <si>
    <t>TKROM M-60 PLASTICO MATE OCEANIC 1LT // CEIP CARDENAL MENDOZA</t>
  </si>
  <si>
    <t>COORDINACIÓN DE SEGURIDAD Y SALUD FASE EJECUCIÓN OBRAS ALMACEN JUAN DE AUSTRIA. SERVICIO DE LIMPIEZA VIARIA.</t>
  </si>
  <si>
    <t>ACUERDO MARCO_7688BMH:PILOTO ROJO Y MANO DE OBRA DE SUSTITUIRLO</t>
  </si>
  <si>
    <t>ADQUISICION DE MATERIAL DE FONTANERIA POR FALTA DE MATERIAL EN A.M. V.18/2022</t>
  </si>
  <si>
    <t>LIMPIEZA Y PLANCHADO DE MANTEL / TAPETE DE C.C. PARQUESOL</t>
  </si>
  <si>
    <t>SUMINISTRO DE CINTA DE PERSIANA PARA REPARACIÓN EN C.C. DELICIAS (ID 42187)</t>
  </si>
  <si>
    <t>MANTENIMIENTO SUMINISTRO DE DESATASCADOR LIQUIDO PARA REPARACIONES DEL CVA PUENTE COLGANTE- AM- INICIATIVA SOCIALES</t>
  </si>
  <si>
    <t>CONTRATO SERVICIO ATENCION Y COORDINACION SERVICIOS AUXILIARES EN LA CUPULA DEL MILENIO. 2025</t>
  </si>
  <si>
    <t>MANT. SUMINISTRO DE MATERIALPARA REPARACION EN EL CVA HUERTA DEL REY- AM- INICIATIVAS SOCIALES</t>
  </si>
  <si>
    <t>PARALCAMPO, S.L</t>
  </si>
  <si>
    <t>SUMINISTRO DE MATERIAL PARA EL CURSO DE PARQUES Y JARDINES DEL C. DE F. PARA EL EMPLEO- JACINTO BENAVENTE</t>
  </si>
  <si>
    <t>MATERIAL CERRAJERÍA PARA CIC CONDE ANSUREZ  (ID 45310)/ PICAPORTE LINCE UNIFICADO 8793-R</t>
  </si>
  <si>
    <t>CINTA DE PERSIANA PARA REPARACIONES EN LOCAL EIF CALLE PATO 3</t>
  </si>
  <si>
    <t>NRVBMA RECAMBIO PILOT PIZARRA V BOARD AZUL / NRVBMA RECAMBIO PILO.../// AM EXP 18/2022 // SERVICIO DE LIMPIEZA.</t>
  </si>
  <si>
    <t>SUMINISTRO DE TITANLUX ACUALUX SAT AMARILLO PLATANO 0802 0.075LTPRA EL CURSO DE PINTURA DEC. VII DEL   JACINTO BENAVENTE</t>
  </si>
  <si>
    <t>MATERIAL CERRAJERÍA PARA LOCAL AVV ENTREPARQUES. I.D.: 47400 +++ / COPIA LLAVE NORMAL</t>
  </si>
  <si>
    <t>CLAVIJAS SUMERGIBLES CLAV AEREA 16A 3PNT 380-415V IP44 TOR//SERV. EXTINCIÓN</t>
  </si>
  <si>
    <t>MANT. SUMINISTRO DE  TAPON ROSCA MACHO LATON 1/2 / TAPON LATON R.HEMBRA 1/2 / PARA REPARACION DEL CVA PTE. COLGANTE- AM-</t>
  </si>
  <si>
    <t>MATERIAL CERRAJERÍA PARA C.C. DELICIAS (ID 47540) ++ / TIRADOR REI  544 CROMO BRILLO 128MM</t>
  </si>
  <si>
    <t>*CINTA AISLANTE 20MX19MM NEGRA PLYMOUTH N-10 / *CLAVIJA EHL MADERA 8X40 MM (25UN) OJO // BIBLIOTECAS MUNICIPALES</t>
  </si>
  <si>
    <t>MANT. SUMINISTRO DE DESATASCADOR COLLAK 1 LT DESA-TOT PARA REPARACION DEL CVA ZONA SUR- AM- INICIATIVAS SOCIALES</t>
  </si>
  <si>
    <t>ALB: 25-223742 PED: 25-038569-1104 S/PED: GE0011754 / ENLACE ROSCA MACHO PE 32-1"" / ENLACE ROSCA HEMBRA PE 32-1""</t>
  </si>
  <si>
    <t>ACRIPLAST SATINADO BLANCO Q1 4LT                                            ( MANTENIMIENTO DE EDIFICIOS E INSTALACIONES</t>
  </si>
  <si>
    <t>I11463 I11463 INTERRUPTOR ON-OFF.........../// AM EXP 18/2022 // SERVICIO DE LIMPIEZA.</t>
  </si>
  <si>
    <t>ARANDELA DIN 7603 30X36 COBRE. /// AM EXP 18/2022 // SERVICIO DE LIMPIEZA.Ç</t>
  </si>
  <si>
    <t>COLLARIN TOMA 50-3/4"" / TAPON MACHO 3/4"" PE</t>
  </si>
  <si>
    <t>COMMENT|+++ ASESORIA JURIDICA +++ / TIRADOR REI  169 NGO 128MM / BISAGRA CAZOLETA 35 PLANA AUTOMATICA AMIG 4000</t>
  </si>
  <si>
    <t>SUMINISTRO DE PAPEL PARA QUE LA IMPRENTA NOS IMPRIMA LOS TRIPTICOS DE ALV.INICIATIVAS SOCIALES</t>
  </si>
  <si>
    <t>MANGUITO P.E.LATON 25 / ABRAZ.TAPAPOROS CORTA TUB.ACERO Ø 25 PE / ML.TUB. PE Ø 25/10 ATMS.ALIMENT.X METROS</t>
  </si>
  <si>
    <t>6 ROLLOS DE PEGAMENTO MILÁN PARA SECCIÓN DE COSTES</t>
  </si>
  <si>
    <t>JESUS ENRIQUE ROYUELA  CASAMAYOR</t>
  </si>
  <si>
    <t>SUSCRIPCIÓN REVISTA PRINCIPIA KIDS. 2 NÚMEROS ANUALES DE ENERO A DICIEMBRE 2025.</t>
  </si>
  <si>
    <t>CUENCA</t>
  </si>
  <si>
    <t>INTERRUP NIESSEN 8101 mecanismo / TECLA I  NIESSEN 8201-BA / MARCO 2E NIESSEN 8272.1-BA Horiz</t>
  </si>
  <si>
    <t>PANTALLA DE ILUMINACIÓN// CENTRO MUNICIPAL DE IGUALDAD// JULIO 2025</t>
  </si>
  <si>
    <t>SUSTITUCION TELEFONILLO DEL CENTRO MUNICIPAL DE IGUALDAD // AGOSTO 2025</t>
  </si>
  <si>
    <t>Albarán: VA25/3044 Fecha: 15/07/25 / TABLEX DISEÑO 2/C 3,2MM</t>
  </si>
  <si>
    <t>1º PRORROGA L3-SERV.DESARROLLO DEL PLAN INSERCIÓN LABORAL/ 1 ENE 2025 A 22 SEPT-2026 / ANULACIÓN NUEVO PACTO DE ESTADO</t>
  </si>
  <si>
    <t>1º PRORROGA L2-SERV.DESARROLLO DEL PLAN INSERCIÓN LABORAL/ 1 ENE 2025 A 22 SEPT 2026 / ANULACIÓN NUEVO PACTO DE ESTADO</t>
  </si>
  <si>
    <t>liberar el saldo sobrante del servicio de alojamiento en PC del alumnado de cursos de cooperacion tecnica-pasantias 2025</t>
  </si>
  <si>
    <t>TEMPLE LISO DE 25 KG ( RECINTO FERIAL  )</t>
  </si>
  <si>
    <t>Coordinación de seguridad y salud  de los trabajos de reparación alicatado del vestuario C/Topacio 63. Servicio Limpieza</t>
  </si>
  <si>
    <t>CONMUTADOR GRIS CON MARCO BLANCO// ESPACIO JOVEN NORTE// JULIO 2025</t>
  </si>
  <si>
    <t>ANULACIÓN PARCIAL GASTOS TERMINALES PUNTOS DE VENTA FÍSICOS Y VIRTUALES AYUNTAMIENTO</t>
  </si>
  <si>
    <t>Anula 920250001526 // PRÓRROGA CONTRATO RECOGIDA ENVASES LIGEROS DE PLÁSTICO EN VALLADOLID. // SERVICIO DE LIMPIEZA.</t>
  </si>
  <si>
    <t>Anula 920249000070 // PRORROGA CONTRATO SUMINISTRO FUNEDENTES LOTE 1 PARA VIALIDAD VÍAS PÚBLICAS 2025. LIMPIEZA VIARIA.</t>
  </si>
  <si>
    <t>D'FACTORY GARMEN, S.L.</t>
  </si>
  <si>
    <t>SUMINISTRO DE AD BLUE A LOS VEHÍCULOS DEL SERVICIO//SEISPC</t>
  </si>
  <si>
    <t>Material suministrado para Santa Ana Cordón estor 30 m</t>
  </si>
  <si>
    <t>ADQUISICION DE SUMINISTRO FUERA DE A.M. V.18/2022</t>
  </si>
  <si>
    <t>BROCA CILINDRICA MULTI 5X50X85</t>
  </si>
  <si>
    <t>TACOS DE PLADUR DUOBLARE// SERVICIO DE IGUALDAD SAN BENITO// JULIO 2025</t>
  </si>
  <si>
    <t>REALIZACION DE LOS CUADERNILLOS EN LA IMPRENTA PARA LA REALIZACION DE EXAMENES</t>
  </si>
  <si>
    <t>COMMENT|SANTA ANA P405 / CERRADURA AGA 135M C-40  CROMADO</t>
  </si>
  <si>
    <t>ID: 0047286-LAS FRANCESAS / CRC GALVA MATE 400ML</t>
  </si>
  <si>
    <t>SUMINISTRO RECOGEDOR PERSIANA BIBLIOTECA MUNICIPAL SAN PEDRO REGALADO.</t>
  </si>
  <si>
    <t>REAJUSTE ANUALIDAD CONTRATO DE OBRAS REHABILITACIÓN DEL TEATRO LOPE DE VEGA</t>
  </si>
  <si>
    <t>CERRAJERÍA C.C. PILARICA ++ /ID 45711 ++  / COPIA LLAVE DOB</t>
  </si>
  <si>
    <t>F - 8442 - COPIA DE LLAVE PARA MANTENIMIENTO VVDA ALOJAMIENTO PROVISIONAL CALLE TIERRA 5 2-I - ORTIZ</t>
  </si>
  <si>
    <t>AMPLIACION TALLER ESTACIONES DE PASO EN EL CENTRO MUNICIPAL DE LA IGUALDAD // JULIO A DICIEMBRE 2025</t>
  </si>
  <si>
    <t>AD COMPLEMENTARIO AL PROYECTO DE CERTIFICACIÓN DE LA RED AD 920250006364</t>
  </si>
  <si>
    <t>BAJA A 30/04/2025 DEL SISTEMA PROTECCIÓN ALARMA TRANSITORIA  ZONA JOVEN PINAR</t>
  </si>
  <si>
    <t>1ª PRÓRROGA CONTRATO DE SERVICIOS DE ""ATENCIÓN CIUDADANA 010, CENTRALITA Y ATENC. PRESENCIAL  AYTO VA-CAMBIO TERCERO</t>
  </si>
  <si>
    <t>MENUDO FIN DE SEMANA (1): REPRESENTACIÓN OBRA DONDE DUERMEN LOS CUENTOS EN CM LAS FLORES 3/05 - actuación suspendida</t>
  </si>
  <si>
    <t>SUMINISTROS DIVERSOS 2025</t>
  </si>
  <si>
    <t>Reajuste presupuestario de la dirección de las obras del cambio de cubierta del Centro de Vida Activa ""Zona Este""-1mes-</t>
  </si>
  <si>
    <t>liberar el saldo sobrante de gastos de transporte del alumnado de cursos de cooperacion tecnica 2025-PASANTIAS</t>
  </si>
  <si>
    <t>ADO/</t>
  </si>
  <si>
    <t>Anula 920250009841 por Duplicidad //ADQUISICIÓN REPUESTOS CONTENEDORES PAPEL/CARTÓN CARGA LATERAL. SERVICIO DE LIMPIEZA.</t>
  </si>
  <si>
    <t>Anula 920250007828 // ADQUISICIÓN REPUESTOS CONTENEDORES PAPEL/CARTÓN CARGA LATERAL. SERVICIO DE LIMPIEZA.</t>
  </si>
  <si>
    <t>610</t>
  </si>
  <si>
    <t>624</t>
  </si>
  <si>
    <t>22609</t>
  </si>
  <si>
    <t>22619</t>
  </si>
  <si>
    <t>635</t>
  </si>
  <si>
    <t>22201</t>
  </si>
  <si>
    <t>22620</t>
  </si>
  <si>
    <t>CONTRATACION MENOR / SERVICIOS / PRIMER, SEGUNDO Y TERCER TRIMESTRE EJERCICIO 2025</t>
  </si>
  <si>
    <t>CONTRATACION MENOR / SUMINISTROS / PRIMER, SEGUNDO Y TERCER TRIMESTRE EJERCICIO 2025</t>
  </si>
  <si>
    <t>CONTRATACION MENOR / OBRAS / PRIMER, SEGUNDO Y TERCER TRIMESTRE EJERCICIO 2025</t>
  </si>
  <si>
    <t>CONTRATACION MENOR / OTROS / PRIMER, SEGUNDO Y TERCER TRIMESTRE EJERCICIO 2025</t>
  </si>
  <si>
    <t>CONTRATACION MENOR / MIXTOS / PRIMER, SEGUNDO Y TERCER TRIMESTRE EJERCICIO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</si>
</sst>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8"/>
      <name val="Arial"/>
      <family val="2"/>
    </font>
    <font>
      <sz val="9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vertical="center" wrapText="1"/>
    </xf>
    <xf numFmtId="10" fontId="3" fillId="0" borderId="2" xfId="3" applyNumberFormat="1" applyFont="1" applyBorder="1" applyAlignment="1">
      <alignment horizontal="right" vertical="center" wrapText="1" indent="1"/>
    </xf>
    <xf numFmtId="4" fontId="0" fillId="0" borderId="0" xfId="0" applyNumberForma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0" fontId="0" fillId="0" borderId="0" xfId="3" applyNumberFormat="1" applyFont="1"/>
    <xf numFmtId="4" fontId="6" fillId="4" borderId="6" xfId="0" applyNumberFormat="1" applyFont="1" applyFill="1" applyBorder="1" applyAlignment="1">
      <alignment vertical="center" wrapText="1"/>
    </xf>
    <xf numFmtId="0" fontId="11" fillId="0" borderId="0" xfId="0" applyFont="1"/>
    <xf numFmtId="10" fontId="11" fillId="0" borderId="0" xfId="3" applyNumberFormat="1" applyFont="1"/>
    <xf numFmtId="4" fontId="12" fillId="0" borderId="0" xfId="0" applyNumberFormat="1" applyFont="1" applyAlignment="1">
      <alignment vertical="center" wrapText="1"/>
    </xf>
    <xf numFmtId="0" fontId="12" fillId="0" borderId="0" xfId="0" applyFont="1" applyAlignment="1">
      <alignment vertical="center" wrapText="1"/>
    </xf>
    <xf numFmtId="10" fontId="13" fillId="0" borderId="2" xfId="3" applyNumberFormat="1" applyFont="1" applyBorder="1" applyAlignment="1">
      <alignment horizontal="right" vertical="center" wrapText="1" indent="1"/>
    </xf>
    <xf numFmtId="4" fontId="4" fillId="0" borderId="2" xfId="0" applyNumberFormat="1" applyFont="1" applyBorder="1" applyAlignment="1">
      <alignment horizontal="left" vertical="center" wrapText="1"/>
    </xf>
    <xf numFmtId="49" fontId="9" fillId="0" borderId="0" xfId="0" applyNumberFormat="1" applyFont="1"/>
    <xf numFmtId="1" fontId="14" fillId="0" borderId="0" xfId="0" applyNumberFormat="1" applyFont="1"/>
    <xf numFmtId="49" fontId="14" fillId="0" borderId="0" xfId="0" applyNumberFormat="1" applyFont="1"/>
    <xf numFmtId="14" fontId="14" fillId="0" borderId="0" xfId="0" applyNumberFormat="1" applyFont="1"/>
    <xf numFmtId="4" fontId="14" fillId="0" borderId="0" xfId="0" applyNumberFormat="1" applyFont="1"/>
    <xf numFmtId="1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0" fontId="14" fillId="0" borderId="0" xfId="0" applyFont="1"/>
    <xf numFmtId="49" fontId="14" fillId="0" borderId="0" xfId="0" applyNumberFormat="1" applyFont="1" applyAlignment="1">
      <alignment horizontal="left"/>
    </xf>
    <xf numFmtId="0" fontId="4" fillId="0" borderId="2" xfId="0" applyFont="1" applyBorder="1" applyAlignment="1">
      <alignment horizontal="left"/>
    </xf>
  </cellXfs>
  <cellStyles count="4">
    <cellStyle name="Buena" xfId="1" xr:uid="{00000000-0005-0000-0000-000000000000}"/>
    <cellStyle name="Normal" xfId="0" builtinId="0"/>
    <cellStyle name="Porcentaje" xfId="3" builtinId="5"/>
    <cellStyle name="Título 1" xfId="2" xr:uid="{00000000-0005-0000-0000-000003000000}"/>
  </cellStyles>
  <dxfs count="1741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landa del Pozo Garcia" refreshedDate="45985.517478819442" createdVersion="6" refreshedVersion="8" minRefreshableVersion="3" recordCount="5354" xr:uid="{00000000-000A-0000-FFFF-FFFF16000000}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79000024" maxValue="220250048707"/>
    </cacheField>
    <cacheField name="Fase" numFmtId="49">
      <sharedItems/>
    </cacheField>
    <cacheField name="Fecha" numFmtId="14">
      <sharedItems containsSemiMixedTypes="0" containsNonDate="0" containsDate="1" containsString="0" minDate="2025-01-01T00:00:00" maxDate="2025-10-01T00:00:00"/>
    </cacheField>
    <cacheField name="Referencia" numFmtId="1">
      <sharedItems containsSemiMixedTypes="0" containsString="0" containsNumber="1" containsInteger="1" minValue="22022001814" maxValue="22025007100"/>
    </cacheField>
    <cacheField name="Aplicación" numFmtId="49">
      <sharedItems/>
    </cacheField>
    <cacheField name="Importe" numFmtId="4">
      <sharedItems containsSemiMixedTypes="0" containsString="0" containsNumber="1" minValue="-3125000" maxValue="21328000"/>
    </cacheField>
    <cacheField name="Nombre Ter." numFmtId="49">
      <sharedItems count="2909">
        <s v="PETZL ESPAÑA.S.L."/>
        <s v="AIG EUROPE SA SUCURSAL EN ESPAÑA"/>
        <s v="DORNIER S.A."/>
        <s v="UTE SAD AVANZADO VALLADOLID SENIOR SERVICIOS INTEGRALES SA Y ONET IBERIA SAU"/>
        <s v="SAMYL FACILITY SERVICES, S.L."/>
        <s v="AC CAMERFIRMA,S.A"/>
        <s v="SERVICIOS COMIDAS Y ACTIVIDADES SOCIALES, S.L."/>
        <s v="OCCIDENT GCO SOCIEDAD ANONIMA DE SEGUROS Y REASEGUROS"/>
        <s v="GRUPO LINCE ASPRONA S.L."/>
        <s v="ZURICH INSURANCE PLC SUCURSAL EN ESPAÑA"/>
        <s v="VIGILANTES ASOCIADOS AL SERVICIO DE BANCA Y EMPRESAS VASBE SL"/>
        <s v="SERVICIOS OSGA, S.L."/>
        <s v="SYNLAB DIAGNÓSTICOS GLOBALES, S.A."/>
        <s v="ANTON CENTRO ESPECIAL DE EMPLEO, S.L"/>
        <s v="AGENCIA EUROPA PRESS, S.A."/>
        <s v="IMPERIAL DE EXPLOTACIONES HOTELERAS, S.L."/>
        <s v="HIBERUS IT DEVELOPMENT SERVICES SL"/>
        <s v="RED ESPAÑOLA DE SERVICIOS, S.A.U."/>
        <s v="CULTURA &amp; COMUNICACION SERVICIOS ESPECIALIZADOS DE COMUNICACION, S.L."/>
        <s v="A4TINTAS IMPRESION DIGITAL S.L."/>
        <s v="CALIDAD DE AMBIENTE, S.L."/>
        <s v="SERVEO SOCIAL S.L."/>
        <s v="UTE ALBERGUE MUNICIPAL ARALIA SERVICIOS SOCIOSANITARIOS SA Y FUNDACION INTRAS"/>
        <s v="ASCAN SERVICIOS URBANOS SL"/>
        <s v="OSCAR MANUEL DEL AMO  DE ANDRES"/>
        <s v="EDUCACIÓN, CULTURA Y OCIO ESPJ"/>
        <s v="TOMAS CABEZAS S.L."/>
        <s v="EMCO VIDEO INDUSTRIAL, S.L.U."/>
        <s v="EL MUNDO-UNIDAD EDITORIAL S.A."/>
        <s v="ALKI-OLID S.L."/>
        <s v="ALLENDE ACTIVIDADES DE OCIO Y TIEMPO LIBRE,  S.L."/>
        <s v="RECICLADOS PUCELANOS, S.L.U."/>
        <s v="ALMACEN DE RECAMBIOS PAHER, S.A."/>
        <s v="MIGUEL  SANABRIA MURCIEGO"/>
        <s v="SUMINISTROS SEHICA, S.L."/>
        <s v="UNIFORMES GARY´S S.L.U."/>
        <s v="PESTNET ESPAÑA SL"/>
        <s v="FORMACAL S.L."/>
        <s v="ALVALOP SERVICIOS XXI SL"/>
        <s v="AGENCIA DE NOTICIAS ICAL, S.L"/>
        <s v="AGENCIA EFE, S.A"/>
        <s v="DISCOMTES ENERGÍA, S.L."/>
        <s v="OESIA NETWORKS S.L."/>
        <s v="MIGUEL LOPEZ JEREZ"/>
        <s v="RODRIMALIA, S.L."/>
        <s v="PROSEGUR SOLUCIONES INTEGRALES DE SEGURIDAD ESPAÑA SL"/>
        <s v="GRUPO LIMPIATIN S.L.L."/>
        <s v="ADTIVA COMUNICACION CREATIVA SL"/>
        <s v="URBASER SA"/>
        <s v="ARMAISMA, S.L."/>
        <s v="KOALA SOLUCIONES EDUCATIVAS, S.A."/>
        <s v="ACCIONA MEDIO AMBIENTE, S.A."/>
        <s v="MYLVA,S.A."/>
        <s v="JOYERÍA RELOJERÍA ZURRO"/>
        <s v="SENIOR SERVICIOS INTEGRALES SA - ASOC PAJARILLOS EDUCA UTE"/>
        <s v="GAS NATURAL COMERCIALIZADORA, S.A."/>
        <s v="EDEBEI INFANTIL S.L."/>
        <s v="INVESTIGACION &amp; CONSULTING S.A."/>
        <s v="MANOVEL,S.A."/>
        <s v="UNIVERSIDAD DE BURGOS"/>
        <s v="DISTRIBUCION DE PAPEL CASTILLA Y LEON, S.A."/>
        <s v="VALLAPAPEL, S.L."/>
        <s v="RUBEN OLMEDO RODRIGUEZ"/>
        <s v="RUDELGRAF, S.L."/>
        <s v="ALTIA CONSULTORES, S.A."/>
        <s v="MIGUEL ANGEL JURADO  NARANJO"/>
        <s v="IPROGES CONSULTING, S.L."/>
        <s v="ASCENSORES ZENER GRUPO ARMONIZA, S.L.U."/>
        <s v="ATECH BPO SL"/>
        <s v="FEDERACION DE COLECTIVOS EDUCACION DE ADULTOS"/>
        <s v="ESIMPLA, S.L."/>
        <s v="IN PULSO MUSICAL SOCIEDAD COOPERATIVA"/>
        <s v="ANTALIS IBERIA"/>
        <s v="EL NORTE DE CASTILLA, S.A."/>
        <s v="ARIDOS GONZAL SL"/>
        <s v="ASE-PSIKE, S.L."/>
        <s v="PINTURAS Y SUMINISTROS PINMAHER S.L.L."/>
        <s v="RBA REVISTAS, S.L."/>
        <s v="ASOC PARA LA PROMOCION Y GESTION DE SERVICIOS SOCIALES GENERALES Y ESPECIALIZADOS"/>
        <s v="X-TRAÑAS PRODUCCIONES S.L."/>
        <s v="BENADOOR, S.L."/>
        <s v="KOINOS COMUNICACION S.L."/>
        <s v="CYDIMA, S.L."/>
        <s v="ASOCIACIÓN PARA EL PROGRESO DE LA DIRECCIÓN"/>
        <s v="SUMINISTROS GRAFICOS POLGRAF, S.L."/>
        <s v="IDATEL NETWORKS, S.L."/>
        <s v="CONTENEDORES LA FLECHA, S.L"/>
        <s v="ASOCIACION RED DE CIUDADES QUE CAMINAN"/>
        <s v="VODAFONE ESPAÑA, S.A.U."/>
        <s v="FERNANDO MARTINEZ  BERMEJO"/>
        <s v="SERRAL ORGANIZACION Y GESTION DE ARCHIVOS Y BIBLIOTECAS, SL"/>
        <s v="TRANS-ASISTENCIA DE LA CHICA SL"/>
        <s v="CLN SERVICIOS INTEGRALES SL"/>
        <s v="SCIVOLO-ROSSO,S.L."/>
        <s v="AUDIOVISUAL EXPERIENCE S.L."/>
        <s v="SOLUCIONES PGV VALLADOLID SL"/>
        <s v="AUTO INYECCION VICENTE, S.A."/>
        <s v="ARASTI BARCA M.A., S.L."/>
        <s v="CONTENUR ESPAÑA, S.L."/>
        <s v="JOSE LUIS MARIN REDONDO"/>
        <s v="ALPA COPIADORAS, S.L."/>
        <s v="ALPHABET ESPAÑA FLEET MANAGEMENT, S.A."/>
        <s v="HISPAPOST S.A"/>
        <s v="EULEN SERVICIOS SOCIOSANITARIOS, S.A."/>
        <s v="CENTRO DE INNOVACIÓN DE SERVICIOS GESTIONADOS AVANZADOS, S.L."/>
        <s v="GILSON INTERNACIONAL BV SUCURSAL EN ESPAÑA"/>
        <s v="OXILID S.L."/>
        <s v="FFS EQUIPOS URBANOS, S.A"/>
        <s v="TINLOHI, S.L."/>
        <s v="RED ARQUITECTURA E INTERIORISMO S.L."/>
        <s v="SANZ ROTULOS S.L."/>
        <s v="TECNICAS DE AHORRO ENERGETICO, S.L."/>
        <s v="ENTIDAD DEPORTIVA MUJER DEFIENDETE"/>
        <s v="AXATON, S.L."/>
        <s v="EDICIONES EL PAIS, S.L."/>
        <s v="IZASA SCIENTIFIC, S.L.U."/>
        <s v="EIFFAGE ENERGIA S.L.U."/>
        <s v="TDMED POWER SYSTEMS, S.L."/>
        <s v="ACOVALL ACOMETIDAS Y SANEAMIENTOS DE VALLADOLID S.L."/>
        <s v="ALCASA SATURNO S.L."/>
        <s v="LA MADRIGUERA DE SLOTH, SL"/>
        <s v="OBRAS HERGON, S.A."/>
        <s v="CASTILLA ASESORIA DE TURISMO SL"/>
        <s v="MARIA CRISTINA REDONDO ALONSO"/>
        <s v="ALIADOS POR LA INTEGRACION CASTILLA Y LEON CEE S.L.U."/>
        <s v="CADIELSA GRUPO, S.L.U."/>
        <s v="TECNICAS PANTRA, S.L."/>
        <s v="DIARIO ABC, S.L."/>
        <s v="CALORVENT S.L."/>
        <s v="JOSE ANTONIO CONCEJO BERNALDO DE QUIROS"/>
        <s v="CAMIONES DEL PISUERGA, S.A."/>
        <s v="GLORIA HERNANDEZ LUIS"/>
        <s v="MANUEL CARDEÑAS BELTRAN"/>
        <s v="ENRIQUE BUENO TRIGUEROS"/>
        <s v="FARAHDIVA, S.L."/>
        <s v="CARROCERIAS Y GRUAS M. TORRE S.L."/>
        <s v="BAYARD REVISTAS, S.A.U."/>
        <s v="REIRES LOZANO CONSTRUCCIONES S.L."/>
        <s v="MIL TRESCIENTOS GRAMOS, S.L."/>
        <s v="PROTEC SOLANA,S.L."/>
        <s v="CARLIBUR S.L."/>
        <s v="CASTELLANA DE TELECOMUNICACIONES, S.L."/>
        <s v="MARTA MARÍA HERRARTE SANZ"/>
        <s v="CASTILLA VEHICULOS INDUSTRIALES S.A."/>
        <s v="CENTRO DE ESTUDIO Y CONTROL DE RUIDO S.L."/>
        <s v="SOCIEDAD ESTATAL CORREOS TELEGRAFOS, S.A"/>
        <s v="AMAQ ELEVACION, S.L."/>
        <s v="ANGEL RODRIGUEZ  SAN JOSÉ"/>
        <s v="SCAFO EVENTOS, S.L."/>
        <s v="MARIA ISABEL SAN MIGUEL MUÑOZ"/>
        <s v="ASOC ESPAÑOLA DE CUBIERTAS VERDES"/>
        <s v="TARGET TECNOLOGIA, S.A."/>
        <s v="CAMARA OFICIAL DE COMERCIO, INDUSTRIA Y SERVICIOS DE VALLADOLID"/>
        <s v="NURIA MONTERO MARCOS"/>
        <s v="FCC MEDIO AMBIENTE SA"/>
        <s v="INICIATIVAS TECNOLOGICAS EN INTERNET, SL"/>
        <s v="UNIFORMES Y VESTUARIO LABORAL, S.L."/>
        <s v="CONSTRUCCIONES SANCHEZ ROMERA, S.L."/>
        <s v="COMERCIAL ULSA S.A."/>
        <s v="SOLITIUM S.L."/>
        <s v="EULEN S.A."/>
        <s v="COLEGIO OFICIAL PSICOLOGOS CASTILLA-LEON"/>
        <s v="ZTRAINING INNOVACIÓN CASTILLA Y LEÓN S.L."/>
        <s v="CARRETILLAS MAYOR, S.A."/>
        <s v="COLEGIO OFICIAL VETERINARIOS VALLADOLID"/>
        <s v="CRESPO COMERCIAL ESPAÑOLA DE PROTECCION, S.L."/>
        <s v="PLACAS Y ROTULOS INDUSTRIALES, SOCIEDAD LIMITADA"/>
        <s v="EL ACCESORIO HERRANZ Y VELASCO S.L."/>
        <s v="MARIA CRUZ SAN MIGUEL ARROYO"/>
        <s v="BETTINA ALEXANDRA GERTRUD GEISSELMANN"/>
        <s v="AURUM REGALOS PUBLICITARIOS,S.L."/>
        <s v="CALEFACCION AUTOMATICA S.L."/>
        <s v="ESTUDIO DE DISEÑO Y ARQUITECTURA WORLD DESIGN, S.L."/>
        <s v="EMERGALIA S.L.U."/>
        <s v="ACTUA SERVICIOS Y MEDIO AMBIENTE, S.L."/>
        <s v="DATAINFO CONSULTORES Y ASESORES SL"/>
        <s v="DECORACION Y PINTURAS JOSE HERRADOR S.L.U."/>
        <s v="ELECTRICIDAD PASCUAL DE DIEGO, S.L."/>
        <s v="OCA-DIDO, S.L."/>
        <s v="DIGITAL CARDIG, S.L.L."/>
        <s v="CASA AMBROSIO RODRIGUEZ, S.L."/>
        <s v="DEREOJO PRODUCCIONES, S.L."/>
        <s v="CEEIS INTERPOLA, S.L."/>
        <s v="SKYNET INFORMATICA SL"/>
        <s v="NOVELEC PUCELA, S.L."/>
        <s v="TOTAL SAFETY CLEAN, S.L.U."/>
        <s v="ALICIA SANZ RODRIGUEZ"/>
        <s v="FRIHER, S.L."/>
        <s v="ISIDRO HERNANDO, S.L."/>
        <s v="PROTEXVALL SOCIEDAD COOPERATIVA"/>
        <s v="DISTRIBUCIONES AMO, S.A."/>
        <s v="MANUEL RAMOS MUÑIZ"/>
        <s v="ASCENSORES ENOR S.L."/>
        <s v="SDAD. ESPAÑOLA CARBUROS METALICOS, S.A."/>
        <s v="AYESA IBERMÁTICA S.A.U."/>
        <s v="GAM TRAINING APOYO Y FORMACIÓN S.L."/>
        <s v="TRAZADOS VIALES S.L."/>
        <s v="EDITORIAL CASTELLANA DE IMPRESIONES S.L."/>
        <s v="ALMACENES GONZALEZ BOMBIN, SOCIEDAD LIMITADA"/>
        <s v="PROYCO &amp; CAWAY, SOCIEDAD LIMITADA"/>
        <s v="NEMOKINOS SLU"/>
        <s v="BRAVO INDIA SL"/>
        <s v="SAMGA S. L. SERVICIOS AUXILIARES DE MANTENIMIENTO GENERAL"/>
        <s v="INCIDEC INGENIERÍA Y ARQUITECTURA, S.L."/>
        <s v="JUAN CARLOS ALONSO MOYANO"/>
        <s v="AEBI SCHMIDT IBÉRICA, S.A."/>
        <s v="CURVAL ESPJ"/>
        <s v="INSERTA INNOVACION SOCIAL, S.L."/>
        <s v="AUTOS IGLESIAS SL"/>
        <s v="CARLOS JESÚS GRAU SÁNCHEZ"/>
        <s v="ROSENBAUER ESPAÑOLA, S.A."/>
        <s v="NOVAELEC SISTEMAS, S.L."/>
        <s v="ALJOBAR S.L."/>
        <s v="ASOCIACION DE LA PRENSA DEPORTIVA DE VALLADOLID"/>
        <s v="DS SMITH RECYCLING SPAIN S.A."/>
        <s v="MARIA JOSE LARENA  GOROSTIAGA"/>
        <s v="SUMINISTROS GARCICHAO, S.L."/>
        <s v="SAFETY-KLEEN ESPAÑA, S.A.U."/>
        <s v="RECICLADOS SOSTENIBLES, S.L."/>
        <s v="ENCLAVE FORMACIÓN, S.L.U."/>
        <s v="ENERGINOBA BATERÍAS Y MANTENIMIENTOS, S.L."/>
        <s v="EVA MARIA MARTIN CANCIO"/>
        <s v="INSTALACIONES ELECTRICAS 2023 SERVILUX, S.L."/>
        <s v="ANA BELEN DIEZ DE LA CALLE"/>
        <s v="ELECNOR SERVICIOS Y PROYECTOS,S.A.U"/>
        <s v="LICUAS S.A."/>
        <s v="INSIGNA UNIFORMES, S.L."/>
        <s v="MONKEYFIT SL"/>
        <s v="GRUPO SIFU CASTILLA Y LEON SL"/>
        <s v="ARANZAZU MATEO BURGOS"/>
        <s v="BERTA MONCLUS  ARRABAL"/>
        <s v="ESTUDIOS Y CONTROLES BIOLOGICOS, S.L. (BIECON)"/>
        <s v="PABLO  NUÑEZ IZARD"/>
        <s v="ESPECTÁCULOS MIGUEL, S.L."/>
        <s v="EXCLUSIVAS MAOR, S.L."/>
        <s v="CAIXABANK S.A."/>
        <s v="SM SISTEMAS MEDIOAMBIENTALES S.L."/>
        <s v="ALLIANZ COMPANÍA DE SEGUROS Y REASEGUROS, S.A."/>
        <s v="FERRETERIA ORTIZ VALLADOLID, S.L."/>
        <s v="MARIA JOSE ENRIQUEZ VEGAS"/>
        <s v="MARÍA VANESA CALZADA RODRIGUEZ"/>
        <s v="NATALIA DIEZ WIRTON"/>
        <s v="JUAN ENRIQUE HERNANZ LAZARO"/>
        <s v="FLUME S.L."/>
        <s v="WASTERENT S.L."/>
        <s v="ISABEL BENITO GARCIA"/>
        <s v="SAGRES S.L."/>
        <s v="RECICLAJE DE CONSUMIBLES OFIMÁTICOS IBAIZABAL, S. L."/>
        <s v="HERA HOLDING Y HÁBITAT, ECOLOGÍA Y RESTAURACIÓN AMBIENTAL, S.L."/>
        <s v="MONCOBRA, S.A."/>
        <s v="PUENTIA COMUNICACION S.L."/>
        <s v="NATALIA PUENTE FERNANDEZ"/>
        <s v="CENTRO DE FORMACION SOPORTE VITAL CASTILLA Y LEON SL."/>
        <s v="CENTRO DE ESTUDIOS DE MATERIALES Y CONTROL DE OBRAS, S.A. (CEMOSA)"/>
        <s v="CICLOS CUERVAS S.L."/>
        <s v="CENTRO DE OBSERVACION Y TELEDETECCION ESPACIAL, S.A.U."/>
        <s v="CONNECTIS ICT SERVICES, S.A."/>
        <s v="ANGÉLICA GAGO  BENITO"/>
        <s v="UTE INETUM ESPAÑA-VIRTUAL DESK VASSOCIALES- EXPT. 10SS-118-23"/>
        <s v="FUNDACION ALDABA"/>
        <s v="PINTURAS BROCH S.L."/>
        <s v="NURIA MARTIN  SANZ"/>
        <s v="FUNDACION PARA EL FOMENTO DE LA INNOVACION INDUSTRIAL"/>
        <s v="FUNDACION PARA LA EXCELENCIA EMPRESARIAL DE CASTILLA Y LEON"/>
        <s v="FRANCISCO JOSÉ GOZALO ARRANZ"/>
        <s v="INSTALACIONES ELECTRICAS OLMEDO CACERES S.L."/>
        <s v="JAVIER PEREZ  ISPIERTO"/>
        <s v="1A INGENIEROS,  S.L.P."/>
        <s v="GRUPO ELECTRO STOCKS, S.L."/>
        <s v="CULLIGAN WATER SPAIN, S.L.U."/>
        <s v="SERMANINT HISPANIA, S.L. (SERVICIOS DE MNTO INTEGRAL)"/>
        <s v="MAILING ANDALUCIA S.A"/>
        <s v="ARCAL GESTION DOCUMENTAL, SL"/>
        <s v="EDUCTRADE SA"/>
        <s v="MERCK LIFE SCIENCE SLU"/>
        <s v="JESUS TEOFILO GARRIDO MORILLO"/>
        <s v="SONEPAR IBERICA SPAIN S.A.U."/>
        <s v="JADE MUSICAL,S.L."/>
        <s v="RUBEN HERRANZ  VILLACE"/>
        <s v="UNIPREX,S.A.U."/>
        <s v="MOTOS DE IMPORTACIÓN, S.L."/>
        <s v="JAHOSVA, S.L."/>
        <s v="CASTILLA Y LEON RADIO, S.A."/>
        <s v="ORONA S. COOP."/>
        <s v="RADIO POPULAR S.A.-COPE"/>
        <s v="SOCIEDAD ESPAÑOLA DE RADIODIFUSION,S.L."/>
        <s v="ARCOVET PRODUCTOS VETERINARIOS SL"/>
        <s v="HERRERO Y NUÑEZ MOTOR, S.L."/>
        <s v="HIDRAULICA INDUSTRIAL S.A."/>
        <s v="PUERTAS FAHER S.L.L."/>
        <s v="ELENA TORIBIO  RODRIGUEZ"/>
        <s v="IBERDROLA CLIENTES S.A.U"/>
        <s v="IBERICA DE SALES S.A."/>
        <s v="ENRIQUETA MOREJON  JIMENEZ"/>
        <s v="IDEOTUR, S.L.L."/>
        <s v="ILUSTRE COLEGIO DE ABOGADOS VALLADOLID"/>
        <s v="DIVACEL,S.L."/>
        <s v="ELMON ELECTRICIDAD Y COMUNICACIONES, S.L."/>
        <s v="OKARINO TRAPISONDA TEATRO TITERES, S.L."/>
        <s v="KOMBU DATA SERVICES S.L.U."/>
        <s v="EL CORTE INGLES, S.A."/>
        <s v="VEOLIA SERVICIOS LECAM,S.A.U."/>
        <s v="ADC TIEMPO LIBRE SL"/>
        <s v="FUNDACIÓN EMPRESA-UNIVERSIDAD GALLEGA (FEUGA)"/>
        <s v="ATHISA MEDIO AMBIENTE,  S.A.U."/>
        <s v="ENVIRA SOSTENIBLE, S.A."/>
        <s v="EL MERCADO DEL TRIGO SL"/>
        <s v="ARTISTAMENTE, SOCIEDAD LIMITADA"/>
        <s v="DYNAMYCA SOSTENIBLE SL"/>
        <s v="SERVICIOS INTEGRALES BERZOSAS XXI S.L."/>
        <s v="MARIA JOSE ANDRES  CONDE"/>
        <s v="CASA PEPE VIGO SL"/>
        <s v="SOLYVEN INGENIERIA, S.L."/>
        <s v="ROBERTO HERRERO MERINO SL"/>
        <s v="EMPROSOFT S.A."/>
        <s v="SERVICIO DE LIMPIEZA DOMESTICA COMODIN, S.L."/>
        <s v="DAZA DISEÑO &amp; COMUNICACION, S.L."/>
        <s v="BELGRAVIA PRODUCCIONES SL"/>
        <s v="ALFONSO CORRAL  BERMEJO"/>
        <s v="EVANGELINA VALDESPINO  HERRERO"/>
        <s v="JESUS SILVERIO CAVIA CAMARERO"/>
        <s v="OSCAR BARAJAS  SÁNCHEZ"/>
        <s v="FUNDACION JUAN SOÑADOR"/>
        <s v="CONSTRUCCIONES Y REFORMAS DE LA ROSA SANCHEZ SLL"/>
        <s v="ASOCIACION PARA ORGANIZACION DE FERIAS Y CERTAMENES DISCOGRAFIC0S"/>
        <s v="MATA DIGITAL, S.L."/>
        <s v="TECNICAS DE CONTROL, PREVENCION Y GESTION AMBIENTAL, S.L (GEPRECON, S.L.)"/>
        <s v="ORANGE ESPAGNE SA"/>
        <s v="OPEN ENERGY 2012 SL"/>
        <s v="KEYCOES COMUNICACION S.L."/>
        <s v="MARIA VICTORIA VARONA GARROSA"/>
        <s v="MARIA DEL ROSARIO JAULAR MARTÍN"/>
        <s v="MARIA ROSARIO GONZALEZ MUÑOZ"/>
        <s v="ALFONSO MATEO RODRIGUEZ"/>
        <s v="INSTALACIONES ELECTRICAS SEOANE, SL"/>
        <s v="ASOCIACION CULTURAL KINUNA TEATRO Y TERAPIAS ALTERNATIVAS"/>
        <s v="ZINET MEDIA GLOBAL S.L."/>
        <s v="JESUS SUMINISTROS INDUSTRIALES, S.A."/>
        <s v="VALLAOCIO, S.L."/>
        <s v="ASOC. CULTURAL MUSICAL LA TORZIDA"/>
        <s v="ATHENEA MUSICAL"/>
        <s v="JOSE CARLOS PUELLES DE LA CAL"/>
        <s v="GESTION Y ESTUDIOS AMBIENTALES, S. COOP."/>
        <s v="LOCK SISTEMAS, S.L.L."/>
        <s v="SRCL CONSENUR, S.L.U."/>
        <s v="WAVES KIDS S.L."/>
        <s v="NORMADAT, SA"/>
        <s v="HERMENEUS WORLD SL"/>
        <s v="RETAHILO EDICIONES SL"/>
        <s v="MOCA AGENCIA DIGITAL, S.L."/>
        <s v="MONTAJES MODULARES MARTINEZ S.L."/>
        <s v="IMPRESOS ANGELMA S.A."/>
        <s v="LOMIMAR, S.L."/>
        <s v="LUBRICANTES LOMAR, S.L.U."/>
        <s v="DEXTER VOLPRINT, S.L."/>
        <s v="ROTULOS TESEDO, SOCIEDAD LIMITADA"/>
        <s v="LUBRIDUERO, S.L."/>
        <s v="ZEPHYR MENSAJEROS, S.L."/>
        <s v="MAPFRE ESPAÑA, COMPAÑIA DE SEGUROS Y REASEGUROS, S.A."/>
        <s v="MARIA FELISA ALONSO ACUÑA"/>
        <s v="EMMA GOMEZ  GOMEZ"/>
        <s v="ASCENSORES TRESA, S.A."/>
        <s v="COLEGIO NACIONAL SECRETARIOS, INTERVENTORES Y TESOREROS ADMON. LOCAL"/>
        <s v="COM-PACTO SOLUCIONES Y PROYECTOS, S.L."/>
        <s v="ELECTRO-INDUX, S.L."/>
        <s v="NAMEN COLOR, S.L."/>
        <s v="STRATO, S.L."/>
        <s v="FIRMAPROFESIONAL,S.A."/>
        <s v="ALVAROMAN REGALOS PUBLICITARIOS, S.L."/>
        <s v="MARINO DE LA FUENTE, S.A."/>
        <s v="DOS MIL CUARENTA Y CINCO S.L."/>
        <s v="TRANSVAPA, S.L."/>
        <s v="M.LUISA LOPEZ MUNICIO"/>
        <s v="SECURITAS SEGURIDAD ESPAÑA S.A."/>
        <s v="INGENIERIA DE GESTION INDUSTRIAL, S.L."/>
        <s v="TELEFÓNICA MÓVILES ESPAÑA, S.A."/>
        <s v="MECANIZADOS Y SOLDADURAS ANSAMA,  SL"/>
        <s v="ASOCIACIÓN CULTURAL LA LUZ DE LAS DELICIAS"/>
        <s v="UNIVERSIDAD DE VALLADOLID"/>
        <s v="BAND SWEET, S.L."/>
        <s v="JAVIER NAVARRO  ORDOÑEZ"/>
        <s v="MUSTRAMIT SL"/>
        <s v="TEATRO DEL AZAR, S.L."/>
        <s v="ACLAD ATENCIÓN INTEGRAL A COLECTIVOS EN RIESGO"/>
        <s v="TRADESEGUR, S.A."/>
        <s v="FICHERO DE CARGOS ESTIRADO, S.A."/>
        <s v="MUNDO INDUSTRIA, S.L."/>
        <s v="AQM LABORATORIOS,S.L"/>
        <s v="EQUINSA PARKING SL"/>
        <s v="NEUMATICA HIDRAULICA BECO, S.A."/>
        <s v="SIMON MORETON AUDITORES SL"/>
        <s v="ALONSO VENDING 1995, S.L."/>
        <s v="HIJOS DE AMBROSIO PELAZ, S.A."/>
        <s v="RAUL GOMEZ  PANIAGUA"/>
        <s v="RECEPCION Y CONTROL, S.A."/>
        <s v="AIR CASTILLA, S.L."/>
        <s v="ALVIBESA MOTOR, S.L."/>
        <s v="MAQUINAS PEREZ OTERO S.L."/>
        <s v="RENTOKIL INITIAL ESPAÑA, S.A."/>
        <s v="JOSÉ MANUEL SASTRE TOQUERO"/>
        <s v="EDITORIAL CULTURA ACTIVA S.L."/>
        <s v="AXEL SPRINGER ESPAÑA, S.A."/>
        <s v="SGS INSPECCIONES REGLAMENTARIAS, S.A"/>
        <s v="INDUSTRIAL GLOBAL SUPPLY, S.L."/>
        <s v="ASOC CULTURAL BANDA DE MUSICA DE LAGUNA DE DUERO"/>
        <s v="RADHANIL"/>
        <s v="PAULEON AUTOMOCION, S.L."/>
        <s v="COMERCIAL AGRICOLA CASTELLANA,S.L"/>
        <s v="FRAGUA INNOVACION S.L."/>
        <s v="HEARST MAGAZINES, S.L."/>
        <s v="DISAUTO S.A."/>
        <s v="REPROGRAFIA CROQUIS,S.L"/>
        <s v="FEDERICO POLIZ VARONA"/>
        <s v="INGENIERIA Y DESARROLLO SOSTENIBLE DEL SIGLO XXI, S.L."/>
        <s v="CYLSTAT, GESTION EMPRESARIAL ASESORAMIENTO ESTADISTICO, ECONOM. INFORMATICO, S.L."/>
        <s v="REMICA SA"/>
        <s v="EDITORIAL TORRE DE PAPEL, S.L."/>
        <s v="FLORENCIA ISABEL FONTANILLAS BURON"/>
        <s v="PROCESO DIGITAL DE AUDIO, S.L."/>
        <s v="ALSINA I LLORCA S.L."/>
        <s v="BRONCE 7 ARGALES, S.L."/>
        <s v="PROSEÑAL S.L.U"/>
        <s v="RADIADORES PALACIOS S.A."/>
        <s v="JOSE MARIA PEREZ TOQUERO"/>
        <s v="RUBICIN S.L."/>
        <s v="REVISTA DE DERECHO URBANISTICO"/>
        <s v="RECAMBIOS POMAUTO, S L"/>
        <s v="RECAMBIOS RAF VALLADOLID, S.L."/>
        <s v="HAGS SWELEK S.A."/>
        <s v="BATISCAFO EDITORIAL, S.L."/>
        <s v="IRENE ALVARO MANCHADO"/>
        <s v="AMBICONTROL SERVICIO DE ATENCION TECNICA  AMBIENTAL SL"/>
        <s v="MOLINA DECO-ART, SOCIEDAD LIMITADA"/>
        <s v="R3 RECYMED, S.L."/>
        <s v="URALA SOLUTIONS, S.L."/>
        <s v="REPUESTOS SAENZ S.A."/>
        <s v="JOMAR SEGURIDAD, SL"/>
        <s v="CHIQUIOCIO CULTURAL, S L"/>
        <s v="ALTERNATIVAS ECONÓMICAS, S.C.C.L."/>
        <s v="ANTENAS FERMY S.L."/>
        <s v="SEMCAL, S.A."/>
        <s v="ROS ROCA, S.A."/>
        <s v="DIARIO AS, S.L."/>
        <s v="QUIMICOS LOPEZ ESCUDERO,S.L"/>
        <s v="SULO IBÉRICA ,S.A."/>
        <s v="SANE-RIEGO, S.A."/>
        <s v="MORALES Y ABELLA, S.A."/>
        <s v="FUNDACION MUNICIPAL DE DEPORTES"/>
        <s v="SOLRED S.A."/>
        <s v="MARIA TERESA GARROTE VAZQUEZ"/>
        <s v="CLAIRE MARTINE STEWART"/>
        <s v="SEDENA SL"/>
        <s v="SEGOPI S.L."/>
        <s v="SENIOR SERVICIOS INTEGRALES S.A"/>
        <s v="FRANCISCO SALVADOR PARRAVICINI, S.L.N.E."/>
        <s v="MARIA PILAR  CARBAJO RODRIGUEZ"/>
        <s v="SCHARLAB, S.L."/>
        <s v="CMD SALUD CALIDAD INTEGRAL S.L."/>
        <s v="TECNO VALLADOLID,S.L."/>
        <s v="CAREN SAU"/>
        <s v="DAITONA MOTOS, S.L."/>
        <s v="HYUPERSA CENTRO S.L. HYUNDAI"/>
        <s v="DELTACINCO LINEA VERDE S.L."/>
        <s v="EVANGELINA MARTIN LOZANO"/>
        <s v="TYPUS GRAFICAS Y PUBLICIDAD, S.L.U."/>
        <s v="SISTEMAS Y VEHICULOS DE ALTA TECNOLOGIA, S.A."/>
        <s v="EQUILIBRIO GOGAR, S.L."/>
        <s v="EYLO MOTOR, S.L."/>
        <s v="ASOC. DE ARCHIVEROS CASTILLA Y LEON"/>
        <s v="EVA MARIA GUTIERREZ GARCIA"/>
        <s v="JAVIER SACRISTAN PEREZ"/>
        <s v="TECNOHIDRAULICA  VALLADOLID,S.L."/>
        <s v="BANDERAS PUERTA DE HIERRO"/>
        <s v="SUMINISTROS INDUSTRIALES VALLADOLID, S.L."/>
        <s v="FERRETERIA SANTIAGO RODRIGUEZ S.L."/>
        <s v="FITOSANITARIA REGIONAL CASTELLANO-LEONESA, S.L"/>
        <s v="TALLERES ELECTROMECANICOS ARFER, S.L."/>
        <s v="TALLERES RUBIO TRUCK S.L."/>
        <s v="EDICIONES REUNIDAS"/>
        <s v="JESÚS GUTIÉRREZ  SIERRA"/>
        <s v="LIBRERIA MAXTOR, SOCIEDAD LIMITADA"/>
        <s v="NEUMATICOS ESGUEVA, S.L."/>
        <s v="RICARDO ALONSO MUÑOZ"/>
        <s v="RIEGO VERDE, S.A."/>
        <s v="MARJORIE FLORENCE VEYS"/>
        <s v="SERVIOLID 2001, S.L."/>
        <s v="ASOCIACION CULTURAL &quot;&quot;PEONZA&quot;&quot;"/>
        <s v="SERVICIOS DE PRENSA COMUNICAPLUS, S.A."/>
        <s v="TITANIA COMPAÑIA EDITORIAL, S.L."/>
        <s v="PAPELERIA DE LA OFICINA, S.L."/>
        <s v="STRATEGY AND ANALYTICS ESTANCIA C3 SLU"/>
        <s v="TRULYESPAÑA, S.L."/>
        <s v="FUNDACION SIGLO PARA EL TURISMO Y LAS ARTES DE CASTILLA Y LEON"/>
        <s v="GRUPO V, S.L."/>
        <s v="ECOLOGISTAS EN ACCION-CODA"/>
        <s v="SILPA LA FAROLA, S.L."/>
        <s v="SIBEROR S.L."/>
        <s v="TALLERES F. FERNANDEZ, SOCIEDAD LIMITADA"/>
        <s v="TECNICA VALLISOLETANA DEL CLIMA, S.L."/>
        <s v="VALLADOLID AUTOMOVIL S.A."/>
        <s v="VEHICULOS CALLEJA, S.L."/>
        <s v="VOLQUETES ESCALANTE, S.L"/>
        <s v="CASUAL MAGAZINES, S.L.U."/>
        <s v="MIGUEL JESUS SANCHEZ  HERNANDEZ"/>
        <s v="DISTRIBUIDORA DE GASES OLMAR, S.L."/>
        <s v="DIGITAL VALLADOLID S.L."/>
        <s v="UTE CTR VALLLADOLID"/>
        <s v="DROSOPHILA EDICIONES S.L"/>
        <s v="EDICIONES CONDE NAST, S.L"/>
        <s v="ZARZUELA S.A. - EMPRESA CONSTRUCTORA"/>
        <s v="UTE CONSERVACION VALLADOLID 2022"/>
        <s v="CABERO EDIFICACIONES, S.A."/>
        <s v="OBRASCÓN HUARTE LAÍN,SA-CABERO EDIFICACIONES,SA &quot;&quot;UTE TEATRO LOPE DE VEGA&quot;&quot;"/>
        <s v="IMESAPI, S.A."/>
        <s v="TOYR S.A"/>
        <s v="UTE VILOR MAHOCI NAVE LAVA VALLADOLID"/>
        <s v="KAPSCH TRAFFICOM TRANSPORTATION SA"/>
        <s v="UTE FERIA VALLADOLID"/>
        <s v="API MOVILIDAD, S.A"/>
        <s v="INTERNACIONAL PERIFERICOS Y MEMORIAS ESPAÑA SLU"/>
        <s v="UTE COLEGIOS VALLADOLID"/>
        <s v="FORESTACIÓN Y REPOBLACIÓN, S.A."/>
        <s v="UTE VILOR MAHOCI ISABEL LA CATOLICA VALLADOLID"/>
        <s v="INFOREST MEDIO AMBIENTE, S.L."/>
        <s v="SERVEO SERVICIOS, S.A."/>
        <s v="ALTEN SOLUCIONES,PRODUCTOS,AUDITORIA E INGENIERIA S.A.U"/>
        <s v="ATOS HOLDING IBERIA, S.L."/>
        <s v="CALORTER, S.L."/>
        <s v="EQUIPOS Y SERVICIOS DEL NORDESTE,S.L."/>
        <s v="MAINTENANCE DEVELOPMENT ,S.A -MDTEL TELECOMUNICACIONES"/>
        <s v="FERNANDEZ DE LA MATA INSTALACIONES ELECTRICAS, S.A."/>
        <s v="VISEVER S.L."/>
        <s v="TORCONSA OBRAS Y SERVICIOS SL"/>
        <s v="TRADIA TELECOM S.A."/>
        <s v="AYTOS SOLUCIONES INFORMATICAS, S.L.U."/>
        <s v="FRIGORIFICOS BENITO S.L."/>
        <s v="AYESA ADVANCED TECHNOLOGIES, SA"/>
        <s v="AMBAR TELECOMUNICACIONES, S.L."/>
        <s v="BRIGHT SHADOWS SL"/>
        <s v="GUADALTEL, S.A."/>
        <s v="ZENIT INGENIERIA Y CONSULTORIA SLP"/>
        <s v="TELECYL, S.A."/>
        <s v="INDRA SOLUCIONES TECNOLOGICAS DE LA INFOMACION S.L.U."/>
        <s v="ESTUDIO GONZÁLEZ ARQUITECTOS S.L.P."/>
        <s v="DIVISA IT S.A.U."/>
        <s v="CASELLA ESPAÑA S.A."/>
        <s v="FRANCISCO JAVIER  FERRIN PEREZ"/>
        <s v="JORGE ALONSO IGLESIAS"/>
        <s v="SUITABLE SOFTWARE VINFOVAL S.L."/>
        <s v="TELEFONICA SOLUCIONES DE INFORMATICA Y COMUNICACIONES DE ESPAÑA S.A.U"/>
        <s v="ESRI ESPAÑA SOLUCIONES GEOESPACIALES, S.L."/>
        <s v="ELSAMEX GESTIÓN DE INFRAESTRUCTURAS, S.L."/>
        <s v="KULTURA IDEAS Y ESTRATEGIAS PARA EL PATRIMONIO, S.L."/>
        <s v="SHS  CONSULTORES S L"/>
        <s v="PLAY 360 EQUIPAMIENTOS URBANOS, S.L."/>
        <s v="TELTRONIC SA UNIPERSONAL"/>
        <s v="D´ALEPH INICIATIVAS Y ORGANIZACION, SA"/>
        <s v="HARDTRONIC, S.L."/>
        <s v="GLOBAL ROSETTA S.L.U."/>
        <s v="UTE RESERVA BIOLOGICA EL TOMILLO"/>
        <s v="BOBILLO Y ASOCIADOS ARQUITECTOS S.L."/>
        <s v="FUNDACIÓN UNIVERSIDAD DE VALLADOLID"/>
        <s v="ARMERIA DEL CARMEN S.L"/>
        <s v="CGB INFORMÁTICA S.L."/>
        <s v="TICOMSA SISTEMAS S.L."/>
        <s v="VICENTE MUÑOZ  PASCUAL"/>
        <s v="ABAST SYSTEMS &amp; SOLUTIONS SL"/>
        <s v="SOLUTIA INNOVAWORLD TECHNOLOGIES S.L."/>
        <s v="BUREAU VERITAS INSP.-TESTING, SLU.(NO USAR)"/>
        <s v="SILVOTURISMO MEDITERRANEO S.L."/>
        <s v="LABORATORIO DE CALIDAD DE MATERIALES, S.L.L."/>
        <s v="AVENET IT SL"/>
        <s v="BECEDAS EQUIPAMENTOS INTEGRALES, S.L."/>
        <s v="PROMETEO INNOVATIONS S.L.N.E."/>
        <s v="BUREAU VERITAS SOLUTIOSNS IBERIA, S.L. UNIPERSONAL"/>
        <s v="DISTRIASVY SOCIEDAD LIMITADA"/>
        <s v="SOCAMEX, S.A."/>
        <s v="CONSTRUCCIONES Y OBRAS LLORENTE, S.A."/>
        <s v="CONSTRUCCIONES Y OBRAS VALBUENA S.A."/>
        <s v="UTE CAMINOS DE BIODIVERSIDAD URBANA"/>
        <s v="PRACE SERVICIOS Y OBRAS, SA"/>
        <s v="ENDESA ENERGIA,S.A., S.U."/>
        <s v="COTODISA OBRAS Y SERVICIOS S.A"/>
        <s v="TAUROEMOCION SLU"/>
        <s v="TECHNOLOGIC INSIGHT SL"/>
        <s v="STRATEGIA INFINITA, S.L."/>
        <s v="TRANSTEL SA"/>
        <s v="ZEBRA PRODUCCIONES SA"/>
        <s v="I G M, INGENIERIA Y GESTION MEDIOAMBIENTAL, S.L."/>
        <s v="DAVID Y LAYLA AIE"/>
        <s v="TECNOLOGIA VIALES APLICADAS TEVA S.L."/>
        <s v="TEIRLOG INGENIERIA SL"/>
        <s v="PROMOCIONES GALIVALLA 2002 S.L."/>
        <s v="T-SYSTEMS ITC IBERIA S.A."/>
        <s v="INDUTEC INSTALACIONES Y ENERGÍA S.A."/>
        <s v="SERVIGUIDE CONSULTORIA SL"/>
        <s v="PROELECTROSONIC, S.L."/>
        <s v="ACTIVA PARQUES Y JARDINES S.L."/>
        <s v="ARAMARK SERVICIOS DE CATERING S.L."/>
        <s v="TEMA INGENIERIA, S.L."/>
        <s v="AUREN CONSULTORES SP SLU"/>
        <s v="REHABILITACIONES GAITAN SL"/>
        <s v="ABUGEST SL"/>
        <s v="DRAGER HISPANIA S.A.U."/>
        <s v="BAYSAN QUALITY PRO SL"/>
        <s v="ITT DYNAMICS S.L."/>
        <s v="HOTTINGER BRUEL &amp; KJAER IBERICA SLU"/>
        <s v="MARUQUESA CONSTRUCCIONES Y SERVICIOS,S.L"/>
        <s v="OFICACERES  S.L."/>
        <s v="ATRECE CREACIONES SL"/>
        <s v="SISTEMAS DE INFORMACION INTELIGENTES PARA LA GESTION, S.L."/>
        <s v="PANDORA PRODUCCIONES IMAGEN Y EVENTOS, S.L."/>
        <s v="REHABILITACION CONSTRUCCION PROMOCION NUCLEO, S.A."/>
        <s v="PROIN-PINILLA S.L."/>
        <s v="MEDSONDEX"/>
        <s v="RICARDO RAPADO RODRIGUEZ"/>
        <s v="GLOBAL MANAGER SPAIN S.L."/>
        <s v="COMERCIAL RENOIL,S.A."/>
        <s v="GLASDON EUROPE SARL"/>
        <s v="ENTORNO DE PUBLICIDAD, S.L."/>
        <s v="DESARROLLO, ORGANIZACIÓN Y MOVILIDAD S.A"/>
        <s v="OFIPAPEL CENTER SL"/>
        <s v="MARIA ELENA ARIAS SAMANIEGO"/>
        <s v="EPTISA SERVICIOS DE INGENIERIA SL"/>
        <s v="IBEREXT, S.A."/>
        <s v="PLATAFORMAS BER, S.L."/>
        <s v="PROYECON GALICIA S.A."/>
        <s v="MIGUEL ANGEL RODRIGUEZ RIVAS"/>
        <s v="eBOGA SOLUCIONES Y SERVICIOS DE SEGURIDAD INTEGRAL"/>
        <s v="INTERCITY PUBLICIDAD EN RUTA SL."/>
        <s v="MUMECA S.A."/>
        <s v="CASTILLA-LEON INTERNATIONAL MOVERS, SL"/>
        <s v="NORMA ANTWERPEN SL"/>
        <s v="INCIPRESA, S.A."/>
        <s v="DENIOS S.L."/>
        <s v="A90GRADOS SALUD S.L"/>
        <s v="TRANSPORTES Y SERVICIOS A LA CONSTRUC.SL"/>
        <s v="ADRIAN PASCUAL ROMERO"/>
        <s v="SALUDARTE EDICIONES, SL"/>
        <s v="GRUPO MANTENIMIENTO E INSTALACIONES GRUMAN, S.L."/>
        <s v="CARROCERIAS MARIANO APARICIO SL"/>
        <s v="JIMENEZ DE CISNEROS ABOGADOS S.L.P."/>
        <s v="INGENIERÍA DE OBRAS Y SERVICIOS, S.A."/>
        <s v="TICTAC SOLUCIONES INFORMATICAS, SL"/>
        <s v="PABLO MANUEL SALVIEJO DELGADO"/>
        <s v="UNIVERSO MANAGEMENT Y PRODUCCIONES S.L.U"/>
        <s v="IMAGINA EN VERDE DISEÑO URBANO, S.L."/>
        <s v="FUGOROBA INSTALACIONES Y SERVICIOS, S.L."/>
        <s v="ZINCO CUBIERTAS ECOLOGICAS SL"/>
        <s v="DEMOLICIONES Y REHABILITACIONES MOLINA, SL"/>
        <s v="VIDRA FOC SA"/>
        <s v="FUNDACION JORGE GUILLEN"/>
        <s v="TTESG5VA24 SL"/>
        <s v="LUIS MIGUEL OLMEDO RODRIGUEZ"/>
        <s v="SUSTAINABLE STARTUP ORGANIZATION SL"/>
        <s v="GLAXOSMITHKLINE, S.A."/>
        <s v="ABACO C.E. INFORMATICOS, S.L."/>
        <s v="MULTICARTEL, C.B."/>
        <s v="ELENA  MARTIN FAZ"/>
        <s v="JOSE MANUEL  PEREZ MEDINA"/>
        <s v="EUROBOOK LIBRERIA DE IDIOMAS SL"/>
        <s v="RETO A LA ESPERANZA SDAD. COOP."/>
        <s v="ESPASA CALPE, S.A."/>
        <s v="LUISA DE LAS MORAS ALAMO"/>
        <s v="CENTRO MATERIAL SANITARIO, S.A."/>
        <s v="ARTECOMODO, SD. COOPERATIVA"/>
        <s v="HOSTELERIA Y LAVANDERIA VALL, S.L.U."/>
        <s v="SISTEMAS DE MANTENIMIENTO Y SEGURIDAD DE CUBIERTAS S.L."/>
        <s v="M2SENSORS, S.L."/>
        <s v="ARCO CONTEMPORANEO &amp; ASOCIADOS S.L.L."/>
        <s v="GUERRO PAPELERIAS, S.L."/>
        <s v="SILICON RADIO, S.L."/>
        <s v="TRAFFIC VIAL AUTOESCUELA, S.L."/>
        <s v="VAUGHAN SYSTEMS, S.L.U."/>
        <s v="EL EJIDILLO VIVEROS INTEGRALES S.L."/>
        <s v="GESTIÓN DE PAISAJES URBANOS, S.L.U."/>
        <s v="EUROVAL CONTROL,S.A."/>
        <s v="SALVAJE 360 S.L."/>
        <s v="FERNANDO JOSÉ FUENTES  SANTAMARTA"/>
        <s v="CROSSMEDIA PROJECTS S.L"/>
        <s v="ACOYREPAL, S.L."/>
        <s v="CEPILLOS GUILLEM, S.L."/>
        <s v="SAUERMANN IBERICA PUMPS AND INSTRUMENTS SL"/>
        <s v="MANTENIMIENTOS EURO-SARONI, S.L."/>
        <s v="AIDRONE, S.L."/>
        <s v="J.M.B.ALCAÑIZ, S.L."/>
        <s v="INNOVATIVE SOLUTIONS IN CHEMISTRY, S.L."/>
        <s v="SPACIO VALLADOLID, S.A."/>
        <s v="LUCAS GONZALEZ ABAD"/>
        <s v="OCTAVIO GÓMEZ SOLÍS"/>
        <s v="SIMASEC SERVICIOS INDUSTRIALES SLU"/>
        <s v="CONTROL DE PLAGAS Y MALEZAS, S.L."/>
        <s v="CELIA MULERO GARCIA"/>
        <s v="FERROINDUSTRIAS YUSTOS S.L"/>
        <s v="SELECCION DIGITAL 3.0 SL"/>
        <s v="BITNEUTRO S.L."/>
        <s v="TALWAR TECHNOLOGIES, S.L.L."/>
        <s v="ACM TOOLS S.L."/>
        <s v="ACRE, S.L."/>
        <s v="AVANTE COMUNICACION SL"/>
        <s v="MULTIPRENSA DE CASTILLA Y LEÓN, S.L."/>
        <s v="PROMECAL GESTION S.L.U"/>
        <s v="EDICIONES PARANINFO S.A."/>
        <s v="MARGEN LIBROS, S.L."/>
        <s v="JORGE ANTONIO SAN JOSE CALVO"/>
        <s v="TECNITRAN TELECOMUNICACIONES SL"/>
        <s v="OMNIA CASTILLA S.L."/>
        <s v="QUIRON PREVENCIÓN, S.L."/>
        <s v="JOSE ISIDRO TORRES, S.L."/>
        <s v="ANDRES LLEDO LOPEZ"/>
        <s v="FITNESS PROJET CENTER S.L."/>
        <s v="ADOLFO SERRADOR LOZANO"/>
        <s v="ARQUITECTURA E INGENIERIA IMAE, S.L."/>
        <s v="GPI  CARPAS Y SERVICIOS S.L."/>
        <s v="RECACOR SA"/>
        <s v="MOI INTERIORISMO Y EQUIPAMIENTO SOCIEDAD LIMITADA"/>
        <s v="DAVID GOMEZ CARBAJO"/>
        <s v="QUIMICA IINDUSTRIAL MEDITERRANEA, S.L.U"/>
        <s v="LIBRERIA OLETUM, SOCIEDAD LIMITADA"/>
        <s v="C.D. ATLETISMO CUATRO CANTONES"/>
        <s v="PRODUCTOS CALTER,  S.L."/>
        <s v="SUSTEC OUTSOURCING, S.L."/>
        <s v="ROBERTO  GUTIERREZ  HERGUEDAS"/>
        <s v="EMPRESA CABRERO, S.A."/>
        <s v="CARPET CLEANING CENTRO ESPECIAL DE EMPLEO, SOCIEDAD LIMITADA"/>
        <s v="ABONOS EMUPA, S.L."/>
        <s v="JESUS LORENZO ASENSIO  VALENCIA"/>
        <s v="ROSARIO RUIZ  GONZALEZ"/>
        <s v="YRG ASESORES DE COMUNICACION, S.L."/>
        <s v="SATURNINO NEILA HERNANDEZ"/>
        <s v="ICARO MOBILIARIO SL"/>
        <s v="SOLUCIONES DE IDENTIFICACION PROFESIONAL S.L."/>
        <s v="TRANSPORTES ALJAMI, S.L."/>
        <s v="ELECTROSON CASTILLA S.A."/>
        <s v="SUMUN EQUIPAMIENTOS, S.L."/>
        <s v="BOLSKAN OBRA CIVIL Y FERROVIARIA, S.L.U."/>
        <s v="ZARDOYA OTIS, S.A."/>
        <s v="RED PRODUCCIONES, S.L."/>
        <s v="IMAGINA FUTURA ARTE VISUAL, S.L."/>
        <s v="ARROYO, S.A."/>
        <s v="JOSE LUIS MAÑANES MARTIN"/>
        <s v="ESCUELA SUPERIOR DE DISEÑO DE VALLADOLID, S.L."/>
        <s v="DATA ERASER, S.L."/>
        <s v="JESUS ANTONIO DE LA PUENTE  TRECEÑO"/>
        <s v="SERVICIO Y CALIDAD BAZACO, S.L."/>
        <s v="ASOCIACIÓN  AZACAN"/>
        <s v="MARIA LUISA RODRIGUEZ  ALZOLA"/>
        <s v="MARIA CRISTINA CABRERO GARCIA"/>
        <s v="ASOC LOKOMOTORES UNION MUSICAL"/>
        <s v="ENSUMA EMPLEO SOCIAL, S.L."/>
        <s v="CARLOS ARRIBAS PEREZ"/>
        <s v="GRAFICAS CELARAYN S.A."/>
        <s v="MOTORPRESS IBERICA, S.A. SOC.UNIPERSONAL"/>
        <s v="FRAILE TELECOMUNICACIONES, S L."/>
        <s v="FAUSTINO GONZALEZ E HIJOS, S.L."/>
        <s v="TÜV SÜD ATISAE, S.A.U."/>
        <s v="VATEC VALLADOLID ASISTENCIA TECNICA, S.L."/>
        <s v="EDICIONES UNIVERSIDAD SALAMANCA"/>
        <s v="WOENE STUDIO SOCIEDAD LIMITADA"/>
        <s v="DISTRIBUCIONES PROFESIONALES PUERTO, S.L."/>
        <s v="SOCIEDAD MIXTA PARA PROMOCIÓN TURISMO S.L."/>
        <s v="SUPERLIMPIEZA EN SECO LEDO, S L"/>
        <s v="INGENIERIA SANPE SL"/>
        <s v="JUAN IGNACIO LOPEZ MARTIN"/>
        <s v="IGNACIO GARCIA SEVILLANO"/>
        <s v="FUNDACION MUNICIPAL DE CULTURA"/>
        <s v="KACHE DISEÑO GRAFICO, C.B"/>
        <s v="FED.ASOC.PERSONAS SORDAS CASTILLA"/>
        <s v="UTE SIFU BROCOLI LAVA"/>
        <s v="CANYCAT PETS, SL.L"/>
        <s v="FRANYAL, S.L."/>
        <s v="CONFEDERACION HIDROGRAFICA DEL DUERO"/>
        <s v="WABI SABI INVESTIMENTS S.C."/>
        <s v="PILAR SOLA  PIZARRO"/>
        <s v="HIDROBOMBA, S.L."/>
        <s v="VERSYS EDICIONES TECNICAS, S.L."/>
        <s v="UTE INVESCON-AVA - UNION TEMPORAL DE EMPRESAS"/>
        <s v="GALERA PUBLICIDAD, S.L."/>
        <s v="UNIVERSIDAD PONTIFICIA COMILLAS"/>
        <s v="PRODUCCIONES VIGO S.L."/>
        <s v="CORDIAL BUS SL"/>
        <s v="TRANSPORTES OLID Y CIA, S.L."/>
        <s v="MARIA LOBATO DE LAS MORAS"/>
        <s v="TRIBUNA CONTENIDOS DIGITALES, S.L."/>
        <s v="TATARANA, S.L."/>
        <s v="WIELORYB SL"/>
        <s v="BALLESTAS HERNANDEZ VALLADOLID, S.L"/>
        <s v="CRISTAL AUTO VALLADOLID S.L."/>
        <s v="ESTACIONAMIENTOS Y SERVICIOS S.A."/>
        <s v="DIALOGASEX"/>
        <s v="SOLUCIONES INTEGRALES VALIDAS, S.L. (SOINVA)"/>
        <s v="HECTOR  MATESANZ MARTIN"/>
        <s v="TRIVIUM ESTRATEXIAS EN CULTURA E TURISMO SL"/>
        <s v="UTE MAHOCI VILOR HUB INNOVACION VALLADOLID"/>
        <s v="FONCAD DIGITAL, SL"/>
        <s v="EDITORIAL PLANETA, S.A."/>
        <s v="AUTOCASTILLA VEHICULOS DE ALQUILER S.L."/>
        <s v="W.R.BERKLEY EUROPE AG, SUCURSAL EN ESPAÑA"/>
        <s v="DAVID ANDRÉS MORO"/>
        <s v="3MC MACROCOPY SOCIEDAD LIMITADA"/>
        <s v="TELEFONICA DE ESPAÑA, S.A.U."/>
        <s v="CABORNERO BUS,S.L."/>
        <s v="JASKAL, PERROS DE AYUDA SOCIAL"/>
        <s v="COMISIÓN PROVINCIAL DE MONTES DE VALLADOLID"/>
        <s v="SERVICIOS DE CONTROL E INSPECCION S.A"/>
        <s v="FUNDACION EME"/>
        <s v="SERIGRAFIA HERNANDEZ MURCIA, S.L."/>
        <s v="PET´S WORLD, S.L."/>
        <s v="AUTOCARES INTERBUS, S.L."/>
        <s v="CENTRO ESPAÑOL DE METROLOGIA"/>
        <s v="MARIA CARMEN MUÑOZ  CASARES"/>
        <s v="ORTOPEDIA ARTURO EYRIES S.L."/>
        <s v="GRUPO SOCIO CULTURAL TEATRO LORCA"/>
        <s v="CERAMICAS SANCHEZ, S L"/>
        <s v="REPSOL BUTANO, S.A."/>
        <s v="REPROGRAFICAS OFTECO S.A."/>
        <s v="GENERALI  ESPAÑA, S.A. DE SEGUROS Y REASEGUROS"/>
        <s v="ASOC. AMIGOS DEL TEATRO VALLADOLID"/>
        <s v="FERNANDO GARCIA PUGA"/>
        <s v="RICOH ESPAÑA S.L.U"/>
        <s v="DEIMOS SPACE S.L.U."/>
        <s v="OFI-SUTEMAN, S.L."/>
        <s v="DIANA SANCHIS LOBATO"/>
        <s v="UTE CMCYL - INTERCITY"/>
        <s v="HORMIGONES ZARZUELA, S.L."/>
        <s v="PEYCAR PONTEVEDRA, SL"/>
        <s v="TOLDOS Y LONAS TORNASOL C.B"/>
        <s v="LAURA ALBA PLAZA"/>
        <s v="AMALIA TORRES  SALGADO"/>
        <s v="SOLUCIONES EMPRESARIALES Y AUDITORIA, S.L."/>
        <s v="OTARI INGENIERIA DEL AGUA S.L."/>
        <s v="ENRIQUE CUESTA GOMEZ"/>
        <s v="ASOC. CULTURAL CINEMATOGRAFICA&quot;&quot;LA FILA&quot;&quot;"/>
        <s v="ALQUILERES CASTILLA LEON, S.L."/>
        <s v="CONSUELO MARTÍN ESTEBAN"/>
        <s v="RELCOM MAREA SL"/>
        <s v="RODRIGO JOSÉ RUIZ GARCÍA"/>
        <s v="ISRAEL UREÑA ARNANZ"/>
        <s v="EDICIONES LA MESETA, S.L."/>
        <s v="IGLESIAS COMUNICACION, S.L."/>
        <s v="JAVIER NORIEGA DE LARA"/>
        <s v="I-DE REDES ELECTRICAS INTELIGENTES S.A."/>
        <s v="LUIS ALBERTO BAUSELA PELAEZ"/>
        <s v="RUBÉN FERNÁNDEZ SÁNCHEZ"/>
        <s v="BETON CATALAN, S.A."/>
        <s v="GASES Y SOLDADURA DE CASTILLA, S.L."/>
        <s v="FUNDACION TORMES-EB"/>
        <s v="VIAJES EL CORTE INGLES"/>
        <s v="AGUSTIN TORRES MAÑUECO"/>
        <s v="TALLERES GOCA,C.B."/>
        <s v="NUBECAO SISTEMAS S.L."/>
        <s v="DIN-A PUBLIC, S.L."/>
        <s v="FOIMA S.A."/>
        <s v="EL LEÓN DE EL ESPAÑOL PUBLICACIONES, S.A."/>
        <s v="ORIZON UNDERWRITERS S.L."/>
        <s v="MB4 VESTIMOS SOLUCIONES SL"/>
        <s v="GREEN BUILDING COUNCIL - ESPAñA CONSEJO PARA LA EDIFICACION SOSTENIBLE ESPAÑA"/>
        <s v="MUMECA I S.L."/>
        <s v="SEGURIDAD INDUSTRIAL, MEDIO AMBIENTE Y CALIDAD, S.L."/>
        <s v="TERRITORIO VIOLETA S.L"/>
        <s v="DANIEL PAJARES PEREZ"/>
        <s v="PENCIL ILUSTRADORES, S.L."/>
        <s v="KIOSKO Y MAS SOCIEDAD GESTORA DE LA PLATAFORMA TECNOLOGICA SL"/>
        <s v="SERGIO GRANERO GONZALEZ"/>
        <s v="MIGUEL ÁNGEL  CASTAÑEDA GARCÍA"/>
        <s v="SUMINISTROS Y TECNOLOGIA PARA EL ALUMINIO S.L."/>
        <s v="CENTRO DE JARDINERIA VIVEROS GIMENO, S.L."/>
        <s v="SANTIAGO CARRILLO GRACIA"/>
        <s v="PHYGITAL GAMES SPAIN, S.L."/>
        <s v="COMERCIAL DANIEL SASTRE, S.L."/>
        <s v="FONTCLYMA"/>
        <s v="RADIADORES VALLADOLID, S.L."/>
        <s v="HERMANOS SALGADO DE LA HERA CB"/>
        <s v="MARIA LORETO GARCIA MARTIN"/>
        <s v="PADEL TEAM GOURMET"/>
        <s v="MERINO MONTAÑA, SOCIEDAD LIMITADA"/>
        <s v="TOPLUDI S.L."/>
        <s v="EFICIA GESTIÓN INTEGRAL DE PROYECTOS,S.L."/>
        <s v="DRONE BY DRONE"/>
        <s v="ASTURTECNIA SL"/>
        <s v="INDUSMEC ORTIZ, S.L."/>
        <s v="IGNACIO BARCELÓ BLANCO-STEGER"/>
        <s v="LABORCONTROL GEOSINTÉTICOS, S.L."/>
        <s v="Ramón González Palazón"/>
        <s v="BOWL OF TENTACLES SL"/>
        <s v="ALVAREZ Y MATEO ARQUITECTOS, SL"/>
        <s v="DUONEX DESARROLLO DE NEGOCIO S.L."/>
        <s v="BSJ MARKETING Y COMUNICACION S.L."/>
        <s v="AMBULANCIAS NORTELEON S.L."/>
        <s v="APOLO STUDIO CREATIVO S.L."/>
        <s v="EIC ESTUDIO DE INGENIERIA CIVIL S.L."/>
        <s v="AIRE ACONDICIONADO JESUS MARTIN E HIJOS, S.L."/>
        <s v="UNIPUBLIC S.A."/>
        <s v="LA LEY SOLUCIONES LEGALES, S.A."/>
        <s v="TALLERES ARROYO DE LA ENCOMIENDA S.L."/>
        <s v="PROMOCIONES Y DESARROLLOS BECON S.L"/>
        <s v="GRUPO B2 SPORT EQUIPAMIENTOS DEPORTIVOS, S.A."/>
        <s v="PLASTICOS Y TECHOS, S.L."/>
        <s v="VIRTUAL REALITY SOLUTIONS"/>
        <s v="HARAL 12 SERVICIOS Y OBRAS, S.L."/>
        <s v="PRIA, S.A.U."/>
        <s v="LA CASA POR EL TEJADO 2013"/>
        <s v="LIMJARE 25 SLU"/>
        <s v="EDIGRUP PRODUCCIONES TV, S.A."/>
        <s v="ILIONE, S.L."/>
        <s v="ESTUDIO GUADIANA S.L."/>
        <s v="AUDIOTEC AISLAMIENTOS ACUSTICOS, S.A."/>
        <s v="SEDITEX VALLADOLID S.L."/>
        <s v="CARLOS BURGOS  DIEZ"/>
        <s v="JORGE MIGUEL FERNANDEZ DIEZ"/>
        <s v="VINFRA S.A."/>
        <s v="ZTRAINING INNOVACION CASTILLA Y LEON S.L."/>
        <s v="PROYECTA GESTION INTEGRAL DE PROYECTOS, S.L."/>
        <s v="UNOSOLO ARTE EN COMUNICACION, S.L."/>
        <s v="NORM MOBILITY SL"/>
        <s v="Biotecnologia Forestal Aplicada S.L"/>
        <s v="SPORT CONSULTING INVESTIGACION Y DESARROLLO S.L."/>
        <s v="CREANDO REDES-NATCAP SOCIEDAD LIMITADA"/>
        <s v="LEADER MEDIA,S.L."/>
        <s v="JOMA (José María Gallastegui y Cía S.A."/>
        <s v="JEROEN FRANCISCUS HESEN"/>
        <s v="CRIST-MAR DECORACION, S.L."/>
        <s v="SAJA CONSTRUCCIÓN Y DESARROLLO DE SERVICIOS, S.L."/>
        <s v="ITURRI S.A."/>
        <s v="DELEGACION DE LA FUNDACION ADVANCED LEADERSHIP"/>
        <s v="MIGUEL JEREZ LOPEZ"/>
        <s v="ATOS IT SOLUTIONS AND SERVICES IBERIA S.L."/>
        <s v="A. SAORIN MONTAJE DE STAND, S.L."/>
        <s v="NACHO GALLEGO SERVICIOS FOTOGRAFICOS S.L."/>
        <s v="ACTION SERVICE PLEITE VIEDMA S.L."/>
        <s v="EVENTO ORGANIZACION SERVICIOS PLENOS, S.L"/>
        <s v="IGNACIO ISRAEL GARCIA BUENDIA"/>
        <s v="UNIVERSIDAD INTERNACIONAL MENENDEZ PELAYO DE MADRID"/>
        <s v="ESTRATEGIAS Y ASESORAMIENTO CORPORATIVO SL"/>
        <s v="BITLAN ASESORES INFORMATICOS SL"/>
        <s v="SERVISECUR VIGILANCIA PRIVADA SL"/>
        <s v="TOMPLA INDUSTRIA INTERNACIONAL DEL SOBRE, S.L."/>
        <s v="REUQAV INGENIEROS S.L."/>
        <s v="JOSE LUIS ARRANZ GARCIA"/>
        <s v="ALAVA REYES CONSULTORES SL"/>
        <s v="RECOLETAS LABORATORIOS CLINICOS SLU"/>
        <s v="EMPRESA MUNICIPAL DE INICIATIVAS Y ACTIVIDADES EMPRESARIALES DE MALAGA S.A."/>
        <s v="PEDRO DEL BOSQUE  ABRIL"/>
        <s v="NODOS, INNOVACION CULTURAL SL"/>
        <s v="CRISTINA NAVARRO SANMARTIN"/>
        <s v="ELISA DE LA TORRE MARTIN"/>
        <s v="ATECH BUSINESS OPERATION SL"/>
        <s v="TEXTA COOPERACION SOCIEDAD LIMITADA"/>
        <s v="IMPÚLSAME, CONSULTORÍA Y ESTRATEGIA S.L."/>
        <s v="TRANSDUERO S.L."/>
        <s v="INSTALAC.CLIMATIZAC.TECNICAS DEL AIRE SL"/>
        <s v="VICTORIANO AGUILAR  SAN MILLAN"/>
        <s v="QUIMICA DE MUNGUIA, S.A."/>
        <s v="CERTIFICACIÓN Y CONFIANZA CÁMARA, S.L."/>
        <s v="TECNICAS REUNIDAS DE ARTES GRAFICAS S.L."/>
        <s v="ENTIDAD NACIONAL DE ACREDITACION"/>
        <s v="ALEJOP OCIO, S.L.U."/>
        <s v="J. FRANCISCO CONTRERAS  SANZ"/>
        <s v="INGENIERIA ROMANICA, S.L."/>
        <s v="HERBECON SYSTEMS S.L."/>
        <s v="NUNSYS S A"/>
        <s v="ASOC DE ASISTENCIA A VICTIMAS DE AGRESIONES SEXUALES Y MALOS TRATOS"/>
        <s v="RAQUEL GORRIZ MARTÍN"/>
        <s v="AGUA DE VALLADOLID EPEL"/>
        <s v="EDICIONES CATOLICOS Y VIDA PUBLICA SLU"/>
        <s v="INVERSUS SPORTS AGENCY S.L"/>
        <s v="MARIA CRUZ HERGUEDAS MOLPECERES"/>
        <s v="LAPIZ Y RATON ESTUDIO, C.B."/>
        <s v="ASOCIACIÓN DEPORTIVA CLUB DE RUGBY EL SALVADOR"/>
        <s v="INSTITUTO DE SALUD CARLOS III"/>
        <s v="ANTONIO RODRIGUEZ ILUMINACIÓN Y SONIDO, S.L."/>
        <s v="UTE CUPULA GRUPO INVERSOR GARCIA MONTANER SL"/>
        <s v="PRODUCCIONES DURANDAL SL"/>
        <s v="CESAR DEL CAMPO CASTRO"/>
        <s v="PABLO LUIS GARCÍA ZAMORA"/>
        <s v="WILLIS IBERIA CORREDURIA DE SEGUROS Y REASEGUROS, S.A."/>
        <s v="TARGET3D IBERIA SL"/>
        <s v="NO AL ACOSO ESCOLAR STOP BULLYING"/>
        <s v="GRUPO STAR NIGHT VALLADOLID S.L."/>
        <s v="ANGEL GUERRA,S.L."/>
        <s v="HIBURSA HIDRAULICA BURGALESA S.A."/>
        <s v="DESCALE S.L."/>
        <s v="SERVICIOS Y LOGISTICA DE RESCATE"/>
        <s v="MAARTGRAF VALLADOLID S.L."/>
        <s v="MEXIBERO CULTURA Y COMERCIO SL"/>
        <s v="PROYMA, S.L."/>
        <s v="ALMUDENA CÁMARA PADILLA"/>
        <s v="VADEAR DIGITAL S.L"/>
        <s v="LAVACAR ECOLOGICO S.L."/>
        <s v="GREGORIO DIEZ, S.L."/>
        <s v="FREELANCE SOCIEDAD COOPERATIVA MADRILEÑA"/>
        <s v="GARDEN CENTER CAMPO GRANDE"/>
        <s v="HISPAMAST, S.L."/>
        <s v="TETRAEDER.SOLAR GMBH"/>
        <s v="MANUSA DOOR SYSTEMS SL U"/>
        <s v="HIJO DE CIRIACO SANCHEZ S.L."/>
        <s v="PISUERGA RENT S.L."/>
        <s v="GREEN UMBRELLA S.L.U"/>
        <s v="TALLERES SERCOIN, S.L."/>
        <s v="PIXELOW, S.L."/>
        <s v="JOSE LUIS VICENTE HERNANDEZ"/>
        <s v="BIO-MED DESINFECCION S.L."/>
        <s v="ALEJANDRO NIETO LAMAS"/>
        <s v="FLOMEYCA, S.A."/>
        <s v="ALIMENTART CASTLE SLU"/>
        <s v="SEDICAL S.A."/>
        <s v="MICRONET, S.A."/>
        <s v="CÉSAR JIMÉNEZ CERRADA"/>
        <s v="PRODUCTION 74 FILMS, SL"/>
        <s v="MARSDIGITAL, S.L."/>
        <s v="RIOS Y GARRIDO PRODUCCIONES AUDIOVISUALES SL"/>
        <s v="HH. DE LA INSTRUCCION CRISTIANA"/>
        <s v="MILLA HOGAR S.L."/>
        <s v="MARIA SOLEDAD CABALLERO SANCHEZ"/>
        <s v="MOOSE SOFTWARE, SL"/>
        <s v="MOTOR BARNA, SA"/>
        <s v="A.T. MEDTRA, S.L."/>
        <s v="CEGID SPAIN, S.A."/>
        <s v="NEOPLANT &amp; ASOCIADOS S.L."/>
        <s v="OPT&amp;AUDIO LUIS E HIJOS SOCIEDAD LIMITADA"/>
        <s v="ARIAS GARRIDO ARQUITECTOS, S L P"/>
        <s v="AIRCOMVA, SLL"/>
        <s v="ASPAMA CONTROL DE PLAGAS,S.L."/>
        <s v="HYBRID CAR,S.A."/>
        <s v="CVC DESINFECCION CASTILLA Y LEON, S.L"/>
        <s v="BABEL SISTEMAS DE INFORMACION, S.L."/>
        <s v="GABRIEL GALLEGOS  BORGES"/>
        <s v="GRAÑEDA, S.A."/>
        <s v="SERVICIOS DE LIMPIEZA Y SERVICIOS DE ASISTENCIA, S.L.U."/>
        <s v="JOSE FELICIANO BORREGO NORIEGA"/>
        <s v="SISTEMAS DE CONECTIVIDAD INDUSTRIAL VALLADOLID SL"/>
        <s v="ROJO SOLUCIONES METALURGICAS S.L"/>
        <s v="TRABLISA INTEGRATED SECURITY, S.A.U."/>
        <s v="ROTUVALL 2009 S.L"/>
        <s v="M.LUISA LOPEZ  MUNICIO"/>
        <s v="ANGEL JAVIER LINARES ARRANZ"/>
        <s v="VINILOS L.A.M 02 SL"/>
        <s v="MP Software  Técnico, S.L. (ZWSPAIN)"/>
        <s v="BARATZ SERVICIOS DE TELEDOCUMENTACION, S.A."/>
        <s v="RUTH CALDEVILLA BRUÑA"/>
        <s v="INTERMOL EXPORT S.L."/>
        <s v="VACODE, S.A."/>
        <s v="GESTION Y PROTECCION AMBIENTAL, S.L."/>
        <s v="LIBNOVA, S.L."/>
        <s v="CONTEXTOS DE ARQUITECTURA Y URBANISMO SLU"/>
        <s v="COMPAS MEDITERRANEO, S.L."/>
        <s v="ASOCIACION ESPAÑOLA DE AMIGOS DEL LIBRO"/>
        <s v="CUMULUS CITY, S.L."/>
        <s v="SEIDOR TECH, S.A.U."/>
        <s v="IMASONIC, S.L."/>
        <s v="INSTITUTO CONSTRUCCION DE CASTILLA-LEON"/>
        <s v="COBO DONOSO ARQUITECTOS, SLP"/>
        <s v="ITS SW EU S.L.U."/>
        <s v="PLANTELES LLOVERAS,S.L."/>
        <s v="PARALCAMPO, S.L"/>
        <s v="JESUS ENRIQUE ROYUELA  CASAMAYOR"/>
        <s v="D'FACTORY GARMEN, S.L."/>
        <s v="VANGUARD MARINE, LDA." u="1"/>
        <s v="ELENA FINAT SAEZ" u="1"/>
        <s v="ISELMA 2003, S.L." u="1"/>
        <s v="SUMINISTROS CARTAGENA S.L." u="1"/>
        <s v="GRUPO LITERARIO TEATRO TÚ Y YO" u="1"/>
        <s v="JOSÉ PASCUAL ANTOLÍN FERNÁNDEZ" u="1"/>
        <s v="FRANCISCO J. ARROYO RODRIGUEZ" u="1"/>
        <s v="FRANCISCO JAVIER GONZALEZ FERNANDEZ" u="1"/>
        <s v="ANDRES MARTIN  REBOLLO" u="1"/>
        <s v="ALIAN AZAFATAS Y EVENTOS SL" u="1"/>
        <s v="DANIEL CASIMIRO RODRIGUEZ RODRIGUEZ" u="1"/>
        <s v="GECOCSA  GENERAL DE CONSTRUCCIONES CIVILES S.A." u="1"/>
        <s v="MUSICARIUM VALLADOLID SLL" u="1"/>
        <s v="JUAN ANTONIO HUIDOBRO PIRIZ" u="1"/>
        <s v="MARIA BEL GALACHE  ANTOLIN" u="1"/>
        <s v="TALLERES HERMANOS MORRONDO, S.L." u="1"/>
        <s v="JARDINERÍAS ZARATÁN, S.L." u="1"/>
        <s v="JOSÉ ANDRÉS COELLO CAMPOS" u="1"/>
        <s v="IVAN ROMON JUAN" u="1"/>
        <s v="ALFATECO MADRID SA" u="1"/>
        <s v="ENDESA ENERGIA,S.A." u="1"/>
        <s v="OBDULIA RAMOS  BECERRIL" u="1"/>
        <s v="CUARTO FRIO INSTALACIONES, S.L." u="1"/>
        <s v="ASOC CULT. DE ARTES ESCENICAS &quot;&quot;TEATRAVIES@S&quot;&quot;" u="1"/>
        <s v="IÑIGO VALLECILLO FLETES" u="1"/>
        <s v="ÚLTIMO CERO, S.L." u="1"/>
        <s v="OCA INSPECCION CONTROL Y PREVENCION, S.A.U." u="1"/>
        <s v="GRANJA ESCUELA LAS CORTAS S.L." u="1"/>
        <s v="OXIDINE WATER TECHNOLOGY, S.L." u="1"/>
        <s v="HIJOS DEL TERCER ACORDE" u="1"/>
        <s v="JESÚS CARLOS  ARRIBAS VILLÁN" u="1"/>
        <s v="INSTITUCION FERIAL CASTILLA-LEON" u="1"/>
        <s v="DAITONA MOTOS, SL" u="1"/>
        <s v="GAHERPROGA S.L.U." u="1"/>
        <s v="SUMINISTROS JAVIER, S.L." u="1"/>
        <s v="JAVIER BARAHONA RUIZ" u="1"/>
        <s v="ECCOLID,S.L." u="1"/>
        <s v="GESTION INTEGRAL DE APLICACIONES EMPRESA" u="1"/>
        <s v="SANCHEZ VILLARREAL S.L." u="1"/>
        <s v="ASOC ADARTIA" u="1"/>
        <s v="LUIS MIGUEL AVILA  MARTIN" u="1"/>
        <s v="PREMIUS NBB, S.L." u="1"/>
        <s v="JOSÉ ANTONIO SÁNCHEZ ORDAX" u="1"/>
        <s v="ENERGETICA SDAD. COOP." u="1"/>
        <s v="AITOR JIMÉNEZ BENEITEZ" u="1"/>
        <s v="NATALIA GRANDE RUA" u="1"/>
        <s v="EUROMASTER AUTOMOCION Y SERVICIOS, S.A." u="1"/>
        <s v="ACCIONA CONSTRUCCION S.A." u="1"/>
        <s v="BUREAU VERITAS INSPECCION Y TESTING, S.L.UNIPERSONAL" u="1"/>
        <s v="NIPPON GASES ESPAÑA S.L.U." u="1"/>
        <s v="HENAR SASTRE GARCIA" u="1"/>
        <s v="ANDRES  PEREZ ORTEGA" u="1"/>
        <s v="ECOOLID,S.L." u="1"/>
        <s v="FERNANDO  ARRANZ BLAS" u="1"/>
        <s v="ASOCIACIÓN MUSEO DEL DEPORTE" u="1"/>
        <s v="CRISTALERIA ZARATAN, S.L." u="1"/>
        <s v="SETEX APARKI, S A" u="1"/>
        <s v="ASOC. JUGADORES PATOLOGICOS REHABILITADOS DE VALLADOLID" u="1"/>
        <s v="AREAS INTEGRALES DE VENDING, S.L." u="1"/>
        <s v="IRON MOUNTAIN" u="1"/>
        <s v="VALENTI SONIDO, S.L." u="1"/>
        <s v="PRIETO MONTAJES DE CUBIERTAS S.L." u="1"/>
        <s v="LUISA DE  LAS MORAS ALAMO" u="1"/>
        <s v="NECLAPAL EQUIPAMIENTOS Y SERVICIOS, S.R.L.L." u="1"/>
        <s v="MARKETARIA, S.L." u="1"/>
        <s v="JUCENA TRABAJOS FORESTALES S.L." u="1"/>
        <s v="RUBEN PEREZ DELGADO" u="1"/>
        <s v="BRAMMER IBERIA, S.A." u="1"/>
        <s v="HUELLAS VET PET, S.L." u="1"/>
        <s v="CONGENIA CYL, S.L." u="1"/>
        <s v="ISABEL MARTIN DE LA CRUZ" u="1"/>
        <s v="PLATAFORMA REDOMI" u="1"/>
        <s v="ANTONIO TARAZONA S.L.U." u="1"/>
        <s v="FUNDACIÓN PARQUE CIENTÍFICO UNIVERSIDAD DE VALLADOLID" u="1"/>
        <s v="BRICOCEX S.L." u="1"/>
        <s v="ELIANA ENCARNACION CANO VILLARROEL" u="1"/>
        <s v="INGENIERIA Y SERVICIOS DE EFICIENCIA ENERGÉTICA S.L." u="1"/>
        <s v="VOLQUETES RUEDA, S.L." u="1"/>
        <s v="RESOTROSA S.L." u="1"/>
        <s v="ENTREVECINOS SERVICIOS INTEGRALES S. COOP." u="1"/>
        <s v="REPRESENT-ARTE ESPJ" u="1"/>
        <s v="MARIA ASUNCION BOAL RIAÑO" u="1"/>
        <s v="ASOC.CULTURAL FORMATIVA Y DEPORTIVA TANDEM LIFE" u="1"/>
        <s v="ROSQUILLAS LEDESMINAS GDG SL" u="1"/>
        <s v="NEUMATICOS HURGON S.L." u="1"/>
        <s v="CARLOS IVAN SAMBADE BAQUERIN" u="1"/>
        <s v="ELECTROTECNIA CASTILLA Y LEON SL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ALFE SUMINISTROS A LA CONSTRUCCION E INDUSTRIA" u="1"/>
        <s v="INDRA SISTEMAS, S.A." u="1"/>
        <s v="CONFEDERACION VALLISOLETANA DE EMPRESARIOS" u="1"/>
        <s v="ALFREDO JASO VILLA" u="1"/>
        <s v="EZSA SANIDAD AMBIENTAL, S.L." u="1"/>
        <s v="ASOCIACION PROFESIONAL DE TÉCNICOS DE BOMBEROS" u="1"/>
        <s v="EDUCAINGENIO TECNOLOGIA" u="1"/>
        <s v="TECNICA GOMAR, S.L." u="1"/>
        <s v="NIVELACIONES Y EXCAVACIONES PAREDES, S.L." u="1"/>
        <s v="OLECTRICA IBERINNOVA, S.L." u="1"/>
        <s v="WOMENALIA DE GESTION SL" u="1"/>
        <s v="CELIA MARÍA CURIESES ANDRÉS" u="1"/>
        <s v="MAPFRE ESPAÑA, COMPAÑIA DE SEGUROS Y REASEGUROS S.A." u="1"/>
        <s v="SERGIO JUAREZ VERDUGO" u="1"/>
        <s v="FEDERACION C-L ATLETISMO" u="1"/>
        <s v="DAVID SÁEZ MARTÍN" u="1"/>
        <s v="FEDERACION COMERCIO Y SERVICIOS VALLADOLID" u="1"/>
        <s v="LAURA RUBIO GALLETERO" u="1"/>
        <s v="VEPISA VEHÍCULOS, S.L." u="1"/>
        <s v="RAFAEL ROBLES GUTIERREZ" u="1"/>
        <s v="OBRAS PAVIMENTOS E INSTALACIONES INDUSTRIALES" u="1"/>
        <s v="FUNDACION ALONSO QUIJANO" u="1"/>
        <s v="ARGAVALLADOLID, S.L.L." u="1"/>
        <s v="JUAN ANDRES CATALINA MORENO" u="1"/>
        <s v="IVAN SORIA ABON" u="1"/>
        <s v="ALDA CASTILLA, S.L." u="1"/>
        <s v="ASOCIACIÓN DE INDUSTRIALES DEL MERCADO DEL VAL" u="1"/>
        <s v="SERVICIOS TECNICOS LIM.MIGUEL ARIAS S.L. (STLIMA)" u="1"/>
        <s v="MARCO ANTONIO BLANCO LOBATO" u="1"/>
        <s v="UTE PASEO DEL CAUCE VALLADOLID" u="1"/>
        <s v="MCV,S.A" u="1"/>
        <s v="ER.ASSESSMENT CENTER SL" u="1"/>
        <s v="FRANCISCO MIGUEL SANZ NORIEGA" u="1"/>
        <s v="ASOCIACION CULTURAL &quot;&quot;PIMPINEJA&quot;&quot;" u="1"/>
        <s v="MARIA CRISTINA DELGADO HERRERO" u="1"/>
        <s v="VICENTE ALVAREZ, S.L" u="1"/>
        <s v="TONELERIA BURGOS ,S.L." u="1"/>
        <s v="CASTILLA COMIC, S.L." u="1"/>
        <s v="OLMO MORALES ALBARRÁN" u="1"/>
        <s v="KILLGERM, S.A." u="1"/>
        <s v="CARLOS  GUTIERREZ MARTIN" u="1"/>
        <s v="PEDRO JOSÉ  MANZANO ORTEGA" u="1"/>
        <s v="ASOCIACION CULTURAL PINCELART.OLID" u="1"/>
        <s v="CONSTRUCCIONES Y OBRAS PUBLICAS CALLE DE LOS FRANCOS, S.L." u="1"/>
        <s v="STOP AND THINK,C.B." u="1"/>
        <s v="MARIA BEGOÑA DIEZ  NIETO" u="1"/>
        <s v="WAGEN GROUP RETAIL ESPAÑA S.A.U." u="1"/>
        <s v="SUMINISTROS DE INFORMATICA CABALLERO S.L" u="1"/>
        <s v="JOSE RAMON FERNANDEZ  SUAREZ" u="1"/>
        <s v="AGILENT TECHNOLOGIES SPAIN, S.L." u="1"/>
        <s v="MEDIA MARKT" u="1"/>
        <s v="RUBEN GARCIA  FERRUELO" u="1"/>
        <s v="EXCAVACIONES GALLEGO Y COCA, S.L." u="1"/>
        <s v="SEYS CAD SYSTEMS, S.L." u="1"/>
        <s v="ALFONSO RODERO LOZANO" u="1"/>
        <s v="ASOC. CUENTACUENTOS ROMPENUBES" u="1"/>
        <s v="GONZALO RIOJA BARTOLOME" u="1"/>
        <s v="ASMAIN, S.L." u="1"/>
        <s v="IMPLASER 99 S.L.L." u="1"/>
        <s v="SOLIMEF IBERICA S.L." u="1"/>
        <s v="INGENIERÍA ROMÁNICA, S.L." u="1"/>
        <s v="ACTIU BERBEGAL Y FORMAS S.A." u="1"/>
        <s v="SERVIGRAMA INDUSTRIAL PUBLICIDAD S.L." u="1"/>
        <s v="BAUTA PRODUCCIONES, S.L." u="1"/>
        <s v="DUERO TERCER MILENIO S.L." u="1"/>
        <s v="DYNAQUA MEDIO AMBIEBNTE, S.L." u="1"/>
        <s v="TRANSFORMADOS METALICOS FACIM S.L." u="1"/>
        <s v="COLECTIVO FRESAS CON NATA, S.L." u="1"/>
        <s v="CONDESTABLE, S.A." u="1"/>
        <s v="WINNERS CARS S.L." u="1"/>
        <s v="BORIS  APARICIO TEJIDO" u="1"/>
        <s v="PAPELERIA SAN FERNANDO SL" u="1"/>
        <s v="FREEAUTONOMOS, S. COOP." u="1"/>
        <s v="MAGALY YADRINA PAREDES ALCALÁ" u="1"/>
        <s v="RAYUELA PRODUCCIONES TEATRALES, S.L." u="1"/>
        <s v="FUNDACIÓN CARTIF" u="1"/>
        <s v="CADIELSA VALLADOLID, S.L.U." u="1"/>
        <s v="AUTOBUSES URBANOS VALLADOLID" u="1"/>
        <s v="ZAMORA BOOKING SL" u="1"/>
        <s v="JAVIER  MARCHENA ORTEGA" u="1"/>
        <s v="SISTEMAS TECNICOS INTERACTIVOS S.L." u="1"/>
        <s v="GASTROSENSACIONES, SOCIEDAD LIMITADA" u="1"/>
        <s v="ALINER CONSULTORES, S.L." u="1"/>
        <s v="GRÁFICAS MALPICA, S.L." u="1"/>
        <s v="TAU, COOPERACION Y DESARROLLO, S.L." u="1"/>
        <s v="ASOCIACION ATHENEA TEATRO" u="1"/>
        <s v="AURELIO MARTIN  ARAGUZ" u="1"/>
        <s v="ASOCIACION CULTURAL AMIGOS DEL PISUERGA" u="1"/>
        <s v="ELIAS JADRAQUE S.A." u="1"/>
        <s v="JOSE DANIEL MARTINEZ RUIZ" u="1"/>
        <s v="PROXIMIA HAVAS, S.L." u="1"/>
        <s v="TRANSOFT SOLUTIONS S.L." u="1"/>
        <s v="GESTORIA SAN MIGUEL MIERES, SL" u="1"/>
        <s v="ASOCIACION MEDIOAMBIENTAL EL PISUERGA (A.M.A.) EL PISUERGA" u="1"/>
        <s v="DEHUMANS S.L." u="1"/>
        <s v="TURIUM INSTITUTE S.L." u="1"/>
        <s v="MT MARKETING INVESTIGACION Y ESTRATEGIA SL" u="1"/>
        <s v="BEATRIZ CALVO GONZÁLEZ" u="1"/>
        <s v="CASLI, S.A." u="1"/>
        <s v="MONICA MARTIN  CAPELLAN" u="1"/>
        <s v="COOPERATIVA VALLISOLETANA CERRAJERA" u="1"/>
        <s v="ANTONIO JOSE PEREDA MARTINEZ" u="1"/>
        <s v="ARCAL GESTIÓN DOCUMENTAL, S.A." u="1"/>
        <s v="MANUEL ELIN DEL ROSARIO DEL ROSARIO" u="1"/>
        <s v="MEDINAIR SISTEMAS SL" u="1"/>
        <s v="DIEGO GARRIDO ABRIL" u="1"/>
        <s v="LIMPIEZAS ANTON, S.L." u="1"/>
        <s v="INSTALACIONES Y REFORMAS ARTE INDUSTRIAL SL" u="1"/>
        <s v="ANGEL DIEZ  RIVERA" u="1"/>
        <s v="ALVARO LORENZO CARMONA" u="1"/>
        <s v="MONTAJES LEONESES SL" u="1"/>
        <s v="BERZAL BRICOMADERAS, SOCIEDAD LIMITADA" u="1"/>
        <s v="GESTION SANITARIA CONTROL VETERINARIO, S.L." u="1"/>
        <s v="ADARO TECNOLOGIA , S.A" u="1"/>
        <s v="FUNDACION LABORAL DE LA CONSTRUCCION" u="1"/>
        <s v="DESGUACES Y GRUAS CANO, S.L." u="1"/>
        <s v="IGNACIO PRADA ECHEVARRIETA" u="1"/>
        <s v="VIRGINIA RODRÍGUEZ MÁRQUEZ" u="1"/>
        <s v="CONCEJO DECORACION CB" u="1"/>
        <s v="SLAPPY SKATESHOP, C.B." u="1"/>
        <s v="FIOS PRODUCTIONS 360 SLU" u="1"/>
        <s v="GRAFICAS GERMINAL SDAD. COOP. LTDA." u="1"/>
        <s v="ASOCIACION MUSICAL VOCES DEL PISUERGA" u="1"/>
        <s v="SERVICIOS AUXILIARES DE MANTENIMIENTO Y LIMPIEZA, S.L." u="1"/>
        <s v="DEL VALLE MUEBLES DE COCINA,S.L" u="1"/>
        <s v="ZANFONA PROYECTOS S.L." u="1"/>
        <s v="DTS OABE, S.L." u="1"/>
        <s v="GRATEFUL SLU" u="1"/>
        <s v="MARIA BEGOÑA VELASCO GARCIA" u="1"/>
        <s v="MARIA DEL CARMEN REGUILON DOMINGUEZ" u="1"/>
        <s v="INGERNOVA SOLUCIONES DE INGENIERÍA, S.L." u="1"/>
        <s v="ASOCIACION VEN Y DISFRUTA" u="1"/>
        <s v="MARIA RAQUEL ARRANZ VELEZ" u="1"/>
        <s v="INSTITUTO MINUSVALIDO ASTUR S.A.L." u="1"/>
        <s v="ITOO ARTINSURE, S.L." u="1"/>
        <s v="CARLOS BERNARDO  FERNANDEZ" u="1"/>
        <s v="CESPA COMPAÑIA ESPAÑOLA DE SERVICIOS PUBLICOS AUXILIARES, S.A." u="1"/>
        <s v="EURO DRIVER CAR S.L." u="1"/>
        <s v="JUAN CARLOS FERNÁNDEZ LÓPEZ" u="1"/>
        <s v="LUIS BECERRIL SUAREZ" u="1"/>
        <s v="GRAFOLID S.L. ARTES GRAFICAS" u="1"/>
        <s v="C.S.M. MAGICAS PRODUCCIONES S.L." u="1"/>
        <s v="CARMELINA HERVAS DELGADO" u="1"/>
        <s v="X-TRAÑAS PRODUCCIONES, S.L." u="1"/>
        <s v="UTE INETUM ESPAÑA VIRTUAL DESK EXPTE N10SS 55 22 LEY 18/1982" u="1"/>
        <s v="COYDEVA S.L." u="1"/>
        <s v="OXIGENO Y SOLDADURA, S.L." u="1"/>
        <s v="GREDOS OBRAS Y SERVICIOS, SL" u="1"/>
        <s v="CESAR LAHOZ SERRANO" u="1"/>
        <s v="VALLADOLID ARTES GRAFICAS, S.L." u="1"/>
        <s v="ASOCIACIÓN CULTURAL MESETARIA" u="1"/>
        <s v="ALMA GARCIA REPISO" u="1"/>
        <s v="FECARDE SLU" u="1"/>
        <s v="A10 SISTEMAS DE INFORMATICA Y TELECOMUNICACIONES PROFESIONALES S.L.L." u="1"/>
        <s v="KARCHER, S.A." u="1"/>
        <s v="ALFONSO ARAMBURU PARDO" u="1"/>
        <s v="FORJA CERRAJERIA ENRIQUE GONZALEZ S.L" u="1"/>
        <s v="DANIEL GUTIERREZ  SANZ" u="1"/>
        <s v="UTE MEJORA RIO PISUERGA" u="1"/>
        <s v="ARPAPE S.L." u="1"/>
        <s v="NUEVAS VENTAJAS, S.L." u="1"/>
        <s v="CADIELSA SOLAR VALLADOLID,S.L." u="1"/>
        <s v="INICIATIVA  DATA ECONOMY" u="1"/>
        <s v="HOTEL FELIPE IV" u="1"/>
        <s v="CAPITAN QUIMERA S.L." u="1"/>
        <s v="OCU EDICIONES, S.A." u="1"/>
        <s v="ASOCIACIÓN PUNTO FLAMENCO" u="1"/>
        <s v="SOCIOGRAPH NEUROMARKETING S.L." u="1"/>
        <s v="FAL CALZADOS DE SEGURIDAD S.A." u="1"/>
        <s v="CLECE SA-ONET IBERIA SOLUCIONES SA (UTE SAD AYUNTAMIENTO DE VALLADOLID. LOTE 1)" u="1"/>
        <s v="TORNAPUNTA EDICIONES S.L.U." u="1"/>
        <s v="ENRIQUE RAJOY BREY" u="1"/>
        <s v="INTECYL SERVICIOS PARA LA ENERGIA SL" u="1"/>
        <s v="M. JOSE  GUERRA TOME" u="1"/>
        <s v="NETTIUM THE E BISINESS COMPANY SL" u="1"/>
        <s v="PABLO CASTRO RUIZ" u="1"/>
        <s v="BJS AUTOMATISMOS,S.L." u="1"/>
        <s v="SERVEIS DE SUPORT A LA GESTIÓ, S.L." u="1"/>
        <s v="FUNDACION TRIANGULO" u="1"/>
        <s v="ASCENDUM MAQUINARIA, S.A.U." u="1"/>
        <s v="GRUPO RENDER INDUSTRIAL INGENIERIA Y MONTAJES, S.L." u="1"/>
        <s v="SARA FERNANDEZ LABAJO" u="1"/>
        <s v="HISCOX SA SUCURSAL EN ESPAÑA" u="1"/>
        <s v="GEOCYL CONSULTORIA S.L." u="1"/>
        <s v="MARIA SONIA SEVILLANO  TEJERA" u="1"/>
        <s v="ESTRUCTURAS RESIDUALES Y AGUAS, S.L." u="1"/>
        <s v="INDUSTRIAL SECURITY PLAN, S.L" u="1"/>
        <s v="PRODUCTOS Y EQUIPOS RESTAURACION S,L" u="1"/>
        <s v="JUAN PEREZ GARCIA" u="1"/>
        <s v="AGORA ESTUDIOS DE MERCADO, S.L." u="1"/>
        <s v="FERNANDO CEBRIAN ARNANZ" u="1"/>
        <s v="FERNANDO DONCEL HERRERO" u="1"/>
        <s v="UTE ESTE BARRIO" u="1"/>
        <s v="MUDANZAS JULIAN SAEZ E HIJOS, S L" u="1"/>
        <s v="UTE TELEFONICA DE ESPAÑA S.A. UNIPERSONAL Y TELEFONICA MOVILES ESPAÑA S.A." u="1"/>
        <s v="CASERTEL COMUNICACIONES, S.L.U." u="1"/>
        <s v="PROYECTOS Y OBRAS EZGONSA S.L." u="1"/>
        <s v="SERINZA SOLUTIONS S.L." u="1"/>
        <s v="SORIGUÉ  S.A." u="1"/>
        <s v="FUNDACION INTERED" u="1"/>
        <s v="INSTALACION Y MANTENIMIENTO DE FRIO Y CALOR, S.L." u="1"/>
        <s v="JCDECAUX ESPAÑA SLU" u="1"/>
        <s v="VECTIA INGENIERIA" u="1"/>
        <s v="JOSE MARIA ROMERO GUIJO" u="1"/>
        <s v="ROAN MONTAJES INDUSTRIALES" u="1"/>
        <s v="DAVID GONZALEZ HOLGADO" u="1"/>
        <s v="JUAN ANTONIO IGLESIAS  FIGUEROS" u="1"/>
        <s v="OKODIA S.L.U." u="1"/>
        <s v="JESUS MARIA CAMINA  RUIZ" u="1"/>
        <s v="MARIA DEL MAR POZO VELASCO" u="1"/>
        <s v="V-TRES APLICACIONES INDUSTRIALES S.L." u="1"/>
        <s v="ROIG I FILLS ASSOCIATS, SL" u="1"/>
        <s v="SOCIEDAD DE GESTION DE ACTIVOS PROCEDENTES DE LA RESTRUCTURACION BANCARIA" u="1"/>
        <s v="TELESONIC, S.A.U." u="1"/>
        <s v="ASPA CLOUD, S.L." u="1"/>
        <s v="I-CATALIST, S.L." u="1"/>
        <s v="MAP CIVITATIS, S.L." u="1"/>
        <s v="SOLUCIONES TECNICAS INDUSTRIALES Y DE INGENIERIA 2NC S.L." u="1"/>
        <s v="BLAPE, S.L." u="1"/>
        <s v="CHIQUIOCIO CULTURAL, S.L" u="1"/>
        <s v="INVINET SISTEMAS 2003 SL" u="1"/>
        <s v="ESCOFET 1886, S.A." u="1"/>
        <s v="NECROPOLIS DE VALLADOLID, S.A." u="1"/>
        <s v="EL VOLCAN PRODUCCIONES MUSICALES SL" u="1"/>
        <s v="ISAAC PRIETO  CONDE" u="1"/>
        <s v="ALEJANDRA SANZ FERNADEZ-SOTO" u="1"/>
        <s v="NÁUTICA CÁDIZ, S.L." u="1"/>
        <s v="DANIEL MARTIN  VELASCO" u="1"/>
        <s v="JAVIER IGELMO  HEREDERO" u="1"/>
        <s v="PACAJ, S.L." u="1"/>
        <s v="UTE CANTERAC VALLADOLID" u="1"/>
        <s v="IBERSYS SEGURIDAD Y SALUD, S.L." u="1"/>
        <s v="TRABAJOS EN HORMIGÓN CASTILLA, S.L." u="1"/>
        <s v="CUSTOM DESIGN PRODUCTS SL" u="1"/>
        <s v="MEZZO-PIANO, S.L." u="1"/>
        <s v="TINTORERIA LUCIMAR, C.B." u="1"/>
        <s v="STEFANIA LILIANA CIRLAN" u="1"/>
        <s v="CONTRATAS Y OBRAS SAN GREGORIO, S.A." u="1"/>
        <s v="NUEVO DIARIO DE VALLADOLID, S.A." u="1"/>
        <s v="ARTE DIGITAL 2012 S.L." u="1"/>
        <s v="JORGE FRANCISCO GOMEZ  VILLANUEVA" u="1"/>
        <s v="JESÚS SAN JOSÉ PÉREZ" u="1"/>
        <s v="EXCELLENCE INNOVA CONSULTORIA Y FORMACION, S.L" u="1"/>
        <s v="U.T.E. BROCOLI-SIFU MADRID CENTROS CIVICOS AYUNTAMIENTO DE VALLADOLID" u="1"/>
        <s v="BIOLID INDUSTRIAS GRÁFICAS, S.L." u="1"/>
        <s v="ASOC. ESPAÑOLA DE PARQUES Y JARDINES" u="1"/>
        <s v="RUYBESA GLOBAL TECHNOLOGIES, S.L." u="1"/>
        <s v="J. PORRO E HIJO S.L." u="1"/>
        <s v="HERNAIZ GONZALEZ DECORACION SL" u="1"/>
        <s v="AA.VV. VICENTE ESCUDERO" u="1"/>
        <s v="ALMACENES GONZALEZ BOMBIN,S.L." u="1"/>
        <s v="KAPSCH TRAFFICCOM TRANSPORTATION, S.A." u="1"/>
        <s v="MEDIA MARKT VALLADOLID VIDEO-TV-HIFI-ELEKTRO-COMPUTER-FOTO, S.A." u="1"/>
        <s v="TECOPY, S.A." u="1"/>
        <s v="GREGORIO HERNANDEZ MARTINEZ" u="1"/>
        <s v="RENTA GRUPO EDITORIAL, S.A." u="1"/>
        <s v="TALLERES ZARATAN MOTOR S.L.L." u="1"/>
        <s v="TEKNOSERVICE S.L." u="1"/>
        <s v="COMODIN, S.L." u="1"/>
        <s v="FEDERAL SIGNAL VAMA, S.A." u="1"/>
        <s v="OMBUDS COMPAÑIA DE SEGURIDAD S.A." u="1"/>
        <s v="ALCAÑIZ Y FRESNOS, S.A." u="1"/>
        <s v="EDICIONES CONDE NAST, S.A." u="1"/>
        <s v="ATEGRUS" u="1"/>
        <s v="FONESVALL INSTALACIONES, S.L." u="1"/>
        <s v="AXIOMA ANALISIS ESTADISTICOS SL" u="1"/>
        <s v="PLACAS Y ROTULOS INDUSTRIALES, S.L." u="1"/>
        <s v="J K VENTURES SL" u="1"/>
        <s v="DIMINSA SOCIEDAD LIMITADA" u="1"/>
        <s v="GESTION DE ACTIVIDADES CULTURALES, S.L." u="1"/>
        <s v="LIBRERIA MAXTOR, S.L." u="1"/>
        <s v="ACQUAJET SEMAE, S.L.U." u="1"/>
        <s v="TEJIDOS AVILES DE PRADA, S.L." u="1"/>
        <s v="SUMINISTROS INDUSTRIALES BELLO, S.A." u="1"/>
        <s v="IVAN SAN MARTIN GONZALEZ" u="1"/>
        <s v="AGRICOLA VALLISOLETANA , S.L." u="1"/>
        <s v="ALVARO SANTOS ORELLANA" u="1"/>
        <s v="TECNICAS DEL FUEL, S.L." u="1"/>
        <s v="OLI-SERVICE CASTILLA, S.L." u="1"/>
        <s v="MENOSCUARTO EDICIONES S.L." u="1"/>
        <s v="PARQUETS DA CRUZ, C.B." u="1"/>
        <s v="FACTURA EASY, S.R.L." u="1"/>
        <s v="JORGE SUAREZ  GONZALEZ" u="1"/>
        <s v="DISTROMEL, S.A." u="1"/>
        <s v="INSTHERMES S.L." u="1"/>
        <s v="CONSEJO LOCAL JUVENTUD VALLADOLID" u="1"/>
        <s v="NICOMEDES SALINERO RODRIGUEZ" u="1"/>
        <s v="GLOBAL PROJECTS &amp; SUPPLIES, S.L." u="1"/>
        <s v="ILUNION LIMPIEZA Y MEDIO AMBIENTE, S.A." u="1"/>
        <s v="ADELA  CARPINTERO  ARTEAGA" u="1"/>
        <s v="FRANCISCO JAVIER ORTEGA FLOREZ" u="1"/>
        <s v="TRINIDAD LOURDES VICENTE  TORRADA" u="1"/>
        <s v="PROINFO  SERVICIOS Y SISTEMAS S.L." u="1"/>
        <s v="LA ROCA ,PRODUCCIONES CULTURALES Y GESTIÓN DE TIEMPO LIBRE" u="1"/>
        <s v="ARECU INVERSIONES, S.L." u="1"/>
        <s v="MONTAJES ESCENICOS GLOBALES, S.L." u="1"/>
        <s v="DISTRIBUIDORA CASTELLANA DE ELEMENTOS MANUTENCIÓN, S.L. (DICELMASA)" u="1"/>
        <s v="EXTREMO BIKE SL" u="1"/>
        <s v="BARTOLOME ZUZAMA  BISQUERRA" u="1"/>
        <s v="SANI EVENTOS SL" u="1"/>
        <s v="JOSE MANUEL CIMAS  ORDUÑA" u="1"/>
        <s v="IINGENIERIA VALLISOLETANA DE HOSTELERIA, S.L." u="1"/>
        <s v="SISTEMAS INTEGRALES DE CASTILLA Y LEÓN, S.L." u="1"/>
        <s v="ASOCIACIÓN PROVINCIAL DE  EMPRESARIOS DE HOSTELERÍA DE VALLADOLID" u="1"/>
        <s v="ELEROC SERVICIOS, SOCIEDAD LIMITADA" u="1"/>
        <s v="REFORMAS Y ASISTENCIAS RAUL FERNANDEZ Y OTRAS S.L." u="1"/>
        <s v="JESUS MARIA SAN JOSE PEREZ" u="1"/>
        <s v="O.C.A. SA Y OPAIN SL UT.E." u="1"/>
        <s v="LUIS ANTONIO  SACRISTAN  GONZALEZ" u="1"/>
        <s v="IMPRENTA MANOLETE SL" u="1"/>
        <s v="AGROSELECTA S.A." u="1"/>
        <s v="MARÍA CAROLINA MORENO GIVAJA" u="1"/>
        <s v="UTE ELEVADORES PARQUESOL ESTE" u="1"/>
        <s v="GRUPO PUROCLOUD, S.L." u="1"/>
        <s v="ORIGINAL HAND VISUAL ESTUDIO,S.L." u="1"/>
        <s v="LUIS FERNANDEZ MIERES, S.L.L." u="1"/>
        <s v="TRANSDIESEL, S.L." u="1"/>
        <s v="INTECCON ENVIRONMENTAL SA" u="1"/>
        <s v="TOLDOLID S.L.U." u="1"/>
        <s v="ASOCIACION PROVINCIAL DE EMPRESARIOS DE CONFITERIA DE VALLADOLID" u="1"/>
        <s v="S.L. RECICLADOS PUCELANOS" u="1"/>
        <s v="SOCIEDAD COOPERATIVA OBRERA &quot;&quot;EZCARAY&quot;&quot;" u="1"/>
        <s v="MASISPRO HUSO S.L.U." u="1"/>
        <s v="NAIPES HERACLIO FOURNIER, S.A." u="1"/>
        <s v="ARION GRUPO BAS SOFTWARE FACTORY S.L." u="1"/>
        <s v="JUAN LUIS GARCIA DE LEANIZ BARCENA" u="1"/>
        <s v="SCIENCE &amp; INNOVATION LINK OFFICE, S.L." u="1"/>
        <s v="ALACRAN S.L." u="1"/>
        <s v="BLAPE RENTA, S.L." u="1"/>
        <s v="BROOK AND PAULS COMPANY, S.L." u="1"/>
        <s v="TOPODUERO, TOPOGRAFÍA Y DRONES" u="1"/>
        <s v="TECNICAS DE MANTENIMIENTO DE INFRAESTRUCTURAS S.L." u="1"/>
        <s v="LAURA JUAREZ GARCIA" u="1"/>
        <s v="NICOLAS LOPEZ GOMEZ" u="1"/>
        <s v="FELIPE  GARCIA ROMERO" u="1"/>
        <s v="COMPAÑÍA DE REPROGRAFÍA Y SISTEMAS KONI-COPY S.L.L." u="1"/>
        <s v="SONDEOLID, S.L." u="1"/>
        <s v="ASOCIACIÓN DE FEDERACIONES DEPORTIVAS DE CASTILLA Y LEÓN" u="1"/>
        <s v="MOVIMIENTOS, OBRAS PUBLICAS, INDUSTRIALES Y SERVICIOS AGRICOLAS, S.L." u="1"/>
        <s v="JOSE LUIS LALANA SOTO" u="1"/>
        <s v="JOYERÍA MARTÍNEZ, C.B." u="1"/>
        <s v="CONTROL SEGURIDAD Y DOMOTICA, S.L." u="1"/>
        <s v="MANTENIMIENTO Y SERVICIOS ASBYM, S.L." u="1"/>
        <s v="OFIPRIX S.L." u="1"/>
        <s v="PALMIRA SOLER MONTOLIO" u="1"/>
        <s v="CONSULTORA EL SUEÑO DEL MONJE Y ASOCIADOS, S.L." u="1"/>
        <s v="SAFETY METHS SEGURIDAD INDUSTRIAL S.L." u="1"/>
        <s v="ASISTENCIA TECNICA PARA CLIMATIZACION Y CALEFACCION SL" u="1"/>
        <s v="MARGARITA SANCHEZ ROMERO" u="1"/>
        <s v="PONTECULTA, S.L." u="1"/>
        <s v="PW ADVISOR &amp; CAPITAL SERVICES, S.L." u="1"/>
        <s v="VOLVO GROUP ESPAÑA S.A." u="1"/>
        <s v="PEDRO JAVIER VILLAR GARRIDO" u="1"/>
        <s v="EDUARDO PÉREZ MELÉNDEZ" u="1"/>
        <s v="REANTEL,S.L." u="1"/>
        <s v="SOBRESIL, S.L." u="1"/>
        <s v="NUTRIPLANT Y FARMACAMP, S.L." u="1"/>
        <s v="FORO SOCIEDAD Y GESTION PUBLICA, S.L." u="1"/>
        <s v="SOUND OF NUMBERS S.L." u="1"/>
        <s v="COLECTIVO FRESAS CON NATA SL" u="1"/>
        <s v="TRAMA COMUNICACION Y DISEÑO S.L." u="1"/>
        <s v="SCHILLER ESPAÑA, S.A.U." u="1"/>
        <s v="EDITORA DE MEDIOS DE CASTILLA Y LEON, S.A" u="1"/>
        <s v="JCOPLASTIC IBERICA 2000,S.L." u="1"/>
        <s v="UTE SERUNION SA-GRUPO LINCE ASPRONA SL COMIDA A DOMICILIO" u="1"/>
        <s v="AUTOS MARCOS, S.A." u="1"/>
        <s v="NJS AUTOMATISMOS,S.L." u="1"/>
        <s v="GREGORIO ORDOÑEZ  BOAL" u="1"/>
        <s v="LIMPIEZAS ELPERAL" u="1"/>
        <s v="KLINER PROFESIONAL S.A." u="1"/>
        <s v="SUMINISTROS INDUSTRIALES SYRESA, S.L." u="1"/>
        <s v="FERNANDO BECEDAS, S.L." u="1"/>
        <s v="AFG MICROBIO COMUNICACION, S.L." u="1"/>
        <s v="ERRE ESE 2012, S.L." u="1"/>
        <s v="SERGIO MORENO EGIDO" u="1"/>
        <s v="ALBA PRIETO VILLARRAGUT" u="1"/>
        <s v="PASCUAL ARRANZ G., S.L." u="1"/>
        <s v="MARIA AFRICA BAYON ACEBES" u="1"/>
        <s v="INNOVACIÓN Y SERVICIO ESI, S.L." u="1"/>
        <s v="INVESTIGACION Y PROYECTOS MEDIO AMBIENTE S.L." u="1"/>
        <s v="ANA BELÉN HERRERO SANZ" u="1"/>
        <s v="SERVICIO DE CAMAREROS ESPESO, SOCIEDAD LIMITADA" u="1"/>
        <s v="MOISÉS CERREDUELA HERNÁNDEZ" u="1"/>
        <s v="LA REGIONAL VALLISOLETANA, S.AL" u="1"/>
        <s v="CENTRO ESPECIAL DE EMPLEO LIMPIEZA Y MEDIO AMBIENTE, S.A." u="1"/>
        <s v="JULIA ALTES MELGAR" u="1"/>
        <s v="MELIA HOTELS INSTERNATIONAL, S.A." u="1"/>
        <s v="OLGA RADA SERENO" u="1"/>
        <s v="HERMANOS GUTIERREZ MARCOS 1988, S.L." u="1"/>
        <s v="BRUMA S.A." u="1"/>
        <s v="EDICIONES DEUSTO, S.A" u="1"/>
        <s v="SCANIA HISPANIA, S.A." u="1"/>
        <s v="RECAUCHUTADOS ANTONIO NIETO, S.L.U." u="1"/>
        <s v="PERIS TAMARIT, SL" u="1"/>
        <s v="SERVICIOS Y REPUESTOS JOSE MIGUEL, SA" u="1"/>
        <s v="COMERCIAL ALBERTO FERRERAS S.L." u="1"/>
        <s v="ANGEL RAPADO LLANOS" u="1"/>
        <s v="SAN MIGUEL INSTALACIONES, S.A." u="1"/>
        <s v="MERCADOS CENTRALES DE ABASTECIMIENTO SA" u="1"/>
        <s v="MIGUEL ANGEL ALONSO MAESTRO" u="1"/>
        <s v="FUNDACION GENERAL DE LA UNIVERSIDAD VALLADOLID" u="1"/>
        <s v="ASOCIACIÓN CULTURAL TAHONA TRADICIONAL" u="1"/>
        <s v="NOVOTECNICA2,SL" u="1"/>
        <s v="LEOPOLDO ADIEGO SANZ" u="1"/>
        <s v="SUMINISTROS SUMATEM, S.L.L." u="1"/>
        <s v="MARCO ANTONIO BLANCO  LOBATO" u="1"/>
        <s v="MANPER SUMINISTROS INDUSTRIALES, C.B." u="1"/>
        <s v="ESCID S.L." u="1"/>
        <s v="DIKINSON S.L." u="1"/>
        <s v="FORMACION CASTILLA Y LEON" u="1"/>
        <s v="COMUNICACIONES Y OCIO INTERACTIVO S.L." u="1"/>
        <s v="JAVIER BAYON S.L." u="1"/>
        <s v="ESPECIALIDADES ELECTRICAS LAUSAN, S.A" u="1"/>
        <s v="ASOC. DE PRODUCTORES ELABORADORES Y TIENDAS ECOLOGICAS" u="1"/>
        <s v="INGENIA SOLUCIONES GRUPO ELECTRICAS HERMANOS CAMPOS, S.L." u="1"/>
        <s v="DAVID MARTINEZ ZAPATERO" u="1"/>
        <s v="OFIRETAIL S.L." u="1"/>
        <s v="SAMUEL ARRIBAS ARNAIZ" u="1"/>
        <s v="INDUSTRIAL GOÑABE, S.L." u="1"/>
        <s v="PLAN CONSULTING ECONOMISTAS S.L.P." u="1"/>
        <s v="TABERNA OBREGON, S L" u="1"/>
        <s v="MUDANZAS PMB, SL UNIPERSONAL" u="1"/>
        <s v="EXFOVA-2001, S.L." u="1"/>
        <s v="IVAN RODRIGUEZ  PALACIOS" u="1"/>
        <s v="BIRDWINGS, SCIENCE CONSERVATION CONSULTING S.L." u="1"/>
        <s v="FUGATEC I mas D S.L" u="1"/>
        <s v="ESTRELLA RESCO LOPEZ" u="1"/>
        <s v="CHR EUROPA GESTION Y CONSTRUCCION, SL" u="1"/>
        <s v="DISSENY BARRACA, S.L." u="1"/>
        <s v="COTOVERDE OBRAS Y SERVICIOS S.A." u="1"/>
        <s v="3OES LEADING SOFTWARE, SL.L" u="1"/>
        <s v="THINK BRANDED CONTENT, S.L." u="1"/>
        <s v="FUNDACION SPLORA" u="1"/>
        <s v="CRUZ ROJA ESPAÑOLA" u="1"/>
        <s v="GREGORIO HERNANDEZ  MARTIN" u="1"/>
        <s v="PASTOR ENMARCACIONES, S.L." u="1"/>
        <s v="ASOCIACION MUSICAL YAMPARAMPAN" u="1"/>
        <s v="STEMAB RESTAURACION DOCUMENTAL, S.L." u="1"/>
        <s v="BOWE SYSTEC, S.A." u="1"/>
        <s v="TALLERES Y GRUAS AVILA S.L." u="1"/>
        <s v="DINYCON SISTEMAS S.L." u="1"/>
        <s v="SUPERCALOR S.A." u="1"/>
        <s v="MERCK CHEMICALS AND LIFE SCIENCE, S.A.U." u="1"/>
        <s v="GAM NOROESTE,S.L.U." u="1"/>
        <s v="TALLERES MALGON, S.L." u="1"/>
        <s v="ETIQUETAS VALLADOLID S.L.L." u="1"/>
        <s v="ISCAR SOFTWARE DE ARQUITECTURA, S.L." u="1"/>
        <s v="ACINSE, S.L." u="1"/>
        <s v="LUEL DIGITAL C.B." u="1"/>
        <s v="ISFRAMY SECURITY SL" u="1"/>
        <s v="CBYA AUDITORES DE CUENTAS SLP" u="1"/>
        <s v="ISMAEL J. SANZ  ALMOHALLA" u="1"/>
        <s v="RACCOON PLANET ESP J" u="1"/>
        <s v="GIM GEOMATICS, S.L." u="1"/>
        <s v="ANA TORRALBA BARALLAT" u="1"/>
        <s v="MARIA DEL MAR  MANSILLA GONZALEZ" u="1"/>
        <s v="IVAN PEREZ  TOMILLO" u="1"/>
        <s v="CEFETRA DIGITAL SERVICES S.L.U." u="1"/>
        <s v="INDELCASA Ingenieria del Calor" u="1"/>
        <s v="HAFNIA DESIGN SLU" u="1"/>
        <s v="ALVASER MEYER, S.L." u="1"/>
        <s v="CASTELLANA DE AFILADOS,S.L" u="1"/>
        <s v="DIEGO ORTEGA CASTRILLEJO" u="1"/>
        <s v="DAVID ALFONSO CORTEJOSO" u="1"/>
        <s v="GUADALUPE GOMEZ LOPEZ" u="1"/>
        <s v="SARA ALAGUERO CALERO" u="1"/>
        <s v="LA PISCINA MUSICA SOCIEDAD LIMITADA UNIPERSONAL" u="1"/>
        <s v="ELECTRICIDAD ANDRES FRANCO, S.L." u="1"/>
        <s v="DAVID ALONSO DIAZ" u="1"/>
        <s v="BEATRICE FULCONIS MAROTO" u="1"/>
        <s v="CESNA PRODUCCIONES AUDIOVISUALES S.L." u="1"/>
        <s v="LA CLAVE SPORT, S.L." u="1"/>
        <s v="CARMEN ESCRIBANO SANCHEZ" u="1"/>
        <s v="PUBLICESA XXI, S.L." u="1"/>
        <s v="CLIMATIZACION MARTIN S.L." u="1"/>
        <s v="E. DE HOSTELERÍA Y CLIMATIZACIÓN VALLADOLID, S.L." u="1"/>
        <s v="ASOC CASA DE JUVENTUD ALESTE" u="1"/>
        <s v="CASA DE ANDALUCIA EN VALLADOLID" u="1"/>
        <s v="PLAY GENERATION, SOCIEDAD LIMITADA" u="1"/>
        <s v="ASOCIACIÓN DE FEDERACIONES DEPORTIVAS DE CASTILLA Y LEÓN (AFEDECYL)" u="1"/>
        <s v="MIGUEL ANGEL ZAPATA ZAPATA" u="1"/>
        <s v="AYUDAS TÉCNICAS A LA COOPERACIÓN, S.L." u="1"/>
        <s v="INGENIERIA, ESTUDIOS Y PROYECTOS EUROPEOS S.L." u="1"/>
        <s v="FRIHER S.A." u="1"/>
        <s v="U.T.E. PLANTA DE TRATAMIENTO DE VALLADOLID" u="1"/>
        <s v="ELENA GONZALEZ LEONARDO" u="1"/>
        <s v="RAFAEL IGLESIAS FERNÁNDEZ" u="1"/>
        <s v="BUSINESS BAYESIAN SCIENCE, S.L." u="1"/>
        <s v="PEÑAFIEL COMERDIST, S.L.U." u="1"/>
        <s v="ASOCIACION EL CALABACIN ERRANTE COLECTIVO DE ARTE" u="1"/>
        <s v="MEDICOS DEL MUNDO" u="1"/>
        <s v="FRIHER, S.L. (TERCERO NUEVO)" u="1"/>
        <s v="TECNICAS PARA LA RESTAURACION Y CONSTRUCCIONES SA (TRYCSA)" u="1"/>
        <s v="JFP TECNIGAS S.L." u="1"/>
        <s v="COLEGIO PERITOS E INGENIEROS TÉCNICOS INDUSTRIALES DE VALLADOLID" u="1"/>
        <s v="PROCODIMA, S.L." u="1"/>
        <s v="COOL AND CHIC ATELIER, S.L." u="1"/>
        <s v="FUND.TUTELAR CASTE-LEONESA PERSONAS DISCAP.INTEL.O DESARROLLO - FUTUDIS" u="1"/>
        <s v="TAIFE SLU" u="1"/>
        <s v="ABC DOMABRA S.L." u="1"/>
        <s v="KALFRISA, S.A.U." u="1"/>
        <s v="ANGELA ORTEGA GONZALEZ" u="1"/>
        <s v="MARÍA TERESA VICENTE, S.A." u="1"/>
        <s v="CATENDA  AS" u="1"/>
        <s v="EUKAST SL" u="1"/>
        <s v="FUNDACION RONDILLA" u="1"/>
        <s v="METTLER-TOLEDO, S.A.E." u="1"/>
        <s v="ASOC ESTARIVEL, DESARROLLO SOCIAL Y ACTIVIDADES EDUCATIVAS" u="1"/>
        <s v="GRUAS Y TRANSPORTES EL MADRILEÑO, S.A." u="1"/>
        <s v="DISTRIVET S.L." u="1"/>
        <s v="BEATRIZ MARIA QUINTANA VEGA" u="1"/>
        <s v="PILAR TRIGUEROS  MARTIN" u="1"/>
        <s v="ASOC CULTURAL PUNTEO Y ACORDES" u="1"/>
        <s v="SERVICIOS MICROINFORMATICA, S.A.  (SEMIC)" u="1"/>
        <s v="CARPINCARLOSGOMEZ, S.L." u="1"/>
        <s v="CIA.EFICIENCIA Y SERVICIOS INTEGRALES S.L." u="1"/>
        <s v="ASOCIACIÓN CULTURAL BULSARA" u="1"/>
        <s v="LUIS MIGUEL PÉREZ SALAMANCA" u="1"/>
        <s v="A.C.JOVEN ORQUESTA SINFO. PUNTA DEL ESTE" u="1"/>
        <s v="TEATRO SOCIAL" u="1"/>
        <s v="FUNCIONES Y GESTIONES MULTIPLES GENERALES, S.L." u="1"/>
        <s v="VDS SUMINISTROS GRÁFICOS Y DIGITALES, S.L." u="1"/>
        <s v="PROCUMEDIA GESTIÓN DE CONFLICTOS, S.L.P." u="1"/>
        <s v="FENIKS CLEANING &amp; SAFETY, S.L." u="1"/>
        <s v="MARIA JESUS  GUTIERREZ PASTOR" u="1"/>
        <s v="CENTRO DE ESTUDIOS CONSTITUCIONALES" u="1"/>
        <s v="ELITE BAGS" u="1"/>
        <s v="CONJUNTO LIRICO &quot;&quot;AMIGOS DE LA ZARZUELA&quot;&quot;" u="1"/>
        <s v="FEDERACION ORGANIZACIONES ARTESANAS DE CASTILLA Y LEON" u="1"/>
        <s v="DISTRIASVY S.L." u="1"/>
        <s v="NEORIS ESPAÑA, S.L." u="1"/>
        <s v="ANA ISABEL CAÑEDO  LAZARO" u="1"/>
        <s v="MONGIL DEMOLICIONES, S.L." u="1"/>
        <s v="NIETO MARCOS AUTOMOVILES, S.A." u="1"/>
        <s v="CATERING Y EVENTOS DE VALLADOLID, S.L." u="1"/>
        <s v="DISELTI S.L." u="1"/>
        <s v="INGESER IBERICA 2010, S.L." u="1"/>
        <s v="CIRCULO DE RECREO DE VALLADOLID" u="1"/>
        <s v="NOMMON SOLUTIONS AND TECHNOLOGIES SL" u="1"/>
        <s v="META 4 SPAIN, S.A." u="1"/>
        <s v="GUIL ACCESORIOS MUSICA S.L." u="1"/>
        <s v="ASOC.COMISION CATOLICA ESPAÑOLA MIGRACIO" u="1"/>
        <s v="KISS PUBLICIDAD VALLADOLID 2005, SOCIEDAD LIMITADA UNIPERSONAL" u="1"/>
        <s v="DOORCATS S.L." u="1"/>
        <s v="ESTUDIOS Y CONTROLES BIOLOGICOS, S.L." u="1"/>
        <s v="ASOC CULTURAL LA FLOR DE ROMERO" u="1"/>
        <s v="GESTION DE SERVICIOS INTEGRALES, S.A." u="1"/>
        <s v="MALBATEX, S.L.U." u="1"/>
        <s v="EXCLUSIVAS HISPANOLUSAS, S.L." u="1"/>
        <s v="SISTEMAS MATÁLICOS Y CURVADOS, S.L." u="1"/>
        <s v="SISTEMAS METÁLICOS Y CURVADOS, S.L." u="1"/>
        <s v="FACTORÍA, GESTIÓN Y CONSULTORÍA, S.L." u="1"/>
        <s v="SYMBIOSIS STRATEGY MANAGEMENT CONSULTING S.L.L." u="1"/>
        <s v="ORENCIO ANTONIO MINGUEZ ROBLEDO" u="1"/>
        <s v="PREFABRICADOS NAVA, S.A." u="1"/>
        <s v="MARIA LOURDES GONZALEZ MORRONDO" u="1"/>
        <s v="TRABAJOS OBRA CIVIL INGENIERIA S.L.L." u="1"/>
        <s v="CLIMATIZACION ALONSO, S.L." u="1"/>
        <s v="OFINNOVA 3D S.L." u="1"/>
        <s v="ASOC PAJARILLOS EDUCA" u="1"/>
        <s v="BEATRIZ PONTIJAS  RAMIRO" u="1"/>
        <s v="CONTENEDORES CASTRO, S.L." u="1"/>
        <s v="CENTRO INVESTIGACION ENERGETICO MEDIO AMBIENTE Y TECNOLOGICO" u="1"/>
        <s v="MARIA DEL HENAR BAYON FERNANDEZ" u="1"/>
        <s v="BELEN ELISA  DÍAZ PÉREZ" u="1"/>
        <s v="GESTION Y CALIDAD TURISTICA CIUDAD DE SEGOVIA" u="1"/>
        <s v="PPT MARKETING &amp; TIC S.L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XOLIDO SYSTEMS, S.A." u="1"/>
        <s v="DRAGADOS, S.A." u="1"/>
        <s v="COMERCIAL HISPANOFIL, S.A.U." u="1"/>
        <s v="SCI SERVICIOS DE CONTROL E INSPECCION S.A" u="1"/>
        <s v="PERSIANAS MONJA SC" u="1"/>
        <s v="AGUEDA SASTRE ZAMORA" u="1"/>
        <s v="ALCOFER LOGÍSTICA, S.L." u="1"/>
        <s v="ASOCIACION POETA BULULU" u="1"/>
        <s v="A.C. TRADIBERICA MUSICAS TRADICIONALES" u="1"/>
        <s v="SERVICIOS INTEGRALES DE FINCAS URBANAS DE MADRID" u="1"/>
        <s v="BLIPVERT, SL" u="1"/>
        <s v="LAURA ASENSIO GONZALO" u="1"/>
        <s v="CODICE CARTOGRAFIA Y DISEÑO, S.L." u="1"/>
        <s v="PENTAKILL STUDIOS S.L." u="1"/>
        <s v="OBRAS TABIUR,S.L." u="1"/>
        <s v="OLME2 EDIFICA S.L." u="1"/>
        <s v="NUEVOS CLASTOS, S.L." u="1"/>
        <s v="GAMESYSTEM ESPAÑA, S.A." u="1"/>
        <s v="STEPHANIE MAYBELLE LLARYORA" u="1"/>
        <s v="GESTION DE LA FORMACION Y LA SALUD S.L." u="1"/>
        <s v="COMUNIDAD DE PROPIETARIOS PASEO PRADO DE LA MAGDALENA, 9" u="1"/>
        <s v="COMERCIAL BOIZ, S.A." u="1"/>
        <s v="JUAN CARLOS JIMENO  VELASCO" u="1"/>
        <s v="A.C. SOL Y REGGAE" u="1"/>
        <s v="P.I.B. MEDIOAMBIENTAL S.L." u="1"/>
        <s v="ASOCIACIÓN LECTURA FÁCIL" u="1"/>
        <s v="JOSE CARLOS CASTILLO GOMEZ" u="1"/>
        <s v="FUNDACION ASPAYM CASTILLA Y LEON" u="1"/>
        <s v="PARGROUP VALLADOLID, S.L" u="1"/>
        <s v="OSCAR PEREZ  MEDINA" u="1"/>
        <s v="CIA. DE ASFALTOS DE MAESTU S.A." u="1"/>
        <s v="VERDE AGUA S COOP" u="1"/>
        <s v="ALTAR FOODS INTERMEDIA, SL" u="1"/>
        <s v="MARÍA JESÚS IZQUIERDO GARCÍA" u="1"/>
        <s v="MARIA DEL MAR D.ESPINILLA GARCIA" u="1"/>
        <s v="ARALIA SERVICIOS SOCIOSANITARIOS, S.A." u="1"/>
        <s v="MANAGEMENT  OUTPLACEMENT ADMINISTRATION, S.A." u="1"/>
        <s v="SERVICIOS INTEGRALES CARRACILLO, S.L." u="1"/>
        <s v="DANIEL CEJUDO FERNANDEZ" u="1"/>
        <s v="EL HENAR SERVICIOS EXTERNOS S.L." u="1"/>
        <s v="BEATRIZ COELLO CAMPOS" u="1"/>
        <s v="CONSERVACION DE VIALES, S.A.U." u="1"/>
        <s v="DAIKIN AC SPAIN, S.A." u="1"/>
        <s v="ELECTROSAT SOCIEDAD MICROCOOPERATIVA" u="1"/>
        <s v="OCA GLOBAL INSPECCIONES REGLAMENTARIAS, S.A." u="1"/>
        <s v="PERFECT PROJECT, S.L." u="1"/>
        <s v="FUNDICION DUCTIL BENITO ,S.L" u="1"/>
        <s v="MACRODISCO TONY,S.L." u="1"/>
        <s v="BELLA PROPORZIONE, SL" u="1"/>
        <s v="HERMEX IBERICA S.L." u="1"/>
        <s v="EVENTS DIEZ SABAT,S.L." u="1"/>
        <s v="INDUSTRIAS GONZALEZ HNOS, S.A." u="1"/>
        <s v="HERMANOS VELAZQUEZ GOMEZ, S.L.U." u="1"/>
        <s v="LAS ALDABAS PREMIUM, SOCIEDAD LIMITADA" u="1"/>
        <s v="JOSÉ MARÍA CEBRIÁN RUIZ" u="1"/>
        <s v="SALMA SUMINISTROS INTEGRALES, S.L." u="1"/>
        <s v="IMPERMEABILIZACIONES IMPALAG, S.L." u="1"/>
        <s v="GRUPO DE TEATRO MUTIS" u="1"/>
        <s v="ACLAD, ASOCIACION DE AYUDA" u="1"/>
        <s v="DISTRIBUCIONES DE CASTILLA Y LEON, S.A." u="1"/>
        <s v="IÑIGO GARCIA VILLAFRANCA" u="1"/>
        <s v="GOOD NEWS TELEVISION SL" u="1"/>
        <s v="UTE PARQUE JUAN DE AUSTRIA" u="1"/>
        <s v="FORAMEN S,L." u="1"/>
        <s v="FEDERACIÓN ANDALUCÍA ACOGE" u="1"/>
        <s v="LA SASTRERIA EVENTOS  S.L." u="1"/>
        <s v="EXCAVACIONES Y CONTRATAS VILLAMAÑAN, SL" u="1"/>
        <s v="CONSULTING DE INGENIERIA CIVIL, S.L.P." u="1"/>
        <s v="GTS ELECTRONICA, S.L." u="1"/>
        <s v="ONSAZE INFRAESTRUCTURAS, S.L." u="1"/>
        <s v="ASOCIACION CULTURAL D'PASO DANZA" u="1"/>
        <s v="MARGARITA GARCIA ALVAREZ" u="1"/>
        <s v="MOI INTERIORISMO Y EQUIPAMIENTO S.L." u="1"/>
        <s v="FEDERACIÓN DE BALONCESTO DE CASTILLA Y LEÓN" u="1"/>
        <s v="CORPORACION DE RADIO Y TELEVISION ESPAÑOLA, S.A." u="1"/>
        <s v="JESUS CARLOS ARRIBAS VILLAN" u="1"/>
        <s v="PRODUCCIONES CAVE CANEN S.L." u="1"/>
        <s v="ASOCIACIÓN  ALALUMBRE DE CASTILLA Y LEÓN" u="1"/>
        <s v="FERSITEC PROYECTOS Y TECNOLOGIAS SLL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JOSE GARCIA GONZALEZ" u="1"/>
        <s v="LA LEY ELEARNING, S.A," u="1"/>
        <s v="EDUARDO CAÑUELO NAVARRO" u="1"/>
        <s v="DATAMARS IBÉRICA, S.L.U." u="1"/>
        <s v="TALLERES F. FERNANDEZ, S.L." u="1"/>
        <s v="GASFAL S.L." u="1"/>
        <s v="VIVES Y HERRERO S.L." u="1"/>
        <s v="IMPRENTA BENLIS, S.L." u="1"/>
        <s v="SISTEMAS DE AUTOMATISMO Y CONTROL, S.A.U." u="1"/>
        <s v="DEPORAMA EVENTOS,S.L.U." u="1"/>
        <s v="FERROVIAL AGROMAN, S.A." u="1"/>
        <s v="360 CONSTRUCCIONES, REFORMAS Y DECORACION INTEGRAL SL" u="1"/>
        <s v="ANGÉLICA VEINTIMILLA GONZÁLEZ" u="1"/>
        <s v="WILLIS TOWERS WATSON AG SUSCRIPCION SL" u="1"/>
        <s v="TRES CARROCEROS, S.L." u="1"/>
        <s v="CLECE SA-ONET IBERIA SOLUCIONES SA" u="1"/>
        <s v="EQUIPOS Y SERVICIOS OFIMATICOS DE VALLADOLID, S.L." u="1"/>
        <s v="ASOCIACION LA CANICA VERDE EDUCACION Y TIEMPO LIBRE" u="1"/>
        <s v="TURBAS MUÑOZ, S.L." u="1"/>
        <s v="LUCIA VILLAR VAQUERO" u="1"/>
        <s v="MATERIAL DE OFICINA SAN CRISTOBAL SL" u="1"/>
        <s v="ST2 SONIDO, S.L." u="1"/>
        <s v="EVENTOS CONGRESOS Y COMUNICACION S.L." u="1"/>
        <s v="GRAFICAS LAFALPOO, S.A." u="1"/>
        <s v="MIGUEL ROMO HOSTELERA S.L." u="1"/>
        <s v="ANA MOYANO CANO" u="1"/>
        <s v="EUROPEAN GREEN PROTECTION, SL" u="1"/>
        <s v="ASOC. FOLKLORICO-CULTURAL LOS FOGATOS" u="1"/>
        <s v="ASOCIACION CULTURAL CORO IPHARADISI" u="1"/>
        <s v="UTE VARIOS CENTROS SOCIALES VALLADOLID" u="1"/>
        <s v="OBRAS HERZACO, S.L." u="1"/>
        <s v="JESUS CABRERO  PEREZ" u="1"/>
        <s v="3MC MACROCOPY S.L." u="1"/>
        <s v="KAIZEN STUDIOS S.C." u="1"/>
        <s v="LIMPIEZAS Y MANTENIMIENTO ALBE SL" u="1"/>
        <s v="SALMACAR, C.B." u="1"/>
        <s v="CODISOIL, S.A." u="1"/>
        <s v="CUALTIS, S.L.U." u="1"/>
        <s v="SOLUCIONES EN PINTURA Y RESINAS,S.L." u="1"/>
        <s v="RECAUCHUTADOS CASTILLA, S.A." u="1"/>
        <s v="POVEDA PLANTAS,S.L." u="1"/>
        <s v="SARA BURGOS PANERO" u="1"/>
        <s v="MANUEL MONTERO GIL" u="1"/>
        <s v="AUDIOVISUAL ESPAÑOLA 2.000, S.A." u="1"/>
        <s v="ASOCIACIÓN BATUCCADOS" u="1"/>
        <s v="FRANCISCO JAVIER PEREZ RODRIGUEZ" u="1"/>
        <s v="DIVISA INFORMATICA Y TELECOMUNICACIONES, S.A." u="1"/>
        <s v="JAVIER ARES  DEL CAMPO" u="1"/>
        <s v="LIFTISA, S.L." u="1"/>
        <s v="ANGEL MARTIN SERRANO" u="1"/>
        <s v="FERNANDO BLANCO VAQUERO" u="1"/>
        <s v="ELECTROFRIO FERNANDEZ ARRANZ, S.L." u="1"/>
        <s v="GARLEA CONTROL DE GESTION S.L" u="1"/>
        <s v="CLINICA RADIOLOGICA DR.CALABIA S.L." u="1"/>
        <s v="DIUPA, S.L." u="1"/>
        <s v="CRISTINA MIGUELEZ SANZ" u="1"/>
        <s v="SUNDAY PICTURES S.L." u="1"/>
        <s v="MEMENTO ASOCIACIÓN MUSICAL" u="1"/>
        <s v="COMPAÑIA MONICA DE LA FUENTE S.L." u="1"/>
        <s v="IDENTIFICATION CARE, SL" u="1"/>
        <s v="LABORES DE REPARACION Y REFORMA-7 S.L." u="1"/>
        <s v="JESÚS RODRÍGUEZ  SÁNCHEZ" u="1"/>
        <s v="ÁVORIS RETAIL DIVISION, S.L." u="1"/>
        <s v="UNAVETS HEALTHCARE SL" u="1"/>
        <s v="SERVICIOS POLITECNICOS AEREOS,S.A. (SPASA)" u="1"/>
        <s v="VIVESAN RESIDENCIAL PROMOCIONES S.L." u="1"/>
        <s v="Asociacion Musical Cucu Band" u="1"/>
        <s v="IGNACIO RODRIGUEZ, S.A." u="1"/>
        <s v="RDNEST, S.L" u="1"/>
        <s v="WSP SPAIN-APIA SA" u="1"/>
        <s v="ELECTROCASTILLA 2000 S.L." u="1"/>
        <s v="ASOC FORO FEMINISTA" u="1"/>
        <s v="SCHNEIDER ELECTRIC ESPAÑA, S.A." u="1"/>
        <s v="GABRIEL ALEJANDRO REYES GONZÁLEZ" u="1"/>
        <s v="ACLAD ASOC DE AYUDA AL DROGODEPENDIENTE" u="1"/>
        <s v="DISCOUNT INFORMATICO S.L." u="1"/>
        <s v="EDITORIAL ECOPRENSA SA" u="1"/>
        <s v="BODYTONE INTERNATIONAL SPORT, S.L." u="1"/>
        <s v="SERELEVA,S.L." u="1"/>
        <s v="TECNOLOGIA PLEXUS S.L" u="1"/>
        <s v="PRODUCTOS Y MANGUERAS ESPECIALES S.A." u="1"/>
        <s v="FUNDACION RED INCOLA" u="1"/>
        <s v="ANEK S-3, S.L." u="1"/>
        <s v="INTERTRONIC INTERNACIONAL, S.L." u="1"/>
        <s v="HERBI PLAST S.L." u="1"/>
        <s v="IMPEROLID  S.L.U." u="1"/>
        <s v="SONIA MORO PEREZ" u="1"/>
        <s v="FRANCISCO JOSE LARREA NICOLAS" u="1"/>
        <s v="FOYELSA, S.L." u="1"/>
        <s v="JOSE LUIS CASTRO MARTINEZ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PAISAJE TRANSVERSAL, SLL" u="1"/>
        <s v="JELENA DRAGAS" u="1"/>
        <s v="BAU INFLATABLES, S.L." u="1"/>
        <s v="FRASUR CONTROL, S.L." u="1"/>
        <s v="OPQ SYSTEMS MAQUINARIA GRAFICA, S.L." u="1"/>
        <s v="CANON ESPAÑA S.A" u="1"/>
        <s v="ASOCIACIÓN KIWI PARA LA PROMOCIÓN DE LA ILUSTRACIÓN Y LA EDUCACIÓN INFANTIL" u="1"/>
        <s v="MERCEDES PEREDA  RUIZ" u="1"/>
        <s v="ANTENAS Y SERVICIOS TR SL" u="1"/>
        <s v="MRBYTE TECH SOLUTIONS, S.L." u="1"/>
        <s v="SCIVOLO ROSSO, S.L." u="1"/>
        <s v="LA PARRILLA DE SAN LORENZO, S.A." u="1"/>
        <s v="SOLIBRI OY" u="1"/>
        <s v="SANDRA YOLIMA GAMBOA HURTADO" u="1"/>
        <s v="EQUIPOS FEMAZZ, S.L." u="1"/>
        <s v="CIVIL 4, S.L." u="1"/>
        <s v="RANON EMILIO LARA LOPEZ" u="1"/>
        <s v="FUNDACIÓN PUBLI.ESS" u="1"/>
        <s v="LUIS CALVO PISONERO" u="1"/>
        <s v="SEVERIANO SERVICIO MOVIL S.A." u="1"/>
        <s v="ARTMO BENE, S.L." u="1"/>
        <s v="ROTULOS TESEDO, S.L." u="1"/>
        <s v="INSTALACIONES JUALA S.L." u="1"/>
        <s v="ASOCIACION DE MEXICANOS DE CASTILLA Y LEÓN" u="1"/>
        <s v="INTERIORISMO LUCAMA SL." u="1"/>
        <s v="TIERRA INGENIERIA Y PAISAJISMO S.L." u="1"/>
        <s v="COMUNICACIONES Y OCIO INTERACTIVO, S.L." u="1"/>
        <s v="ASOC. CAPO D'ASTRO" u="1"/>
        <s v="SANTIAGO GONZALEZ DE SIMON" u="1"/>
        <s v="LA LETRA I ACTIVIDADES CULTURALES, S.L." u="1"/>
        <s v="MARTA RUIZ DE VIÑASPRE RIPA" u="1"/>
        <s v="BILBAO C.A. SEGUROS Y REASEGUROS" u="1"/>
        <s v="TALLERES ASISTENCIA MECÁNICA BARCELONA, S.L." u="1"/>
        <s v="AUDECA S.L.U." u="1"/>
        <s v="SERGIO RODRIGUEZ  CORTAZAR" u="1"/>
        <s v="MULTIPARK ESPECTACULOS, SOCIEDAD LIMITADA" u="1"/>
        <s v="MIGUEL ANGEL DEL POZO CACERES" u="1"/>
        <s v="JUEGOS KOMPAN, S.A." u="1"/>
        <s v="INMEVA INFRAESTRUCTURAS, S.L." u="1"/>
        <s v="CLECE, S.A." u="1"/>
        <s v="CARTONLIFE SL" u="1"/>
        <s v="MONTAJES ELECTRICOS SARMENTERO SL" u="1"/>
        <s v="MARTA BLANCO GARCÍA" u="1"/>
        <s v="INDALO MILENIUM, S.L." u="1"/>
        <s v="GRAÑEDA S.A." u="1"/>
        <s v="DANIEL PRIETO REDONDO" u="1"/>
        <s v="AMBULANCIAS RODRIGO SL" u="1"/>
        <s v="TECNIGRAL, S.L." u="1"/>
        <s v="ARTE &amp; MEMORIA, S.L." u="1"/>
        <s v="NARA, C.B." u="1"/>
        <s v="CASTELLANA DE AFILADOS, SOCIEDAD LIMITADA" u="1"/>
        <s v="TAPICERIAS HERGUEDAS, C.B." u="1"/>
        <s v="WOLTERS KLUWER ESPAÑA, S.A." u="1"/>
        <s v="NIT LUX, SA" u="1"/>
        <s v="JOSÉ MIGUEL SEBASTIÁN  PASTOR" u="1"/>
        <s v="PANDORA MIRABILLA GÉNERO Y COMUNICACIÓN S.COOP.MAD" u="1"/>
        <s v="DEANTE CERRAJERIA, S.L.U." u="1"/>
        <s v="M.TERESA GARROTE VAZQUEZ" u="1"/>
        <s v="ILUSIONES, C.B." u="1"/>
        <s v="FACTIBLE S COOP." u="1"/>
        <s v="AM47 OFICINA DE PROYECTOS  S.L." u="1"/>
        <s v="ALBERTO ESCUDERO ALVAREZ" u="1"/>
        <s v="ASOCIACION DEPORTIVA LA VICTORIA CLUB DE FUTBOL" u="1"/>
        <s v="OLIBHER PLAZA MAYOR S.L" u="1"/>
        <s v="JOSE JAVIER VAZQUEZ  MINGUELA" u="1"/>
        <s v="LUCE INNOVATIVE TECHNOLOGIES, S.L." u="1"/>
        <s v="CHARCO MÚSICA S.L." u="1"/>
        <s v="JUAN PEREZ CAPELLAN" u="1"/>
        <s v="FORTUNATO GUTIERREZ CEA" u="1"/>
        <s v="MARMOLERA VALLISOLETANA, S.A." u="1"/>
        <s v="RECTIFICADOS CARRION, S.A." u="1"/>
        <s v="BENTABOL Y RODRIGO ARQUITECTOS, S.L.P." u="1"/>
        <s v="RECAPOL SA" u="1"/>
        <s v="IBERPATENT, S.L." u="1"/>
        <s v="PLATAFORMA COMERCIAL DE RETAIL S.A.U." u="1"/>
        <s v="JOSE ANTONIO RODRIGUEZ SASTRE" u="1"/>
        <s v="EUROPEAN GREEN PROTECTION, S.L." u="1"/>
        <s v="IBERDROLA DISTRIBUCION ELECTRICA S.A.U." u="1"/>
        <s v="RADOSTINA PETEVA RUSINOVA" u="1"/>
        <s v="GUSTAVO MARTIN PRIETO" u="1"/>
        <s v="SELLADOS Y APLICACIONES INTECNIA, S.L." u="1"/>
        <s v="CARLOS CANAL, S.L." u="1"/>
        <s v="DECOCANAL 2000 S.L." u="1"/>
        <s v="CROWE ACCELERA MANAGEMENT SL" u="1"/>
        <s v="SINERGIAS HIDROENERGETICAS, S.L.L." u="1"/>
        <s v="LABORATORIO DR.F.ECHEVARNE ANALISIS SA" u="1"/>
        <s v="UNIFORMES COSTA DEL SOL SL" u="1"/>
        <s v="MOVIMIENTOS, OBRAS PUBLICAS, INDUSTRIALES Y SERVICIOS AGRICOLAS,SL" u="1"/>
        <s v="IBER STAND, S.L." u="1"/>
        <s v="CASMANSER SOCIEDAD LIMITADA" u="1"/>
        <s v="IMAGINE REAL PROJECTS, SOCIEDAD LIMITADA" u="1"/>
        <s v="ASOCIACION NIÑAS MALDITAS" u="1"/>
        <s v="CASTELLANA DE IMPRESIÓN, S.L.U." u="1"/>
        <s v="CIBERGRAF, S.L." u="1"/>
        <s v="Injeccio Amac, S.L." u="1"/>
        <s v="MONICA ROMAN PARRILLA" u="1"/>
        <s v="CONSTRUCCIONES NORMALIZADAS, S.A." u="1"/>
        <s v="SOLUCIONES INFORMATICAS DUERO S.L." u="1"/>
        <s v="MARCOS IGLESIAS MUÑOZ" u="1"/>
        <s v="JOSE ANTONIO LOPEZ PRIETO" u="1"/>
        <s v="EPA TEMPO ASOCIADOS, SOCIEDAD LIMITADA" u="1"/>
        <s v="CLECE SEGURIDAD S.A." u="1"/>
        <s v="GRUPO FONTYCLIMA MANTENIMIENTO S.L." u="1"/>
        <s v="EDITORIAL FUNDAMENTOS" u="1"/>
        <s v="COMERCIAL CUATRO, S.L." u="1"/>
        <s v="JRI LABORATORIO DE SISTEMAS" u="1"/>
        <s v="ALBERTO SANCHEZ  CALDERON" u="1"/>
        <s v="ISMAEL ARRIBAS FONTANILLA" u="1"/>
        <s v="MUNDANAL RUIDO TEATRO A.C." u="1"/>
        <s v="ZANHE S.L." u="1"/>
        <s v="JESUS PUEBLA  SANZ" u="1"/>
        <s v="SEICER INGENIERÍA, S.L." u="1"/>
        <s v="MARIA OLIVA CACHAFEIRO  BERNAL" u="1"/>
        <s v="ROCIO DEL PILAR GALVEZ BARACALDO" u="1"/>
        <s v="MARIA JOSE FELIX GUTIERREZ" u="1"/>
        <s v="FRAILE TELECOMUNICACIONES, S.L." u="1"/>
        <s v="ARKIPOLIS ARQUITECTURA Y URBANISMO, S.L.P." u="1"/>
        <s v="HECTOR SIERRA  OCAÑA" u="1"/>
        <s v="NORSOL ELÉCTRICA,S.L." u="1"/>
        <s v="FUTURO OPTIMISTA, S.L." u="1"/>
        <s v="AGRUPACION DE QUIMICOS INDUSTRIALES, S.A." u="1"/>
        <s v="GESTION DE ARCHIVOS Y DOCUMENTACION, SL" u="1"/>
        <s v="GRUAS HOMANSER S.L." u="1"/>
        <s v="GERONTOLOGIA Y AYUDAS TECNICAS S.L." u="1"/>
        <s v="TALLERES DE LA PEÑA MONTAJES DE INSTALACIONES, S.L." u="1"/>
        <s v="INFO TECHNOLOGY SUPPLY LIMITED" u="1"/>
        <s v="DCL SUMINISTROS Y SERVICIOS DIGITALES SL" u="1"/>
        <s v="RIRECALMAR, S.L." u="1"/>
        <s v="SIRKUM INGENIEROS SL" u="1"/>
        <s v="ISABEL REVILLA  RODRIGUEZ" u="1"/>
        <s v="ANGEL  URUEÑA MIGUEL" u="1"/>
        <s v="DAVID APARICIO CURTO" u="1"/>
        <s v="ROTULOS SOBRADILLO S.L.L." u="1"/>
        <s v="CERAMICAS SANCHEZ S.L." u="1"/>
        <s v="UTE CARRIL BICI ARCA REAL" u="1"/>
        <s v="FRANCISCO JOSÉ VALLÉS MORATINOS" u="1"/>
        <s v="EZOS S.L." u="1"/>
        <s v="EDEX FUNDACION" u="1"/>
        <s v="CDAD.PROPIETARIOS LA VICTORIA 1" u="1"/>
        <s v="CARLOS ALFONSO SOTO  COBOS" u="1"/>
        <s v="JORGE NEIRA DEL CAMPO" u="1"/>
        <s v="MARIA NEGRO LUENGO" u="1"/>
        <s v="MARÍA DEL CARMEN PORRAS  LUQUE" u="1"/>
        <s v="FACTORIA DE PROYECTOS I MAS D, S.L." u="1"/>
        <s v="JAVIER CACHO GOMEZ" u="1"/>
        <s v="TEKNOKROMA ANALITICA, S.A." u="1"/>
        <s v="JOSE ANDRES ADAN ALEGRE" u="1"/>
        <s v="FORUM SPORT, S.A." u="1"/>
        <s v="PARQUES Y JARDINES FABREGAS S.A." u="1"/>
        <s v="ALPEX DIGITAL, S.L." u="1"/>
        <s v="JULIO GARCIA  FALAGAN" u="1"/>
        <s v="ESFERA OCHO PRODUCCIONES SL" u="1"/>
        <s v="SASEGUR, S.L." u="1"/>
        <s v="BEGOÑA TRILLO  MANZANO" u="1"/>
        <s v="AGUAPURA AGUAVIVA, S.L." u="1"/>
        <s v="LUIS CARLOS GARCILLAN OTERO" u="1"/>
        <s v="LETICIA PEREZ SANCHEZ" u="1"/>
        <s v="SERVICIOS INFORMATICOS POLIEDRO, S.L." u="1"/>
        <s v="METAFORA DE COMUNICACION SLL" u="1"/>
        <s v="IBECON 2003, S.L." u="1"/>
        <s v="FICEME SL" u="1"/>
        <s v="LONGEMADERA, S.L." u="1"/>
        <s v="DIARIO CINCO DIAS SA" u="1"/>
        <s v="PEDRO MONJE BARROS" u="1"/>
        <s v="CLINIMARK, S.L." u="1"/>
        <s v="AGENCIA ESTATAL DE METEOROLOGIA" u="1"/>
        <s v="VEHICONCA VEHICULOS, SL" u="1"/>
        <s v="GONZALO FERNANDEZ JIMENEZ" u="1"/>
        <s v="JAIME LAFUENTE  SEBASTIAN" u="1"/>
        <s v="MARIA  LOBATO DE LAS MORAS" u="1"/>
        <s v="JOSE ANTONIO FERNANDEZ  LOBATO" u="1"/>
        <s v="CAREN S.A." u="1"/>
        <s v="CRISTINA TRANCHE  CONDE" u="1"/>
        <s v="HOTELERA ZENTRAL PARQUE, S.L." u="1"/>
        <s v="CLUSTER DE HABITAT EFICIENTE" u="1"/>
        <s v="EBOGA SOLUCIONES Y SERVICIOS DE SEGURIDAD INTEGRAL, S.L." u="1"/>
        <s v="MATZ ERREKA SCL" u="1"/>
        <s v="BILLARES RUFES,S.L." u="1"/>
        <s v="ENRIQUE ALONSO MARTIN" u="1"/>
        <s v="IMPERMEABILIZACIONES TATO, S.L." u="1"/>
        <s v="SONIA  ZUBIAGA  HERNÁN" u="1"/>
        <s v="JUAN PÉREZ CAPELLÁN" u="1"/>
        <s v="DAVID BLANCO VALMASEDA" u="1"/>
        <s v="FUNDACION EUSEBIO SACRISTAN" u="1"/>
        <s v="ALBERTO GARCÍA LORENTE" u="1"/>
        <s v="PINTURAS BARRIENTOS, S.L." u="1"/>
        <s v="ÓSCAR MENA APARICIO" u="1"/>
        <s v="ANTONIO TORRES OCHOA" u="1"/>
        <s v="KOMFORVENT PVC S.L.L." u="1"/>
        <s v="FERNANDO DEL POZO RAPOSO" u="1"/>
        <s v="FUNDACION ALDABA-PROYECTO HOMBRE" u="1"/>
        <s v="EVA MARIA ALONSO ESTEBAN" u="1"/>
        <s v="CD VICTORY SPORT" u="1"/>
        <s v="PIQL IBERIA" u="1"/>
        <s v="KISS PUBLICIDAD VALLADOLID 2005, S.L.U." u="1"/>
        <s v="HILARIO PRADOS VALLES" u="1"/>
        <s v="FUNDACION INTERMON OXFAM" u="1"/>
        <s v="HELENA CABELLO MORENO" u="1"/>
        <s v="A&amp;M ARTES GRÁFICAS S.L." u="1"/>
        <s v="PLUSMARKA GLOBAL, S.L.U." u="1"/>
        <s v="SINGULARGREEN, S.L." u="1"/>
        <s v="M. PEREZ RECIO, S L" u="1"/>
        <s v="AUTOREPARACIONES REYES Y DELGADO, S.L." u="1"/>
        <s v="FORMACAL, S.L." u="1"/>
        <s v="MARIA ENCARNACION BERNAL SANCHEZ" u="1"/>
        <s v="AGRUPACIÓN VALLISOLETANA DE COMERCIO" u="1"/>
        <s v="AXA SEGUROS GENERALES, S.A. DE SEGUROS Y REASEGUROS" u="1"/>
        <s v="ASOCIACIÓN CULTURAL UNIÓN DE ARTISTAS" u="1"/>
        <s v="MARIA CRISTINA GOMEZ  GONZALO" u="1"/>
        <s v="CENTRO DE TRANSICIÓN AL EMPLEO ORDINARIO, S.L." u="1"/>
        <s v="LUIS DIEZ RODRIGUEZ" u="1"/>
        <s v="ENVIRA  INGENIEROS  ASESORES  S.L." u="1"/>
        <s v="GUNNEBO ESPAÑA, S.A." u="1"/>
        <s v="ROPER MADRID S.L." u="1"/>
        <s v="GRUPO PAGINA, S.L." u="1"/>
        <s v="LA TAPIA AUDIOVISUALES, S.L" u="1"/>
        <s v="GIL SOTO, S.L." u="1"/>
        <s v="DIGIAMBLES, S.L." u="1"/>
        <s v="FLUIDOS INDUST.Y CERRAMIENTOS S.L." u="1"/>
        <s v="DISTRIBUIDORA MATERIAL OFICINA S.A." u="1"/>
        <s v="EDITORIAL ARANZADI, S.A." u="1"/>
        <s v="NORTHGATE ESPAÑA RENTING FLEXIBLE, S.A.U." u="1"/>
        <s v="SISTAC ILS, S.L." u="1"/>
        <s v="HEREDEROS DE GAGO, S.L." u="1"/>
        <s v="SERVEIS INTEGRALS DE FINQUES URBANES S.L." u="1"/>
        <s v="SALTA CONMIGO PRODUCCIONES SL" u="1"/>
        <s v="ANA CARCELLER MOURAZO" u="1"/>
        <s v="CERCAOLID, S.L." u="1"/>
        <s v="TOTAL CONTROL BIONIC SL" u="1"/>
        <s v="FERROVIAL CONSTRUCCION SA" u="1"/>
        <s v="PACO GARCIA PRENDAS Y ARTICULOS DE UNIFORMIDAD, S.A." u="1"/>
        <s v="SARAH JANE MC LAUGHLIN" u="1"/>
        <s v="PEDRO LUIS VAZQUEZ SANZ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EDUARDO LAMARCA PINTO" u="1"/>
        <s v="ÁLVARO TERRERO MOLINA" u="1"/>
        <s v="LIBRERIA OLETVM" u="1"/>
        <s v="DAVID TORDABLE PEREZ" u="1"/>
        <s v="NEXT MOTORBIKE, SL" u="1"/>
        <s v="JUAN ANTONIO MARIGIL MORENO" u="1"/>
        <s v="HIBERUS TECNOLOGIAS DE LA INFORMACION, S.L." u="1"/>
        <s v="MOVICODERS, S.L." u="1"/>
        <s v="ROSA MARIA CONCA  PEREZ" u="1"/>
        <s v="TECSIDEL, S,A" u="1"/>
        <s v="TRAZADOS VIALES, S.L." u="1"/>
        <s v="FUNDACION OBRA SOCIAL DE CASTILLA Y LEON (FUNDOS)" u="1"/>
        <s v="JOSE ALBERTO SANZ LOPEZ" u="1"/>
        <s v="JESUS MIGUEL PEREZ SAN JOSE" u="1"/>
        <s v="ANA ISABEL GALLEGO ESCALANTE" u="1"/>
        <s v="LAURA GARCIA SERRANO" u="1"/>
        <s v="DUCO PROMOCION EMPRESARIAL,S.L." u="1"/>
        <s v="APLICACIONES Y PROYECTOS TIC, S.L." u="1"/>
        <s v="CARLOS HERRERO PEREZ" u="1"/>
        <s v="GRUPO SCORPIO, S.L." u="1"/>
        <s v="FRIGIKERN S.L." u="1"/>
        <s v="JUAN FRANCISCO CONTRERAS  SANZ" u="1"/>
        <s v="DIEGO MORATINOS DE PAZ" u="1"/>
        <s v="INFORMATICA EL CORTE INGLES S.A." u="1"/>
        <s v="LIDIA ALONSO PRIETO" u="1"/>
        <s v="JORMAN ECOMERCE S.L." u="1"/>
        <s v="PALOMA  TENORIO RUIZ" u="1"/>
        <s v="ASELF (ASOCIACION ESPAÑOLA DE LUCHA CONTRA EL FUEGO)" u="1"/>
        <s v="ANA  HERNANGOMEZ DE PEDRO" u="1"/>
        <s v="EL SILO CASA DE CULTURA,S.COOP." u="1"/>
        <s v="GEESINK NORBA SPAIN, S.L.U." u="1"/>
        <s v="VIAJES HALCON, S.A.U." u="1"/>
        <s v="FELIPE HERNANDEZ CRESPO" u="1"/>
        <s v="ESERGUI DISTESER, S.L." u="1"/>
        <s v="CRONORENT, S.L." u="1"/>
        <s v="MAFALDA ENTERTAINMENT, S.L." u="1"/>
        <s v="GONZÁLEZ HIGUERA E HIJOS, S.L." u="1"/>
        <s v="SEMIC S.A." u="1"/>
        <s v="EUROFINS MEGALAB SA" u="1"/>
        <s v="FELIX MARTINEZ DE LECEA, S.L." u="1"/>
        <s v="PROCOMAR VALLADOLID ACOGE PROMOC.COLECT." u="1"/>
        <s v="SANTOS GARCIA CATALAN" u="1"/>
        <s v="ASOCIACIÓN LATROVADORA" u="1"/>
        <s v="INTELIGENCIA DE MEDIOS CON I.APLICADAS.L" u="1"/>
        <s v="ELSA MARIA CALVO TUTOR" u="1"/>
        <s v="CERCADOS CASTILLA, S.L." u="1"/>
        <s v="EUROBOOK L.IDIOMAS S.L.A" u="1"/>
        <s v="MANTENIMIENTOS ELÉCTRICOS Y SOLARES, S.L." u="1"/>
        <s v="GENERAL ENERGY SPAIN SL" u="1"/>
        <s v="CARGRAF  ARTES GRAFICAS, S.L." u="1"/>
        <s v="CASTILLA Y LEON SERVICIOS INTEGRALES DE COMUNICACION, S.L." u="1"/>
        <s v="INCOPE CONSULTORES, S.L" u="1"/>
        <s v="HEGARDT, S.L." u="1"/>
        <s v="ARIAS GARRIDO ARQUITECTOS, S.L.P." u="1"/>
        <s v="MIL TRES CIENTOS MILIGRAMOS, S.L." u="1"/>
        <s v="U.T.E. VODAFONE-ONO-AYUNTAMIENTO DE VALLADOLID" u="1"/>
        <s v="BIOTRAN GESTION DE RESIDUOS, S.L." u="1"/>
        <s v="FLOWBIRD ESPAÑA S.L.U." u="1"/>
        <s v="HECTOR ANGEL PUENTE NIEBLA" u="1"/>
        <s v="AVIVA OBRAS INTEGRALES S.L." u="1"/>
        <s v="ASOCIACION MUSICAL AUGUSTA SONORA" u="1"/>
        <s v="ASOCIACION PARA LA DEFENSA DEL PATRIMONIO INDUSTRIAL TICCIH - ESPAÑA" u="1"/>
        <s v="DAVID TUTOR DE LA IGLESIA" u="1"/>
        <s v="CUBIERTAS Y MONTAJES P. FERRERAS, SL" u="1"/>
        <s v="INGEOLID PROYECTOS S.L." u="1"/>
        <s v="SOCIEDAD ALAVESA DE INVERSIONES S.A. (SAINSA)" u="1"/>
        <s v="CONSTRUCCIONES RAUL FERNANDEZ ALEGRE SL" u="1"/>
        <s v="SETEX APARKI, S.A." u="1"/>
        <s v="SYNLAB DIAGNÓSTICOS GLOGALES, S.A." u="1"/>
        <s v="ASOCIACION &quot;&quot;PERICO Y KINO-PAYASOS&quot;&quot;" u="1"/>
        <s v="RECICLAJES ROMAIZ, S.L." u="1"/>
        <s v="ASOCIACIÓN CULTURAL MUSICAL KORAI" u="1"/>
        <s v="SUREVA, S.A." u="1"/>
        <s v="ODÓN GARCÍA PRIMO" u="1"/>
        <s v="REPARACIONES TÉCNICAS DE CONTENEDORES, S.L." u="1"/>
        <s v="RAFAEL  DE LAS HERAS BALLESTEROS" u="1"/>
        <s v="DISPAL ASTUR SA (SOCIEDAD UNIPERSONAL)" u="1"/>
        <s v="JOSMAR SUMINISTROS, S.L." u="1"/>
        <s v="GRUPO LOGISCENTER, S.L." u="1"/>
        <s v="AZULAE, S.L." u="1"/>
        <s v="ASOCIACIÓN LUCIÉRNAGAS TEATRO" u="1"/>
        <s v="MOMENTUM GABINET D'ENGINYERIA SL" u="1"/>
        <s v="PARAMOTIONS FILMS, SRL" u="1"/>
        <s v="PRISA MEDIA SAU" u="1"/>
        <s v="DRAGER SAFETY HISPANIA S.A." u="1"/>
        <s v="LUIS GONZALO SANCHEZ ROBLEDO" u="1"/>
        <s v="JOSE ANTONIO MARTIN SINOVAS" u="1"/>
        <s v="ANA BELEN PEREZ  SANZ" u="1"/>
        <s v="ANGEL MORETON S.L.U." u="1"/>
        <s v="SOLUCIONES EMOGEST, S.L." u="1"/>
        <s v="UNIDAD ALIMENTARIA DE VALLADOLID, S.A." u="1"/>
        <s v="JUAN FRANCISO ALCAZAR  S.L." u="1"/>
        <s v="SOSEES MEDIA, S.L." u="1"/>
        <s v="COLEGIO PROFESIONAL DE DIETISTAS-NUTRICIONISTAS DE CYL (CODINUCYL)" u="1"/>
        <s v="SEMAE, S.L." u="1"/>
        <s v="BARCIMASTER, S.L." u="1"/>
        <s v="RAFAEL BARRIO GONZALEZ" u="1"/>
        <s v="PIMARDI, S.L." u="1"/>
        <s v="ANTONIO ZÚÑIGA  ARRANZ" u="1"/>
        <s v="TECNOLOGIA INFORMATICA 2000" u="1"/>
        <s v="CLINICA AYALA SL" u="1"/>
        <s v="REVISTA EMPRENDEDORES S.L." u="1"/>
        <s v="LOCUS AVIS S.L." u="1"/>
        <s v="PSD SECURITY S.L." u="1"/>
        <s v="TECHFRIENDLY SL" u="1"/>
        <s v="CRISANTO VEGA  CALLEJA" u="1"/>
        <s v="PLENA INCLUSION CASTILLA Y LEON" u="1"/>
        <s v="CAROLINA NIETO RODRIGUEZ" u="1"/>
        <s v="PRISA BRAND SOLUTIONS S.L." u="1"/>
        <s v="CYLICON VALLEY ASOC" u="1"/>
        <s v="ENRIQUE ÁLVAREZ SÁNCHEZ" u="1"/>
        <s v="COORDINADORA O.N.G.D. CASTILLA Y" u="1"/>
        <s v="LAS CHAMANAS" u="1"/>
        <s v="ANIBAL GOMEZ CORTIJO" u="1"/>
        <s v="PROMOCION Y GESTION EDUCATIVO SOCIAL,SL." u="1"/>
        <s v="RAHER AUDIO VISUAL S.L." u="1"/>
        <s v="ADECCO FORMACION SA" u="1"/>
        <s v="JUAN PIZARRO  NOGUES" u="1"/>
        <s v="CONSTRUCCIONES A M C, SA" u="1"/>
        <s v="TELLOCARDENALURRUCHI, ARQUITECTURA Y DISEÑO, S.L.P." u="1"/>
        <s v="LEICA GEOSYSTEMS,S.L" u="1"/>
        <s v="MAQUINA TEATRAL TELONCILLO, S.L." u="1"/>
        <s v="LA OTRA S. COOP. DE INICIATIVA SOCIAL" u="1"/>
        <s v="TRADUCTORES E INTERPRETES EURO:TEXT, S.L." u="1"/>
        <s v="ANA LORENA GOMEZ HERRERA" u="1"/>
        <s v="LINECAR, S.A." u="1"/>
        <s v="LAND ART STUDIO 2002, S.L." u="1"/>
        <s v="TATO IMPERMEABILIZACIONES, S.L." u="1"/>
        <s v="BABEL AG DIGITAL SLU" u="1"/>
        <s v="FABRICANTES DE MENAJE S.L." u="1"/>
        <s v="BUREAU VERITAS INSPECCION Y TESTING, S.L.UNIPERSONAL  (NO USAR- POR CAMBIO DE NOMBRE)" u="1"/>
        <s v="MACOSARFER S.L." u="1"/>
        <s v="PABLO GIL HERRERA" u="1"/>
        <s v="ZOYA BORISOVA IVOVA" u="1"/>
        <s v="IMASDEAS INNOVACION CULTURAL Y DESARROLLO TURISTICO S.L." u="1"/>
        <s v="ROBERTO HERRAN MARTINEZ" u="1"/>
        <s v="AIRCO2 FINTECH SL" u="1"/>
        <s v="CRISTINA ÁLVAREZ VALLEJO" u="1"/>
        <s v="INGENIA SOLUCIONES EN MOVILIDAD, S.L." u="1"/>
        <s v="OUTSIDE COMUNICACION INTEGRAL S,L" u="1"/>
        <s v="SAFY GLOBAL GEST SL" u="1"/>
        <s v="JUAN MANUEL PEREZ PEREZ" u="1"/>
        <s v="CENTRO ORTOPEDICO PEREZ GALDOS, S R L" u="1"/>
        <s v="ASESORES CONSULTORES SISTEMAS I., S.L." u="1"/>
        <s v="FRANCISCO JAVIER RODRIGUEZ CONDE" u="1"/>
        <s v="CONSERVACION Y RESTAURACION MENESES Y GOMEZ S.L." u="1"/>
        <s v="ASOCIACION PARA EL DESARROLLO DE LA MUSICOTERAPIA EN VALLADOLID" u="1"/>
        <s v="LUIS FERNANDO REGUERA" u="1"/>
        <s v="MAQUITER AUTOMOCION, S.L." u="1"/>
        <s v="ENGRANAJES CASTILLA S.L." u="1"/>
        <s v="NORTHMATIC INGENIERIA, S.L.U." u="1"/>
        <s v="AV.SISTEMAS AUDIOVISUALES, C.B." u="1"/>
        <s v="SANTEA MEDIA, S.L." u="1"/>
        <s v="GRUPO UNDANET S.L." u="1"/>
        <s v="CALIDAD EN ACUSTICA Y TECNOLOGÍA SL" u="1"/>
        <s v="ECOVISC PROTECCION TEXTIL SOSTENIBLE S.L." u="1"/>
        <s v="ELYTE VALLADOLID, S.L." u="1"/>
        <s v="FERNANDO RINCON CHICHES" u="1"/>
        <s v="CONGREG.OBLATAS SANTISIMO REDENTO" u="1"/>
        <s v="ARIJA SOLUCIONES, TERRITORIO Y CULTURA, S.L." u="1"/>
        <s v="ARQUITECTOS RODRÍGUEZ MARTÍN S.L." u="1"/>
        <s v="INDUSTRIAS R.SOTO C.B." u="1"/>
        <s v="PATRIMONIO INTELIGENTE CASTILLA Y LEÓN, S.L." u="1"/>
        <s v="GRUPO CULTURAL TIEMPO LIBRE STO.TORIBIO" u="1"/>
        <s v="UNIVERSAL PARTNER, S.L.U." u="1"/>
        <s v="PIEDRAS HERNANDO, S.L.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TRESBOLILLO TEATRO &amp; MAPPING" u="1"/>
        <s v="MARTINEZ CURIEL SL" u="1"/>
        <s v="LUIS TEÓFILO CARRERAS LOYAR" u="1"/>
        <s v="PUBLIGER IGLESIAS Y NAVARRO, S.L." u="1"/>
        <s v="21 MERMIT, S.A." u="1"/>
        <s v="PREVENSAL INGENIEROS, S.L." u="1"/>
        <s v="ESMERALDA MARUGAN GARCÍA" u="1"/>
        <s v="GIL SOTO S.L." u="1"/>
        <s v="DELTA PRODUCCIONES S.L." u="1"/>
        <s v="ASOC. CULT. VIEJOS DESEOS" u="1"/>
        <s v="HIJO DE CIRIACO SANCHEZ S.A." u="1"/>
        <s v="SANTIAGO SIERRA LOPEZ" u="1"/>
        <s v="IMPRENTA M. SANDONIS, S.L." u="1"/>
        <s v="JOSE MIGUEL SANCHEZ PIQUERO" u="1"/>
        <s v="SERIGRAFIAS SERIMAR, S.A." u="1"/>
        <s v="CERRAMIENTOS METALICOS ARTENOX SL" u="1"/>
        <s v="PLASTIC HOME, S.L.L." u="1"/>
        <s v="MARS DIGITAL, S.L." u="1"/>
        <s v="ASOCIACION CULTURAL DANZ@BIERTA Y AMIGOS. VALLADOLID" u="1"/>
        <s v="PILAR BORREGO MALMIERCA" u="1"/>
        <s v="VALTECSA" u="1"/>
        <s v="DE DIEGO LOZANO,CB" u="1"/>
        <s v="SERESCO S.A." u="1"/>
        <s v="DUOMO REGALOS, S.L." u="1"/>
        <s v="CENTRO DE FORMACIÓN RONDA DEL SUR S.L." u="1"/>
        <s v="CLUB DEPORTIVO LA VICTORIA" u="1"/>
        <s v="MARÍA ROSARIO VALLEJO CRESPO" u="1"/>
        <s v="SAN CRISTOBAL ENCUADERNACIONES S.A." u="1"/>
        <s v="FLORISTERÍA YERBA, C.B." u="1"/>
        <s v="ILUMINACIONES XIMENEZ, S.A." u="1"/>
        <s v="GRUPOGO EDICIONES, S.L." u="1"/>
        <s v="MEDELAND EVENTS S.L." u="1"/>
        <s v="HUNE RENTAL, S.L." u="1"/>
        <s v="TUKAN SOMOS IMPRESORES S.L.L" u="1"/>
        <s v="SOCEVALL HERMANOS VALLES, S.L." u="1"/>
        <s v="HOP UBIQUITOUS S.L." u="1"/>
        <s v="CONSTRUCCIÓN, ARTE Y RESTAURACIÓN GARSAN, S.L." u="1"/>
        <s v="ASOCIACION CULTURAL ARTESANO DE INSTRUMENTOS MUSICALES" u="1"/>
        <s v="RAINBOWWEAR, S.L." u="1"/>
        <s v="DAYTONA MOTOS,S.L." u="1"/>
        <s v="PAVIMENTOS TORDESILLAS, S.L." u="1"/>
        <s v="SOLAGUA S.L." u="1"/>
        <s v="IDEAS INICIATIVAS DE ECONOMIA ALTERNATIVA  Y SOLIDARIA, S.C.A" u="1"/>
        <s v="ENVIRO RENT XXI S.L." u="1"/>
        <s v="MARIGE PARQUES Y SERVICIOS, S.L." u="1"/>
        <s v="FERNANDO(VESTYPRO) RINCON CHICHES" u="1"/>
        <s v="GOMSEGUR, S.L." u="1"/>
        <s v="SUSANA PÉREZ HERNÁNDEZ" u="1"/>
        <s v="ASOCIACION HERRERA TEATRO" u="1"/>
        <s v="VERSATIL SERVIZOS EDITORIAIS S.L.U." u="1"/>
        <s v="AMAYA ARNAIZ CARRO" u="1"/>
        <s v="A Z INNOVACION SOCIAL S.L." u="1"/>
        <s v="SCHINDLER, S.A." u="1"/>
        <s v="ÁLVARO  GARRIDO  MACÍAS" u="1"/>
        <s v="BABEL AG DIGITAL S.L.U." u="1"/>
        <s v="SOFTWARE AG ESPAÑA, S.A." u="1"/>
        <s v="MAXYMAS SUMINISTROS HOSTELEROS, S.L." u="1"/>
        <s v="INNOVAFOR CONSULTORIA DE FORMACION 2014, S.L." u="1"/>
        <s v="BEATRIZ MAJO TOME" u="1"/>
        <s v="WOENE STUDIO, S.L." u="1"/>
        <s v="SARA HERRANZ MILLARES" u="1"/>
        <s v="LA GRANADA CULTURA S.L." u="1"/>
        <s v="CALLE UNDERGROUND SL" u="1"/>
        <s v="INNOVACION TECNOLOGICA EN EDUCACION, S.L." u="1"/>
        <s v="ASOCIACION CULTURAL LP" u="1"/>
        <s v="HERMANOS GÓMEZ POLA C.B." u="1"/>
        <s v="ACADEMIA DEL TRANSPORTISTA S.L." u="1"/>
        <s v="ELITE PACE MAKERS A.L." u="1"/>
        <s v="CESAR VEGAS HERRERA" u="1"/>
        <s v="OLAYA HERNANDO ARRIBAS" u="1"/>
        <s v="SANCUS SEGURIDAD, S.L." u="1"/>
        <s v="CASTELIUM OBRAS Y CONSTRUCCIONES S.L..U." u="1"/>
        <s v="J.M. SOLUCIONES INTEGRALES PALENCIA S.L." u="1"/>
        <s v="SISTEMAS COLOR S.A." u="1"/>
        <s v="ESPERANZA SERRANO FERNÁNDEZ" u="1"/>
        <s v="MACOGLASS, S.L." u="1"/>
        <s v="CARRALAMATA, S.L." u="1"/>
        <s v="AVANZADA 7 SL" u="1"/>
        <s v="ASOCIACION CULTURAL ANODE KAN" u="1"/>
        <s v="ABASTSPI S.A." u="1"/>
        <s v="DIGITALVAR SL" u="1"/>
        <s v="ALBERTO ARIJA GARCÍA" u="1"/>
        <s v="ROMAN MUÑOZ REY" u="1"/>
        <s v="ESCUELA DE EQUITACION EL CENTAURO, S.L." u="1"/>
        <s v="CENTROLID, S.A." u="1"/>
        <s v="DEANTE CERRAJERIA, S.L." u="1"/>
        <s v="VIVEROS FUENTEAMARGA, S.L." u="1"/>
        <s v="FRANCISCO JAVIER BARBERO IGLESIAS" u="1"/>
        <s v="PEGAMO PISUERGA, S.L." u="1"/>
        <s v="ARCHIVERANORTE CONSULTING S.L." u="1"/>
        <s v="ROYAL CLEAN, S.L." u="1"/>
        <s v="AJJ STORES S.A." u="1"/>
        <s v="CENTRO DE ESTUDIOS DE MATERIALES Y CONTROL DE OBRAS, S.A." u="1"/>
        <s v="ILUNION EMERGENCIAS SA" u="1"/>
        <s v="INSTITUTO DE ESTUDIOS DE CIENCIAS DE LA SALUD DE CASTILLA Y LEON" u="1"/>
        <s v="REPROGRAFÍA Y SIST. KONI-COPY S.L.L.   -      &quot;&quot;NO USAR&quot;&quot; - TERCERO INACTIVO&quot;&quot;" u="1"/>
        <s v="ELISEO SACRISTAN NIELFA" u="1"/>
        <s v="ISABEL IMELDA GONZALEZ GUTIERREZ" u="1"/>
        <s v="EMPA CERRAJERÍA, S.L." u="1"/>
        <s v="AMILCAR CUBIERTAS Y PIZARRAS S.A." u="1"/>
        <s v="UTE PAREDES PEDROSA-CONTEXTOS" u="1"/>
        <s v="J·JIMENO, S.A." u="1"/>
        <s v="VIRTUAL DESK S.L." u="1"/>
        <s v="OFFICE DEPOT, S.L." u="1"/>
        <s v="COORDINADORA DE FESTEJOS DE PEÑAS DE VALLADOLID" u="1"/>
        <s v="MARIO CORREA PARDO" u="1"/>
        <s v="INNOCAN SISTEMAS S.L." u="1"/>
        <s v="WARWICK HOUSE CENTRO LINGÜISTICO CULTURAL, S.L." u="1"/>
        <s v="ORBESPORT, S.L." u="1"/>
        <s v="MAPERVAL PERSIANAS, SL" u="1"/>
        <s v="MARÍA DEL CARMEN GONZALEZ  VILLAR" u="1"/>
        <s v="LUCAS REDONDO CARAZO" u="1"/>
        <s v="LUIS ARIAS SASTRE" u="1"/>
        <s v="SEIDOR S.A." u="1"/>
        <s v="RECAMBIOS POMAUTO,S.L." u="1"/>
        <s v="SAUL GARCIA GONZALEZ" u="1"/>
        <s v="ENRIGUS, S.L." u="1"/>
        <s v="ROSA GIL  LOPEZ" u="1"/>
        <s v="D-TODO INGENIERIA Y DESARROLLO, S.L." u="1"/>
        <s v="LA CANDELA TEATRO Y COMUNIDAD" u="1"/>
        <s v="ASOC CULTURAL KTX" u="1"/>
        <s v="U.T.E. SIFU MADRID BROCOLI AVA CENTROS CIVICOS Y MUNICIPALES" u="1"/>
        <s v="JUAN CARLOS SEGOVIANO ASTABURUAGA" u="1"/>
        <s v="ARTE-ROTULACION  TEAN, S.L." u="1"/>
        <s v="ASOCIACION CAJA NEGRA CRIMEN Y FICCION" u="1"/>
        <s v="LINAZASORO Y SANCHEZ S.L.P." u="1"/>
        <s v="PATRICIA  GARCIA  BERRUGUETE" u="1"/>
        <s v="INTERCREATIVA COMUNICACION S.L." u="1"/>
        <s v="INGENIERIA INTEGRAL DE PROYECTOS ABCONSULTORES S.L." u="1"/>
        <s v="INDUSTRIAS TECNIPOL RENEDO, S.L." u="1"/>
        <s v="INETUM ESPAÑA S.A." u="1"/>
        <s v="CONSUELO PARDO BRAVO" u="1"/>
        <s v="ASTIBOT INGENIERIA INFORMATICA ROBOTICA Y DOMOTICA SL" u="1"/>
        <s v="ASOC LAGARES Y BAMBALINAS" u="1"/>
        <s v="PEDRO FERRER ALVAREZ" u="1"/>
        <s v="NOSSAYU, S.L." u="1"/>
        <s v="SONIDO Y TELEVISION S.A." u="1"/>
        <s v="GRANDOURE,S.L." u="1"/>
        <s v="ASOCIACION ESTARIVEL" u="1"/>
        <s v="AUTOCHAPA PREMIUN, S.L." u="1"/>
        <s v="AGENCIA COMERCIAL HERENCIANA" u="1"/>
        <s v="GUTI DE GUTIERREZ S.L.U." u="1"/>
        <s v="FERNANDO FERNANDEZ ROMAN" u="1"/>
        <s v="BOSONIT S.L." u="1"/>
        <s v="ALEJANDRO MARTÍN CABO" u="1"/>
        <s v="INTEGRAL DE AUTOMOCION 2000, S.A." u="1"/>
        <s v="MUNDO INFORMÁTICO VALLADOLID, S.L." u="1"/>
        <s v="ADD4U SOLUCIONES PARA GESTION Y DESAROLLO SL" u="1"/>
        <s v="SERVICIOS TURISTICOS DE VALLADOLID SLU" u="1"/>
        <s v="DICAMPUS.SL." u="1"/>
        <s v="EDUARDO DAROCA BELLO" u="1"/>
        <s v="TEODOSIO RODRIGUEZ  GONZALEZ" u="1"/>
        <s v="JUAN GONZALEZ ROMERA" u="1"/>
        <s v="GEMMA MARCOS MARTIN" u="1"/>
        <s v="WATSON SOMHAIRLE" u="1"/>
        <s v="CORAL HERRERA GOMEZ" u="1"/>
        <s v="DHITELFON S.L." u="1"/>
        <s v="NO TE RINDAS, S.L." u="1"/>
        <s v="NORENDE S.L.U." u="1"/>
        <s v="SERVICIOS TECNICOS LIM.MIGUEL ARIAS S.L." u="1"/>
        <s v="OSCARESCALANTE S.L.U." u="1"/>
        <s v="MONICA ALARIO GAVILÁN" u="1"/>
        <s v="CARLOS MARTIN NIETO" u="1"/>
        <s v="EUROPAC RECICLA, S.A.U." u="1"/>
        <s v="FOMENTO DE CONSTRUCCIONES Y CONTRATAS, S.A." u="1"/>
        <s v="JOSE IGNACIO LINAZASORO RODRIGUEZ" u="1"/>
        <s v="PROMOTORA DE EMPRESAS HOTELERAS, S.A." u="1"/>
        <s v="IGNACIO ORTEGA FLOREZ" u="1"/>
        <s v="MARIA DE MIGUEL ARIAS" u="1"/>
        <s v="SERGIO NICOLAS CASTRO  MARTINEZ" u="1"/>
        <s v="SUITE 22 SL" u="1"/>
        <s v="ESGUEVA REFORMAS PINTURA Y CONSTRUCCION, S.L." u="1"/>
        <s v="CICLOS CUERVAS, C.B." u="1"/>
        <s v="ASOCIACIÓN CULTURAL GENEXT. ES" u="1"/>
        <s v="VERMICAN SOLUCIONES DE COMPOSTAJE SL" u="1"/>
        <s v="ESTUDIOS Y SISTEMAS ENERGETICOS RENOVABLES S.L." u="1"/>
        <s v="LAERDAL MEDICAL  AS" u="1"/>
        <s v="ALVARO SANCHA CARMONA" u="1"/>
        <s v="GRUPO EMPRESARIAL DAALPA, S.L." u="1"/>
        <s v="BICICLETAS CARRIL BICI 2012 S.L." u="1"/>
        <s v="HUIDOBRO DE GASOLEOS, S.L." u="1"/>
        <s v="ASOCIACION DEPORTIVA VALLADOLID PATINA" u="1"/>
        <s v="CYPE INGENIEROS S.A." u="1"/>
        <s v="OSCAR IVAN DIEZ DEL OLMO" u="1"/>
        <s v="IVECO ESPAÑA, S.L." u="1"/>
        <s v="PALOMA FERNANDEZ BENITO" u="1"/>
        <s v="DUCAL EDICIONES SLU" u="1"/>
        <s v="TOTALGRAFIC ASISTENCIA TÉCNICA, S.L." u="1"/>
        <s v="NAUTILUS OCEÁNICA S.L." u="1"/>
        <s v="DIARIO DE PRENSA DIGITAL, S.L." u="1"/>
        <s v="CONSULTING CASTILLA 21, S.L." u="1"/>
        <s v="TOPODUERO, S.L. (TOPOGRAFÍA Y DRONES)" u="1"/>
        <s v="AISLAMIENTOS Y REVESTIMIENTOS ARTECOVA, S.L." u="1"/>
        <s v="NOUS LIVE SL" u="1"/>
        <s v="INICIATIVAS-CSE S.COOP.MAD." u="1"/>
        <s v="SOCIEDAD GENERAL DE AUTORES Y EDITORES" u="1"/>
        <s v="DAVID BELTRÁN PEROTE" u="1"/>
        <s v="FLORISTERIA YERBA, COMUNIDAD DE BIENES" u="1"/>
        <s v="ASOC. CULTURAL ARTISTICO EDUCATIVA ENOBRA TEATRO" u="1"/>
        <s v="U.T.E. CALLE DEL BARCO DE SAN VICENTE" u="1"/>
        <s v="HEIDELBERG SPAIN, S.L.U." u="1"/>
        <s v="MUSICAL TAMAYO, S.L." u="1"/>
        <s v="GESTORA DE NUEVOS PROYECTOS CULTURALES S.L." u="1"/>
        <s v="GALICIA EVENT CREW S.L." u="1"/>
        <s v="EASY MOVIL RECYCLING S.L." u="1"/>
        <s v="EDEN SPRINGS ESPAÑA, S.A.U." u="1"/>
        <s v="AZHERO PROYECTOS Y DESARROLLO S.L." u="1"/>
        <s v="RUBEN GARCIA  MARTINEZ" u="1"/>
        <s v="VICTOR HUGO MARTIN CABALLERO" u="1"/>
        <s v="RAMDA COMUNICACION, SLU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LINLAB SOLUCIONES DE LABORATORIO SL" u="1"/>
        <s v="MAIN MEMORY S.A." u="1"/>
        <s v="RUBEN BORJAS ESCUDERO" u="1"/>
        <s v="ANKARA CITY TRES, SL" u="1"/>
        <s v="ELECTRICIDAD RINCON, S.A." u="1"/>
        <s v="THE FREAK CABARET CIRCUS, S.L." u="1"/>
        <s v="ELECNOR, S.A." u="1"/>
        <s v="KONE ELEVADORES SA" u="1"/>
        <s v="ALVARO RIZO SOLA" u="1"/>
        <s v="EDICIONES PRENSA LIBRE, S.L. (INFOLIBRE)" u="1"/>
        <s v="SERVIMAN SERVICIOS CASTELLANOS XXI, S.L." u="1"/>
        <s v="QUIMICA INDUSTRIAL DISOL, S.A." u="1"/>
        <s v="Mª DE LAS MERCEDES MARTINEZ LOPEZ" u="1"/>
        <s v="AURORA NAVAS MUÑOZ" u="1"/>
        <s v="COOPERATIVA GERUNDIO S.COOP. MAD" u="1"/>
        <s v="PEDRO DEL OLMO MARTIN" u="1"/>
        <s v="RICARDO FERNANDEZ  HERNANDO" u="1"/>
        <s v="ASOCIACIÓN DE PROFESIONALES DE LA DANZA, CYL" u="1"/>
        <s v="PROMOCION EDUCATIVA SDAD. COOPERATIVA" u="1"/>
        <s v="BICICLETAS CARRIL BICI 2012, SOCIEDAD LIMITADA" u="1"/>
        <s v="SACYR SOCIAL SL" u="1"/>
        <s v="GEOBIT Consulting, S.L." u="1"/>
        <s v="VICTOR ANTON TOBAL" u="1"/>
        <s v="AGC AUTORENTING, S.L." u="1"/>
        <s v="A.C.TEATRO ARCON DE OLID" u="1"/>
        <s v="INFORMATICA IMAZ &amp; MATE S.L." u="1"/>
        <s v="CURENERGIA COMERCIALIZADOR DE ULTIMO RECURSO S.A.U." u="1"/>
        <s v="SOMHAIRLE WATSON" u="1"/>
        <s v="DIABLA TEATRO" u="1"/>
        <s v="ANDACAR 2000, S.A." u="1"/>
        <s v="PAPELES Y PLASTICOS S.L." u="1"/>
        <s v="VICUÑA HERRAMIENTAS TECNICAS, S.L.U." u="1"/>
        <s v="FUNDACION INTRAS" u="1"/>
        <s v="EDUARDO SÁNCHEZ BLANCO" u="1"/>
        <s v="GONZALO MARTIN DELGADO" u="1"/>
        <s v="SERGIO DEL CAMPO MENDOZA" u="1"/>
        <s v="MARCOS PASTOR  ALLUE" u="1"/>
        <s v="FEDERACIONI TAURINA DE VALLADOLID" u="1"/>
        <s v="GABRIEL MELO MAÑERO" u="1"/>
        <s v="MANUEL SANCHEZ  DEL RIO" u="1"/>
        <s v="CAMINO GOMEZ S.L." u="1"/>
        <s v="BENITO VALBUENA SALAN" u="1"/>
        <s v="RODRIGO MACON  CHICO" u="1"/>
        <s v="LA FLECHA MOTOR, S.L." u="1"/>
        <s v="BM NEIRA AUDITORES S.L.P." u="1"/>
        <s v="FUNDACION DEMOCRACIA Y GOBIERNO LOCAL" u="1"/>
        <s v="EDICIONES DESNIVEL, S.L." u="1"/>
        <s v="CRECIMIENTO ENERGÉTICO SL" u="1"/>
        <s v="PROMETAL SECURITY SEALS SL" u="1"/>
        <s v="ARTICAE SMART TECHNLOGIES, S.L." u="1"/>
        <s v="SEÑALIZACIÓN Y CONSERVACIÓN CASTILLA, S.L.U." u="1"/>
        <s v="MARTA HERRAN  MARTINEZ" u="1"/>
        <s v="IVAN PASTOR ENCINAS" u="1"/>
        <s v="APP Y REDES, SOCIEDAD LIMITADA" u="1"/>
        <s v="AGENCIA DE PUBLICIDAD MENTA, S.L." u="1"/>
        <s v="LA QUIMERA DE PLASTICO, S.L." u="1"/>
        <s v="M&amp;B CREATING TRAVELS, S L" u="1"/>
        <s v="GRUPO 2T AZALEA, S.L. (TOLDOS VAY)" u="1"/>
        <s v="GLOBALIA CORPORATE TRAVEL S.L." u="1"/>
        <s v="AGRUPACION CORAL CIUDAD DE VALLADOLID" u="1"/>
        <s v="UTE HARAL 12 Servicios y Obras, S.L.Const.Prieto Sierra S.A." u="1"/>
        <s v="FORMACION Y  TECNOLOGIA EDUCATIVA EN CASTILLA Y LEON, S.L." u="1"/>
        <s v="AUTO-PALAS VALLADOLID, S.L.L." u="1"/>
        <s v="INGENIERIA INTERACTIVA DEL OCIO SXXI, SOCIEDAD LIMITADA" u="1"/>
        <s v="JUAN CARLOS ALBERT PRIETO" u="1"/>
        <s v="CASA COLEGIO MAYOR MENENDEZ PELAYO PROVINCIA DE ESPAÑA" u="1"/>
        <s v="PROLISER S.L." u="1"/>
        <s v="ELSAMEX, S.A." u="1"/>
        <s v="JAVIER CARTON GONZALEZ" u="1"/>
        <s v="URBANISMO Y PLANIFICACION TERRITORIAL S.L.P." u="1"/>
        <s v="GRUPO INNOVANDO SERVICIOS JURIDICOS, SLP" u="1"/>
        <s v="RAFFAELLA BOMPIANI DANCORA" u="1"/>
        <s v="YOLANDA DOMINGUEZ MAGDALENO" u="1"/>
        <s v="ASOCIACIÓN TODO CUENTA" u="1"/>
        <s v="CIENCIA E INGENIERIA ECONOMICA Y SOCIAL, S.L." u="1"/>
        <s v="UTE CDIT" u="1"/>
        <s v="DANIEL OLIVA GARCÍA" u="1"/>
        <s v="PMUS CIVIL, S.L." u="1"/>
        <s v="URBANHOST 2012 SL" u="1"/>
        <s v="OSCAR MANUEL DEL DEL AMO  DE ANDRES" u="1"/>
        <s v="TANIA DOMINGUEZ MAESTRO" u="1"/>
        <s v="PUERTAS SANZ MIGUEL, S.A.L." u="1"/>
        <s v="ANTONIO DEL HOYO VENTURA" u="1"/>
        <s v="MARTA MARÍA HERRETE SANZ" u="1"/>
        <s v="INEDET CASTILLA Y LEON SL" u="1"/>
        <s v="EQUIPOS DE PROTECCION LABORAL S.L." u="1"/>
        <s v="WURTH ESPAÑA, S.A." u="1"/>
        <s v="FEAFES - VALLADOLID 'EL PUENTE'" u="1"/>
        <s v="CRISTALERIA ZARATAN,S.L" u="1"/>
        <s v="ARMARIOS 2000, S.L." u="1"/>
        <s v="ASOCIACION CULTURAL SAMBADOURO" u="1"/>
        <s v="MATPRELAB, S.L." u="1"/>
        <s v="JAVIER DEL RIO DOMINGUEZ" u="1"/>
        <s v="IMAGINE CREATIVITY CENTER, SL" u="1"/>
        <s v="REDES TRANSCULTURALES KALARTE" u="1"/>
        <s v="SANTANDER ESPAÑA MERCHANT SERVICES ENTIDAD DE PAGO" u="1"/>
        <s v="JUAN JOSE FERNANDEZ PASCUAL" u="1"/>
        <s v="DISTRIBUCION Y MANTENIMIENTO DE FOTOCOPIADORAS, S.L" u="1"/>
        <s v="LAURA LATORRE HERNANDO" u="1"/>
        <s v="OPTIMA COMUNICACION Y PROTOCOLO S.L." u="1"/>
        <s v="URBAN TECHNOLOGY, S.L." u="1"/>
        <s v="ASOCIACION CIUDADES INTERCULTURALES" u="1"/>
        <s v="ASOC CULTURAL HISTORICA TORRE DEL HOMENAJE" u="1"/>
        <s v="ASOCIACION CULTURAL EXDEPA" u="1"/>
        <s v="INSTOP CATALUNYA SLU" u="1"/>
        <s v="ASAMBLEA DE COOPERACION POR LA PAZ" u="1"/>
        <s v="LUBERR,S.L" u="1"/>
        <s v="SABARIA ESTUDIOS Y GEOTECNIA, S.L.L." u="1"/>
        <s v="AGRUPACIÓN EMPRESARIAL INNOVADORA PARA LA CONSTRUCCIÓN EFICIENTE" u="1"/>
        <s v="CRISTINA DUQUE  VILLAFRUELA" u="1"/>
        <s v="MIGUEL REVILLA RODRIGUEZ" u="1"/>
        <s v="CONSUELO ESCRIBANO VELASCO" u="1"/>
        <s v="FULTON SERVICIOS INTEGRALES S.A." u="1"/>
        <s v="CINETECA COMPAÑIA DE EVENTOS CULTURALES, S.L.U." u="1"/>
        <s v="CLECE S. A Y ONET SERALIA S.A. UTE" u="1"/>
        <s v="FEAPS CASTILLA Y LEON" u="1"/>
        <s v="JOSE MANUEL BLANCO  ALCAÑIZ" u="1"/>
        <s v="COMPRESORES ACEBES, S.L." u="1"/>
        <s v="ELISA VIVANCOS ANERO" u="1"/>
        <s v="CONEZTA, CONSTRUCCIONES Y SERVICIOS, S.L." u="1"/>
        <s v="CONYTRAIR,S.L." u="1"/>
        <s v="HEWLETT-PACKARD INTERNATIONAL BANK PLC." u="1"/>
        <s v="JESÚS CARLOS ARRIBAS VILLÁN" u="1"/>
        <s v="PLASTIC-OMNIUM SISTEMAS URBANOS" u="1"/>
        <s v="PUERTAS METÁLICAS SÁNCHEZ, S.L." u="1"/>
        <s v="ALBA TARDON VICENTE" u="1"/>
        <s v="PINTURAS ANTRUEJO, S.A." u="1"/>
        <s v="LAURA PEREZ BENITO" u="1"/>
        <s v="ISABEL URGELLÉS SARDÓN" u="1"/>
        <s v="AKON FITNES S.L." u="1"/>
        <s v="AGOSA ELECTRICIDAD TELECOMUNICACIONES,  S.A" u="1"/>
        <s v="MOBLES BRAFIM S.L." u="1"/>
        <s v="ASOC. CULTURAL NIEPA" u="1"/>
        <s v="CARPAS ZARAGOZA S L" u="1"/>
        <s v="VICENTE QUERO  PARDO" u="1"/>
        <s v="IDOLATRY STUDIO,SL" u="1"/>
        <s v="IMPERMEABILIZACIONES Y AISLAMIENTOS COVE" u="1"/>
        <s v="LAPPSET ESPAÑA VR, S.L." u="1"/>
        <s v="TINSA Tasaciones Inmobiliarias SAU" u="1"/>
        <s v="TALLERES POLI, S.L." u="1"/>
        <s v="MARIANO ÁLVAREZ DIENTE" u="1"/>
        <s v="OHL SERVICIOS-INGESAN S.A." u="1"/>
        <s v="IDEAS DISEÑO INTERIORISMO STUDIO" u="1"/>
        <s v="FUNDICIONES Y PROYECTOS FERNANDEZ, S.L." u="1"/>
        <s v="GUILLERMO PUERTA GALVAN" u="1"/>
        <s v="EXPLOTACION GANADERA PAGO DE JERIBAÑEZ, S.L." u="1"/>
        <s v="MARIA ESTHER PEREZ  ARRIBAS" u="1"/>
        <s v="UTILMAX CABELLO, S.L." u="1"/>
        <s v="GENIAL PRODUCCION S.L.U." u="1"/>
        <s v="INDRA SOLUCIONES TECNOLÓGICAS DE LA INFORMACIÓN S.L.U." u="1"/>
        <s v="BEATRIZ PÉREZ GARCÍA" u="1"/>
        <s v="LUIS BLANCO  VICENTE" u="1"/>
        <s v="INDUSTRIAS METALICAS VALLISOLETANAS, S.L." u="1"/>
        <s v="SERVICIOS DE MANTENIMIENTO INTEGRAL, S.L." u="1"/>
        <s v="JOHNSON CONTROLS ESPAÑA, S.L." u="1"/>
        <s v="AKUSTIA, ACUSTICA, VENTILACIÓN Y MANTENIMIENTO, S.L." u="1"/>
        <s v="MEDIASONIC S.L." u="1"/>
        <s v="DANIEL ALONSO HIDALGO" u="1"/>
        <s v="ASOCIACIÓN CULTURAL HISPANO IRISH" u="1"/>
        <s v="ARSENIO FERNANDEZ ARIAS" u="1"/>
        <s v="CATERING Y COMPLEMENTOS S.L." u="1"/>
        <s v="NUTRIPLANT Y FARMACAMP, S,L" u="1"/>
        <s v="AGFOREST, S.L." u="1"/>
        <s v="LABORATORIO DE IMPRESIÓN KIROLAB 3D, C.B." u="1"/>
        <s v="LA QUIMERA DE PLASTICO, SOCIEDAD LIMITADA" u="1"/>
        <s v="LAURA  CASTRILLO  ROMÓN" u="1"/>
        <s v="GESTION INTEGRAL DE PROYECTOS Y CONSTRUCCIONES DDR S.L." u="1"/>
        <s v="OMEGA PERIPHERALS, S.L." u="1"/>
        <s v="VIVE DISFRUTANDO, S.L.L." u="1"/>
        <s v="ROYALJUEZ S.L." u="1"/>
        <s v="S. COOP. ARTES ESCENICAS Y PLASTICAS DE EXTREMADURA" u="1"/>
        <s v="RQR IMAGEN DE EMPRESA, S.L." u="1"/>
        <s v="R.P. 2016 PINTURAS VALLADOLID, SL" u="1"/>
        <s v="FERROVIAL SERVICIOS, S.A." u="1"/>
        <s v="LOGÍSTICA Y DISTRIBUCIÓN DE MATERIAL ELÉCTRICO MATEL GROUP S.L." u="1"/>
        <s v="EUROPA PRESS DELEGACIONES, S.A." u="1"/>
        <s v="PAPELERIA SOMAR, S.L." u="1"/>
        <s v="JUSTINO ASENJO PAREDES" u="1"/>
        <s v="APLICACIONES Y PÁGINAS WEB OCIOMERCADO, S.L." u="1"/>
        <s v="UNICAJA BANCO S.A.U." u="1"/>
        <s v="PAULA DOMINGO ALONSO" u="1"/>
        <s v="MERCEDES ACEBES MARTÍNEZ" u="1"/>
        <s v="JOSÉ JAVIER PECIÑA LORENZO" u="1"/>
        <s v="SUMINISTROS INDUSTRIALES AZAN, S.A." u="1"/>
        <s v="COMERCIAL DE FUNDICION VALLISOLETANA,S.L" u="1"/>
        <s v="FRANK JAKOBSEN" u="1"/>
        <s v="IKEI RESEARCH &amp;CONSULTANCY, S.A." u="1"/>
        <s v="HILTI ESPAÑOLA, S.A." u="1"/>
        <s v="IBERMATICA" u="1"/>
        <s v="IGNACIO GONZÁLEZ  TEJERO" u="1"/>
        <s v="CESAR DIEZ RODRIGUEZ" u="1"/>
        <s v="MARÍA ISABEL BARRIENTOS PABLOS" u="1"/>
        <s v="JUAN CARLOS GOMEZ  POLA" u="1"/>
        <s v="ACCEM" u="1"/>
        <s v="FUNDACION ENTRETANTOS" u="1"/>
        <s v="CIRCE PRODUCCIONES TEATRALES, S.L." u="1"/>
        <s v="SATARA SEGURIDAD S.L." u="1"/>
        <s v="JORDI SANCLEMENTE SANCHEZ" u="1"/>
        <s v="JOSE ANGEL PEREZ FERNANDEZ" u="1"/>
        <s v="GMM 2007 INGENIERIA Y ARQUITECTURA, S.L." u="1"/>
        <s v="RALI HIDRODINAMICA S.L." u="1"/>
        <s v="FELIX INGENIERÍA CULTURA, S.L." u="1"/>
        <s v="EXTEALDE DISTRIBUCIONES, S.L." u="1"/>
        <s v="CENTRO ESPECIAL DE EMPLEO Y DESARROLLO VALLE DE OLID, S.L." u="1"/>
        <s v="S.I. PROTECNIS, S.L." u="1"/>
        <s v="DYNAQUA MEDIO AMBIENTE, S.L." u="1"/>
        <s v="FIRST STOP SOUTHWEST, S.A.U." u="1"/>
        <s v="ARCHTEAM, S.L.U." u="1"/>
        <s v="PRODUCCIONES MIC, S.L." u="1"/>
        <s v="AL AIR LIQUIDE ESPAÑA, S.A." u="1"/>
        <s v="ASOCIACIÓN CULTURAL LA CORTE EN VALLADOLID" u="1"/>
        <s v="ABMA1977, S.L." u="1"/>
        <s v="AVILA ASISTENCIA S.L." u="1"/>
        <s v="HIGINIO LÓPEZ BURGUEÑO" u="1"/>
        <s v="MARTA VALDIVIELSO DONOSO" u="1"/>
        <s v="PUERTAS Y AUTOMATISMOS ROPER S.L." u="1"/>
        <s v="SUMINISTROS TECNICOS GALICIA S.L." u="1"/>
        <s v="JORGE MUÑOZ REINOSO" u="1"/>
        <s v="UTE SIFU MADRID-BROCOLI CELADURIA VALLADOLID" u="1"/>
        <s v="SANTACATA, S.L." u="1"/>
        <s v="MARTA ELENA FERNANDEZ LOPEZ" u="1"/>
        <s v="RC MARES VIRTUALES, S.L." u="1"/>
        <s v="COMPAÑIA ESPAÑOLA DE PETROLEOS, S.A.U. (CEPSA)" u="1"/>
        <s v="ASOCIACIÓN INTERNACIONAL DE CIUDADES EDUCADORAS" u="1"/>
        <s v="UNGRIA PATENTES Y MARCAS, S.A." u="1"/>
        <s v="CASTELAO PICTURES SL" u="1"/>
        <s v="INICIATIVAS SOCIAMBIENTALES G S. COOP. MAD" u="1"/>
        <s v="IGNACIO PEREZ PEREZ" u="1"/>
        <s v="NUEVA TERRAIN, S.L." u="1"/>
        <s v="DIRIGIDO POR...,S.L." u="1"/>
        <s v="ESPACIOS URBANOS VALLADOLID S.L." u="1"/>
        <s v="JESALFOT, S.L." u="1"/>
        <s v="IBER NEUMATICOS, S.L." u="1"/>
        <s v="VOLUNTARIADO SENIOR DE ASESORAMIENTO EMPRESARIAL SECOT" u="1"/>
        <s v="RUNITEK INGENIEROS, S.L.P." u="1"/>
        <s v="ALBA CANTALAPIEDRA GONZÁLEZ" u="1"/>
        <s v="ASOCIACION VALLISOLETANA DE FUTBOL SALA" u="1"/>
        <s v="MONTSERRAT ALVAREZ MARTINEZ" u="1"/>
        <s v="ALMACENES JAVIER, S.A." u="1"/>
        <s v="ALVAC S.A." u="1"/>
        <s v="CARPET CLEANING CEE S.L." u="1"/>
        <s v="ZUCCHETTI SOFTWARE SPAIN, S.L.U." u="1"/>
        <s v="NAVARRO APLIC.TERMICAS E HIDRAULICAS S.A" u="1"/>
        <s v="EVA GUTIERREZ GARCÍA" u="1"/>
        <s v="OKY MI CERRAJERO, S.L." u="1"/>
        <s v="CLUB DEPORTIVO U.D.C. SUR" u="1"/>
        <s v="MARTIN RODRIGO S.A." u="1"/>
        <s v="MAS10 MOTORSPORT, S.L." u="1"/>
        <s v="DECORACION ALONSO,S.L" u="1"/>
        <s v="IN AUDIT AUDITOR CONSULTOR, SLP" u="1"/>
        <s v="JOSE SANTOS TORRES" u="1"/>
        <s v="VICTOR MANUEL CARRANZA FRAILE" u="1"/>
        <s v="AGENCIA PÁSATE AL IMARKETING, S.L." u="1"/>
        <s v="ALBERTO GUERRA GOZALO" u="1"/>
        <s v="ALBERTO CORADA ALONSO" u="1"/>
        <s v="CARLOS ANDRÉS DEL RÍO  INGELMO" u="1"/>
        <s v="ERESMA AUDIOVISUALES, S.L.L." u="1"/>
        <s v="ARMERIA AMPUDIA SL." u="1"/>
        <s v="PROYCO VALLADOLID SL" u="1"/>
        <s v="ASOC CULTURAL LA COLMENA VALLADOLID" u="1"/>
        <s v="SONIA FERNANDEZ DE LA VEGA" u="1"/>
        <s v="TODO DEPORTE VALLADOLID 2017, S.L.L." u="1"/>
        <s v="SARARTE S.L." u="1"/>
        <s v="JOSÉ MIGUEL VEGAS TOMÁS" u="1"/>
        <s v="MOVIMIENTO CONTRA LA INTOLERANCIA" u="1"/>
        <s v="RESTAURANTE CAFÉ DEL NORTE 1861 S.L." u="1"/>
        <s v="TEC CUATRO S.A." u="1"/>
        <s v="SPEC S.A." u="1"/>
        <s v="JORGE ESTEBAN, S.L." u="1"/>
        <s v="TALLERES OÑATE,S.L." u="1"/>
        <s v="TODO CATERING OLID S.L.L." u="1"/>
        <s v="MARIO DE JUAN FERNANDEZ" u="1"/>
        <s v="LOYU 2000 SL" u="1"/>
        <s v="BEATRIZ FERNANDEZ MAGAZ" u="1"/>
        <s v="TELE ONDAS, S.L." u="1"/>
        <s v="ABONOS EMUPA, S.L.2020" u="1"/>
        <s v="JOSE LUIS DEL OLMO RESA" u="1"/>
        <s v="NICOLE NDONGALA NZOIWIDI" u="1"/>
        <s v="MARIA DEL PILAR VICENTE DE FORONDA" u="1"/>
        <s v="FUNDACION GRUPO SIFU" u="1"/>
        <s v="NICOLAS LOPEZ VIVAS SL" u="1"/>
        <s v="PROYECYL S.L.N.E." u="1"/>
        <s v="VIAJES DORAL, S.L." u="1"/>
        <s v="ANDOS ASESORES, S.L." u="1"/>
        <s v="ARTURO ACOSTA MARTINEZ" u="1"/>
        <s v="MIGUEL MACHON VALBUENA" u="1"/>
        <s v="SOLUCIONES METALICAS  CERRINOX, S.L." u="1"/>
        <s v="MARIO  TORRES ORIOLA" u="1"/>
        <s v="VIVERO ESCUELA EL PILAR S.L." u="1"/>
        <s v="ASOCIACIÓN CULTURAL DE TEATRO MIGUEL CERVANTES" u="1"/>
        <s v="INFOPRODUCTS, S.L." u="1"/>
        <s v="GRUPO AMALGAMA, S.L." u="1"/>
        <s v="FRANCISCO MENDEZ HERMIDA" u="1"/>
        <s v="JARDINES DEL DUERO, S.L." u="1"/>
        <s v="MARGARITA TORREMOCHA HERNÁNDEZ" u="1"/>
        <s v="TOLTEN CONSULTORIA DE NEGOCIO, SL" u="1"/>
        <s v="ASOCIACION LIBRE DE IDEAS PARA UNA LITERATURA TRANSFORMADORA !LA LECHE!" u="1"/>
        <s v="ARCAL GESTIÓN DOCUMENTAL, S.A. (NO USAR ESTE TERCERO CAMBIA LA RAZÓN SOCIAL)" u="1"/>
        <s v="CESAR EMILIO MATA  MARTIN" u="1"/>
        <s v="DAVID GALAN APARICIO" u="1"/>
        <s v="JESÚS DE TORRE  ARRABAL" u="1"/>
        <s v="REAL ACADEMIA MEDICINA-CIRUGIA VALLADOLI" u="1"/>
        <s v="JAIME QUINTANA VEGA" u="1"/>
        <s v="APPLUS NORCONTROL, S.L.U." u="1"/>
        <s v="ESMELUX ESTANTERÍA RÁPIDA" u="1"/>
        <s v="AVC DIGITAL MEDIA IBERIA, S.L." u="1"/>
        <s v="IGLESIAS INSTALACIONES PETROLIFERAS S.A." u="1"/>
        <s v="INSTALACIONES ISLA, S.L." u="1"/>
        <s v="NAVARCADE SL" u="1"/>
        <s v="DIEGO GARRIDO QUIRÓS" u="1"/>
        <s v="DIEGO GARCÍA ARCHILLA" u="1"/>
        <s v="NIETO VIAJES Y EVENTOS SL" u="1"/>
        <s v="JOSE MARIA MARTINEZ  SANTIAGO" u="1"/>
        <s v="CICLOGREEN" u="1"/>
        <s v="FRIHER S.A. (TERCERO ANTIGUO)" u="1"/>
        <s v="UTE LIMPIEZA DEPENDENCIAS AYUNTAMIENTO DE VALLADOLID" u="1"/>
        <s v="VIBRA EJERCICIO Y SALUD S.L.U." u="1"/>
        <s v="JOSE ALBERTO BLANCO PARRA" u="1"/>
        <s v="CALCULO Y TRATAMIENTO INFORMACION CTI,SA" u="1"/>
        <s v="FIATC MUTUA SEGUROS" u="1"/>
        <s v="GRAFICAS 81 S.L." u="1"/>
        <s v="JUAN REPRESA MARCOS" u="1"/>
        <s v="LACERA SERVICIOS Y MANTENIMIENTO, S.A." u="1"/>
        <s v="PATRICIA LÓPEZ VILLALÓN" u="1"/>
        <s v="ERNESTO DOMENECH  CENTELLES" u="1"/>
        <s v="PIANORENT, S.L." u="1"/>
        <s v="ANTONIO LÓPEZ GUERRERO" u="1"/>
        <s v="Prensa y Servicios de la Lengua SLU" u="1"/>
        <s v="A &amp; B LABORATORIOS DE BIOTECNOLOGÍA, S.A.U." u="1"/>
        <s v="DIEGO SANCHEZ MARISCAL RODRIGUEZ" u="1"/>
        <s v="INDUSTRIAS SALUDES, S.A." u="1"/>
        <s v="DAVID VILLEGAS RODRÍGUEZ" u="1"/>
        <s v="CLIMATE-KIC HOLDING BV SUCURSAL EN ESPAÑA" u="1"/>
        <s v="FRANCISCO JAVIER MARTINEZ DIEZ" u="1"/>
        <s v="THYSSENKRUPP ELEVADORES, S.L.U." u="1"/>
        <s v="4 SINGULAR ESTRATEGIA &amp; INNOVACION, S.L." u="1"/>
        <s v="RESTAURACIÓN ESTRUCTURAL S.L." u="1"/>
        <s v="UTE CONSERVACION VALLADOLID 2018" u="1"/>
        <s v="ENRIQUE GARCIA  VAZQUEZ" u="1"/>
        <s v="DREW MARINE SIGNAL &amp; SAFETY SPAIN, S.L." u="1"/>
        <s v="MAPFRE VIDA S.A. DE SEGUROS Y REASEGUROS SOBRE LA VIDA HUMANA" u="1"/>
        <s v="FUNDUCTIL TARREGA S.L" u="1"/>
        <s v="ALBERTO J. SOBRINO  ROMERO" u="1"/>
        <s v="GEMA POVEDA MONTES" u="1"/>
        <s v="JOSE ALBERTO PEREZ FERNANDEZ" u="1"/>
        <s v="DAVID PARA CURIEL" u="1"/>
        <s v="EL TACONEO FLAMENCO" u="1"/>
        <s v="ESTELA LLORENTE DEL RIO" u="1"/>
        <s v="IURBAN Digital Tourism S.L." u="1"/>
        <s v="ASOC. CULTURAL RIBERA DEL PISUERGA" u="1"/>
        <s v="MIGUEL ÁNGEL PEROTE CID" u="1"/>
        <s v="IBIMAGEN MEDITERRANEA, SOCIEDAD LIMITADA" u="1"/>
        <s v="ADIESTRAMIENTO EDUCAN" u="1"/>
        <s v="JULIAN FERNANDEZ PUEBLA" u="1"/>
        <s v="MARIA DEL PILAR GARCÍA AGUADO" u="1"/>
        <s v="TEVASEÑAL S.A." u="1"/>
        <s v="JORGE DIEZ MARCOS" u="1"/>
        <s v="TIMINA BARBERO DE SANTIAGO" u="1"/>
        <s v="PATRICIA DE LA FUENTE HIDALGO" u="1"/>
        <s v="GRUPO MECANICA DEL VUELO SISTEMAS, S.A." u="1"/>
        <s v="AL-TOP TOPOGRAFIA, S.A." u="1"/>
        <s v="UTE ELEVADORES PARQUESOL NORTE" u="1"/>
        <s v="MARIO GALLEGO DE DIOS" u="1"/>
        <s v="GRAU MAQUINARIA I SERVEI INTEGRAL, S.A." u="1"/>
        <s v="ASOCIACIÓN OTRO TIEMPO" u="1"/>
        <s v="OSVENTOS INNOVACION EN SERVIZOS S.L." u="1"/>
        <s v="CONSORCIO DE MANIPULADO Y SERVICIOS POSTALES SL" u="1"/>
        <s v="BERNER MONTAJE Y FIJACION, S.L." u="1"/>
        <s v="ENTIDAD DEPORTIVA MUJER DEFICIENTE" u="1"/>
        <s v="ALEJANDRO  GARCIA  SANTANA" u="1"/>
        <s v="OBRAS Y CEMENTOS CASTELLANOS S.L." u="1"/>
        <s v="LINEAS Y CABLES S.A." u="1"/>
        <s v="IÑAKI GARCIA ESTEBAN" u="1"/>
        <s v="BEATRIZ SANZ OLANDÍA" u="1"/>
        <s v="CRISTINA PEREZ TEJERA" u="1"/>
      </sharedItems>
    </cacheField>
    <cacheField name="Texto Libre" numFmtId="49">
      <sharedItems/>
    </cacheField>
    <cacheField name="Oper." numFmtId="1">
      <sharedItems containsMixedTypes="1" containsNumber="1" containsInteger="1" minValue="220" maxValue="891"/>
    </cacheField>
    <cacheField name="Localidad" numFmtId="49">
      <sharedItems/>
    </cacheField>
    <cacheField name="Provincia" numFmtId="49">
      <sharedItems containsBlank="1"/>
    </cacheField>
    <cacheField name="Tipo Contrato" numFmtId="49">
      <sharedItems count="11">
        <s v="Servicios - De servicios"/>
        <s v="Otros - Otros"/>
        <s v="ServPubl - De gestión de servicios públicos"/>
        <s v="Suministro - De suministro"/>
        <s v="Obras - De Obras"/>
        <s v="Mixto - Mixto"/>
        <s v="ConcsOP - De concesion de obra publica"/>
        <s v="Patrim - Patrimoniales"/>
        <s v="No contrato - No contractual" u="1"/>
        <s v="MIXto-Mixto" u="1"/>
        <s v="CarAdEsp - De caracter administrativo especial" u="1"/>
      </sharedItems>
    </cacheField>
    <cacheField name="Procedim. Contrato" numFmtId="49">
      <sharedItems/>
    </cacheField>
    <cacheField name="Criterio Contrato" numFmtId="49">
      <sharedItems/>
    </cacheField>
    <cacheField name="PROCEDIMIENTO" numFmtId="0">
      <sharedItems count="12">
        <s v="Contratación menor"/>
        <s v="Acuerdo marco"/>
        <s v="Procedimiento abierto"/>
        <s v="Procedimiento negociado sin publicidad"/>
        <s v="Contratación directa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0">
      <sharedItems count="4">
        <s v="Primero"/>
        <s v="Segundo"/>
        <s v="Tercero"/>
        <s v="Cuarto" u="1"/>
      </sharedItems>
    </cacheField>
    <cacheField name="CAPITULO" numFmtId="0">
      <sharedItems containsMixedTypes="1" containsNumber="1" containsInteger="1" minValue="6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26">
        <s v="11. Salud pública y seguridad ciudadana"/>
        <s v="04. Hacienda, personal y modernización administrativa"/>
        <s v="08. Tráfico y movilidad"/>
        <s v="10. Personas mayores, familia y servicios sociales"/>
        <s v="06. Educación y cultura"/>
        <s v="02. Urbanismo y vivienda"/>
        <s v="01. Alcaldía"/>
        <s v="03. Participación ciudadana y deportes"/>
        <s v="09. Turismo, eventos y marca ciudad"/>
        <s v="07. Medio ambiente"/>
        <s v="05. Comercio, mercados y consumo"/>
        <s v="08. Seguridad y movilidad" u="1"/>
        <s v="02. Urbanismo, infraestructura y vivienda" u="1"/>
        <s v="09. Cultura y turismo" u="1"/>
        <s v="03. Participación ciudadana, juventud y deportes" u="1"/>
        <s v="04. Hacienda, función pública y promoción económica" u="1"/>
        <s v="06. Educación, infancia e igualdad" u="1"/>
        <s v="04. Planificación y recursos" u="1"/>
        <s v="10. Servicios sociales y mediación comunitaria" u="1"/>
        <s v="07. Medio ambiente sostenibilidad" u="1"/>
        <s v="06. Educación, infancia, juventud e igualdad" u="1"/>
        <s v="07. Medio ambiente y desarrollo sostenible" u="1"/>
        <s v="10. Servicios sociales" u="1"/>
        <s v="05. Innovación, desarrollo económico, empleo y comercio" u="1"/>
        <s v="08. Movilidad y espacio urbano" u="1"/>
        <s v="02. Planeamiento urbanístico y vivienda" u="1"/>
      </sharedItems>
    </cacheField>
    <cacheField name="PROGRAMA" numFmtId="0">
      <sharedItems containsMixedTypes="1" containsNumber="1" containsInteger="1" minValue="1532" maxValue="9332"/>
    </cacheField>
    <cacheField name="PROGRAMA EN TEXTO" numFmtId="0">
      <sharedItems/>
    </cacheField>
    <cacheField name="ARTICULO" numFmtId="0">
      <sharedItems containsMixedTypes="1" containsNumber="1" containsInteger="1" minValue="16" maxValue="64"/>
    </cacheField>
    <cacheField name="CONCEPTO" numFmtId="0">
      <sharedItems containsMixedTypes="1" containsNumber="1" containsInteger="1" minValue="203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54">
  <r>
    <n v="220250001196"/>
    <s v="AD"/>
    <d v="2025-02-11T00:00:00"/>
    <n v="22025001011"/>
    <s v="2025 11 1361 16200"/>
    <n v="2178"/>
    <x v="0"/>
    <s v="MATRÍCULA PARA 2 BOMBEROS CURSO FORMACIÓN VAX003 (REVISION PERIODICA DE EPIs CONTRA CAIDAS) 4,5 Y 6 FEBRERO 2025/SEISPC"/>
    <n v="220"/>
    <s v="BARCELONA"/>
    <s v="BARCELONA"/>
    <x v="0"/>
    <s v="AdDirec - Adjudicación Directa"/>
    <s v="SinC - Sin Criterio"/>
    <x v="0"/>
    <x v="0"/>
    <s v="1"/>
    <s v="1. Gastos de personal"/>
    <s v="11"/>
    <x v="0"/>
    <s v="1361"/>
    <s v="1361. Prevención y extinción de incencios"/>
    <n v="16"/>
    <n v="16200"/>
  </r>
  <r>
    <n v="220249000365"/>
    <s v="AD"/>
    <d v="2025-01-01T00:00:00"/>
    <n v="22025002278"/>
    <s v="2025 04 9202 16205"/>
    <n v="12482.1"/>
    <x v="1"/>
    <s v="SEGURO DE RESPONSABILIDAD CIVIL DE AUTORIDADES Y PERSONAL DEL 1 DE ABRIL DE 2025 AL 30 DE SEPTIEMBRE DE 2025."/>
    <n v="220"/>
    <s v="MADRID"/>
    <s v="MADRID"/>
    <x v="1"/>
    <s v="PrAbier - Procedimiento Abierto"/>
    <s v="MultiC - MultiCriterio"/>
    <x v="1"/>
    <x v="0"/>
    <s v="1"/>
    <s v="1. Gastos de personal"/>
    <s v="04"/>
    <x v="1"/>
    <s v="9202"/>
    <s v="9202. Gestión de recursos humanos"/>
    <n v="16"/>
    <n v="16205"/>
  </r>
  <r>
    <n v="220179000024"/>
    <s v="AD"/>
    <d v="2025-01-01T00:00:00"/>
    <n v="22025001544"/>
    <s v="2025 08 1341 22799"/>
    <n v="3087691.92"/>
    <x v="2"/>
    <s v="AJUSTE ANUALIDADES CONTRATO GESTIÓN SERVICIO PÚBLICO REGULACIÓN ESTACIONAMIENTO VEHÍCULOS VÍA PÚBLICA EN VALLADOLID"/>
    <n v="220"/>
    <s v="MADRID"/>
    <s v="MADRID"/>
    <x v="2"/>
    <s v="PrAbier - Procedimiento Abierto"/>
    <s v="MultiC - MultiCriterio"/>
    <x v="2"/>
    <x v="0"/>
    <s v="2"/>
    <s v="2. Gastos corrientes en bienes y servicios"/>
    <s v="08"/>
    <x v="2"/>
    <s v="1341"/>
    <s v="1341. Movilidad"/>
    <n v="22"/>
    <n v="22799"/>
  </r>
  <r>
    <n v="220249000187"/>
    <s v="AD"/>
    <d v="2025-01-01T00:00:00"/>
    <n v="22025002251"/>
    <s v="2025 10 2311 22799"/>
    <n v="21328000"/>
    <x v="3"/>
    <s v="LOTE 1 CONTRATO SERVICIO DE AYUDA A DOMICILIO DE ENERO DE 2025 A ENERO DE 2027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199000334"/>
    <s v="AD"/>
    <d v="2025-01-01T00:00:00"/>
    <n v="22025001550"/>
    <s v="2025 08 1341 22799"/>
    <n v="406016.97"/>
    <x v="2"/>
    <s v="AMPLIACIÓN ÁREA REGULADA ORA 2020 - 2026"/>
    <n v="220"/>
    <s v="MADRID"/>
    <s v="MADRID"/>
    <x v="2"/>
    <s v="PrAbier - Procedimiento Abierto"/>
    <s v="MultiC - MultiCriterio"/>
    <x v="2"/>
    <x v="0"/>
    <s v="2"/>
    <s v="2. Gastos corrientes en bienes y servicios"/>
    <s v="08"/>
    <x v="2"/>
    <s v="1341"/>
    <s v="1341. Movilidad"/>
    <n v="22"/>
    <n v="22799"/>
  </r>
  <r>
    <n v="220249000720"/>
    <s v="AD"/>
    <d v="2025-01-01T00:00:00"/>
    <n v="22025002324"/>
    <s v="2025 06 3232 22700"/>
    <n v="1891867.67"/>
    <x v="4"/>
    <s v="CTTO LIMPIEZA EDIFICIOS DEPENDIENTES DEL SERVICIO DE EDUCACION: LOTE 1 COLEGIOS PUBLICOS. 2025 Y 2026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n v="22"/>
    <n v="22700"/>
  </r>
  <r>
    <n v="220250005020"/>
    <s v="ADO"/>
    <d v="2025-03-21T00:00:00"/>
    <n v="22025001224"/>
    <s v="2025 08 1341 22699"/>
    <n v="726"/>
    <x v="5"/>
    <s v="CE11101002 - CE-SELLO.ELECTRONICO NIVEL MEDIO (PSC) SW - 3 AÑOS--  (   )"/>
    <n v="240"/>
    <s v="MADRID"/>
    <s v="MADRID"/>
    <x v="0"/>
    <s v="AdDirec - Adjudicación Directa"/>
    <s v="SinC - Sin Criterio"/>
    <x v="0"/>
    <x v="0"/>
    <s v="2"/>
    <s v="2. Gastos corrientes en bienes y servicios"/>
    <s v="08"/>
    <x v="2"/>
    <s v="1341"/>
    <s v="1341. Movilidad"/>
    <n v="22"/>
    <n v="22699"/>
  </r>
  <r>
    <n v="220249000185"/>
    <s v="AD"/>
    <d v="2025-01-01T00:00:00"/>
    <n v="22025002250"/>
    <s v="2025 10 2311 22799"/>
    <n v="1800000"/>
    <x v="6"/>
    <s v="LOTE 2 CONTRATO SERVICIO COMIDAS A DOMICILIO (MODALIDAD SAD) DE ENERO 2025 A ENERO DE 2027-SCASS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742"/>
    <s v="AD"/>
    <d v="2025-01-01T00:00:00"/>
    <n v="22025002342"/>
    <s v="2025 02 9331 224"/>
    <n v="302185.81"/>
    <x v="7"/>
    <s v="CONTRATO BASADO SEGURO FLOTA VEHÍCULOS (LOTE 6) ACUERDO MARCO FEMP (7/2020) Exp. PAT-163/2024 (5-2-25 A 5-2-26) -1AÑO-"/>
    <n v="220"/>
    <s v="MADRID"/>
    <s v="MADRID"/>
    <x v="0"/>
    <s v="PrAbier - Procedimiento Abierto"/>
    <s v="MultiC - MultiCriterio"/>
    <x v="1"/>
    <x v="0"/>
    <s v="2"/>
    <s v="2. Gastos corrientes en bienes y servicios"/>
    <s v="02"/>
    <x v="5"/>
    <s v="9331"/>
    <s v="9331. Gestión del patrimonio"/>
    <n v="22"/>
    <n v="224"/>
  </r>
  <r>
    <n v="220249000733"/>
    <s v="AD"/>
    <d v="2025-01-01T00:00:00"/>
    <n v="22025002337"/>
    <s v="2025 02 9332 22700"/>
    <n v="260905.82"/>
    <x v="8"/>
    <s v="ADJ.EXPTE.LIMPIEZA DEPENDENCIAS MUNICIPALES C.CONSIST. SAN BENITO, EDIF.STA.ANA PARQUE ERAS,ARCH.MUNIC EDIF.SALUD Y CM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700"/>
  </r>
  <r>
    <n v="220249000203"/>
    <s v="AD"/>
    <d v="2025-01-01T00:00:00"/>
    <n v="22025001876"/>
    <s v="2025 02 9331 224"/>
    <n v="226374.15"/>
    <x v="9"/>
    <s v="PRÓRROGA SEGURO RESPONSABILIDAD CIVIL 01/02/25 A 31/07/25. ACUERDO MARCO FEMP:EXP.7/2020 (EXP.PAT-55/2023 PS1) -6 MESES"/>
    <n v="220"/>
    <s v="BARCELONA"/>
    <s v="BARCELONA"/>
    <x v="1"/>
    <s v="PrAbier - Procedimiento Abierto"/>
    <s v="MultiC - MultiCriterio"/>
    <x v="1"/>
    <x v="0"/>
    <s v="2"/>
    <s v="2. Gastos corrientes en bienes y servicios"/>
    <s v="02"/>
    <x v="5"/>
    <s v="9331"/>
    <s v="9331. Gestión del patrimonio"/>
    <n v="22"/>
    <n v="224"/>
  </r>
  <r>
    <n v="220249000727"/>
    <s v="AD"/>
    <d v="2025-01-01T00:00:00"/>
    <n v="22025002331"/>
    <s v="2025 11 1321 22700"/>
    <n v="196698.95"/>
    <x v="8"/>
    <s v="CONTRATO DE LIMPIEZA DE LAS DEPENDENCIAS DE POLICÍA MUNICIPAL LOTE 12 ANUALIDADES 2025-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700"/>
  </r>
  <r>
    <n v="220249001032"/>
    <s v="AD"/>
    <d v="2025-01-01T00:00:00"/>
    <n v="22025002212"/>
    <s v="2025 11 1321 22701"/>
    <n v="900000"/>
    <x v="10"/>
    <s v="1ª PRÓRR. CONTRATO SERV. VIGILANCIA, CONTROL Y PROTECCIÓN DIVERSAS DEPENDENCIAS DEL AYTO. VA. 2025 EXP. SPSC SE-034/2022"/>
    <n v="220"/>
    <s v="SALAMANCA"/>
    <s v="SALAMANCA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701"/>
  </r>
  <r>
    <n v="220249000732"/>
    <s v="AD"/>
    <d v="2025-01-01T00:00:00"/>
    <n v="22025002336"/>
    <s v="2025 02 9332 22700"/>
    <n v="55727.18"/>
    <x v="11"/>
    <s v="ADJ.EXPTE.CONTRATO LIMPIEZA EDIFICIOS MUNICIPALES CORRESPONDIENTES AL LOTE 2 PARA LOS AÑO 2025 Y 2026."/>
    <n v="220"/>
    <s v="LOGROÑO"/>
    <s v="LA RIOJA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700"/>
  </r>
  <r>
    <n v="220249000741"/>
    <s v="AD"/>
    <d v="2025-01-01T00:00:00"/>
    <n v="22025002341"/>
    <s v="2025 02 9331 224"/>
    <n v="47430"/>
    <x v="7"/>
    <s v="CONTRATO BASADO SEGURO DAÑOS MATERIALES (LOTE 2) ACUERDO MARCO FEMP (7/2020) Exp. PAT-159/2024 (5-2-25 A 5-2-26) -1AÑO-"/>
    <n v="220"/>
    <s v="MADRID"/>
    <s v="MADRID"/>
    <x v="0"/>
    <s v="PrAbier - Procedimiento Abierto"/>
    <s v="MultiC - MultiCriterio"/>
    <x v="1"/>
    <x v="0"/>
    <s v="2"/>
    <s v="2. Gastos corrientes en bienes y servicios"/>
    <s v="02"/>
    <x v="5"/>
    <s v="9331"/>
    <s v="9331. Gestión del patrimonio"/>
    <n v="22"/>
    <n v="224"/>
  </r>
  <r>
    <n v="220249000478"/>
    <s v="AD"/>
    <d v="2025-01-01T00:00:00"/>
    <n v="22025001931"/>
    <s v="2025 04 3121 22706"/>
    <n v="24589.040000000001"/>
    <x v="12"/>
    <s v="SEGUNDA PRORROGA CONTRATO ANALISIS CLINICOS DEL 1 DE ENERO AL 26 DE OCTUBRE DE 2025. DPTO PREVENCION Y SALUD LABORAL"/>
    <n v="220"/>
    <s v="ESPLUGUES DE LLOBREGAT"/>
    <s v="BARCELONA"/>
    <x v="0"/>
    <s v="PrAbier - Procedimiento Abierto"/>
    <s v="MultiC - MultiCriterio"/>
    <x v="2"/>
    <x v="0"/>
    <s v="2"/>
    <s v="2. Gastos corrientes en bienes y servicios"/>
    <s v="04"/>
    <x v="1"/>
    <s v="3121"/>
    <s v="3121. Prevención y salud laboral"/>
    <n v="22"/>
    <n v="22706"/>
  </r>
  <r>
    <n v="220249000905"/>
    <s v="AD"/>
    <d v="2025-01-01T00:00:00"/>
    <n v="22025002112"/>
    <s v="2025 10 2311 22700"/>
    <n v="23763.47"/>
    <x v="13"/>
    <s v="PRORROGA extraord.L11 LIMPIEZA CEAS: CENTRO Y JEF.ZON.BELEN,DEL-ARG,DEL-CANT,B.ESPAÑA.C/PATO Y ARCA REAL -ene a may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50001682"/>
    <s v="AD"/>
    <d v="2025-02-27T00:00:00"/>
    <n v="22025000761"/>
    <s v="2025 01 9207 22001"/>
    <n v="19910.64"/>
    <x v="14"/>
    <s v="ADJUDICA ACCESO WEB SERVICIO DE NOTICIAS AGENCIA EUROPA PRESS - AÑO 2025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49000148"/>
    <s v="AD"/>
    <d v="2025-01-01T00:00:00"/>
    <n v="22025002244"/>
    <s v="2025 10 2312 22606"/>
    <n v="19676.8"/>
    <x v="15"/>
    <s v="SERV. DE ALOJAMIENTO EN RÉGIMEN DE PENSION COMPLETA PARA ALUMNADO DE CURSOS DE COOPERACION TÉCNICA-AÑ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606"/>
  </r>
  <r>
    <n v="220250002462"/>
    <s v="AD"/>
    <d v="2025-03-05T00:00:00"/>
    <n v="22025001315"/>
    <s v="2025 01 4331 22799"/>
    <n v="18029"/>
    <x v="16"/>
    <s v="ASISTENCIA TÉCNICA PARA LA ACTUALIZACIÓN DEL PLAN DE INNOVACIÓN Y CIUDAD INTELIGENTE (PLAN SMARTVA!)"/>
    <n v="220"/>
    <s v="ZARAGOZA"/>
    <s v="ZARAGOZ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684"/>
    <s v="AD"/>
    <d v="2025-01-01T00:00:00"/>
    <n v="22025002313"/>
    <s v="2025 02 9332 22103"/>
    <n v="18000"/>
    <x v="17"/>
    <s v="ADJ.CONTRATO GASÓLEO DE AUTOMOCIÓN VEHÍCULOS ÁREA DE URBANISMO Y VIVIENDA (CMEI) AYUNTAMIENTO DE VALLADOLID"/>
    <n v="220"/>
    <s v="MADRID"/>
    <s v="MADRID"/>
    <x v="3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103"/>
  </r>
  <r>
    <n v="220250002455"/>
    <s v="AD"/>
    <d v="2025-03-05T00:00:00"/>
    <n v="22025001138"/>
    <s v="2025 01 4331 22799"/>
    <n v="17968.5"/>
    <x v="18"/>
    <s v="ASISTENCIA TÉCNICA ORGANIZACIÓN Y DINAMIZACIÓN DE DOS SESIONES DE DEBATE Y REFLEXIÓN EN EL FORO DE LA CULTURA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839"/>
    <s v="AD"/>
    <d v="2025-01-01T00:00:00"/>
    <n v="22025002060"/>
    <s v="2025 10 2315 22611"/>
    <n v="17932.2"/>
    <x v="19"/>
    <s v="DISEÑO Y MAQUETACION CARTELERIA CENTRO MUNICIPAL DE IGUALDAD 2025"/>
    <n v="220"/>
    <s v="SORIA"/>
    <s v="SORIA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611"/>
  </r>
  <r>
    <n v="220249000877"/>
    <s v="AD"/>
    <d v="2025-01-01T00:00:00"/>
    <n v="22025002095"/>
    <s v="2025 06 3232 213"/>
    <n v="17800"/>
    <x v="20"/>
    <s v="2024/SMN_01//000008 CTTO SERVICIOS PARA EL MANTENIMIENTO DE LOS COLEGIOS PÚBLICOS. ENERO Y FEBRERO DE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29000814"/>
    <s v="AD"/>
    <d v="2025-01-01T00:00:00"/>
    <n v="22025001595"/>
    <s v="2025 10 2312 22799"/>
    <n v="876568"/>
    <x v="21"/>
    <s v="ESTANCIAS DIURNAS LOTE 1-GESTION 7 UC-EN23 A NOV25-PL: 11.384-UC IVA inc Z.SUR-H.REY-UC2 RON-D-ARCA-Z.ES-2 UCS PARQUESOL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175"/>
    <s v="AD"/>
    <d v="2025-01-01T00:00:00"/>
    <n v="22025002247"/>
    <s v="2025 10 2311 22799"/>
    <n v="843744"/>
    <x v="22"/>
    <s v="GESTIÓN DEL ALBERGUE MPAL. EN EL CENTRO INTEGRADO - ATENCION DE PERS.SIN HOGAR - ENERO 2025 A ABRIL 2027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679"/>
    <s v="AD"/>
    <d v="2025-01-01T00:00:00"/>
    <n v="22025002310"/>
    <s v="2025 11 1621 22799"/>
    <n v="811740.03"/>
    <x v="23"/>
    <s v="EXP. SPSC-SE 015/2024 CONTRATACIÓN PUNTOS LIMPIOS AYUNTAMIENTO DE VALLADOLID 2025 y 2026. SERVICIO DE LIMPIEZA."/>
    <n v="220"/>
    <s v="IGOLLO DE CAMARGO"/>
    <s v="CANTABRIA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99"/>
  </r>
  <r>
    <n v="220249000857"/>
    <s v="AD"/>
    <d v="2025-01-01T00:00:00"/>
    <n v="22025002075"/>
    <s v="2025 01 4331 22799"/>
    <n v="16940"/>
    <x v="24"/>
    <s v="TAREAS DE REACTIVACION Y REBRANDING DE LA RED DE EMBAJADORES DE VALLADOLID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835"/>
    <s v="AD"/>
    <d v="2025-01-01T00:00:00"/>
    <n v="22025002056"/>
    <s v="2025 10 2315 22619"/>
    <n v="16445"/>
    <x v="25"/>
    <s v="CONTRATO DE SERVICIOS ACTIVIDADES INFANTILES NAVIDAD 24/25, CARNAVAL Y SEMANA SANTA 2025"/>
    <n v="220"/>
    <s v="ARROYO DE LA ENCOMIENDA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619"/>
  </r>
  <r>
    <n v="220250003396"/>
    <s v="AD"/>
    <d v="2025-03-13T00:00:00"/>
    <n v="22025000876"/>
    <s v="2025 11 1621 22700"/>
    <n v="15840"/>
    <x v="26"/>
    <s v="Retirada de vertidos que contengan amianto en la vía pública en municipio de Valladolid. Limpieza Viari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00"/>
  </r>
  <r>
    <n v="220250001112"/>
    <s v="AD"/>
    <d v="2025-02-10T00:00:00"/>
    <n v="22025000808"/>
    <s v="2025 01 9201 22799"/>
    <n v="15788.36"/>
    <x v="27"/>
    <s v="CONTRATO MENOR SERVICIO DE GRABACIÓN,, EMISION EN DIRECTO POR INTERNET Y SISTEMA VIDEO ACTAS PLENOS"/>
    <n v="220"/>
    <s v="ZARATAN"/>
    <s v="VALLADOLID"/>
    <x v="0"/>
    <s v="AdDirec - Adjudicación Directa"/>
    <s v="SinC - Sin Criterio"/>
    <x v="0"/>
    <x v="0"/>
    <s v="2"/>
    <s v="2. Gastos corrientes en bienes y servicios"/>
    <s v="01"/>
    <x v="6"/>
    <s v="9201"/>
    <s v="9201. Secretaría General"/>
    <n v="22"/>
    <n v="22799"/>
  </r>
  <r>
    <n v="220250002484"/>
    <s v="AD"/>
    <d v="2025-03-06T00:00:00"/>
    <n v="22025002677"/>
    <s v="2025 06 3321 22001"/>
    <n v="14996.28"/>
    <x v="28"/>
    <s v="CTTO MENOR SUMINISTRO PRENSA EL MUNDO, MARCA Y EXPANSION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6821"/>
    <s v="D"/>
    <d v="2025-03-28T00:00:00"/>
    <n v="22025001122"/>
    <s v="2025 11 1621 214"/>
    <n v="170.01"/>
    <x v="29"/>
    <s v="rREPARACION MAQUINARI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25"/>
    <s v="D"/>
    <d v="2025-03-28T00:00:00"/>
    <n v="22025001122"/>
    <s v="2025 11 1621 214"/>
    <n v="182.88"/>
    <x v="29"/>
    <s v="REPARACION MAQUINARIA ( RA VA-25/000011, RA VA-25/000019 )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39000688"/>
    <s v="AD"/>
    <d v="2025-01-01T00:00:00"/>
    <n v="22025001732"/>
    <s v="2025 10 2314 22799"/>
    <n v="11341.61"/>
    <x v="30"/>
    <s v="PRORROGA GESTION PROGRAMA VALLATARDE Y VALLANOCHE- de 22 enero 2024 a 21 ener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49000652"/>
    <s v="AD"/>
    <d v="2025-01-01T00:00:00"/>
    <n v="22025001987"/>
    <s v="2025 10 2314 22799"/>
    <n v="185786.39"/>
    <x v="30"/>
    <s v="PRORROGA CONTRATO GESTION VALLANOCHE - VALLATARDE DE 22 DE ENERO 2025 A 21 DE ENERO 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50003483"/>
    <s v="AD"/>
    <d v="2025-03-13T00:00:00"/>
    <n v="22025001166"/>
    <s v="2025 11 1631 22700"/>
    <n v="14850"/>
    <x v="31"/>
    <s v="Gestión de escombros procedentes de la limpieza viaria. Limpieza Viaria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31"/>
    <s v="1631. Limpieza viaria"/>
    <n v="22"/>
    <n v="22700"/>
  </r>
  <r>
    <n v="220239000088"/>
    <s v="AD"/>
    <d v="2025-01-01T00:00:00"/>
    <n v="22025001620"/>
    <s v="2025 08 1341 22799"/>
    <n v="373709.03"/>
    <x v="2"/>
    <s v="MODIFICACIÓN CONTRATO GESTIÓN ORA"/>
    <n v="220"/>
    <s v="MADRID"/>
    <s v="MADRID"/>
    <x v="2"/>
    <s v="PrAbier - Procedimiento Abierto"/>
    <s v="MultiC - MultiCriterio"/>
    <x v="2"/>
    <x v="0"/>
    <s v="2"/>
    <s v="2. Gastos corrientes en bienes y servicios"/>
    <s v="08"/>
    <x v="2"/>
    <s v="1341"/>
    <s v="1341. Movilidad"/>
    <n v="22"/>
    <n v="22799"/>
  </r>
  <r>
    <n v="220250006775"/>
    <s v="D"/>
    <d v="2025-03-28T00:00:00"/>
    <n v="22025001124"/>
    <s v="2025 11 1621 214"/>
    <n v="2135.21"/>
    <x v="32"/>
    <s v="FILTRO COMBUSTIBLE MANN *** / FILTRO ACEITE CON ARO / FILTRO MANN / FILTRO COMBUSTIBLE MANN*** / FILTRO V.I MANN / FILTR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51"/>
    <s v="D"/>
    <d v="2025-03-28T00:00:00"/>
    <n v="22025001124"/>
    <s v="2025 11 1621 214"/>
    <n v="2897.62"/>
    <x v="32"/>
    <s v="FILTRO ACEITE MANN / FILTRO COMBUSTIBLE MANN / FILTRO V.I MANN / FILTRO V.I MANN*** / FILTRO ACEITE MANN *** / FILTRO V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91"/>
    <s v="D"/>
    <d v="2025-03-28T00:00:00"/>
    <n v="22025001124"/>
    <s v="2025 11 1621 214"/>
    <n v="4476.72"/>
    <x v="32"/>
    <s v="BATERIA BOSCH 12V 74/680AMP  S-4 / BRAZO ELEVADOR 2 COLUMNAS / MANO DE OBRA REPARACION / BATERIA AD 12V 185/1000AMP +IZQ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819"/>
    <s v="D"/>
    <d v="2025-03-28T00:00:00"/>
    <n v="22025001124"/>
    <s v="2025 11 1621 214"/>
    <n v="4521.4399999999996"/>
    <x v="32"/>
    <s v="DISCO FRENO V.I SAF / JUEGO PASTILLAS FRENO V.I / FILTRO V.I MANN / FILTRO ACEITE MANN *** / FILTRO HABITACULO V.I MANN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4901"/>
    <s v="AD"/>
    <d v="2025-03-20T00:00:00"/>
    <n v="22025001507"/>
    <s v="2025 04 3121 22106"/>
    <n v="14000"/>
    <x v="33"/>
    <s v="Suministro de médicamentos para el departamento de Prevención y Salud"/>
    <n v="220"/>
    <s v="VALLADOLID"/>
    <s v="VALLADOLID"/>
    <x v="3"/>
    <s v="AdDirec - Adjudicación Directa"/>
    <s v="SinC - Sin Criterio"/>
    <x v="0"/>
    <x v="0"/>
    <s v="2"/>
    <s v="2. Gastos corrientes en bienes y servicios"/>
    <s v="04"/>
    <x v="1"/>
    <s v="3121"/>
    <s v="3121. Prevención y salud laboral"/>
    <n v="22"/>
    <n v="22106"/>
  </r>
  <r>
    <n v="220250002859"/>
    <s v="AD"/>
    <d v="2025-03-07T00:00:00"/>
    <n v="22025000191"/>
    <s v="2025 04 9321 22799"/>
    <n v="13944.04"/>
    <x v="34"/>
    <s v="CONTRATACIÓN DE LA IMPRESIÓN Y PRESENTACIÓN PARA SU REPARTO DE LOS RECIBOS DE PADRÓN DEL IVTM Y DEL IBI - EJERCIC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1"/>
    <s v="9321"/>
    <s v="9321. Gestión de ingresos e inspección"/>
    <n v="22"/>
    <n v="22799"/>
  </r>
  <r>
    <n v="220249000016"/>
    <s v="AD"/>
    <d v="2025-01-01T00:00:00"/>
    <n v="22025002233"/>
    <s v="2025 01 9203 22104"/>
    <n v="13740.97"/>
    <x v="35"/>
    <s v="CONTRATO SUMINISTRO VESTUARIO Y CALZADO PERSONAL REGIMEN INTERIOR AÑO 2025"/>
    <n v="220"/>
    <s v="VELEZ-RUBIO"/>
    <s v="ALMERIA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104"/>
  </r>
  <r>
    <n v="220250004902"/>
    <s v="AD"/>
    <d v="2025-03-20T00:00:00"/>
    <n v="22025002903"/>
    <s v="2025 11 3111 22106"/>
    <n v="13576.2"/>
    <x v="36"/>
    <s v="ADQUISICION DE RODENTICIDA PARA TRATAMIENTO Y LUCHA CONTRA PLAGAS DE ROEDORES."/>
    <n v="220"/>
    <s v="TRES CANTOS"/>
    <s v="MADRID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6"/>
  </r>
  <r>
    <n v="220249000719"/>
    <s v="AD"/>
    <d v="2025-01-01T00:00:00"/>
    <n v="22025002323"/>
    <s v="2025 03 9241 22700"/>
    <n v="729754.63"/>
    <x v="8"/>
    <s v="CONTRATO CENTRALIZADO DE SERVICIO DE LIMPIEZA 2025/2026:  LOTE 3, SERVICIO DE PARTICIPACIÓN CIUDADANA (2A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00"/>
  </r>
  <r>
    <n v="220239000490"/>
    <s v="AD"/>
    <d v="2025-01-01T00:00:00"/>
    <n v="22025001689"/>
    <s v="2025 10 2312 22799"/>
    <n v="13549"/>
    <x v="37"/>
    <s v="CONTRATO SERV.PROMOC. ENVEJECIMIENTO ACTIVO Y ANIMACION SOCIOCULTURAL DE LOS CVA NO   TRANSFERIDO DE 16/09 AL 09/10/202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144"/>
    <s v="AD"/>
    <d v="2025-01-01T00:00:00"/>
    <n v="22025001869"/>
    <s v="2025 06 3261 22799"/>
    <n v="137698"/>
    <x v="38"/>
    <s v="SE 2-22 PS1 PRORROGA CTTO SERVICIOS PROGRAMA ABSENTISMO ESCOLAR CURSOS 24-25 Y 25-26"/>
    <n v="220"/>
    <s v="LALIN"/>
    <s v="PONTEVEDRA"/>
    <x v="0"/>
    <s v="PrAbier - Procedimiento Abierto"/>
    <s v="MultiC - MultiCriterio"/>
    <x v="2"/>
    <x v="0"/>
    <s v="2"/>
    <s v="2. Gastos corrientes en bienes y servicios"/>
    <s v="06"/>
    <x v="4"/>
    <s v="3261"/>
    <s v="3261. Servicios complementarios de educación"/>
    <n v="22"/>
    <n v="22799"/>
  </r>
  <r>
    <n v="220250001684"/>
    <s v="AD"/>
    <d v="2025-02-27T00:00:00"/>
    <n v="22025001188"/>
    <s v="2025 01 9207 22001"/>
    <n v="13000"/>
    <x v="39"/>
    <s v="ADJUDICA ACCESO DIARIO POR WEB SERVICIO NOTICIAS Y FOTOS AGENCIA ICAL AÑO 2025"/>
    <n v="220"/>
    <s v="BURGOS"/>
    <s v="BURGOS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1683"/>
    <s v="AD"/>
    <d v="2025-02-27T00:00:00"/>
    <n v="22025000763"/>
    <s v="2025 01 9207 22001"/>
    <n v="12161.52"/>
    <x v="40"/>
    <s v="ADJUDICA ACCESO WEB NOTICIAS AGENCIA EFE - AÑO 2025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49000757"/>
    <s v="AD"/>
    <d v="2025-01-01T00:00:00"/>
    <n v="22025002356"/>
    <s v="2025 11 1621 22103"/>
    <n v="699847.95"/>
    <x v="41"/>
    <s v="HPMA-S.E. 22/2024 COMBUSTIBLE GASOIL AÑOS 2025 Y 2026 PARA LOS VEHÍCULOS DEL SERVICIO DE LIMPIEZA.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103"/>
  </r>
  <r>
    <n v="220250002452"/>
    <s v="AD"/>
    <d v="2025-03-05T00:00:00"/>
    <n v="22025001089"/>
    <s v="2025 04 9204 216"/>
    <n v="681353.87"/>
    <x v="42"/>
    <s v="ASISTENCIA TÉCNICA, OPERACIÓN Y MTO. DEL SOFTWARE DE BASE, PRIMERA PRÓRROGA  (68/2024) LOTE 2 , LÍNEA BASE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49000493"/>
    <s v="AD"/>
    <d v="2025-01-01T00:00:00"/>
    <n v="22025001936"/>
    <s v="2025 06 3321 22799"/>
    <n v="11515.97"/>
    <x v="43"/>
    <s v="SE 63-2024 CTTO SERVICIOS TALLERES LECTURA EN VOZ ALTA PARA BIBLIOTECAS MUNICIPALES CURSO 24-25 (ENERO A MAYO)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799"/>
  </r>
  <r>
    <n v="220250003116"/>
    <s v="AD"/>
    <d v="2025-03-12T00:00:00"/>
    <n v="22025002490"/>
    <s v="2025 11 3111 22106"/>
    <n v="10445.200000000001"/>
    <x v="44"/>
    <s v="REALIZACION DE PRUEBAS Y ACTUACIONES DIAGNOSTIAS PARA ANIMALES DEL CMPA -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6"/>
  </r>
  <r>
    <n v="220250002428"/>
    <s v="AD"/>
    <d v="2025-03-05T00:00:00"/>
    <n v="22025001004"/>
    <s v="2025 10 2314 22701"/>
    <n v="10227.02"/>
    <x v="45"/>
    <s v="AMPLIACIÓN SERVICIO DE SEGURIDAD POR RONDAS ALBERGUE ZONA JOVEN PINAR / HASTA 27 ABRIL 2025"/>
    <n v="220"/>
    <s v="MADRID"/>
    <s v="MADRID"/>
    <x v="0"/>
    <s v="AdDirec - Adjudicación Directa"/>
    <s v="SinC - Sin Criterio"/>
    <x v="2"/>
    <x v="0"/>
    <s v="2"/>
    <s v="2. Gastos corrientes en bienes y servicios"/>
    <s v="10"/>
    <x v="3"/>
    <s v="2314"/>
    <s v="2314. Centro de programas juveniles"/>
    <n v="22"/>
    <n v="22701"/>
  </r>
  <r>
    <n v="220250001505"/>
    <s v="AD"/>
    <d v="2025-02-19T00:00:00"/>
    <n v="22025001094"/>
    <s v="2025 11 3111 22799"/>
    <n v="10140"/>
    <x v="46"/>
    <s v="CONTRATO LAVADO INDUSTRIAL DE ROPA DE TRABAJO DEL  C.M.P.A."/>
    <n v="220"/>
    <s v="TUDELA DE DUERO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799"/>
  </r>
  <r>
    <n v="220249000992"/>
    <s v="AD"/>
    <d v="2025-01-01T00:00:00"/>
    <n v="22025002183"/>
    <s v="2025 10 2314 22701"/>
    <n v="8593.42"/>
    <x v="10"/>
    <s v="SERVICIO DE SEGURIDAD SALAS DE ESTUDIO EN CENTRO CIVICO ZONA SUR ENERO 2025"/>
    <n v="220"/>
    <s v="SALAMANCA"/>
    <s v="SALAMANCA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701"/>
  </r>
  <r>
    <n v="220250002457"/>
    <s v="AD"/>
    <d v="2025-03-05T00:00:00"/>
    <n v="22025001160"/>
    <s v="2025 09 4321 22799"/>
    <n v="9450.1"/>
    <x v="47"/>
    <s v="SERVICIO DE MANTENIMIENTO DE LAS PANTALLAS DE GRAN FORMATO DE TURISMO"/>
    <n v="220"/>
    <s v="BILBAO"/>
    <s v="BILBAO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799"/>
  </r>
  <r>
    <n v="220239000489"/>
    <s v="AD"/>
    <d v="2025-01-01T00:00:00"/>
    <n v="22025001688"/>
    <s v="2025 10 2312 22799"/>
    <n v="9033"/>
    <x v="37"/>
    <s v="CONTRATO. SERV. PROMOC. ENVEJECIMIENTO ACTIVO Y ANIMACION SOCIOCULTURAL PARA CVA  TRANSFERIDOS DE 16/09 A09/10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39000629"/>
    <s v="AD"/>
    <d v="2025-01-01T00:00:00"/>
    <n v="22025001726"/>
    <s v="2025 10 2311 22799"/>
    <n v="644035"/>
    <x v="37"/>
    <s v="GESTION PROY.SOCIOEDUC.Y DES.COMUNITARIO EN CEAS - 1/1/24 AL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1047"/>
    <s v="AD"/>
    <d v="2025-01-01T00:00:00"/>
    <n v="22025002222"/>
    <s v="2025 11 1621 22700"/>
    <n v="621438.75"/>
    <x v="48"/>
    <s v="1ª PRÓRROGA CONTR. SERV. LAVADO E HIGIENI. CONTENEDORES Y CTRL EXT. CALIDAD LOTE 1 AÑO 2025. SERVICIO DE LIMPIEZA.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49000296"/>
    <s v="AD"/>
    <d v="2025-01-01T00:00:00"/>
    <n v="22025002267"/>
    <s v="2025 06 3231 22799"/>
    <n v="615440"/>
    <x v="49"/>
    <s v="SE-EC06-2024 CONTRATO SERVICIOS GESTION EIM CURSO 24-25 Y 25-26. DEL 1-1-24 AL 31-8-26 LOTE 3 PRINCIPITO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49000308"/>
    <s v="AD"/>
    <d v="2025-01-01T00:00:00"/>
    <n v="22025002275"/>
    <s v="2025 06 3231 22799"/>
    <n v="604840"/>
    <x v="50"/>
    <s v="SE-EC06-2024 CONTRATO SERVICIOS GESTION EIM CURSO 24-25 Y 25-26. DEL 1-1-24 AL 31-8-26 LOTE7 MAFALDA Y GUILLE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39000518"/>
    <s v="AD"/>
    <d v="2025-01-01T00:00:00"/>
    <n v="22025001704"/>
    <s v="2025 07 1711 22799"/>
    <n v="559954.65"/>
    <x v="51"/>
    <s v="CONSERVACIÓN Y MEJORA DE LAS INFRAESTRUCTURAS VERDES DE LAS ZONAS SUR Y ESTE VALLADOLID. EXP:V.18 /2023 - LOTE 1"/>
    <n v="220"/>
    <s v="ALCOBENDAS"/>
    <s v="MADRID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50004903"/>
    <s v="AD"/>
    <d v="2025-03-20T00:00:00"/>
    <n v="22025002927"/>
    <s v="2025 11 3111 22106"/>
    <n v="8398.85"/>
    <x v="52"/>
    <s v="ADQUISICION DE BLATICIDA PARA LA LUCHA CONTRA PLAGA DE CUCARACHAS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6"/>
  </r>
  <r>
    <n v="220250006977"/>
    <s v="AD"/>
    <d v="2025-03-28T00:00:00"/>
    <n v="22025003244"/>
    <s v="2025 06 3341 22699"/>
    <n v="7381"/>
    <x v="53"/>
    <s v="SE-EC 06/2025 PS1. CTTO SUMINISTRO TRES TROFEOS TAURINOS Y CUATRO PLACAS MENCIÓN ESPECIAL &quot;&quot;SAN PEDRO REGALADO&quot;&quot;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41"/>
    <s v="3341. Coordinación de políticas culturales"/>
    <n v="22"/>
    <n v="22699"/>
  </r>
  <r>
    <n v="220249000197"/>
    <s v="AD"/>
    <d v="2025-01-01T00:00:00"/>
    <n v="22025002252"/>
    <s v="2025 10 2311 22799"/>
    <n v="465480.49"/>
    <x v="54"/>
    <s v="CONTRATO IMPLEM. PROY. LUCHA CONTRA LA EXCLUSION EN BARRIOS VULNERABLES Z. ESTE - DE 1-1-25 A 31-5-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39000430"/>
    <s v="AD"/>
    <d v="2025-01-01T00:00:00"/>
    <n v="22025001662"/>
    <s v="2025 03 9241 22102"/>
    <n v="315000"/>
    <x v="55"/>
    <s v="CONTRATO SUMINISTRO DE GAS (DEL 01/01/2024 AL 30/09/2025) EXP. PR-SE 99/2022"/>
    <n v="220"/>
    <s v="BARCELONA"/>
    <s v="BARCELONA"/>
    <x v="3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102"/>
  </r>
  <r>
    <n v="220249000298"/>
    <s v="AD"/>
    <d v="2025-01-01T00:00:00"/>
    <n v="22025002269"/>
    <s v="2025 06 3231 22799"/>
    <n v="443996"/>
    <x v="56"/>
    <s v="SE-EC06-2024 CONTRATO SERVICIOS GESTION EIM CURSO 24-25 Y 25-26. DEL 1-1-24 AL 31-8-26 LOTE 5 LA COMETA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49000710"/>
    <s v="AD"/>
    <d v="2025-01-01T00:00:00"/>
    <n v="22025001998"/>
    <s v="2025 06 3231 213"/>
    <n v="7260"/>
    <x v="57"/>
    <s v="CONTRATO MANTENIMIENTO SISTEMAS DE SEGURIDAD PARA LAS ESCUELAS INFANTILES.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1"/>
    <s v="3231. Escuelas infantiles"/>
    <n v="21"/>
    <n v="213"/>
  </r>
  <r>
    <n v="220250001513"/>
    <s v="AD"/>
    <d v="2025-02-19T00:00:00"/>
    <n v="22025000762"/>
    <s v="2025 06 3232 212"/>
    <n v="7260"/>
    <x v="58"/>
    <s v="SUMINISTRO DE CRISTALERÍA PARA COLEGIOS PÚBLICOS.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49000294"/>
    <s v="AD"/>
    <d v="2025-01-01T00:00:00"/>
    <n v="22025002265"/>
    <s v="2025 06 3231 22799"/>
    <n v="431000"/>
    <x v="49"/>
    <s v="SE-EC06-2024 CONTRATO SERVICIOS GESTION EIM CURSO 24-25 Y 25-26. DEL 1-1-24 AL 31-8-26 LOTE 1 CAMPANILLA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50005770"/>
    <s v="AD"/>
    <d v="2025-03-27T00:00:00"/>
    <n v="22025002360"/>
    <s v="2025 06 3341 22799"/>
    <n v="7260"/>
    <x v="59"/>
    <s v="CONTRATO DE SERVICIOS DE COORDINACIÓN DE LA 59 EDICIÓN DE LA FERIA DEL LIBRO DE VALLADOLID."/>
    <n v="220"/>
    <s v="BURGOS"/>
    <s v="BURGOS"/>
    <x v="0"/>
    <s v="AdDirec - Adjudicación Directa"/>
    <s v="SinC - Sin Criterio"/>
    <x v="0"/>
    <x v="0"/>
    <s v="2"/>
    <s v="2. Gastos corrientes en bienes y servicios"/>
    <s v="06"/>
    <x v="4"/>
    <s v="3341"/>
    <s v="3341. Coordinación de políticas culturales"/>
    <n v="22"/>
    <n v="22799"/>
  </r>
  <r>
    <n v="220250001188"/>
    <s v="AD"/>
    <d v="2025-02-11T00:00:00"/>
    <n v="22025000838"/>
    <s v="2025 01 9205 22199"/>
    <n v="7258.8"/>
    <x v="60"/>
    <s v="ADJUDICA SUMINISTRO DIVERSOS TIPOS PAPEL ESTUDCADO Y CARTULINAS GRÁFICAS OFFSET PARA MÁQUINA DIGITAL - IMPRENTA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1242"/>
    <s v="AD"/>
    <d v="2025-02-12T00:00:00"/>
    <n v="22025001111"/>
    <s v="2025 01 9205 22199"/>
    <n v="7258.79"/>
    <x v="61"/>
    <s v="ADJUDICA SUMINISTRO DE PAPEL Y SOBRES DIVERSOS FORMATOS Y TIPOS PARA TRABAJOS DE IMPRENTA -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5672"/>
    <s v="AD"/>
    <d v="2025-03-26T00:00:00"/>
    <n v="22025003069"/>
    <s v="2025 06 3232 212"/>
    <n v="7257.1"/>
    <x v="62"/>
    <s v="CTTO. REPARACIÓN PARCIAL DEL VALLADO PERIMETRAL DEL COLEGIO TIERNO GALVÁN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1186"/>
    <s v="AD"/>
    <d v="2025-02-11T00:00:00"/>
    <n v="22025000828"/>
    <s v="2025 01 9205 22199"/>
    <n v="7250"/>
    <x v="63"/>
    <s v="ADJUDICA OTROS SUMINISTROS Y MANIPULACIONES DE ARTES GRÁFICAS PARA TRABAJOS DE IMPRENTA - AÑO 20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1647"/>
    <s v="AD"/>
    <d v="2025-02-21T00:00:00"/>
    <n v="22025001949"/>
    <s v="2025 11 1321 213"/>
    <n v="7247.9"/>
    <x v="64"/>
    <s v="MANTENIMIENTO PROGRAMA INFORMÁTICO DE CONTROL DE CALIDAD DE LA POLICÍA MUNICIPAL"/>
    <n v="220"/>
    <s v="LA CORUÑA"/>
    <s v="LA CORUÑA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50001251"/>
    <s v="AD"/>
    <d v="2025-02-12T00:00:00"/>
    <n v="22025001187"/>
    <s v="2025 01 9205 22199"/>
    <n v="7211.6"/>
    <x v="65"/>
    <s v="ADJUDICA SUMINISTRO A IMPRENTA DE TINTAS OFFSET Y OTRO MATERIAL PARA TRABAJOS SOLICITADOS EN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1133"/>
    <s v="AD"/>
    <d v="2025-02-10T00:00:00"/>
    <n v="22025000930"/>
    <s v="2025 11 1621 22706"/>
    <n v="1246.3"/>
    <x v="66"/>
    <s v="Coord. SS rehabilitación plataformas soterradas exp 28/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06"/>
  </r>
  <r>
    <n v="220249000748"/>
    <s v="AD"/>
    <d v="2025-01-01T00:00:00"/>
    <n v="22025002348"/>
    <s v="2025 10 2314 213"/>
    <n v="1646.45"/>
    <x v="67"/>
    <s v="MANTENIMIENTO DE LOS APARATOS ELEVADORES LOTE 4 ESPACIOS JOVENES. 1/2/2025 A 31/1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1"/>
    <n v="213"/>
  </r>
  <r>
    <n v="220250001926"/>
    <s v="AD"/>
    <d v="2025-03-04T00:00:00"/>
    <n v="22025000754"/>
    <s v="2025 04 9231 22799"/>
    <n v="400205.33"/>
    <x v="68"/>
    <s v="1ª PRÓRROGA CONTRATO DE SERVICIOS DE &quot;&quot;ATENCIÓN CIUDADANA 010, CENTRALITA Y ATENCIÓN PRESENCIAL PARA EL AYTO VALLADOLID"/>
    <n v="220"/>
    <s v="SEVILLA"/>
    <s v="SEVILLA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799"/>
  </r>
  <r>
    <n v="220239000415"/>
    <s v="AD"/>
    <d v="2025-01-01T00:00:00"/>
    <n v="22025001653"/>
    <s v="2025 10 2312 22799"/>
    <n v="315000"/>
    <x v="69"/>
    <s v="Contrato aprendizaje a lo largo de la vida año 2024 y de enero a julio añ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295"/>
    <s v="AD"/>
    <d v="2025-01-01T00:00:00"/>
    <n v="22025002266"/>
    <s v="2025 06 3231 22799"/>
    <n v="312020"/>
    <x v="70"/>
    <s v="SE-EC06-2024 CONTRATO SERVICIOS GESTION EIM CURSO 24-25 Y 25-26. DEL 1-1-24 AL 31-8-26 LOTE 2 CASCANUECES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50001244"/>
    <s v="AD"/>
    <d v="2025-02-12T00:00:00"/>
    <n v="22025001139"/>
    <s v="2025 06 3261 22799"/>
    <n v="7199.5"/>
    <x v="71"/>
    <s v="CTO MENOR SERVICIOS CONCIERTOS DE LA ESCUELA MUNICIPAL DE MÚSICA EN VARIOS ACTOS PARA EL AÑO 2025: CARNAVAL, PATRON, ETC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50005728"/>
    <s v="AD"/>
    <d v="2025-03-27T00:00:00"/>
    <n v="22025001518"/>
    <s v="2025 01 9203 213"/>
    <n v="7199.5"/>
    <x v="53"/>
    <s v="MANTENIMIENTO RELOJ TORREÓN CASA CONSISTORIAL 2025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3"/>
    <s v="9203. Unidad de régimen interior"/>
    <n v="21"/>
    <n v="213"/>
  </r>
  <r>
    <n v="220250001187"/>
    <s v="AD"/>
    <d v="2025-02-11T00:00:00"/>
    <n v="22025000829"/>
    <s v="2025 01 9205 22199"/>
    <n v="7139"/>
    <x v="72"/>
    <s v="ADJUDICA SUMINISTRO EN 2025 DE RESMAS DE PAPEL DISTINTOS TIPOS Y GRAMAJES PARA TRABAJOS DE IMPRENTA"/>
    <n v="220"/>
    <s v="VELILLA DE SAN ANTONI"/>
    <s v="MADR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1245"/>
    <s v="AD"/>
    <d v="2025-02-12T00:00:00"/>
    <n v="22025001159"/>
    <s v="2025 02 1501 22602"/>
    <n v="7139"/>
    <x v="73"/>
    <s v="DIVULGACIÓN 3.000 EJEMPLARES DEL SUPLEMENTO &quot;&quot;EL SOTERRAMIENTO DE LA VÍA, UN PROYECTO DE CIUDAD&quot;&quot;."/>
    <n v="220"/>
    <s v="VALLADOLID"/>
    <s v="VALLADOLID"/>
    <x v="1"/>
    <s v="AdDirec - Adjudicación Directa"/>
    <s v="SinC - Sin Criterio"/>
    <x v="0"/>
    <x v="0"/>
    <s v="2"/>
    <s v="2. Gastos corrientes en bienes y servicios"/>
    <s v="02"/>
    <x v="5"/>
    <s v="1501"/>
    <s v="1501. Dirección del área de urbanismo y vivienda"/>
    <n v="22"/>
    <n v="22602"/>
  </r>
  <r>
    <n v="220250005667"/>
    <s v="AD"/>
    <d v="2025-03-26T00:00:00"/>
    <n v="22025002691"/>
    <s v="2025 06 3232 22799"/>
    <n v="7139"/>
    <x v="8"/>
    <s v="CONTRATO DE SERVICIOS POR TRABAJOS REALIZADOS FUERA DEL MANTENIMIENTO DE ZONAS VERDES EN LOS COLEGIOS PÚBLICOS.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2"/>
    <n v="22799"/>
  </r>
  <r>
    <n v="220250001512"/>
    <s v="AD"/>
    <d v="2025-02-19T00:00:00"/>
    <n v="22025000750"/>
    <s v="2025 06 3232 203"/>
    <n v="7018"/>
    <x v="74"/>
    <s v="SUMINISTRO MAQUINARIA EN ALQUILER POR HORAS PARA LAS EXCAVACIONES POR OBRAS EN COLEGIOS PÚBLICOS. AÑO 2025"/>
    <n v="220"/>
    <s v="VALDESTILLAS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0"/>
    <n v="203"/>
  </r>
  <r>
    <n v="220250005015"/>
    <s v="ADO"/>
    <d v="2025-03-21T00:00:00"/>
    <n v="22025001117"/>
    <s v="2025 10 2311 213"/>
    <n v="199.14"/>
    <x v="67"/>
    <s v="F - 105 - SUMINISTRO DE UN SAI PARA ASCENSOR DEL COMEDOR SOCIAL - ZENER"/>
    <n v="24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49000384"/>
    <s v="AD"/>
    <d v="2025-01-01T00:00:00"/>
    <n v="22025001904"/>
    <s v="2025 10 2315 22620"/>
    <n v="9936"/>
    <x v="75"/>
    <s v="1º PRORROGA L2-SERV.DESARROLLO DEL PLAN INSERCIÓN LABORAL/ 1 ENE 2025 A 22 SEPT 2026 / HERRAM.TEC.BUSQUEDA EMPLEO-ASE-PS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620"/>
  </r>
  <r>
    <n v="220250001126"/>
    <s v="AD"/>
    <d v="2025-02-10T00:00:00"/>
    <n v="22025000940"/>
    <s v="2025 06 3232 22799"/>
    <n v="6655"/>
    <x v="76"/>
    <s v="CONTRATO DE TRABAJOS DE PINTURA PARA VARIOS COLEGIOS.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2"/>
    <n v="22799"/>
  </r>
  <r>
    <n v="220250001527"/>
    <s v="AD"/>
    <d v="2025-02-19T00:00:00"/>
    <n v="22025001180"/>
    <s v="2025 06 3321 22001"/>
    <n v="6433.23"/>
    <x v="77"/>
    <s v="CTTO MENOR SUMINISTRO VARIAS REVISTAS PARA BIBLIOTECAS MUNICIPALES AÑO 2025"/>
    <n v="220"/>
    <s v="BARCELONA"/>
    <s v="BARCELONA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385"/>
    <s v="AD"/>
    <d v="2025-01-01T00:00:00"/>
    <n v="22025001905"/>
    <s v="2025 10 2315 22620"/>
    <n v="6439.86"/>
    <x v="78"/>
    <s v="1º PRORROGA L3-SERV.DESARROLLO DEL PLAN INSERCIÓN LABORAL/ 1 ENE 2025 A 22 SEPT-2026 / ITINERARIO INDIVIDUAL DE INSERC.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620"/>
  </r>
  <r>
    <n v="220250007318"/>
    <s v="AD"/>
    <d v="2025-03-31T00:00:00"/>
    <n v="22025002817"/>
    <s v="2025 07 1701 22799"/>
    <n v="6292"/>
    <x v="79"/>
    <s v="GESTIÓN, PRODUCCIÓN Y APROVISIONAMIENTO DE MATERIALES PARA EL PROYECTO PAJARILLOS SOSTENIBLE EN EL BARRIO 29 DE OCTUBR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01"/>
    <s v="1701. Dirección del área de medio ambiente"/>
    <n v="22"/>
    <n v="22799"/>
  </r>
  <r>
    <n v="220249000653"/>
    <s v="AD"/>
    <d v="2025-01-01T00:00:00"/>
    <n v="22025001988"/>
    <s v="2025 10 2312 213"/>
    <n v="6185.17"/>
    <x v="80"/>
    <s v="MANTENIMIENTO DE LAS PUERTAS AUTOMATICAS DE LOS CVA TRANSFERIDOS, CVA S.JUAN, RONDIL,  VICT., PTE. COLG. Y DELI.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49000181"/>
    <s v="AD"/>
    <d v="2025-01-01T00:00:00"/>
    <n v="22025001874"/>
    <s v="2025 01 4331 22799"/>
    <n v="6100.42"/>
    <x v="81"/>
    <s v="ASISTENCIA TÉCNICA EN EVENTOS, ACTIVIDADES Y COMUNICACIÓN DE PROYECTOS,  DE PRUEBAS  &quot;&quot;VALLADOLID ESCENARIO DEMOSTRADOR&quot;&quot;"/>
    <n v="220"/>
    <s v="MUCIENTES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1695"/>
    <s v="AD"/>
    <d v="2025-02-28T00:00:00"/>
    <n v="22025001119"/>
    <s v="2025 08 1532 214"/>
    <n v="6086.01"/>
    <x v="82"/>
    <s v="Reparación por avería de máquina RETROEXCAVADORA JCB 3CXT.C del Centro de Conservación de Vía Pública.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4"/>
  </r>
  <r>
    <n v="220250004907"/>
    <s v="AD"/>
    <d v="2025-03-20T00:00:00"/>
    <n v="22025002758"/>
    <s v="2025 04 9204 22699"/>
    <n v="6050"/>
    <x v="83"/>
    <s v="PATROCINIO DATA ECONOMY SUMMIT 2025 POR PARTE DEL AYUNTAMIENTO DE VALLADOLID"/>
    <n v="220"/>
    <s v="MADRID"/>
    <s v="MADRID"/>
    <x v="0"/>
    <s v="AdDirec - Adjudicación Directa"/>
    <s v="SinC - Sin Criterio"/>
    <x v="0"/>
    <x v="0"/>
    <s v="2"/>
    <s v="2. Gastos corrientes en bienes y servicios"/>
    <s v="04"/>
    <x v="1"/>
    <s v="9204"/>
    <s v="9204. Tecnologías de la información y comunicación"/>
    <n v="22"/>
    <n v="22699"/>
  </r>
  <r>
    <n v="220250001185"/>
    <s v="AD"/>
    <d v="2025-02-11T00:00:00"/>
    <n v="22025000825"/>
    <s v="2025 01 9205 22199"/>
    <n v="6050"/>
    <x v="84"/>
    <s v="ADJUDICA OTROS SUMINISTROS PARA TRABAJOS IMPRENTA EN 2025: DIVERSOS TÓNERES, TINTAS Y OTRO MATERIAL TÉCNICO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1276"/>
    <s v="AD"/>
    <d v="2025-02-14T00:00:00"/>
    <n v="22025001265"/>
    <s v="2025 01 4331 22799"/>
    <n v="6004.75"/>
    <x v="85"/>
    <s v="SERVICIOS DE ASISTENCIA TÉCNICA PARA EL USO DE LOS MEDIOS AUDIOVISUALES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1693"/>
    <s v="AD"/>
    <d v="2025-02-28T00:00:00"/>
    <n v="22025001370"/>
    <s v="2025 06 3232 212"/>
    <n v="6000"/>
    <x v="86"/>
    <s v="SUMINISTRO DE CONTENEDORES, ÁRIDOS Y RETIRADA DE ESCOMBROS POR LAS OBRAS EN LOS COLEGIOS PÚBLICOS MUNICIPALES. AÑO 2025"/>
    <n v="220"/>
    <s v="LA FLECHA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5034"/>
    <s v="ADO"/>
    <d v="2025-03-21T00:00:00"/>
    <n v="22025002496"/>
    <s v="2025 08 1341 22699"/>
    <n v="3000"/>
    <x v="87"/>
    <s v="Cuota anual de la Asociación Red de Ciudades que Caminan, correspondiente a la anualidad 2025"/>
    <n v="240"/>
    <s v="SEVILLA"/>
    <s v="SEVILLA"/>
    <x v="1"/>
    <s v="AdDirec - Adjudicación Directa"/>
    <s v="SinC - Sin Criterio"/>
    <x v="0"/>
    <x v="0"/>
    <s v="2"/>
    <s v="2. Gastos corrientes en bienes y servicios"/>
    <s v="08"/>
    <x v="2"/>
    <s v="1341"/>
    <s v="1341. Movilidad"/>
    <n v="22"/>
    <n v="22699"/>
  </r>
  <r>
    <n v="220219001098"/>
    <s v="AD"/>
    <d v="2025-01-01T00:00:00"/>
    <n v="22025001559"/>
    <s v="2025 04 9204 22200"/>
    <n v="311985.90000000002"/>
    <x v="88"/>
    <s v="TELEFONÍA FIJA , MÓVIL Y DATOS, LOTE 1"/>
    <n v="220"/>
    <s v="MADRID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2"/>
    <n v="22200"/>
  </r>
  <r>
    <n v="220250001258"/>
    <s v="AD"/>
    <d v="2025-02-13T00:00:00"/>
    <n v="22025001112"/>
    <s v="2025 10 2314 22613"/>
    <n v="3025"/>
    <x v="79"/>
    <s v="ALQUILER DE ESCENARIO, PANTALLA LED Y REALIZACIÓN TECNICA CUPULA DEL MILENIO - 7, 8 Y 9 FEBRER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613"/>
  </r>
  <r>
    <n v="220250005729"/>
    <s v="AD"/>
    <d v="2025-03-27T00:00:00"/>
    <n v="22025003229"/>
    <s v="2025 11 1321 22199"/>
    <n v="5998.21"/>
    <x v="89"/>
    <s v="SUMINISTRO DE MUNICIÓN PARA POLCÍA MUNICIP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99"/>
  </r>
  <r>
    <n v="220249000019"/>
    <s v="AD"/>
    <d v="2025-01-01T00:00:00"/>
    <n v="22025002234"/>
    <s v="2025 06 3321 22799"/>
    <n v="289855.5"/>
    <x v="90"/>
    <s v="SE 80-23 CTTO SERVICIO APOYO A LA GESTIÓN EN LA PRESTACIÓN SERVICIOS EN BIBLIOTECAS MUNICIPALES DESDE MARZO 24+ AÑO 2025"/>
    <n v="220"/>
    <s v="LAS PALMAS"/>
    <s v="LAS PALMAS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2"/>
    <n v="22799"/>
  </r>
  <r>
    <n v="220249000211"/>
    <s v="AD"/>
    <d v="2025-01-01T00:00:00"/>
    <n v="22025001880"/>
    <s v="2025 11 1321 22799"/>
    <n v="276848"/>
    <x v="91"/>
    <s v="CONTRATACIÓN SERV. RETIRADA VEHÍCULOS V/PÚBLICA Y OTROS SERV. ESPECIALES DEL 1-1-2025 AL 24-9-2025. EXPTE. SPSC 13/2022"/>
    <n v="220"/>
    <s v="MENGIBAR"/>
    <s v="JAEN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799"/>
  </r>
  <r>
    <n v="220249000728"/>
    <s v="AD"/>
    <d v="2025-01-01T00:00:00"/>
    <n v="22025002332"/>
    <s v="2025 06 3231 22700"/>
    <n v="265791.67"/>
    <x v="92"/>
    <s v="CTTO DE LIMPIEZA EDIFICIOS DEPENDIENTES DEL SERVICIO DE EDUCACIÓN. LOTE 2: ESCUELAS INFANTILES MUNICIPALES. 2025-2026"/>
    <n v="220"/>
    <s v="GIJÓN"/>
    <s v="ASTURIAS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00"/>
  </r>
  <r>
    <n v="220249000299"/>
    <s v="AD"/>
    <d v="2025-01-01T00:00:00"/>
    <n v="22025002270"/>
    <s v="2025 06 3231 22799"/>
    <n v="245840"/>
    <x v="93"/>
    <s v="SE-EC06-2024 CONTRATO SERVICIOS GESTION EIM CURSO 24-25 Y 25-26. DEL 1-1-24 AL 31-8-26 LOTE 6 TOBOGAN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50005039"/>
    <s v="ADO"/>
    <d v="2025-03-21T00:00:00"/>
    <n v="22025002730"/>
    <s v="2025 10 2315 22611"/>
    <n v="108.9"/>
    <x v="94"/>
    <s v="Servicios prestados en el Centro Cívico Canal de Castilla 9 de Marzo de 2024 ( Servicios prestados en el Centro Cívico C"/>
    <n v="24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611"/>
  </r>
  <r>
    <n v="220249000861"/>
    <s v="AD"/>
    <d v="2025-01-01T00:00:00"/>
    <n v="22025002079"/>
    <s v="2025 10 2315 22619"/>
    <n v="5990.37"/>
    <x v="95"/>
    <s v="GESTIÓN DEL SERVICIO DE MONITOR/CUIDADOR EN EL CENTRO MUNICIPAL DE LA IGUALDAD (CMI) (24SERV/MES) / DURANT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619"/>
  </r>
  <r>
    <n v="220250006501"/>
    <s v="D"/>
    <d v="2025-03-28T00:00:00"/>
    <n v="22025001124"/>
    <s v="2025 11 1621 214"/>
    <n v="1512.21"/>
    <x v="96"/>
    <s v="REPUESTOS / .................................................... / CABLE / CINTURON DE SEGURIDAD / TENSOR / TUERC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0300"/>
    <s v="AD"/>
    <d v="2025-01-01T00:00:00"/>
    <n v="22025002271"/>
    <s v="2025 06 3231 22799"/>
    <n v="245512"/>
    <x v="97"/>
    <s v="SE-EC06-2024 CONTRATO SERVICIOS GESTION EIM CURSO 24-25 Y 25-26. DEL 1-1-24 AL 31-8-26 LOTE 8 PLATERO"/>
    <n v="220"/>
    <s v="BURGOS"/>
    <s v="BURGOS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49000043"/>
    <s v="AD"/>
    <d v="2025-01-01T00:00:00"/>
    <n v="22025002237"/>
    <s v="2025 11 1621 22700"/>
    <n v="242319.44"/>
    <x v="98"/>
    <s v="CONT. MANT. PLATAFORMAS CONTENEDORES SOTERRADOS Y SU CONTROL EXTERNO DE CALIDAD 2025, SERVICIO DE LIMPIEZA"/>
    <n v="220"/>
    <s v="GETAFE"/>
    <s v="MADR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39000491"/>
    <s v="AD"/>
    <d v="2025-01-01T00:00:00"/>
    <n v="22025001690"/>
    <s v="2025 10 2312 22799"/>
    <n v="234757"/>
    <x v="37"/>
    <s v="contrato serv.promoc.envejec.activo y anim.sociolcult para CVA NO TRANSF.-de 1/1/24 a 15/9/25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548"/>
    <s v="AD"/>
    <d v="2025-01-01T00:00:00"/>
    <n v="22025001957"/>
    <s v="2025 11 3111 22799"/>
    <n v="5929"/>
    <x v="99"/>
    <s v="CONTRAT. ACTUACIONES NOCTURNAS COMPLEMENTARIAS PARA CONTROL POBLACIONAL DE PALOMAS TORCACES  EN LA CIUDAD DE VALLADOLID"/>
    <n v="220"/>
    <s v="MAYORGA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799"/>
  </r>
  <r>
    <n v="220239000944"/>
    <s v="AD"/>
    <d v="2025-01-01T00:00:00"/>
    <n v="22025001762"/>
    <s v="2025 01 9207 213"/>
    <n v="182.5"/>
    <x v="100"/>
    <s v="Exped PR-SE 40/2021 PRÓRROGA 1ª COPIAS impresión corporativa 5 máquinas Gobierno y Relaciones. 01/01/2025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n v="21"/>
    <n v="213"/>
  </r>
  <r>
    <n v="220239000945"/>
    <s v="AD"/>
    <d v="2025-01-01T00:00:00"/>
    <n v="22025001763"/>
    <s v="2025 04 3121 213"/>
    <n v="271.35000000000002"/>
    <x v="100"/>
    <s v="Primera prorroga contrato alquiler y copias fotocopiadoras de 8-2-2024 a 7-2-2025. Dpto. de Prevencion y Salud Laboral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3121"/>
    <s v="3121. Prevención y salud laboral"/>
    <n v="21"/>
    <n v="213"/>
  </r>
  <r>
    <n v="220239000946"/>
    <s v="AD"/>
    <d v="2025-01-01T00:00:00"/>
    <n v="22025001764"/>
    <s v="2025 10 2313 213"/>
    <n v="289.8"/>
    <x v="100"/>
    <s v="SUM.IMPRESION DE CONCEJALIA, DIRECCION Y SECRET.EJECUTIVA .AREA SERVICIOS SOCIALES Y M.C.-DEL 8  FEB 2024 AL 7 FEB. 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1"/>
    <n v="213"/>
  </r>
  <r>
    <n v="220239000947"/>
    <s v="AD"/>
    <d v="2025-01-01T00:00:00"/>
    <n v="22025001765"/>
    <s v="2025 10 2311 213"/>
    <n v="2961.96"/>
    <x v="100"/>
    <s v="ALQUILER Y COPIAS EQUIPOS IMPRES. SERV.CENTRALES Y CEAS - DEL 8/2/24 AL 7 /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39000948"/>
    <s v="AD"/>
    <d v="2025-01-01T00:00:00"/>
    <n v="22025001766"/>
    <s v="2025 10 2311 213"/>
    <n v="79.37"/>
    <x v="100"/>
    <s v="ALQUILER Y COPIAS EQ.MULTIF. COMEDOR SOCIAL - DEL 8/2/24 AL 7/2/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39000949"/>
    <s v="AD"/>
    <d v="2025-01-01T00:00:00"/>
    <n v="22025001767"/>
    <s v="2025 10 2312 213"/>
    <n v="559.19000000000005"/>
    <x v="100"/>
    <s v="SUMINISTROS DE IMPRESION DE LOS CENTROS  DE PERSONAS MAYORES  TRANSFERIDOS  DEL 8/2/24 AL 7/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39000950"/>
    <s v="AD"/>
    <d v="2025-01-01T00:00:00"/>
    <n v="22025001768"/>
    <s v="2025 10 2312 213"/>
    <n v="991.42"/>
    <x v="100"/>
    <s v="SUMINIS. DE IMPRESION DE LOS C.P. MAYORES NO TRANSFERIDOS Y S. CENTRALES DEL 8/2/24 AL 7/2/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39000951"/>
    <s v="AD"/>
    <d v="2025-01-01T00:00:00"/>
    <n v="22025001769"/>
    <s v="2025 10 2412 213"/>
    <n v="325"/>
    <x v="100"/>
    <s v="SUMINISTROS DE IMPRESION DEL 8/2/24 AL 7/2/ 2025 DEL CENTRO DE FORMACION PARA EL EMPLEO-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1"/>
    <n v="213"/>
  </r>
  <r>
    <n v="220239000952"/>
    <s v="AD"/>
    <d v="2025-01-01T00:00:00"/>
    <n v="22025001770"/>
    <s v="2025 01 4331 203"/>
    <n v="1000"/>
    <x v="100"/>
    <s v="PRIMERA PRORROGA DEL SUMINISTRO DE IMPRESION CORPORATIVA. 8 FEBRERO 2024 A 7 FEBRERO DE 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0"/>
    <n v="203"/>
  </r>
  <r>
    <n v="220239000953"/>
    <s v="AD"/>
    <d v="2025-01-01T00:00:00"/>
    <n v="22025001771"/>
    <s v="2025 03 9241 203"/>
    <n v="1000"/>
    <x v="100"/>
    <s v="PÓRROGA CONTRATO SUMINISTRO  IMPRESIÓN CORPORATIVA AYTO DE VALLADOLID EXP PR-SE 40/2021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0"/>
    <n v="203"/>
  </r>
  <r>
    <n v="220239000954"/>
    <s v="AD"/>
    <d v="2025-01-01T00:00:00"/>
    <n v="22025001772"/>
    <s v="2025 07 1721 203"/>
    <n v="1030"/>
    <x v="100"/>
    <s v="PRORROGA CONTRATO PR-SE 40/2021 SUMINISTRO IMPRESORAS SERVICIO MEDIO AMBIENTE Nº FC011373 Y FC011374"/>
    <n v="220"/>
    <s v="VALLADOLID"/>
    <s v="VALLADOL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0"/>
    <n v="203"/>
  </r>
  <r>
    <n v="220239000955"/>
    <s v="AD"/>
    <d v="2025-01-01T00:00:00"/>
    <n v="22025001773"/>
    <s v="2025 10 2311 213"/>
    <n v="55.43"/>
    <x v="100"/>
    <s v="ALQUILER Y COPIAS DE EQUIPOS MULTIFUNCIÓN DEL CAI - DEL 8/2/24 al 7/2/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39000956"/>
    <s v="AD"/>
    <d v="2025-01-01T00:00:00"/>
    <n v="22025001774"/>
    <s v="2025 05 4301 203"/>
    <n v="500"/>
    <x v="100"/>
    <s v="Prorroga de contrato de suministro de impresión corporativa. D.A. Innovación ( 1/2/2024 a 31/01/2025)"/>
    <n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10"/>
    <s v="4301"/>
    <s v="4301. Dirección del área de comercio, mercados y consumo"/>
    <n v="20"/>
    <n v="203"/>
  </r>
  <r>
    <n v="220239000957"/>
    <s v="AD"/>
    <d v="2025-01-01T00:00:00"/>
    <n v="22025001775"/>
    <s v="2025 01 9312 203"/>
    <n v="30.3"/>
    <x v="100"/>
    <s v="PRORROGA ALQUILER FOTOCOPIADORAS SERVICIO CONTABILIDAD 08/02/2024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0"/>
    <n v="203"/>
  </r>
  <r>
    <n v="220239000958"/>
    <s v="AD"/>
    <d v="2025-01-01T00:00:00"/>
    <n v="22025001776"/>
    <s v="2025 01 9312 203"/>
    <n v="30.3"/>
    <x v="100"/>
    <s v="PRORROGA ALQUILER FOTOCOPIADORAS INTERVENCION GENERAL 08/02/2024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0"/>
    <n v="203"/>
  </r>
  <r>
    <n v="220239000959"/>
    <s v="AD"/>
    <d v="2025-01-01T00:00:00"/>
    <n v="22025001777"/>
    <s v="2025 01 9312 213"/>
    <n v="30"/>
    <x v="100"/>
    <s v="PRORROGA CONSUMO FOTOCOPIADORAS SERVICIO CONTABILIDAD 08/02/2024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1"/>
    <n v="213"/>
  </r>
  <r>
    <n v="220239000960"/>
    <s v="AD"/>
    <d v="2025-01-01T00:00:00"/>
    <n v="22025001778"/>
    <s v="2025 01 9312 213"/>
    <n v="12"/>
    <x v="100"/>
    <s v="PRORROGA CONSUMO FOTOCOPIADORAS INTERVENCION GENERAL 08/02/2024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1"/>
    <n v="213"/>
  </r>
  <r>
    <n v="220239000961"/>
    <s v="AD"/>
    <d v="2025-01-01T00:00:00"/>
    <n v="22025001779"/>
    <s v="2025 02 1501 203"/>
    <n v="1000"/>
    <x v="100"/>
    <s v="PRÓRROGA CONTRATO IMPRESIÓN ÁREA 02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1501"/>
    <s v="1501. Dirección del área de urbanismo y vivienda"/>
    <n v="20"/>
    <n v="203"/>
  </r>
  <r>
    <n v="220239000962"/>
    <s v="AD"/>
    <d v="2025-01-01T00:00:00"/>
    <n v="22025001780"/>
    <s v="2025 11 3111 203"/>
    <n v="625"/>
    <x v="100"/>
    <s v="ALQUILER/COPIAS IMPRESION Sº SALUD PUBLICA  Y DIREC. AREA S.P. Y S.C. DEL 8-2-2024 AL 7-2-2025 - PRIMERA PRORROGA"/>
    <n v="220"/>
    <s v="VALLADOLID"/>
    <s v="VALLADOLID"/>
    <x v="3"/>
    <s v="PrAbier - Procedimiento Abierto"/>
    <s v="UniC - Único Criterio"/>
    <x v="2"/>
    <x v="0"/>
    <s v="2"/>
    <s v="2. Gastos corrientes en bienes y servicios"/>
    <s v="11"/>
    <x v="0"/>
    <s v="3111"/>
    <s v="3111. Protección de la salubridad pública"/>
    <n v="20"/>
    <n v="203"/>
  </r>
  <r>
    <n v="220239000963"/>
    <s v="AD"/>
    <d v="2025-01-01T00:00:00"/>
    <n v="22025001781"/>
    <s v="2025 11 1321 213"/>
    <n v="2000"/>
    <x v="100"/>
    <s v="1ª PRÓRROGA CONTRATO SUMINISTRO IMPRESIÓN CORPORATIVA DEL SERVICIO DE  POLICÍA MUNICIPAL DEL 8-2-2024   AL 7 -2- 2025.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39000964"/>
    <s v="AD"/>
    <d v="2025-01-01T00:00:00"/>
    <n v="22025001782"/>
    <s v="2025 08 1301 213"/>
    <n v="650"/>
    <x v="100"/>
    <s v="Consum. fotoc. Área Mov. y Espacio Urbano (SEMEU-CONCEJ pta. 38, LIC pta.19,SCIE pta. 18 bis, INF. URB. pta 9)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301"/>
    <s v="1301. Dirección del área de tráfico y movilidad"/>
    <n v="21"/>
    <n v="213"/>
  </r>
  <r>
    <n v="220239000965"/>
    <s v="AD"/>
    <d v="2025-01-01T00:00:00"/>
    <n v="22025001783"/>
    <s v="2025 08 1341 203"/>
    <n v="80"/>
    <x v="100"/>
    <s v="ALQUILER FOTOCOPIADORA_CENTRO MOVILIDAD URBANA (8 febrero a 31 diciembre  2024/1 enero a 7 de febrero 20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0"/>
    <n v="203"/>
  </r>
  <r>
    <n v="220239000966"/>
    <s v="AD"/>
    <d v="2025-01-01T00:00:00"/>
    <n v="22025001784"/>
    <s v="2025 08 1341 203"/>
    <n v="80"/>
    <x v="100"/>
    <s v="ALQUILER FOTOCOPIADORA_SERVICIO OCUPACIÓN VÍA PÚBLICA (8 febrero a 31 diciembre 2024/1 enero a 7 febrero 20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0"/>
    <n v="203"/>
  </r>
  <r>
    <n v="220239000967"/>
    <s v="AD"/>
    <d v="2025-01-01T00:00:00"/>
    <n v="22025001785"/>
    <s v="2025 08 1341 213"/>
    <n v="70"/>
    <x v="100"/>
    <s v="COPIAS_FOTOCOPIADORA_CENTRO MOVILIDAD URBANA (8 febrero a 31 diciembre 2024/1 enero a 7 febrero 20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1"/>
    <n v="213"/>
  </r>
  <r>
    <n v="220239000968"/>
    <s v="AD"/>
    <d v="2025-01-01T00:00:00"/>
    <n v="22025001786"/>
    <s v="2025 08 1341 213"/>
    <n v="30"/>
    <x v="100"/>
    <s v="COPIAS_FOTOCOPIADORA_SERVICIO OCUPACIÓN VÍA PÚBLICA (8 febrero a 31 diciembre 2024/1 enero a 7 febrero 20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1"/>
    <n v="213"/>
  </r>
  <r>
    <n v="220239000969"/>
    <s v="AD"/>
    <d v="2025-01-01T00:00:00"/>
    <n v="22025001787"/>
    <s v="2025 08 1301 203"/>
    <n v="550"/>
    <x v="100"/>
    <s v="Alquiler fotocopiadoras Área Mov. y Espacio Urbano(SEMEU-CONCEJ pta 38, LIC pta 19, SCIE pta 18 bis, INF URB pta 9)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301"/>
    <s v="1301. Dirección del área de tráfico y movilidad"/>
    <n v="20"/>
    <n v="203"/>
  </r>
  <r>
    <n v="220239000970"/>
    <s v="AD"/>
    <d v="2025-01-01T00:00:00"/>
    <n v="22025001790"/>
    <s v="2025 04 9204 213"/>
    <n v="67.36"/>
    <x v="100"/>
    <s v="SUMINISTRO DE IMPRESIÓN CORPORATIVA, CDIT, PRIMERA PRÓRROGA (36/2023)"/>
    <n v="220"/>
    <s v="VALLADOLID"/>
    <s v="VALLADOLID"/>
    <x v="3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1"/>
    <n v="213"/>
  </r>
  <r>
    <n v="220239000971"/>
    <s v="AD"/>
    <d v="2025-01-01T00:00:00"/>
    <n v="22025001791"/>
    <s v="2025 10 2315 213"/>
    <n v="325.01"/>
    <x v="100"/>
    <s v="PR-SE 40/2021 P.S. 3. PRORROGA SUMINISTRO DE IMPRESION CORPORATIVA. SERVICIO DE IGUALDAD. 08/02/24 A 07/02/25.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1"/>
    <n v="213"/>
  </r>
  <r>
    <n v="220239000972"/>
    <s v="AD"/>
    <d v="2025-01-01T00:00:00"/>
    <n v="22025001792"/>
    <s v="2025 06 3232 213"/>
    <n v="344.54"/>
    <x v="100"/>
    <s v="PR-SE 40/2021 P.S. 3. PRORROGA CONTRATO SUMINISTRO DE IMPRESION CORPORATIVA. SERVICIO DE EDUCACION. 08/02/24 A 07/02/25."/>
    <n v="220"/>
    <s v="VALLADOLID"/>
    <s v="VALLADOLID"/>
    <x v="3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39000973"/>
    <s v="AD"/>
    <d v="2025-01-01T00:00:00"/>
    <n v="22025001793"/>
    <s v="2025 06 3321 213"/>
    <n v="390.52"/>
    <x v="100"/>
    <s v="PR-SE 40/2021 P.S. 3. PRORROGA CONTRATO SUMINISTRO DE IMPRESION CORPORATIVA. BIBLIOTECAS PUBLICAS. 08/02/24 A 07/02/25."/>
    <n v="220"/>
    <s v="VALLADOLID"/>
    <s v="VALLADOLID"/>
    <x v="3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1"/>
    <n v="213"/>
  </r>
  <r>
    <n v="220239000974"/>
    <s v="AD"/>
    <d v="2025-01-01T00:00:00"/>
    <n v="22025001794"/>
    <s v="2025 09 4322 213"/>
    <n v="307"/>
    <x v="100"/>
    <s v="PRIMERA PRORROGA DEL CONTRATO CENTRALIZADO DE SUMINISTRO DE LA GESTION DE IMPRESION CORPORATIVA, AREA CULTURA Y TURISMO"/>
    <n v="220"/>
    <s v="VALLADOLID"/>
    <s v="VALLADOLID"/>
    <x v="3"/>
    <s v="PrAbier - Procedimiento Abierto"/>
    <s v="MultiC - MultiCriterio"/>
    <x v="2"/>
    <x v="0"/>
    <s v="2"/>
    <s v="2. Gastos corrientes en bienes y servicios"/>
    <s v="09"/>
    <x v="8"/>
    <s v="4322"/>
    <s v="4332. Dirección del área de turismo, eventos y marca ciudad"/>
    <n v="21"/>
    <n v="213"/>
  </r>
  <r>
    <n v="220239000975"/>
    <s v="AD"/>
    <d v="2025-01-01T00:00:00"/>
    <n v="22025001795"/>
    <s v="2025 11 1621 213"/>
    <n v="1500"/>
    <x v="100"/>
    <s v="PRIMERA PRORROGA EXP. PR-SE 40/2021 SUMINISTRO IMPRESIÓN CORPORATIVA DEL EXCMO. AYTO VALLADOLID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39000976"/>
    <s v="AD"/>
    <d v="2025-01-01T00:00:00"/>
    <n v="22025001796"/>
    <s v="2025 04 9311 203"/>
    <n v="85.03"/>
    <x v="100"/>
    <s v="ALQUILER FOTOCOPIADORA TIPO MC 3 PARA PRORROGA CONTRATO DE SUMINISTRO DE IMPRESION CORPORATIVA (08-02-24 A 07-02-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11"/>
    <s v="9311. Planificación económico financiera"/>
    <n v="20"/>
    <n v="203"/>
  </r>
  <r>
    <n v="220239000977"/>
    <s v="AD"/>
    <d v="2025-01-01T00:00:00"/>
    <n v="22025001797"/>
    <s v="2025 04 9311 203"/>
    <n v="71.42"/>
    <x v="100"/>
    <s v="COPIAS FOTOCOPIADORA TIPO MC 3 PARA PRORROGA CONTRATO DE SUMINISTRO DE IMPRESION CORPORATIVA (08-02-24 A 07-02-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11"/>
    <s v="9311. Planificación económico financiera"/>
    <n v="20"/>
    <n v="203"/>
  </r>
  <r>
    <n v="220239000978"/>
    <s v="AD"/>
    <d v="2025-01-01T00:00:00"/>
    <n v="22025001798"/>
    <s v="2025 04 9341 213"/>
    <n v="1000"/>
    <x v="100"/>
    <s v="PREVISIÓN EQUIPOS IMPRESIÓN TESORERÍA Y RECAUDACIÓN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41"/>
    <s v="9341. Tesorería y recaudación"/>
    <n v="21"/>
    <n v="213"/>
  </r>
  <r>
    <n v="220239000979"/>
    <s v="AD"/>
    <d v="2025-01-01T00:00:00"/>
    <n v="22025001799"/>
    <s v="2025 11 1361 213"/>
    <n v="333.43"/>
    <x v="100"/>
    <s v="SEGUNDA PRÓRROGA CONTRATO SUMINISTRO IMPRESIÓN CORPORATIVA; EXPTE PR SE 40_2021; SEISYPC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1"/>
    <n v="213"/>
  </r>
  <r>
    <n v="220239000980"/>
    <s v="AD"/>
    <d v="2025-01-01T00:00:00"/>
    <n v="22025001800"/>
    <s v="2025 04 9231 213"/>
    <n v="1000"/>
    <x v="100"/>
    <s v="PRORROGA CONTRATO FOTOCOPIADORAS 2024-2025 - SERV. INFORMACION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1"/>
    <n v="213"/>
  </r>
  <r>
    <n v="220239000981"/>
    <s v="AD"/>
    <d v="2025-01-01T00:00:00"/>
    <n v="22025001801"/>
    <s v="2025 08 1532 203"/>
    <n v="400"/>
    <x v="100"/>
    <s v="Contrato de ALQUILER DE FOTOCOPIADORAS DEL SEPI entre el 8/02 a 31/12 de 2024 y del 1/01 a 7/02 de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532"/>
    <s v="1532. Pavimentación vias públicas y otros servicios urbanísticos"/>
    <n v="20"/>
    <n v="203"/>
  </r>
  <r>
    <n v="220239000982"/>
    <s v="AD"/>
    <d v="2025-01-01T00:00:00"/>
    <n v="22025001802"/>
    <s v="2025 08 1532 213"/>
    <n v="250"/>
    <x v="100"/>
    <s v="Contrato de COPIAS para FOTOCOPIADORAS del SEPI entre el 8/02 a 31/12 de 2024 y 1/01 a 7/02 de 2025.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532"/>
    <s v="1532. Pavimentación vias públicas y otros servicios urbanísticos"/>
    <n v="21"/>
    <n v="213"/>
  </r>
  <r>
    <n v="220239000984"/>
    <s v="AD"/>
    <d v="2025-01-01T00:00:00"/>
    <n v="22025001803"/>
    <s v="2025 01 9205 203"/>
    <n v="13.86"/>
    <x v="100"/>
    <s v="Exped PR-SE 40/2021 PRÓRROGA 1ª alquiler impresión corporativa máquina de Imprenta - De 01/01/2025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5"/>
    <s v="9205. Imprenta municipal"/>
    <n v="20"/>
    <n v="203"/>
  </r>
  <r>
    <n v="220239000986"/>
    <s v="AD"/>
    <d v="2025-01-01T00:00:00"/>
    <n v="22025001804"/>
    <s v="2025 01 9205 213"/>
    <n v="7.7"/>
    <x v="100"/>
    <s v="Exped PR-SE 40/2021 PRÓRROGA 1ª COPIAS impresión corporativa máquina de Imprenta - De 01/01/2025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5"/>
    <s v="9205. Imprenta municipal"/>
    <n v="21"/>
    <n v="213"/>
  </r>
  <r>
    <n v="220239000987"/>
    <s v="AD"/>
    <d v="2025-01-01T00:00:00"/>
    <n v="22025001805"/>
    <s v="2025 01 9203 213"/>
    <n v="104.88"/>
    <x v="100"/>
    <s v="PRIMERA PRORROGA COPIAS CONTRATO MAQ. FOTOCOP. KYOCERA 4053, R.I. 08/02/2024 -31/12/2024; 01/01/2025 -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1"/>
    <n v="213"/>
  </r>
  <r>
    <n v="220239000988"/>
    <s v="AD"/>
    <d v="2025-01-01T00:00:00"/>
    <n v="22025001806"/>
    <s v="2025 01 9203 203"/>
    <n v="85.12"/>
    <x v="100"/>
    <s v="PRIMERA PRORROGA ALQUILER MAQ. FOTOCOP. KYOCERA 4053, R.I., 08/02/2024 - 31/12/2024;  01/01/2025 - 07/02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0"/>
    <n v="203"/>
  </r>
  <r>
    <n v="220239000989"/>
    <s v="AD"/>
    <d v="2025-01-01T00:00:00"/>
    <n v="22025001807"/>
    <s v="2025 05 4312 203"/>
    <n v="150"/>
    <x v="100"/>
    <s v="PRORROGA DE CONTRATO DE SUMINISTRO DE IMPRESION CORPORATIVA. SERVICIO CYM (01/02/24 A 31/01/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5"/>
    <x v="10"/>
    <s v="4312"/>
    <s v="4312. Mercados"/>
    <n v="20"/>
    <n v="203"/>
  </r>
  <r>
    <n v="220239000990"/>
    <s v="AD"/>
    <d v="2025-01-01T00:00:00"/>
    <n v="22025001808"/>
    <s v="2025 04 9202 203"/>
    <n v="160"/>
    <x v="100"/>
    <s v="PRÓRROGA CONTRATO ALQUILER MÁQUINAS FOTOCOPIADORAS PERSONAL Y FORMACIÓN 8-2-24 A 7-2-25.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2"/>
    <s v="9202. Gestión de recursos humanos"/>
    <n v="20"/>
    <n v="203"/>
  </r>
  <r>
    <n v="220239000991"/>
    <s v="AD"/>
    <d v="2025-01-01T00:00:00"/>
    <n v="22025001809"/>
    <s v="2025 04 9202 213"/>
    <n v="400"/>
    <x v="100"/>
    <s v="ABONO COPIAS FOTOCOPIADORAS PERSONAL Y FORMACIÓN 8-2-24 AL 7-2-25.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2"/>
    <s v="9202. Gestión de recursos humanos"/>
    <n v="21"/>
    <n v="213"/>
  </r>
  <r>
    <n v="220239000992"/>
    <s v="AD"/>
    <d v="2025-01-01T00:00:00"/>
    <n v="22025001810"/>
    <s v="2025 04 9209 203"/>
    <n v="1073.19"/>
    <x v="100"/>
    <s v="PRIMERA PRÓRROGA SUMINISTRO IMPRESIÓN CORPORATIVA 08/02/24 A 07/02/25. CONCEJALÍA, DIRECCIÓN Y SECR. EJECUTIVA HACIENDA.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209"/>
    <s v="9209. Dirección del area de hacienda, personal y modernización administrativa"/>
    <n v="20"/>
    <n v="203"/>
  </r>
  <r>
    <n v="220239000993"/>
    <s v="AD"/>
    <d v="2025-01-01T00:00:00"/>
    <n v="22025001811"/>
    <s v="2025 02 9331 203"/>
    <n v="200"/>
    <x v="100"/>
    <s v="ALQUILER FOTOCOPIADORA DEL DPTO. PATRIMONIO.PERIODO: 08/02/2024 AL 31/12/2024 - 01/01/25 AL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n v="20"/>
    <n v="203"/>
  </r>
  <r>
    <n v="220239000994"/>
    <s v="AD"/>
    <d v="2025-01-01T00:00:00"/>
    <n v="22025001812"/>
    <s v="2025 02 9331 213"/>
    <n v="625"/>
    <x v="100"/>
    <s v="ESTIMACIÓN COPIAS FOTOCOPIADORA DEL DPTO. PATRIMONIO.PERIODO: 08/02/2024 AL 31/12/2024 - 01/01/25 AL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n v="21"/>
    <n v="213"/>
  </r>
  <r>
    <n v="220239000996"/>
    <s v="AD"/>
    <d v="2025-01-01T00:00:00"/>
    <n v="22025001813"/>
    <s v="2025 01 9207 203"/>
    <n v="296.7"/>
    <x v="100"/>
    <s v="1ª PRÓRROGA EXP PR-SE 40/2021IMPRESIÓN CORPORATIVA 5 MÁQUINAS GOBIERNO Y RELACIONES. 01/01/2025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n v="20"/>
    <n v="203"/>
  </r>
  <r>
    <n v="220239000998"/>
    <s v="AD"/>
    <d v="2025-01-01T00:00:00"/>
    <n v="22025001814"/>
    <s v="2025 04 9321 203"/>
    <n v="2000"/>
    <x v="100"/>
    <s v="Equipos FC-011304-FC011305-FC011306-FC011372 Servicios Gerstión de Ingresos e Inspección (de 1/1 a 7/2 20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21"/>
    <s v="9321. Gestión de ingresos e inspección"/>
    <n v="20"/>
    <n v="203"/>
  </r>
  <r>
    <n v="220239001000"/>
    <s v="AD"/>
    <d v="2025-01-01T00:00:00"/>
    <n v="22025001815"/>
    <s v="2025 01 9206 203"/>
    <n v="155"/>
    <x v="100"/>
    <s v="PRÓRROGA ALQUILER DE 2 FOTOCOPIADORAS COLOR Y B/N PARA EL ARCHIVO MUNICIPAL, DEL 1 DE ENERO AL 8 DE FEBRERO DE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0"/>
    <n v="203"/>
  </r>
  <r>
    <n v="220239001002"/>
    <s v="AD"/>
    <d v="2025-01-01T00:00:00"/>
    <n v="22025001816"/>
    <s v="2025 01 9206 213"/>
    <n v="53"/>
    <x v="100"/>
    <s v="PRÓRROGA COPIAS COLOR Y B/N 2 FOTOCOPIADORAS ARCHIVO MUNICIPAL, DEL 1 DE ENERO AL 7 DE FEBRERO DE 2025.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1"/>
    <n v="213"/>
  </r>
  <r>
    <n v="220239001003"/>
    <s v="AD"/>
    <d v="2025-01-01T00:00:00"/>
    <n v="22025001817"/>
    <s v="2025 01 9201 203"/>
    <n v="270"/>
    <x v="100"/>
    <s v="!ª Prórroga contrato Suministro Impresión corporativa, del 8 febrero 2024 al 7 febrero 2025. (Secretaría General)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1"/>
    <s v="9201. Secretaría General"/>
    <n v="20"/>
    <n v="203"/>
  </r>
  <r>
    <n v="220239001004"/>
    <s v="AD"/>
    <d v="2025-01-01T00:00:00"/>
    <n v="22025001819"/>
    <s v="2025 01 9201 213"/>
    <n v="417"/>
    <x v="100"/>
    <s v="1ª Prórroga contrato Suministro Impresión corporativa, del 8 de febrero 2024 al 7 de febrero 2025 (Secretaría General).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1"/>
    <s v="9201. Secretaría General"/>
    <n v="21"/>
    <n v="213"/>
  </r>
  <r>
    <n v="220239000632"/>
    <s v="AD"/>
    <d v="2025-01-01T00:00:00"/>
    <n v="22025001729"/>
    <s v="2025 10 2311 22799"/>
    <n v="232233.60000000001"/>
    <x v="37"/>
    <s v="REAJUSTE PRESUP.GESTION PROY.SOCIOEDUC.Y DES.COMUNITARIO EN CEAS - DE 1/9 A 14/12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29000381"/>
    <s v="AD"/>
    <d v="2025-01-01T00:00:00"/>
    <n v="22025001573"/>
    <s v="2025 11 1321 204"/>
    <n v="211860.59"/>
    <x v="101"/>
    <s v="CONTRATO RENTING VEHÍCULOS POLICÍA   DEL 1 DE ENERO DE 2023 AL 15 DE AGOSTO DE 2027. LOTE Nº 2. EXPTE. SPSC 06/2022."/>
    <n v="220"/>
    <s v="LAS ROZAS"/>
    <s v="MADR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0"/>
    <n v="204"/>
  </r>
  <r>
    <n v="220250001925"/>
    <s v="AD"/>
    <d v="2025-03-04T00:00:00"/>
    <n v="22025000703"/>
    <s v="2025 04 9231 22201"/>
    <n v="210000"/>
    <x v="102"/>
    <s v="2ª PRÓRROGA CONTRATO &quot;&quot;SERVICIOS POSTALES, TELEGRÁFICOS Y NOTIFICACIONES PARA AYTO  VALLADOLID&quot;&quot;- LOTE 2"/>
    <n v="220"/>
    <s v="TORREJON DE ARDOZ"/>
    <s v="MADRID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201"/>
  </r>
  <r>
    <n v="220249000758"/>
    <s v="AD"/>
    <d v="2025-01-01T00:00:00"/>
    <n v="22025002357"/>
    <s v="2025 11 1631 22103"/>
    <n v="207056.37"/>
    <x v="41"/>
    <s v="HPMA-S.E. 22/2024 COMBUSTIBLE GASOIL AÑOS 2025 Y 2026 PARA LOS VEHÍCULOS DEL SERVICIO DE LIMPIEZA VIARIA.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103"/>
  </r>
  <r>
    <n v="220249000723"/>
    <s v="AD"/>
    <d v="2025-01-01T00:00:00"/>
    <n v="22025002327"/>
    <s v="2025 10 2312 22700"/>
    <n v="206429.43"/>
    <x v="8"/>
    <s v="CONTRATO LIMPIEZA DE LIMPIEZA DE LOS CVA SIN TRANSFERIR Y APRENDIZALE A LO LARGO DE LA VIDA2025 Y2026-LOTE 10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00"/>
  </r>
  <r>
    <n v="220249000297"/>
    <s v="AD"/>
    <d v="2025-01-01T00:00:00"/>
    <n v="22025002268"/>
    <s v="2025 06 3231 22799"/>
    <n v="206425.54"/>
    <x v="103"/>
    <s v="SE-EC06-2024 CONTRATO SERVICIOS GESTION EIM CURSO 24-25 Y 25-26. DEL 1-1-24 AL 31-8-26 LOTE 4 FANTASÍA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50002451"/>
    <s v="AD"/>
    <d v="2025-03-05T00:00:00"/>
    <n v="22025001088"/>
    <s v="2025 04 9204 216"/>
    <n v="206276.31"/>
    <x v="104"/>
    <s v="CENTRO DE ATENCIÓN A USUARIOS (CAU) LOTE 1, PRIMERA PRÓRROGA , (68/2024)"/>
    <n v="220"/>
    <s v="SANTANDER"/>
    <s v="SANTANDER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50001231"/>
    <s v="AD"/>
    <d v="2025-02-12T00:00:00"/>
    <n v="22025001151"/>
    <s v="2025 07 1721 22799"/>
    <n v="5808"/>
    <x v="105"/>
    <s v="FUNGIBLE LABORATORIO PARA EL EQUIPO DE MUESTRAS"/>
    <n v="220"/>
    <s v="SAN FERNANDO DE HENARES"/>
    <s v="MADRID"/>
    <x v="3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799"/>
  </r>
  <r>
    <n v="220250003393"/>
    <s v="AD"/>
    <d v="2025-03-12T00:00:00"/>
    <n v="22025002567"/>
    <s v="2025 11 1621 214"/>
    <n v="5500"/>
    <x v="106"/>
    <s v="Suministro material férrico para la reparación de vehículos del Servicio de Limpieza. Limpieza Viaria"/>
    <n v="220"/>
    <s v="LA CISTERNIGA"/>
    <s v="VALLADOLID"/>
    <x v="3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4"/>
  </r>
  <r>
    <n v="220250005798"/>
    <s v="AD"/>
    <d v="2025-03-27T00:00:00"/>
    <n v="22025002919"/>
    <s v="2025 11 1621 214"/>
    <n v="5445"/>
    <x v="107"/>
    <s v="ES NECESARIO ADQUIRIR REPUESTOS ESPECÍFICOS PARA VEHÍCULOS DE CARGA LATERAL MARCA FARID Y CARGA TRASERA MARCA GEESINK"/>
    <n v="220"/>
    <s v="GAVA"/>
    <s v="BARCELONA"/>
    <x v="3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4"/>
  </r>
  <r>
    <n v="220250001216"/>
    <s v="AD"/>
    <d v="2025-02-12T00:00:00"/>
    <n v="22025001161"/>
    <s v="2025 11 1621 214"/>
    <n v="5445"/>
    <x v="108"/>
    <s v="SERVICIO ASISTENCIA TRALSADO VEHÍCULOS AVERIADOS."/>
    <n v="220"/>
    <s v="LA CISTERNIGA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4"/>
  </r>
  <r>
    <n v="220250001214"/>
    <s v="AD"/>
    <d v="2025-02-12T00:00:00"/>
    <n v="22025001158"/>
    <s v="2025 10 2311 212"/>
    <n v="5425.45"/>
    <x v="109"/>
    <s v="REPARACION FALSO TECHO DESPRENDIDO DEL CEAS DELICIAS-ARGALES (MONSEÑOR OSCAR ROMERO 3)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2"/>
  </r>
  <r>
    <n v="220250005801"/>
    <s v="AD"/>
    <d v="2025-03-27T00:00:00"/>
    <n v="22025002962"/>
    <s v="2025 11 1621 22799"/>
    <n v="5411.12"/>
    <x v="110"/>
    <s v="ROTULACIÓN Y VINILADO DE CUATRO RECOLECTORES DE CARGA TRASERA MARCA IVECO-OLYMPUS. EXPEDIENTE: SPSC-SE 33-2023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99"/>
  </r>
  <r>
    <n v="220249000709"/>
    <s v="AD"/>
    <d v="2025-01-01T00:00:00"/>
    <n v="22025001997"/>
    <s v="2025 10 2311 213"/>
    <n v="7201.92"/>
    <x v="111"/>
    <s v="MANTENIMIENTO CALEFACCION, CLIMATIZACION, VENTILACION Y AGUA CALIENTE EN CEAS Y CENTRO INTEGRADO PSH -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49000865"/>
    <s v="AD"/>
    <d v="2025-01-01T00:00:00"/>
    <n v="22025002083"/>
    <s v="2025 10 2315 22799"/>
    <n v="5400"/>
    <x v="112"/>
    <s v="TALLER DEFENSA PERSONAL &quot;&quot;MUJER DEFIÉNDETE&quot;&quot; EN EL CENTRO MUNICIPAL DE LA IGUALDAD / ENERO A JUNIO 2025"/>
    <n v="220"/>
    <s v="ZARATÁN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5347"/>
    <s v="AD"/>
    <d v="2025-03-25T00:00:00"/>
    <n v="22025003055"/>
    <s v="2025 11 1361 22104"/>
    <n v="5396.6"/>
    <x v="113"/>
    <s v="Suministro 18 pares botas intervención HAIX para bomberos nuevo ingreso//SEISPC"/>
    <n v="220"/>
    <s v="CARMONA"/>
    <s v="SEVILL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4890"/>
    <s v="AD"/>
    <d v="2025-03-19T00:00:00"/>
    <n v="22025002447"/>
    <s v="2025 06 3321 22001"/>
    <n v="5210"/>
    <x v="114"/>
    <s v="CTTO MENOR SUSCRIPCIÓN DIARIO EL PAIS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232"/>
    <s v="AD"/>
    <d v="2025-02-12T00:00:00"/>
    <n v="22025001152"/>
    <s v="2025 07 1721 213"/>
    <n v="5097.7299999999996"/>
    <x v="115"/>
    <s v="MANTENIMIENTO CROMATOGRAFO DEL LABORATORIO DE LA RED DE CONTROL DE LA CONTAMINACION"/>
    <n v="220"/>
    <s v="HOSPITALET DE LLOBREGAT"/>
    <s v="BARCELONA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1"/>
    <n v="213"/>
  </r>
  <r>
    <n v="220250001554"/>
    <s v="AD"/>
    <d v="2025-02-20T00:00:00"/>
    <n v="22025001395"/>
    <s v="2025 01 4331 22799"/>
    <n v="5000"/>
    <x v="116"/>
    <s v="MANTENIMIENTO DE SISTEMA DE CLIMATIZACIÓN EN LA AGENCIA PARA AÑO 2025 HASTA FORMALIZACIÓN DE CONTRATO CENTRALIZADO"/>
    <n v="220"/>
    <s v="ALBACETE"/>
    <s v="ALBACETE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685"/>
    <s v="AD"/>
    <d v="2025-01-01T00:00:00"/>
    <n v="22025002314"/>
    <s v="2025 01 9203 22103"/>
    <n v="5000"/>
    <x v="17"/>
    <s v="CONTRATO SUMINISTRO GASOLEO REGIMEN INTERIOR ANUALIDADES 2025  Y 2026"/>
    <n v="220"/>
    <s v="MADRID"/>
    <s v="MADRID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103"/>
  </r>
  <r>
    <n v="220250003395"/>
    <s v="AD"/>
    <d v="2025-03-12T00:00:00"/>
    <n v="22025002610"/>
    <s v="2025 11 1621 214"/>
    <n v="5000"/>
    <x v="117"/>
    <s v="Adquisición de repuestos para reparaciones de cajas de cambios automáticas marca Allison de Vehículos del Servicio de Li"/>
    <n v="220"/>
    <s v="COSLADA"/>
    <s v="MADRID"/>
    <x v="3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4"/>
  </r>
  <r>
    <n v="220250001268"/>
    <s v="AD"/>
    <d v="2025-02-13T00:00:00"/>
    <n v="22025000774"/>
    <s v="2025 06 3232 212"/>
    <n v="4840"/>
    <x v="118"/>
    <s v="REPARACIÓN DE ATASCOS EN REDES DE SANEAMIENTO DE LOS COLEGIOS PÚBLICOS.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1125"/>
    <s v="AD"/>
    <d v="2025-02-10T00:00:00"/>
    <n v="22025000847"/>
    <s v="2025 06 3232 212"/>
    <n v="4840"/>
    <x v="119"/>
    <s v="SUMINISTRO DE MATERIAL PARA BAÑOS Y COCINAS DE LOS COLEGIOS PÚBLICOS.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1555"/>
    <s v="AD"/>
    <d v="2025-02-20T00:00:00"/>
    <n v="22025001491"/>
    <s v="2025 01 4331 22799"/>
    <n v="4840"/>
    <x v="120"/>
    <s v="REDACCIÓN DE PPT PARA LICITACIÓN DEL CONTRATO DE SUMINISTRO PARA PROYECTO TECH LAB Y SU COORDINACION Y PUESTA EN MARCHA"/>
    <n v="220"/>
    <s v="ARGANDA DEL REY"/>
    <s v="MADR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1219"/>
    <s v="AD"/>
    <d v="2025-02-12T00:00:00"/>
    <n v="22025000818"/>
    <s v="2025 08 1532 210"/>
    <n v="4840"/>
    <x v="121"/>
    <s v="Suministro de ÁRIDOS (arena lavada, arena de mina, piñón, gravas...) con vehículos municipales, según necesidades."/>
    <n v="220"/>
    <s v="VALLADOLID (POLIGONO SAN CRISTOBAL)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0"/>
  </r>
  <r>
    <n v="220249000813"/>
    <s v="AD"/>
    <d v="2025-01-01T00:00:00"/>
    <n v="22025002036"/>
    <s v="2025 06 3261 22799"/>
    <n v="4719"/>
    <x v="122"/>
    <s v="VISITAS A LA CASA CONSISTORIAL Y ARCHIVO MUNICIPAL ALUMNOS/AS 3º-6º PRIM CURSO 24-25 (ENERO A JUNIO 2025)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49000917"/>
    <s v="AD"/>
    <d v="2025-01-01T00:00:00"/>
    <n v="22025002122"/>
    <s v="2025 06 3261 22799"/>
    <n v="4641.2"/>
    <x v="123"/>
    <s v="CTTO SERVICIOS TALLERES DE BALLET Y FLAMENCO ALUMNADO DE INFANTIL Y PRIMARIA EN CENTROS EDUCATIVOS DE ENERO-JUNIO 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49000713"/>
    <s v="AD"/>
    <d v="2025-01-01T00:00:00"/>
    <n v="22025002001"/>
    <s v="2025 10 2312 213"/>
    <n v="5401.44"/>
    <x v="111"/>
    <s v="MANTENIMIENTO DE LA CALEFACCION DE LOS CVA SIN  TRANSFERIR  -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5772"/>
    <s v="AD"/>
    <d v="2025-03-27T00:00:00"/>
    <n v="22025002485"/>
    <s v="2025 11 1631 22106"/>
    <n v="4500"/>
    <x v="33"/>
    <s v="Compra de Cremas Solares para el personal del Servicio de Limpieza Viaria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631"/>
    <s v="1631. Limpieza viaria"/>
    <n v="22"/>
    <n v="22106"/>
  </r>
  <r>
    <n v="220249000301"/>
    <s v="AD"/>
    <d v="2025-01-01T00:00:00"/>
    <n v="22025002272"/>
    <s v="2025 06 3231 22799"/>
    <n v="200063"/>
    <x v="97"/>
    <s v="SE-EC06-2024 CONTRATO SERVICIOS GESTION EIM CURSO 24-25 Y 25-26. DEL 1-1-24 AL 31-8-26 LOTE 9 EL GLOBO"/>
    <n v="220"/>
    <s v="BURGOS"/>
    <s v="BURGOS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39000318"/>
    <s v="AD"/>
    <d v="2025-01-01T00:00:00"/>
    <n v="22025001644"/>
    <s v="2025 03 9241 22701"/>
    <n v="196903.33"/>
    <x v="124"/>
    <s v="LOTE 3: CELADURÍA CENTROS CÍVICOS Y MUNICIPALES (2024 Y ENE-JUL 2025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01"/>
  </r>
  <r>
    <n v="220239000037"/>
    <s v="AD"/>
    <d v="2025-01-01T00:00:00"/>
    <n v="22025001613"/>
    <s v="2025 10 2312 22799"/>
    <n v="193802"/>
    <x v="103"/>
    <s v="Contrato gestión Centro Ocupacional de 15/2/23 a 14/2/26- años 24,25 y de 1 de enero a 14 febrero 2026.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302"/>
    <s v="AD"/>
    <d v="2025-01-01T00:00:00"/>
    <n v="22025002273"/>
    <s v="2025 06 3231 22799"/>
    <n v="190573.76"/>
    <x v="103"/>
    <s v="SE-EC06-2024 CONTRATO SERVICIOS GESTION EIM CURSO 24-25 Y 25-26. DEL 1-1-24 AL 31-8-26 LOTE 10 CABALLITO BLANCO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49000303"/>
    <s v="AD"/>
    <d v="2025-01-01T00:00:00"/>
    <n v="22025002274"/>
    <s v="2025 06 3231 22799"/>
    <n v="182340"/>
    <x v="70"/>
    <s v="SE-EC06-2024 CONTRATO SERVICIOS GESTION EIM CURSO 24-25 Y 25-26. DEL 1-1-24 AL 31-8-26 LOTE 11 CASCABEL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50003773"/>
    <s v="D"/>
    <d v="2025-03-13T00:00:00"/>
    <n v="22025001347"/>
    <s v="2025 02 9332 212"/>
    <n v="7.2"/>
    <x v="125"/>
    <s v="TAPA LATON HEMBRA 1/2&quot;&quot; ESMEBRA MB 06280003 / TAPA LATON MACHO 3/4&quot;&quot; ESMEBRA  MB06270004 / TAPON PVC F.PLAST CIEGO   25MM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47"/>
    <s v="D"/>
    <d v="2025-03-13T00:00:00"/>
    <n v="22025001213"/>
    <s v="2025 03 9241 213"/>
    <n v="8.57"/>
    <x v="125"/>
    <s v="MATERIAL DE ELECTRICIDAD PARA C.C. DELICIAS (ID 44224) Y PARQUESOL (ID 44146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565"/>
    <s v="D"/>
    <d v="2025-03-28T00:00:00"/>
    <n v="22025001018"/>
    <s v="2025 04 9204 213"/>
    <n v="10.81"/>
    <x v="125"/>
    <s v="ADQUISICIÓN REGLETAS UTILIZADAS EN LA SUSTITUCIÓN PANELES LED"/>
    <n v="300"/>
    <s v="VALLADOLID"/>
    <s v="VALLADOLID"/>
    <x v="3"/>
    <s v="PrAbier - Procedimiento Abierto"/>
    <s v="MultiC - MultiCriterio"/>
    <x v="1"/>
    <x v="0"/>
    <s v="2"/>
    <s v="2. Gastos corrientes en bienes y servicios"/>
    <s v="04"/>
    <x v="1"/>
    <s v="9204"/>
    <s v="9204. Tecnologías de la información y comunicación"/>
    <n v="21"/>
    <n v="213"/>
  </r>
  <r>
    <n v="220250006477"/>
    <s v="D"/>
    <d v="2025-03-28T00:00:00"/>
    <n v="22025001128"/>
    <s v="2025 11 1621 22199"/>
    <n v="24.91"/>
    <x v="125"/>
    <s v="GRIFO S/BOYA LAT.3/8&quot;&quot;X32  0151551530 / CONJUNTO FOMINAYA 0155004410 D 026 / TAPA LATON MACHO 1/2&quot;&quot; ESMEBRA  MB06270003 /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481"/>
    <s v="D"/>
    <d v="2025-03-28T00:00:00"/>
    <n v="22025001128"/>
    <s v="2025 11 1621 22199"/>
    <n v="104.91"/>
    <x v="125"/>
    <s v="SENSOR OMRON E2B-M12KS04-WP-B1 2M INDUC M12 PNP 4MM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785"/>
    <s v="D"/>
    <d v="2025-03-13T00:00:00"/>
    <n v="22025001347"/>
    <s v="2025 02 9332 212"/>
    <n v="119.94"/>
    <x v="125"/>
    <s v="ZOCALO   JANGAR 2901   1Elemen.Superficie / MT CANAL LEGRAND 30008    20X12,5 / CONMUTADOR NIESSEN 8102 MECANISMO / TECL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85"/>
    <s v="D"/>
    <d v="2025-03-13T00:00:00"/>
    <n v="22025001213"/>
    <s v="2025 03 9241 213"/>
    <n v="234.87"/>
    <x v="125"/>
    <s v="MATERIAL DE ELECTRICIDAD PARA VARI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655"/>
    <s v="D"/>
    <d v="2025-03-13T00:00:00"/>
    <n v="22025001213"/>
    <s v="2025 03 9241 213"/>
    <n v="482.35"/>
    <x v="125"/>
    <s v="MATERIAL DE ELECTRICIDAD PARA DIVERS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687"/>
    <s v="D"/>
    <d v="2025-03-13T00:00:00"/>
    <n v="22025001213"/>
    <s v="2025 03 9241 213"/>
    <n v="2208.12"/>
    <x v="125"/>
    <s v="MATERIAL DE FERRETERÍA PARA CC DELICIAS (44673) Y CC JOSÉ MARÍA LUELMO (43925, GRIFERÍA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49000928"/>
    <s v="AD"/>
    <d v="2025-01-01T00:00:00"/>
    <n v="22025002129"/>
    <s v="2025 01 9203 22103"/>
    <n v="4500"/>
    <x v="17"/>
    <s v="1ª PRORROGA CONTRATO SUMINISTRO GASOLINA VEHICULOS R.I. DE 01/01/2025 A 31/12/2025"/>
    <n v="220"/>
    <s v="MADRID"/>
    <s v="MADRID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103"/>
  </r>
  <r>
    <n v="220249000930"/>
    <s v="AD"/>
    <d v="2025-01-01T00:00:00"/>
    <n v="22025002131"/>
    <s v="2025 02 9332 22103"/>
    <n v="4500"/>
    <x v="17"/>
    <s v="1ERA. PRÓRROGA CONTRATO SUMINISTRO GASOLINA VEHÍCULOS SERVICIO DE MANTENIMIENTO PARA EL AÑO 2025."/>
    <n v="220"/>
    <s v="MADRID"/>
    <s v="MADRID"/>
    <x v="3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103"/>
  </r>
  <r>
    <n v="220250001149"/>
    <s v="AD"/>
    <d v="2025-02-10T00:00:00"/>
    <n v="22025001164"/>
    <s v="2025 06 3321 22199"/>
    <n v="4356"/>
    <x v="126"/>
    <s v="CTTO MENOR SUMINISTRO TARJETAS DE USUARIO PREIMPRESAS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199"/>
  </r>
  <r>
    <n v="220250001183"/>
    <s v="AD"/>
    <d v="2025-02-11T00:00:00"/>
    <n v="22025000810"/>
    <s v="2025 09 4321 22699"/>
    <n v="4351"/>
    <x v="116"/>
    <s v="FUGA CLIMA CUPULA DEL MILENIO, MEJORA CONFORT TERMICO DE LA CUPULA CON UNA SOLA ENFRIADORA"/>
    <n v="220"/>
    <s v="ALBACETE"/>
    <s v="ALBACETE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699"/>
  </r>
  <r>
    <n v="220250001143"/>
    <s v="AD"/>
    <d v="2025-02-10T00:00:00"/>
    <n v="22025000938"/>
    <s v="2025 06 3321 22001"/>
    <n v="4320"/>
    <x v="127"/>
    <s v="CTO SUSCRIPCION ANUAL DIARIO ABC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092"/>
    <s v="AD"/>
    <d v="2025-01-01T00:00:00"/>
    <n v="22025001852"/>
    <s v="2025 11 1361 213"/>
    <n v="967.7"/>
    <x v="128"/>
    <s v="1a. PRORROGA MANTENIMIENTO Y CONSERVACION INSTALACIONES TERMICAS/PRESTACIONES BASICAS DEL 01/01/2025 AL 04/04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1"/>
    <n v="213"/>
  </r>
  <r>
    <n v="220249000093"/>
    <s v="AD"/>
    <d v="2025-01-01T00:00:00"/>
    <n v="22025001853"/>
    <s v="2025 11 1361 213"/>
    <n v="1249.7"/>
    <x v="128"/>
    <s v="1a. PRORROGA MANTENIM. Y CONSERVACION INSTALACIONES TERMICAS/PRESTACIONES COMPLEMENTARIAS DEL 01/01/2025 AL 04/04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1"/>
    <n v="213"/>
  </r>
  <r>
    <n v="220249000094"/>
    <s v="AD"/>
    <d v="2025-01-01T00:00:00"/>
    <n v="22025001854"/>
    <s v="2025 11 1621 213"/>
    <n v="750.2"/>
    <x v="128"/>
    <s v="1ª PRORR. CONTRATO EXP SPSC 35/2021 MANTENIMIENTO INSTALACIONES TÉRMICAS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49000095"/>
    <s v="AD"/>
    <d v="2025-01-01T00:00:00"/>
    <n v="22025001855"/>
    <s v="2025 11 1621 213"/>
    <n v="625.29999999999995"/>
    <x v="128"/>
    <s v="1ª PRORR. CONTRATO EXP SPSC 35/2021 REPARACIONES INSTALACIONES TÉRMICAS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50005698"/>
    <s v="AD"/>
    <d v="2025-03-26T00:00:00"/>
    <n v="22025002939"/>
    <s v="2025 03 9241 22706"/>
    <n v="4235"/>
    <x v="129"/>
    <s v="2025SVC_010000042 ESTUDIO DE VALOR DETALLADO SOBRE VALOR DE MERCADO EN ARRENDAMIENTO DE LOCALES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706"/>
  </r>
  <r>
    <n v="220250006717"/>
    <s v="D"/>
    <d v="2025-03-28T00:00:00"/>
    <n v="22025001122"/>
    <s v="2025 11 1621 214"/>
    <n v="75.63"/>
    <x v="130"/>
    <s v="TOTAL REPARACION MATRICULA 0774DWR / ANEXO DETALLE FTP000023889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85"/>
    <s v="D"/>
    <d v="2025-03-28T00:00:00"/>
    <n v="22025001122"/>
    <s v="2025 11 1621 214"/>
    <n v="83.19"/>
    <x v="130"/>
    <s v="TOTAL REPARACION MATRICULA 0373GTW / ANEXO DETALLE FTP000023998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87"/>
    <s v="D"/>
    <d v="2025-03-28T00:00:00"/>
    <n v="22025001122"/>
    <s v="2025 11 1621 214"/>
    <n v="315.85000000000002"/>
    <x v="130"/>
    <s v="ALBARAN 0029992 4069KXH: 25,73 ALBARAN 0030115: 4042KXH: 117,30 ALBARAN 0030322 0755DWR: 118,00 / SE ADJUNTA ALBARANES F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19"/>
    <s v="D"/>
    <d v="2025-03-28T00:00:00"/>
    <n v="22025001122"/>
    <s v="2025 11 1621 214"/>
    <n v="545.37"/>
    <x v="130"/>
    <s v="TOTAL REPARACION MATRICULA 2515FXC / TOTAL PIEZAS / ANEXO DETALLE FTP000023937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45"/>
    <s v="D"/>
    <d v="2025-03-28T00:00:00"/>
    <n v="22025001122"/>
    <s v="2025 11 1621 214"/>
    <n v="1244.4100000000001"/>
    <x v="130"/>
    <s v="TOTAL REPARACION MATRICULA 6003FPZ / TOTAL PIEZAS / ANEXO DETALLE FTP000023815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0747"/>
    <s v="AD"/>
    <d v="2025-01-01T00:00:00"/>
    <n v="22025002347"/>
    <s v="2025 02 9332 213"/>
    <n v="4208.3999999999996"/>
    <x v="67"/>
    <s v="ADJ. EXPTE.Contrato mantenimiento aparatos elevadores edificios dependientes Área Urbanismo y Vivienda. Lote 3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1"/>
    <n v="213"/>
  </r>
  <r>
    <n v="220249000850"/>
    <s v="AD"/>
    <d v="2025-01-01T00:00:00"/>
    <n v="22025002068"/>
    <s v="2025 10 2314 22799"/>
    <n v="4201.79"/>
    <x v="124"/>
    <s v="CONTRATO SERVICIO CONSERJERIA SALA DE ESTUDIO CENTRO CIVICO ZONA SUR EN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799"/>
  </r>
  <r>
    <n v="220249000871"/>
    <s v="AD"/>
    <d v="2025-01-01T00:00:00"/>
    <n v="22025002089"/>
    <s v="2025 10 2315 22799"/>
    <n v="4083.75"/>
    <x v="131"/>
    <s v="TALLERES ALIMENTACIÓN SALUDABLE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518"/>
    <s v="AD"/>
    <d v="2025-02-19T00:00:00"/>
    <n v="22025001468"/>
    <s v="2025 11 1321 213"/>
    <n v="4000"/>
    <x v="132"/>
    <s v="LAVADO INTERIOR Y EXTERIOR DE VEHÍCULOS DE LA POLICÍA MUNICIPAL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49000902"/>
    <s v="AD"/>
    <d v="2025-01-01T00:00:00"/>
    <n v="22025002110"/>
    <s v="2025 01 4331 22799"/>
    <n v="3997.84"/>
    <x v="133"/>
    <s v="ASISTENCIA DE APOYO A GERENCIA Y LABORES DE LOS TECNICOS EN DESARROLLO Y EJECUCION LABORES ESTRATEGIA COMUNICATIVA"/>
    <n v="220"/>
    <s v="ARROYO DE LA ENCOMIENDA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1703"/>
    <s v="AD"/>
    <d v="2025-02-28T00:00:00"/>
    <n v="22025001346"/>
    <s v="2025 10 2315 22611"/>
    <n v="3993"/>
    <x v="134"/>
    <s v="ESPECTÁCULO &quot;&quot;MARAVILLAS DEL MUNDO&quot;&quot; DÍA INTERNACIONAL DE LA MUJER 8M / 15 MARZ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611"/>
  </r>
  <r>
    <n v="220250006745"/>
    <s v="D"/>
    <d v="2025-03-28T00:00:00"/>
    <n v="22025001122"/>
    <s v="2025 11 1621 214"/>
    <n v="514.25"/>
    <x v="135"/>
    <s v="REVISION ITV GRU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43"/>
    <s v="D"/>
    <d v="2025-03-28T00:00:00"/>
    <n v="22025001122"/>
    <s v="2025 11 1621 214"/>
    <n v="1209.71"/>
    <x v="135"/>
    <s v="REVISION ITV GRUA / ENGRASAR / MANTENIMIENTO PK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1233"/>
    <s v="AD"/>
    <d v="2025-02-12T00:00:00"/>
    <n v="22025001186"/>
    <s v="2025 06 3321 22001"/>
    <n v="3963.01"/>
    <x v="136"/>
    <s v="CTTO MENOR SUSCRIPCIÓN REVISTAS LEO LEO, CARACOLA, I LOVE ENGLISH,....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5699"/>
    <s v="AD"/>
    <d v="2025-03-26T00:00:00"/>
    <n v="22025003192"/>
    <s v="2025 03 9241 212"/>
    <n v="3956.7"/>
    <x v="137"/>
    <s v="Sellado de ventana y juntas en C.M. Las Flores y C.C. Zona Este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50001645"/>
    <s v="AD"/>
    <d v="2025-02-21T00:00:00"/>
    <n v="22025001693"/>
    <s v="2025 11 1321 213"/>
    <n v="3857.34"/>
    <x v="80"/>
    <s v="MANTENIMIENTO REVISIÓN Y CORRECCIÓN DE PUERTAS MANUALES Y AUTOMÁTICAS DE LAS DEPENDENCIAS DE LA POLICÍA MUNICIPAL 2025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50001222"/>
    <s v="AD"/>
    <d v="2025-02-12T00:00:00"/>
    <n v="22025000821"/>
    <s v="2025 08 1532 210"/>
    <n v="3850"/>
    <x v="31"/>
    <s v="Suministro áridos reciclados, zahorras y recepción escombro a granel con retirada o entrega vehículos municipales.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0"/>
  </r>
  <r>
    <n v="220250001701"/>
    <s v="AD"/>
    <d v="2025-02-28T00:00:00"/>
    <n v="22025001301"/>
    <s v="2025 05 4314 22799"/>
    <n v="3751"/>
    <x v="138"/>
    <s v="ADAPTACIONES VISUALES DEL &quot;&quot;COMERCIO PROXIMO,TU PROXIMO  DESTINO&quot;&quot; PARA LA  PROMOCION COMERCIO MINORISTA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10"/>
    <s v="4314"/>
    <s v="4314. Actuaciones en materia de comercio minorista"/>
    <n v="22"/>
    <n v="22799"/>
  </r>
  <r>
    <n v="220250005338"/>
    <s v="AD"/>
    <d v="2025-03-25T00:00:00"/>
    <n v="22025002829"/>
    <s v="2025 11 1361 22104"/>
    <n v="3737.39"/>
    <x v="139"/>
    <s v="SUMINISTRO DE 35 BOLSAS PARA TRASLADO DE EPIs Y MATERIALES PARA BOMBEROS DE NUEVO INGRESO///SERV. EXTINCION INCENDIOS"/>
    <n v="220"/>
    <s v="ARNEDO"/>
    <s v="LA RIOJ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39000892"/>
    <s v="AD"/>
    <d v="2025-01-01T00:00:00"/>
    <n v="22025001755"/>
    <s v="2025 01 9203 22000"/>
    <n v="3720.6"/>
    <x v="140"/>
    <s v="PRIMERA PRORROGA CONTRATO MATERIAL DE OFICINA ALMACEN DE ACOPIOS LOTE 6 DE 01/01/2025 A 31/01/2025"/>
    <n v="220"/>
    <s v="BURGOS"/>
    <s v="BURGOS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000"/>
  </r>
  <r>
    <n v="220250006793"/>
    <s v="D"/>
    <d v="2025-03-28T00:00:00"/>
    <n v="22025001128"/>
    <s v="2025 11 1621 22199"/>
    <n v="199.53"/>
    <x v="141"/>
    <s v="Antena Televes 6620 m.1/4 68-174 mhz.inox. / Conector PL259 para RG58 MT259 / Soporte TT P2500/P3000 con tela / Ruleta T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49000469"/>
    <s v="AD"/>
    <d v="2025-01-01T00:00:00"/>
    <n v="22025001926"/>
    <s v="2025 06 3261 22799"/>
    <n v="3705.66"/>
    <x v="142"/>
    <s v="TALLERES SOBRE HISTORIA Y PATRIMONIO DE VALLADOLID DIRIGIDO A INFANTIL, PRIMARIA Y ESO. CURSO 24-25 (ENERO A JUNIO 25)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50006713"/>
    <s v="D"/>
    <d v="2025-03-28T00:00:00"/>
    <n v="22025001122"/>
    <s v="2025 11 1621 214"/>
    <n v="748.75"/>
    <x v="143"/>
    <s v="TA25 17 REPARACION 1231-LWY KMS 105736 CAMBIAR PASTILLAS DE FRENO 1º Y 2º EJE / 050361226700 JGO TABLETAS F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15"/>
    <s v="D"/>
    <d v="2025-03-28T00:00:00"/>
    <n v="22025001122"/>
    <s v="2025 11 1621 214"/>
    <n v="748.75"/>
    <x v="143"/>
    <s v="TA25 19 REPARACION 7333-LWL KMS 90547 CAMBIAR PASTILLAS DE FRENO AL 1º Y 2º EJE / 050361226700 JGO TABLETAS F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79"/>
    <s v="D"/>
    <d v="2025-03-28T00:00:00"/>
    <n v="22025001122"/>
    <s v="2025 11 1621 214"/>
    <n v="792.79"/>
    <x v="143"/>
    <s v="TA25 22 REPARACION 5593-LBJ KMS 73663 HORAS 3993 CAMBIAR ACEITE MOTOR, FILTROS DE ACEITE,  GAS, AIRE, POLEN, RESPIRADER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529"/>
    <s v="D"/>
    <d v="2025-03-28T00:00:00"/>
    <n v="22025001122"/>
    <s v="2025 11 1621 214"/>
    <n v="907.5"/>
    <x v="143"/>
    <s v="TA25 4 REPARACION 3383-GJN KMS 279100 ENDEREZAR Y REPARAR PIEZA CAMION EN BANCAD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81"/>
    <s v="D"/>
    <d v="2025-03-28T00:00:00"/>
    <n v="22025001122"/>
    <s v="2025 11 1621 214"/>
    <n v="1325.69"/>
    <x v="143"/>
    <s v="TA25 23 REPARACION 7418-LDY KMS 91989 REPARAR PERDIDAS DE AIRE POR EL CHASIS / SUSTITUIR DISCOS, PASTILLAS Y RETENES DE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809"/>
    <s v="D"/>
    <d v="2025-03-28T00:00:00"/>
    <n v="22025001122"/>
    <s v="2025 11 1621 214"/>
    <n v="2192.12"/>
    <x v="143"/>
    <s v="TA25 27 REPARACION 7639-MJN KMS 49482 HACER MANTENIMIENTO A+B / MP DESCUENTO MANTENIMIENTO PESADOS 44.5 EUR/H / 58014155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83"/>
    <s v="D"/>
    <d v="2025-03-28T00:00:00"/>
    <n v="22025001122"/>
    <s v="2025 11 1621 214"/>
    <n v="3119.5"/>
    <x v="143"/>
    <s v="TA25 24 REPARACION VA-4940-Z KMS 315919 D-M TOMA DE FUERZA, ESCAPE Y PUENTE PARA D-M CAJA DE CAMBIOS SUSTITUIR EMBRAGUE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11"/>
    <s v="D"/>
    <d v="2025-03-28T00:00:00"/>
    <n v="22025001122"/>
    <s v="2025 11 1621 214"/>
    <n v="3518.38"/>
    <x v="143"/>
    <s v="TA25 16 REPARACION 1231-LWY KMS 105736 REALIZAR MANTENIMIENTO A+B / SUSTITUCION VALVULA POP-OFF SUSTITUCION CONECTORES B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0628"/>
    <s v="AD"/>
    <d v="2025-01-01T00:00:00"/>
    <n v="22025001979"/>
    <s v="2025 10 2314 22701"/>
    <n v="3686.48"/>
    <x v="45"/>
    <s v="CONTRATO DE SERVCIOS SEGURIDAD POR RONDAS ALBERGUE ZONA JOVEN PINAR ENERO 20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01"/>
  </r>
  <r>
    <n v="220249000722"/>
    <s v="AD"/>
    <d v="2025-01-01T00:00:00"/>
    <n v="22025002326"/>
    <s v="2025 10 2312 22700"/>
    <n v="160530.70000000001"/>
    <x v="8"/>
    <s v="CONTRATO DE LIMPIEZA DE LOS CENTROS DE VIDA ACTIVA TRANSFERIDOS 2025 Y 2026, LOTE 10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00"/>
  </r>
  <r>
    <n v="220249000647"/>
    <s v="AD"/>
    <d v="2025-01-01T00:00:00"/>
    <n v="22025002305"/>
    <s v="2025 07 1721 22706"/>
    <n v="9075"/>
    <x v="144"/>
    <s v="EXP. 3/24 SERVICIOS DE MANTENIMIENTO Y CALIBRACIÓN DE MONITORES DE RUIDO AMBIENTAL EN CONTINUO. LOTE 2"/>
    <n v="220"/>
    <s v="BOECILLO"/>
    <s v="VALLADOL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06"/>
  </r>
  <r>
    <n v="220239000488"/>
    <s v="AD"/>
    <d v="2025-01-01T00:00:00"/>
    <n v="22025001687"/>
    <s v="2025 10 2312 22799"/>
    <n v="156507"/>
    <x v="37"/>
    <s v="contrato serv.promoc.envejec.activo y anim.sociolcult para CVA TRANSF.-de 1/1/24 a 15/9/25.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335"/>
    <s v="AD"/>
    <d v="2025-01-01T00:00:00"/>
    <n v="22025002277"/>
    <s v="2025 03 9241 22799"/>
    <n v="145179.09"/>
    <x v="94"/>
    <s v="SE PC 81/2024 Sº ASISTENCIA TÉCNICA A ESPECTÁCULOS Y MTO. DE MAQUINARIA Y EQUIPAMIENTO AUDIOVISUAL CENTROS SPC (2A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99"/>
  </r>
  <r>
    <n v="220229000739"/>
    <s v="AD"/>
    <d v="2025-01-01T00:00:00"/>
    <n v="22025001586"/>
    <s v="2025 10 2312 22799"/>
    <n v="137180.16"/>
    <x v="6"/>
    <s v="ESTANCIAS DIURNAS L.2 COMIDAS-EN 23 A NOV 25-P:4,68 E/U/D-128 PLAZAS DE 7 UC:Z.SUR,H.REY,UC2 ROND,D-ARC,Z.EST,2 UCS PAR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712"/>
    <s v="AD"/>
    <d v="2025-01-01T00:00:00"/>
    <n v="22025002000"/>
    <s v="2025 10 2312 213"/>
    <n v="4501.2"/>
    <x v="111"/>
    <s v="MANTENIMIENTO DE LA CALEFACCION DE LOS CVA TRANSFERIDOS PARA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39000938"/>
    <s v="AD"/>
    <d v="2025-01-01T00:00:00"/>
    <n v="22025001760"/>
    <s v="2025 04 9231 22201"/>
    <n v="130000"/>
    <x v="145"/>
    <s v="1ª PRÓRROGA CONTRATO  &quot;&quot;SERVICIOS POSTALES, TELEGRÁFICOS Y NOTIFICACIONES PARA AYTO VALLADOLID - LOTE 1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201"/>
  </r>
  <r>
    <n v="220250001220"/>
    <s v="AD"/>
    <d v="2025-02-12T00:00:00"/>
    <n v="22025000819"/>
    <s v="2025 08 1532 203"/>
    <n v="3630"/>
    <x v="146"/>
    <s v="Alquiler maquinaria sin conductor(rodillos compactadores varios tamaños,carretillas elevadoras,barredoras,mini-retros...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0"/>
    <n v="203"/>
  </r>
  <r>
    <n v="220229000815"/>
    <s v="AD"/>
    <d v="2025-01-01T00:00:00"/>
    <n v="22025001596"/>
    <s v="2025 10 2312 22799"/>
    <n v="125224"/>
    <x v="21"/>
    <s v="ESTANCIAS DIURNAS lote 1:GESTION UC1 RONDILLA (16 PL) -PL:11.384/MES IVA inc.-ENE 23 A NOV 25-contrato hasta dic 25 (AD)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1212"/>
    <s v="AD"/>
    <d v="2025-02-12T00:00:00"/>
    <n v="22025001140"/>
    <s v="2025 06 3232 212"/>
    <n v="3630"/>
    <x v="147"/>
    <s v="CONTRATO DE TRABAJOS DE PINTURA DE TECHOS Y ESCULTURAS DEL COLEGIO PÚBLICO ISABEL LA CATÓLICA.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5738"/>
    <s v="AD"/>
    <d v="2025-03-27T00:00:00"/>
    <n v="22025001247"/>
    <s v="2025 06 3261 22799"/>
    <n v="3630"/>
    <x v="148"/>
    <s v="CTO MENOR SERVICIOS TRANSPORTE Y MONTAJE PARA ACTIVIDADES COMPLEMENTARIAS PARA ESCOLARES -AÑO 2025-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50004182"/>
    <s v="AD"/>
    <d v="2025-03-17T00:00:00"/>
    <n v="22025003031"/>
    <s v="2025 04 3121 22799"/>
    <n v="3600"/>
    <x v="46"/>
    <s v="LAVANDERÍA - GASTO TOTAL"/>
    <n v="220"/>
    <s v="TUDELA DE DUERO"/>
    <s v="VALLADOLID"/>
    <x v="0"/>
    <s v="AdDirec - Adjudicación Directa"/>
    <s v="SinC - Sin Criterio"/>
    <x v="0"/>
    <x v="0"/>
    <s v="2"/>
    <s v="2. Gastos corrientes en bienes y servicios"/>
    <s v="04"/>
    <x v="1"/>
    <s v="3121"/>
    <s v="3121. Prevención y salud laboral"/>
    <n v="22"/>
    <n v="22799"/>
  </r>
  <r>
    <n v="220249000866"/>
    <s v="AD"/>
    <d v="2025-01-01T00:00:00"/>
    <n v="22025002084"/>
    <s v="2025 10 2315 22799"/>
    <n v="3600"/>
    <x v="149"/>
    <s v="TALLERES DE &quot;&quot;MUSICA EN FAMILIA&quot;&quot;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5740"/>
    <s v="AD"/>
    <d v="2025-03-27T00:00:00"/>
    <n v="22025002562"/>
    <s v="2025 01 4331 22606"/>
    <n v="3569.5"/>
    <x v="150"/>
    <s v="ORGANIZACIÓN SESIÓN FORMACIÓN BÁSICA Y JORNADA TÉCNICA SOBRE CUBIERTAS VERDES Y AJARDINAMIENTOS VERTICALES EN VALLADOLID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06"/>
  </r>
  <r>
    <n v="220239000321"/>
    <s v="AD"/>
    <d v="2025-01-01T00:00:00"/>
    <n v="22025001647"/>
    <s v="2025 10 2312 22799"/>
    <n v="123156.25"/>
    <x v="11"/>
    <s v="SERV.CELADURIA  DE LOS CENTROS DE VIDA ACTIVA SIN TRANSFERIR DEL 1 DE ENERO DE 2024 AL31 DE JULIO DE 2025"/>
    <n v="220"/>
    <s v="LOGROÑO"/>
    <s v="LA RIOJA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1235"/>
    <s v="AD"/>
    <d v="2025-02-12T00:00:00"/>
    <n v="22025001195"/>
    <s v="2025 11 1321 22799"/>
    <n v="3569.5"/>
    <x v="151"/>
    <s v="MANTENIMIENTO Y ACTUACIONES SEMESTRALES PRECEPT. DE SEGURIDAD EN SIST. SCANER INSP. PAQUETERÍA EDIFICIOS AYTO VALLADOLID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799"/>
  </r>
  <r>
    <n v="220249000490"/>
    <s v="AD"/>
    <d v="2025-01-01T00:00:00"/>
    <n v="22025001933"/>
    <s v="2025 06 3261 22799"/>
    <n v="3510"/>
    <x v="152"/>
    <s v="TALLERES DE ALIMENTACIÓN Y COCINA SALUDABLE PARA ESCOLARES Y COCINA EVO PARA ADOLESCENTES. CURSO 24-25. ENERO A JUNIO 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49000867"/>
    <s v="AD"/>
    <d v="2025-01-01T00:00:00"/>
    <n v="22025002085"/>
    <s v="2025 10 2315 22799"/>
    <n v="3484"/>
    <x v="153"/>
    <s v="TALLERES DE YOGA INFANTIL Y ADOLESCENTE EN EL CENTRO MUNICIPAL DE LA IGUALDAD / ENERO A JUNIO"/>
    <n v="220"/>
    <s v="ALDEAMAYOR DE SAN MARTÍN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688"/>
    <s v="AD"/>
    <d v="2025-01-01T00:00:00"/>
    <n v="22025002317"/>
    <s v="2025 11 1321 22103"/>
    <n v="116000"/>
    <x v="17"/>
    <s v="NUEVO CONTRATO CENTRALIZADO DE SUMINISTRO DE GASÓLEO PARA POLICÍA MUNICIPAL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3"/>
  </r>
  <r>
    <n v="220249000274"/>
    <s v="AD"/>
    <d v="2025-01-01T00:00:00"/>
    <n v="22025002258"/>
    <s v="2025 06 3232 22799"/>
    <n v="114933.53"/>
    <x v="8"/>
    <s v="SE 14-2024 CTTO MANTENIMIENTO ZONAS VERDES EDIF EDUCACIÓN Y SERV SOCIALES. LOTE 1 COLEGIOS PUBLICOS 23-9-24 AL 22-9-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2"/>
    <n v="22799"/>
  </r>
  <r>
    <n v="220249000936"/>
    <s v="AD"/>
    <d v="2025-01-01T00:00:00"/>
    <n v="22025002137"/>
    <s v="2025 11 1621 22700"/>
    <n v="114583.33"/>
    <x v="154"/>
    <s v="PRÓRROGA CONTRATO RECOGIDA DE ENVASES LIGEROS DE PÁSTICO EN EL MUNICIPIO DE VALLADOLID. SERVICIO DE LIMPIEZA.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39000064"/>
    <s v="AD"/>
    <d v="2025-01-01T00:00:00"/>
    <n v="22025001615"/>
    <s v="2025 11 1321 22701"/>
    <n v="113424.66"/>
    <x v="10"/>
    <s v="CONTRAT. VIGILANCIA  Y PROTEC.  DIVERSAS DEPENDENC.   AYTO. DE VALLADOLID DE 1 DE ENERO A 15 FEB. 2025."/>
    <n v="220"/>
    <s v="SALAMANCA"/>
    <s v="SALAMANCA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701"/>
  </r>
  <r>
    <n v="220250001275"/>
    <s v="AD"/>
    <d v="2025-02-14T00:00:00"/>
    <n v="22025001314"/>
    <s v="2025 01 4331 22799"/>
    <n v="3429.14"/>
    <x v="155"/>
    <s v="ASISTENCIA EN EL SEGUIMIENTO Y VALORACION DE NOTICIAS QUE GENERA LA AGENCIA DE INNOVACION EN PRENSA ESCRITA Y DIGITAL"/>
    <n v="220"/>
    <s v="TARRAGONA"/>
    <s v="TARRAGON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5727"/>
    <s v="AD"/>
    <d v="2025-03-27T00:00:00"/>
    <n v="22025003145"/>
    <s v="2025 11 3111 22104"/>
    <n v="3404.15"/>
    <x v="156"/>
    <s v="ADQUISICION VESTUARIO LABORAL PERSONAL DEL CENTRO MUNICIPAL DE PROTECCION ANIM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4"/>
  </r>
  <r>
    <n v="220249000654"/>
    <s v="AD"/>
    <d v="2025-01-01T00:00:00"/>
    <n v="22025001989"/>
    <s v="2025 10 2312 213"/>
    <n v="3373.72"/>
    <x v="80"/>
    <s v="MANTENIMIENTO DE LAS PUERTAS AUTOMATICAS DE LOS CVA SIN TRANS, CVA ZONA SUR, Y PARQUESOL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4201"/>
    <s v="AD"/>
    <d v="2025-03-18T00:00:00"/>
    <n v="22025002895"/>
    <s v="2025 10 2311 212"/>
    <n v="3368.64"/>
    <x v="157"/>
    <s v="CAMBIO CIRCUITO DE AGUA CALIENTE Y FRÍA EN VIVIENDA ALOJAMIENTO PROVISIONAL C/ TÓRTOLA 2, 1ºC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2"/>
  </r>
  <r>
    <n v="220250006423"/>
    <s v="D"/>
    <d v="2025-03-28T00:00:00"/>
    <n v="22025001126"/>
    <s v="2025 11 1621 22104"/>
    <n v="49.8"/>
    <x v="158"/>
    <s v="BOTA PVC NITRILO -S5- VERDE Nº44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4"/>
  </r>
  <r>
    <n v="220250006419"/>
    <s v="D"/>
    <d v="2025-03-28T00:00:00"/>
    <n v="22025001126"/>
    <s v="2025 11 1621 22104"/>
    <n v="57.38"/>
    <x v="158"/>
    <s v="BOTA FRAGUA VELCRO PLUS S2 Nº42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4"/>
  </r>
  <r>
    <n v="220250006499"/>
    <s v="D"/>
    <d v="2025-03-28T00:00:00"/>
    <n v="22025001126"/>
    <s v="2025 11 1621 22104"/>
    <n v="59.41"/>
    <x v="158"/>
    <s v="BOTA SINEX UROLA 38 S3 SRC WR METAL FREE MEMBRANA 38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4"/>
  </r>
  <r>
    <n v="220250006817"/>
    <s v="D"/>
    <d v="2025-03-28T00:00:00"/>
    <n v="22025001126"/>
    <s v="2025 11 1621 22104"/>
    <n v="215.82"/>
    <x v="158"/>
    <s v="BOTA PVC NITRILO -S5- VERDE Nº38 (                       ) / BOTA PVC NITRILO -S5- VERDE Nº39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4"/>
  </r>
  <r>
    <n v="220250006961"/>
    <s v="D"/>
    <d v="2025-03-28T00:00:00"/>
    <n v="22025001132"/>
    <s v="2025 11 1631 22199"/>
    <n v="852.23"/>
    <x v="158"/>
    <s v="ESCOBIJO CON MANGO REF 1450 (                       ) / CEPILLO BARRENDERO ROJO 520MM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49000183"/>
    <s v="AD"/>
    <d v="2025-01-01T00:00:00"/>
    <n v="22025001875"/>
    <s v="2025 01 9205 203"/>
    <n v="3366.32"/>
    <x v="159"/>
    <s v="ADJUDICA ALQUILER Y MANTENIMIENTO EQUIPO DIGITAL COLOR IMPRENTA (01/01/2025 a 31/085/2025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0"/>
    <n v="203"/>
  </r>
  <r>
    <n v="220249000711"/>
    <s v="AD"/>
    <d v="2025-01-01T00:00:00"/>
    <n v="22025001999"/>
    <s v="2025 06 3231 213"/>
    <n v="3307.38"/>
    <x v="160"/>
    <s v="CONTRATACIÓN MANTENIMIENTO Y CONSERVACIÓN DE LAS INSTALACIONES EN LAS ESCUELAS INFANTILES. ENERO - FEBR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1"/>
    <s v="3231. Escuelas infantiles"/>
    <n v="21"/>
    <n v="213"/>
  </r>
  <r>
    <n v="220249000577"/>
    <s v="AD"/>
    <d v="2025-01-01T00:00:00"/>
    <n v="22025001968"/>
    <s v="2025 06 3261 22799"/>
    <n v="3200"/>
    <x v="161"/>
    <s v="CHARLAS ALUMNADO EN TORNO A HABILIDADES SOCIALES, SALUD MENTAL Y PREVENCIÓN DE IDEAS SUICIDAS. CURSO 24-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49000208"/>
    <s v="AD"/>
    <d v="2025-01-01T00:00:00"/>
    <n v="22025001879"/>
    <s v="2025 01 4331 22799"/>
    <n v="9973.33"/>
    <x v="162"/>
    <s v="CONTRATACION ACTIVIDAD TECONOLOGIA Y DIGITAL QUE ACERQUE PROYECTOS SMART CITY A ESCOLARES DE VALLADOLID.ENERO-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6919"/>
    <s v="D"/>
    <d v="2025-03-28T00:00:00"/>
    <n v="22025001128"/>
    <s v="2025 11 1621 22199"/>
    <n v="5866.08"/>
    <x v="98"/>
    <s v="SEMITAPA 2400 DARTICULO CONFIGURADO"/>
    <n v="300"/>
    <s v="GETAFE"/>
    <s v="MADR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49000920"/>
    <s v="AD"/>
    <d v="2025-01-01T00:00:00"/>
    <n v="22025002123"/>
    <s v="2025 10 2311 22700"/>
    <n v="3015.48"/>
    <x v="13"/>
    <s v="PRORROGA extraord. L11 LIMPIEZA CENTRO DE ATENCION AL INMIGRANTE - PROY.FINANC. AFECTADA MANT. CAI - ene a may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50001279"/>
    <s v="AD"/>
    <d v="2025-02-14T00:00:00"/>
    <n v="22025001121"/>
    <s v="2025 07 1711 213"/>
    <n v="3000"/>
    <x v="163"/>
    <s v="Reparación y trabajos en plataformas elevadoras. Ejercicio 2025"/>
    <n v="220"/>
    <s v="CABEZON DE PISUERGA"/>
    <s v="VALLADOLID"/>
    <x v="0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1"/>
    <n v="213"/>
  </r>
  <r>
    <n v="220250001509"/>
    <s v="AD"/>
    <d v="2025-02-19T00:00:00"/>
    <n v="22025001426"/>
    <s v="2025 11 3111 22199"/>
    <n v="3000"/>
    <x v="164"/>
    <s v="ADQUISICION DE MICROCHIP, CERTIFICADOS, CARTILLAS Y DOCUMENTACION OFICIAL PARA LOS ANIMALES DEL C.M.P.A PARA EL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99"/>
  </r>
  <r>
    <n v="220250005673"/>
    <s v="AD"/>
    <d v="2025-03-26T00:00:00"/>
    <n v="22025003047"/>
    <s v="2025 01 4331 213"/>
    <n v="3000"/>
    <x v="165"/>
    <s v="MANTENIMIENTO PREVENTIVO Y CORRECTIVO DE LAS INSTALACIONES DE PROTECCION CONTRA INCENDIOS DE LA AGENCIA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1"/>
    <n v="213"/>
  </r>
  <r>
    <n v="220250005768"/>
    <s v="AD"/>
    <d v="2025-03-27T00:00:00"/>
    <n v="22025002884"/>
    <s v="2025 04 9231 22799"/>
    <n v="3000"/>
    <x v="166"/>
    <s v="REALIZACIÓN DE PLACAS ROTULADORAS DE VÍAS PÚBLICAS PARA LA CIUDAD DE VALLADOLID 2025"/>
    <n v="220"/>
    <s v="VALLADOLID"/>
    <s v="VALLADOLID"/>
    <x v="3"/>
    <s v="AdDirec - Adjudicación Directa"/>
    <s v="SinC - Sin Criterio"/>
    <x v="0"/>
    <x v="0"/>
    <s v="2"/>
    <s v="2. Gastos corrientes en bienes y servicios"/>
    <s v="04"/>
    <x v="1"/>
    <s v="9231"/>
    <s v="9231. Información, registro y gestión del padrón"/>
    <n v="22"/>
    <n v="22799"/>
  </r>
  <r>
    <n v="220250001517"/>
    <s v="AD"/>
    <d v="2025-02-19T00:00:00"/>
    <n v="22025001308"/>
    <s v="2025 11 1361 22104"/>
    <n v="2997.78"/>
    <x v="167"/>
    <s v="Suministro de 50 forros polares y 50 bufandas tubulares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1202"/>
    <s v="AD"/>
    <d v="2025-02-11T00:00:00"/>
    <n v="22025001058"/>
    <s v="2025 11 1361 22199"/>
    <n v="2993.25"/>
    <x v="168"/>
    <s v="ENCUADERNACION PARTES DE INTERVENCION Y DE GUARDIA AÑOS 2020, 2021, 2022 Y 2023 //SERVICIO DE EXTINCIÓN DE INCENDIOS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711"/>
    <s v="AD"/>
    <d v="2025-02-28T00:00:00"/>
    <n v="22025001506"/>
    <s v="2025 10 2314 22799"/>
    <n v="2971.95"/>
    <x v="169"/>
    <s v="DISEÑO GRÁFICO Y MAQUETACIÓN PLAN DE PREVENCIÓN DE ADICCIONES Y PLAN DE JUVENTUD / 1 DI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799"/>
  </r>
  <r>
    <n v="220250005737"/>
    <s v="AD"/>
    <d v="2025-03-27T00:00:00"/>
    <n v="22025001244"/>
    <s v="2025 06 3261 22799"/>
    <n v="2963.29"/>
    <x v="170"/>
    <s v="CTO MENOR SUMINISTRO DETALLES PARA PARTICIPANTES EN ACTIVIDADES  DEL CENTRO DE PROMOCIÓN EDUCATIVA -AÑO 2025-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50001152"/>
    <s v="AD"/>
    <d v="2025-02-11T00:00:00"/>
    <n v="22025000758"/>
    <s v="2025 08 1532 213"/>
    <n v="2904"/>
    <x v="171"/>
    <s v="Mantenimiento instalaciones agua caliente sanitaria  y calefacción sitas en los edificios municipales de C/ Títulos 51.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3"/>
  </r>
  <r>
    <n v="220250005749"/>
    <s v="AD"/>
    <d v="2025-03-27T00:00:00"/>
    <n v="22025002474"/>
    <s v="2025 11 1321 22799"/>
    <n v="2896.15"/>
    <x v="172"/>
    <s v="ADAPTACIÓN DEL PROYECTO EJECUTIVO DE ADAPTACIÓN DE CAMPA DE ESTACIONAMIENTO DEL DEPÓSITO MUNICIPAL DE VEHÍCULOS EL PER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799"/>
  </r>
  <r>
    <n v="220250005345"/>
    <s v="AD"/>
    <d v="2025-03-25T00:00:00"/>
    <n v="22025002961"/>
    <s v="2025 11 1361 22199"/>
    <n v="2844"/>
    <x v="173"/>
    <s v="ADQUISICIÓN DE REPUESTOS SANITARIOS PARA LOS BOTIQUINES Y MOCHILAS DE PRIMEROS AUXILIOS//SERV. EXTINCION DE INCENDIOS"/>
    <n v="220"/>
    <s v="OURENSE"/>
    <s v="OURENSE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39000141"/>
    <s v="AD"/>
    <d v="2025-01-01T00:00:00"/>
    <n v="22025001629"/>
    <s v="2025 07 1711 22799"/>
    <n v="103536.19"/>
    <x v="174"/>
    <s v="CONTRATACIÓN CONSERVACIÓN Y MEJORA DE LAS INFRAESTRUCTURAS VERDES DE ZONAS CENTRO Y NORTE. LOTE 1_ZONA CENTRO_V.34/2022."/>
    <n v="220"/>
    <s v="MURCIA"/>
    <s v="MURCIA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39000320"/>
    <s v="AD"/>
    <d v="2025-01-01T00:00:00"/>
    <n v="22025001646"/>
    <s v="2025 10 2312 22799"/>
    <n v="95593.75"/>
    <x v="11"/>
    <s v="SERV. CELADURIA DELOS CENTROS DE VIDA ACTIVA TRANSFERIDOS DE 1 DE ENERO DE 2024 A 31 DE JULIO DE  2025"/>
    <n v="220"/>
    <s v="LOGROÑO"/>
    <s v="LA RIOJA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341"/>
    <s v="AD"/>
    <d v="2025-01-01T00:00:00"/>
    <n v="22025001902"/>
    <s v="2025 10 2315 22799"/>
    <n v="21938.639999999999"/>
    <x v="175"/>
    <s v="2ª PRORROGA CTTO SERVICIOS GESTION Y DESARROLLO DE LOS TALLERES EDUCATIVOS EN MATERIA DE IGUALDAD / 01-01-25 A 30-06-25"/>
    <n v="220"/>
    <s v="BURGOS"/>
    <s v="BURGOS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799"/>
  </r>
  <r>
    <n v="220249000932"/>
    <s v="AD"/>
    <d v="2025-01-01T00:00:00"/>
    <n v="22025002133"/>
    <s v="2025 11 1321 22103"/>
    <n v="90000"/>
    <x v="17"/>
    <s v="1ª PRÓRROGA DEL CONTRATO DE SUMINISTRO DE GASOLINA 95 PARA VEHÍCULOS DE POLICÍA MUNICIPAL DEL 1.1.2025 AL 31.12.2025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3"/>
  </r>
  <r>
    <n v="220250003693"/>
    <s v="D"/>
    <d v="2025-03-13T00:00:00"/>
    <n v="22025001212"/>
    <s v="2025 03 9241 212"/>
    <n v="184.72"/>
    <x v="176"/>
    <s v="MATERIAL DE PINTURA PARA CC BAILARIN VICENTE ESCUDERO ID0044454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1710"/>
    <s v="AD"/>
    <d v="2025-02-28T00:00:00"/>
    <n v="22025001497"/>
    <s v="2025 10 2311 22799"/>
    <n v="2843.5"/>
    <x v="111"/>
    <s v="TRATAMIENTO LEGIONELOSIS EN CENTRO INTEGRADO PSH DURANT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2"/>
    <n v="22799"/>
  </r>
  <r>
    <n v="220249000553"/>
    <s v="AD"/>
    <d v="2025-01-01T00:00:00"/>
    <n v="22025001958"/>
    <s v="2025 09 4321 22799"/>
    <n v="2783"/>
    <x v="177"/>
    <s v="SERVICIO ILUMINACION CUPULA DEL MILENIO CON MOTIVO DE LA CELEBRACION DE EVENTOS CONMEMORATIVOS. DEL 01-11-24 AL 31-10-25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799"/>
  </r>
  <r>
    <n v="220250005701"/>
    <s v="AD"/>
    <d v="2025-03-26T00:00:00"/>
    <n v="22025002450"/>
    <s v="2025 06 3321 22199"/>
    <n v="2750"/>
    <x v="178"/>
    <s v="CTTO MENOR SUMINISTRO DIVERSO MATERIAL ACTIVIDADES ANIMACION LECTORA BIBLIOTECAS MUNICIPALES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199"/>
  </r>
  <r>
    <n v="220250001154"/>
    <s v="AD"/>
    <d v="2025-02-11T00:00:00"/>
    <n v="22025000812"/>
    <s v="2025 08 1532 22103"/>
    <n v="2710.4"/>
    <x v="41"/>
    <s v="Suministro de 2.800 litros de gasóleo C para la caldera del Parque de Conservación de la Vía Pública en C/ Titulos 51.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2"/>
    <n v="22103"/>
  </r>
  <r>
    <n v="220249000829"/>
    <s v="AD"/>
    <d v="2025-01-01T00:00:00"/>
    <n v="22025002050"/>
    <s v="2025 03 9241 22602"/>
    <n v="2689.83"/>
    <x v="179"/>
    <s v="SPC 164/2024 DISEÑO DE MAQUETAS DIGITALES Y TARJETAS PARA LAS EXPOSICIONES EN CENTROS CÍVICOS EN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2"/>
  </r>
  <r>
    <n v="220250001197"/>
    <s v="AD"/>
    <d v="2025-02-11T00:00:00"/>
    <n v="22025001030"/>
    <s v="2025 01 9205 22199"/>
    <n v="2662"/>
    <x v="180"/>
    <s v="ADJUDICA SUMINISTRO A IMPRENTA DE TÓNER IMPRESORAS Y OTRO MATERIAL COMPLEMENTARIO -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49000029"/>
    <s v="AD"/>
    <d v="2025-01-01T00:00:00"/>
    <n v="22025001822"/>
    <s v="2025 01 4331 22799"/>
    <n v="2662"/>
    <x v="181"/>
    <s v="ASISTENCIA TÉCNICA EN EVENTOS Y ACTIVIDADES DE LA AGENCIA DE INNOVACIÓN (1 DE MARZO 2024 A 28 DE FEBRERO 2025)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934"/>
    <s v="AD"/>
    <d v="2025-01-01T00:00:00"/>
    <n v="22025002135"/>
    <s v="2025 07 1711 22103"/>
    <n v="90000"/>
    <x v="17"/>
    <s v="CONTRATO CENTRALIZADO SUMINISTRO GASÓLEO. PARQUES Y JARDINES."/>
    <n v="22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103"/>
  </r>
  <r>
    <n v="220249000761"/>
    <s v="AD"/>
    <d v="2025-01-01T00:00:00"/>
    <n v="22025002365"/>
    <s v="2025 07 1701 22700"/>
    <n v="88130.92"/>
    <x v="182"/>
    <s v="CONTRATO CENTRALIZADO DE LIMPIEZA EDIFICIOS CASA DEL BARCO y EDIFICIO ANEXO Y OMIC. DURACIÓN 2 AÑOS ( y 2  prórrogas)."/>
    <n v="220"/>
    <s v="BURGOS"/>
    <s v="BURGOS"/>
    <x v="0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700"/>
  </r>
  <r>
    <n v="220249000876"/>
    <s v="AD"/>
    <d v="2025-01-01T00:00:00"/>
    <n v="22025002094"/>
    <s v="2025 10 2315 22799"/>
    <n v="2662"/>
    <x v="183"/>
    <s v="MANTENIMIENTO PÁGINA WEB DEL CENTRO MUNICIPAL DE LA IGUALDAD / DURANTE 2025"/>
    <n v="220"/>
    <s v="LAGUNA DE DUERO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127"/>
    <s v="AD"/>
    <d v="2025-02-10T00:00:00"/>
    <n v="22025001026"/>
    <s v="2025 06 3232 213"/>
    <n v="2580.9299999999998"/>
    <x v="184"/>
    <s v="CTTO. SUMINISTRO QUEMADOR PARA CALDERA DE CALEFACCIÓN - COLEGIO PÚBLICO FRANCISCO DE QUEVEDO.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50001201"/>
    <s v="AD"/>
    <d v="2025-02-11T00:00:00"/>
    <n v="22025001057"/>
    <s v="2025 11 1361 213"/>
    <n v="2551.64"/>
    <x v="185"/>
    <s v="Reparaciones de 3 chaquetones y 6 cubrepantalones//Servicio de Extinción de Incendios y Protección Civil."/>
    <n v="220"/>
    <s v="RUBÍ"/>
    <s v="BARCELONA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49000863"/>
    <s v="AD"/>
    <d v="2025-01-01T00:00:00"/>
    <n v="22025002081"/>
    <s v="2025 10 2315 22799"/>
    <n v="2520"/>
    <x v="186"/>
    <s v="TALLERES de COMUNICACIÓN CON ENFOQUE DE GÉNERO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230"/>
    <s v="AD"/>
    <d v="2025-02-12T00:00:00"/>
    <n v="22025001149"/>
    <s v="2025 07 1721 213"/>
    <n v="2508.33"/>
    <x v="187"/>
    <s v="MANTENIMIENTO AIRE ACONDICIONADO DEL LABORATORIO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1"/>
    <n v="213"/>
  </r>
  <r>
    <n v="220250001122"/>
    <s v="AD"/>
    <d v="2025-02-10T00:00:00"/>
    <n v="22025001107"/>
    <s v="2025 10 2311 213"/>
    <n v="2500"/>
    <x v="188"/>
    <s v="PUESTA EN MARCHA CALDERAS BERETTA Y ARISTON  Y REPARACION RADIADORES VVDAS ALOJAMIENTOS PROVISION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50005800"/>
    <s v="AD"/>
    <d v="2025-03-27T00:00:00"/>
    <n v="22025002958"/>
    <s v="2025 11 1621 213"/>
    <n v="2500"/>
    <x v="189"/>
    <s v="Revisión anual de los sistemas de protección contra incendios de instalaciones  Servicio de Limpieza C/Topacio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3"/>
  </r>
  <r>
    <n v="220250006457"/>
    <s v="D"/>
    <d v="2025-03-28T00:00:00"/>
    <n v="22025001124"/>
    <s v="2025 11 1621 214"/>
    <n v="91.17"/>
    <x v="190"/>
    <s v="OR: 19736 - MATRICULA: 8875KMN / VARILLA DE NIVEL ( 1861463 )"/>
    <n v="300"/>
    <s v="FUENSALDAÑA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27"/>
    <s v="D"/>
    <d v="2025-03-28T00:00:00"/>
    <n v="22025001124"/>
    <s v="2025 11 1621 214"/>
    <n v="343.71"/>
    <x v="190"/>
    <s v="OR: 19590 - MATRICULA: 8875KMN / CUBIERTA DEL PA ( 1923744 )"/>
    <n v="300"/>
    <s v="FUENSALDAÑA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383"/>
    <s v="D"/>
    <d v="2025-03-28T00:00:00"/>
    <n v="22025001122"/>
    <s v="2025 11 1621 214"/>
    <n v="1499.16"/>
    <x v="190"/>
    <s v="OR: 19285 - MATRICULA: 0370LDD / COLECTOR TURBO ( 2362100 ) / JUNTA ( 2137185 ) / JUNTA ( 2086028 ) / CAMBIAR COLECTOR ("/>
    <n v="300"/>
    <s v="FUENSALDAÑA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0687"/>
    <s v="AD"/>
    <d v="2025-01-01T00:00:00"/>
    <n v="22025002316"/>
    <s v="2025 10 2412 22103"/>
    <n v="2500"/>
    <x v="17"/>
    <s v="Suministro de gasoleo para vehículos años 2025 y 2026. Centro de Formación para el empleo"/>
    <n v="220"/>
    <s v="MADRID"/>
    <s v="MADRID"/>
    <x v="3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103"/>
  </r>
  <r>
    <n v="220250005733"/>
    <s v="AD"/>
    <d v="2025-03-27T00:00:00"/>
    <n v="22025003033"/>
    <s v="2025 04 3121 22799"/>
    <n v="2499.9899999999998"/>
    <x v="191"/>
    <s v="CALIBRACIONES - GASTO TOTAL"/>
    <n v="220"/>
    <s v="VALDESTILLAS"/>
    <s v="VALLADOLID"/>
    <x v="0"/>
    <s v="AdDirec - Adjudicación Directa"/>
    <s v="SinC - Sin Criterio"/>
    <x v="0"/>
    <x v="0"/>
    <s v="2"/>
    <s v="2. Gastos corrientes en bienes y servicios"/>
    <s v="04"/>
    <x v="1"/>
    <s v="3121"/>
    <s v="3121. Prevención y salud laboral"/>
    <n v="22"/>
    <n v="22799"/>
  </r>
  <r>
    <n v="220250001194"/>
    <s v="AD"/>
    <d v="2025-02-11T00:00:00"/>
    <n v="22025000991"/>
    <s v="2025 07 1701 213"/>
    <n v="2424.5500000000002"/>
    <x v="192"/>
    <s v="Mantenimiento del ascensor en el edificio anexo al de Casa del Barco. Año 2025"/>
    <n v="220"/>
    <s v="VIGO"/>
    <s v="PONTEVEDRA"/>
    <x v="0"/>
    <s v="AdDirec - Adjudicación Directa"/>
    <s v="SinC - Sin Criterio"/>
    <x v="0"/>
    <x v="0"/>
    <s v="2"/>
    <s v="2. Gastos corrientes en bienes y servicios"/>
    <s v="07"/>
    <x v="9"/>
    <s v="1701"/>
    <s v="1701. Dirección del área de medio ambiente"/>
    <n v="21"/>
    <n v="213"/>
  </r>
  <r>
    <n v="220250001694"/>
    <s v="AD"/>
    <d v="2025-02-28T00:00:00"/>
    <n v="22025000817"/>
    <s v="2025 08 1532 22199"/>
    <n v="2420"/>
    <x v="193"/>
    <s v="Recarga periódica botellas de O2 y CO2 para equipos soldadura de oxicorte y tasa-alquiler botellas de Conserv.Vía Públi"/>
    <n v="220"/>
    <s v="BARCELONA"/>
    <s v="BARCELONA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2"/>
    <n v="22199"/>
  </r>
  <r>
    <n v="220250001211"/>
    <s v="AD"/>
    <d v="2025-02-12T00:00:00"/>
    <n v="22025001095"/>
    <s v="2025 11 3111 213"/>
    <n v="2417.58"/>
    <x v="187"/>
    <s v="CONTRATO DE MANTENIMIENTO PREVENTIVOP DE EQUIPOS DE CLIMATIZACION SERVICIO SALUD PUBLICA, CASA BARCO Y CMPA Y MODIF. DES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1"/>
    <n v="213"/>
  </r>
  <r>
    <n v="220229000426"/>
    <s v="AD"/>
    <d v="2025-01-01T00:00:00"/>
    <n v="22025001576"/>
    <s v="2025 04 9204 216"/>
    <n v="84843.68"/>
    <x v="194"/>
    <s v="OPERACIÓN DEL  CENTRO DE OPERACIONES DE CIBERSEGURIDAD (SOC), LOTE 1   (59/2021)"/>
    <n v="220"/>
    <s v="DONOSTIA-SAN SEBASTIAN"/>
    <s v="GUIPÚZCOA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50005705"/>
    <s v="AD"/>
    <d v="2025-03-26T00:00:00"/>
    <n v="22025003013"/>
    <s v="2025 08 1532 22103"/>
    <n v="2359.5"/>
    <x v="41"/>
    <s v="Suministro de 2.600 litros de Gasóleo C para la caldera del Parque de Conservación de Vías Públicas en C/ Títulos, 51.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2"/>
    <n v="22103"/>
  </r>
  <r>
    <n v="220250001179"/>
    <s v="AD"/>
    <d v="2025-02-11T00:00:00"/>
    <n v="22025000775"/>
    <s v="2025 01 9207 22001"/>
    <n v="2350.4"/>
    <x v="28"/>
    <s v="AD,JUDICA RENOVACIÓN SUSCRIPCIONES A DIARIO DE VALLADOLID-EL MUNDO Y PLATAFORMA ORBYT - AÑO 2025"/>
    <n v="220"/>
    <s v="MADRID"/>
    <s v="MADR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1522"/>
    <s v="AD"/>
    <d v="2025-02-19T00:00:00"/>
    <n v="22025001300"/>
    <s v="2025 11 1621 22799"/>
    <n v="2320"/>
    <x v="195"/>
    <s v="FORMACIÓN PRESENCIAL PARA EL MANEJO Y USO SEGURO DE PLATAFORMAS ELEVADORAS. RECOGIDA DE RESIDUOS"/>
    <n v="220"/>
    <s v="SIERO"/>
    <s v="ASTURIAS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99"/>
  </r>
  <r>
    <n v="220250001217"/>
    <s v="AD"/>
    <d v="2025-02-12T00:00:00"/>
    <n v="22025001215"/>
    <s v="2025 11 1621 22799"/>
    <n v="2220.0500000000002"/>
    <x v="196"/>
    <s v="PINTAR NUEVAS PLAZAS DE APARCAMIENTO PARA COCHES, MOTOS, BICIS Y CAMIONES EN APARCAMIENTO DE VEHÍCULOS. LIMPIEZA VIARIA"/>
    <n v="220"/>
    <s v="ALDEAMAYOR DE SAN MARTIN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99"/>
  </r>
  <r>
    <n v="220250001158"/>
    <s v="AD"/>
    <d v="2025-02-11T00:00:00"/>
    <n v="22025000893"/>
    <s v="2025 04 9321 22602"/>
    <n v="5000"/>
    <x v="197"/>
    <s v="Inserciones publicitarias puntuales ejercicio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1"/>
    <s v="9321"/>
    <s v="9321. Gestión de ingresos e inspección"/>
    <n v="22"/>
    <n v="22602"/>
  </r>
  <r>
    <n v="220239000890"/>
    <s v="AD"/>
    <d v="2025-01-01T00:00:00"/>
    <n v="22025001753"/>
    <s v="2025 01 9203 22000"/>
    <n v="2216.75"/>
    <x v="180"/>
    <s v="PRIMERA PRORROGA CONTRATO MATERIAL DE OFICINA ALMACEN DE ACOPIOS LOTE 3 DE 01/01/2025 A 31/01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000"/>
  </r>
  <r>
    <n v="220250001716"/>
    <s v="AD"/>
    <d v="2025-02-28T00:00:00"/>
    <n v="22025001510"/>
    <s v="2025 02 9332 212"/>
    <n v="2195.56"/>
    <x v="198"/>
    <s v="SUMINISTRO ESTORES ENROLLABLES PARA VENTANAS NUEVA ZONA DPTO.PERSONAL EN CASA CONSISTORIAL."/>
    <n v="220"/>
    <s v="VALLADOLID"/>
    <s v="VALLADOLID"/>
    <x v="3"/>
    <s v="AdDirec - Adjudicación Directa"/>
    <s v="SinC - Sin Criterio"/>
    <x v="0"/>
    <x v="0"/>
    <s v="2"/>
    <s v="2. Gastos corrientes en bienes y servicios"/>
    <s v="02"/>
    <x v="5"/>
    <s v="9332"/>
    <s v="9332. Mantenimiento de edificios e instalaciones municipales"/>
    <n v="21"/>
    <n v="212"/>
  </r>
  <r>
    <n v="220250002453"/>
    <s v="AD"/>
    <d v="2025-03-05T00:00:00"/>
    <n v="22025001090"/>
    <s v="2025 04 9204 216"/>
    <n v="82250.990000000005"/>
    <x v="42"/>
    <s v="ASISTENCIA TÉCNICA, OPERACIÓN Y MTO. DEL SOFTWARE DE BASE, PRIMERA PRÓRROGA,  (68/2024) LOTE 2 , SERV. BAJO DEMANDA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49000568"/>
    <s v="AD"/>
    <d v="2025-01-01T00:00:00"/>
    <n v="22025001962"/>
    <s v="2025 09 4321 213"/>
    <n v="9482.18"/>
    <x v="116"/>
    <s v="PRORROGA CTO SERVICIO MANTENIMIENTO Y CONSERVACION PREVENTIVO-CORRECTIVO CUPULA DEL MILENIO LOTE 2. 15-11-24 AL 14-11-26"/>
    <n v="220"/>
    <s v="ALBACETE"/>
    <s v="ALBACETE"/>
    <x v="0"/>
    <s v="PrAbier - Procedimiento Abierto"/>
    <s v="MultiC - MultiCriterio"/>
    <x v="2"/>
    <x v="0"/>
    <s v="2"/>
    <s v="2. Gastos corrientes en bienes y servicios"/>
    <s v="09"/>
    <x v="8"/>
    <s v="4321"/>
    <s v="4321. Turismo"/>
    <n v="21"/>
    <n v="213"/>
  </r>
  <r>
    <n v="220249000569"/>
    <s v="AD"/>
    <d v="2025-01-01T00:00:00"/>
    <n v="22025001963"/>
    <s v="2025 09 4321 213"/>
    <n v="3199.21"/>
    <x v="116"/>
    <s v="PRORROGA CTO SERVICIO MANTENIMIENTO Y CONSERVACION PREVENTIVO-CORRECTIVO ANT. HIPICA MILITA LOTE 3. 15-11-24 AL 14-11-26"/>
    <n v="220"/>
    <s v="ALBACETE"/>
    <s v="ALBACETE"/>
    <x v="0"/>
    <s v="PrAbier - Procedimiento Abierto"/>
    <s v="MultiC - MultiCriterio"/>
    <x v="2"/>
    <x v="0"/>
    <s v="2"/>
    <s v="2. Gastos corrientes en bienes y servicios"/>
    <s v="09"/>
    <x v="8"/>
    <s v="4321"/>
    <s v="4321. Turismo"/>
    <n v="21"/>
    <n v="213"/>
  </r>
  <r>
    <n v="220250001213"/>
    <s v="AD"/>
    <d v="2025-02-12T00:00:00"/>
    <n v="22025001263"/>
    <s v="2025 06 3232 213"/>
    <n v="2178"/>
    <x v="192"/>
    <s v="CTTO SUMINISTRO Y SUSTITUCIÓN DE PIEZAS DE LOS ASCENSORES DE LOS COLEGIOS PÚBLICOS. AÑO 2025"/>
    <n v="220"/>
    <s v="VIGO"/>
    <s v="PONTEVEDRA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50005739"/>
    <s v="AD"/>
    <d v="2025-03-27T00:00:00"/>
    <n v="22025002225"/>
    <s v="2025 01 4331 22799"/>
    <n v="2158.1999999999998"/>
    <x v="199"/>
    <s v="SERVICIOS DE CATERING PARA EVENTO ASESCUVE QUE SE CELEBRARÁ EL  6 DE MARZO DE 2025 EN LA AGENCIA DE INNOVACIÓN"/>
    <n v="220"/>
    <s v="LA CISTERNIGA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1264"/>
    <s v="AD"/>
    <d v="2025-02-13T00:00:00"/>
    <n v="22025000770"/>
    <s v="2025 01 9207 22602"/>
    <n v="2153.8000000000002"/>
    <x v="40"/>
    <s v="ADJUDICA ACCIÓN PUBLICITARIA Y COBERTURAS INFORMATIVAS ESPECIALES EVENTOS: 'VALLADOLID NOW'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02"/>
  </r>
  <r>
    <n v="220249000574"/>
    <s v="AD"/>
    <d v="2025-01-01T00:00:00"/>
    <n v="22025001966"/>
    <s v="2025 09 4321 22799"/>
    <n v="2152.8000000000002"/>
    <x v="200"/>
    <s v="SERVICIO ASISTENCIA TECNICA EN DESARROLLO Y EVALUACION PROYECTO VALLADOLID CITY OF FILM RED UNESCO. 3 MESES"/>
    <n v="220"/>
    <s v="BARCELONA"/>
    <s v="BARCELONA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799"/>
  </r>
  <r>
    <n v="220250006923"/>
    <s v="D"/>
    <d v="2025-03-28T00:00:00"/>
    <n v="22025001130"/>
    <s v="2025 11 1631 22104"/>
    <n v="120.03"/>
    <x v="167"/>
    <s v="ALBARAN: AV24/07245 F: 03/12/2024 / ZAPATO ALICE S3 SRC T-44 / RETIRADO POR: ALFONSO MAESO GONZALEZ / ALBARAN: AV24/0723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04"/>
  </r>
  <r>
    <n v="220250006945"/>
    <s v="D"/>
    <d v="2025-03-28T00:00:00"/>
    <n v="22025001130"/>
    <s v="2025 11 1631 22104"/>
    <n v="214.41"/>
    <x v="167"/>
    <s v="ALBARAN: AV25/00442 F: 22/01/2025 / ZAPATO ALICE S3 SRC T-39 / RETIRADO POR: SONIA SANCHEZ MAYORAL / ALBARAN: AV25/00327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04"/>
  </r>
  <r>
    <n v="220250001273"/>
    <s v="AD"/>
    <d v="2025-02-14T00:00:00"/>
    <n v="22025001233"/>
    <s v="2025 01 4331 22799"/>
    <n v="2117.5"/>
    <x v="201"/>
    <s v="FABRICACIÓN URNA DE METACRILATO A MEDIDA PARA PROTEGER LA MAQUETA DE LA PLAZA DEL MILENIO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29000817"/>
    <s v="AD"/>
    <d v="2025-01-01T00:00:00"/>
    <n v="22025001598"/>
    <s v="2025 10 2312 22799"/>
    <n v="79688"/>
    <x v="21"/>
    <s v="ESTANCIAS DIURNAS LOTE 1-GESTION 7 UC--PL: 11.384-UC IVA inc Z.SUR-H.REY-UC2 RON-D-ARCA-Z.ES-2 UCS PARQUESOL-DIC 20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721"/>
    <s v="AD"/>
    <d v="2025-01-01T00:00:00"/>
    <n v="22025002325"/>
    <s v="2025 11 1361 22700"/>
    <n v="78312.490000000005"/>
    <x v="202"/>
    <s v="CONTRATO SERVICIO DE LIMPIEZA DE LOS PARQUES DE BOMBEROS-LOTE 13/AÑOS 2025 Y  2026//SEISPC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2"/>
    <n v="22700"/>
  </r>
  <r>
    <n v="220250001129"/>
    <s v="AD"/>
    <d v="2025-02-10T00:00:00"/>
    <n v="22025000813"/>
    <s v="2025 11 1621 22706"/>
    <n v="2117.5"/>
    <x v="203"/>
    <s v="DF Y ASIST. TÉCNICA OBRAS PL CV SIMANCAS"/>
    <n v="220"/>
    <s v="ZARATAN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706"/>
  </r>
  <r>
    <n v="220250005703"/>
    <s v="AD"/>
    <d v="2025-03-26T00:00:00"/>
    <n v="22025002966"/>
    <s v="2025 11 1621 213"/>
    <n v="2105.4"/>
    <x v="204"/>
    <s v="REPARACIÓN DE 30 METROS DE CERRAMIENTO EN LA PARCELA DEL LAVADERO DE VEHÍCULOS"/>
    <n v="220"/>
    <s v="MEDINA DEL CAMPO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3"/>
  </r>
  <r>
    <n v="220250001267"/>
    <s v="AD"/>
    <d v="2025-02-13T00:00:00"/>
    <n v="22025001229"/>
    <s v="2025 11 1631 22199"/>
    <n v="2082.17"/>
    <x v="205"/>
    <s v="ADQUISICIÓN DE 5 ESPARCIDORES DE SAL MANUALES HOT SHOT 70 HD. Limpieza Viaria"/>
    <n v="220"/>
    <s v="Casarrubios del Monte"/>
    <s v="TOLEDO"/>
    <x v="3"/>
    <s v="AdDirec - Adjudicación Directa"/>
    <s v="SinC - Sin Criterio"/>
    <x v="0"/>
    <x v="0"/>
    <s v="2"/>
    <s v="2. Gastos corrientes en bienes y servicios"/>
    <s v="11"/>
    <x v="0"/>
    <s v="1631"/>
    <s v="1631. Limpieza viaria"/>
    <n v="22"/>
    <n v="22199"/>
  </r>
  <r>
    <n v="220249000448"/>
    <s v="AD"/>
    <d v="2025-01-01T00:00:00"/>
    <n v="22025001920"/>
    <s v="2025 10 2312 22001"/>
    <n v="7347.41"/>
    <x v="73"/>
    <s v="SUSCRIPCIONES NORTE DE CASTILLA DE LOS CVA TRANSFERIDOS1ENERO-31 OCT.2025-INICIATIVAS SOCIALES ANUALIDAD DE 2024 OCT2025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001"/>
  </r>
  <r>
    <n v="220249000449"/>
    <s v="AD"/>
    <d v="2025-01-01T00:00:00"/>
    <n v="22025001921"/>
    <s v="2025 10 2312 22001"/>
    <n v="7027.94"/>
    <x v="73"/>
    <s v="SUSCRIPCIONES DEL NORTE DE CASTILLA CVA SIN TRANSFERIR  DE 1 ENERO A 31 OCT- INICIATIVAS SOCIALES ANUALIDAD 2024-OCT2025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001"/>
  </r>
  <r>
    <n v="220250001157"/>
    <s v="AD"/>
    <d v="2025-02-11T00:00:00"/>
    <n v="22025000884"/>
    <s v="2025 04 9321 22602"/>
    <n v="6000"/>
    <x v="73"/>
    <s v="Inserciones publicitarias puntuales para el ejercicio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1"/>
    <s v="9321"/>
    <s v="9321. Gestión de ingresos e inspección"/>
    <n v="22"/>
    <n v="22602"/>
  </r>
  <r>
    <n v="220250001208"/>
    <s v="AD"/>
    <d v="2025-02-11T00:00:00"/>
    <n v="22025001167"/>
    <s v="2025 01 4331 22001"/>
    <n v="726"/>
    <x v="73"/>
    <s v="SUMINISTRO DE PERIÓDICOS DE EL NORTE DE CASTILLA PARA LA AGENCIA DE INNOVACIÓN.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001"/>
  </r>
  <r>
    <n v="220250005342"/>
    <s v="AD"/>
    <d v="2025-03-25T00:00:00"/>
    <n v="22025002910"/>
    <s v="2025 11 1361 22104"/>
    <n v="2069.1"/>
    <x v="206"/>
    <s v="Suministro de 100 perchas metálicas para trajes de intervención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1265"/>
    <s v="AD"/>
    <d v="2025-02-13T00:00:00"/>
    <n v="22025000773"/>
    <s v="2025 01 9207 22001"/>
    <n v="1452.36"/>
    <x v="73"/>
    <s v="ADJUDICA RENOVACIÓN 2 SUSCRIPCIONES PERIÓDICO EL NORTE DE CASTILLA (papel) AÑO 2025 - MEDIOS DE COMUNICACIÓN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3020"/>
    <s v="AD"/>
    <d v="2025-03-10T00:00:00"/>
    <n v="22025002226"/>
    <s v="2025 01 9206 22001"/>
    <n v="11616"/>
    <x v="73"/>
    <s v="16 SUSCRIPCIONES A &quot;&quot;EL NORTE DE CASTILLA&quot;&quot;, EDICIÓN EN PAPEL Y DIGITAL. AÑO 2025.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001"/>
  </r>
  <r>
    <n v="220250004558"/>
    <s v="AD"/>
    <d v="2025-03-18T00:00:00"/>
    <n v="22025001312"/>
    <s v="2025 06 3321 22001"/>
    <n v="10291.73"/>
    <x v="73"/>
    <s v="CTTO MENOR SUMINISTRO NORTE DE CASTILLA BIBLIOTECAS MUNICIPALES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1046"/>
    <s v="AD"/>
    <d v="2025-01-01T00:00:00"/>
    <n v="22025002437"/>
    <s v="2025 11 1631 22700"/>
    <n v="74955.48"/>
    <x v="207"/>
    <s v="CONTRATO CENTRALIZADO DE LIMPIEZA DE INSTALACIONES 15/2024. SERVICIO DE LIMPIEZA VIARIA."/>
    <n v="220"/>
    <s v="BURGOS"/>
    <s v="BURGOS"/>
    <x v="0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700"/>
  </r>
  <r>
    <n v="220239000481"/>
    <s v="AD"/>
    <d v="2025-01-01T00:00:00"/>
    <n v="22025001683"/>
    <s v="2025 03 9241 22799"/>
    <n v="71411.679999999993"/>
    <x v="37"/>
    <s v="GESTIÓN ACTIVIDADES OCUPACIÓN TIEMPO LIBRE (YOGA) EN CENTROS DE PARTICIPACIÓN CIUDADANA (DEL 1/ENE 2024 AL 30/SEP 2025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99"/>
  </r>
  <r>
    <n v="220229000386"/>
    <s v="AD"/>
    <d v="2025-01-01T00:00:00"/>
    <n v="22025001574"/>
    <s v="2025 11 1321 204"/>
    <n v="70712.399999999994"/>
    <x v="208"/>
    <s v="CONTRATO RENTING  VEHÍCULOS POLICÍA. DEL 1 DE ENERO DE 2023 AL 15 DE AGOSTO DE 2027. LOTE Nº 3. EXPTE SPSC 06/2022."/>
    <n v="220"/>
    <s v="LUGO"/>
    <s v="LUGO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0"/>
    <n v="204"/>
  </r>
  <r>
    <n v="220250005346"/>
    <s v="AD"/>
    <d v="2025-03-25T00:00:00"/>
    <n v="22025003049"/>
    <s v="2025 11 1361 22699"/>
    <n v="2044.9"/>
    <x v="209"/>
    <s v="Realización de curso para la obtención de la licencia de naegación básica para el personal de nuevo ingreso//SEISPC"/>
    <n v="220"/>
    <s v="RENEDO DE ESGUEVA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699"/>
  </r>
  <r>
    <n v="220250005343"/>
    <s v="AD"/>
    <d v="2025-03-25T00:00:00"/>
    <n v="22025002926"/>
    <s v="2025 11 1361 22199"/>
    <n v="2034.97"/>
    <x v="210"/>
    <s v="Suministro de 7 Kits de hojas extrication para sierra sable con funda de almacenamiento WEBER//SEISPC"/>
    <n v="220"/>
    <s v="MADRID"/>
    <s v="MADR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729"/>
    <s v="AD"/>
    <d v="2025-01-01T00:00:00"/>
    <n v="22025002333"/>
    <s v="2025 06 3321 22700"/>
    <n v="65930.95"/>
    <x v="92"/>
    <s v="CTTO LIMPIEZA EDIFICIOS DEPENDIENTES S.EDUCACIÓN. LOTE 2: BIBLIOTECAS MUNICIPALES. 2025-2026"/>
    <n v="220"/>
    <s v="GIJÓN"/>
    <s v="ASTURIAS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2"/>
    <n v="22700"/>
  </r>
  <r>
    <n v="220250000091"/>
    <s v="AD"/>
    <d v="2025-01-23T00:00:00"/>
    <n v="22025000463"/>
    <s v="2025 04 9321 22799"/>
    <n v="2032.8"/>
    <x v="158"/>
    <s v="Fabricación de placas de vado (permanente y horario) destinadas a la renovación-sustitución por deterioro - Ej. 2025"/>
    <n v="220"/>
    <s v="VALLADOLID"/>
    <s v="VALLADOLID"/>
    <x v="1"/>
    <s v="AdDirec - Adjudicación Directa"/>
    <s v="SinC - Sin Criterio"/>
    <x v="0"/>
    <x v="0"/>
    <s v="2"/>
    <s v="2. Gastos corrientes en bienes y servicios"/>
    <s v="04"/>
    <x v="1"/>
    <s v="9321"/>
    <s v="9321. Gestión de ingresos e inspección"/>
    <n v="22"/>
    <n v="22799"/>
  </r>
  <r>
    <n v="220250005759"/>
    <s v="AD"/>
    <d v="2025-03-27T00:00:00"/>
    <n v="22025002656"/>
    <s v="2025 06 3321 212"/>
    <n v="2016.66"/>
    <x v="211"/>
    <s v="CTTO SERVICIOS ADAPTACIÓN TOMAS DE CORRIENTE EN EL PUNTO DE LECTURA LAS FLORES // 15 DÍAS // AÑO 2025"/>
    <n v="220"/>
    <s v="ALDEAMAYOR DE SAN MARTIN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1"/>
    <n v="212"/>
  </r>
  <r>
    <n v="220250005752"/>
    <s v="AD"/>
    <d v="2025-03-27T00:00:00"/>
    <n v="22025002593"/>
    <s v="2025 11 1321 213"/>
    <n v="2000"/>
    <x v="212"/>
    <s v="LAVADO EXTERIOR DE VEHÍCULOS POLICÍA MUNICIPAL 2025"/>
    <n v="220"/>
    <s v="ARAPILES"/>
    <s v="SALAMANCA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49000837"/>
    <s v="AD"/>
    <d v="2025-01-01T00:00:00"/>
    <n v="22025002058"/>
    <s v="2025 03 9241 22609"/>
    <n v="2000"/>
    <x v="213"/>
    <s v="COLABORACIÓN EN LA 2ª EXPOSICIÓN DE FOTOGRAFÍA &quot;&quot;IMPULSORES DEL DEPORTE EN VALLADOLID&quot;&quot;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283"/>
    <s v="AD"/>
    <d v="2025-02-14T00:00:00"/>
    <n v="22025001297"/>
    <s v="2025 07 1711 213"/>
    <n v="2000"/>
    <x v="82"/>
    <s v="Mantenimiento y reparación de maquinaria (máquina retro-excavadora) fuera del Acuerdo Marco de reparación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1"/>
    <n v="213"/>
  </r>
  <r>
    <n v="220250003019"/>
    <s v="AD"/>
    <d v="2025-03-10T00:00:00"/>
    <n v="22025001897"/>
    <s v="2025 11 1321 22699"/>
    <n v="2000"/>
    <x v="214"/>
    <s v="RECOGIDA Y DESTRUCCIÓN DE DOCUMENTACIÓN AFECTADA POR LA LEY DE PROTECCIÓN DE DATOS.2025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5730"/>
    <s v="AD"/>
    <d v="2025-03-27T00:00:00"/>
    <n v="22025003230"/>
    <s v="2025 11 1321 22699"/>
    <n v="2000"/>
    <x v="61"/>
    <s v="SUMINISTRO DE PAPEL PARA LA ELABORACIÓN DE IMPRESOS PARA POLICÍA MUNICIPAL POR PARTE DE LA IMPRENTA MUNICIP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49000864"/>
    <s v="AD"/>
    <d v="2025-01-01T00:00:00"/>
    <n v="22025002082"/>
    <s v="2025 10 2315 22799"/>
    <n v="1999.99"/>
    <x v="215"/>
    <s v="ACTIVIDADES DE LECTURA Y ESCRITURA CREATIVA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5668"/>
    <s v="AD"/>
    <d v="2025-03-26T00:00:00"/>
    <n v="22025002869"/>
    <s v="2025 06 3232 212"/>
    <n v="1936"/>
    <x v="216"/>
    <s v="SUMINISTRO DE PIEZAS DE FONTANERÍA PARA LOS COLEGIOS PÚBLICOS. AÑO 2025"/>
    <n v="220"/>
    <s v="VALDELAFUENTE"/>
    <s v="LEON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394"/>
    <s v="AD"/>
    <d v="2025-03-12T00:00:00"/>
    <n v="22025002598"/>
    <s v="2025 11 1621 213"/>
    <n v="1933"/>
    <x v="217"/>
    <s v="Mantenimiento de máquina limpieza de piezas para las reparaciones de vehículos del Servicio de Limpieza."/>
    <n v="220"/>
    <s v="COSLADA"/>
    <s v="MADR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3"/>
  </r>
  <r>
    <n v="220249000471"/>
    <s v="AD"/>
    <d v="2025-01-01T00:00:00"/>
    <n v="22025002291"/>
    <s v="2025 11 1631 22700"/>
    <n v="63525.81"/>
    <x v="218"/>
    <s v="EXP. SPSC-SE 12/2024 TRANSPORTE DE CONTENEDORES A LA PTR 2025 Y 2026 DEL SERVICIO DE LIMPIEZA VIARI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700"/>
  </r>
  <r>
    <n v="220249000383"/>
    <s v="AD"/>
    <d v="2025-01-01T00:00:00"/>
    <n v="22025001903"/>
    <s v="2025 10 2315 22620"/>
    <n v="51750"/>
    <x v="219"/>
    <s v="1º PRORROGA L1-SERV.DES. DEL PLAN INSERCIÓN LABORAL/ 1 ENE 2025 A 22 SEPT-2026 ENCLAVE-ACCIONES FORM.INSERC.SOC. LAB.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620"/>
  </r>
  <r>
    <n v="220250003789"/>
    <s v="D"/>
    <d v="2025-03-13T00:00:00"/>
    <n v="22025001347"/>
    <s v="2025 02 9332 212"/>
    <n v="415.76"/>
    <x v="220"/>
    <s v="T - Codigo de centro tramitador GE0011750 / EDM-100 T - EXTRACTOR HELICOIDAL S&amp;P EDM-100 T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45"/>
    <s v="D"/>
    <d v="2025-03-13T00:00:00"/>
    <n v="22025001213"/>
    <s v="2025 03 9241 213"/>
    <n v="635.98"/>
    <x v="220"/>
    <s v="SUMINISTRO DE MATERIAL DE SUMINISTROS PARA EDIFICIOS PARA CC PARQUESOL (ID 44028, 44146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625"/>
    <s v="D"/>
    <d v="2025-03-13T00:00:00"/>
    <n v="22025001018"/>
    <s v="2025 04 9204 213"/>
    <n v="678.81"/>
    <x v="220"/>
    <s v="SUSTITUCIÓN PANELES LED, DESPACHO 2 PLANTA"/>
    <n v="300"/>
    <s v="VALLADOLID"/>
    <s v="VALLADOLID"/>
    <x v="3"/>
    <s v="PrAbier - Procedimiento Abierto"/>
    <s v="MultiC - MultiCriterio"/>
    <x v="1"/>
    <x v="0"/>
    <s v="2"/>
    <s v="2. Gastos corrientes en bienes y servicios"/>
    <s v="04"/>
    <x v="1"/>
    <s v="9204"/>
    <s v="9204. Tecnologías de la información y comunicación"/>
    <n v="21"/>
    <n v="213"/>
  </r>
  <r>
    <n v="220250003689"/>
    <s v="D"/>
    <d v="2025-03-13T00:00:00"/>
    <n v="22025001213"/>
    <s v="2025 03 9241 213"/>
    <n v="1486"/>
    <x v="220"/>
    <s v="MATERIAL ELECTRICIDAD (TUBOS Y PANELES LED) PARA CC CANAL DE CASTILLA (ID 44394) Y PARQUESOL (ID 43771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5349"/>
    <s v="AD"/>
    <d v="2025-03-25T00:00:00"/>
    <n v="22025003154"/>
    <s v="2025 11 1361 22104"/>
    <n v="1890.02"/>
    <x v="221"/>
    <s v="Suministro de 35 bolsas de traslado JOMA// 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1135"/>
    <s v="AD"/>
    <d v="2025-02-10T00:00:00"/>
    <n v="22025000932"/>
    <s v="2025 07 1721 22112"/>
    <n v="1875.5"/>
    <x v="222"/>
    <s v="TRASLADO Y SUMINISTRO ACOMETIDA ELECTRICA DEL LDR AL CP MIGUEL HERNANDEZ"/>
    <n v="220"/>
    <s v="VALLADOLID"/>
    <s v="VALLADOLID"/>
    <x v="3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112"/>
  </r>
  <r>
    <n v="220249000708"/>
    <s v="AD"/>
    <d v="2025-01-01T00:00:00"/>
    <n v="22025001996"/>
    <s v="2025 10 2311 213"/>
    <n v="900.24"/>
    <x v="111"/>
    <s v="MANTENIMIENTO CALEFACCION, CLIMATIZACION, VENTILACION Y AGUA CALIENTE EN EL COMEDOR SOCIAL-CAI PARA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29000854"/>
    <s v="AD"/>
    <d v="2025-01-01T00:00:00"/>
    <n v="22025001600"/>
    <s v="2025 04 9204 216"/>
    <n v="61941.25"/>
    <x v="42"/>
    <s v="ASISTENCIA TÉCNICA, OPERACIÓN Y MTO. DEL SOFTWARE DE BASE (54/2022) LOTE 2 , LÍNEA BASE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49000725"/>
    <s v="AD"/>
    <d v="2025-01-01T00:00:00"/>
    <n v="22025002329"/>
    <s v="2025 01 4331 22700"/>
    <n v="60381.49"/>
    <x v="11"/>
    <s v="CONTRATO CENTRALIZADO DE LIMPIEZA EN DEPENDENCIAS MUNICIPALES 2025-2026. EDIFICIO AGENCIA DE INNOVACION (LOTE 5) 2 AÑOS"/>
    <n v="220"/>
    <s v="LOGROÑO"/>
    <s v="LA RIOJA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2"/>
    <n v="22700"/>
  </r>
  <r>
    <n v="220250001209"/>
    <s v="AD"/>
    <d v="2025-02-12T00:00:00"/>
    <n v="22025001114"/>
    <s v="2025 08 1532 213"/>
    <n v="1846.46"/>
    <x v="171"/>
    <s v="Sustitución de quemador de caldera de la calefacción del Parque Vías Públicas por avería irreparable.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3"/>
  </r>
  <r>
    <n v="220250001223"/>
    <s v="AD"/>
    <d v="2025-02-12T00:00:00"/>
    <n v="22025000995"/>
    <s v="2025 10 2312 22606"/>
    <n v="1830.4"/>
    <x v="223"/>
    <s v="GESTION DE INSCRIPCION,  RECEPCION Y CONTROL DE ASISTENTES A LA  JORNADA DE ATENCION TEMPRANA  EN 2025- ACCESIBILIDAD.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06"/>
  </r>
  <r>
    <n v="220239000191"/>
    <s v="AD"/>
    <d v="2025-01-01T00:00:00"/>
    <n v="22025002754"/>
    <s v="2025 04 9231 22799"/>
    <n v="57348.07"/>
    <x v="68"/>
    <s v="CONTRATO SERV. ATENCION CIUDADANA 010, CENTRALITA Y ATENCION PRESENCIAL 2024-2025"/>
    <n v="220"/>
    <s v="SEVILLA"/>
    <s v="SEVILLA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799"/>
  </r>
  <r>
    <n v="220250001712"/>
    <s v="AD"/>
    <d v="2025-02-28T00:00:00"/>
    <n v="22025001514"/>
    <s v="2025 10 2312 22612"/>
    <n v="1819.51"/>
    <x v="169"/>
    <s v="DISEÑO GRÁFICO Y MAQUETACIÓN DE LOS PLANES DE ACCESIBILIDAD,SOLIDARIDAD,MAYORES Y CUENTA CONMIGO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12"/>
  </r>
  <r>
    <n v="220250001139"/>
    <s v="AD"/>
    <d v="2025-02-10T00:00:00"/>
    <n v="22025001155"/>
    <s v="2025 07 1721 22112"/>
    <n v="1815"/>
    <x v="224"/>
    <s v="MANTENIMIENTO PUNTUAL DE LAS INSTALACIONES FOTOVOLTAICAS MUNICIPALES"/>
    <n v="220"/>
    <s v="MADRID"/>
    <s v="MADR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112"/>
  </r>
  <r>
    <n v="220239000142"/>
    <s v="AD"/>
    <d v="2025-01-01T00:00:00"/>
    <n v="22025001630"/>
    <s v="2025 07 1711 22799"/>
    <n v="55358.28"/>
    <x v="225"/>
    <s v="CONTRATACIÓN CONSERVACIÓN Y MEJORA DE LAS INFRAESTRUCTURAS VERDES DE ZONAS CENTRO Y NORTE. LOTE 2_ZONA NORTE_V.34/2022.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49000527"/>
    <s v="AD"/>
    <d v="2025-01-01T00:00:00"/>
    <n v="22025001954"/>
    <s v="2025 11 1321 22104"/>
    <n v="52531.8"/>
    <x v="226"/>
    <s v="2ª PRÓRROGA CONTRATO DE VESTUARIO PARA POLICÍA MUNICIPAL EXP. SPSC 02/2021. LOTE Nº 2"/>
    <n v="220"/>
    <s v="RIBARROJA DEL TURIA"/>
    <s v="VALENCI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50002488"/>
    <s v="AD"/>
    <d v="2025-03-06T00:00:00"/>
    <n v="22025002465"/>
    <s v="2025 11 1361 22799"/>
    <n v="1815"/>
    <x v="227"/>
    <s v="SERVICIO DE PREPARACIÓN FISICA : ASESORAMIENTO Y PROGRAMACION DEPORTIVA ESPECIFICA , DE ENERO A MAYO DE 2025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799"/>
  </r>
  <r>
    <n v="220249000073"/>
    <s v="AD"/>
    <d v="2025-01-01T00:00:00"/>
    <n v="22025001835"/>
    <s v="2025 10 2311 22799"/>
    <n v="1813.37"/>
    <x v="228"/>
    <s v="REPARTO DOCUMENTACION Y MENSAJERIA CEAS Y CVAs. 1 ABRIL 2024 A 31 MARZO 2025. 13 REPARTOS A 139,49e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2"/>
    <n v="22799"/>
  </r>
  <r>
    <n v="220249000870"/>
    <s v="AD"/>
    <d v="2025-01-01T00:00:00"/>
    <n v="22025002088"/>
    <s v="2025 10 2315 22799"/>
    <n v="1800"/>
    <x v="229"/>
    <s v="TALLERES LITERARIOS CON PERSPECTIVA DE GÉNERO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879"/>
    <s v="AD"/>
    <d v="2025-01-01T00:00:00"/>
    <n v="22025002097"/>
    <s v="2025 10 2315 22799"/>
    <n v="1800"/>
    <x v="230"/>
    <s v="TEATRO DE IMPROVISACIÓN EN CLAVE DE IGUALDAD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116"/>
    <s v="AD"/>
    <d v="2025-02-10T00:00:00"/>
    <n v="22025001065"/>
    <s v="2025 01 9206 22799"/>
    <n v="1791.05"/>
    <x v="231"/>
    <s v="TRATAMIENTO DE DESINSECTACIÓN Y DESRATIZACIÓN DEL ARCHIVO MUNICIPAL. AÑO 2025"/>
    <n v="220"/>
    <s v="VILLANUBLA"/>
    <s v="VALLADOLID"/>
    <x v="0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799"/>
  </r>
  <r>
    <n v="220250004170"/>
    <s v="D"/>
    <d v="2025-03-14T00:00:00"/>
    <n v="22025002421"/>
    <s v="2025 10 2315 213"/>
    <n v="1342.7"/>
    <x v="160"/>
    <s v="MANT.INSTAL.C.IGUALDAD: ELEC, CALEF, TELF, AGUA CALIENTE, CARPINT de 1/3 a 31/12/25"/>
    <n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1"/>
    <n v="213"/>
  </r>
  <r>
    <n v="220250005327"/>
    <s v="AD"/>
    <d v="2025-03-25T00:00:00"/>
    <n v="22025002637"/>
    <s v="2025 11 1361 22199"/>
    <n v="1697.87"/>
    <x v="232"/>
    <s v="Materiales de protección individual para trabajos en altura para el personal de nuevo ingreso//SEISPC"/>
    <n v="220"/>
    <s v="BEJAR"/>
    <s v="SALAMANC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699"/>
    <s v="AD"/>
    <d v="2025-02-28T00:00:00"/>
    <n v="22025001302"/>
    <s v="2025 10 2311 22699"/>
    <n v="1694"/>
    <x v="233"/>
    <s v="ACTIVIDADES CARNAVAL 2025 (CHOCOLATADA Y DISCOMOVIDA) EN ARTURO EYRI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2"/>
    <n v="22699"/>
  </r>
  <r>
    <n v="220250006549"/>
    <s v="D"/>
    <d v="2025-03-28T00:00:00"/>
    <n v="22025001347"/>
    <s v="2025 02 9332 212"/>
    <n v="13.75"/>
    <x v="234"/>
    <s v="Corresponde al albaran A24/15868-26.12.2024 / MANTENIMIENTO / SIN ID / MANGO MAZA BELLOTA M5200 5N KG.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53"/>
    <s v="D"/>
    <d v="2025-03-13T00:00:00"/>
    <n v="22025001212"/>
    <s v="2025 03 9241 212"/>
    <n v="20.260000000000002"/>
    <x v="234"/>
    <s v="MATERIAL CERRAJERÍA PARA C.C. CASA CUNA (ID. 0044260 // MANILLA SOAL CHAPARRO  / MANILLA ALMA MANUBRIO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557"/>
    <s v="D"/>
    <d v="2025-03-28T00:00:00"/>
    <n v="22025001347"/>
    <s v="2025 02 9332 212"/>
    <n v="21.6"/>
    <x v="234"/>
    <s v="SIN ID / IMAN CIRCULAR C/ROS. H M04 25 MM SCA NIQUEL NEO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43"/>
    <s v="D"/>
    <d v="2025-03-13T00:00:00"/>
    <n v="22025001213"/>
    <s v="2025 03 9241 213"/>
    <n v="24.7"/>
    <x v="234"/>
    <s v="MATERIAL DE FERRETERÍA PARA CC. PARQUESOL (ID 43621, 43936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433"/>
    <s v="D"/>
    <d v="2025-03-28T00:00:00"/>
    <n v="22025001128"/>
    <s v="2025 11 1621 22199"/>
    <n v="39.08"/>
    <x v="234"/>
    <s v="Corresponde al albaran A24/15885-26.12.2024 / NURAL 50 TUBO FIJADOR TOR/TUERCAS 10GR. / BRIDA NYLON 3,6x 200 AMARILLA C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657"/>
    <s v="D"/>
    <d v="2025-03-13T00:00:00"/>
    <n v="22025001212"/>
    <s v="2025 03 9241 212"/>
    <n v="41.82"/>
    <x v="234"/>
    <s v="MATERIAL CERRAJERÍA PARA CC RONDILLA (ID: 0044425 / CERRADURA MCM 1301 2-35-00 S/BOMBILLO / MANILLA EBRO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739"/>
    <s v="D"/>
    <d v="2025-03-28T00:00:00"/>
    <n v="22025001124"/>
    <s v="2025 11 1621 214"/>
    <n v="73.180000000000007"/>
    <x v="234"/>
    <s v="CALLE HELIO / COPIA LLAVES / ID: 0044325-VESTUARIO VILLA DEL PRADO / MANILLA AMIG 280x45 MOD. 100PB85 NEGRO ( JGO ) / T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3691"/>
    <s v="D"/>
    <d v="2025-03-13T00:00:00"/>
    <n v="22025001213"/>
    <s v="2025 03 9241 213"/>
    <n v="301.87"/>
    <x v="234"/>
    <s v="SUMINISTRO DE MATERIAL DE FERRETERÍA PARA VARI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735"/>
    <s v="D"/>
    <d v="2025-03-28T00:00:00"/>
    <n v="22025001124"/>
    <s v="2025 11 1621 214"/>
    <n v="438.47"/>
    <x v="234"/>
    <s v="Vehículo Matrícula 5461BZY / JUNTA CULATA 4730756 / CAPUCHO GUIA VALVULA 4535015 / JUNTA COLECTOR 4501101 / SILENCIADOR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1167"/>
    <s v="AD"/>
    <d v="2025-02-11T00:00:00"/>
    <n v="22025000993"/>
    <s v="2025 06 3261 22799"/>
    <n v="1694"/>
    <x v="148"/>
    <s v="CTTO MENOR MONTAJE ESCENARIO Y TOMA ELÉCTRICA PARA EL DÍA DE LA PAZ (30 DE ENERO 2025) -1 DÍA-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29000052"/>
    <s v="AD"/>
    <d v="2025-01-01T00:00:00"/>
    <n v="22025001565"/>
    <s v="2025 04 9341 22699"/>
    <n v="51904.27"/>
    <x v="235"/>
    <s v="GASTOS Y COMISIONES CONTRATACION TERMINALES PUNTO DE VENTA FISICOS Y VIRTUALES AYTO DE VALLADOLID 2023-2025"/>
    <n v="220"/>
    <s v="VALENCIA"/>
    <s v="VALENCIA"/>
    <x v="0"/>
    <s v="PrAbier - Procedimiento Abierto"/>
    <s v="MultiC - MultiCriterio"/>
    <x v="2"/>
    <x v="0"/>
    <s v="2"/>
    <s v="2. Gastos corrientes en bienes y servicios"/>
    <s v="04"/>
    <x v="1"/>
    <s v="9341"/>
    <s v="9341. Tesorería y recaudación"/>
    <n v="22"/>
    <n v="22699"/>
  </r>
  <r>
    <n v="220250004203"/>
    <s v="AD"/>
    <d v="2025-03-18T00:00:00"/>
    <n v="22025001033"/>
    <s v="2025 10 2311 22700"/>
    <n v="51748.83"/>
    <x v="8"/>
    <s v="CONTRATO LIMPIEZA CENTROS DEPENDIENTES DEL SERVICIO DE INTERVENCION SOCIAL - MARZO A DIC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49000534"/>
    <s v="AD"/>
    <d v="2025-01-01T00:00:00"/>
    <n v="22025002296"/>
    <s v="2025 07 1701 22706"/>
    <n v="50709.62"/>
    <x v="236"/>
    <s v="CONTRATO DE EDUCACION AMBIENTAL EN HUERTOS URBANOS_LOTE 1_V.8/2024"/>
    <n v="220"/>
    <s v="BARCELONA"/>
    <s v="BARCELONA"/>
    <x v="0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706"/>
  </r>
  <r>
    <n v="220250001239"/>
    <s v="AD"/>
    <d v="2025-02-12T00:00:00"/>
    <n v="22025001098"/>
    <s v="2025 07 1701 224"/>
    <n v="1656.23"/>
    <x v="237"/>
    <s v="Renovación póliza colectivos (accidentes) seguro huertos urbanos. Año 2025"/>
    <n v="220"/>
    <s v="MADRID"/>
    <s v="MADRID"/>
    <x v="1"/>
    <s v="AdDirec - Adjudicación Directa"/>
    <s v="SinC - Sin Criterio"/>
    <x v="0"/>
    <x v="0"/>
    <s v="2"/>
    <s v="2. Gastos corrientes en bienes y servicios"/>
    <s v="07"/>
    <x v="9"/>
    <s v="1701"/>
    <s v="1701. Dirección del área de medio ambiente"/>
    <n v="22"/>
    <n v="224"/>
  </r>
  <r>
    <n v="220250003807"/>
    <s v="D"/>
    <d v="2025-03-13T00:00:00"/>
    <n v="22025001213"/>
    <s v="2025 03 9241 213"/>
    <n v="9.5299999999999994"/>
    <x v="238"/>
    <s v="MATERIAL FERRETERÍA PARA CM LAS FLORES (ID 44086)  / *TAPA PASACABLES 60MM BLANCA MICEL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937"/>
    <s v="D"/>
    <d v="2025-03-28T00:00:00"/>
    <n v="22025001132"/>
    <s v="2025 11 1631 22199"/>
    <n v="12.71"/>
    <x v="238"/>
    <s v="TACO ANCLAJE INDEX TORN. M8X60 DIAM.10MM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50006935"/>
    <s v="D"/>
    <d v="2025-03-28T00:00:00"/>
    <n v="22025001132"/>
    <s v="2025 11 1631 22199"/>
    <n v="19.059999999999999"/>
    <x v="238"/>
    <s v="TACO ANCLAJE INDEX TORN. M8X60 DIAM.10MM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50003805"/>
    <s v="D"/>
    <d v="2025-03-13T00:00:00"/>
    <n v="22025001213"/>
    <s v="2025 03 9241 213"/>
    <n v="19.670000000000002"/>
    <x v="238"/>
    <s v="MATERIAL FERRETERÍA CM LAS FLORES (ID 44086) / BROCA HORMIGON OPT 3F 6X100MM CORTE DIAGER / * TACO FISCHER DU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555"/>
    <s v="D"/>
    <d v="2025-03-28T00:00:00"/>
    <n v="22025001347"/>
    <s v="2025 02 9332 212"/>
    <n v="44.04"/>
    <x v="238"/>
    <s v="COMMENT|** GE 11750 CASA CONSISTORIAL ** / BRINOX TOPE METALICO B90150F / COMMENT|** GE 11750 CASA CONSISTORIAL ** / REP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49"/>
    <s v="D"/>
    <d v="2025-03-13T00:00:00"/>
    <n v="22025001213"/>
    <s v="2025 03 9241 213"/>
    <n v="121.5"/>
    <x v="238"/>
    <s v="MATERIAL DE FERRETERÍA PARA DIVERS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803"/>
    <s v="D"/>
    <d v="2025-03-13T00:00:00"/>
    <n v="22025001213"/>
    <s v="2025 03 9241 213"/>
    <n v="128.6"/>
    <x v="238"/>
    <s v="MATERIAL FERRETERÍA PARA CM LAS FLORES ( +++ / TOPE CILINDRICO ADHESVIVO TRANSP. INOFIX 2098-0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765"/>
    <s v="D"/>
    <d v="2025-03-13T00:00:00"/>
    <n v="22025001347"/>
    <s v="2025 02 9332 212"/>
    <n v="132.30000000000001"/>
    <x v="238"/>
    <s v="COMMENT|+++ SANTA ANA +++ / CERROJO TESA 2101 AE * / COMMENT|**GE0011750** **ID0044357** / REPOSAPIES FELLOWES AJUSTABLE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51"/>
    <s v="D"/>
    <d v="2025-03-13T00:00:00"/>
    <n v="22025001213"/>
    <s v="2025 03 9241 213"/>
    <n v="276.57"/>
    <x v="238"/>
    <s v="MATERIAL DE FERRETERÍA PARA EL SERVICIO DE PARTICIPACIÓN CIUDADANA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933"/>
    <s v="D"/>
    <d v="2025-03-28T00:00:00"/>
    <n v="22025001132"/>
    <s v="2025 11 1631 22199"/>
    <n v="300.66000000000003"/>
    <x v="238"/>
    <s v="CERRADURA KEYA 201353 CLICK ORO 180º / CERRADURA AGA 135 C-40 CROMAD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50005688"/>
    <s v="AD"/>
    <d v="2025-03-26T00:00:00"/>
    <n v="22025002638"/>
    <s v="2025 03 9241 22609"/>
    <n v="1650"/>
    <x v="239"/>
    <s v="MENUDO FIN DE SEMANA (1) Y CARNAVALES: TRES ACTUACIONES DE POPY VEGAS (NATIVIDAD ÁLVAREZ CHACÓN, LA OVERUELA, CAMPILLO)"/>
    <n v="220"/>
    <s v="CIUDAD RODRIGO"/>
    <s v="SALAMANC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150"/>
    <s v="AD"/>
    <d v="2025-02-10T00:00:00"/>
    <n v="22025001179"/>
    <s v="2025 06 3321 22799"/>
    <n v="1650"/>
    <x v="240"/>
    <s v="CTTO SERVICIOS TALLERES INFANTILES DIA INTERNACIONAL LA MUJER Y LA NIÑA EN LA CIENCIA BIBLIOTECAS MUNICIPALES FEB-MAR 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799"/>
  </r>
  <r>
    <n v="220250005755"/>
    <s v="AD"/>
    <d v="2025-03-27T00:00:00"/>
    <n v="22025002425"/>
    <s v="2025 03 9241 22609"/>
    <n v="1650"/>
    <x v="241"/>
    <s v="MENUDO FIN DE SEMANA (1) Y CARNAVAL: 3 REPRESENTACIONES &quot;&quot;NATA CLOWN&quot;&quot; EN MFS (SANTIAGO L. Y CARNAVAL (EMPECINADO, S.M.)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286"/>
    <s v="AD"/>
    <d v="2025-02-14T00:00:00"/>
    <n v="22025001307"/>
    <s v="2025 01 9206 22799"/>
    <n v="1644.5"/>
    <x v="8"/>
    <s v="SERVICIO DE DESTRUCCIONES PERIÓDICAS DE DOCUMENTACIÓN EN EL ARCHIVO MUNICIPAL. AÑO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799"/>
  </r>
  <r>
    <n v="220250005691"/>
    <s v="AD"/>
    <d v="2025-03-26T00:00:00"/>
    <n v="22025002649"/>
    <s v="2025 03 9241 22609"/>
    <n v="1633.5"/>
    <x v="242"/>
    <s v="MENUDO FIN DE SEMANA (1) Y CARNAVALES: TRES ACTUACIONES DE HENRIKO EN CC. ZONA SUR, ZONA ESTE Y CM PUENTE DUERO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6411"/>
    <s v="D"/>
    <d v="2025-03-28T00:00:00"/>
    <n v="22025001128"/>
    <s v="2025 11 1621 22199"/>
    <n v="60.03"/>
    <x v="243"/>
    <s v="ALB: 24-233962 PED: 24-055260-1003 S/PED: LAVADERO / VALVULA BOLA PALANCA H-H 11/2&quot;&quot;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777"/>
    <s v="D"/>
    <d v="2025-03-28T00:00:00"/>
    <n v="22025001128"/>
    <s v="2025 11 1621 22199"/>
    <n v="1517.51"/>
    <x v="243"/>
    <s v="ALB: 25-201699 PED: 25-002994-1003 S/PED:  / RACORD BARCELONA REDUCTOR B70-B45 / RACORD BARCELONA B45 MANGUERA DN-45 / 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39000143"/>
    <s v="AD"/>
    <d v="2025-01-01T00:00:00"/>
    <n v="22025001631"/>
    <s v="2025 07 1711 22799"/>
    <n v="50051.47"/>
    <x v="225"/>
    <s v="CONTRATO CONSERVACIÓN Y MEORA INFRAESTRUCTURAS VERDES ZONAS CENTRO Y NORTE_LOTE 2  ZONA NORTE_V.34/2022. COMPLEMENTARIO.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39000261"/>
    <s v="AD"/>
    <d v="2025-01-01T00:00:00"/>
    <n v="22025001640"/>
    <s v="2025 11 1621 204"/>
    <n v="49274.23"/>
    <x v="244"/>
    <s v="ARRENDAMIENTO CAMIÓN CARGA SUPERIOR MÁS DE 13m3 LOTE 1, AÑOS 2024 Y 2025. SERVICIO DE LIMPIEZA."/>
    <n v="220"/>
    <s v="RIBA-ROJA DE TURIA"/>
    <s v="VALENCIA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0"/>
    <n v="204"/>
  </r>
  <r>
    <n v="220250002882"/>
    <s v="AD"/>
    <d v="2025-03-07T00:00:00"/>
    <n v="22025001045"/>
    <s v="2025 10 2314 22700"/>
    <n v="48936.43"/>
    <x v="8"/>
    <s v="LIMPIEZA ESPACIOS JOVENES NORTE Y SUR - SERV. IGUALDAD Y JUVENTUD - MARZO A DIC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00"/>
  </r>
  <r>
    <n v="220239000664"/>
    <s v="AD"/>
    <d v="2025-01-01T00:00:00"/>
    <n v="22025001731"/>
    <s v="2025 06 3321 22799"/>
    <n v="48400"/>
    <x v="245"/>
    <s v="SE 20/21 PS 2 PRÓRROGA CONTRATO ANIMACIÓN LECTORA LOTE 2. 2024 Y 2025"/>
    <n v="220"/>
    <s v="SAN MIGUEL DEL PINO"/>
    <s v="VALLADOLID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2"/>
    <n v="22799"/>
  </r>
  <r>
    <n v="220249000528"/>
    <s v="AD"/>
    <d v="2025-01-01T00:00:00"/>
    <n v="22025001955"/>
    <s v="2025 11 1321 22104"/>
    <n v="48400"/>
    <x v="246"/>
    <s v="2ª PRÓRROGA CONTRATO DE VESTUARIO PARA POLICÍA MUNICIPAL. EXP. SPSC 02/2021. LOTE Nº 5"/>
    <n v="220"/>
    <s v="REDONDELA"/>
    <s v="PONTEVEDR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49000744"/>
    <s v="AD"/>
    <d v="2025-01-01T00:00:00"/>
    <n v="22025002344"/>
    <s v="2025 04 9204 22002"/>
    <n v="48362.65"/>
    <x v="247"/>
    <s v="SUMINISTRO DE FUNGIBLES PARA LAS IMPRESORAS DEL AYTO. DE VALLADOLID (34/2024)"/>
    <n v="220"/>
    <s v="BASAURI"/>
    <s v="BIZKAIA"/>
    <x v="3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2"/>
    <n v="22002"/>
  </r>
  <r>
    <n v="220250005359"/>
    <s v="AD"/>
    <d v="2025-03-25T00:00:00"/>
    <n v="22025002023"/>
    <s v="2025 01 9205 22699"/>
    <n v="1600.1"/>
    <x v="248"/>
    <s v="ADJUDICA GESTIÓN INTEGRAL RESIDUOS CONTAMINANTES DE LA IMPRENTA - AÑO 2025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699"/>
  </r>
  <r>
    <n v="220250001712"/>
    <s v="AD"/>
    <d v="2025-02-28T00:00:00"/>
    <n v="22025001515"/>
    <s v="2025 10 2312 22618"/>
    <n v="1597.17"/>
    <x v="169"/>
    <s v="DISEÑO GRÁFICO Y MAQUETACIÓN DE LOS PLANES DE ACCESIBILIDAD,SOLIDARIDAD,MAYORES Y CUENTA CONMIGO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18"/>
  </r>
  <r>
    <n v="220239000260"/>
    <s v="AD"/>
    <d v="2025-01-01T00:00:00"/>
    <n v="22025001639"/>
    <s v="2025 11 1321 204"/>
    <n v="46347.839999999997"/>
    <x v="208"/>
    <s v="CONTRATO  RENTING VEHÍCULOS CAMUF.  POLICÍA MUNICIPAL DE 1 DE ENERO DE 2024 A 31 DE MAYO DE 2028. EXPTE. SPSC SE-03/2023"/>
    <n v="220"/>
    <s v="LUGO"/>
    <s v="LUGO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0"/>
    <n v="204"/>
  </r>
  <r>
    <n v="220239000476"/>
    <s v="AD"/>
    <d v="2025-01-01T00:00:00"/>
    <n v="22025001680"/>
    <s v="2025 03 9241 213"/>
    <n v="45577.08"/>
    <x v="249"/>
    <s v="CONTRATO MANTENIMIENTO SIST. CALEFACCIÓN Y CLIMAT. CENTROS PARTICIPACIÓN CIUD/ LOTE 1 EXP SE-PC 11/2023/ 1ENE24-1JUN25"/>
    <n v="220"/>
    <s v="VALLADOLID"/>
    <s v="MADR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1"/>
    <n v="213"/>
  </r>
  <r>
    <n v="220249000422"/>
    <s v="AD"/>
    <d v="2025-01-01T00:00:00"/>
    <n v="22025002290"/>
    <s v="2025 10 2313 22799"/>
    <n v="45173.33"/>
    <x v="250"/>
    <s v="SER.PLANIF, DINAMIZ Y GESTION INFORMACION EN REDES-INFOR.DEL AREA DE PERS.MAY.FAMILIA Y SERV.SOC.PARA CIUDAD/EN-JUL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2"/>
    <n v="22799"/>
  </r>
  <r>
    <n v="220250001712"/>
    <s v="AD"/>
    <d v="2025-02-28T00:00:00"/>
    <n v="22025001516"/>
    <s v="2025 10 2312 22618"/>
    <n v="1597.16"/>
    <x v="169"/>
    <s v="DISEÑO GRÁFICO Y MAQUETACIÓN DE LOS PLANES DE ACCESIBILIDAD,SOLIDARIDAD,MAYORES Y CUENTA CONMIGO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18"/>
  </r>
  <r>
    <n v="220250005692"/>
    <s v="AD"/>
    <d v="2025-03-26T00:00:00"/>
    <n v="22025002674"/>
    <s v="2025 03 9241 22609"/>
    <n v="1595"/>
    <x v="251"/>
    <s v="MENUDO FIN DE SEMANA (1): 3 REPRESENTACIONES DE LUCIÉRNAGAS TEATRO EN EL EMPECINADO,  SEGUNDO MONTES Y PILARIC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49000895"/>
    <s v="AD"/>
    <d v="2025-01-01T00:00:00"/>
    <n v="22025002968"/>
    <s v="2025 10 2312 213"/>
    <n v="1589.75"/>
    <x v="252"/>
    <s v="MANTENIMIENTO DE LOS DESFIBRILADORES DE LOS CVA SIN TRANSFERIR PARA 2025"/>
    <n v="220"/>
    <s v="BOECILLO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1708"/>
    <s v="AD"/>
    <d v="2025-02-28T00:00:00"/>
    <n v="22025001345"/>
    <s v="2025 10 2312 212"/>
    <n v="1554.47"/>
    <x v="58"/>
    <s v="SUMINIST. DE MATERIAL PARA REPARACIONES EN EL CVA DELICIAS ( ESPEJO) Y SAN JUAN ( CRISTAL VENTANA)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50001132"/>
    <s v="AD"/>
    <d v="2025-02-10T00:00:00"/>
    <n v="22025000924"/>
    <s v="2025 11 1621 22706"/>
    <n v="1554.09"/>
    <x v="253"/>
    <s v="Ensayos para control de calidad (lote 2 AM 09/20) de trabajos relativos a exp 28/24"/>
    <n v="220"/>
    <s v="MALAGA"/>
    <s v="MALAGA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706"/>
  </r>
  <r>
    <n v="220250005750"/>
    <s v="AD"/>
    <d v="2025-03-27T00:00:00"/>
    <n v="22025002587"/>
    <s v="2025 11 1321 22104"/>
    <n v="1546.99"/>
    <x v="254"/>
    <s v="SUMINISTRO DE EQUIPAMIENTO PARA LA UNIDAD CICLISTA DE LA POLICÍA MUNICIP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04"/>
  </r>
  <r>
    <n v="220249000288"/>
    <s v="AD"/>
    <d v="2025-01-01T00:00:00"/>
    <n v="22025002264"/>
    <s v="2025 10 2312 22799"/>
    <n v="45000"/>
    <x v="255"/>
    <s v="mantenimiento aplicacion informatica SENIORVA-de 1/1/25 a 30/6/27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287"/>
    <s v="AD"/>
    <d v="2025-01-01T00:00:00"/>
    <n v="22025002263"/>
    <s v="2025 10 2313 22799"/>
    <n v="45000"/>
    <x v="256"/>
    <s v="MANT.APLICACIONES INFORMATICAS-L2 PRESTAVA NG -DE 1/1/25 A 30/6/27.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2"/>
    <n v="22799"/>
  </r>
  <r>
    <n v="220250005677"/>
    <s v="AD"/>
    <d v="2025-03-26T00:00:00"/>
    <n v="22025002483"/>
    <s v="2025 03 9241 22609"/>
    <n v="1540"/>
    <x v="257"/>
    <s v="MENUDO FIN DE SEMANA (1) Y CARNAVAL: 3 ACTUACIONES DE ANGÉLICA GAGO EN CC RONDILLA (2) Y CIC CONDE ANSÚREZ"/>
    <n v="220"/>
    <s v="BURGOS"/>
    <s v="BURGOS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799"/>
    <s v="AD"/>
    <d v="2025-03-27T00:00:00"/>
    <n v="22025002921"/>
    <s v="2025 11 1621 22706"/>
    <n v="1512.5"/>
    <x v="203"/>
    <s v="Redacción del proyecto para la ampliación del desarenador del edificio de lavado de vehículos"/>
    <n v="220"/>
    <s v="ZARATAN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706"/>
  </r>
  <r>
    <n v="220250001162"/>
    <s v="AD"/>
    <d v="2025-02-11T00:00:00"/>
    <n v="22025000793"/>
    <s v="2025 10 2312 212"/>
    <n v="1500.4"/>
    <x v="118"/>
    <s v="PREVISION GASTO DESATASCO TUBERIAS Y ARQUETAS DE TODOS LOS CVA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50001162"/>
    <s v="AD"/>
    <d v="2025-02-11T00:00:00"/>
    <n v="22025000794"/>
    <s v="2025 10 2312 212"/>
    <n v="1500.4"/>
    <x v="118"/>
    <s v="PREVISION GASTO DESATASCO TUBERIAS Y ARQUETAS DE TODOS LOS CVA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49000309"/>
    <s v="AD"/>
    <d v="2025-01-01T00:00:00"/>
    <n v="22025002276"/>
    <s v="2025 10 2313 22799"/>
    <n v="45000"/>
    <x v="258"/>
    <s v="MANT.APLICACIONES INFORMATICAS- L3 VASSOCIALES (45-45 Y 22,5)-DE 1 de enero de 2025 A 30 de junio de 2027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2"/>
    <n v="22799"/>
  </r>
  <r>
    <n v="220249000217"/>
    <s v="AD"/>
    <d v="2025-01-01T00:00:00"/>
    <n v="22025001881"/>
    <s v="2025 10 2314 22799"/>
    <n v="10424"/>
    <x v="259"/>
    <s v="PRORROGA 1/1 A 30/6/25 - L 1 Y 2 PROG.PREV.FAM.MONEO Y DED-Y OTROS EN C.ESC. PM. DROGAS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50001148"/>
    <s v="AD"/>
    <d v="2025-02-10T00:00:00"/>
    <n v="22025001163"/>
    <s v="2025 06 3321 22799"/>
    <n v="1500"/>
    <x v="169"/>
    <s v="CTTO MENOR SERVICIOS DISEÑO CARTELERIA E IMAGENES REDES SOCIALES BIBLIOTECAS MUNICIPALES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799"/>
  </r>
  <r>
    <n v="220250001128"/>
    <s v="AD"/>
    <d v="2025-02-10T00:00:00"/>
    <n v="22025001086"/>
    <s v="2025 06 3232 212"/>
    <n v="1500"/>
    <x v="260"/>
    <s v="CONTRATO MEJORA ACCESOS A COLEGIOS PÚBLICOS PARA EVITAR RIESGOS DE RESBALONES Y CAÍDAS.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5678"/>
    <s v="AD"/>
    <d v="2025-03-26T00:00:00"/>
    <n v="22025002570"/>
    <s v="2025 03 9241 22609"/>
    <n v="1485"/>
    <x v="261"/>
    <s v="MENUDO FIN DE SEMANA (1) Y CARNAVAL: 3 REPRESENTACIONES DEL GRUPO ZOLOPOTROKO TEATRO"/>
    <n v="220"/>
    <s v="CABEZON DE PISUERGA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49000906"/>
    <s v="AD"/>
    <d v="2025-01-01T00:00:00"/>
    <n v="22025002113"/>
    <s v="2025 10 2311 22700"/>
    <n v="1473.23"/>
    <x v="13"/>
    <s v="PRORROGA extraord. L11 LIMPIEZA COMEDOR SOCIAL - PROY.FINANC.AFECTADA TRANSF.CPMs Y COMEDOR - ene a may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39000881"/>
    <s v="AD"/>
    <d v="2025-01-01T00:00:00"/>
    <n v="22025001750"/>
    <s v="2025 07 1721 213"/>
    <n v="3872"/>
    <x v="262"/>
    <s v="PRORROGA DEL CONTRATO VS 7/20"/>
    <n v="22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1"/>
    <n v="213"/>
  </r>
  <r>
    <n v="220250005021"/>
    <s v="ADO"/>
    <d v="2025-03-21T00:00:00"/>
    <n v="22025001277"/>
    <s v="2025 01 4331 22699"/>
    <n v="2200"/>
    <x v="263"/>
    <s v="PAGO CUOTA ANUAL DEL AYUNTAMIENTO DE VALLADOLID COMO SOCIO PROTECTOR DE LA FUNDACIÓN PARA LA EXCELENCIA EMPRESARIAL CYL"/>
    <n v="240"/>
    <s v="VALLADOLID"/>
    <s v="VALLADOLID"/>
    <x v="1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99"/>
  </r>
  <r>
    <n v="220250001514"/>
    <s v="AD"/>
    <d v="2025-02-19T00:00:00"/>
    <n v="22025001281"/>
    <s v="2025 07 1721 22706"/>
    <n v="1464.1"/>
    <x v="264"/>
    <s v="REALIZACION PLANOS ZONA ZAS Nº3 CANTARRANAS"/>
    <n v="220"/>
    <s v="SIMANCAS"/>
    <s v="VALLADOL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706"/>
  </r>
  <r>
    <n v="220250007320"/>
    <s v="AD"/>
    <d v="2025-03-31T00:00:00"/>
    <n v="22025002753"/>
    <s v="2025 11 1361 213"/>
    <n v="1452"/>
    <x v="265"/>
    <s v="Inspección eléctrica regulatoria  adquisición del Certificado de Instalación Eléctrica (boletín de instalación)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39000420"/>
    <s v="AD"/>
    <d v="2025-01-01T00:00:00"/>
    <n v="22025001654"/>
    <s v="2025 10 2312 22102"/>
    <n v="45400"/>
    <x v="55"/>
    <s v="suministro gas-iniciativas sociales: cpms no transf. de 1/1/24 a 30/9/25-(cont de 1/10/23 a 30/9/25)"/>
    <n v="220"/>
    <s v="BARCELONA"/>
    <s v="BARCELON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2"/>
  </r>
  <r>
    <n v="220239000421"/>
    <s v="AD"/>
    <d v="2025-01-01T00:00:00"/>
    <n v="22025001655"/>
    <s v="2025 10 2312 22102"/>
    <n v="58200"/>
    <x v="55"/>
    <s v="suministro gas-iniciativas sociales: cpms tranf-proy-de 1/1/24 a 30/9/25-(cont de 1/10/23 a 30/9/25)"/>
    <n v="220"/>
    <s v="BARCELONA"/>
    <s v="BARCELON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2"/>
  </r>
  <r>
    <n v="220239000423"/>
    <s v="AD"/>
    <d v="2025-01-01T00:00:00"/>
    <n v="22025001656"/>
    <s v="2025 10 2412 22102"/>
    <n v="10000"/>
    <x v="55"/>
    <s v="NUEVO CONTRATO SUMINISTRO GAS-DE 2024 A 30 SEPTIEMBRE 2025-CENTRO DE FORMACIÓN JACINTO BENAVENTE."/>
    <n v="220"/>
    <s v="BARCELONA"/>
    <s v="BARCELONA"/>
    <x v="3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102"/>
  </r>
  <r>
    <n v="220239000424"/>
    <s v="AD"/>
    <d v="2025-01-01T00:00:00"/>
    <n v="22025001657"/>
    <s v="2025 10 2311 22102"/>
    <n v="9000"/>
    <x v="55"/>
    <s v="SUMINISTRO GAS-INTERVENCION SOCIAL: COMEDOR SOCIAL (PROYECTO) DE 1/10/23 AL 30/09/25 - DE ENE-24 A SEP-25"/>
    <n v="220"/>
    <s v="BARCELONA"/>
    <s v="BARCELONA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102"/>
  </r>
  <r>
    <n v="220239000425"/>
    <s v="AD"/>
    <d v="2025-01-01T00:00:00"/>
    <n v="22025001658"/>
    <s v="2025 10 2311 22102"/>
    <n v="32500"/>
    <x v="55"/>
    <s v="SUMINISTRO GAS-INTERVENCION SOCIAL: CEAS Y C.INTEGRADO DEL 1/10/23 AL 30/9/2025 - DE ENE-24 A SEP-25"/>
    <n v="220"/>
    <s v="BARCELONA"/>
    <s v="BARCELONA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102"/>
  </r>
  <r>
    <n v="220239000427"/>
    <s v="AD"/>
    <d v="2025-01-01T00:00:00"/>
    <n v="22025001659"/>
    <s v="2025 02 9332 22102"/>
    <n v="68000"/>
    <x v="55"/>
    <s v="ADJUDICAR  CONTRATO GAS NATURAL DE 1 ENERO A 30 DE SEPTIEMBRE DE 2025"/>
    <n v="220"/>
    <s v="BARCELONA"/>
    <s v="BARCELONA"/>
    <x v="3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102"/>
  </r>
  <r>
    <n v="220239000428"/>
    <s v="AD"/>
    <d v="2025-01-01T00:00:00"/>
    <n v="22025001660"/>
    <s v="2025 11 1321 22102"/>
    <n v="60000"/>
    <x v="55"/>
    <s v="SUMINISTRO DE GAS PARA POLICÍA MUNICIPAL DE 1 DE ENERO A 31 DE DIC. DE 2024 Y DE 1 DE ENERO A 30 DE SEPT. DE 2025."/>
    <n v="220"/>
    <s v="BARCELONA"/>
    <s v="BARCELON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2"/>
  </r>
  <r>
    <n v="220239000429"/>
    <s v="AD"/>
    <d v="2025-01-01T00:00:00"/>
    <n v="22025001661"/>
    <s v="2025 11 1621 22102"/>
    <n v="32000"/>
    <x v="55"/>
    <s v="CONTRATO SUMINISTRO GAS NATURA ENERO 2024-SEPTIEMBRE 2025 (SERVICIO DE LIMPIEZA)"/>
    <n v="220"/>
    <s v="BARCELONA"/>
    <s v="BARCELONA"/>
    <x v="3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102"/>
  </r>
  <r>
    <n v="220239000431"/>
    <s v="AD"/>
    <d v="2025-01-01T00:00:00"/>
    <n v="22025001663"/>
    <s v="2025 06 3232 22102"/>
    <n v="590000"/>
    <x v="55"/>
    <s v="CONTRATO SUMINISTRO GAS NATURAL COLEGIOS PUBLICOS DEL 1 ENERO 2024 A 30 SEPTIEMBRE 2025"/>
    <n v="220"/>
    <s v="BARCELONA"/>
    <s v="BARCELONA"/>
    <x v="3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2"/>
    <n v="22102"/>
  </r>
  <r>
    <n v="220239000432"/>
    <s v="AD"/>
    <d v="2025-01-01T00:00:00"/>
    <n v="22025001664"/>
    <s v="2025 06 3231 22102"/>
    <n v="57000"/>
    <x v="55"/>
    <s v="CONTRATO SUMINISTRO GAS NATURAL ESCUELAS INFANTILES MUNICIPALES DE 1 ENERO 2024 A 30 SEPTIEMBRE 2025"/>
    <n v="220"/>
    <s v="BARCELONA"/>
    <s v="BARCELONA"/>
    <x v="3"/>
    <s v="PrAbier - Procedimiento Abierto"/>
    <s v="UniC - Único Criterio"/>
    <x v="2"/>
    <x v="0"/>
    <s v="2"/>
    <s v="2. Gastos corrientes en bienes y servicios"/>
    <s v="06"/>
    <x v="4"/>
    <s v="3231"/>
    <s v="3231. Escuelas infantiles"/>
    <n v="22"/>
    <n v="22102"/>
  </r>
  <r>
    <n v="220239000433"/>
    <s v="AD"/>
    <d v="2025-01-01T00:00:00"/>
    <n v="22025001665"/>
    <s v="2025 06 3321 22102"/>
    <n v="8000"/>
    <x v="55"/>
    <s v="CONTRATO SUMINISTRO GAS NATURAL BIBLIOTECAS MUNICIPALES DE 1 ENERO 2024 A 30 SEPTIEMBRE 2025"/>
    <n v="220"/>
    <s v="BARCELONA"/>
    <s v="BARCELONA"/>
    <x v="3"/>
    <s v="PrAbier - Procedimiento Abierto"/>
    <s v="UniC - Único Criterio"/>
    <x v="2"/>
    <x v="0"/>
    <s v="2"/>
    <s v="2. Gastos corrientes en bienes y servicios"/>
    <s v="06"/>
    <x v="4"/>
    <s v="3321"/>
    <s v="3321. Bibliotecas públicas"/>
    <n v="22"/>
    <n v="22102"/>
  </r>
  <r>
    <n v="220239000434"/>
    <s v="AD"/>
    <d v="2025-01-01T00:00:00"/>
    <n v="22025001666"/>
    <s v="2025 10 2315 22102"/>
    <n v="4000"/>
    <x v="55"/>
    <s v="CONTRATO SUMINISTRO GAS NATURAL CENTRO MUNICIPAL IGUALDAD 1 ENERO 2024 A 30 SEPTIEMBRE 2025"/>
    <n v="220"/>
    <s v="BARCELONA"/>
    <s v="BARCELONA"/>
    <x v="3"/>
    <s v="PrAbier - Procedimiento Abierto"/>
    <s v="UniC - Único Criterio"/>
    <x v="2"/>
    <x v="0"/>
    <s v="2"/>
    <s v="2. Gastos corrientes en bienes y servicios"/>
    <s v="10"/>
    <x v="3"/>
    <s v="2315"/>
    <s v="2315. Políticas de Igualdad e infancia"/>
    <n v="22"/>
    <n v="22102"/>
  </r>
  <r>
    <n v="220239000435"/>
    <s v="AD"/>
    <d v="2025-01-01T00:00:00"/>
    <n v="22025001667"/>
    <s v="2025 05 4312 22102"/>
    <n v="1800"/>
    <x v="55"/>
    <s v="CONTRATO SUMINISTRO GAS NATURAL OFICINA VENTA AMBULANTE."/>
    <n v="220"/>
    <s v="BARCELONA"/>
    <s v="BARCELONA"/>
    <x v="3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102"/>
  </r>
  <r>
    <n v="220239000436"/>
    <s v="AD"/>
    <d v="2025-01-01T00:00:00"/>
    <n v="22025001668"/>
    <s v="2025 11 1361 22102"/>
    <n v="30000"/>
    <x v="55"/>
    <s v="CONTRATO SUMINISTRO GAS NATURAL; AÑO 2024 Y DEL 1 DE ENERO AL 30 DE SEPTIEMBRE DE 2025; SEISYPC."/>
    <n v="220"/>
    <s v="BARCELONA"/>
    <s v="BARCELONA"/>
    <x v="3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2"/>
    <n v="22102"/>
  </r>
  <r>
    <n v="220250005765"/>
    <s v="AD"/>
    <d v="2025-03-27T00:00:00"/>
    <n v="22025002818"/>
    <s v="2025 06 3232 22102"/>
    <n v="3025"/>
    <x v="55"/>
    <s v="INSPECCIÓN PERIÓDICA DE LA INSTALACIÓN RECEPTORA INDIVIDUAL POR PARTE DE LA EMPRESA DISTRIBUIDORA DE GAS. COLEGIOS 2025"/>
    <n v="220"/>
    <s v="BARCELONA"/>
    <s v="BARCELONA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2"/>
    <n v="22102"/>
  </r>
  <r>
    <n v="220250001290"/>
    <s v="AD"/>
    <d v="2025-02-14T00:00:00"/>
    <n v="22025001331"/>
    <s v="2025 01 9207 22602"/>
    <n v="1452"/>
    <x v="266"/>
    <s v="ADJUDICA INSERCIÓN PUBLICITARIAS MENSUAL EN REVISTA 'EL TOREO CASTELLANO' 2025"/>
    <n v="220"/>
    <s v="ALDEAMAYOR DE SAN MARTIN"/>
    <s v="VALLADOL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02"/>
  </r>
  <r>
    <n v="220249000852"/>
    <s v="AD"/>
    <d v="2025-01-01T00:00:00"/>
    <n v="22025002070"/>
    <s v="2025 11 1621 22706"/>
    <n v="44197.67"/>
    <x v="267"/>
    <s v="REDACCIÓN DEL PROYECTO EJECUTIVO DE CONRUCCIÓN DE UNA ESTACIÓN DE SUMINISTRO DE GNC. SERVICIO DE LIMPIEZA.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706"/>
  </r>
  <r>
    <n v="220250005726"/>
    <s v="AD"/>
    <d v="2025-03-27T00:00:00"/>
    <n v="22025002756"/>
    <s v="2025 06 3231 212"/>
    <n v="1452"/>
    <x v="58"/>
    <s v="CONTRATO DE SUMINISTRO DE CRISTALERÍA PARA ESCUELAS INFANTILES MUNICIPALES.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31"/>
    <s v="3231. Escuelas infantiles"/>
    <n v="21"/>
    <n v="212"/>
  </r>
  <r>
    <n v="220249000840"/>
    <s v="AD"/>
    <d v="2025-01-01T00:00:00"/>
    <n v="22025002061"/>
    <s v="2025 03 9241 203"/>
    <n v="43248.95"/>
    <x v="148"/>
    <s v="SE PC 87/2022 (LOTE 1): PRÓRROGA CONTRATO SUMINISTRO EN RÉGIMEN DE ALQUILER DE INFRAESTRUCTURAS (1A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0"/>
    <n v="203"/>
  </r>
  <r>
    <n v="220250003639"/>
    <s v="D"/>
    <d v="2025-03-13T00:00:00"/>
    <n v="22025001213"/>
    <s v="2025 03 9241 213"/>
    <n v="12.41"/>
    <x v="268"/>
    <s v="MATERIAL FERRETERÍA CC PARQUESOL (ID 44028 // CANAL 20X12,5 DLPLUS / CEYS MONTACK CINTA BLISTER)"/>
    <n v="300"/>
    <s v="BARCELONA"/>
    <s v="BARCELONA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543"/>
    <s v="D"/>
    <d v="2025-03-28T00:00:00"/>
    <n v="22025001347"/>
    <s v="2025 02 9332 212"/>
    <n v="19.77"/>
    <x v="268"/>
    <s v="SCOTCH® 23 CINTA AUTOSOLDABLE 19MM X 9.15M"/>
    <n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5014"/>
    <s v="ADO"/>
    <d v="2025-03-21T00:00:00"/>
    <n v="22025000811"/>
    <s v="2025 08 1341 22699"/>
    <n v="39.880000000000003"/>
    <x v="268"/>
    <s v="TRABAJO ENCARGADO A MANTENIMIENTO PARA CMU (PANELTECH HP A 1848 33W 4K CLD BLANCO UGR&lt;19)"/>
    <n v="240"/>
    <s v="BARCELONA"/>
    <s v="BARCELONA"/>
    <x v="3"/>
    <s v="AdDirec - Adjudicación Directa"/>
    <s v="SinC - Sin Criterio"/>
    <x v="0"/>
    <x v="0"/>
    <s v="2"/>
    <s v="2. Gastos corrientes en bienes y servicios"/>
    <s v="08"/>
    <x v="2"/>
    <s v="1341"/>
    <s v="1341. Movilidad"/>
    <n v="22"/>
    <n v="22699"/>
  </r>
  <r>
    <n v="220250005702"/>
    <s v="AD"/>
    <d v="2025-03-26T00:00:00"/>
    <n v="22025002957"/>
    <s v="2025 11 1621 22199"/>
    <n v="1420.78"/>
    <x v="269"/>
    <s v="Adquisición y mantenimiento equipo POU (fuente de agua) del Servicio de Limpieza durante el año 2025."/>
    <n v="220"/>
    <s v="TOMARES"/>
    <s v="SEVILLA"/>
    <x v="3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199"/>
  </r>
  <r>
    <n v="220250001123"/>
    <s v="AD"/>
    <d v="2025-02-10T00:00:00"/>
    <n v="22025000904"/>
    <s v="2025 11 3111 213"/>
    <n v="1404.23"/>
    <x v="270"/>
    <s v="CONTRATO MANTENIMIENTO PREVENTIVO Y SERVICIO CORRECTIVO CALDERA DE BIOMASA Y CAPTADORES SOLARES DEL C.M.P.A.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1"/>
    <n v="213"/>
  </r>
  <r>
    <n v="220249000050"/>
    <s v="AD"/>
    <d v="2025-01-01T00:00:00"/>
    <n v="22025001536"/>
    <s v="2025 04 9231 22799"/>
    <n v="42350"/>
    <x v="271"/>
    <s v="CONTRATACION SERVICIOS DE IMPRESIÓN , PLEGADO Y ENSOBRADO DE LOS ENVIOS POSTALES DEL AYUNTAMIENTO DE VALLADOLID"/>
    <n v="220"/>
    <s v="ALCALÁ DE GUADAIRA"/>
    <s v="SEVILLA"/>
    <x v="0"/>
    <s v="PrAbier - Procedimiento Abierto"/>
    <s v="UniC - Único Criterio"/>
    <x v="2"/>
    <x v="0"/>
    <s v="2"/>
    <s v="2. Gastos corrientes en bienes y servicios"/>
    <s v="04"/>
    <x v="1"/>
    <s v="9231"/>
    <s v="9231. Información, registro y gestión del padrón"/>
    <n v="22"/>
    <n v="22799"/>
  </r>
  <r>
    <n v="220239000325"/>
    <s v="AD"/>
    <d v="2025-01-01T00:00:00"/>
    <n v="22025001650"/>
    <s v="2025 10 2311 22799"/>
    <n v="41521.4"/>
    <x v="124"/>
    <s v="SERV.CELADURIA -LOTE 2 CENTROS DE ACCION SOCIAL - INTERV.SOC- DE 1/1/24 A 31/7/25 (2024: 69.017,60e y 2025: 41.521,40e)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059"/>
    <s v="AD"/>
    <d v="2025-01-01T00:00:00"/>
    <n v="22025001830"/>
    <s v="2025 01 9206 22706"/>
    <n v="40250"/>
    <x v="272"/>
    <s v="PRÓRROGA CONTRATO SERVICIO APOYO GESTIÓN ARCHIVO MUNICIPAL. 1/1/2025 A 30/6/2025.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2"/>
    <n v="22706"/>
  </r>
  <r>
    <n v="220249000718"/>
    <s v="AD"/>
    <d v="2025-01-01T00:00:00"/>
    <n v="22025002322"/>
    <s v="2025 04 9204 22701"/>
    <n v="40063.1"/>
    <x v="124"/>
    <s v="SERVICIOS DE CELADURÍA CDIT  (33/2024)"/>
    <n v="220"/>
    <s v="VALLADOLID"/>
    <s v="VALLADOLID"/>
    <x v="0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2"/>
    <n v="22701"/>
  </r>
  <r>
    <n v="220249000476"/>
    <s v="AD"/>
    <d v="2025-01-01T00:00:00"/>
    <n v="22025001930"/>
    <s v="2025 01 4331 22706"/>
    <n v="37243.800000000003"/>
    <x v="273"/>
    <s v="SERVICIO PARA LA ELABORACION DE PLANES DE DESCARBONIZACION"/>
    <n v="220"/>
    <s v="MADRID"/>
    <s v="MADRID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2"/>
    <n v="22706"/>
  </r>
  <r>
    <n v="220249000578"/>
    <s v="AD"/>
    <d v="2025-01-01T00:00:00"/>
    <n v="22025001969"/>
    <s v="2025 08 1532 22103"/>
    <n v="37126.400000000001"/>
    <x v="41"/>
    <s v="Suministro de gasóleo de automoción para los vehículos del SEPI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532"/>
    <s v="1532. Pavimentación vias públicas y otros servicios urbanísticos"/>
    <n v="22"/>
    <n v="22103"/>
  </r>
  <r>
    <n v="220249001045"/>
    <s v="AD"/>
    <d v="2025-01-01T00:00:00"/>
    <n v="22025002436"/>
    <s v="2025 11 1621 22700"/>
    <n v="36680.339999999997"/>
    <x v="207"/>
    <s v="CONTRATO CENTRALIZADO DE LIMPIEZA DE INSTALACIONES 15/2024. SERVICIO DE LIMPIEZA."/>
    <n v="220"/>
    <s v="BURGOS"/>
    <s v="BURGOS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50001229"/>
    <s v="AD"/>
    <d v="2025-02-12T00:00:00"/>
    <n v="22025001148"/>
    <s v="2025 07 1721 22799"/>
    <n v="1397.55"/>
    <x v="274"/>
    <s v="REPARACION AVERIA PLACA DEL LABORATORIO"/>
    <n v="220"/>
    <s v="MADRID"/>
    <s v="MADR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799"/>
  </r>
  <r>
    <n v="220250001282"/>
    <s v="AD"/>
    <d v="2025-02-14T00:00:00"/>
    <n v="22025001294"/>
    <s v="2025 07 1711 22113"/>
    <n v="1375.9"/>
    <x v="275"/>
    <s v="SUMINISTRO DE ALIMENTO PARA FAUNA DEL CAMPO GRANDE."/>
    <n v="220"/>
    <s v="VALLADOLID"/>
    <s v="VALLADOLID"/>
    <x v="3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2"/>
    <n v="22113"/>
  </r>
  <r>
    <n v="220249000474"/>
    <s v="AD"/>
    <d v="2025-01-01T00:00:00"/>
    <n v="22025001929"/>
    <s v="2025 08 1651 213"/>
    <n v="34384.18"/>
    <x v="276"/>
    <s v="2ª prórroga  contrato del suministro de material fungible para alumbrado público en Valladolid (exp.28/2021 PS nº 2) L 2"/>
    <n v="220"/>
    <s v="LEGANES"/>
    <s v="MADRID"/>
    <x v="3"/>
    <s v="PrAbier - Procedimiento Abierto"/>
    <s v="MultiC - MultiCriterio"/>
    <x v="2"/>
    <x v="0"/>
    <s v="2"/>
    <s v="2. Gastos corrientes en bienes y servicios"/>
    <s v="08"/>
    <x v="2"/>
    <s v="1651"/>
    <s v="1651. Alumbrado público"/>
    <n v="21"/>
    <n v="213"/>
  </r>
  <r>
    <n v="220249000868"/>
    <s v="AD"/>
    <d v="2025-01-01T00:00:00"/>
    <n v="22025002086"/>
    <s v="2025 10 2315 22799"/>
    <n v="1357.5"/>
    <x v="240"/>
    <s v="TALLERES DE SENSIBILIZACIÓN EN EL CENTRO MUNICIPAL DE LA IGUALDAD / ENERO A JUNI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221"/>
    <s v="AD"/>
    <d v="2025-02-12T00:00:00"/>
    <n v="22025000820"/>
    <s v="2025 08 1532 203"/>
    <n v="1331"/>
    <x v="86"/>
    <s v="Alquiler y retirada de contenedores de obra, a demanda y según necesidades."/>
    <n v="220"/>
    <s v="LA FLECHA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0"/>
    <n v="203"/>
  </r>
  <r>
    <n v="220239000326"/>
    <s v="AD"/>
    <d v="2025-01-01T00:00:00"/>
    <n v="22025001651"/>
    <s v="2025 01 4331 22799"/>
    <n v="33063.1"/>
    <x v="207"/>
    <s v="CONTRATACION SERVICIOS CELADURIA AGENCIA DE INNOVACION Y DESARROLLO ECONOMICO. CONTRATO CENTRALIZADO"/>
    <n v="220"/>
    <s v="BURGOS"/>
    <s v="BURGOS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2"/>
    <n v="22799"/>
  </r>
  <r>
    <n v="220250001164"/>
    <s v="AD"/>
    <d v="2025-02-11T00:00:00"/>
    <n v="22025001025"/>
    <s v="2025 10 2312 22699"/>
    <n v="1270.5"/>
    <x v="277"/>
    <s v="ACTIVIDAD MUSICAL POR LA  CELEBRACION DE SAN PEDRO REGALADO LOS USUARIOS DE LOS CVA EN LA PERGOLA DEL CAMPO GRANDE-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1177"/>
    <s v="AD"/>
    <d v="2025-02-11T00:00:00"/>
    <n v="22025000759"/>
    <s v="2025 01 9207 22001"/>
    <n v="1269.8499999999999"/>
    <x v="278"/>
    <s v="ADJUDICA SUMINISTRO DIARIO DE PRENSA ESCRITA PARA ALCALDÍA Y GABINETE DE GOBIERNO Y RELACIONES -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3012"/>
    <s v="AD"/>
    <d v="2025-03-10T00:00:00"/>
    <n v="22025001358"/>
    <s v="2025 10 2314 22613"/>
    <n v="8591"/>
    <x v="279"/>
    <s v="CONTRATO CONCIERTO SHOWCASE MARLENA DIRIGO A LA POBLACION JUVENIL - FEBRERO 2025"/>
    <n v="220"/>
    <s v="S.S.DE LOS REYES"/>
    <s v="MADR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613"/>
  </r>
  <r>
    <n v="220249001042"/>
    <s v="AD"/>
    <d v="2025-01-01T00:00:00"/>
    <n v="22025002219"/>
    <s v="2025 11 1321 22104"/>
    <n v="30129"/>
    <x v="280"/>
    <s v="1ª PRÓRROGA EXP. 26/2022 CTTO SUMINISTRO CASCOS, GUANTES MOTORISTAS Y ROPA POLICIAL DE ALTA VISIBILIDAD 2025 LOTE I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49000273"/>
    <s v="AD"/>
    <d v="2025-01-01T00:00:00"/>
    <n v="22025002257"/>
    <s v="2025 10 2315 22799"/>
    <n v="3565.23"/>
    <x v="228"/>
    <s v="SE 14/2024 LOTE 3. CTTO SERVICIOS CONSERV. Y MTO ZONAS VERDES, ARBOLADO CENTRO MUNIC. IGUALDAD / 23/09/2024 - 22/09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799"/>
  </r>
  <r>
    <n v="220250004202"/>
    <s v="AD"/>
    <d v="2025-03-18T00:00:00"/>
    <n v="22025002578"/>
    <s v="2025 10 2312 22799"/>
    <n v="30008"/>
    <x v="281"/>
    <s v="SERVICIO DE RESTAURACION EN CENTRO DE ESTANCIAS DIURNAS HUERTA DEL REY AÑ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5016"/>
    <s v="ADO"/>
    <d v="2025-03-21T00:00:00"/>
    <n v="22025001118"/>
    <s v="2025 10 2311 22799"/>
    <n v="114.77"/>
    <x v="228"/>
    <s v="F - 667 - Sustituye a F-2024-14409 - SERVICIO JARDINERIA COMEDOR SOCIAL- NOVIEMBRE 2024 - SIFU"/>
    <n v="24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50005017"/>
    <s v="ADO"/>
    <d v="2025-03-21T00:00:00"/>
    <n v="22025001178"/>
    <s v="2025 10 2311 22799"/>
    <n v="524.32000000000005"/>
    <x v="228"/>
    <s v="F - 751 - REPARTO ENTRE CEAS - 4 DIAS  (7-14-21-28) JUNIO 2023"/>
    <n v="24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2"/>
    <n v="22799"/>
  </r>
  <r>
    <n v="220249000940"/>
    <s v="AD"/>
    <d v="2025-01-01T00:00:00"/>
    <n v="22025002138"/>
    <s v="2025 10 2311 213"/>
    <n v="25489.3"/>
    <x v="100"/>
    <s v="2DA PRORROGA. ALQUILER Y COPIAS EQUIPOS IMPRES. SERV.CENTRALES Y CEAS - DEL 8/2/25 AL 7/2/26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49000941"/>
    <s v="AD"/>
    <d v="2025-01-01T00:00:00"/>
    <n v="22025002139"/>
    <s v="2025 10 2311 213"/>
    <n v="682.93"/>
    <x v="100"/>
    <s v="2DA PRORROGA. ALQUILER Y COPIAS EQUIPOS MULTIF. COMEDOR SOCIAL - DEL 8/2/25 AL 7/2/26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49000942"/>
    <s v="AD"/>
    <d v="2025-01-01T00:00:00"/>
    <n v="22025002140"/>
    <s v="2025 10 2311 213"/>
    <n v="476.97"/>
    <x v="100"/>
    <s v="2DA PRORROGA. ALQUILER Y COPIAS EQUIPOS MULTIFUNCION DEL CAI - DEL 8/2/25 AL 7/2/26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49000943"/>
    <s v="AD"/>
    <d v="2025-01-01T00:00:00"/>
    <n v="22025002141"/>
    <s v="2025 04 9204 213"/>
    <n v="644.12"/>
    <x v="100"/>
    <s v="SUMINISTRO DE IMPRESIÓN CORPORATIVA, CDIT, SEGUNDA PRÓRROGA (30/2024)"/>
    <n v="220"/>
    <s v="VALLADOLID"/>
    <s v="VALLADOLID"/>
    <x v="3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1"/>
    <n v="213"/>
  </r>
  <r>
    <n v="220249000944"/>
    <s v="AD"/>
    <d v="2025-01-01T00:00:00"/>
    <n v="22025002142"/>
    <s v="2025 06 3321 213"/>
    <n v="3360.48"/>
    <x v="100"/>
    <s v="PR-SE 40/2021 PS 5. SEGUNDA PRORROGA CONTRATO SUMINISTRO IMPRESION CORPORATIVA. BIB. PUBLICAS.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1"/>
    <n v="213"/>
  </r>
  <r>
    <n v="220249000945"/>
    <s v="AD"/>
    <d v="2025-01-01T00:00:00"/>
    <n v="22025002143"/>
    <s v="2025 07 1721 203"/>
    <n v="11320"/>
    <x v="100"/>
    <s v="CONTRATO 2ª PRORROGA PR-SE 40/2021 SUMINISTRO IMPRESORAS SERVICIO DE MEDIO AMBIENTE Nº FC011373 Y FC011374"/>
    <n v="220"/>
    <s v="VALLADOLID"/>
    <s v="VALLADOL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0"/>
    <n v="203"/>
  </r>
  <r>
    <n v="220249000946"/>
    <s v="AD"/>
    <d v="2025-01-01T00:00:00"/>
    <n v="22025002144"/>
    <s v="2025 01 9203 213"/>
    <n v="902.52"/>
    <x v="100"/>
    <s v="SEGUNDA PRORROGA COPIAS CONTRATO MAQ. FOTOCOP. KYOCERA 4053 R.I. 08/02/2025 -31/12/2025; 01/01/2026 -07/0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1"/>
    <n v="213"/>
  </r>
  <r>
    <n v="220249000947"/>
    <s v="AD"/>
    <d v="2025-01-01T00:00:00"/>
    <n v="22025002145"/>
    <s v="2025 01 9203 203"/>
    <n v="732.48"/>
    <x v="100"/>
    <s v="SEGUNDA PRORROGA ALQUILER MAQ. FOTOCOP. KYOCERA 4053 R.I., 08/02/2025/ - 31/12/2025; 01/01/2026 - 07/0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0"/>
    <n v="203"/>
  </r>
  <r>
    <n v="220249000948"/>
    <s v="AD"/>
    <d v="2025-01-01T00:00:00"/>
    <n v="22025002146"/>
    <s v="2025 10 2313 213"/>
    <n v="2608.15"/>
    <x v="100"/>
    <s v="2ª PRORROGA. SUM. IMPRESION CONCEJALIA,DIRECCION Y SECRET. EJECUTIVA. AREA SERVICIOS SOCIALES.DE 8 FEB 2025 AL 7 FEB 26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1"/>
    <n v="213"/>
  </r>
  <r>
    <n v="220249000949"/>
    <s v="AD"/>
    <d v="2025-01-01T00:00:00"/>
    <n v="22025002147"/>
    <s v="2025 11 1361 213"/>
    <n v="2052.89"/>
    <x v="100"/>
    <s v="2ª PRORROGA IMPRESION CORPORATIVA DEL 08/02/2025 AL 31/12/2025///SERVICIO DE EXTINCION DE INCENDIOS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1"/>
    <n v="213"/>
  </r>
  <r>
    <n v="220249000951"/>
    <s v="AD"/>
    <d v="2025-01-01T00:00:00"/>
    <n v="22025002148"/>
    <s v="2025 11 1621 213"/>
    <n v="4000"/>
    <x v="100"/>
    <s v="SEGUNDA PRORROGA EXP. PR-SE 40/2021 SUMINISTRO IMPRESIÓN CORPORATIVA DEL EXCMO. AYTO VALLADOLID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49000953"/>
    <s v="AD"/>
    <d v="2025-01-01T00:00:00"/>
    <n v="22025002149"/>
    <s v="2025 11 3111 203"/>
    <n v="5375"/>
    <x v="100"/>
    <s v="SEGUNDA PRORROGA CONTRATO ALQUILER/COPIAS IMPRESION Sº SALUD PUBLICA Y DIREC. AREA S.P. Y S.C. DEL 8-2-2025 AL 7-2-2026"/>
    <n v="220"/>
    <s v="VALLADOLID"/>
    <s v="VALLADOLID"/>
    <x v="3"/>
    <s v="PrAbier - Procedimiento Abierto"/>
    <s v="UniC - Único Criterio"/>
    <x v="2"/>
    <x v="0"/>
    <s v="2"/>
    <s v="2. Gastos corrientes en bienes y servicios"/>
    <s v="11"/>
    <x v="0"/>
    <s v="3111"/>
    <s v="3111. Protección de la salubridad pública"/>
    <n v="20"/>
    <n v="203"/>
  </r>
  <r>
    <n v="220249000954"/>
    <s v="AD"/>
    <d v="2025-01-01T00:00:00"/>
    <n v="22025002150"/>
    <s v="2025 09 4322 213"/>
    <n v="2641.77"/>
    <x v="100"/>
    <s v="SEGUNDA PRORROGA CONTRATO CENTRALIZADO DE SUMINISTRO DE LA GESTION DE IMPRESION CORPORATIVA AREA TURISMO"/>
    <n v="220"/>
    <s v="VALLADOLID"/>
    <s v="VALLADOLID"/>
    <x v="3"/>
    <s v="PrAbier - Procedimiento Abierto"/>
    <s v="MultiC - MultiCriterio"/>
    <x v="2"/>
    <x v="0"/>
    <s v="2"/>
    <s v="2. Gastos corrientes en bienes y servicios"/>
    <s v="09"/>
    <x v="8"/>
    <s v="4322"/>
    <s v="4332. Dirección del área de turismo, eventos y marca ciudad"/>
    <n v="21"/>
    <n v="213"/>
  </r>
  <r>
    <n v="220249000955"/>
    <s v="AD"/>
    <d v="2025-01-01T00:00:00"/>
    <n v="22025002151"/>
    <s v="2025 01 4331 203"/>
    <n v="5500"/>
    <x v="100"/>
    <s v="SEGUNDA PRÓRROGA SUMINISTRO IMPRESIÓN CORPORATIVA 08 DE FEBRERO 2025 A 7 FEBRERO 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0"/>
    <n v="203"/>
  </r>
  <r>
    <n v="220249000956"/>
    <s v="AD"/>
    <d v="2025-01-01T00:00:00"/>
    <n v="22025002152"/>
    <s v="2025 05 4312 203"/>
    <n v="1850"/>
    <x v="100"/>
    <s v="PRORROGA DE CONTRATO DE SUMINISTRO DE IMPRESION CORPORATIVA. SERVICIO CYM."/>
    <n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10"/>
    <s v="4312"/>
    <s v="4312. Mercados"/>
    <n v="20"/>
    <n v="203"/>
  </r>
  <r>
    <n v="220249000957"/>
    <s v="AD"/>
    <d v="2025-01-01T00:00:00"/>
    <n v="22025002153"/>
    <s v="2025 10 2315 213"/>
    <n v="2796.79"/>
    <x v="100"/>
    <s v="PR-SE 40/2021 PS5 2º PRORROGA SUMINISTRO DE IMPRESION CORPORATIVA. SERVICIO DE IGUALDAD. 08/02/2025 a 07/02/2026.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1"/>
    <n v="213"/>
  </r>
  <r>
    <n v="220249000958"/>
    <s v="AD"/>
    <d v="2025-01-01T00:00:00"/>
    <n v="22025002154"/>
    <s v="2025 11 1321 213"/>
    <n v="17000"/>
    <x v="100"/>
    <s v="2ª PRÓRROGA CONTRATO SUMINISTRO IMPRESIÓN CORPORTIVA DEL SERVICIO DE POLICÍA MUNICIPAL DEL 8-2-2025 AL 7-2-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49000959"/>
    <s v="AD"/>
    <d v="2025-01-01T00:00:00"/>
    <n v="22025002155"/>
    <s v="2025 02 9331 203"/>
    <n v="1400"/>
    <x v="100"/>
    <s v="2ª PRÓRROGA ALQUILER FOTOCOPIADORA DPTO. PATRIMONIO.PERIODO: 08/02/2025 AL 31/12/2025 - 01/01/26 AL 07/02/2026 (1 AÑO)"/>
    <n v="220"/>
    <s v="VALLADOLID"/>
    <s v="VALLADOLID"/>
    <x v="3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n v="20"/>
    <n v="203"/>
  </r>
  <r>
    <n v="220249000960"/>
    <s v="AD"/>
    <d v="2025-01-01T00:00:00"/>
    <n v="22025002156"/>
    <s v="2025 02 9331 213"/>
    <n v="1312.5"/>
    <x v="100"/>
    <s v="2ª PRÓRROGA ESTIMACIÓN COPIAS FOTOCOPIADORA DPTO. PATRIMONIO. 08/02/2025 AL 31/12/2025 - 01/01/26 AL 07/02/2026 (1 AÑO)"/>
    <n v="220"/>
    <s v="VALLADOLID"/>
    <s v="VALLADOLID"/>
    <x v="3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n v="21"/>
    <n v="213"/>
  </r>
  <r>
    <n v="220249000961"/>
    <s v="AD"/>
    <d v="2025-01-01T00:00:00"/>
    <n v="22025002157"/>
    <s v="2025 01 9207 203"/>
    <n v="2552.89"/>
    <x v="100"/>
    <s v="2ª PRÓRROGA EXP HPMA-SE 30/2024 ALQUILER IMPRESIÓN CORPORATIVA 5 MÁQUINAS GOBIERNO Y RELACIÓN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n v="20"/>
    <n v="203"/>
  </r>
  <r>
    <n v="220249000962"/>
    <s v="AD"/>
    <d v="2025-01-01T00:00:00"/>
    <n v="22025002158"/>
    <s v="2025 02 1501 203"/>
    <n v="8521.5"/>
    <x v="100"/>
    <s v="2ª PRÓR. CONT. &quot;&quot;SUMINISTRO DE IMPRESIÓN CORPOR. EX.AYUNT. VALLAD.EXP.HPMA-SE 30/24  DE 8.2 A31.12.25-1.1A7.2 26(1AÑO)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1501"/>
    <s v="1501. Dirección del área de urbanismo y vivienda"/>
    <n v="20"/>
    <n v="203"/>
  </r>
  <r>
    <n v="220249000964"/>
    <s v="AD"/>
    <d v="2025-01-01T00:00:00"/>
    <n v="22025002159"/>
    <s v="2025 01 9205 203"/>
    <n v="119.24"/>
    <x v="100"/>
    <s v="EXP HPMA-SE 30/2024 SEGUNDA PRÓRROGA alquiler impresión corporativa máquina Imprenta - De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5"/>
    <s v="9205. Imprenta municipal"/>
    <n v="20"/>
    <n v="203"/>
  </r>
  <r>
    <n v="220249000965"/>
    <s v="AD"/>
    <d v="2025-01-01T00:00:00"/>
    <n v="22025002160"/>
    <s v="2025 01 9205 213"/>
    <n v="66.400000000000006"/>
    <x v="100"/>
    <s v="EXP HPMA-SE 30/2024 SEGUNDA PRÓRROGA copias impresión corporativa máquina imprenta - De 08/07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5"/>
    <s v="9205. Imprenta municipal"/>
    <n v="21"/>
    <n v="213"/>
  </r>
  <r>
    <n v="220249000966"/>
    <s v="AD"/>
    <d v="2025-01-01T00:00:00"/>
    <n v="22025002161"/>
    <s v="2025 05 4301 203"/>
    <n v="2500"/>
    <x v="100"/>
    <s v="2º Prrorroga Contrato Suministro de Impresión Corporativa del Ayto .(Area de Comercio, M y C ) del 1/2/2025 al 31/1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5"/>
    <x v="10"/>
    <s v="4301"/>
    <s v="4301. Dirección del área de comercio, mercados y consumo"/>
    <n v="20"/>
    <n v="203"/>
  </r>
  <r>
    <n v="220249000967"/>
    <s v="AD"/>
    <d v="2025-01-01T00:00:00"/>
    <n v="22025002162"/>
    <s v="2025 01 9206 203"/>
    <n v="1330"/>
    <x v="100"/>
    <s v="SEGUNDA PRÓRROGA ALQUILER 2 FOTOCOPIADORAS COLOR Y B/N ARCHIVO MUNICIPAL, DEL 8 DE FEBRERO AL 31 DE DICIEMBRE DE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0"/>
    <n v="203"/>
  </r>
  <r>
    <n v="220249000969"/>
    <s v="AD"/>
    <d v="2025-01-01T00:00:00"/>
    <n v="22025002163"/>
    <s v="2025 01 9206 213"/>
    <n v="397"/>
    <x v="100"/>
    <s v="SEGUNDA PRÓRROGA COPIAS COLOR Y B/N ARCHIVO MUNICIPAL, DEL 8 DE FEBRERO AL 31 DE DICIEMBRE DE 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1"/>
    <n v="213"/>
  </r>
  <r>
    <n v="220249000971"/>
    <s v="AD"/>
    <d v="2025-01-01T00:00:00"/>
    <n v="22025002164"/>
    <s v="2025 03 9241 203"/>
    <n v="11000"/>
    <x v="100"/>
    <s v="EXP. PR-SE 40/2021 PS 5: 2ª PRÓRROGA CONTRATO SUMINISTRO DE IMPRESIÓN CORPORATIVA AYTO. VALLADOLID."/>
    <n v="220"/>
    <s v="VALLADOLID"/>
    <s v="VALLADOLID"/>
    <x v="3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0"/>
    <n v="203"/>
  </r>
  <r>
    <n v="220249000972"/>
    <s v="AD"/>
    <d v="2025-01-01T00:00:00"/>
    <n v="22025002165"/>
    <s v="2025 04 9202 203"/>
    <n v="1500"/>
    <x v="100"/>
    <s v="Prórroga contrato alquiler máquinas fotocopiadoras Personal y Formación 8-2-2025 al 7-2-2026. (can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202"/>
    <s v="9202. Gestión de recursos humanos"/>
    <n v="20"/>
    <n v="203"/>
  </r>
  <r>
    <n v="220249000973"/>
    <s v="AD"/>
    <d v="2025-01-01T00:00:00"/>
    <n v="22025002166"/>
    <s v="2025 04 9231 213"/>
    <n v="4000"/>
    <x v="100"/>
    <s v="2ª PRÓRROGA CONTRATO SUMINISTRO IMPRESIÓN CORPORATIVA  EXCMO AYTO DE VALLADOLID- SERV. INFORMACIÓN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1"/>
    <n v="213"/>
  </r>
  <r>
    <n v="220249000974"/>
    <s v="AD"/>
    <d v="2025-01-01T00:00:00"/>
    <n v="22025002167"/>
    <s v="2025 04 9311 203"/>
    <n v="614.65"/>
    <x v="100"/>
    <s v="COPIAS FOTOCOPIADORA TIPO MC 3 PARA 2ª PRORROGA CONTRATO SUMINISTRO DE IMPRESION CORPORATIVA (08-02-2025 A 07-02-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11"/>
    <s v="9311. Planificación económico financiera"/>
    <n v="20"/>
    <n v="203"/>
  </r>
  <r>
    <n v="220249000975"/>
    <s v="AD"/>
    <d v="2025-01-01T00:00:00"/>
    <n v="22025002168"/>
    <s v="2025 04 9311 203"/>
    <n v="731.72"/>
    <x v="100"/>
    <s v="ALQUILER FOTOCOPIADORA TIPO MC 3 PARA 2ª PRORROGA CONTRATO SUMINISTRO DE IMPRESION CORPORATIVA (08-02-2025 A 07-02-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11"/>
    <s v="9311. Planificación económico financiera"/>
    <n v="20"/>
    <n v="203"/>
  </r>
  <r>
    <n v="220249000976"/>
    <s v="AD"/>
    <d v="2025-01-01T00:00:00"/>
    <n v="22025002169"/>
    <s v="2025 01 9312 203"/>
    <n v="363"/>
    <x v="100"/>
    <s v="PRORROGA CONTRATO CENTRALIZADO MANTENIMIENTO FOTOCOPIADORAS. DEPARTAMENTO CONTABILIDAD 08/02/2025 A 07/0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0"/>
    <n v="203"/>
  </r>
  <r>
    <n v="220249000977"/>
    <s v="AD"/>
    <d v="2025-01-01T00:00:00"/>
    <n v="22025002170"/>
    <s v="2025 01 9312 203"/>
    <n v="363"/>
    <x v="100"/>
    <s v="PRORROGA CONTRATO CENTRALIZADO MANTENIMIENTO FOTOCOPIADORAS. INTERVENCION 08/02/2025 A 07/0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0"/>
    <n v="203"/>
  </r>
  <r>
    <n v="220249000978"/>
    <s v="AD"/>
    <d v="2025-01-01T00:00:00"/>
    <n v="22025002171"/>
    <s v="2025 01 9312 213"/>
    <n v="247"/>
    <x v="100"/>
    <s v="PRORROGA CONTRATO CENTRALIZADO FOTOCOPIADORAS. DEPARTAMENTO DE CONTABILIDAD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1"/>
    <n v="213"/>
  </r>
  <r>
    <n v="220249000979"/>
    <s v="AD"/>
    <d v="2025-01-01T00:00:00"/>
    <n v="22025002172"/>
    <s v="2025 01 9312 213"/>
    <n v="30"/>
    <x v="100"/>
    <s v="PRORROGA CONTRATO CENTRALIZADO FOTOCOPIADORAS. INTERVENCION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1"/>
    <n v="213"/>
  </r>
  <r>
    <n v="220249000980"/>
    <s v="AD"/>
    <d v="2025-01-01T00:00:00"/>
    <n v="22025002173"/>
    <s v="2025 04 9209 203"/>
    <n v="2883.51"/>
    <x v="100"/>
    <s v="SEGUNDA PRÓRROGA SUMINISTRO IMPRESIÓN CORPORATIVA 08/02/25 A 07/02/26. CONCEJALÍA,  DIRECCIÓN Y SECR. EJECUTIVA HACIEND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209"/>
    <s v="9209. Dirección del area de hacienda, personal y modernización administrativa"/>
    <n v="20"/>
    <n v="203"/>
  </r>
  <r>
    <n v="220249000982"/>
    <s v="AD"/>
    <d v="2025-01-01T00:00:00"/>
    <n v="22025002174"/>
    <s v="2025 08 1301 213"/>
    <n v="5000"/>
    <x v="100"/>
    <s v="Consumos fotoc. Área Tráfico y Movilidad (SETM-CONCEJ pta. 38, LIC pta.19, SCIE pta. 18 bis, INF. URB. pta 9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301"/>
    <s v="1301. Dirección del área de tráfico y movilidad"/>
    <n v="21"/>
    <n v="213"/>
  </r>
  <r>
    <n v="220249000983"/>
    <s v="AD"/>
    <d v="2025-01-01T00:00:00"/>
    <n v="22025002175"/>
    <s v="2025 08 1341 203"/>
    <n v="740"/>
    <x v="100"/>
    <s v="2ª PRORROGA -ALQUILER FOTOCOPIADORA_CENTRO MOVILIDAD URBANA (8 febrero a 31 diciembre 2025/1 enero a 7 febrero 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0"/>
    <n v="203"/>
  </r>
  <r>
    <n v="220249000984"/>
    <s v="AD"/>
    <d v="2025-01-01T00:00:00"/>
    <n v="22025002176"/>
    <s v="2025 08 1341 213"/>
    <n v="620"/>
    <x v="100"/>
    <s v="2ª PRORROGA - COPIAS FOTOCOPIADORA CENTRO MOVILIDAD URBANA (8 febrero a 31 diciembre 2025/1 enero a 7 febrero 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1"/>
    <n v="213"/>
  </r>
  <r>
    <n v="220249000985"/>
    <s v="AD"/>
    <d v="2025-01-01T00:00:00"/>
    <n v="22025002177"/>
    <s v="2025 08 1341 203"/>
    <n v="740"/>
    <x v="100"/>
    <s v="2ª PRÓRROGA - ALQUILER FOTOCOPIADORA OCUPACIÓN VÍA PÚBLICA (8 febrero a 31 diciembre 2025/1 enero a 7 febrero 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0"/>
    <n v="203"/>
  </r>
  <r>
    <n v="220249000986"/>
    <s v="AD"/>
    <d v="2025-01-01T00:00:00"/>
    <n v="22025002178"/>
    <s v="2025 08 1341 213"/>
    <n v="250"/>
    <x v="100"/>
    <s v="2ª PRÓRROGA - COPIAS FOTOCOPIADORA OCUPACIÓN VÍA PÚBLICA (8 febrero a 31 diciembre 2025/1 enero a 7 febrero 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1"/>
    <n v="213"/>
  </r>
  <r>
    <n v="220249000987"/>
    <s v="AD"/>
    <d v="2025-01-01T00:00:00"/>
    <n v="22025002179"/>
    <s v="2025 04 9321 203"/>
    <n v="5000"/>
    <x v="100"/>
    <s v="Equipos FC011304-FC011305-FC011306-FC011372 Servicios de Gestión de Ingresos e Inspección (8/2/25 - 31/12/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21"/>
    <s v="9321. Gestión de ingresos e inspección"/>
    <n v="20"/>
    <n v="203"/>
  </r>
  <r>
    <n v="220249000989"/>
    <s v="AD"/>
    <d v="2025-01-01T00:00:00"/>
    <n v="22025002180"/>
    <s v="2025 08 1532 213"/>
    <n v="2350"/>
    <x v="100"/>
    <s v="Contrato de COPIAS para FOTOCOPIADORAS del SEPI entre 8/02 a 31/12 de 2025 y 1/01 a 7/02 de 2026."/>
    <n v="220"/>
    <s v="VALLADOLID"/>
    <s v="VALLADOLID"/>
    <x v="0"/>
    <s v="PrAbier - Procedimiento Abierto"/>
    <s v="UniC - Único Criterio"/>
    <x v="2"/>
    <x v="0"/>
    <s v="2"/>
    <s v="2. Gastos corrientes en bienes y servicios"/>
    <s v="08"/>
    <x v="2"/>
    <s v="1532"/>
    <s v="1532. Pavimentación vias públicas y otros servicios urbanísticos"/>
    <n v="21"/>
    <n v="213"/>
  </r>
  <r>
    <n v="220249000990"/>
    <s v="AD"/>
    <d v="2025-01-01T00:00:00"/>
    <n v="22025002181"/>
    <s v="2025 08 1532 203"/>
    <n v="3100"/>
    <x v="100"/>
    <s v="Contrato de ALQUILER DE FOTOCOPIADORAS DEL SEPI entre 8/02 a 31/12 de 2025 y del 1/01 a 7/02 de 2026."/>
    <n v="220"/>
    <s v="VALLADOLID"/>
    <s v="VALLADOLID"/>
    <x v="3"/>
    <s v="PrAbier - Procedimiento Abierto"/>
    <s v="UniC - Único Criterio"/>
    <x v="2"/>
    <x v="0"/>
    <s v="2"/>
    <s v="2. Gastos corrientes en bienes y servicios"/>
    <s v="08"/>
    <x v="2"/>
    <s v="1532"/>
    <s v="1532. Pavimentación vias públicas y otros servicios urbanísticos"/>
    <n v="20"/>
    <n v="203"/>
  </r>
  <r>
    <n v="220249000991"/>
    <s v="AD"/>
    <d v="2025-01-01T00:00:00"/>
    <n v="22025002182"/>
    <s v="2025 04 3121 213"/>
    <n v="1503.26"/>
    <x v="100"/>
    <s v="SEGUNDA PRORROGA CONTRATO ALQUILER Y COPIAS FOTOCOPIADORA 08-02-2025 HASTA 07-02-2026.DEPARTAMENTO DE PREVENCION Y SALUD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3121"/>
    <s v="3121. Prevención y salud laboral"/>
    <n v="21"/>
    <n v="213"/>
  </r>
  <r>
    <n v="220250001292"/>
    <s v="AD"/>
    <d v="2025-02-14T00:00:00"/>
    <n v="22025001260"/>
    <s v="2025 01 9207 22602"/>
    <n v="1210"/>
    <x v="282"/>
    <s v="AM SECT 2021/37 ADJUDICA CAMPAÑA PUBLICITARIA CUÑAS RADIO 'DÍA MUNDIAL DE LA RADIO'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6"/>
    <s v="9207"/>
    <s v="9207. Gobierno y relaciones"/>
    <n v="22"/>
    <n v="22602"/>
  </r>
  <r>
    <n v="220249000993"/>
    <s v="AD"/>
    <d v="2025-01-01T00:00:00"/>
    <n v="22025002184"/>
    <s v="2025 06 3232 213"/>
    <n v="2964.81"/>
    <x v="100"/>
    <s v="PR-SE 40/2021 PS 5. SEGUNDA PRORROGA CONTRATO SUMINISTRO IMPRESION CORPORATIVA. SERV. EDUCACION.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39000317"/>
    <s v="AD"/>
    <d v="2025-01-01T00:00:00"/>
    <n v="22025001643"/>
    <s v="2025 06 3232 22799"/>
    <n v="29000"/>
    <x v="11"/>
    <s v="10SS-11-23. CTTO SERVICIO CELADURIA PARA COLEGIOS PUBLICOS. 2024 Y DE ENERO A JULIO 2025"/>
    <n v="220"/>
    <s v="LOGROÑO"/>
    <s v="LA RIOJA"/>
    <x v="0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n v="22"/>
    <n v="22799"/>
  </r>
  <r>
    <n v="220250005689"/>
    <s v="AD"/>
    <d v="2025-03-26T00:00:00"/>
    <n v="22025002646"/>
    <s v="2025 03 9241 22609"/>
    <n v="1210"/>
    <x v="142"/>
    <s v="MENUDO FIN DE SEMANA (1) Y CARNAVAL: DOS REPRESENTACIONES DEL GRUPO EL CALABACÍN ERRANTE EN EL CAMPILLO Y NATIVIDAD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510"/>
    <s v="AD"/>
    <d v="2025-02-19T00:00:00"/>
    <n v="22025001279"/>
    <s v="2025 06 3232 213"/>
    <n v="1210"/>
    <x v="283"/>
    <s v="CONTRATO DE SUMINISTRO Y SUSTITUCIÓN DE PIEZAS DE ASCENSORES EN LOS COLEGIOS PÚBLICOS.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50001293"/>
    <s v="AD"/>
    <d v="2025-02-14T00:00:00"/>
    <n v="22025001261"/>
    <s v="2025 01 9207 22602"/>
    <n v="1210"/>
    <x v="284"/>
    <s v="AM SECT 2021/37 ADJUDICA CAMPAÑA PUBLICITARIA CUÑAS RADIOFÓNICAS 'DÍA MUNDIAL DE LA RADIO'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6"/>
    <s v="9207"/>
    <s v="9207. Gobierno y relaciones"/>
    <n v="22"/>
    <n v="22602"/>
  </r>
  <r>
    <n v="220250001291"/>
    <s v="AD"/>
    <d v="2025-02-14T00:00:00"/>
    <n v="22025001259"/>
    <s v="2025 01 9207 22602"/>
    <n v="1210"/>
    <x v="285"/>
    <s v="AM SECT 2021/37 ADJUDICA CAMPAÑA PUBLICITARIA 'DÍA MUNDIAL DE LA RADIO'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6"/>
    <s v="9207"/>
    <s v="9207. Gobierno y relaciones"/>
    <n v="22"/>
    <n v="22602"/>
  </r>
  <r>
    <n v="220239000804"/>
    <s v="AD"/>
    <d v="2025-01-01T00:00:00"/>
    <n v="22025001743"/>
    <s v="2025 11 3111 22106"/>
    <n v="28437.13"/>
    <x v="286"/>
    <s v="CONTRATO SUMINISTRO DE PIENSOS (LOTE 1) Y MEDICAMENTOS (LOTE 2) PARA C.M.P.A. - ANUALIDADES 2O24 - 2025  LOTE 2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06"/>
  </r>
  <r>
    <n v="220249000726"/>
    <s v="AD"/>
    <d v="2025-01-01T00:00:00"/>
    <n v="22025002330"/>
    <s v="2025 01 4331 22700"/>
    <n v="27803.64"/>
    <x v="8"/>
    <s v="CONTRATO CENTRALIZADO DE LIMPIEZA EN DEPENDENCIAS MUNICIPALES 2025-2026. EDIFICIO HUB DE INNOVACION (LOTE 18) 2 AÑOS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2"/>
    <n v="22700"/>
  </r>
  <r>
    <n v="220250006385"/>
    <s v="D"/>
    <d v="2025-03-28T00:00:00"/>
    <n v="22025001122"/>
    <s v="2025 11 1621 214"/>
    <n v="71.64"/>
    <x v="287"/>
    <s v="5677MRJ  H.M.O  SUSTITUIR  FILTROS DE HIDRAULICO SUMINISTRADOS POR CLIENTE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1037"/>
    <s v="AD"/>
    <d v="2025-01-01T00:00:00"/>
    <n v="22025002215"/>
    <s v="2025 10 2312 213"/>
    <n v="5032.74"/>
    <x v="100"/>
    <s v="SUMINISTROS DE IMPRESION DE LOS CENTROS DE VIDA ACTIVA TRANSFERIDOS DEL 8/2/25 AL 7/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49001038"/>
    <s v="AD"/>
    <d v="2025-01-01T00:00:00"/>
    <n v="22025002216"/>
    <s v="2025 10 2312 213"/>
    <n v="8922.7999999999993"/>
    <x v="100"/>
    <s v="SUMINISTROS DE IMPRESION DE LOS CENTROS DE VIDA ACTIVA NO TRANSF. Y S. CENTRALES DEL 8/2/25 AL 7/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49001039"/>
    <s v="AD"/>
    <d v="2025-01-01T00:00:00"/>
    <n v="22025002217"/>
    <s v="2025 10 2412 213"/>
    <n v="2775"/>
    <x v="100"/>
    <s v="SUMINISTROS DE IMPRESION DEL CENTRO DE FORMACION PARA EL  EMPLEO  DEL 8/2/25 AL 7/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1"/>
    <n v="213"/>
  </r>
  <r>
    <n v="220249001041"/>
    <s v="AD"/>
    <d v="2025-01-01T00:00:00"/>
    <n v="22025002218"/>
    <s v="2025 01 9201 213"/>
    <n v="1787"/>
    <x v="100"/>
    <s v="2ª prórroga contrato de suministro de impresión corporativa del Excmo. Ayuntamiento de Valladolid (Secretaría General)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1"/>
    <s v="9201. Secretaría General"/>
    <n v="21"/>
    <n v="213"/>
  </r>
  <r>
    <n v="220250006471"/>
    <s v="D"/>
    <d v="2025-03-28T00:00:00"/>
    <n v="22025001122"/>
    <s v="2025 11 1621 214"/>
    <n v="76.900000000000006"/>
    <x v="287"/>
    <s v="7338LWL  H.M.O  REVISAR  SE  ENCIENDE TESTIGO  EN EL CUADRO, HACER DIAGNOSIS Y COMPROBAR FUSIBLE  QUE  DA  AVERIA.  L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95"/>
    <s v="D"/>
    <d v="2025-03-28T00:00:00"/>
    <n v="22025001122"/>
    <s v="2025 11 1621 214"/>
    <n v="209.57"/>
    <x v="287"/>
    <s v="5277KWD  H.M.O.  REALIZAR PRUEBAS DIAGNOSIS Y PROCEDMIENTOS PARA  DETERMINAR  AVERIA  EN  SISTEMA  ADBLUE. REALIZAR  RE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3717"/>
    <s v="D"/>
    <d v="2025-03-13T00:00:00"/>
    <n v="22025001349"/>
    <s v="2025 02 9332 214"/>
    <n v="534.34"/>
    <x v="287"/>
    <s v="H.M.O.  SALIDA  A  SUS INSTALACIONES. REVISAR  ESTADO  DE  BATERIA.  SUSTITUIR BATERIA Y PROBAR. / BATTERIA 110 AM. AL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4"/>
  </r>
  <r>
    <n v="220250006943"/>
    <s v="D"/>
    <d v="2025-03-28T00:00:00"/>
    <n v="22025001129"/>
    <s v="2025 11 1631 214"/>
    <n v="667.09"/>
    <x v="287"/>
    <s v="5682MDL-  H.M.O.  HACER  REVISION PERIODICA A Y B SEGUN INDICACIONES DEL CLIENTE / CARTUC.FILTRO ACEITE CNG / BUJIA EN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721"/>
    <s v="D"/>
    <d v="2025-03-28T00:00:00"/>
    <n v="22025001122"/>
    <s v="2025 11 1621 214"/>
    <n v="691.84"/>
    <x v="287"/>
    <s v="7333LWL H.M.O.  SUSTITUIR  PERDIDA  POR  MANGUITO  DE REFRIGERANTE  CAMBIO  TRASERO  DCHO  Y  RELLENAR ANTICONGELANTE /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929"/>
    <s v="D"/>
    <d v="2025-03-28T00:00:00"/>
    <n v="22025001129"/>
    <s v="2025 11 1631 214"/>
    <n v="852.31"/>
    <x v="287"/>
    <s v="FILTRO BLOW BY MOTOR / ANILLO / MANGUERA AG.REF / SENSOR DELTA P / VARIL.NIVEL ACE / VALVULINA CAMBIO GEARLITE 75W80 (1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797"/>
    <s v="D"/>
    <d v="2025-03-28T00:00:00"/>
    <n v="22025001122"/>
    <s v="2025 11 1621 214"/>
    <n v="2181.58"/>
    <x v="287"/>
    <s v="5666MRJ /   EO-SUSTITUIR  ACEITE  MOTOR  Y FILTRO ACEIE /   M1-SUSTITUIR  FILTRO  RESPIRADERO, ENGRASE, BUJIAS Y FILTR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49"/>
    <s v="D"/>
    <d v="2025-03-28T00:00:00"/>
    <n v="22025001124"/>
    <s v="2025 11 1621 214"/>
    <n v="2587.81"/>
    <x v="287"/>
    <s v="TUERCA RUEDA / SUJETAPUERTA IZQUIERDA / INTERRUPTOR ELEVALUNAS LADO IZ PUERTA IZ / INTERRUPTOR ELEVALUNAS / CIERRE/CERR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23"/>
    <s v="D"/>
    <d v="2025-03-28T00:00:00"/>
    <n v="22025001122"/>
    <s v="2025 11 1621 214"/>
    <n v="2625.23"/>
    <x v="287"/>
    <s v="5674MRJ-H.M.O. REVISION TIPO A /  H.M.O. REVISION TIPO B / CARTUCHO SECADO / ELEM.FILT.ACEIT / CARTUC.FILTRO AIRE / FIL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1294"/>
    <s v="AD"/>
    <d v="2025-02-14T00:00:00"/>
    <n v="22025001262"/>
    <s v="2025 01 9207 22602"/>
    <n v="1210"/>
    <x v="279"/>
    <s v="AM SECT 2021/37 ADJUDICA CAMPAÑA PUBLICITARIA CUÑAS RADIOFÓNICAS 'DÍA MUNDIAL DE LA RADIO'"/>
    <n v="220"/>
    <s v="S.S.DE LOS REYES"/>
    <s v="MADRID"/>
    <x v="0"/>
    <s v="PrAbier - Procedimiento Abierto"/>
    <s v="MultiC - MultiCriterio"/>
    <x v="1"/>
    <x v="0"/>
    <s v="2"/>
    <s v="2. Gastos corrientes en bienes y servicios"/>
    <s v="01"/>
    <x v="6"/>
    <s v="9207"/>
    <s v="9207. Gobierno y relaciones"/>
    <n v="22"/>
    <n v="22602"/>
  </r>
  <r>
    <n v="220250006737"/>
    <s v="D"/>
    <d v="2025-03-28T00:00:00"/>
    <n v="22025001124"/>
    <s v="2025 11 1621 214"/>
    <n v="1363.19"/>
    <x v="288"/>
    <s v="Alb. A25/185368 de 31/01/2025 / JUEGO DE JUNTAS 20-25/62 / Alb. A25/185917 de 02/01/2025 / REPARACION MANGUERA / LATIGUI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5704"/>
    <s v="AD"/>
    <d v="2025-03-26T00:00:00"/>
    <n v="22025003003"/>
    <s v="2025 11 1621 212"/>
    <n v="1200.01"/>
    <x v="289"/>
    <s v="Reparaciones en las puertas del Servicio de Limpieza en el Edificio Sito en C/ Topacio 63."/>
    <n v="220"/>
    <s v="LAGUNA DE DUERO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2"/>
  </r>
  <r>
    <n v="220239000937"/>
    <s v="AD"/>
    <d v="2025-01-01T00:00:00"/>
    <n v="22025001759"/>
    <s v="2025 04 9231 22201"/>
    <n v="26000"/>
    <x v="102"/>
    <s v="1ª PRÓRROGA CONTRATO  &quot;&quot;SERVICIOS POSTALES, TELEGRÁFICOS Y NOTIFICACIONES&quot;&quot; PARA AYTO VALLADOLID -  LOTE 2"/>
    <n v="220"/>
    <s v="TORREJON DE ARDOZ"/>
    <s v="MADRID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201"/>
  </r>
  <r>
    <n v="220249000873"/>
    <s v="AD"/>
    <d v="2025-01-01T00:00:00"/>
    <n v="22025002091"/>
    <s v="2025 10 2315 22799"/>
    <n v="1200"/>
    <x v="290"/>
    <s v="TALLERES DE DESARROLLO PERSONAL, BIENESTAR EMOCIONAL Y EMPODERAMIENTO EN EL CENTRO MUNICIPAL DE LA IGUALDAD / FEB A MAY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782"/>
    <s v="AD"/>
    <d v="2025-01-01T00:00:00"/>
    <n v="22025002004"/>
    <s v="2025 03 9241 22100"/>
    <n v="423506"/>
    <x v="291"/>
    <s v="HPMA-SE 47/2024 (P.S. 6 Expte. PR-SE 13/2021): SUMINISTRO DE ENERGÍA ELÉCTRICA. 2 PRÓRROGA (EN/DIC 2025) CENTRALIZADO."/>
    <n v="220"/>
    <s v="BILBAO"/>
    <s v="VIZCAYA"/>
    <x v="3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100"/>
  </r>
  <r>
    <n v="220249000783"/>
    <s v="AD"/>
    <d v="2025-01-01T00:00:00"/>
    <n v="22025002005"/>
    <s v="2025 01 4331 22100"/>
    <n v="50000"/>
    <x v="291"/>
    <s v="2ª PRÓRROGA CONTRATO SUMINISTRO ENERGÍA ELÉCTRICA PARA EDIFICIOS DEPENDIENTES DE LA AGENCIA DE INNOVACIÓN Y DESARROLLO ."/>
    <n v="220"/>
    <s v="BILBAO"/>
    <s v="VIZCAYA"/>
    <x v="3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2"/>
    <n v="22100"/>
  </r>
  <r>
    <n v="220249000784"/>
    <s v="AD"/>
    <d v="2025-01-01T00:00:00"/>
    <n v="22025002006"/>
    <s v="2025 10 2315 22100"/>
    <n v="3500"/>
    <x v="291"/>
    <s v="PR-SE 13/21 PS6 PRÓRROGA SUMINISTRO ENERGÍA ELÉCTRICA. AÑO 2025. CENTRO MUNICIPAL DE LA IGUALDAD."/>
    <n v="220"/>
    <s v="BILBAO"/>
    <s v="VIZCAYA"/>
    <x v="3"/>
    <s v="PrAbier - Procedimiento Abierto"/>
    <s v="UniC - Único Criterio"/>
    <x v="2"/>
    <x v="0"/>
    <s v="2"/>
    <s v="2. Gastos corrientes en bienes y servicios"/>
    <s v="10"/>
    <x v="3"/>
    <s v="2315"/>
    <s v="2315. Políticas de Igualdad e infancia"/>
    <n v="22"/>
    <n v="22100"/>
  </r>
  <r>
    <n v="220249000785"/>
    <s v="AD"/>
    <d v="2025-01-01T00:00:00"/>
    <n v="22025002007"/>
    <s v="2025 10 2314 22100"/>
    <n v="65000"/>
    <x v="291"/>
    <s v="PR-SE 13/2021 PS6 PRORROGA SUMINISTRO ENERGIA ELECTRICA AÑO 2025 ESPACIOS JOVENES"/>
    <n v="220"/>
    <s v="BILBAO"/>
    <s v="VIZCAYA"/>
    <x v="3"/>
    <s v="PrAbier - Procedimiento Abierto"/>
    <s v="UniC - Único Criterio"/>
    <x v="2"/>
    <x v="0"/>
    <s v="2"/>
    <s v="2. Gastos corrientes en bienes y servicios"/>
    <s v="10"/>
    <x v="3"/>
    <s v="2314"/>
    <s v="2314. Centro de programas juveniles"/>
    <n v="22"/>
    <n v="22100"/>
  </r>
  <r>
    <n v="220249000786"/>
    <s v="AD"/>
    <d v="2025-01-01T00:00:00"/>
    <n v="22025002008"/>
    <s v="2025 10 2312 22100"/>
    <n v="65000"/>
    <x v="291"/>
    <s v="2 PRORROGA DE ENERGIA ELECTRICA PARA LOS CVA TRANSFERIDOS EN 2025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0"/>
  </r>
  <r>
    <n v="220249000787"/>
    <s v="AD"/>
    <d v="2025-01-01T00:00:00"/>
    <n v="22025002009"/>
    <s v="2025 10 2312 22100"/>
    <n v="115000"/>
    <x v="291"/>
    <s v="2 PRORROGA DE SUMINISTRO ELECTRICIDAD PARA LOS CVA NO TRANSFERIDOS EN 2025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0"/>
  </r>
  <r>
    <n v="220249000788"/>
    <s v="AD"/>
    <d v="2025-01-01T00:00:00"/>
    <n v="22025002010"/>
    <s v="2025 10 2312 22100"/>
    <n v="6000"/>
    <x v="291"/>
    <s v="2 PRORROGA DEL SUMINISTRO DE ELECTRICIDAD DEL CENTRO DE APRENDIZAJE A LO LARGO DE LA VIDA EN  C PELICANO EN 2025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0"/>
  </r>
  <r>
    <n v="220249000789"/>
    <s v="AD"/>
    <d v="2025-01-01T00:00:00"/>
    <n v="22025002011"/>
    <s v="2025 10 2412 22100"/>
    <n v="13500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100"/>
  </r>
  <r>
    <n v="220249000790"/>
    <s v="AD"/>
    <d v="2025-01-01T00:00:00"/>
    <n v="22025002012"/>
    <s v="2025 10 2311 22100"/>
    <n v="8800"/>
    <x v="291"/>
    <s v="2a. PRORROGA SUM. ENERGIA ELECTRICA COMEDOR SOCIAL. AÑO 2025.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100"/>
  </r>
  <r>
    <n v="220249000791"/>
    <s v="AD"/>
    <d v="2025-01-01T00:00:00"/>
    <n v="22025002013"/>
    <s v="2025 10 2311 22100"/>
    <n v="41200"/>
    <x v="291"/>
    <s v="2a. PRORROGA SUM. ENERGIA ELECTRICA CEAS Y CENTRO INTEGRADO-ALBERGUE. AÑO 2025.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100"/>
  </r>
  <r>
    <n v="220249000792"/>
    <s v="AD"/>
    <d v="2025-01-01T00:00:00"/>
    <n v="22025002014"/>
    <s v="2025 04 9204 22100"/>
    <n v="70000"/>
    <x v="291"/>
    <s v="SUMINISTRO ENERGÍA ELÉCTRICA, EDIFICIO ENRIQUE IV,  SEGUNDA PRÓRROGA (47/2024)"/>
    <n v="220"/>
    <s v="BILBAO"/>
    <s v="VIZCAYA"/>
    <x v="3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2"/>
    <n v="22100"/>
  </r>
  <r>
    <n v="220249000793"/>
    <s v="AD"/>
    <d v="2025-01-01T00:00:00"/>
    <n v="22025002015"/>
    <s v="2025 11 1621 22100"/>
    <n v="32000"/>
    <x v="291"/>
    <s v="HPMA-SE 47/2024 SUMINISTRO DE ENERGÍA ELÉCTRICA LOTE 1 2ª PRORROGA. SERVICIO DE LIMPIEZA."/>
    <n v="220"/>
    <s v="BILBAO"/>
    <s v="VIZCAYA"/>
    <x v="3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100"/>
  </r>
  <r>
    <n v="220249000794"/>
    <s v="AD"/>
    <d v="2025-01-01T00:00:00"/>
    <n v="22025002016"/>
    <s v="2025 11 1631 22100"/>
    <n v="56000"/>
    <x v="291"/>
    <s v="HPMA-SE 47/2024 SUMINISTRO DE ENERGÍA ELÉCTRICA LOTE 1 2ª PRORROGA. SERVICIO DE LIMPIEZA VIARIA."/>
    <n v="220"/>
    <s v="BILBAO"/>
    <s v="VIZCAYA"/>
    <x v="3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100"/>
  </r>
  <r>
    <n v="220249000795"/>
    <s v="AD"/>
    <d v="2025-01-01T00:00:00"/>
    <n v="22025002017"/>
    <s v="2025 11 1321 22100"/>
    <n v="110000"/>
    <x v="291"/>
    <s v="2ª PRÓRR. CONT. SUMIN. ENERGÍA ELÉCTRICA DE 1 ENERO A 31 DIC. DE 2025 EXP. HPMA-SE 47/2024 (PS 6 EXP. PR-SE 13/2024)"/>
    <n v="220"/>
    <s v="BILBAO"/>
    <s v="VIZCAY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0"/>
  </r>
  <r>
    <n v="220249000796"/>
    <s v="AD"/>
    <d v="2025-01-01T00:00:00"/>
    <n v="22025002018"/>
    <s v="2025 11 3111 22100"/>
    <n v="7000"/>
    <x v="291"/>
    <s v="SEGUNDA PRORROGA CONTRATO SUMINISTRO ENERGIA ELECTRICA PARA SALUD PUBLICA - C.M.P.A. - AÑO 2025. EXPTE. PR-SE 13/2021"/>
    <n v="220"/>
    <s v="BILBAO"/>
    <s v="VIZCAYA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00"/>
  </r>
  <r>
    <n v="220249000797"/>
    <s v="AD"/>
    <d v="2025-01-01T00:00:00"/>
    <n v="22025002019"/>
    <s v="2025 02 9332 22100"/>
    <n v="200000"/>
    <x v="291"/>
    <s v="2DA.PRÓRROGA CONTRATO SUMINISTRO ENERGÍA ELÉCTRICA PARA LAS DEPENDENCIAS AYUNTAMIENTO VALLADOLID."/>
    <n v="220"/>
    <s v="BILBAO"/>
    <s v="VIZCAYA"/>
    <x v="3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100"/>
  </r>
  <r>
    <n v="220249000798"/>
    <s v="AD"/>
    <d v="2025-01-01T00:00:00"/>
    <n v="22025002020"/>
    <s v="2025 11 1361 22100"/>
    <n v="30000"/>
    <x v="291"/>
    <s v="2a. PRORROGA DEL CONTRATO DE SUMINISTRO DE ENERGIA ELECTRICA///SERVICIO DE EXTINCION DE INCENDIOS"/>
    <n v="220"/>
    <s v="BILBAO"/>
    <s v="VIZCAYA"/>
    <x v="0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2"/>
    <n v="22100"/>
  </r>
  <r>
    <n v="220249000799"/>
    <s v="AD"/>
    <d v="2025-01-01T00:00:00"/>
    <n v="22025002021"/>
    <s v="2025 07 1701 22100"/>
    <n v="21000"/>
    <x v="291"/>
    <s v="CONTRATO ENERGÍA ELECTRICA. DIRECCION DEL AREA DE MEDIO AMBIENTE_2ª PRÓRROGA"/>
    <n v="220"/>
    <s v="BILBAO"/>
    <s v="VIZCAYA"/>
    <x v="3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100"/>
  </r>
  <r>
    <n v="220249000800"/>
    <s v="AD"/>
    <d v="2025-01-01T00:00:00"/>
    <n v="22025002022"/>
    <s v="2025 07 1711 22100"/>
    <n v="340000"/>
    <x v="291"/>
    <s v="CONTRATO ENERGIA ELECTRICA_SERVICIO DE PARQUES Y JARDINES_2ª PRORROGA."/>
    <n v="220"/>
    <s v="BILBAO"/>
    <s v="VIZCAYA"/>
    <x v="3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100"/>
  </r>
  <r>
    <n v="220249000801"/>
    <s v="AD"/>
    <d v="2025-01-01T00:00:00"/>
    <n v="22025002024"/>
    <s v="2025 08 1341 22100"/>
    <n v="210000"/>
    <x v="291"/>
    <s v="2ª Prórroga Energía Eléctrica 2025 CENTRO DE MOVILIAD URBANA"/>
    <n v="220"/>
    <s v="BILBAO"/>
    <s v="VIZCAYA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2"/>
    <n v="22100"/>
  </r>
  <r>
    <n v="220249000802"/>
    <s v="AD"/>
    <d v="2025-01-01T00:00:00"/>
    <n v="22025002025"/>
    <s v="2025 01 9205 22100"/>
    <n v="4680"/>
    <x v="291"/>
    <s v="2ª PRÓRROGA CONTRATO SUMINISTRO ENERGÍA ELÉCTRICA A IMPRENTA AÑO 2025 (Exped HPMS-SE 47/2024 pieza 6 PR-SE 13/2021)"/>
    <n v="220"/>
    <s v="BILBAO"/>
    <s v="VIZCAYA"/>
    <x v="3"/>
    <s v="PrAbier - Procedimiento Abierto"/>
    <s v="MultiC - MultiCriterio"/>
    <x v="2"/>
    <x v="0"/>
    <s v="2"/>
    <s v="2. Gastos corrientes en bienes y servicios"/>
    <s v="01"/>
    <x v="6"/>
    <s v="9205"/>
    <s v="9205. Imprenta municipal"/>
    <n v="22"/>
    <n v="22100"/>
  </r>
  <r>
    <n v="220249000803"/>
    <s v="AD"/>
    <d v="2025-01-01T00:00:00"/>
    <n v="22025002026"/>
    <s v="2025 06 3231 22100"/>
    <n v="49000"/>
    <x v="291"/>
    <s v="PR-SE 13/21 P.S.6 2ª PRORROGA CTTO SUMINISTRO ENERGÍA ELECTRICA ESCUELAS INFANTILES MUNICIPALES 2025"/>
    <n v="220"/>
    <s v="BILBAO"/>
    <s v="VIZCAYA"/>
    <x v="3"/>
    <s v="PrAbier - Procedimiento Abierto"/>
    <s v="UniC - Único Criterio"/>
    <x v="2"/>
    <x v="0"/>
    <s v="2"/>
    <s v="2. Gastos corrientes en bienes y servicios"/>
    <s v="06"/>
    <x v="4"/>
    <s v="3231"/>
    <s v="3231. Escuelas infantiles"/>
    <n v="22"/>
    <n v="22100"/>
  </r>
  <r>
    <n v="220249000804"/>
    <s v="AD"/>
    <d v="2025-01-01T00:00:00"/>
    <n v="22025002027"/>
    <s v="2025 06 3232 22100"/>
    <n v="460000"/>
    <x v="291"/>
    <s v="PR-SE 13/21 P.S.6 2ª PRORROGA CTTO SUMINISTRO DE ENERGÍA ELECTRICA COLEGIOS PUBLICOS. 2025"/>
    <n v="220"/>
    <s v="BILBAO"/>
    <s v="VIZCAYA"/>
    <x v="3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2"/>
    <n v="22100"/>
  </r>
  <r>
    <n v="220249000805"/>
    <s v="AD"/>
    <d v="2025-01-01T00:00:00"/>
    <n v="22025002028"/>
    <s v="2025 06 3321 22100"/>
    <n v="5000"/>
    <x v="291"/>
    <s v="PR-SE 13/21 P.S. 6 2ª PRORROGA CTTO SUMINISTRO ENERGÍA ELECTRICA BIBLIOTECAS MUNICIPALES. 2025"/>
    <n v="220"/>
    <s v="BILBAO"/>
    <s v="VIZCAYA"/>
    <x v="3"/>
    <s v="PrAbier - Procedimiento Abierto"/>
    <s v="UniC - Único Criterio"/>
    <x v="2"/>
    <x v="0"/>
    <s v="2"/>
    <s v="2. Gastos corrientes en bienes y servicios"/>
    <s v="06"/>
    <x v="4"/>
    <s v="3321"/>
    <s v="3321. Bibliotecas públicas"/>
    <n v="22"/>
    <n v="22100"/>
  </r>
  <r>
    <n v="220249000806"/>
    <s v="AD"/>
    <d v="2025-01-01T00:00:00"/>
    <n v="22025002029"/>
    <s v="2025 06 3341 22100"/>
    <n v="8000"/>
    <x v="291"/>
    <s v="PR-SE 13/21 P.S.6 2ª PRORROGA CTTO SUMINISTRO ENERGÍA ELÉCTRICA CENTRO ROSA CHACEL. 2025"/>
    <n v="220"/>
    <s v="BILBAO"/>
    <s v="VIZCAYA"/>
    <x v="3"/>
    <s v="PrAbier - Procedimiento Abierto"/>
    <s v="UniC - Único Criterio"/>
    <x v="2"/>
    <x v="0"/>
    <s v="2"/>
    <s v="2. Gastos corrientes en bienes y servicios"/>
    <s v="06"/>
    <x v="4"/>
    <s v="3341"/>
    <s v="3341. Coordinación de políticas culturales"/>
    <n v="22"/>
    <n v="22100"/>
  </r>
  <r>
    <n v="220249000807"/>
    <s v="AD"/>
    <d v="2025-01-01T00:00:00"/>
    <n v="22025002030"/>
    <s v="2025 05 4312 22100"/>
    <n v="8000"/>
    <x v="291"/>
    <s v="SEGUNDA PRORROGA CONTRATO SUMINISTRO DE ENERGIA ELECTRICA PARA LAS DEPENDENCIAS DEL AYTO DE VALLADOLID."/>
    <n v="220"/>
    <s v="BILBAO"/>
    <s v="VIZCAYA"/>
    <x v="3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100"/>
  </r>
  <r>
    <n v="220249000808"/>
    <s v="AD"/>
    <d v="2025-01-01T00:00:00"/>
    <n v="22025002031"/>
    <s v="2025 05 4314 22100"/>
    <n v="11000"/>
    <x v="291"/>
    <s v="SEGUNA PRORROGA CONTRATO DE SUMINISTRO DE ENERGIA ELECTRICA PARA LAS DEPENDENCIAS DEL AYTO DE VALLADOLID."/>
    <n v="220"/>
    <s v="BILBAO"/>
    <s v="VIZCAYA"/>
    <x v="3"/>
    <s v="PrAbier - Procedimiento Abierto"/>
    <s v="MultiC - MultiCriterio"/>
    <x v="2"/>
    <x v="0"/>
    <s v="2"/>
    <s v="2. Gastos corrientes en bienes y servicios"/>
    <s v="05"/>
    <x v="10"/>
    <s v="4314"/>
    <s v="4314. Actuaciones en materia de comercio minorista"/>
    <n v="22"/>
    <n v="22100"/>
  </r>
  <r>
    <n v="220249000809"/>
    <s v="AD"/>
    <d v="2025-01-01T00:00:00"/>
    <n v="22025002032"/>
    <s v="2025 08 1651 22100"/>
    <n v="2500000"/>
    <x v="291"/>
    <s v="PRESUPUESTO ENERGÍA ELÉCTRICA PARA EL AÑO 2025, PARA ALUMBRADO PÚBLICO.-"/>
    <n v="220"/>
    <s v="BILBAO"/>
    <s v="VIZCAYA"/>
    <x v="3"/>
    <s v="PrAbier - Procedimiento Abierto"/>
    <s v="MultiC - MultiCriterio"/>
    <x v="2"/>
    <x v="0"/>
    <s v="2"/>
    <s v="2. Gastos corrientes en bienes y servicios"/>
    <s v="08"/>
    <x v="2"/>
    <s v="1651"/>
    <s v="1651. Alumbrado público"/>
    <n v="22"/>
    <n v="22100"/>
  </r>
  <r>
    <n v="220249000810"/>
    <s v="AD"/>
    <d v="2025-01-01T00:00:00"/>
    <n v="22025002033"/>
    <s v="2025 08 1532 22100"/>
    <n v="18500"/>
    <x v="291"/>
    <s v="PRESUPUESTO ENERGÍA ELÉCTRICA PARA EL AÑO 2025, PARA EL PARQUE DE VÍAS PÚBLICAS.-"/>
    <n v="220"/>
    <s v="BILBAO"/>
    <s v="VIZCAYA"/>
    <x v="3"/>
    <s v="PrAbier - Procedimiento Abierto"/>
    <s v="MultiC - MultiCriterio"/>
    <x v="2"/>
    <x v="0"/>
    <s v="2"/>
    <s v="2. Gastos corrientes en bienes y servicios"/>
    <s v="08"/>
    <x v="2"/>
    <s v="1532"/>
    <s v="1532. Pavimentación vias públicas y otros servicios urbanísticos"/>
    <n v="22"/>
    <n v="22100"/>
  </r>
  <r>
    <n v="220249000811"/>
    <s v="AD"/>
    <d v="2025-01-01T00:00:00"/>
    <n v="22025002034"/>
    <s v="2025 07 1721 22100"/>
    <n v="20000"/>
    <x v="291"/>
    <s v="PRORROGA CONTRATO PR_SE 27/2023 SUMINISTRO DE ENERGIA ELECTRICA - SERVICIO MEDIO AMBIENTE"/>
    <n v="220"/>
    <s v="BILBAO"/>
    <s v="VIZCAYA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100"/>
  </r>
  <r>
    <n v="220249000812"/>
    <s v="AD"/>
    <d v="2025-01-01T00:00:00"/>
    <n v="22025002035"/>
    <s v="2025 09 4321 22100"/>
    <n v="128000"/>
    <x v="291"/>
    <s v="SUMINISTRO ENERGIA ELECTRICA EDIFICIOS DEPENDIENTES DEL AREA DE TURISMO, EVENTOS Y MARCA CIUDAD AÑO 2025"/>
    <n v="220"/>
    <s v="BILBAO"/>
    <s v="VIZCAYA"/>
    <x v="3"/>
    <s v="PrAbier - Procedimiento Abierto"/>
    <s v="MultiC - MultiCriterio"/>
    <x v="2"/>
    <x v="0"/>
    <s v="2"/>
    <s v="2. Gastos corrientes en bienes y servicios"/>
    <s v="09"/>
    <x v="8"/>
    <s v="4321"/>
    <s v="4321. Turismo"/>
    <n v="22"/>
    <n v="22100"/>
  </r>
  <r>
    <n v="220250005043"/>
    <s v="ADO"/>
    <d v="2025-03-21T00:00:00"/>
    <n v="22025002833"/>
    <s v="2025 01 4331 22799"/>
    <n v="4181.76"/>
    <x v="291"/>
    <s v="SUMINISTRO E INSTALACION ESTACION RECARGA PATINETES ELECTRICOS Y SU ESTACIONAMIENTO. ART 29 BASES EJECUCION"/>
    <n v="240"/>
    <s v="BILBAO"/>
    <s v="VIZCAYA"/>
    <x v="3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128"/>
    <s v="AD"/>
    <d v="2025-01-01T00:00:00"/>
    <n v="22025001865"/>
    <s v="2025 11 1631 22110"/>
    <n v="39930"/>
    <x v="292"/>
    <s v="PRORROGA CONTRATO SUMINISTRO FUNEDENTES LOTE 1 PARA VIALIDAD VÍAS PÚBLICAS 2025. LIMPIEZA VIARIA."/>
    <n v="220"/>
    <s v="REMOLINOS"/>
    <s v="ZARAGOZA"/>
    <x v="3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110"/>
  </r>
  <r>
    <n v="220249000129"/>
    <s v="AD"/>
    <d v="2025-01-01T00:00:00"/>
    <n v="22025001866"/>
    <s v="2025 11 1631 22110"/>
    <n v="3176.25"/>
    <x v="292"/>
    <s v="PRORROGA CONTRATO SUMINISTRO FUNEDENTES LOTE 2 PARA VIALIDAD VÍAS PÚBLICAS 2025. LIMPIEZA VIARIA."/>
    <n v="220"/>
    <s v="REMOLINOS"/>
    <s v="ZARAGOZA"/>
    <x v="3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110"/>
  </r>
  <r>
    <n v="220249000880"/>
    <s v="AD"/>
    <d v="2025-01-01T00:00:00"/>
    <n v="22025002098"/>
    <s v="2025 10 2315 22799"/>
    <n v="1200"/>
    <x v="293"/>
    <s v="TALLERES DE DANZA CON PERSPECTIVA DE GÉNERO EN EL CENTRO MUNICIPAL DE IGUALDAD / ENERO A JUNI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39000760"/>
    <s v="AD"/>
    <d v="2025-01-01T00:00:00"/>
    <n v="22025001735"/>
    <s v="2025 10 2314 22799"/>
    <n v="1688.95"/>
    <x v="294"/>
    <s v="PRORROGA SERV. GESTION ESCUELA DE FORMACIÓN Y ANIMACIÓN JUVENIL DE 29/01/2024 A 28/01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49000182"/>
    <s v="AD"/>
    <d v="2025-01-01T00:00:00"/>
    <n v="22025002249"/>
    <s v="2025 10 2311 22706"/>
    <n v="7986"/>
    <x v="295"/>
    <s v="SERV.ASESORAM. JURIDICO A PERS. USUARIAS Y TEC.CEAS Y MEC.2ª OPORTUNIDAD.1-1-25/30-6-27"/>
    <n v="220"/>
    <s v="VALLADOLID"/>
    <s v="VALLADOLID"/>
    <x v="0"/>
    <s v="PrNegSP - Procedimiento Negociado Sin Publicidad"/>
    <s v="SinC - Sin Criterio"/>
    <x v="3"/>
    <x v="0"/>
    <s v="2"/>
    <s v="2. Gastos corrientes en bienes y servicios"/>
    <s v="10"/>
    <x v="3"/>
    <s v="2311"/>
    <s v="2311. Intervención social"/>
    <n v="22"/>
    <n v="22706"/>
  </r>
  <r>
    <n v="220249000275"/>
    <s v="AD"/>
    <d v="2025-01-01T00:00:00"/>
    <n v="22025002259"/>
    <s v="2025 06 3231 22799"/>
    <n v="25783.75"/>
    <x v="8"/>
    <s v="SE 14-2024 CTTO MANTENIMIENTO ZONAS VERDES EDIFICIOS EDUCACIÓN Y S.SOCIALES: L2 ESCUELAS INFANTILES. 23-9-24 AL 22-9-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1"/>
    <s v="3231. Escuelas infantiles"/>
    <n v="22"/>
    <n v="22799"/>
  </r>
  <r>
    <n v="220250005328"/>
    <s v="AD"/>
    <d v="2025-03-25T00:00:00"/>
    <n v="22025002639"/>
    <s v="2025 11 1361 22199"/>
    <n v="1198.03"/>
    <x v="296"/>
    <s v="Garrafas detergente para máquina lavadora de trajes de intervención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3392"/>
    <s v="AD"/>
    <d v="2025-03-12T00:00:00"/>
    <n v="22025002463"/>
    <s v="2025 11 1621 212"/>
    <n v="1184.0899999999999"/>
    <x v="297"/>
    <s v="ADECUACIÓN DE TOMAS DE CORRIENTE Y SUSTITUCIÓN DEL CUADRO DE INTERRUPTORES DE LA NAVE DE APARCAMIENTO DE VEHÍCULOS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2"/>
  </r>
  <r>
    <n v="220250005334"/>
    <s v="AD"/>
    <d v="2025-03-25T00:00:00"/>
    <n v="22025002735"/>
    <s v="2025 11 1361 213"/>
    <n v="1175.2"/>
    <x v="185"/>
    <s v="Reparación de 3 chaquetotnes y 2 cubrepantalones//SEISPC"/>
    <n v="220"/>
    <s v="RUBÍ"/>
    <s v="BARCELONA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1712"/>
    <s v="AD"/>
    <d v="2025-02-28T00:00:00"/>
    <n v="22025001513"/>
    <s v="2025 10 2312 22617"/>
    <n v="1152.43"/>
    <x v="169"/>
    <s v="DISEÑO GRÁFICO Y MAQUETACIÓN DE LOS PLANES DE ACCESIBILIDAD,SOLIDARIDAD,MAYORES Y CUENTA CONMIGO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17"/>
  </r>
  <r>
    <n v="220249000149"/>
    <s v="AD"/>
    <d v="2025-01-01T00:00:00"/>
    <n v="22025001871"/>
    <s v="2025 06 3261 22799"/>
    <n v="22692"/>
    <x v="71"/>
    <s v="SE 10-22 PS1 PRORROGA CTTO PRESTACIÓN ACTIVIDADES ESCUELA MUNICIPAL MUSICA &quot;&quot;MARIANO DE LAS HERAS&quot;&quot; CURSOS 24-25 Y 25-26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61"/>
    <s v="3261. Servicios complementarios de educación"/>
    <n v="22"/>
    <n v="22799"/>
  </r>
  <r>
    <n v="220250005676"/>
    <s v="AD"/>
    <d v="2025-03-26T00:00:00"/>
    <n v="22025002481"/>
    <s v="2025 03 9241 22609"/>
    <n v="1149.5"/>
    <x v="298"/>
    <s v="MENUDO FIN DE SEMANA (1): DOS ACTUACIONES DEL GRUPO OKARINO TRAPISONDA EN CC. EL CAMPILLO Y CC CANAL DE CASTILLA"/>
    <n v="220"/>
    <s v="MADRID"/>
    <s v="MADR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49000487"/>
    <s v="AD"/>
    <d v="2025-01-01T00:00:00"/>
    <n v="22025001932"/>
    <s v="2025 08 1651 213"/>
    <n v="25121.49"/>
    <x v="268"/>
    <s v="2ª prórroga  contrato del suministro de material fungible para alumbrado público en Valladolid (exp.28/2021 PS nº 2) L 1"/>
    <n v="220"/>
    <s v="BARCELONA"/>
    <s v="BARCELONA"/>
    <x v="3"/>
    <s v="PrAbier - Procedimiento Abierto"/>
    <s v="MultiC - MultiCriterio"/>
    <x v="2"/>
    <x v="0"/>
    <s v="2"/>
    <s v="2. Gastos corrientes en bienes y servicios"/>
    <s v="08"/>
    <x v="2"/>
    <s v="1651"/>
    <s v="1651. Alumbrado público"/>
    <n v="21"/>
    <n v="213"/>
  </r>
  <r>
    <n v="220249000717"/>
    <s v="AD"/>
    <d v="2025-01-01T00:00:00"/>
    <n v="22025002321"/>
    <s v="2025 11 1361 22103"/>
    <n v="25000"/>
    <x v="41"/>
    <s v="SUMINISTRO GASOLEO AUTOMOCION PARA VEHICULOS DEL SERVICIO DE EXTINCION DE INCENDIOS, SALVAMENTO Y PROTECCION CIVIL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2"/>
    <n v="22103"/>
  </r>
  <r>
    <n v="220249000504"/>
    <s v="AD"/>
    <d v="2025-01-01T00:00:00"/>
    <n v="22025002292"/>
    <s v="2025 01 9312 22706"/>
    <n v="24999.99"/>
    <x v="299"/>
    <s v="ADJUDICACION CONTRATO SUMINISTRO LICENCIAS APLICACION FISCALIZACION SCIPION. ANUALIDAD 2025"/>
    <n v="220"/>
    <s v="SANTIAGO DE COMPOSTELA"/>
    <s v="LA CORUÑA"/>
    <x v="0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2"/>
    <n v="22706"/>
  </r>
  <r>
    <n v="220249000827"/>
    <s v="AD"/>
    <d v="2025-01-01T00:00:00"/>
    <n v="22025002049"/>
    <s v="2025 11 1321 22104"/>
    <n v="24835.25"/>
    <x v="300"/>
    <s v="2ª PRÓRROGA CONTRATO VESTUARIO PARA POLICÍA MUNICIPAL. EXP. SPSC 02/2021. LOTE Nº 4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189000209"/>
    <s v="AD"/>
    <d v="2025-01-01T00:00:00"/>
    <n v="22025001547"/>
    <s v="2025 07 1701 22102"/>
    <n v="24367.85"/>
    <x v="301"/>
    <s v="CONSUMO BIOMASA 2018 A 2026.-"/>
    <n v="22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102"/>
  </r>
  <r>
    <n v="220249000313"/>
    <s v="AD"/>
    <d v="2025-01-01T00:00:00"/>
    <n v="22025001892"/>
    <s v="2025 09 4322 22799"/>
    <n v="32246.5"/>
    <x v="203"/>
    <s v="SEGUNDA PRORROGA CONTRATO SERVICIO DE INGENIERIA EN MATERIA DE SEGURIDAD CIUDADANA EN CELEBRACION ESPECTACULOS PUBLICOS"/>
    <n v="220"/>
    <s v="ZARATAN"/>
    <s v="VALLADOLID"/>
    <x v="0"/>
    <s v="PrAbier - Procedimiento Abierto"/>
    <s v="MultiC - MultiCriterio"/>
    <x v="2"/>
    <x v="0"/>
    <s v="2"/>
    <s v="2. Gastos corrientes en bienes y servicios"/>
    <s v="09"/>
    <x v="8"/>
    <s v="4322"/>
    <s v="4332. Dirección del área de turismo, eventos y marca ciudad"/>
    <n v="22"/>
    <n v="22799"/>
  </r>
  <r>
    <n v="220249000724"/>
    <s v="AD"/>
    <d v="2025-01-01T00:00:00"/>
    <n v="22025002328"/>
    <s v="2025 10 2412 22700"/>
    <n v="23215.29"/>
    <x v="8"/>
    <s v="CONTRATO LIMPIEZA DEL  CENTRO DE FORMACION PARA EL EMPLEO- JACINTO BENAVENTE 2025 Y 2026- LOTE 10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700"/>
  </r>
  <r>
    <n v="220249000446"/>
    <s v="AD"/>
    <d v="2025-01-01T00:00:00"/>
    <n v="22025001918"/>
    <s v="2025 11 1321 22104"/>
    <n v="23080.75"/>
    <x v="302"/>
    <s v="2º PRÓRROGA CONTRATO DE VESTUARIO PARA POLICÍA MUNICIPAL. EXP. SPSC 02/2021. LOTE Nº 7"/>
    <n v="220"/>
    <s v="MURCIA"/>
    <s v="MURCI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50001521"/>
    <s v="AD"/>
    <d v="2025-02-19T00:00:00"/>
    <n v="22025001425"/>
    <s v="2025 11 1321 22699"/>
    <n v="1118.04"/>
    <x v="303"/>
    <s v="IMPORTE ANÁLISIS DE DROGAS REALIZADOS ENERO 2025"/>
    <n v="220"/>
    <s v="SANTIAGO DE COMPOSTELA"/>
    <s v="LA CORUÑA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39000472"/>
    <s v="AD"/>
    <d v="2025-01-01T00:00:00"/>
    <n v="22025001679"/>
    <s v="2025 11 3111 22799"/>
    <n v="21429.119999999999"/>
    <x v="304"/>
    <s v="CONTRATO DE CONTROL DE PALOMAS Y AVES (LOTE 2) DEL 15-10-2023 AL 14-10 DEL 2025 - ANUALIDADES 2024-2025"/>
    <n v="220"/>
    <s v="PELIGROS"/>
    <s v="GRANADA"/>
    <x v="0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799"/>
  </r>
  <r>
    <n v="220239000891"/>
    <s v="AD"/>
    <d v="2025-01-01T00:00:00"/>
    <n v="22025001754"/>
    <s v="2025 01 9203 22000"/>
    <n v="1108.08"/>
    <x v="140"/>
    <s v="PRIMERA PRORROGA CONTRATO MATERIAL DE OFICINA ALMACEN DE ACOPIOS LOTE 4 DE 01/01/2025 A 31/01/2025"/>
    <n v="220"/>
    <s v="BURGOS"/>
    <s v="BURGOS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000"/>
  </r>
  <r>
    <n v="220239000483"/>
    <s v="AD"/>
    <d v="2025-01-01T00:00:00"/>
    <n v="22025001685"/>
    <s v="2025 07 1711 22799"/>
    <n v="21081.95"/>
    <x v="225"/>
    <s v="REAJUSTE - CONTRATACIÓN CONSERVACIÓN Y MEJORA INFRAESTRUCTURAS VERDES DE LAS ZONAS CENTRO Y NORTE. LOTE 2. V34/2022.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39000454"/>
    <s v="AD"/>
    <d v="2025-01-01T00:00:00"/>
    <n v="22025001677"/>
    <s v="2025 07 1711 22799"/>
    <n v="20707.240000000002"/>
    <x v="174"/>
    <s v="REAJUSTE - CONTRATACIÓN CONSERVACIÓN Y MEJORA INFRAESTRUCTURAS VERDES DE LAS ZONAS CENTRO Y NORTE. LOTE 1. V34/2022."/>
    <n v="220"/>
    <s v="MURCIA"/>
    <s v="MURCIA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49000038"/>
    <s v="AD"/>
    <d v="2025-01-01T00:00:00"/>
    <n v="22025002236"/>
    <s v="2025 07 1721 22799"/>
    <n v="20706.25"/>
    <x v="305"/>
    <s v="EXP. VS 54/23 CALIBRACIONES DE LA RED"/>
    <n v="220"/>
    <s v="LLANERA"/>
    <s v="ASTURIAS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50005743"/>
    <s v="AD"/>
    <d v="2025-03-27T00:00:00"/>
    <n v="22025002849"/>
    <s v="2025 01 4331 22799"/>
    <n v="1100"/>
    <x v="306"/>
    <s v="CONTRATACIÓN SERVICIOS CATERING CAFÉ 1 JORNADA EVENTO PROYECTO URBANEW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5741"/>
    <s v="AD"/>
    <d v="2025-03-27T00:00:00"/>
    <n v="22025002585"/>
    <s v="2025 01 4331 213"/>
    <n v="1091.42"/>
    <x v="57"/>
    <s v="MANTENIMIENTO DEL SISTEMA DE SEGURIDAD INSTALADO EN LA AGENCIA DE INNOVACIÓN Y NAVE HUB INNOVACIÓN 2025 (AM)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6"/>
    <s v="4331"/>
    <s v="4331. Desarrollo empresarial"/>
    <n v="21"/>
    <n v="213"/>
  </r>
  <r>
    <n v="220249000825"/>
    <s v="AD"/>
    <d v="2025-01-01T00:00:00"/>
    <n v="22025002047"/>
    <s v="2025 11 1321 22104"/>
    <n v="19753.25"/>
    <x v="300"/>
    <s v="2ª PRÓRROGA CONTRATO DE VESTUARIO PARA POLICÍA MUNICIPAL EXP. SPSC 02/2021. LOTE Nº 1.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50001717"/>
    <s v="AD"/>
    <d v="2025-02-28T00:00:00"/>
    <n v="22025001511"/>
    <s v="2025 03 9241 22609"/>
    <n v="1089"/>
    <x v="307"/>
    <s v="MENUDO FIN DE SEMANA (1): 2 ESPECTÁCULOS &quot;&quot;APROBADO EN RECREO&quot;&quot; DE GUILLERMO NATÁN EN C.C. PARQUESOL Y ZONA SUR"/>
    <n v="220"/>
    <s v="BARCELONA"/>
    <s v="BARCELON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29000853"/>
    <s v="AD"/>
    <d v="2025-01-01T00:00:00"/>
    <n v="22025001599"/>
    <s v="2025 04 9204 216"/>
    <n v="18752.39"/>
    <x v="104"/>
    <s v="CENTRO DE ATENCIÓN A USUARIOS (CAU) LOTE 1 (54/2022)"/>
    <n v="220"/>
    <s v="SANTANDER"/>
    <s v="SANTANDER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49000535"/>
    <s v="AD"/>
    <d v="2025-01-01T00:00:00"/>
    <n v="22025002297"/>
    <s v="2025 07 1701 22799"/>
    <n v="18730"/>
    <x v="308"/>
    <s v="CONTRATO DE EDUCACION AMBIENTAL EN HUERTOS ESCOLARES_LOTE 2_V.8/2024"/>
    <n v="220"/>
    <s v="PALENCIA"/>
    <s v="PALENCIA"/>
    <x v="0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799"/>
  </r>
  <r>
    <n v="220249000826"/>
    <s v="AD"/>
    <d v="2025-01-01T00:00:00"/>
    <n v="22025002048"/>
    <s v="2025 11 1321 22104"/>
    <n v="18376.87"/>
    <x v="300"/>
    <s v="2ª PRÓRROGA CONTRATO DE VESTUARIO PARA POLICÍA MUNICIPAL EXP. SPSC 02/2021. LOTE 3.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39000319"/>
    <s v="AD"/>
    <d v="2025-01-01T00:00:00"/>
    <n v="22025001645"/>
    <s v="2025 03 9241 22701"/>
    <n v="18255.599999999999"/>
    <x v="309"/>
    <s v="LOTE 4: CELADURÍA CENTROS SANTIAGO LÓPEZ Y SEGUNDO MONTES (2024 Y ENE-JUL 2025)"/>
    <n v="220"/>
    <s v="EL PINAR DE ANTEQUERA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01"/>
  </r>
  <r>
    <n v="220239000864"/>
    <s v="AD"/>
    <d v="2025-01-01T00:00:00"/>
    <n v="22025001749"/>
    <s v="2025 09 4322 22799"/>
    <n v="17424"/>
    <x v="310"/>
    <s v="ADJUDICACION CONTRATO SERVICIO DE ASESORAMIENTO FISCAL DEL AYUNTAMIENTO DE VALLADOLID Y ENTIDADES DEPENDIENTES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8"/>
    <s v="4322"/>
    <s v="4332. Dirección del área de turismo, eventos y marca ciudad"/>
    <n v="22"/>
    <n v="22799"/>
  </r>
  <r>
    <n v="220239000630"/>
    <s v="AD"/>
    <d v="2025-01-01T00:00:00"/>
    <n v="22025001727"/>
    <s v="2025 10 2311 22799"/>
    <n v="17333"/>
    <x v="37"/>
    <s v="CONSTRUYENDO MI FUTURO - GEST. PROY. SOCIOED.Y DES. COMUNIT. EN CEAS - PROY - 1/1/24 AL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714"/>
    <s v="AD"/>
    <d v="2025-01-01T00:00:00"/>
    <n v="22025002002"/>
    <s v="2025 06 3232 213"/>
    <n v="17155.38"/>
    <x v="165"/>
    <s v="CONTRATO DE SERVICIOS PARA EL MANTENIMIENTO DE LOS EXTINTORES EN LOS EDIFICIOS SERV. EDUCACIÓN (CEIP - EIM).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29000738"/>
    <s v="AD"/>
    <d v="2025-01-01T00:00:00"/>
    <n v="22025001585"/>
    <s v="2025 10 2312 22799"/>
    <n v="17147.52"/>
    <x v="6"/>
    <s v="ESTANCIAS DIURNAS-LOTE 2-COMIDAS EN UC1 CPM RONDILLA-EN 23 A NOV 25- 16 PLAZASx 4,5x1,04x248d en 23 y 24 y 229d en25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180"/>
    <s v="AD"/>
    <d v="2025-01-01T00:00:00"/>
    <n v="22025002248"/>
    <s v="2025 11 3111 22113"/>
    <n v="16861.849999999999"/>
    <x v="311"/>
    <s v="CONTRATO DE SUMINISTRO DE PRODUCTOS ALIMENTICIOS Y ARENA ABSORBE OLORES PARA ANIMALES DEL C.M.P.A."/>
    <n v="220"/>
    <s v="VIGO"/>
    <s v="PONTEVEDRA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13"/>
  </r>
  <r>
    <n v="220249000161"/>
    <s v="AD"/>
    <d v="2025-01-01T00:00:00"/>
    <n v="22025002245"/>
    <s v="2025 03 9241 22706"/>
    <n v="16153.5"/>
    <x v="312"/>
    <s v="SE-PC 20/2024 ASISTENCIA TÉCNICA EN CONTROL DE EJECUCIÓN DE LOS SERVICIOS DE MANTENIMIENTO DE LOS EDIFICIOS SPC (2A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06"/>
  </r>
  <r>
    <n v="220249000278"/>
    <s v="AD"/>
    <d v="2025-01-01T00:00:00"/>
    <n v="22025002262"/>
    <s v="2025 10 2312 22799"/>
    <n v="16004.96"/>
    <x v="228"/>
    <s v="SE 14/2024 Contrato mto. zonas verdes y arbolado Lote 3 - CVA DELICIAS Y RONDILLA / 23/09/2024 - 22/09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473"/>
    <s v="AD"/>
    <d v="2025-01-01T00:00:00"/>
    <n v="22025001928"/>
    <s v="2025 03 9241 22701"/>
    <n v="15913.3"/>
    <x v="309"/>
    <s v="MODIFICACION DE CONTRATO CENTRALIZADO DE CELADURIA LOTE 4 AÑO 2025"/>
    <n v="220"/>
    <s v="EL PINAR DE ANTEQUERA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2"/>
    <n v="22701"/>
  </r>
  <r>
    <n v="220250001134"/>
    <s v="AD"/>
    <d v="2025-02-10T00:00:00"/>
    <n v="22025001022"/>
    <s v="2025 11 1621 212"/>
    <n v="1085.3699999999999"/>
    <x v="313"/>
    <s v="Reparación canalón nave vehículos."/>
    <n v="220"/>
    <s v="VALLADOLID"/>
    <s v="VALLADOLID"/>
    <x v="4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2"/>
  </r>
  <r>
    <n v="220219001275"/>
    <s v="AD"/>
    <d v="2025-01-01T00:00:00"/>
    <n v="22025001561"/>
    <s v="2025 04 9204 22799"/>
    <n v="14973.75"/>
    <x v="314"/>
    <s v="OFICINA TÉCNICA DE PROYECTOS, LOTE 3"/>
    <n v="220"/>
    <s v="MADRID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2"/>
    <n v="22799"/>
  </r>
  <r>
    <n v="220249000888"/>
    <s v="AD"/>
    <d v="2025-01-01T00:00:00"/>
    <n v="22025002106"/>
    <s v="2025 07 1711 22700"/>
    <n v="14157"/>
    <x v="315"/>
    <s v="LIMPIEZA DE LAS DEPENDENCIAS DEL SERVICIO DE PARQUES Y JARDINES DESDE 01/01/25 HASTA 30/06/25."/>
    <n v="220"/>
    <s v="VALLADOLID"/>
    <s v="VALLADOLID"/>
    <x v="0"/>
    <s v="PrAbier - Procedimiento Abierto"/>
    <s v="UniC - Único Criterio"/>
    <x v="2"/>
    <x v="0"/>
    <s v="2"/>
    <s v="2. Gastos corrientes en bienes y servicios"/>
    <s v="07"/>
    <x v="9"/>
    <s v="1711"/>
    <s v="1711. Parques y jardines"/>
    <n v="22"/>
    <n v="22700"/>
  </r>
  <r>
    <n v="220250003149"/>
    <s v="AD"/>
    <d v="2025-03-12T00:00:00"/>
    <n v="22025001197"/>
    <s v="2025 04 9321 22799"/>
    <n v="13733.5"/>
    <x v="316"/>
    <s v="Diseño, maquetación y confección de la guía del contribuyente 2025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1"/>
    <s v="9321"/>
    <s v="9321. Gestión de ingresos e inspección"/>
    <n v="22"/>
    <n v="22799"/>
  </r>
  <r>
    <n v="220249000759"/>
    <s v="AD"/>
    <d v="2025-01-01T00:00:00"/>
    <n v="22025002358"/>
    <s v="2025 11 3111 22700"/>
    <n v="13630.36"/>
    <x v="182"/>
    <s v="CONTRATO LIMPIEZA DEPENDENCIAS LOTE 19 - CENTRO MUNICIPAL DE PROTECCIÓN ANIMAL Y  CONSULTORIO PINAR DE ANTEQUERA 25-26"/>
    <n v="220"/>
    <s v="BURGOS"/>
    <s v="BURGOS"/>
    <x v="0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700"/>
  </r>
  <r>
    <n v="220250005735"/>
    <s v="AD"/>
    <d v="2025-03-27T00:00:00"/>
    <n v="22025001232"/>
    <s v="2025 06 3261 22799"/>
    <n v="1058.75"/>
    <x v="317"/>
    <s v="CTO MENOR: ANIMACIÓN Y MAESTRO DE CEREMONIAS PARA LA ACTIVIDAD &quot;&quot;CARNAVAL DE LOS COLES&quot;&quot; -1 DÍA-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39000323"/>
    <s v="AD"/>
    <d v="2025-01-01T00:00:00"/>
    <n v="22025001648"/>
    <s v="2025 10 2412 22799"/>
    <n v="13500"/>
    <x v="124"/>
    <s v="SERV. CELADURIA DEL CENTRO DE FORMACION JACINTO BENAVENTE DE ENERO 2024 AL 31 DE JULIO DE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799"/>
  </r>
  <r>
    <n v="220250001714"/>
    <s v="AD"/>
    <d v="2025-02-28T00:00:00"/>
    <n v="22025001508"/>
    <s v="2025 03 9241 22609"/>
    <n v="1045"/>
    <x v="318"/>
    <s v="PROGRAMACIÓN DE OCIO DE CARNAVAL: REPRESENTACIÓN DE DOS OBRAS INFANTILES EN BAILARÍN VICENTE ESCUDERO Y LA OVERUEL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560"/>
    <s v="AD"/>
    <d v="2025-02-20T00:00:00"/>
    <n v="22025001487"/>
    <s v="2025 03 9241 22609"/>
    <n v="1045"/>
    <x v="186"/>
    <s v="MENUDO FIN DE SEMANA (1): 2vESPECTÁCULOs &quot;&quot;CANTACLOWN&quot;&quot; DE ALICIA MARAVILLAS EN J.L. MOSQUERA (9/03) Y LAS FLORES (12/04)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84"/>
    <s v="AD"/>
    <d v="2025-03-26T00:00:00"/>
    <n v="22025002589"/>
    <s v="2025 03 9241 22609"/>
    <n v="1045"/>
    <x v="319"/>
    <s v="MENUDO FIN DE SEMANA (1) Y CARNAVAL: DOS ESPECTÁCULOS DE LÍBERA TEATRO EN C.M PUENTE DUERO Y C.C. ESGUEVA"/>
    <n v="220"/>
    <s v="SIMANCAS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80"/>
    <s v="AD"/>
    <d v="2025-03-26T00:00:00"/>
    <n v="22025002573"/>
    <s v="2025 03 9241 22609"/>
    <n v="1045"/>
    <x v="320"/>
    <s v="MENUDO FIN DE SEMANA (1): REPRESENTACIÓN 2 ESPECTÁCULOS DE NEONYMUS EN CIC CONDE ANSÚREZ Y CC CANAL DE CASTILLA"/>
    <n v="220"/>
    <s v="BURGOS"/>
    <s v="BURGOS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82"/>
    <s v="AD"/>
    <d v="2025-03-26T00:00:00"/>
    <n v="22025002576"/>
    <s v="2025 03 9241 22609"/>
    <n v="1045"/>
    <x v="321"/>
    <s v="MENUDO FIN DE SEMANA (1) Y CARNAVAL: REPRESENTACIÓN MAGIA EN CC DELICIAS Y CM PINAR DE ANTEQUERA"/>
    <n v="220"/>
    <s v="SALAMANCA"/>
    <s v="SALAMANC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39000316"/>
    <s v="AD"/>
    <d v="2025-01-01T00:00:00"/>
    <n v="22025001642"/>
    <s v="2025 10 2315 22799"/>
    <n v="13500"/>
    <x v="11"/>
    <s v="10SS-11-23 CTTO SERVICIO CELADURIA PARA EL CENTRO MUNICIPAL DE IGUALDAD. 2024 Y DE ENERO A JULIO 2025."/>
    <n v="220"/>
    <s v="LOGROÑO"/>
    <s v="LA RIOJA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799"/>
  </r>
  <r>
    <n v="220239000889"/>
    <s v="AD"/>
    <d v="2025-01-01T00:00:00"/>
    <n v="22025001752"/>
    <s v="2025 01 9203 22000"/>
    <n v="1038.5"/>
    <x v="180"/>
    <s v="PRIMERA PRORROGA CONTRATO MATERIAL DE OFICINA ALMACEN DE ACOPIOS LOTE 2 DE 01/01/2025 A 31/01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000"/>
  </r>
  <r>
    <n v="220249000884"/>
    <s v="AD"/>
    <d v="2025-01-01T00:00:00"/>
    <n v="22025002102"/>
    <s v="2025 10 2314 213"/>
    <n v="1028.52"/>
    <x v="160"/>
    <s v="CONTRATO MENOR CONSERVACIÓN Y MANTENIMIENTO DE LOS EDIFICIOS DE LOS ESPACIOS JÓVENES / ENERO Y FEBR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1"/>
    <n v="213"/>
  </r>
  <r>
    <n v="220250001206"/>
    <s v="AD"/>
    <d v="2025-02-11T00:00:00"/>
    <n v="22025001073"/>
    <s v="2025 01 9203 22601"/>
    <n v="1017.5"/>
    <x v="322"/>
    <s v="CATERING NOMBRAMIENTO HIJO PREDILECTO DE LA CIUDAD A D. ENRIQUE CORNEJO, R.I."/>
    <n v="220"/>
    <s v="LEON"/>
    <s v="LEON"/>
    <x v="0"/>
    <s v="AdDirec - Adjudicación Directa"/>
    <s v="SinC - Sin Criterio"/>
    <x v="0"/>
    <x v="0"/>
    <s v="2"/>
    <s v="2. Gastos corrientes en bienes y servicios"/>
    <s v="01"/>
    <x v="6"/>
    <s v="9203"/>
    <s v="9203. Unidad de régimen interior"/>
    <n v="22"/>
    <n v="22601"/>
  </r>
  <r>
    <n v="220250001281"/>
    <s v="AD"/>
    <d v="2025-02-14T00:00:00"/>
    <n v="22025001285"/>
    <s v="2025 07 1711 22799"/>
    <n v="1016.4"/>
    <x v="323"/>
    <s v="REPARACION POR DAÑOS DE ARBOLADO EN CUMPLIMIENTO DE SENTENCIA. 2025."/>
    <n v="220"/>
    <s v="NAVA DEL REY"/>
    <s v="VALLADOLID"/>
    <x v="0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2"/>
    <n v="22799"/>
  </r>
  <r>
    <n v="220250001704"/>
    <s v="AD"/>
    <d v="2025-02-28T00:00:00"/>
    <n v="22025001353"/>
    <s v="2025 10 2314 22613"/>
    <n v="1000"/>
    <x v="324"/>
    <s v="COLABORACIÓN XIX SALÓN DEL COMIC Y MANGA DE CASTILLA Y LEÓN EN FERIA DE VALLADOLID // 8 Y 9 MARZ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613"/>
  </r>
  <r>
    <n v="220250001297"/>
    <s v="AD"/>
    <d v="2025-02-14T00:00:00"/>
    <n v="22025001362"/>
    <s v="2025 11 1321 213"/>
    <n v="1000"/>
    <x v="80"/>
    <s v="REPARACIÓN DE PUERTAS MANUALES Y AUTOMÁTICAS DE LAS DEPENDENCIAS DE LA POLICÍA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50005757"/>
    <s v="AD"/>
    <d v="2025-03-27T00:00:00"/>
    <n v="22025001947"/>
    <s v="2025 06 3321 22199"/>
    <n v="1000"/>
    <x v="325"/>
    <s v="CTTO MENOR SUMINISTRO CARTELERIA PLAN MUNICIPAL LECTURA BIBLIOTECAS MUNICIPALES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199"/>
  </r>
  <r>
    <n v="220249001050"/>
    <s v="AD"/>
    <d v="2025-01-01T00:00:00"/>
    <n v="22025002224"/>
    <s v="2025 11 1621 22700"/>
    <n v="12906.47"/>
    <x v="326"/>
    <s v="1ª PRÓRROGA CONTR. SERV. LAVADO E HIGIENI. CONTENEDORES Y CTRL EXT. CALIDAD LOTE 2 AÑO 2025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19001099"/>
    <s v="AD"/>
    <d v="2025-01-01T00:00:00"/>
    <n v="22025001560"/>
    <s v="2025 04 9204 22200"/>
    <n v="12632.4"/>
    <x v="327"/>
    <s v="SERVICIOS DE RESPALDO, LOTE 2"/>
    <n v="220"/>
    <s v="POZUELO DE ALARCON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2"/>
    <n v="22200"/>
  </r>
  <r>
    <n v="220249000841"/>
    <s v="AD"/>
    <d v="2025-01-01T00:00:00"/>
    <n v="22025002062"/>
    <s v="2025 03 9241 203"/>
    <n v="12584.67"/>
    <x v="222"/>
    <s v="SE-PC 87/2022 (LOTE 2): PRÓRROGA CONTRATO DE SUMINISTRO EN RÉGIMEN DE ALQUILER DE INSTALACIONES TÉCNICAS TEMPORALES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0"/>
    <n v="203"/>
  </r>
  <r>
    <n v="220239000805"/>
    <s v="AD"/>
    <d v="2025-01-01T00:00:00"/>
    <n v="22025001744"/>
    <s v="2025 11 3111 22106"/>
    <n v="12427.25"/>
    <x v="286"/>
    <s v="CONTRATO SUMINISTRO DE PIENSOS (LOTE 1) Y MEDICAMENTOS (LOTE 2) PARA C.M.P.A. - AUMENTO ANUALIDAD 2025 - LOTE 2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06"/>
  </r>
  <r>
    <n v="220250002883"/>
    <s v="AD"/>
    <d v="2025-03-07T00:00:00"/>
    <n v="22025001047"/>
    <s v="2025 08 1341 22799"/>
    <n v="12245.2"/>
    <x v="152"/>
    <s v="ESTUDIO DE PATRONES DE MOVILIDAD INTERURBANA.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341"/>
    <s v="1341. Movilidad"/>
    <n v="22"/>
    <n v="22799"/>
  </r>
  <r>
    <n v="220250001278"/>
    <s v="AD"/>
    <d v="2025-02-14T00:00:00"/>
    <n v="22025001120"/>
    <s v="2025 07 1711 22106"/>
    <n v="1000"/>
    <x v="33"/>
    <s v="PRODUCTOS FARMACEUTICOS. EJERCICIO 2025."/>
    <n v="220"/>
    <s v="VALLADOLID"/>
    <s v="VALLADOLID"/>
    <x v="3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2"/>
    <n v="22106"/>
  </r>
  <r>
    <n v="220229000790"/>
    <s v="AD"/>
    <d v="2025-01-01T00:00:00"/>
    <n v="22025001594"/>
    <s v="2025 07 1721 22799"/>
    <n v="11826.21"/>
    <x v="328"/>
    <s v="CONTRATO GESTIÓN Y SEGUIMIENTO CONSUMO Y FACTURACIÓN TODOS CONTRATOS SUMINISTRO ENERGIA ELÉCT. Y GAS DEL AYUNT. VS 4/22"/>
    <n v="220"/>
    <s v="BARCELONA"/>
    <s v="BARCELONA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49000006"/>
    <s v="AD"/>
    <d v="2025-01-01T00:00:00"/>
    <n v="22025002228"/>
    <s v="2025 03 9241 22104"/>
    <n v="11789.5"/>
    <x v="35"/>
    <s v="PRSE 82/2022 LOTE 2// VESTUARIO ÁREA 03 PARTICIPACIÓN CIUDADANA AÑO 2025"/>
    <n v="220"/>
    <s v="VELEZ-RUBIO"/>
    <s v="ALMERIA"/>
    <x v="3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104"/>
  </r>
  <r>
    <n v="220249000731"/>
    <s v="AD"/>
    <d v="2025-01-01T00:00:00"/>
    <n v="22025002335"/>
    <s v="2025 04 9204 22700"/>
    <n v="11724.78"/>
    <x v="202"/>
    <s v="SERVICIOS DE LIMPIEZA DEL CENTRO DE DIFUSIÓN TECNOLÓGICA (CDIT), LOTE 4 15/2024"/>
    <n v="220"/>
    <s v="VALLADOLID"/>
    <s v="VALLADOLID"/>
    <x v="0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2"/>
    <n v="22700"/>
  </r>
  <r>
    <n v="220249001043"/>
    <s v="AD"/>
    <d v="2025-01-01T00:00:00"/>
    <n v="22025002220"/>
    <s v="2025 11 1321 22104"/>
    <n v="11616"/>
    <x v="226"/>
    <s v="1ª PRÓRROGA EXP. 26/2022 CTTO SUMINISTRO CASCOS, GUANTES MOTORISTA Y ROPA POLICIAL DE ALTA VISIBILIDAD 2025 LOTE II"/>
    <n v="220"/>
    <s v="RIBARROJA DEL TURIA"/>
    <s v="VALENCI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49000030"/>
    <s v="AD"/>
    <d v="2025-01-01T00:00:00"/>
    <n v="22025002235"/>
    <s v="2025 10 2312 216"/>
    <n v="11522.1"/>
    <x v="329"/>
    <s v="mant.y reparac.equipos informáticos d CVA ARCA R, Z.ESTE,HTA,VIC, FRAY L.L.Y PARQ.DE 1/1/25 A 28/2/27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6"/>
  </r>
  <r>
    <n v="220229000816"/>
    <s v="AD"/>
    <d v="2025-01-01T00:00:00"/>
    <n v="22025001597"/>
    <s v="2025 10 2312 22799"/>
    <n v="11384"/>
    <x v="21"/>
    <s v="ESTANCIAS DIURNAS lote 1:GESTION UC1 RONDILLA (16 PL) -PL:11.384/MES iva incluido- DICIEMBRE 20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1515"/>
    <s v="AD"/>
    <d v="2025-02-19T00:00:00"/>
    <n v="22025001282"/>
    <s v="2025 07 1721 22799"/>
    <n v="998.25"/>
    <x v="222"/>
    <s v="ALQUILER CAMION CESTA PARA CALIBRACIONES EN LAS ZONAS ZAS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799"/>
  </r>
  <r>
    <n v="220249000730"/>
    <s v="AD"/>
    <d v="2025-01-01T00:00:00"/>
    <n v="22025002334"/>
    <s v="2025 06 3261 22700"/>
    <n v="10971.59"/>
    <x v="92"/>
    <s v="CTTO LIMPIEZA EDIFICIOS DEPENDIENTES SERVICIO EDUCACIÓN. LOTE 2: ESCUELA MUNICIPAL DE MUSICA MARIANO DE LAS HERAS. 25-26"/>
    <n v="220"/>
    <s v="GIJÓN"/>
    <s v="ASTURIAS"/>
    <x v="0"/>
    <s v="PrAbier - Procedimiento Abierto"/>
    <s v="MultiC - MultiCriterio"/>
    <x v="2"/>
    <x v="0"/>
    <s v="2"/>
    <s v="2. Gastos corrientes en bienes y servicios"/>
    <s v="06"/>
    <x v="4"/>
    <s v="3261"/>
    <s v="3261. Servicios complementarios de educación"/>
    <n v="22"/>
    <n v="22700"/>
  </r>
  <r>
    <n v="220249000889"/>
    <s v="AD"/>
    <d v="2025-01-01T00:00:00"/>
    <n v="22025002391"/>
    <s v="2025 09 4321 22700"/>
    <n v="10675.17"/>
    <x v="202"/>
    <s v="CONTRATO CENTRALIZADO DE LIMPIEZA. LOTE 15: LIMPIEZA DE LA CUPULA DEL MILENIO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8"/>
    <s v="4321"/>
    <s v="4321. Turismo"/>
    <n v="22"/>
    <n v="22700"/>
  </r>
  <r>
    <n v="220239000556"/>
    <s v="AD"/>
    <d v="2025-01-01T00:00:00"/>
    <n v="22025001719"/>
    <s v="2025 11 1621 22700"/>
    <n v="10416.67"/>
    <x v="154"/>
    <s v="PRÓRROGA CONTRATO RECOGIDA ENVASES LIGEROS DE PLÁSTICO EN EL MUNICIPIO DE VALLADOLID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49000894"/>
    <s v="AD"/>
    <d v="2025-01-01T00:00:00"/>
    <n v="22025002967"/>
    <s v="2025 10 2312 213"/>
    <n v="993.6"/>
    <x v="252"/>
    <s v="MANTENIMIENTO DE LOS DESFIBRILADORES DE LOS CVA TRANSFERIDOS PARA 2025"/>
    <n v="220"/>
    <s v="BOECILLO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49001044"/>
    <s v="AD"/>
    <d v="2025-01-01T00:00:00"/>
    <n v="22025002221"/>
    <s v="2025 11 1321 22104"/>
    <n v="10406"/>
    <x v="300"/>
    <s v="1ª PRÓRROGA EXP. 26/2022 CTTO SUMINISTRO CASCOS, GUANTES MOTORISTAS Y ROPA POLICIAL DE ALTA VISIBILIDAD 2025 LOTE III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49000044"/>
    <s v="AD"/>
    <d v="2025-01-01T00:00:00"/>
    <n v="22025002238"/>
    <s v="2025 11 1621 22700"/>
    <n v="10283.540000000001"/>
    <x v="203"/>
    <s v="CONT. MANT. PLATAFORMAS CONTENEDORES SOTERRADOS Y SU CONTROL EXTERNO DE CALIDAD 2025, SERVICIO DE LIMPIEZA"/>
    <n v="220"/>
    <s v="ZARATAN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700"/>
  </r>
  <r>
    <n v="220249000445"/>
    <s v="AD"/>
    <d v="2025-01-01T00:00:00"/>
    <n v="22025001917"/>
    <s v="2025 05 4312 22799"/>
    <n v="11616"/>
    <x v="330"/>
    <s v="COMPRA SALUDABLE 24-25 DIRIGIDA A ALUMNOS DE 3 Y 4  EDUCACION  DE PRIMARIA. EL 80% A LA FINALIZACION DEL SERVICIO."/>
    <n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799"/>
  </r>
  <r>
    <n v="220250001562"/>
    <s v="AD"/>
    <d v="2025-02-20T00:00:00"/>
    <n v="22025001504"/>
    <s v="2025 03 9241 22609"/>
    <n v="990"/>
    <x v="331"/>
    <s v="MENUDO FIN DE SEMANA (1): 2 REPRESENTACIONES DE CHARO JAULAR EN C.C. JOSÉ MARÍA LUELMO (03/05) Y DELICIAS (11/05)"/>
    <n v="220"/>
    <s v="ZAMORA"/>
    <s v="ZAMOR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83"/>
    <s v="AD"/>
    <d v="2025-03-26T00:00:00"/>
    <n v="22025002577"/>
    <s v="2025 03 9241 22609"/>
    <n v="990"/>
    <x v="332"/>
    <s v="MENUDO FIN DE SEMANA (1) Y CARNAVAL: REPRESENTACIÓN MIMO EN C.C. CANAL DE CASTILLA Y JOSÉ MARÍA LUELMO"/>
    <n v="220"/>
    <s v="ALDEA DE SAN MIGUEL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39000085"/>
    <s v="AD"/>
    <d v="2025-01-01T00:00:00"/>
    <n v="22025001619"/>
    <s v="2025 03 9241 213"/>
    <n v="9754.98"/>
    <x v="57"/>
    <s v="SE-PC 16/2023: PRÓRROGA CONTRATO DE MANTENIMIENTO ALARMAS DE LOS CENTROS DE PARTICIPACIÓN CIUDADANA (1 ENE24-31 MAY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1"/>
    <n v="213"/>
  </r>
  <r>
    <n v="220250005335"/>
    <s v="AD"/>
    <d v="2025-03-25T00:00:00"/>
    <n v="22025002736"/>
    <s v="2025 11 1361 22199"/>
    <n v="983"/>
    <x v="193"/>
    <s v="BOTELLAS LLENAS (2 DE OXIGENO Y 2 DE PROPANO) PARA LA FORMACIÓN Y PRACTICAS EN OXICORTE; SERV. EXTINCION DE INCENDIOS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511"/>
    <s v="AD"/>
    <d v="2025-02-19T00:00:00"/>
    <n v="22025001327"/>
    <s v="2025 06 3232 212"/>
    <n v="979"/>
    <x v="333"/>
    <s v="CONTRATO DE OBRAS PARA LA REPARACIÓN DEL PATIO DEL COLEGIO PÚBLICO MIGUEL DELIBES.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5748"/>
    <s v="AD"/>
    <d v="2025-03-27T00:00:00"/>
    <n v="22025003324"/>
    <s v="2025 01 9207 22699"/>
    <n v="977.68"/>
    <x v="325"/>
    <s v="ADJUDICA REALIZACIÓN DE DIVERSOS TRABAJOS REPROGRÁFICOS DURANTE 2025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50005360"/>
    <s v="AD"/>
    <d v="2025-03-25T00:00:00"/>
    <n v="22025002689"/>
    <s v="2025 01 9205 22104"/>
    <n v="976.77"/>
    <x v="167"/>
    <s v="ADJUDICA SUMINISTRO DE VESTUARIO Y CALZADO PARA PERSONAL IMPRENTA -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04"/>
  </r>
  <r>
    <n v="220250001722"/>
    <s v="AD"/>
    <d v="2025-02-28T00:00:00"/>
    <n v="22025001357"/>
    <s v="2025 07 1711 22799"/>
    <n v="968"/>
    <x v="334"/>
    <s v="Reparación de la instalación que automatiza la gestión climática del invernadero del Vivero Municipal de Renedo."/>
    <n v="220"/>
    <s v="ZARATAN"/>
    <s v="VALLADOLID"/>
    <x v="0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2"/>
    <n v="22799"/>
  </r>
  <r>
    <n v="220250005675"/>
    <s v="AD"/>
    <d v="2025-03-26T00:00:00"/>
    <n v="22025002479"/>
    <s v="2025 03 9241 22609"/>
    <n v="950"/>
    <x v="335"/>
    <s v="MENUDO FIN DE SEMANA (1): 2 REPRESENTACIONES DE KINUNA TEATRO CON LA OBRA &quot;&quot;KIKERIKÓ Y LOLOLILÓ&quot;&quot;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190"/>
    <s v="AD"/>
    <d v="2025-02-11T00:00:00"/>
    <n v="22025000900"/>
    <s v="2025 07 1701 213"/>
    <n v="924.44"/>
    <x v="187"/>
    <s v="Mantenimiento equipos climatización en edificio anexo al de Casa del Barco durante el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01"/>
    <s v="1701. Dirección del área de medio ambiente"/>
    <n v="21"/>
    <n v="213"/>
  </r>
  <r>
    <n v="220250001523"/>
    <s v="AD"/>
    <d v="2025-02-19T00:00:00"/>
    <n v="22025001366"/>
    <s v="2025 06 3321 22001"/>
    <n v="912.32"/>
    <x v="336"/>
    <s v="CTTO MENOR SUMINISTRO REVISTAS MARIE CLAIRE, MUY INTERESANTE Y MUY HISTORIA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164"/>
    <s v="AD"/>
    <d v="2025-02-11T00:00:00"/>
    <n v="22025001024"/>
    <s v="2025 10 2312 22699"/>
    <n v="907.5"/>
    <x v="277"/>
    <s v="ACTIVIDAD MUSICAL POR LA  CELEBRACION DE SAN PEDRO REGALADO LOS USUARIOS DE LOS CVA EN LA PERGOLA DEL CAMPO GRANDE-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6957"/>
    <s v="D"/>
    <d v="2025-03-28T00:00:00"/>
    <n v="22025001129"/>
    <s v="2025 11 1631 214"/>
    <n v="7.31"/>
    <x v="337"/>
    <s v="933-16X 40    TORNILLO  C/ HEXAGONAL  8.8 ZN TODO ROSCA / 124-M16    ARANDELA PLANA S / 985-M-16-200  TUERCA A.B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467"/>
    <s v="D"/>
    <d v="2025-03-28T00:00:00"/>
    <n v="22025001128"/>
    <s v="2025 11 1621 22199"/>
    <n v="162.03"/>
    <x v="337"/>
    <s v="GE 50 ES-2RS ROTULA SKF / 933-16X 50-150 TORNILLO  C/ HEXAGONAL  8.8 TODO ROSCA / 930130 CANDADO 301 30 LINCE 7367 / 933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815"/>
    <s v="D"/>
    <d v="2025-03-28T00:00:00"/>
    <n v="22025001124"/>
    <s v="2025 11 1621 214"/>
    <n v="204.99"/>
    <x v="337"/>
    <s v="471-E- 40  ANILLO SEEGER EXT. / AS 4060 RODAMIENTO AGUJAS SKF / M06        METAL BUNA METRICA 6.7 X 11 / M05.5      MET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973"/>
    <s v="D"/>
    <d v="2025-03-28T00:00:00"/>
    <n v="22025001132"/>
    <s v="2025 11 1631 22199"/>
    <n v="313.98"/>
    <x v="337"/>
    <s v="BONDERITE C-MC 3000 D2 JC20KG DESENGRASANTE MANTENIMIENTO LOCTITE 129034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50006747"/>
    <s v="D"/>
    <d v="2025-03-28T00:00:00"/>
    <n v="22025001124"/>
    <s v="2025 11 1621 214"/>
    <n v="395.21"/>
    <x v="337"/>
    <s v="124-M14 ZN ARANDELA PLANA S / 985-M-14-200  TUERCA A.B. / 975-IZQ-M-10-150 VARILLA ROSCADA 1 METRO  8.8 / 934-MI-10-15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65"/>
    <s v="D"/>
    <d v="2025-03-28T00:00:00"/>
    <n v="22025001128"/>
    <s v="2025 11 1621 22199"/>
    <n v="819.38"/>
    <x v="337"/>
    <s v="9066K6FF100 CARRO 26&quot;&quot; 6 CAJONES CON 206 HERRAMIENTAS EN FOAM   IRIMO / GE 50 ES-2RS ROTULA SKF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39000801"/>
    <s v="AD"/>
    <d v="2025-01-01T00:00:00"/>
    <n v="22025001742"/>
    <s v="2025 10 2312 22799"/>
    <n v="5885"/>
    <x v="338"/>
    <s v="PRORROGA GESTION BANCO DEL TIEMPO DE 01/03/24 AL 28/02/25"/>
    <n v="220"/>
    <s v="ZARATAN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5681"/>
    <s v="AD"/>
    <d v="2025-03-26T00:00:00"/>
    <n v="22025002574"/>
    <s v="2025 03 9241 22609"/>
    <n v="900"/>
    <x v="339"/>
    <s v="PROGRAMACIÓN DE CARNAVAL: 2 ESPECTÁCULOS DE BATUCADA EN CC CASA CUNA Y ZONA ESTE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557"/>
    <s v="AD"/>
    <d v="2025-02-20T00:00:00"/>
    <n v="22025001478"/>
    <s v="2025 03 9241 22609"/>
    <n v="900"/>
    <x v="340"/>
    <s v="MENUDO FIN DE SEMANA (1): 2 ESPECTÁCULOS &quot;&quot;TRAS LAS HUELLAS DE LOS DINOSAURIOS&quot;&quot; DE ATHENEA EN CC CASA CUNA Y J.M. LUELMO.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3721"/>
    <s v="D"/>
    <d v="2025-03-13T00:00:00"/>
    <n v="22025001349"/>
    <s v="2025 02 9332 214"/>
    <n v="189.1"/>
    <x v="341"/>
    <s v="PINCHAZO CUBIERTA ( 3.00-4 Y SERV. CARRETILLA  ) / CUBIERTA NUEVA ( 175/70R14 CEAT 88T XL 9688-DTP ) / S.I. GESTION DE N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4"/>
  </r>
  <r>
    <n v="220250006545"/>
    <s v="D"/>
    <d v="2025-03-28T00:00:00"/>
    <n v="22025001349"/>
    <s v="2025 02 9332 214"/>
    <n v="207.25"/>
    <x v="341"/>
    <s v="155/80R13 BARUM 79T 4 EST ( VA3249T ) / S.I. GESTION DE NFU  (  CAT. B VA3249T ) / ALINEACION ELECTRONICA ( DIRECCION  )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4"/>
  </r>
  <r>
    <n v="220250006947"/>
    <s v="D"/>
    <d v="2025-03-28T00:00:00"/>
    <n v="22025001129"/>
    <s v="2025 11 1631 214"/>
    <n v="1371.05"/>
    <x v="341"/>
    <s v="CUBIERTA NUEVA ( 2,50-15 BARREDORA E9834-BFT ) / ECO TASA ( BARREDORA E9834-BFT ) / CAMARA NUEVA ( 2.50-15  ) / CUBIERT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731"/>
    <s v="D"/>
    <d v="2025-03-28T00:00:00"/>
    <n v="22025001124"/>
    <s v="2025 11 1621 214"/>
    <n v="3169.61"/>
    <x v="341"/>
    <s v="CUBIERTA NUEVA ( 315/80R22,5 DIRECC 7418-LDY ) / S.I. GESTION DE NFU CAT.D ( 7418-LDY ) / CUBIERTA RECAUCHUTADA ( 315/8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33"/>
    <s v="D"/>
    <d v="2025-03-28T00:00:00"/>
    <n v="22025001124"/>
    <s v="2025 11 1621 214"/>
    <n v="3993.62"/>
    <x v="341"/>
    <s v="CUBIERTA NUEVA ( 385/65R22,5 PIRELLI 01 1895-LFR ) / S.I. GESTION DE NFU CAT.D ( 1895-LFR ) / SALIDA  FURGON PROXIMIDAD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29"/>
    <s v="D"/>
    <d v="2025-03-28T00:00:00"/>
    <n v="22025001124"/>
    <s v="2025 11 1621 214"/>
    <n v="4027.02"/>
    <x v="341"/>
    <s v="CUBIERTA NUEVA ( 315/80R22,5 DIRECC 4069-KXH ) / S.I. GESTION DE NFU CAT.D ( 4069-KXH ) / CUBIERTA RECAUCHUTADA ( 315/8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07"/>
    <s v="D"/>
    <d v="2025-03-28T00:00:00"/>
    <n v="22025001122"/>
    <s v="2025 11 1621 214"/>
    <n v="4563.2"/>
    <x v="341"/>
    <s v="REPARACION PINCHAZO ( CAMION 7693-MJN ) / CUBIERTA RECAUCHUTADA ( 315/80R22.5 DY3 PREM 5675-MRJ ) / CUBIERTA RECAUCHUTAD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09"/>
    <s v="D"/>
    <d v="2025-03-28T00:00:00"/>
    <n v="22025001122"/>
    <s v="2025 11 1621 214"/>
    <n v="4982.21"/>
    <x v="341"/>
    <s v="CUBIERTA NUEVA ( 315/80R22.5 DIRECC ALMACEN ) / S.I. GESTION DE NFU CAT.D ( ALMACEN  ) / CUBIERTA RECAUCHUTADA ( 315/80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5686"/>
    <s v="AD"/>
    <d v="2025-03-26T00:00:00"/>
    <n v="22025002628"/>
    <s v="2025 03 9241 213"/>
    <n v="879.48"/>
    <x v="57"/>
    <s v="CONTRATO DE MANTENIMIENTO DE SISTEMAS DE SEGURIDAD EN CENTRO LAS FLORES (LOTE 1 CRA // ENERO A MAYO 2025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49000146"/>
    <s v="AD"/>
    <d v="2025-01-01T00:00:00"/>
    <n v="22025001870"/>
    <s v="2025 03 9241 22799"/>
    <n v="9228.7900000000009"/>
    <x v="342"/>
    <s v="SE PC 5/2022: 1 PRÓRROGA CONT. SERVICIOS ASESORAMIENTO Y GESTIÓN PROGRAMA PRESUPUESTOS PARTICIPATIVOS (ENE-JUN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99"/>
  </r>
  <r>
    <n v="220250001257"/>
    <s v="AD"/>
    <d v="2025-02-13T00:00:00"/>
    <n v="22025001102"/>
    <s v="2025 10 2314 22701"/>
    <n v="871.2"/>
    <x v="343"/>
    <s v="AMPLIACIÓN SISTEMA PROTECCIÓN ALARMA TRANSITORIA ALBERGUE ZONA JOVEN PINAR // HASTA EL 31 DE MAY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701"/>
  </r>
  <r>
    <n v="220250001508"/>
    <s v="AD"/>
    <d v="2025-02-19T00:00:00"/>
    <n v="22025001423"/>
    <s v="2025 11 3111 22106"/>
    <n v="850"/>
    <x v="344"/>
    <s v="GESTION DE RESIDUOS SANITARIOS: BIOCONTAMINADOS Y MEDICAMENTOS CADUCADOS AÑO 2025"/>
    <n v="220"/>
    <s v="ALDEAMAYOR DE SAN MARTÍN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6"/>
  </r>
  <r>
    <n v="220249000883"/>
    <s v="AD"/>
    <d v="2025-01-01T00:00:00"/>
    <n v="22025002101"/>
    <s v="2025 06 3232 213"/>
    <n v="849.42"/>
    <x v="192"/>
    <s v="CTTO DE SERVICIOS POR EL MANTENIMIENTO ASCENSORES COLEGIOS PUBLICOS (L1) ENERO 2025"/>
    <n v="220"/>
    <s v="VIGO"/>
    <s v="PONTEVEDRA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50001163"/>
    <s v="AD"/>
    <d v="2025-02-11T00:00:00"/>
    <n v="22025000994"/>
    <s v="2025 10 2312 22606"/>
    <n v="6000"/>
    <x v="345"/>
    <s v="SEGUNDA EDICION,  JORNADA DE ATENCION TEMPRANA  QUE SE CELEBRARA EL 15 DE MARZO DE 2025- ACCESIBILIDAD-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06"/>
  </r>
  <r>
    <n v="220249000897"/>
    <s v="AD"/>
    <d v="2025-01-01T00:00:00"/>
    <n v="22025002970"/>
    <s v="2025 10 2312 22799"/>
    <n v="824.6"/>
    <x v="252"/>
    <s v="CURSO  DE FORMACION PARA EL MANEJO DE LOS DESFIBRILADORES DE LOS CVA SIN  TRANSFERIR  EN 2025"/>
    <n v="220"/>
    <s v="BOECILLO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799"/>
  </r>
  <r>
    <n v="220239000662"/>
    <s v="AD"/>
    <d v="2025-01-01T00:00:00"/>
    <n v="22025001730"/>
    <s v="2025 01 9206 22799"/>
    <n v="9147.6"/>
    <x v="346"/>
    <s v="PRÓRROGA LOTE 3 DE CONTRATO DE APOYO A LA GESTIÓN BIBLIOTECARIA, ARCHIVO MUNICIPAL. 2024, 2025."/>
    <n v="220"/>
    <s v="SAN SEBASTIAN DE LOS REYES"/>
    <s v="MADR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2"/>
    <n v="22799"/>
  </r>
  <r>
    <n v="220249000523"/>
    <s v="AD"/>
    <d v="2025-01-01T00:00:00"/>
    <n v="22025002294"/>
    <s v="2025 07 1721 213"/>
    <n v="2416.54"/>
    <x v="274"/>
    <s v="VS 1/24 SERVICIOS DE MANTENIMIENTO Y CALIBRACIÓN DE EQUIPOS DEL LABORATORIO DE LA RED DE CALIDAD DE VALLADOLID_ LOTE 5"/>
    <n v="22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1"/>
    <n v="213"/>
  </r>
  <r>
    <n v="220229000787"/>
    <s v="AD"/>
    <d v="2025-01-01T00:00:00"/>
    <n v="22025001592"/>
    <s v="2025 05 4312 22799"/>
    <n v="9000"/>
    <x v="347"/>
    <s v="CONTRATO SERVICIO PARA LA OPERATIVA DE UNA PLATAFORMA DE VENTA ON-LINE (MARKETPLACE) PARA EL COMERCIO DE VALLADOLID"/>
    <n v="220"/>
    <s v="BASAURI"/>
    <s v="BIZKAIA"/>
    <x v="0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799"/>
  </r>
  <r>
    <n v="220249000881"/>
    <s v="AD"/>
    <d v="2025-01-01T00:00:00"/>
    <n v="22025002099"/>
    <s v="2025 10 2315 22799"/>
    <n v="822.8"/>
    <x v="348"/>
    <s v="TALLERES LITERARIOS/ARTÍSTICOS Y DE BIENESTAR PERSONAL EN EL CENTRO MUNICIPAL DE LA IGUALDAD / ENERO-ABRIL"/>
    <n v="220"/>
    <s v="VILLADEPERA"/>
    <s v="ZAMORA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743"/>
    <s v="AD"/>
    <d v="2025-01-01T00:00:00"/>
    <n v="22025002343"/>
    <s v="2025 05 4314 22799"/>
    <n v="8970.5300000000007"/>
    <x v="349"/>
    <s v="DISEÑO, PUESTA EN MARCHA Y OPERACION DE RUTAS COMERCIALES."/>
    <n v="220"/>
    <s v="MALAGA"/>
    <s v="MALAGA"/>
    <x v="0"/>
    <s v="PrAbier - Procedimiento Abierto"/>
    <s v="MultiC - MultiCriterio"/>
    <x v="2"/>
    <x v="0"/>
    <s v="2"/>
    <s v="2. Gastos corrientes en bienes y servicios"/>
    <s v="05"/>
    <x v="10"/>
    <s v="4314"/>
    <s v="4314. Actuaciones en materia de comercio minorista"/>
    <n v="22"/>
    <n v="22799"/>
  </r>
  <r>
    <n v="220239000478"/>
    <s v="AD"/>
    <d v="2025-01-01T00:00:00"/>
    <n v="22025001682"/>
    <s v="2025 03 9241 213"/>
    <n v="9090.61"/>
    <x v="249"/>
    <s v="CONTRATO MANTENIMIENTO SIST. CALEFACCIÓN Y CLIMAT. CENTROS PARTICIPACIÓN CIUD/ LOTE 1 EXP SE-PC 11/2023/ 1ENE24-1JUN25"/>
    <n v="220"/>
    <s v="VALLADOLID"/>
    <s v="MADR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1"/>
    <n v="213"/>
  </r>
  <r>
    <n v="220250005753"/>
    <s v="AD"/>
    <d v="2025-03-27T00:00:00"/>
    <n v="22025002688"/>
    <s v="2025 11 1321 22199"/>
    <n v="807.26"/>
    <x v="226"/>
    <s v="ADQUISICIÓN DE HOMBRERAS PALA Y HOMBRERAS MANGUITO CON HERALDICA PARA POLICÍA MUNICIPAL"/>
    <n v="220"/>
    <s v="RIBARROJA DEL TURIA"/>
    <s v="VALENCIA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99"/>
  </r>
  <r>
    <n v="220239000443"/>
    <s v="AD"/>
    <d v="2025-01-01T00:00:00"/>
    <n v="22025001671"/>
    <s v="2025 10 2311 22799"/>
    <n v="8712"/>
    <x v="37"/>
    <s v="TALLERES SENSIBILIZACION L3 CONVIV. INTERCULT. Y TALL.PREV. INTOLERANCIA Y ODIO-DE 1/1/24 A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036"/>
    <s v="AD"/>
    <d v="2025-01-01T00:00:00"/>
    <n v="22025001824"/>
    <s v="2025 10 2314 22799"/>
    <n v="8599.7999999999993"/>
    <x v="259"/>
    <s v="L.4 TALL.PREVENCION USO INADECUADO DE TECNOLOGIAS DE LA INFORM. Y COMUNIC.PROGR.COMP.FA-DE 1/1/24 A 31/8/25-PROC.DE231.2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49000842"/>
    <s v="AD"/>
    <d v="2025-01-01T00:00:00"/>
    <n v="22025002388"/>
    <s v="2025 06 3232 213"/>
    <n v="8346.76"/>
    <x v="192"/>
    <s v="SE 40/24 CTTO MANTENIMIENTO ASCENSORES LOTE 1 COLEGIOS PUBLICOS 2025 Y 2026"/>
    <n v="220"/>
    <s v="VIGO"/>
    <s v="PONTEVEDRA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49000565"/>
    <s v="AD"/>
    <d v="2025-01-01T00:00:00"/>
    <n v="22025001961"/>
    <s v="2025 05 4312 22799"/>
    <n v="8981.23"/>
    <x v="350"/>
    <s v="ALQUILER, MONTAJE,MANTENIMIENTO Y DESMONTAJE DEL EQUIPAMIENTO DEL BAZAR NAVIDEÑO E INSTALACION PISTAS DEPORTIVAS 24-25."/>
    <n v="220"/>
    <s v="LAGUNA DE DUERO"/>
    <s v="VALLADOLID"/>
    <x v="3"/>
    <s v="PrAbier - Procedimiento Abierto"/>
    <s v="UniC - Único Criterio"/>
    <x v="2"/>
    <x v="0"/>
    <s v="2"/>
    <s v="2. Gastos corrientes en bienes y servicios"/>
    <s v="05"/>
    <x v="10"/>
    <s v="4312"/>
    <s v="4312. Mercados"/>
    <n v="22"/>
    <n v="22799"/>
  </r>
  <r>
    <n v="220239000924"/>
    <s v="AD"/>
    <d v="2025-01-01T00:00:00"/>
    <n v="22025001758"/>
    <s v="2025 04 9204 216"/>
    <n v="2196.73"/>
    <x v="211"/>
    <s v="SERVICIO MTO. DE LA RED DE VOZ Y DATOS, SEGUNDA PRÓRROGA, (55/2023)"/>
    <n v="220"/>
    <s v="ALDEAMAYOR DE SAN MARTIN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50001287"/>
    <s v="AD"/>
    <d v="2025-02-14T00:00:00"/>
    <n v="22025001333"/>
    <s v="2025 01 9207 22699"/>
    <n v="804.65"/>
    <x v="351"/>
    <s v="ADJUDICA IMPRESIÓN DIVERSA CARTELERÍA CON MOTIVO DÍA MUNDIAL DE LA RADIO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50001175"/>
    <s v="AD"/>
    <d v="2025-02-11T00:00:00"/>
    <n v="22025000752"/>
    <s v="2025 09 4321 22699"/>
    <n v="786.5"/>
    <x v="222"/>
    <s v="SUMINISTRO GASOLEO PARCELA ANTIGUA HIPICA MILITAR"/>
    <n v="220"/>
    <s v="VALLADOLID"/>
    <s v="VALLADOLID"/>
    <x v="3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699"/>
  </r>
  <r>
    <n v="220250006405"/>
    <s v="D"/>
    <d v="2025-03-28T00:00:00"/>
    <n v="22025001125"/>
    <s v="2025 11 1621 22103"/>
    <n v="124.63"/>
    <x v="352"/>
    <s v="FILLB/ADGA10C3 - ADBLUE G. 10 L. + CANULA FEX 23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801"/>
    <s v="D"/>
    <d v="2025-03-28T00:00:00"/>
    <n v="22025001125"/>
    <s v="2025 11 1621 22103"/>
    <n v="471.9"/>
    <x v="353"/>
    <s v="ADBLUE A GRANE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427"/>
    <s v="D"/>
    <d v="2025-03-28T00:00:00"/>
    <n v="22025001125"/>
    <s v="2025 11 1621 22103"/>
    <n v="566.28"/>
    <x v="353"/>
    <s v="ADBLUE A GRANE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807"/>
    <s v="D"/>
    <d v="2025-03-28T00:00:00"/>
    <n v="22025001125"/>
    <s v="2025 11 1621 22103"/>
    <n v="653.4"/>
    <x v="353"/>
    <s v="AK ADIGAS 6 CTN 5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805"/>
    <s v="D"/>
    <d v="2025-03-28T00:00:00"/>
    <n v="22025001125"/>
    <s v="2025 11 1621 22103"/>
    <n v="941.91"/>
    <x v="353"/>
    <s v="ADBLUE A GRANE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803"/>
    <s v="D"/>
    <d v="2025-03-28T00:00:00"/>
    <n v="22025001125"/>
    <s v="2025 11 1621 22103"/>
    <n v="1306.8"/>
    <x v="353"/>
    <s v="AK ADIGAS 6 CTN 5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497"/>
    <s v="D"/>
    <d v="2025-03-28T00:00:00"/>
    <n v="22025001125"/>
    <s v="2025 11 1621 22103"/>
    <n v="1799.88"/>
    <x v="353"/>
    <s v="KLINER FUNGY OIL B2B OPACA BLANCA 25L / AK ADIGAS 6 CTN 5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1718"/>
    <s v="AD"/>
    <d v="2025-02-28T00:00:00"/>
    <n v="22025001945"/>
    <s v="2025 05 4312 22799"/>
    <n v="765.01"/>
    <x v="354"/>
    <s v="IMPRESION E INSTALACIONDE PLACAS INFORMATIVAS PARA PUBLICIDAD."/>
    <n v="220"/>
    <s v="SANTOVENIA DE PISUERGA"/>
    <s v="VALLADOLID"/>
    <x v="0"/>
    <s v="AdDirec - Adjudicación Directa"/>
    <s v="SinC - Sin Criterio"/>
    <x v="0"/>
    <x v="0"/>
    <s v="2"/>
    <s v="2. Gastos corrientes en bienes y servicios"/>
    <s v="05"/>
    <x v="10"/>
    <s v="4312"/>
    <s v="4312. Mercados"/>
    <n v="22"/>
    <n v="22799"/>
  </r>
  <r>
    <n v="220249000061"/>
    <s v="AD"/>
    <d v="2025-01-01T00:00:00"/>
    <n v="22025001831"/>
    <s v="2025 04 9204 216"/>
    <n v="7531.01"/>
    <x v="42"/>
    <s v="ASISTENCÍA TÉCNICA, OPERACIÓN Y MTO. DEL SOFTWARE DE BASE(54/2022) LOTE 2, (MODIFICACIÓN)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50004898"/>
    <s v="AD"/>
    <d v="2025-03-19T00:00:00"/>
    <n v="22025002580"/>
    <s v="2025 10 2311 213"/>
    <n v="756.25"/>
    <x v="67"/>
    <s v="ADECUACIÓN A NORMATIVA BARANDILLAS CABINA Y STOP EN FOSO EN ASCENSOR DEL CENTRO INTEGRADO PSH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50001721"/>
    <s v="AD"/>
    <d v="2025-02-28T00:00:00"/>
    <n v="22025001371"/>
    <s v="2025 02 9332 212"/>
    <n v="752.33"/>
    <x v="355"/>
    <s v="SUMINISTRO VINILO AUTOADHESIVO AL ACIDO (O ARENADO) PARA COLOCACIÓN EN ACRISTALAMIENTO DE CASA CONSISTORIAL"/>
    <n v="220"/>
    <s v="VALLADOLID"/>
    <s v="VALLADOLID"/>
    <x v="3"/>
    <s v="AdDirec - Adjudicación Directa"/>
    <s v="SinC - Sin Criterio"/>
    <x v="0"/>
    <x v="0"/>
    <s v="2"/>
    <s v="2. Gastos corrientes en bienes y servicios"/>
    <s v="02"/>
    <x v="5"/>
    <s v="9332"/>
    <s v="9332. Mantenimiento de edificios e instalaciones municipales"/>
    <n v="21"/>
    <n v="212"/>
  </r>
  <r>
    <n v="220250001224"/>
    <s v="AD"/>
    <d v="2025-02-12T00:00:00"/>
    <n v="22025001019"/>
    <s v="2025 10 2312 212"/>
    <n v="750.2"/>
    <x v="119"/>
    <s v="SUMINIST. DE MATERIALES PARA REPARACIONESDE FONTANERIA  DE LOS CVA QUE NO TIENEN LAS EMPRESAS DEL ACUERDO MARCO- INICIAT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50001224"/>
    <s v="AD"/>
    <d v="2025-02-12T00:00:00"/>
    <n v="22025001020"/>
    <s v="2025 10 2312 212"/>
    <n v="750.2"/>
    <x v="119"/>
    <s v="SUMINIST. DE MATERIALES PARA REPARACIONESDE FONTANERIA  DE LOS CVA QUE NO TIENEN LAS EMPRESAS DEL ACUERDO MARCO- INICIAT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50005326"/>
    <s v="AD"/>
    <d v="2025-03-25T00:00:00"/>
    <n v="22025002595"/>
    <s v="2025 11 1361 22199"/>
    <n v="750"/>
    <x v="356"/>
    <s v="SUMINISTRO DE ADITIVO AD-BLUE PARA VEHÍCULOS DEL SERVICIO DE EXTINCION DE INCENDIOS"/>
    <n v="220"/>
    <s v="LA CISTERNIGA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719"/>
    <s v="AD"/>
    <d v="2025-02-28T00:00:00"/>
    <n v="22025001471"/>
    <s v="2025 06 3321 223"/>
    <n v="750"/>
    <x v="357"/>
    <s v="CTTO SERVICIOS ENVIO Y REPARO LIBROS A LAS BIBLIOTECAS MUNICIPALES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3"/>
  </r>
  <r>
    <n v="220249000915"/>
    <s v="AD"/>
    <d v="2025-01-01T00:00:00"/>
    <n v="22025002120"/>
    <s v="2025 10 2312 213"/>
    <n v="741.94"/>
    <x v="67"/>
    <s v="MANTENIMIENTO DE LOS ACENSORES DE LOS CVA SIN TRANSFERIR DE ENERO, FEBRERO Y MARZO 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5041"/>
    <s v="ADO"/>
    <d v="2025-03-21T00:00:00"/>
    <n v="22025002823"/>
    <s v="2025 11 1351 224"/>
    <n v="79.63"/>
    <x v="358"/>
    <s v="EMBARCACIONES DEPORTIVAS||&quot;&quot;PÓLIZA&quot;&quot;:0631770004865||&quot;&quot;RECIBO&quot;&quot;:8640475729|| ZODIAC PRO 470///SERV. EXTINCION DE INCENDIOS"/>
    <n v="240"/>
    <s v="MAJADAHONDA"/>
    <s v="MADRID"/>
    <x v="0"/>
    <s v="AdDirec - Adjudicación Directa"/>
    <s v="SinC - Sin Criterio"/>
    <x v="0"/>
    <x v="0"/>
    <s v="2"/>
    <s v="2. Gastos corrientes en bienes y servicios"/>
    <s v="11"/>
    <x v="0"/>
    <s v="1351"/>
    <s v="1351. Protección civil"/>
    <n v="22"/>
    <n v="224"/>
  </r>
  <r>
    <n v="220250005042"/>
    <s v="ADO"/>
    <d v="2025-03-21T00:00:00"/>
    <n v="22025002824"/>
    <s v="2025 11 1351 224"/>
    <n v="79.63"/>
    <x v="358"/>
    <s v="EMBARCACIONES DEPORTIVAS||&quot;&quot;PÓLIZA&quot;&quot;:0631770003062||&quot;&quot;RECIBO&quot;&quot;:8640475714||&quot;&quot;MATRICULA CHD9219|| VANGUARD////SEISPC"/>
    <n v="240"/>
    <s v="MAJADAHONDA"/>
    <s v="MADRID"/>
    <x v="0"/>
    <s v="AdDirec - Adjudicación Directa"/>
    <s v="SinC - Sin Criterio"/>
    <x v="0"/>
    <x v="0"/>
    <s v="2"/>
    <s v="2. Gastos corrientes en bienes y servicios"/>
    <s v="11"/>
    <x v="0"/>
    <s v="1351"/>
    <s v="1351. Protección civil"/>
    <n v="22"/>
    <n v="224"/>
  </r>
  <r>
    <n v="220249000872"/>
    <s v="AD"/>
    <d v="2025-01-01T00:00:00"/>
    <n v="22025002090"/>
    <s v="2025 10 2315 22799"/>
    <n v="728"/>
    <x v="359"/>
    <s v="TALLERES DE MANUALIDADES ARTÍSTICAS CON ENFOQUE DE GENERO en el CENTRO MUNICIPAL DE LA IGUALDAD / ENERO A JUNI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869"/>
    <s v="AD"/>
    <d v="2025-01-01T00:00:00"/>
    <n v="22025002087"/>
    <s v="2025 10 2315 22799"/>
    <n v="720"/>
    <x v="360"/>
    <s v="TALLERES CANTO CON PERSPECTIVA DE GÉNERO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886"/>
    <s v="AD"/>
    <d v="2025-01-01T00:00:00"/>
    <n v="22025002104"/>
    <s v="2025 02 9332 213"/>
    <n v="713.46"/>
    <x v="361"/>
    <s v="MANTENIMIENTO ASCENSORES NUEVOS(2) CASA CONSISTORIAL"/>
    <n v="220"/>
    <s v="GIJON"/>
    <s v="VALLADOLID"/>
    <x v="0"/>
    <s v="AdDirec - Adjudicación Directa"/>
    <s v="SinC - Sin Criterio"/>
    <x v="0"/>
    <x v="0"/>
    <s v="2"/>
    <s v="2. Gastos corrientes en bienes y servicios"/>
    <s v="02"/>
    <x v="5"/>
    <s v="9332"/>
    <s v="9332. Mantenimiento de edificios e instalaciones municipales"/>
    <n v="21"/>
    <n v="213"/>
  </r>
  <r>
    <n v="220249000882"/>
    <s v="AD"/>
    <d v="2025-01-01T00:00:00"/>
    <n v="22025002100"/>
    <s v="2025 06 3232 213"/>
    <n v="712.82"/>
    <x v="283"/>
    <s v="CTTO DE SERVICIOS PARA EL MANTENIMIENTO ASCENSORES EN COLEGIOS ENERO 2025 (L2)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50005695"/>
    <s v="AD"/>
    <d v="2025-03-26T00:00:00"/>
    <n v="22025002733"/>
    <s v="2025 03 9241 213"/>
    <n v="710.27"/>
    <x v="192"/>
    <s v="Dispositivo de comunicación bidireccional para ascensor de Centro Cívico Canal de Castilla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3"/>
  </r>
  <r>
    <n v="220250001238"/>
    <s v="AD"/>
    <d v="2025-02-12T00:00:00"/>
    <n v="22025001092"/>
    <s v="2025 05 4312 22699"/>
    <n v="709.06"/>
    <x v="201"/>
    <s v="ELABORACION E INSTALACION DE ROTULOS DE SEÑALIZACION EN EL MERCADO DE LA RONDILLA.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10"/>
    <s v="4312"/>
    <s v="4312. Mercados"/>
    <n v="22"/>
    <n v="22699"/>
  </r>
  <r>
    <n v="220249000447"/>
    <s v="AD"/>
    <d v="2025-01-01T00:00:00"/>
    <n v="22025001919"/>
    <s v="2025 11 1321 22104"/>
    <n v="7260"/>
    <x v="158"/>
    <s v="2ª PRÓRROGA CONTRATO DE VESTUARIO PARA POLICÍA MUNICIPAL. EXP. SPSC 02/2021. LOTE Nª 9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50001113"/>
    <s v="AD"/>
    <d v="2025-02-10T00:00:00"/>
    <n v="22025001053"/>
    <s v="2025 01 9206 22001"/>
    <n v="692"/>
    <x v="362"/>
    <s v="SUSCRIPCIONES ANUALES A PUBLICACIONES DIGITALES CUNAL Y COSITALNETWORK. AÑO 2025."/>
    <n v="220"/>
    <s v="MADRID"/>
    <s v="MADRID"/>
    <x v="3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001"/>
  </r>
  <r>
    <n v="220250001200"/>
    <s v="AD"/>
    <d v="2025-02-11T00:00:00"/>
    <n v="22025001054"/>
    <s v="2025 01 9206 22001"/>
    <n v="686.07"/>
    <x v="363"/>
    <s v="SUSCRIPCIÓN ANUAL A BASE DE DATOS &quot;&quot;PROYECTO CSP&quot;&quot;. AÑO 2025."/>
    <n v="220"/>
    <s v="MADRID"/>
    <s v="MADRID"/>
    <x v="3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001"/>
  </r>
  <r>
    <n v="220250001296"/>
    <s v="AD"/>
    <d v="2025-02-14T00:00:00"/>
    <n v="22025001359"/>
    <s v="2025 11 1321 213"/>
    <n v="684.86"/>
    <x v="364"/>
    <s v="REVISIÓN DEL REPETIDOR DEL CERRO DE FUENTE EL SO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50001176"/>
    <s v="AD"/>
    <d v="2025-02-11T00:00:00"/>
    <n v="22025000757"/>
    <s v="2025 01 9207 213"/>
    <n v="683.65"/>
    <x v="365"/>
    <s v="ADJUDICA REPUESTOS, PEQUEÑO MATERIAL FOTOGRÁFICO Y ACCESORIOS - AÑO 2025 - UNIDAD DE MEDIOS DE COMUNICACIÓN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1"/>
    <n v="213"/>
  </r>
  <r>
    <n v="220250001153"/>
    <s v="AD"/>
    <d v="2025-02-11T00:00:00"/>
    <n v="22025000764"/>
    <s v="2025 08 1532 22706"/>
    <n v="665.5"/>
    <x v="366"/>
    <s v="Estudio arqueológico para incorporar al proyecto de carril bici de conexión con Zaratán.-"/>
    <n v="220"/>
    <s v="LA CISTERNIGA"/>
    <s v="VALLADOLID"/>
    <x v="0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2"/>
    <n v="22706"/>
  </r>
  <r>
    <n v="220250001248"/>
    <s v="AD"/>
    <d v="2025-02-12T00:00:00"/>
    <n v="22025001171"/>
    <s v="2025 01 4331 22699"/>
    <n v="653.4"/>
    <x v="367"/>
    <s v="RENOVACIÓN CERTIFICADOS SERVIDORES ASOCIADOS AL PROYECTO S2CITY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99"/>
  </r>
  <r>
    <n v="220250005734"/>
    <s v="AD"/>
    <d v="2025-03-27T00:00:00"/>
    <n v="22025003210"/>
    <s v="2025 04 3121 22799"/>
    <n v="650"/>
    <x v="8"/>
    <s v="CONTRATO DE RECOGIDA Y DESTRUCCIÓN DE PAPEL Y CARTÓN - PROCEDENTE DEL DEP. DE PREVENCIÓN Y SALUD LABORAL - DURANTE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1"/>
    <s v="3121"/>
    <s v="3121. Prevención y salud laboral"/>
    <n v="22"/>
    <n v="22799"/>
  </r>
  <r>
    <n v="220250001182"/>
    <s v="AD"/>
    <d v="2025-02-11T00:00:00"/>
    <n v="22025000805"/>
    <s v="2025 07 1701 22699"/>
    <n v="638"/>
    <x v="8"/>
    <s v="Contratación del reciclado de papel en los edificios Casa del Barco y Anexo.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01"/>
    <s v="1701. Dirección del área de medio ambiente"/>
    <n v="22"/>
    <n v="22699"/>
  </r>
  <r>
    <n v="220250005766"/>
    <s v="AD"/>
    <d v="2025-03-27T00:00:00"/>
    <n v="22025002859"/>
    <s v="2025 01 9206 22602"/>
    <n v="617.1"/>
    <x v="368"/>
    <s v="5.000 LAPICEROS ROJOS CON GOMA SERIGRAFIADOS CON LOGOTIPO DEL AMVA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602"/>
  </r>
  <r>
    <n v="220250006941"/>
    <s v="D"/>
    <d v="2025-03-28T00:00:00"/>
    <n v="22025001132"/>
    <s v="2025 11 1631 22199"/>
    <n v="59.86"/>
    <x v="369"/>
    <s v="Albarán: VA25/278 Fecha: 22/01/25 / BISAGRA RECTA HAFELE DUOMATIC 110  329.17.600 / CERRADURA HAFELE / TIRADOR 420 11 28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50003681"/>
    <s v="D"/>
    <d v="2025-03-13T00:00:00"/>
    <n v="22025001212"/>
    <s v="2025 03 9241 212"/>
    <n v="107.82"/>
    <x v="369"/>
    <s v="MATERIAL DE CARPINTERÍA PARA CM LAS FLORES (TABLEROS Y CANTOS MELAMINA) ID 44086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5361"/>
    <s v="AD"/>
    <d v="2025-03-25T00:00:00"/>
    <n v="22025002701"/>
    <s v="2025 01 9207 22699"/>
    <n v="609.84"/>
    <x v="370"/>
    <s v="ADJUDICA LOCUCIÓN VÍDEO CORPORATIVO VALLADOLID NOW"/>
    <n v="220"/>
    <s v="CERDANYOLA DEL VALLÉS"/>
    <s v="BARCELONA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50001136"/>
    <s v="AD"/>
    <d v="2025-02-10T00:00:00"/>
    <n v="22025001150"/>
    <s v="2025 07 1721 223"/>
    <n v="605"/>
    <x v="371"/>
    <s v="TRANSPORTE DE MATERIAL DEL SERVICIO DE MEDIO AMBIENT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3"/>
  </r>
  <r>
    <n v="220249000874"/>
    <s v="AD"/>
    <d v="2025-01-01T00:00:00"/>
    <n v="22025002092"/>
    <s v="2025 10 2315 22799"/>
    <n v="600"/>
    <x v="372"/>
    <s v="3 TALLEES PASEOS &quot;&quot;RECUPERANDO MUJERES DE VALLADOLID&quot;&quot; / ACTIVIDAD CENTRO MUNICIPAL / MARZO A MAY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131"/>
    <s v="AD"/>
    <d v="2025-02-10T00:00:00"/>
    <n v="22025000849"/>
    <s v="2025 11 1621 212"/>
    <n v="598.95000000000005"/>
    <x v="313"/>
    <s v="REPARACIÓN URGENTE GOTERA PORTERIA SERVICIO LIMPIEZA"/>
    <n v="220"/>
    <s v="VALLADOLID"/>
    <s v="VALLADOLID"/>
    <x v="4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2"/>
  </r>
  <r>
    <n v="220250005760"/>
    <s v="AD"/>
    <d v="2025-03-27T00:00:00"/>
    <n v="22025003050"/>
    <s v="2025 06 3321 213"/>
    <n v="595.32000000000005"/>
    <x v="373"/>
    <s v="CONTRATO BASADO MANTENIMIENTO ALARMA BIBLIOTECA DE PARQUESOL -AÑO 2025- (2025/CMS_01/000024)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1"/>
    <n v="213"/>
  </r>
  <r>
    <n v="220250005336"/>
    <s v="AD"/>
    <d v="2025-03-25T00:00:00"/>
    <n v="22025002737"/>
    <s v="2025 11 1361 22199"/>
    <n v="588.05999999999995"/>
    <x v="232"/>
    <s v="Adquisición de 4 triángulos de evacuación THALES para rescates en altura y espacios confinados en las interv DOI//SEISPC"/>
    <n v="220"/>
    <s v="BEJAR"/>
    <s v="SALAMANC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766"/>
    <s v="AD"/>
    <d v="2025-01-01T00:00:00"/>
    <n v="22025002370"/>
    <s v="2025 02 9332 213"/>
    <n v="583.87"/>
    <x v="374"/>
    <s v="ADJ.EXPTE.Contrato mantenimiento aparatos elevadores dependientes del Área de Urbanismo y vivienda - OCAS - Lote 6"/>
    <n v="220"/>
    <s v="BOECILLO"/>
    <s v="VALLADOLID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1"/>
    <n v="213"/>
  </r>
  <r>
    <n v="220250001118"/>
    <s v="AD"/>
    <d v="2025-02-10T00:00:00"/>
    <n v="22025000897"/>
    <s v="2025 11 1321 22200"/>
    <n v="580.79999999999995"/>
    <x v="375"/>
    <s v="COBERTURA MOVIL EN PUENTE DUERO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200"/>
  </r>
  <r>
    <n v="220250006515"/>
    <s v="D"/>
    <d v="2025-03-28T00:00:00"/>
    <n v="22025001128"/>
    <s v="2025 11 1621 22199"/>
    <n v="1111.67"/>
    <x v="376"/>
    <s v="CONTENEDOR Nº 1 AZUL. REPARACIÓN COMPLETA DE CERCO PERIMETRAL BASE DE PUERTAS CONTENEDOR, SOLDAR PERÍMETRO Y AJUSTAR. RE"/>
    <n v="300"/>
    <s v="CIGALES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485"/>
    <s v="D"/>
    <d v="2025-03-28T00:00:00"/>
    <n v="22025001128"/>
    <s v="2025 11 1621 22199"/>
    <n v="1219.42"/>
    <x v="376"/>
    <s v="CONTENEDOR Nº 1 AZUL. REPARACIÓN COMPLETA DE CERCO PERIMETRAL BASE DE PUERTAS CONTENEDOR, SOLDAR PERÍMETRO Y AJUSTAR. RE"/>
    <n v="300"/>
    <s v="CIGALES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921"/>
    <s v="D"/>
    <d v="2025-03-28T00:00:00"/>
    <n v="22025001128"/>
    <s v="2025 11 1621 22199"/>
    <n v="1346.6"/>
    <x v="376"/>
    <s v="CONTENEDOR Nº 1 AZUL. REPARAR GOLPES. SUSTITUCIÓN DE BISAGRAS. / CONTENEDOR Nº 2 AZUL. SUSTITUCIÓN DE BISAGRAS. REPARACI"/>
    <n v="300"/>
    <s v="CIGALES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0092"/>
    <s v="AD"/>
    <d v="2025-01-23T00:00:00"/>
    <n v="22025000530"/>
    <s v="2025 04 9321 22799"/>
    <n v="7139"/>
    <x v="315"/>
    <s v="Reparto y buzoneo de la Guía del Contribuyente - ejercic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1"/>
    <s v="9321"/>
    <s v="9321. Gestión de ingresos e inspección"/>
    <n v="22"/>
    <n v="22799"/>
  </r>
  <r>
    <n v="220250005736"/>
    <s v="AD"/>
    <d v="2025-03-27T00:00:00"/>
    <n v="22025001234"/>
    <s v="2025 06 3261 22799"/>
    <n v="580"/>
    <x v="377"/>
    <s v="CTO MENOR: ANIMACIÓN CON DOS ZANCUDOS PARA EL PASACALLES EN LA ACTIVIDAD &quot;&quot;CARNAVAL DE LOS COLES 2025&quot;&quot; -1 DÍA-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50005025"/>
    <s v="ADO"/>
    <d v="2025-03-21T00:00:00"/>
    <n v="22025001500"/>
    <s v="2025 07 1721 213"/>
    <n v="2416.5300000000002"/>
    <x v="274"/>
    <s v="MP + CAL ELIX ADVANTAGE 3/5 ( notas: ZWSE1INUE0; descuento: Descuento;  ) / Módulo de pretratamiento Progard S2 1/pq ( n"/>
    <n v="24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1"/>
    <n v="213"/>
  </r>
  <r>
    <n v="220250007321"/>
    <s v="AD"/>
    <d v="2025-03-31T00:00:00"/>
    <n v="22025003344"/>
    <s v="2025 11 1361 22104"/>
    <n v="579.59"/>
    <x v="167"/>
    <s v="Suministro de 20 pares de botas de agua para personal de nuevo ingreso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1225"/>
    <s v="AD"/>
    <d v="2025-02-12T00:00:00"/>
    <n v="22025001021"/>
    <s v="2025 10 2312 213"/>
    <n v="578.38"/>
    <x v="67"/>
    <s v="REPARACION ELECTRICA DE ALUMBRADO DEL HUECO DEL  ASCENSOR DEL CVA DELICIAS- PERSONAS MAYORES E INICIATIVAS SOCIALES- CV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1702"/>
    <s v="AD"/>
    <d v="2025-02-28T00:00:00"/>
    <n v="22025001305"/>
    <s v="2025 07 1721 22799"/>
    <n v="556.6"/>
    <x v="378"/>
    <s v="CALIBRACIONES DE LOS TERMOMETROS Y LA BALANZA DEL LABORATORIO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799"/>
  </r>
  <r>
    <n v="220250005690"/>
    <s v="AD"/>
    <d v="2025-03-26T00:00:00"/>
    <n v="22025002648"/>
    <s v="2025 03 9241 22609"/>
    <n v="550"/>
    <x v="43"/>
    <s v="MENUDO FIN DE SEMANA (1): REPRESENTACIÓN OBRA DONDE DUERMEN LOS CUENTOS EN CM LAS FLORES 3/05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93"/>
    <s v="AD"/>
    <d v="2025-03-26T00:00:00"/>
    <n v="22025002675"/>
    <s v="2025 03 9241 22609"/>
    <n v="544.5"/>
    <x v="379"/>
    <s v="CARNAVALES: ESPECTÁCULO DE DISCOMOVIDA Y ANIMACIÓN EN CIC EL EMPECINADO EL 3 DE MARZO"/>
    <n v="220"/>
    <s v="ZARATAN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49000875"/>
    <s v="AD"/>
    <d v="2025-01-01T00:00:00"/>
    <n v="22025002093"/>
    <s v="2025 10 2315 22799"/>
    <n v="544.5"/>
    <x v="245"/>
    <s v="TALLERES DE LECTURA EN FAMILIA CENTRO MUNICIPAL DE LA IGUALDAD / FEBRERO y MARZO 2025"/>
    <n v="220"/>
    <s v="SAN MIGUEL DEL PINO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558"/>
    <s v="AD"/>
    <d v="2025-02-20T00:00:00"/>
    <n v="22025001480"/>
    <s v="2025 03 9241 22609"/>
    <n v="544.5"/>
    <x v="380"/>
    <s v="MENUDO FIN DE SEMANA (1): ESPECTÁCULO &quot;&quot;LA MAGIA DE FREDDY VARÓ&quot;&quot; EN C.C. BAILARÍN VICENTE ESCUDERO"/>
    <n v="220"/>
    <s v="MEDINA DEL CAMPO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4203"/>
    <s v="AD"/>
    <d v="2025-03-18T00:00:00"/>
    <n v="22025001032"/>
    <s v="2025 10 2311 22700"/>
    <n v="6929.93"/>
    <x v="8"/>
    <s v="CONTRATO LIMPIEZA CENTROS DEPENDIENTES DEL SERVICIO DE INTERVENCION SOCIAL - MARZO A DIC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50001556"/>
    <s v="AD"/>
    <d v="2025-02-20T00:00:00"/>
    <n v="22025001475"/>
    <s v="2025 03 9241 22609"/>
    <n v="544.5"/>
    <x v="381"/>
    <s v="MENUDO FIN DE SEMANA (1): ESPECTÁCULO INFANTIL &quot;&quot;FÁBULAS FABULOSAS&quot;&quot; DEL GRUPO ABRAPALABRA EN CC PARQUESOL."/>
    <n v="220"/>
    <s v="RIUDELLOTS DE LA SELVA"/>
    <s v="GIRON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79"/>
    <s v="AD"/>
    <d v="2025-03-26T00:00:00"/>
    <n v="22025002572"/>
    <s v="2025 03 9241 22609"/>
    <n v="544.5"/>
    <x v="382"/>
    <s v="MENUDO FIN DE SEMANA (1): REPRESENTACIÓN DE OBRA &quot;&quot;EL GRAN VIAJE&quot;&quot; EN C.C. JOSÉ LUIS MOSQUER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29000855"/>
    <s v="AD"/>
    <d v="2025-01-01T00:00:00"/>
    <n v="22025001601"/>
    <s v="2025 04 9204 216"/>
    <n v="1754.5"/>
    <x v="42"/>
    <s v="ASISTENCIA TÉCNICA, OPERACIÓN Y MTO. DEL SOFTWARE DE BASE (54/2022) LOTE 2 , SERV. BAJO DEMANDA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49000037"/>
    <s v="AD"/>
    <d v="2025-01-01T00:00:00"/>
    <n v="22025001825"/>
    <s v="2025 10 2314 22799"/>
    <n v="6547.42"/>
    <x v="383"/>
    <s v="L.5 PROG.PREVENCION YOUNG ZONE.CONSUMO ALCOHOL, TABACO, CANNABIS DIRIG. A JOVENES DEL 01/01/24 AL 01/08/25-PROC.DE 231.2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50001120"/>
    <s v="AD"/>
    <d v="2025-02-10T00:00:00"/>
    <n v="22025001078"/>
    <s v="2025 11 1321 22699"/>
    <n v="544.5"/>
    <x v="384"/>
    <s v="SUMINISTRO DE TUBOS DE ENSAYO PARA LA REALIZACIÓN DE CONTROLES"/>
    <n v="220"/>
    <s v="MADRID"/>
    <s v="MADR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29000789"/>
    <s v="AD"/>
    <d v="2025-01-01T00:00:00"/>
    <n v="22025001593"/>
    <s v="2025 07 1721 22799"/>
    <n v="2996.29"/>
    <x v="328"/>
    <s v="VS 4/22 CONTRATO  GESTION Y SEGUIMIENTO CONSUMO Y FACTURACION TODOS CONTRATOS SUMINISTRO ENERGIA ELECT. Y GAS DEL AYTO"/>
    <n v="220"/>
    <s v="BARCELONA"/>
    <s v="BARCELONA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50001243"/>
    <s v="AD"/>
    <d v="2025-02-12T00:00:00"/>
    <n v="22025001113"/>
    <s v="2025 01 9207 22001"/>
    <n v="531.69000000000005"/>
    <x v="385"/>
    <s v="ADJUDICA RENOVACIÓN SUPCRIPCIÓN ANUAL (AÑO 2025) AL FICHERO DE CARGOS - GOBIERNO Y RELACIONES"/>
    <n v="220"/>
    <s v="MADRID"/>
    <s v="MADR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6275"/>
    <s v="D"/>
    <d v="2025-03-28T00:00:00"/>
    <n v="22025001212"/>
    <s v="2025 03 9241 212"/>
    <n v="45.85"/>
    <x v="386"/>
    <s v="MATERIAL FERRETERÍA PARA CC PARQUESOL (ID 43470 DOSIFICAD JA VISION FUME 1,4L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3683"/>
    <s v="D"/>
    <d v="2025-03-13T00:00:00"/>
    <n v="22025001213"/>
    <s v="2025 03 9241 213"/>
    <n v="82.45"/>
    <x v="386"/>
    <s v="MATERIAL FERRETERÍA PARA CC DELICIAS (ID 44399) Y CC JOSÉ MARÍA LUELMO (ID 44470, 43192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963"/>
    <s v="D"/>
    <d v="2025-03-28T00:00:00"/>
    <n v="22025001132"/>
    <s v="2025 11 1631 22199"/>
    <n v="106.99"/>
    <x v="386"/>
    <s v="MOSQUETON C/ROSCA EN362 / ANILLA DE GRADO 80 13mm / AGUA STOP BUTILO GRIS 10cmx10M / GUANTE DES NEG 15080 T-XL (150u) /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49000853"/>
    <s v="AD"/>
    <d v="2025-01-01T00:00:00"/>
    <n v="22025002071"/>
    <s v="2025 03 9241 22602"/>
    <n v="520.23"/>
    <x v="159"/>
    <s v="SPC 164/2024: IMPRESIÓN DE COPIAS DIGITALES (3600 CARTELES Y 5400 TARJETAS) PARA PUBLICIDAD EXPOSICIONES C.C. 2025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2"/>
  </r>
  <r>
    <n v="220249000896"/>
    <s v="AD"/>
    <d v="2025-01-01T00:00:00"/>
    <n v="22025002969"/>
    <s v="2025 10 2312 22799"/>
    <n v="515.4"/>
    <x v="252"/>
    <s v="CURSO  DE FORMACION PARA EL MANEJO DE LOS DESFIBRILADORES DE LOS CVA TRANSFERIDOS EN 2025"/>
    <n v="220"/>
    <s v="BOECILLO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799"/>
  </r>
  <r>
    <n v="220250001195"/>
    <s v="AD"/>
    <d v="2025-02-11T00:00:00"/>
    <n v="22025001005"/>
    <s v="2025 09 4321 213"/>
    <n v="514.25"/>
    <x v="118"/>
    <s v="DESATASCO BAÑOS CUPULA DEL MILENIO, REALIZADO DESDE ARQUETA EN CAMERINOS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1"/>
    <n v="213"/>
  </r>
  <r>
    <n v="220250001203"/>
    <s v="AD"/>
    <d v="2025-02-11T00:00:00"/>
    <n v="22025001062"/>
    <s v="2025 11 1321 22699"/>
    <n v="505.78"/>
    <x v="387"/>
    <s v="REALIZACIÓN DE ANÁLISIS DE ALCOHOL EN LABORATORIO ACREDITADO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1159"/>
    <s v="AD"/>
    <d v="2025-02-11T00:00:00"/>
    <n v="22025001002"/>
    <s v="2025 05 4312 22699"/>
    <n v="505.78"/>
    <x v="388"/>
    <s v="CONTRATO DE ADQUISICIÓN DE TARJETAS PERMANENTES DE ACCESO AL APARCAMIENTO DEL MERCADO DELICIAS"/>
    <n v="220"/>
    <s v="TORREJON DE ARDOZ"/>
    <s v="MADRID"/>
    <x v="3"/>
    <s v="AdDirec - Adjudicación Directa"/>
    <s v="SinC - Sin Criterio"/>
    <x v="0"/>
    <x v="0"/>
    <s v="2"/>
    <s v="2. Gastos corrientes en bienes y servicios"/>
    <s v="05"/>
    <x v="10"/>
    <s v="4312"/>
    <s v="4312. Mercados"/>
    <n v="22"/>
    <n v="22699"/>
  </r>
  <r>
    <n v="220250001189"/>
    <s v="AD"/>
    <d v="2025-02-11T00:00:00"/>
    <n v="22025000896"/>
    <s v="2025 03 9241 22103"/>
    <n v="502.15"/>
    <x v="41"/>
    <s v="SUMINISTRO DE 500 LITROS DE GASÓLEO PARA LOCAL MUNICIPAL EN C/ CONDE ARTECHE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103"/>
  </r>
  <r>
    <n v="220250006925"/>
    <s v="D"/>
    <d v="2025-03-28T00:00:00"/>
    <n v="22025001129"/>
    <s v="2025 11 1631 214"/>
    <n v="50.69"/>
    <x v="389"/>
    <s v="LATG.  COMPACTA 2SC 1/4&quot;&quot; 1.13met / LATG.  COMPACTA 2SC 1/2&quot;&quot; 1.05met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939"/>
    <s v="D"/>
    <d v="2025-03-28T00:00:00"/>
    <n v="22025001129"/>
    <s v="2025 11 1631 214"/>
    <n v="137.9"/>
    <x v="389"/>
    <s v="LATG.  COMPACTA 2SC 1/2&quot;&quot; 1.93met / LATG.  COMPACTA 2SC 5/8&quot;&quot; 0.7met / UNION REDUC M-M 1/2-3/4 BSP / TAPON HEMBRA 3/4 BSP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955"/>
    <s v="D"/>
    <d v="2025-03-28T00:00:00"/>
    <n v="22025001129"/>
    <s v="2025 11 1631 214"/>
    <n v="182.76"/>
    <x v="389"/>
    <s v="ARANDELA METAL-BUNA ACERO 3/4&quot;&quot; NBR / ADAPTADOR ER H 3/4 BSP CETOP / CUERPO ER H 3/4 BSP CETOP / CUERPO ER H 3/4 CARAPLAN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965"/>
    <s v="D"/>
    <d v="2025-03-28T00:00:00"/>
    <n v="22025001129"/>
    <s v="2025 11 1631 214"/>
    <n v="467.37"/>
    <x v="389"/>
    <s v="CILINDRO D.E. 40X30 UNIVER / AMPL M 3/8 - H 1/2 BSPP LAT / ADAPT ER M BSPT 1/2 AC NI S37 / LAVADERO / TAPON MACHO 3/4 BS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3391"/>
    <s v="AD"/>
    <d v="2025-03-12T00:00:00"/>
    <n v="22025002459"/>
    <s v="2025 11 1621 22700"/>
    <n v="6321.04"/>
    <x v="154"/>
    <s v="Retirada de los lodos que se acumulan en el  arenero de la Nave Lavadero de Vehículos."/>
    <n v="220"/>
    <s v="MADRID"/>
    <s v="MADRID"/>
    <x v="0"/>
    <s v="PrAbier - Procedimiento Abierto"/>
    <s v="UniC - Único Criterio"/>
    <x v="2"/>
    <x v="0"/>
    <s v="2"/>
    <s v="2. Gastos corrientes en bienes y servicios"/>
    <s v="11"/>
    <x v="0"/>
    <s v="1621"/>
    <s v="1621. Recogida de residuos"/>
    <n v="22"/>
    <n v="22700"/>
  </r>
  <r>
    <n v="220250003144"/>
    <s v="D"/>
    <d v="2025-03-12T00:00:00"/>
    <n v="22025002443"/>
    <s v="2025 01 4331 22799"/>
    <n v="605.96"/>
    <x v="390"/>
    <s v="CONTRATACIÓN DE SERVICIOS DE AUDITORÍA Y CONTROL EXTERNO DE LOS PROYECTOS EUROPEOS ADAPT CLIMA_CENCYL"/>
    <n v="300"/>
    <s v="SALAMANCA"/>
    <s v="SALAMANCA"/>
    <x v="0"/>
    <s v="PrAbier - Procedimiento Abierto"/>
    <s v="UniC - Único Criterio"/>
    <x v="2"/>
    <x v="0"/>
    <s v="2"/>
    <s v="2. Gastos corrientes en bienes y servicios"/>
    <s v="01"/>
    <x v="6"/>
    <s v="4331"/>
    <s v="4331. Desarrollo empresarial"/>
    <n v="22"/>
    <n v="22799"/>
  </r>
  <r>
    <n v="220250003145"/>
    <s v="D"/>
    <d v="2025-03-12T00:00:00"/>
    <n v="22025002443"/>
    <s v="2025 01 4331 22799"/>
    <n v="605.95000000000005"/>
    <x v="390"/>
    <s v="CONTRATACIÓN DE SERVICIOS DE AUDITORÍA Y CONTROL EXTERNO DE LOS PROYECTOS EUROPEOS CIRCULAR_ECOSYST"/>
    <n v="300"/>
    <s v="SALAMANCA"/>
    <s v="SALAMANCA"/>
    <x v="0"/>
    <s v="PrAbier - Procedimiento Abierto"/>
    <s v="UniC - Único Criterio"/>
    <x v="2"/>
    <x v="0"/>
    <s v="2"/>
    <s v="2. Gastos corrientes en bienes y servicios"/>
    <s v="01"/>
    <x v="6"/>
    <s v="4331"/>
    <s v="4331. Desarrollo empresarial"/>
    <n v="22"/>
    <n v="22799"/>
  </r>
  <r>
    <n v="220239000631"/>
    <s v="AD"/>
    <d v="2025-01-01T00:00:00"/>
    <n v="22025001728"/>
    <s v="2025 10 2311 22799"/>
    <n v="6166.8"/>
    <x v="37"/>
    <s v="REAJUSTE PRESUP.CONSTRUYENDO MI FUTURO- GESTION PROY.SOCIOEDUC.Y DES.COMUNITARIO EN CEAS - DE 1/9 A 14/12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50001274"/>
    <s v="AD"/>
    <d v="2025-02-14T00:00:00"/>
    <n v="22025001242"/>
    <s v="2025 01 4331 203"/>
    <n v="501.72"/>
    <x v="269"/>
    <s v="ALQUILER Y MANTENIMIENTO DE FUENTE DE AGUA EN AGENCIA DE INNOVACIÓN, CL VEGA SICILIA 2. AÑO 2025"/>
    <n v="220"/>
    <s v="TOMARES"/>
    <s v="SEVILL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0"/>
    <n v="203"/>
  </r>
  <r>
    <n v="220250001155"/>
    <s v="AD"/>
    <d v="2025-02-11T00:00:00"/>
    <n v="22025000925"/>
    <s v="2025 08 1532 22199"/>
    <n v="500"/>
    <x v="391"/>
    <s v="Adquisición de agua mineral en garrafas para el Parque de Vías Públicas, durante el ejercicio 2025.-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2"/>
    <n v="22199"/>
  </r>
  <r>
    <n v="220249000069"/>
    <s v="AD"/>
    <d v="2025-01-01T00:00:00"/>
    <n v="22025001833"/>
    <s v="2025 11 3111 22706"/>
    <n v="500"/>
    <x v="392"/>
    <s v="GESTIÓN DE CADÁVERES DE ANIMALES PROCEDENTES DEL CENTRO MUNICIPAL DE PROTECCIÓN ANIMAL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706"/>
  </r>
  <r>
    <n v="220250005696"/>
    <s v="AD"/>
    <d v="2025-03-26T00:00:00"/>
    <n v="22025002748"/>
    <s v="2025 03 9241 22609"/>
    <n v="495"/>
    <x v="332"/>
    <s v="MENUDO FIN DE SEMANA (1): ESPECTÁCULO &quot;&quot;HOKUS POKUS&quot;&quot; (MIMO JESÚS PUEBLA) EN CC ZONA SUR EL 30 DE MARZO"/>
    <n v="220"/>
    <s v="ALDEA DE SAN MIGUEL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715"/>
    <s v="AD"/>
    <d v="2025-02-28T00:00:00"/>
    <n v="22025001509"/>
    <s v="2025 03 9241 22609"/>
    <n v="495"/>
    <x v="393"/>
    <s v="MENUDO FIN DE SEMANA (1): ESPECTÁCULO &quot;&quot;MERCEDES QUIERE SER BOMBERA&quot;&quot; DE FABULARIA TEATRO EN C.C. ZONA ESTE (8 DE MARZO)"/>
    <n v="220"/>
    <s v="URONES DE CASTROPONCE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762"/>
    <s v="AD"/>
    <d v="2025-03-27T00:00:00"/>
    <n v="22025003196"/>
    <s v="2025 06 3321 213"/>
    <n v="494.34"/>
    <x v="394"/>
    <s v="CTO. BASADO MTTO CONEXIÓN A CRA BIBLIOTECAS LÓPEZ G MARTIN ABRIL Y CAMPO GRANDE (LOTE 1) -AÑO 2025- (2025/CMS_01/000031)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3"/>
  </r>
  <r>
    <n v="220250001180"/>
    <s v="AD"/>
    <d v="2025-02-11T00:00:00"/>
    <n v="22025000778"/>
    <s v="2025 03 9241 212"/>
    <n v="490.05"/>
    <x v="58"/>
    <s v="SUMINISTRO DE CRISTAL PARA INSTALACIÓN DE CAMPANA EN CC JOSÉ MARÍA LUELMO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49000914"/>
    <s v="AD"/>
    <d v="2025-01-01T00:00:00"/>
    <n v="22025002119"/>
    <s v="2025 10 2312 213"/>
    <n v="489.91"/>
    <x v="67"/>
    <s v="MANTENIMIENTO ASCENSORES DE LOS CVA TRANSFERIDOS DE ENERO A MARZO D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6487"/>
    <s v="D"/>
    <d v="2025-03-28T00:00:00"/>
    <n v="22025000917"/>
    <s v="2025 11 1321 214"/>
    <n v="546.09"/>
    <x v="395"/>
    <s v="ELEVADOR CASCOS 2 COLUMN C3..5 Nº 4444 AÑO 1998 / KIT 3 CORREAS ELEVADOR 2 COLUMNAS. / REVISION ANUAL ELEVADOR / ELEVAD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3755"/>
    <s v="D"/>
    <d v="2025-03-13T00:00:00"/>
    <n v="22025000769"/>
    <s v="2025 11 1361 22199"/>
    <n v="159.79"/>
    <x v="32"/>
    <s v="FARO TRABAJO EMPOTRAR  HALOGENO//SERVICIO EXTINCIÓN INCENDIOS Y PROTECCIÓN CIVI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469"/>
    <s v="D"/>
    <d v="2025-03-28T00:00:00"/>
    <n v="22025000917"/>
    <s v="2025 11 1321 214"/>
    <n v="147.05000000000001"/>
    <x v="396"/>
    <s v="PINZA DE FRENO TRAS D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17"/>
    <s v="D"/>
    <d v="2025-03-28T00:00:00"/>
    <n v="22025000917"/>
    <s v="2025 11 1321 214"/>
    <n v="1766.79"/>
    <x v="96"/>
    <s v="MANO DE OBRA / .................................................... / M.O D/M INYECTORES / DIAGNOSIS Y COMPROBACION DE S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265"/>
    <s v="D"/>
    <d v="2025-03-28T00:00:00"/>
    <n v="22025000731"/>
    <s v="2025 10 2312 212"/>
    <n v="1.74"/>
    <x v="125"/>
    <s v="MANT. SUMINISTRO DE CLAVIJA SOLERA 6566 PARA EL CVA HUERTA Y DOWNLIGHT PH DN065B LED20/840 19.5W PRA EL CVA RONDILLA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701"/>
    <s v="D"/>
    <d v="2025-03-13T00:00:00"/>
    <n v="22025001070"/>
    <s v="2025 11 3111 22199"/>
    <n v="4.8"/>
    <x v="125"/>
    <s v="VALV ESFERA GENEBRE 3035 04 HH 1/2 MAR / ABRAZADERA M6 ISOFIX 0809522 COBRE 22MM / TORNILLO BRIDA ISOFIX 6356630 M6X3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1210"/>
    <s v="AD"/>
    <d v="2025-02-12T00:00:00"/>
    <n v="22025001157"/>
    <s v="2025 11 1361 213"/>
    <n v="487.63"/>
    <x v="397"/>
    <s v="Sustitución cristal exterior puerta horno cocina Canterac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49000472"/>
    <s v="AD"/>
    <d v="2025-01-01T00:00:00"/>
    <n v="22025001927"/>
    <s v="2025 11 3111 22106"/>
    <n v="482.37"/>
    <x v="398"/>
    <s v="MANTENIMIENTO UNIDADES HIGIÉNICAS FEMENINAS PARA CASA DEL BARCO Y EDIFICIO CONCEJALIA OCT. 2024-SEPT. 2025"/>
    <n v="220"/>
    <s v="SAN FERNANDO DE HENARES"/>
    <s v="MADR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6"/>
  </r>
  <r>
    <n v="220229000775"/>
    <s v="AD"/>
    <d v="2025-01-01T00:00:00"/>
    <n v="22025001587"/>
    <s v="2025 07 1721 22799"/>
    <n v="5989.5"/>
    <x v="224"/>
    <s v="VS 17/21. CONTRATO DE MANTENIMIENTO INSTALACIONES FOTOVOLTAICAS. LOTE 1  LAS 33 INSTALACIONES CON INYECCIÓN A RED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49000040"/>
    <s v="AD"/>
    <d v="2025-01-01T00:00:00"/>
    <n v="22025001827"/>
    <s v="2025 11 3111 22799"/>
    <n v="5750"/>
    <x v="399"/>
    <s v="CONTRATO RECOGIDA CON O SIN ATENCION VETERINARIA DE ANIMALES DE COMPAÑIA EN TIEMPO Y HORARIO QUE EL CMPA NO PUEDE"/>
    <n v="220"/>
    <s v="TUDELA DE DUERO"/>
    <s v="VALLADOLID"/>
    <x v="0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799"/>
  </r>
  <r>
    <n v="220249000277"/>
    <s v="AD"/>
    <d v="2025-01-01T00:00:00"/>
    <n v="22025002261"/>
    <s v="2025 06 3341 22799"/>
    <n v="5493.43"/>
    <x v="8"/>
    <s v="SE 14-24 CTTO MANTENIM ZONAS VERDES EDIFIC EDUCACIÓN Y S.SOCIALES.LOTE 2 ANTIGUO COLEGIO ROSA CHACEL. 23-9-24 AL 22-9-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341"/>
    <s v="3341. Coordinación de políticas culturales"/>
    <n v="22"/>
    <n v="22799"/>
  </r>
  <r>
    <n v="220249000425"/>
    <s v="AD"/>
    <d v="2025-01-01T00:00:00"/>
    <n v="22025001906"/>
    <s v="2025 03 9241 213"/>
    <n v="479.16"/>
    <x v="192"/>
    <s v="MANTENIMIENTO DE ASCENSOR DE NUEVO CENTRO DOTACIONAL LAS FLORES (7 MESES)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3"/>
  </r>
  <r>
    <n v="220250001259"/>
    <s v="AD"/>
    <d v="2025-02-13T00:00:00"/>
    <n v="22025001046"/>
    <s v="2025 10 2315 22700"/>
    <n v="5428.87"/>
    <x v="8"/>
    <s v="LIMPIEZA CENTRO DE IGUALDAD - SERV IGUALDAD Y JUVENTUD - MARZO A DIC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700"/>
  </r>
  <r>
    <n v="220250003713"/>
    <s v="D"/>
    <d v="2025-03-13T00:00:00"/>
    <n v="22025001043"/>
    <s v="2025 10 2311 212"/>
    <n v="5.41"/>
    <x v="125"/>
    <s v="F - 1598 - BASE 3 TOMAS SOLERA PARA CEAS BARRIO ESPAÑA - CADIELS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561"/>
    <s v="D"/>
    <d v="2025-03-28T00:00:00"/>
    <n v="22025000769"/>
    <s v="2025 11 1361 22199"/>
    <n v="6.29"/>
    <x v="125"/>
    <s v="CLAVIJA GEWISS GW60009 IP44 3PNT 16A 400V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355"/>
    <s v="D"/>
    <d v="2025-03-28T00:00:00"/>
    <n v="22025001214"/>
    <s v="2025 01 9206 22199"/>
    <n v="9.11"/>
    <x v="125"/>
    <s v="CLAVIJA SOLERA 6566 / BASE 4TO SOLERA 8004IL C/INTERRUP. ID: 44901"/>
    <n v="300"/>
    <s v="VALLADOLID"/>
    <s v="VALLADOLID"/>
    <x v="3"/>
    <s v="PrAbier - Procedimiento Abierto"/>
    <s v="MultiC - MultiCriterio"/>
    <x v="1"/>
    <x v="0"/>
    <s v="2"/>
    <s v="2. Gastos corrientes en bienes y servicios"/>
    <s v="01"/>
    <x v="6"/>
    <s v="9206"/>
    <s v="9206. Archivo municipal"/>
    <n v="22"/>
    <n v="22199"/>
  </r>
  <r>
    <n v="220250006265"/>
    <s v="D"/>
    <d v="2025-03-28T00:00:00"/>
    <n v="22025000730"/>
    <s v="2025 10 2312 212"/>
    <n v="26.13"/>
    <x v="125"/>
    <s v="MANT. SUMINISTRO DE CLAVIJA SOLERA 6566 PARA EL CVA HUERTA Y DOWNLIGHT PH DN065B LED20/840 19.5W PRA EL CVA RONDILLA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709"/>
    <s v="D"/>
    <d v="2025-03-28T00:00:00"/>
    <n v="22025001213"/>
    <s v="2025 03 9241 213"/>
    <n v="29.02"/>
    <x v="125"/>
    <s v="MATERIAL ELECTRICIDAD PARA CC CAMPILLO (ID 44067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311"/>
    <s v="D"/>
    <d v="2025-03-28T00:00:00"/>
    <n v="22025001270"/>
    <s v="2025 07 1711 22199"/>
    <n v="29.04"/>
    <x v="125"/>
    <s v="PANEL DISANO ECO 33W 4000K  60X60 UGR&lt;19 BL 3500LM / TASA ECORAEE   (R.DECRETO 208/2005)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417"/>
    <s v="D"/>
    <d v="2025-03-28T00:00:00"/>
    <n v="22025000918"/>
    <s v="2025 11 1321 213"/>
    <n v="29.04"/>
    <x v="125"/>
    <s v="PANEL DISANO ECO 33W 4000K  60X60 UGR&lt;19 BL 3500LM / TASA ECORAEE   (R.DECRETO 208/2005): DIS000003036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3"/>
  </r>
  <r>
    <n v="220250006539"/>
    <s v="D"/>
    <d v="2025-03-28T00:00:00"/>
    <n v="22025000918"/>
    <s v="2025 11 1321 213"/>
    <n v="34.75"/>
    <x v="125"/>
    <s v="CONTACTO SE ZBE-101       N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3"/>
  </r>
  <r>
    <n v="220250006343"/>
    <s v="D"/>
    <d v="2025-03-28T00:00:00"/>
    <n v="22025001270"/>
    <s v="2025 07 1711 22199"/>
    <n v="41.02"/>
    <x v="125"/>
    <s v="DIFERENCIAL SE ID 2P 40A 30MA AC A9R60240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39000133"/>
    <s v="AD"/>
    <d v="2025-01-01T00:00:00"/>
    <n v="22025001623"/>
    <s v="2025 03 9241 22700"/>
    <n v="5040.3599999999997"/>
    <x v="8"/>
    <s v="SE-PC 14/2023: PRÓRROGA CONTRATO DE MANTENIM. DE JARDINES DE LOS CENTROS DE PARTICIPACIÓN CIUDADANA (1 ENE24-24 MAY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2"/>
    <n v="22700"/>
  </r>
  <r>
    <n v="220229000779"/>
    <s v="AD"/>
    <d v="2025-01-01T00:00:00"/>
    <n v="22025001591"/>
    <s v="2025 04 9204 22200"/>
    <n v="4210.8"/>
    <x v="327"/>
    <s v="SERVICIOS DE RESPALDO, LOTE 2 (REAJUSTE DE ANUALIDADES"/>
    <n v="220"/>
    <s v="POZUELO DE ALARCON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2"/>
    <n v="22200"/>
  </r>
  <r>
    <n v="220219001276"/>
    <s v="AD"/>
    <d v="2025-01-01T00:00:00"/>
    <n v="22025001562"/>
    <s v="2025 04 9204 22799"/>
    <n v="4991.25"/>
    <x v="314"/>
    <s v="OFICINA TÉCNICA DE PROYECTOS, LOTE 3"/>
    <n v="220"/>
    <s v="MADRID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2"/>
    <n v="22799"/>
  </r>
  <r>
    <n v="220249000843"/>
    <s v="AD"/>
    <d v="2025-01-01T00:00:00"/>
    <n v="22025002389"/>
    <s v="2025 06 3232 213"/>
    <n v="6866.9"/>
    <x v="283"/>
    <s v="SE 40/24 CTTO MANTENIMIENTO ASCENSORES LOTE 2 COLEGIOS PUBLICOS 2025 Y 20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49000764"/>
    <s v="AD"/>
    <d v="2025-01-01T00:00:00"/>
    <n v="22025002368"/>
    <s v="2025 06 3231 213"/>
    <n v="649.57000000000005"/>
    <x v="283"/>
    <s v="SE 40-24 CTTO MANTENIMIENTO ASCENSORES. LOTE 2 ESCUELA INFANTIL MUNICIPAL LA COMETA. 2025 Y 20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1"/>
    <s v="3231. Escuelas infantiles"/>
    <n v="21"/>
    <n v="213"/>
  </r>
  <r>
    <n v="220250001720"/>
    <s v="AD"/>
    <d v="2025-02-28T00:00:00"/>
    <n v="22025001473"/>
    <s v="2025 06 3321 22001"/>
    <n v="478"/>
    <x v="400"/>
    <s v="CTTO SUSCRIPCION REVISTAS MI JARDIN Y BRICO PARA BIBLIOTECAS MUNICIPALES. AÑO 2025"/>
    <n v="220"/>
    <s v="MAJADAHONDA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249"/>
    <s v="AD"/>
    <d v="2025-02-12T00:00:00"/>
    <n v="22025001172"/>
    <s v="2025 01 4331 22699"/>
    <n v="465.85"/>
    <x v="367"/>
    <s v="RENOVACIÓN DE CERTIFICADO WILDCARD SERVIDOR *IDEVA.ES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99"/>
  </r>
  <r>
    <n v="220250001140"/>
    <s v="AD"/>
    <d v="2025-02-10T00:00:00"/>
    <n v="22025000933"/>
    <s v="2025 06 3321 22001"/>
    <n v="464"/>
    <x v="401"/>
    <s v="CONTRATO SUMINISTRO SUSCRIPCIÓN REVISTAS AXEL SPRINGER ESPAÑA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3699"/>
    <s v="D"/>
    <d v="2025-03-13T00:00:00"/>
    <n v="22025001070"/>
    <s v="2025 11 3111 22199"/>
    <n v="54.35"/>
    <x v="125"/>
    <s v="ZOCALO   JANGAR 2901   1Elemen.Superficie / MT CANAL LEGRAND 30008    20X12,5 / BASE SCH NIESSEN 8188 mecanismo / MARC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255"/>
    <s v="D"/>
    <d v="2025-03-28T00:00:00"/>
    <n v="22025000731"/>
    <s v="2025 10 2312 212"/>
    <n v="62.49"/>
    <x v="125"/>
    <s v="MANTENIMIENTO-SUMINISTRO DE MATERIALES PARA REPARACIONS DEL CVA Z.ESTE-PUENTE-VICT  Y SAN JUAN- INICIATIVAS SOCIALES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59"/>
    <s v="D"/>
    <d v="2025-03-28T00:00:00"/>
    <n v="22025001214"/>
    <s v="2025 01 9206 22199"/>
    <n v="67.89"/>
    <x v="125"/>
    <s v="CALEFACTOR SYP TL-10N HORIZ. 220V"/>
    <n v="300"/>
    <s v="VALLADOLID"/>
    <s v="VALLADOLID"/>
    <x v="3"/>
    <s v="PrAbier - Procedimiento Abierto"/>
    <s v="MultiC - MultiCriterio"/>
    <x v="1"/>
    <x v="0"/>
    <s v="2"/>
    <s v="2. Gastos corrientes en bienes y servicios"/>
    <s v="01"/>
    <x v="6"/>
    <s v="9206"/>
    <s v="9206. Archivo municipal"/>
    <n v="22"/>
    <n v="22199"/>
  </r>
  <r>
    <n v="220250006461"/>
    <s v="D"/>
    <d v="2025-03-28T00:00:00"/>
    <n v="22025000918"/>
    <s v="2025 11 1321 213"/>
    <n v="68.790000000000006"/>
    <x v="125"/>
    <s v="LAMPARA LED PH CORELEDBUL 10-75W 840  E27 / TASA ECORAEE   (R.DECRETO 208/2005) / BASE UNEX 1256 30MM ADHESIVA / BRIDA U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3"/>
  </r>
  <r>
    <n v="220250006277"/>
    <s v="D"/>
    <d v="2025-03-28T00:00:00"/>
    <n v="22025001082"/>
    <s v="2025 06 3231 212"/>
    <n v="72.14"/>
    <x v="125"/>
    <s v="DISTINTOS SUMINISTROS DE MATERIAL DE FONTANERÍA // EIM MAFALDA Y GUILLE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1"/>
    <s v="3231. Escuelas infantiles"/>
    <n v="21"/>
    <n v="212"/>
  </r>
  <r>
    <n v="220250006871"/>
    <s v="D"/>
    <d v="2025-03-28T00:00:00"/>
    <n v="22025000918"/>
    <s v="2025 11 1321 213"/>
    <n v="85.85"/>
    <x v="125"/>
    <s v="LUMINARIA SIMON 729.50 60X60 LOW GLARE 4000K MODULAR / TASA ECORAEE   (R.DECRETO 208/2005) / LUMINARIA SIMON 729.50 60X6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3"/>
  </r>
  <r>
    <n v="220250003667"/>
    <s v="D"/>
    <d v="2025-03-13T00:00:00"/>
    <n v="22025001043"/>
    <s v="2025 10 2311 212"/>
    <n v="89.98"/>
    <x v="125"/>
    <s v="F - 916 - PLAFON, PORTALAMPARAS, LAMPARA - VVDA ALOJ PROVISIONAL CALLE GUARDERIA 6 BJ D - CADIELSA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887"/>
    <s v="D"/>
    <d v="2025-03-28T00:00:00"/>
    <n v="22025001079"/>
    <s v="2025 06 3232 212"/>
    <n v="99.46"/>
    <x v="125"/>
    <s v="MT CANAL UNEX 74010-45 SUELO 12X50 ANTRAC.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591"/>
    <s v="D"/>
    <d v="2025-03-28T00:00:00"/>
    <n v="22025001213"/>
    <s v="2025 03 9241 213"/>
    <n v="120.95"/>
    <x v="125"/>
    <s v="MATERIAL DE ELECTRICIDAD PARA VARI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241"/>
    <s v="D"/>
    <d v="2025-03-28T00:00:00"/>
    <n v="22025000730"/>
    <s v="2025 10 2312 212"/>
    <n v="123.45"/>
    <x v="125"/>
    <s v="MANTENIMIENTO- SUMINISTRO DE MATERIALPARA REPARACIONES DEL CVA PARQ-PTE. COLG-Z.ESTE Y RONDILLA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917"/>
    <s v="D"/>
    <d v="2025-03-28T00:00:00"/>
    <n v="22025001212"/>
    <s v="2025 03 9241 212"/>
    <n v="151.88"/>
    <x v="125"/>
    <s v="MATERIAL REPARACIÓN FONTANERÍA PARA LOCAL AYUNTAMIENTO VIEJO COSO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3390"/>
    <s v="AD"/>
    <d v="2025-03-12T00:00:00"/>
    <n v="22025001512"/>
    <s v="2025 11 1621 22700"/>
    <n v="459.8"/>
    <x v="402"/>
    <s v="REVISIÓN ANUAL E INSPECCIÓN DE 5 AÑOS DE INSTALACIÓN SUMINISTRO  COMBUSTIBLE  DE  INSTALACIONES DEL SERVICIO DE LIMPIEZA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00"/>
  </r>
  <r>
    <n v="220250005350"/>
    <s v="AD"/>
    <d v="2025-03-25T00:00:00"/>
    <n v="22025003253"/>
    <s v="2025 11 1361 22199"/>
    <n v="452.06"/>
    <x v="403"/>
    <s v="Adquisición de 4 garrafas de espumógeno para juegos con niños//SEISPC"/>
    <n v="220"/>
    <s v="ALGETE"/>
    <s v="MADR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561"/>
    <s v="AD"/>
    <d v="2025-02-20T00:00:00"/>
    <n v="22025001490"/>
    <s v="2025 03 9241 22609"/>
    <n v="450"/>
    <x v="404"/>
    <s v="MENUDO FIN DE SEMANA (1): CONCIERTO TRIBUTO A DISNEY DE LA BANDA DE LAGUNA DE DUERO EN C.C. RONDILLA EL 29/03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6267"/>
    <s v="D"/>
    <d v="2025-03-28T00:00:00"/>
    <n v="22025000730"/>
    <s v="2025 10 2312 212"/>
    <n v="158.53"/>
    <x v="125"/>
    <s v="MANTENIMIENTO, SUMINISTRO DE MATERIAL PARA REPARACIONES DEL CVA LA VICTORIA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95"/>
    <s v="D"/>
    <d v="2025-03-28T00:00:00"/>
    <n v="22025001079"/>
    <s v="2025 06 3232 212"/>
    <n v="225.19"/>
    <x v="125"/>
    <s v="SUMINISTRO MATERIAL DE FONTANERÍA EN DISTINTOS COLEGIOS PÚBL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775"/>
    <s v="D"/>
    <d v="2025-03-13T00:00:00"/>
    <n v="22025000769"/>
    <s v="2025 11 1361 22199"/>
    <n v="234.33"/>
    <x v="125"/>
    <s v="MAGNETO  SE IK60N C 4P 32A  A9K17432 / DIFERENCIAL SE ID 2P 25A 30MA AC A9R60225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801"/>
    <s v="D"/>
    <d v="2025-03-13T00:00:00"/>
    <n v="22025000769"/>
    <s v="2025 11 1361 22199"/>
    <n v="235.18"/>
    <x v="125"/>
    <s v="LUMIN. IRELUZ IRD-2912 40W 4000K 595X595 / TASA ECORAEE   (R.DECRETO 208/2005) / TUBO LED MZD 120CM  14,5W 865C G13 / T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833"/>
    <s v="D"/>
    <d v="2025-03-28T00:00:00"/>
    <n v="22025001270"/>
    <s v="2025 07 1711 22199"/>
    <n v="264.02"/>
    <x v="125"/>
    <s v="MANGUITO ELECTROLITICO 1/2&quot;&quot; STH / VALVULA ARCO ANG CR A80 S/T 1/2  NOV32 / RACOR MARSELLA 1/2&quot;&quot; ESMEBRA 000895 REFORZ. /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41"/>
    <s v="D"/>
    <d v="2025-03-28T00:00:00"/>
    <n v="22025000731"/>
    <s v="2025 10 2312 212"/>
    <n v="319.56"/>
    <x v="125"/>
    <s v="MANTENIMIENTO- SUMINISTRO DE MATERIALPARA REPARACIONES DEL CVA PARQ-PTE. COLG-Z.ESTE Y RONDILLA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617"/>
    <s v="D"/>
    <d v="2025-03-28T00:00:00"/>
    <n v="22025000730"/>
    <s v="2025 10 2312 212"/>
    <n v="357.99"/>
    <x v="125"/>
    <s v="MANTENIMIENTO, SUMINISTRO DE LAMPARAS PH LED HPL ND 28W 4000K E27 CL 230V PARA  REPARACIONES DEL CVA RONDILLA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255"/>
    <s v="D"/>
    <d v="2025-03-28T00:00:00"/>
    <n v="22025000730"/>
    <s v="2025 10 2312 212"/>
    <n v="376.79"/>
    <x v="125"/>
    <s v="MANTENIMIENTO-SUMINISTRO DE MATERIALES PARA REPARACIONS DEL CVA Z.ESTE-PUENTE-VICT  Y SAN JUAN- INICIATIVAS SOCIALES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347"/>
    <s v="D"/>
    <d v="2025-03-28T00:00:00"/>
    <n v="22025001270"/>
    <s v="2025 07 1711 22199"/>
    <n v="395.13"/>
    <x v="125"/>
    <s v="PLAFON LDV SURFACE350 LED 18W 4000K IP44  1440LM / TASA ECORAEE   (R.DECRETO 208/2005) / REGLETA LDV LINEAR LED 300  4W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885"/>
    <s v="D"/>
    <d v="2025-03-28T00:00:00"/>
    <n v="22025001079"/>
    <s v="2025 06 3232 212"/>
    <n v="420.32"/>
    <x v="125"/>
    <s v="MECANISMO DESCARGA D2D CON PULSADORES / CABEZA PRESTO 312 A-12 A   1027 // CEIP TERESA IÑIGO DE TORO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379"/>
    <s v="D"/>
    <d v="2025-03-28T00:00:00"/>
    <n v="22025000917"/>
    <s v="2025 11 1321 214"/>
    <n v="37.81"/>
    <x v="130"/>
    <s v="TOTAL REPARACION MATRICULA 8831JXF / ANEXO DETALLE FTP000023966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23"/>
    <s v="D"/>
    <d v="2025-03-28T00:00:00"/>
    <n v="22025000917"/>
    <s v="2025 11 1321 214"/>
    <n v="1078.9000000000001"/>
    <x v="130"/>
    <s v="TOTAL TRABAJOS MATRICULA 8671JXF / TOTAL PIEZAS / ANEXO DETALLE FTP000024082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61"/>
    <s v="D"/>
    <d v="2025-03-28T00:00:00"/>
    <n v="22025000918"/>
    <s v="2025 11 1321 213"/>
    <n v="77.44"/>
    <x v="141"/>
    <s v="Rele 12v 200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3"/>
  </r>
  <r>
    <n v="220250001644"/>
    <s v="AD"/>
    <d v="2025-02-21T00:00:00"/>
    <n v="22025001502"/>
    <s v="2025 03 9241 22609"/>
    <n v="450"/>
    <x v="340"/>
    <s v="PROGRAMACIÓN DE OCIO EN CARNAVAL: REPRESENTACIÓN DE ESPECTÁCULO &quot;&quot;TRAS LAS HUELLAS DE LOS DINOSAURIOS&quot;&quot; EN PILARICA 3/03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6681"/>
    <s v="D"/>
    <d v="2025-03-28T00:00:00"/>
    <n v="22025001276"/>
    <s v="2025 07 1711 214"/>
    <n v="254.87"/>
    <x v="143"/>
    <s v="TA25 34 REPARACION 3687-FJM KMS 143944 REV. NO ARRANCA, COMPROBAR BATERIAS D-M BATERIAS Y PONER EN CARGA. / METER EASY P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29"/>
    <s v="D"/>
    <d v="2025-03-28T00:00:00"/>
    <n v="22025001276"/>
    <s v="2025 07 1711 214"/>
    <n v="295.23"/>
    <x v="143"/>
    <s v="TA25 7 REPARACION 5729-KJK KMS 317641 TIRAR INSTALACION ELECTRICA PARA MONTAR PILOTOS DE GALIBOS TRASEROS  TENIENDO QU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83"/>
    <s v="D"/>
    <d v="2025-03-28T00:00:00"/>
    <n v="22025001276"/>
    <s v="2025 07 1711 214"/>
    <n v="333.61"/>
    <x v="143"/>
    <s v="TA25 44 REPARACION 3856-DDD KMS 485489 REPARAR PERDIDA DE LIQUIDO DE HIDRAULICO POR ABRAZADERAS Y MANGUITO QUE VA A TDF.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1559"/>
    <s v="AD"/>
    <d v="2025-02-20T00:00:00"/>
    <n v="22025001485"/>
    <s v="2025 03 9241 22609"/>
    <n v="450"/>
    <x v="405"/>
    <s v="MENUDO FIN DE SEMANA (1): ESPECTÁCULO &quot;&quot;TITA Y LÍA VIAJAN UN DÍA&quot;&quot; EN C.C. ESGUEVA 22/02/25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6677"/>
    <s v="D"/>
    <d v="2025-03-28T00:00:00"/>
    <n v="22025001276"/>
    <s v="2025 07 1711 214"/>
    <n v="365.83"/>
    <x v="143"/>
    <s v="TA25 28 REPARACION 3856-DDD KMS 483234 TENSAR CORREA VENTILADOR CAMBIAR GRIFO DE CALEFACCION POR PERDIDA ECHAR ANTICONG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483"/>
    <s v="D"/>
    <d v="2025-03-28T00:00:00"/>
    <n v="22025000917"/>
    <s v="2025 11 1321 214"/>
    <n v="408.34"/>
    <x v="143"/>
    <s v="TA25 33 REPARACION 8831-JXF KMS 135555 D-M SOPORTE GATO PARA ENDEREZAR EN BANCO VARIAS VECES, AJUSTA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79"/>
    <s v="D"/>
    <d v="2025-03-28T00:00:00"/>
    <n v="22025001276"/>
    <s v="2025 07 1711 214"/>
    <n v="480.53"/>
    <x v="143"/>
    <s v="TA25 29 REPARACION 5729-KJK KMS 32048 CAMBIAR ACEITE 0W30, FILTROS DE ACEITE,  GASOIL AIRE Y POLEN CAMBIAR ESCOBILLAS LI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851"/>
    <s v="D"/>
    <d v="2025-03-28T00:00:00"/>
    <n v="22025001276"/>
    <s v="2025 07 1711 214"/>
    <n v="632.92999999999995"/>
    <x v="143"/>
    <s v="TA25 53 REPARACION 5833-BZK KMS 235500 CAMBIAR CASQUILLOS BARRA ESTABILIZADORA TRAS. / 000812738300 CASQU. CAUCHO / 0008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27"/>
    <s v="D"/>
    <d v="2025-03-28T00:00:00"/>
    <n v="22025001276"/>
    <s v="2025 07 1711 214"/>
    <n v="683.55"/>
    <x v="143"/>
    <s v="TA24 5 REPARACION 4416-KJX KMS 166454 METER EASY PARA VER AVERIA AIRBAG COMPROBAR, D-M ACCESORIOS DE VOLANTE PARA CAMBIA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5354"/>
    <s v="AD"/>
    <d v="2025-03-25T00:00:00"/>
    <n v="22025002571"/>
    <s v="2025 03 9241 22609"/>
    <n v="450"/>
    <x v="405"/>
    <s v="PROGRAMACIÓN DE CARNAVAL: REPRESENTACIÓN DE OBRA DE TEATRO DEL GRUPO RADHANIL EN C.C. ESGUEV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6631"/>
    <s v="D"/>
    <d v="2025-03-28T00:00:00"/>
    <n v="22025001276"/>
    <s v="2025 07 1711 214"/>
    <n v="1479.1"/>
    <x v="143"/>
    <s v="TA25 8 REPARACION 3687-FJM KMS 143625 D-M RADIADORES PARA CAMBIAR RADIADOR DE INTERCOOLER. LIMPIAR RADIADOR DE AGUA Y A/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1266"/>
    <s v="AD"/>
    <d v="2025-02-13T00:00:00"/>
    <n v="22025001156"/>
    <s v="2025 09 4321 22701"/>
    <n v="432.5"/>
    <x v="57"/>
    <s v="SERVICIO MANTENIMIENTO SISTEMA SEGURIDAD DE LA CUPULA DEL MILENIO Y ANTIGUA HIPICA MILITAR  DEL 1-01-2025 AL 31-03-2025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701"/>
  </r>
  <r>
    <n v="220250006625"/>
    <s v="D"/>
    <d v="2025-03-28T00:00:00"/>
    <n v="22025001276"/>
    <s v="2025 07 1711 214"/>
    <n v="3532.97"/>
    <x v="143"/>
    <s v="TA25 3 REPARACION 3856-DDD KMS 482924 REV. DIAGNOSTICAR AVERIA FALLO TURBO SUSTITUIR EL MISMO Y FILTRO DE AIRE / CAMBIAR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741"/>
    <s v="D"/>
    <d v="2025-03-28T00:00:00"/>
    <n v="22025001125"/>
    <s v="2025 11 1621 22103"/>
    <n v="1004.06"/>
    <x v="406"/>
    <s v="APLICACION : MT 177 FUEL SAVER / ADITIVO MEJORADOR COMBUSTION E INYECTORES  1000ML / PEDIDO POR ANGEL MAUR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605"/>
    <s v="D"/>
    <d v="2025-03-28T00:00:00"/>
    <n v="22025001274"/>
    <s v="2025 07 1711 213"/>
    <n v="756.67"/>
    <x v="407"/>
    <s v="Filtro de combustible / FILTRO DE ACEITE MOTOR / ACEITE MOTOR PLUS-50II 5.Lts / SIGAUS / MANGUERA DE GOMA 7,80.MM / ARAN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03"/>
    <s v="D"/>
    <d v="2025-03-28T00:00:00"/>
    <n v="22025001274"/>
    <s v="2025 07 1711 213"/>
    <n v="1916.59"/>
    <x v="407"/>
    <s v="LIMPIADOR DESENGRASANTE / CINTA AISLANTE / CINTA TELA NEGRA / ESPIRAL PROTECTOR NEGRO (35-40.MM) / CABLE DE INSTALACION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3711"/>
    <s v="D"/>
    <d v="2025-03-13T00:00:00"/>
    <n v="22025001070"/>
    <s v="2025 11 3111 22199"/>
    <n v="41.27"/>
    <x v="158"/>
    <s v="ROLLO CUERDA PES TRENZ C/ALMA 10MM BLANCO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365"/>
    <s v="D"/>
    <d v="2025-03-28T00:00:00"/>
    <n v="22025000920"/>
    <s v="2025 11 1321 22199"/>
    <n v="44.17"/>
    <x v="158"/>
    <s v="CARGADOR PILAS VARTA AA Y AAA 56706 (                       ) / BLISTER PILAS PANASONIC AA LR6PP/4BP (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823"/>
    <s v="D"/>
    <d v="2025-03-28T00:00:00"/>
    <n v="22025001125"/>
    <s v="2025 11 1621 22103"/>
    <n v="1280.18"/>
    <x v="406"/>
    <s v="ANT.CC.ENERGY PLUS 50% 200L AMARILLO / PEDIDO A.M / DAP-25 CON PISTOLA DIGIMET E35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789"/>
    <s v="D"/>
    <d v="2025-03-28T00:00:00"/>
    <n v="22025001125"/>
    <s v="2025 11 1621 22103"/>
    <n v="3042.18"/>
    <x v="406"/>
    <s v="ABONO POR DEVOLUCION / ADITIVPO MEJORADO COMBUSTION E INYECTORES  1000ML / PEDIDO POR TALLER. ANGEL MAURO / Q8 FORMULA T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1191"/>
    <s v="AD"/>
    <d v="2025-02-11T00:00:00"/>
    <n v="22025000903"/>
    <s v="2025 11 1361 213"/>
    <n v="432.41"/>
    <x v="408"/>
    <s v="Reparación de lavavajillas industrial ATA en cocina parque Central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1142"/>
    <s v="AD"/>
    <d v="2025-02-10T00:00:00"/>
    <n v="22025000936"/>
    <s v="2025 06 3321 22001"/>
    <n v="432.01"/>
    <x v="409"/>
    <s v="CTO SUMINISTRO SUSCRIPCIÓN REVISTAS HARPERS BAZAR, ELLE Y FOTOGRAMAS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528"/>
    <s v="AD"/>
    <d v="2025-02-19T00:00:00"/>
    <n v="22025001145"/>
    <s v="2025 08 1651 214"/>
    <n v="428.14"/>
    <x v="410"/>
    <s v="Revisión de dos furgonetas matrículas 1196MDS y 1197MDS pertenecientes al S.E.P.I.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651"/>
    <s v="1651. Alumbrado público"/>
    <n v="21"/>
    <n v="214"/>
  </r>
  <r>
    <n v="220250001289"/>
    <s v="AD"/>
    <d v="2025-02-14T00:00:00"/>
    <n v="22025001342"/>
    <s v="2025 01 9207 22699"/>
    <n v="427"/>
    <x v="411"/>
    <s v="ADJUDICA REALIZACIÓN PEQUEÑOS TRABAJOS REPROGRÁFICOS PUNTUALES - GOBIERNO Y RELACIONES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50003797"/>
    <s v="D"/>
    <d v="2025-03-13T00:00:00"/>
    <n v="22025000769"/>
    <s v="2025 11 1361 22199"/>
    <n v="84.22"/>
    <x v="158"/>
    <s v="PULVERIZADOR 1000CC LUXE COLORES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59"/>
    <s v="D"/>
    <d v="2025-03-13T00:00:00"/>
    <n v="22025000769"/>
    <s v="2025 11 1361 22199"/>
    <n v="84.53"/>
    <x v="158"/>
    <s v="MODULO METALICO 35/0/0 // SERVICIO EXTINCIÓN DE INCENDIOS Y PROTECCIÓN CIVIL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1254"/>
    <s v="AD"/>
    <d v="2025-02-12T00:00:00"/>
    <n v="22025001257"/>
    <s v="2025 01 9207 22699"/>
    <n v="401.72"/>
    <x v="412"/>
    <s v="ADJUDICA GRABACIÓN DE CUÑAS RADIOFÓNICAS CON VOZ DEL ALCALDE (VALLADOLID NOW + DÍA RADIO)Ç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49000760"/>
    <s v="AD"/>
    <d v="2025-01-01T00:00:00"/>
    <n v="22025002364"/>
    <s v="2025 05 4312 22700"/>
    <n v="4952.0200000000004"/>
    <x v="182"/>
    <s v="CONTRATO LIMPIEZA DEPENDENCIAS MUNICIPALES DEL SERVICIO DE COMERCIO Y MERCADOS EN C/ HOSTIEROS, 1"/>
    <n v="220"/>
    <s v="BURGOS"/>
    <s v="BURGOS"/>
    <x v="0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700"/>
  </r>
  <r>
    <n v="220249000635"/>
    <s v="AD"/>
    <d v="2025-01-01T00:00:00"/>
    <n v="22025001980"/>
    <s v="2025 01 4331 22706"/>
    <n v="4936.8"/>
    <x v="413"/>
    <s v="REDACCIÓN PROYECTO TÉCNICO 3ª FASE DE ADECUACIÓN DE LOCAL PARA LA AMPLIACIÓN DE LA AGENCIA DE INNOVACION. EXPTE AI-51-24"/>
    <n v="220"/>
    <s v="ARROYO DE LA ENCOMIENDA"/>
    <s v="VALLADOLID"/>
    <x v="0"/>
    <s v="PrAbier - Procedimiento Abierto"/>
    <s v="MultiC - MultiCriterio"/>
    <x v="1"/>
    <x v="0"/>
    <s v="2"/>
    <s v="2. Gastos corrientes en bienes y servicios"/>
    <s v="01"/>
    <x v="6"/>
    <s v="4331"/>
    <s v="4331. Desarrollo empresarial"/>
    <n v="22"/>
    <n v="22706"/>
  </r>
  <r>
    <n v="220239000077"/>
    <s v="AD"/>
    <d v="2025-01-01T00:00:00"/>
    <n v="22025001617"/>
    <s v="2025 04 9231 22799"/>
    <n v="4863.1000000000004"/>
    <x v="414"/>
    <s v="CONTRATO OBSERVATORIO URBANO - INFORMACION - AÑ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799"/>
  </r>
  <r>
    <n v="220249000765"/>
    <s v="AD"/>
    <d v="2025-01-01T00:00:00"/>
    <n v="22025002369"/>
    <s v="2025 06 3231 213"/>
    <n v="72.98"/>
    <x v="283"/>
    <s v="SE 40-24 CTTO MANTENIMIENTO ASCENSORES. LOTE 6: INSPECCIONES PERIODICAS EIM LA COMETA. 2025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1"/>
    <s v="3231. Escuelas infantiles"/>
    <n v="21"/>
    <n v="213"/>
  </r>
  <r>
    <n v="220250005329"/>
    <s v="AD"/>
    <d v="2025-03-25T00:00:00"/>
    <n v="22025002657"/>
    <s v="2025 11 1361 22199"/>
    <n v="401.12"/>
    <x v="165"/>
    <s v="EXTINTORES DE PRÁCTICAS DE AGUA Y CO2, Y PRECINTOS DE PLÁSTICO para formación en extinción de incendios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5731"/>
    <s v="AD"/>
    <d v="2025-03-27T00:00:00"/>
    <n v="22025003276"/>
    <s v="2025 11 1321 213"/>
    <n v="387.2"/>
    <x v="165"/>
    <s v="REVISIÓN Y ARREGLO DE LA CENTRAL DE INCENDIOS DISTRITO II DE POLICÍA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49000844"/>
    <s v="AD"/>
    <d v="2025-01-01T00:00:00"/>
    <n v="22025002390"/>
    <s v="2025 03 9241 213"/>
    <n v="4714.0600000000004"/>
    <x v="192"/>
    <s v="CONTRATO CENTRALIZADO MANTENIMIENTO APARATOS ELEVADORES DE CENTROS MUNICIPALES (LOTE 5, SPC, DE 4/05/25 A 31/12/26)"/>
    <n v="220"/>
    <s v="VIGO"/>
    <s v="PONTEVEDRA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1"/>
    <n v="213"/>
  </r>
  <r>
    <n v="220250001261"/>
    <s v="AD"/>
    <d v="2025-02-13T00:00:00"/>
    <n v="22025000028"/>
    <s v="2025 04 9204 213"/>
    <n v="4621.08"/>
    <x v="415"/>
    <s v="MANTENIMIENTO DE LOS SISTEMAS DE CLIMATIZACIÓN, LOTE 1 , SEGUNDA PRÓRROGA, (65/2024)"/>
    <n v="220"/>
    <s v="MADRID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3"/>
  </r>
  <r>
    <n v="220250005333"/>
    <s v="AD"/>
    <d v="2025-03-25T00:00:00"/>
    <n v="22025002734"/>
    <s v="2025 11 1361 203"/>
    <n v="387.2"/>
    <x v="193"/>
    <s v="ALQUILER DE 4 BOTELLAS (2 DE OXIGENO Y 2 DE PROPANO) PARA FORMACIÓN Y PRACTICAS EN OXICORTE/SERV. EXTINCION DE INCENDIOS"/>
    <n v="220"/>
    <s v="BARCELONA"/>
    <s v="BARCELONA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0"/>
    <n v="203"/>
  </r>
  <r>
    <n v="220250001141"/>
    <s v="AD"/>
    <d v="2025-02-10T00:00:00"/>
    <n v="22025000935"/>
    <s v="2025 06 3321 22001"/>
    <n v="375.02"/>
    <x v="416"/>
    <s v="CTO SUMINISTRO REVISTA CLIJ BIBLIOTECAS MUNICIPALES AÑO 2025"/>
    <n v="220"/>
    <s v="MATARÓ"/>
    <s v="BARCELONA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878"/>
    <s v="AD"/>
    <d v="2025-01-01T00:00:00"/>
    <n v="22025002096"/>
    <s v="2025 10 2315 22799"/>
    <n v="375"/>
    <x v="417"/>
    <s v="BIODANZA INFANTIL EN CLAVE DE IGUALDAD EN EL CENTRO MUNICIPAL DE LA IGUALDAD / EN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903"/>
    <s v="AD"/>
    <d v="2025-01-01T00:00:00"/>
    <n v="22025002111"/>
    <s v="2025 03 9241 22602"/>
    <n v="369.02"/>
    <x v="60"/>
    <s v="SPC 164/2024: SUMINISTRO DE PAPEL (3600 CARTELES Y 5400 TARJETAS) PARA IMPRESIÓN DE PUBLICIDAD DE EXPOSICIONES C.C. 2025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2"/>
  </r>
  <r>
    <n v="220249000937"/>
    <s v="AD"/>
    <d v="2025-01-01T00:00:00"/>
    <n v="22025002399"/>
    <s v="2025 07 1721 22706"/>
    <n v="7986"/>
    <x v="418"/>
    <s v="EXP. 3/24 SERVICIOS DE MANTENIMIENTO Y CALIBRACIÓN DE MONITORES DE RUIDO AMBIENTAL EN CONTINUO_LOTE 1"/>
    <n v="220"/>
    <s v="BURGOS"/>
    <s v="BURGOS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06"/>
  </r>
  <r>
    <n v="220250005797"/>
    <s v="AD"/>
    <d v="2025-03-27T00:00:00"/>
    <n v="22025000469"/>
    <s v="2025 11 1621 22104"/>
    <n v="4585.8"/>
    <x v="419"/>
    <s v="Alsina i Llorca 1ª Prórroga Sum. Vestuario 27/2022"/>
    <n v="220"/>
    <s v="BADALONA"/>
    <s v="BARCELONA"/>
    <x v="3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104"/>
  </r>
  <r>
    <n v="220250005685"/>
    <s v="AD"/>
    <d v="2025-03-26T00:00:00"/>
    <n v="22025002625"/>
    <s v="2025 03 9241 213"/>
    <n v="366.45"/>
    <x v="57"/>
    <s v="CONTRATO DE MANTENIMIENTO DE SISTEMAS DE SEGURIDAD EN TEATRO DEL C.C. DELICIAS (LOTE 1; CRA // ENERO A MAYO 2025)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3"/>
  </r>
  <r>
    <n v="220249000916"/>
    <s v="AD"/>
    <d v="2025-01-01T00:00:00"/>
    <n v="22025002121"/>
    <s v="2025 10 2314 213"/>
    <n v="359.37"/>
    <x v="192"/>
    <s v="CONTRATO MANTENIMIENTO ASCENSORES ESPACIO JOVEN NORTE ENERO - MARZO 2025"/>
    <n v="220"/>
    <s v="VIGO"/>
    <s v="PONTEVEDRA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1"/>
    <n v="213"/>
  </r>
  <r>
    <n v="220250001124"/>
    <s v="AD"/>
    <d v="2025-02-10T00:00:00"/>
    <n v="22025001069"/>
    <s v="2025 11 3111 22199"/>
    <n v="350"/>
    <x v="420"/>
    <s v="SUMINISTRO DE PRODUCTOS DESINFECTANTES PARA CMPA DURANTE EL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99"/>
  </r>
  <r>
    <n v="220229000777"/>
    <s v="AD"/>
    <d v="2025-01-01T00:00:00"/>
    <n v="22025001589"/>
    <s v="2025 07 1721 22799"/>
    <n v="4537.5"/>
    <x v="224"/>
    <s v="VS 17/21.  CONTRATO DE MANTENIMIENTO INSTALACIONES FOTOVOLTAICAS. LOTE 2  LAS 25 INSTALACIONES DE AUTOCONSUMO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49000697"/>
    <s v="AD"/>
    <d v="2025-01-01T00:00:00"/>
    <n v="22025002319"/>
    <s v="2025 05 4314 213"/>
    <n v="6492.28"/>
    <x v="421"/>
    <s v="MANTENIMIENTO MOBILIARIO URBANO COMO PUNTO DE INFORMACION (MUPI). LOTE 2."/>
    <n v="220"/>
    <s v="BARCELONA"/>
    <s v="BARCELONA"/>
    <x v="3"/>
    <s v="PrAbier - Procedimiento Abierto"/>
    <s v="MultiC - MultiCriterio"/>
    <x v="2"/>
    <x v="0"/>
    <s v="2"/>
    <s v="2. Gastos corrientes en bienes y servicios"/>
    <s v="05"/>
    <x v="10"/>
    <s v="4314"/>
    <s v="4314. Actuaciones en materia de comercio minorista"/>
    <n v="21"/>
    <n v="213"/>
  </r>
  <r>
    <n v="220250005023"/>
    <s v="ADO"/>
    <d v="2025-03-21T00:00:00"/>
    <n v="22025001372"/>
    <s v="2025 01 9207 203"/>
    <n v="176.96"/>
    <x v="100"/>
    <s v="ALQUILER 01/10/24 a 31/12/2024 KYOCERA 4053 N.SERIE: RFC9Y20857 FC011423 SECRETARIA PARTICULAR ALCALDÍA."/>
    <n v="24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n v="20"/>
    <n v="203"/>
  </r>
  <r>
    <n v="220250001117"/>
    <s v="AD"/>
    <d v="2025-02-10T00:00:00"/>
    <n v="22025000187"/>
    <s v="2025 03 9200 22699"/>
    <n v="3876.53"/>
    <x v="102"/>
    <s v="BUZONEO CONVOCATORIAS CONCEJOS ABIERTOS BARRIOS DE VALLADOLID EN 2025"/>
    <n v="220"/>
    <s v="TORREJON DE ARDOZ"/>
    <s v="MADRID"/>
    <x v="0"/>
    <s v="AdDirec - Adjudicación Directa"/>
    <s v="SinC - Sin Criterio"/>
    <x v="0"/>
    <x v="0"/>
    <s v="2"/>
    <s v="2. Gastos corrientes en bienes y servicios"/>
    <s v="03"/>
    <x v="7"/>
    <s v="9200"/>
    <s v="9200. Dirección del area de participación ciudadana y deportes"/>
    <n v="22"/>
    <n v="22699"/>
  </r>
  <r>
    <n v="220239000888"/>
    <s v="AD"/>
    <d v="2025-01-01T00:00:00"/>
    <n v="22025001751"/>
    <s v="2025 01 9203 22000"/>
    <n v="347.9"/>
    <x v="140"/>
    <s v="PRIMERA PRORROGA CONTRATO MATERIAL DE OFICINA ALMACEN DE ACOPIOS LOTE 1 DE 01/01/2025 A 31/01/2025"/>
    <n v="220"/>
    <s v="BURGOS"/>
    <s v="BURGOS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000"/>
  </r>
  <r>
    <n v="220250001255"/>
    <s v="AD"/>
    <d v="2025-02-12T00:00:00"/>
    <n v="22025001303"/>
    <s v="2025 03 9241 212"/>
    <n v="344.85"/>
    <x v="118"/>
    <s v="DESATASCO DE TUBERÍA Y ACHIQUE DE AGUA POR INUNDACIÓN EN CC CANAL DE CASTILL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50006769"/>
    <s v="D"/>
    <d v="2025-03-28T00:00:00"/>
    <n v="22025001124"/>
    <s v="2025 11 1621 214"/>
    <n v="701.8"/>
    <x v="422"/>
    <s v="SEPIOLITA 20KG. 15-30 / ABSORB.VEGETAL IGNIFUGO 40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391"/>
    <s v="D"/>
    <d v="2025-03-28T00:00:00"/>
    <n v="22025001125"/>
    <s v="2025 11 1621 22103"/>
    <n v="816.75"/>
    <x v="422"/>
    <s v="GARRAFA ADBLUE 10LT. C/FLEX 23 / SEPIOLITA 20KG. 15-30 / ABSORB.VEGETAL IGNIFUGO 40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5358"/>
    <s v="AD"/>
    <d v="2025-03-25T00:00:00"/>
    <n v="22025003194"/>
    <s v="2025 11 1361 22199"/>
    <n v="330"/>
    <x v="423"/>
    <s v="Adquisición de 400 metros de cabo flotante para rescates en el medio acuático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5341"/>
    <s v="AD"/>
    <d v="2025-03-25T00:00:00"/>
    <n v="22025002867"/>
    <s v="2025 11 1361 22199"/>
    <n v="327.61"/>
    <x v="424"/>
    <s v="Adquisición de regalos para el día del patrón en San Juan de Dios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114"/>
    <s v="AD"/>
    <d v="2025-02-10T00:00:00"/>
    <n v="22025001059"/>
    <s v="2025 01 9206 22001"/>
    <n v="327.60000000000002"/>
    <x v="425"/>
    <s v="SUSCRIPCIÓN ANUAL A REVISTA &quot;&quot;DERECHO URBANÍSTICO Y MEDIO AMBIENTE. AÑO 2025."/>
    <n v="220"/>
    <s v="MADRID"/>
    <s v="MADRID"/>
    <x v="3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001"/>
  </r>
  <r>
    <n v="220250003719"/>
    <s v="D"/>
    <d v="2025-03-13T00:00:00"/>
    <n v="22025001349"/>
    <s v="2025 02 9332 214"/>
    <n v="27.42"/>
    <x v="426"/>
    <s v="ADPRO/45303 - LAVAPARABRISAS AD 5L 9º / MAI/CR1220 - PILA TESLA CR1220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4"/>
  </r>
  <r>
    <n v="220250006753"/>
    <s v="D"/>
    <d v="2025-03-28T00:00:00"/>
    <n v="22025001124"/>
    <s v="2025 11 1621 214"/>
    <n v="44.77"/>
    <x v="427"/>
    <s v="SOPORTE ESTABILIZADORA TRAS. DAILY / SOPORTE DE ESTABILIZADORA IVECO 24MM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387"/>
    <s v="D"/>
    <d v="2025-03-28T00:00:00"/>
    <n v="22025001124"/>
    <s v="2025 11 1621 214"/>
    <n v="146.41"/>
    <x v="427"/>
    <s v="PULMON FRENO DISCO 24/30 RVI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99"/>
    <s v="D"/>
    <d v="2025-03-28T00:00:00"/>
    <n v="22025001124"/>
    <s v="2025 11 1621 214"/>
    <n v="515.46"/>
    <x v="427"/>
    <s v="ESTRIBO IZDO. IVECO STRALIS / KIT LLAVE CIERRE PREMIUM,KERAX,MIDLUM / BARRA MANDO RVI PREMIUM/VOLVO FE / ACTUADOR F/DIS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67"/>
    <s v="D"/>
    <d v="2025-03-28T00:00:00"/>
    <n v="22025001124"/>
    <s v="2025 11 1621 214"/>
    <n v="1385.45"/>
    <x v="427"/>
    <s v="LUZ DE MATRICULA IVECO UNIJET / SOPORTE ESTABILIZADORA TRAS. DAILY / ALTERNADOR DUCATO 02&gt; 2.3JTD / SILENTBLOCK PUNTA B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93"/>
    <s v="D"/>
    <d v="2025-03-28T00:00:00"/>
    <n v="22025001124"/>
    <s v="2025 11 1621 214"/>
    <n v="1537.91"/>
    <x v="427"/>
    <s v="DISCO FRENO VOLVO FH... RVI... / FARO TRABAJO LED / FARO DERECHO IVECO STRALIS '13&gt; / RODATO. DELANT. COMPACTO VOLVO FH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0855"/>
    <s v="AD"/>
    <d v="2025-01-01T00:00:00"/>
    <n v="22025002073"/>
    <s v="2025 10 2314 213"/>
    <n v="325.73"/>
    <x v="165"/>
    <s v="CONTRATO MANTENIMIENTO DE LAS INSTALACIONES DE PROTECCION CONTRA INCENDIOS ESPACIO JOVEN NORT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1"/>
    <n v="213"/>
  </r>
  <r>
    <n v="220250001119"/>
    <s v="AD"/>
    <d v="2025-02-10T00:00:00"/>
    <n v="22025001066"/>
    <s v="2025 11 1321 22699"/>
    <n v="323.36"/>
    <x v="193"/>
    <s v="SUMINISTRO ANUAL DE GAS PARA PISTOLAS DE LA GALERÍA DE TIRO VIRTUAL DE LA POLICÍA MUNICIPAL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1280"/>
    <s v="AD"/>
    <d v="2025-02-14T00:00:00"/>
    <n v="22025001284"/>
    <s v="2025 07 1711 22199"/>
    <n v="319.44"/>
    <x v="428"/>
    <s v="SUMINISTRO CON INSTALACION DE ASIENTO DE COLUMPIO"/>
    <n v="220"/>
    <s v="PALMA DE MALLORCA"/>
    <s v="ISLAS BALEARES"/>
    <x v="3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2"/>
    <n v="22199"/>
  </r>
  <r>
    <n v="220249000012"/>
    <s v="AD"/>
    <d v="2025-01-01T00:00:00"/>
    <n v="22025002231"/>
    <s v="2025 06 3232 22104"/>
    <n v="3827.21"/>
    <x v="35"/>
    <s v="SE-PC 10/23 CTTACIÓN VESTUARIO DIVERSAS AREAS MUNICIPALES (S. EDUCACIÓN) 2025."/>
    <n v="220"/>
    <s v="VELEZ-RUBIO"/>
    <s v="ALMERIA"/>
    <x v="0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n v="22"/>
    <n v="22104"/>
  </r>
  <r>
    <n v="220249000009"/>
    <s v="AD"/>
    <d v="2025-01-01T00:00:00"/>
    <n v="22025002230"/>
    <s v="2025 10 2312 22104"/>
    <n v="3720.47"/>
    <x v="35"/>
    <s v="Vestuario para los centros de vida activa transferidos  de 2025-PR-SE82/2022"/>
    <n v="220"/>
    <s v="VELEZ-RUBIO"/>
    <s v="ALMERI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4"/>
  </r>
  <r>
    <n v="220250001277"/>
    <s v="AD"/>
    <d v="2025-02-14T00:00:00"/>
    <n v="22025001268"/>
    <s v="2025 02 9332 212"/>
    <n v="314.77"/>
    <x v="177"/>
    <s v="DESMONTAJE Y POSTERIOR MONTAJE NUEVA UBICACIÓN DE FAROLA  ARTÍSTICA EN PLZA.RINCONADA(TRASLADO FAROLA A NAVE)."/>
    <n v="220"/>
    <s v="VALLADOLID"/>
    <s v="VALLADOLID"/>
    <x v="3"/>
    <s v="AdDirec - Adjudicación Directa"/>
    <s v="SinC - Sin Criterio"/>
    <x v="0"/>
    <x v="0"/>
    <s v="2"/>
    <s v="2. Gastos corrientes en bienes y servicios"/>
    <s v="02"/>
    <x v="5"/>
    <s v="9332"/>
    <s v="9332. Mantenimiento de edificios e instalaciones municipales"/>
    <n v="21"/>
    <n v="212"/>
  </r>
  <r>
    <n v="220250005700"/>
    <s v="AD"/>
    <d v="2025-03-26T00:00:00"/>
    <n v="22025002433"/>
    <s v="2025 06 3321 22001"/>
    <n v="312.27999999999997"/>
    <x v="429"/>
    <s v="CTTO MENOR SUSCRIPCION REVISTA PANTERA BIBLIOTECAS MUNICIPALES AÑO 2025"/>
    <n v="220"/>
    <s v="ORBA"/>
    <s v="ALICANTE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697"/>
    <s v="AD"/>
    <d v="2025-02-28T00:00:00"/>
    <n v="22025001292"/>
    <s v="2025 10 2312 22700"/>
    <n v="309.76"/>
    <x v="430"/>
    <s v="LIMPIEZA DE COCINA, ALMACEN Y BARRA DE LA CAFETERIA DEL CVA RONDILLA- PERSONAS MAYORES E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700"/>
  </r>
  <r>
    <n v="220249000524"/>
    <s v="AD"/>
    <d v="2025-01-01T00:00:00"/>
    <n v="22025002295"/>
    <s v="2025 07 1721 213"/>
    <n v="3569.5"/>
    <x v="431"/>
    <s v="EXP. VS 1/24 SERVICIOS DE MANTENIMIENTO Y CALIBRACIÓN DE EQUIPOS DEL LABORARORIO DE LA RED DE CALIDAD DE VALLADOLID"/>
    <n v="220"/>
    <s v="PARLA"/>
    <s v="MADR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1"/>
    <n v="213"/>
  </r>
  <r>
    <n v="220250001215"/>
    <s v="AD"/>
    <d v="2025-02-12T00:00:00"/>
    <n v="22025001116"/>
    <s v="2025 10 2311 212"/>
    <n v="308.55"/>
    <x v="118"/>
    <s v="INSPECCION Y LIMPIEZA RED SANEAMIENTO Y ARQUETAS ALBERGUE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2"/>
  </r>
  <r>
    <n v="220249000926"/>
    <s v="AD"/>
    <d v="2025-01-01T00:00:00"/>
    <n v="22025002127"/>
    <s v="2025 11 3111 22103"/>
    <n v="1000"/>
    <x v="17"/>
    <s v="PRIMERA PRORROGA CONTRATO DE SUMINISTRO DE GASOLINA 95º VEHICULOS ADSCRITOS AL SERVICIO DE SALUD PUBLICA AÑO 2025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03"/>
  </r>
  <r>
    <n v="220249000750"/>
    <s v="AD"/>
    <d v="2025-01-01T00:00:00"/>
    <n v="22025002350"/>
    <s v="2025 10 2312 213"/>
    <n v="3396.71"/>
    <x v="67"/>
    <s v="MANTENIMIENTO DE LOS APARATOS ELEVADORES LOTE 4 DE LOS  CVA SIN TRANSFERIR.DEL 01/02/25 AL 31/1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50005742"/>
    <s v="AD"/>
    <d v="2025-03-27T00:00:00"/>
    <n v="22025002708"/>
    <s v="2025 01 4331 22699"/>
    <n v="307"/>
    <x v="432"/>
    <s v="DOS MARCOS PARA LA AGENCIA DE INNOVACIÓN SEGÚN PRESUPUESTO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99"/>
  </r>
  <r>
    <n v="220249000929"/>
    <s v="AD"/>
    <d v="2025-01-01T00:00:00"/>
    <n v="22025002130"/>
    <s v="2025 11 1361 22103"/>
    <n v="1500"/>
    <x v="17"/>
    <s v="1A. PRORROGA  CONTRATO GASOLINA 95 PARA VEHICULOS Y OTRA MAQUINARIA MENOR/PERIODO DEL 01/ENE AL 31/DIC 2025/SEISPC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2"/>
    <n v="22103"/>
  </r>
  <r>
    <n v="220250001193"/>
    <s v="AD"/>
    <d v="2025-02-11T00:00:00"/>
    <n v="22025000943"/>
    <s v="2025 01 4331 213"/>
    <n v="300.08"/>
    <x v="165"/>
    <s v="SUBSANACIÓN ANOMALÍAS SISTEMA DE DETECCIÓN DE INCENDIOS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1"/>
    <n v="213"/>
  </r>
  <r>
    <n v="220249000931"/>
    <s v="AD"/>
    <d v="2025-01-01T00:00:00"/>
    <n v="22025002132"/>
    <s v="2025 11 1631 22103"/>
    <n v="11000"/>
    <x v="17"/>
    <s v="PRORROGA CONTRATO SUMINISTRO GASOLINA 95º EXP PR-SE 15/2022 DEL 01/01/25 AL 31/12/25. SERVICIO DE LIMPIEZA VIARIA.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103"/>
  </r>
  <r>
    <n v="220250004203"/>
    <s v="AD"/>
    <d v="2025-03-18T00:00:00"/>
    <n v="22025001031"/>
    <s v="2025 10 2311 22700"/>
    <n v="3385.66"/>
    <x v="8"/>
    <s v="CONTRATO LIMPIEZA CENTROS DEPENDIENTES DEL SERVICIO DE INTERVENCION SOCIAL - MARZO A DIC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49000525"/>
    <s v="AD"/>
    <d v="2025-01-01T00:00:00"/>
    <n v="22025001952"/>
    <s v="2025 10 2313 22799"/>
    <n v="11262.4"/>
    <x v="250"/>
    <s v="REAJUSTE PRESUP.-GESTION REDES-SERV.PLANIF.DINAM.Y GESTION INFORM.AREA PERS.MAY.FAM.SERV.SOC.DE 1 AGOSTO A 23 SEPT 20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2"/>
    <n v="22799"/>
  </r>
  <r>
    <n v="220249000005"/>
    <s v="AD"/>
    <d v="2025-01-01T00:00:00"/>
    <n v="22025002227"/>
    <s v="2025 05 4312 22104"/>
    <n v="3131.21"/>
    <x v="35"/>
    <s v="CONTRATO CENTRALIZADO LOTE 2 VESTUARIO Y CALZADO PERSONAL MERCADOS MUNICIPALES DEL SCM AÑO 2025"/>
    <n v="220"/>
    <s v="VELEZ-RUBIO"/>
    <s v="ALMERIA"/>
    <x v="3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104"/>
  </r>
  <r>
    <n v="220249000696"/>
    <s v="AD"/>
    <d v="2025-01-01T00:00:00"/>
    <n v="22025002318"/>
    <s v="2025 05 4314 213"/>
    <n v="4816.68"/>
    <x v="433"/>
    <s v="MANTENIMIENTO MOBILIARIO URBANO COMO PUNTO DE INFORMACION (MUPI). LOTE 1."/>
    <n v="220"/>
    <s v="ONTINYENT"/>
    <s v="VALENCIA"/>
    <x v="3"/>
    <s v="PrAbier - Procedimiento Abierto"/>
    <s v="MultiC - MultiCriterio"/>
    <x v="2"/>
    <x v="0"/>
    <s v="2"/>
    <s v="2. Gastos corrientes en bienes y servicios"/>
    <s v="05"/>
    <x v="10"/>
    <s v="4314"/>
    <s v="4314. Actuaciones en materia de comercio minorista"/>
    <n v="21"/>
    <n v="213"/>
  </r>
  <r>
    <n v="220250005732"/>
    <s v="AD"/>
    <d v="2025-03-27T00:00:00"/>
    <n v="22025003045"/>
    <s v="2025 06 3261 22699"/>
    <n v="300"/>
    <x v="60"/>
    <s v="SUMINISTRO DE RESMAS PARA LA IMPRENTA MUNICIPAL VINCULADAS AL SERVICIO DE EDUCACIÓN. AÑO 2025.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699"/>
  </r>
  <r>
    <n v="220250005761"/>
    <s v="AD"/>
    <d v="2025-03-27T00:00:00"/>
    <n v="22025003051"/>
    <s v="2025 06 3321 22699"/>
    <n v="300"/>
    <x v="61"/>
    <s v="CTTO. SUMINISTRO PAPEL PARA LA IMPRENTA MUNICIPAL - IMPRESIÓN DOC. NORMALIZADOS DE BIBLIOTECAS PÚBLICAS.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699"/>
  </r>
  <r>
    <n v="220250001285"/>
    <s v="AD"/>
    <d v="2025-02-14T00:00:00"/>
    <n v="22025001283"/>
    <s v="2025 11 1361 22199"/>
    <n v="294.02999999999997"/>
    <x v="434"/>
    <s v="Suministro de 4 piezas repuesto proporcionaods kygel Bupp y 4 racor 45mm anonizado//SEISPC"/>
    <n v="220"/>
    <s v="VITORIA"/>
    <s v="ALAV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6425"/>
    <s v="D"/>
    <d v="2025-03-28T00:00:00"/>
    <n v="22025001128"/>
    <s v="2025 11 1621 22199"/>
    <n v="23.26"/>
    <x v="435"/>
    <s v="Servicio limpieza Taller / CASQULLO SECO PAP-1210 P10 / CASQUILLO SECO PAP-1220-P10 / CARTUCHO GRASA 400G GOPARTS  3040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771"/>
    <s v="D"/>
    <d v="2025-03-28T00:00:00"/>
    <n v="22025001128"/>
    <s v="2025 11 1621 22199"/>
    <n v="1998.82"/>
    <x v="435"/>
    <s v="ARANDELA ALA ANCHA M-5 DIN-9021 ZN / REMACHE ESTANDAR C/ANCHA 4.8X30 / BROCA HSS Co DIN338N REBAJADA - 21,00MM REF.1027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5763"/>
    <s v="AD"/>
    <d v="2025-03-27T00:00:00"/>
    <n v="22025003200"/>
    <s v="2025 06 3321 213"/>
    <n v="289.74"/>
    <x v="57"/>
    <s v="CTO. BASADO MANTENIM.  ALARMAS BIBLIOTECAS LÓPEZ G MARTIN ABRIL Y CAMPO GRANDE (LOTE 2) -AÑO 2025- (2025/CMS_01/000030)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3"/>
  </r>
  <r>
    <n v="220249000898"/>
    <s v="AD"/>
    <d v="2025-01-01T00:00:00"/>
    <n v="22025002109"/>
    <s v="2025 10 2314 213"/>
    <n v="287.98"/>
    <x v="436"/>
    <s v="CONTRATO TRANSITORIO MANTENIMIENTO DE LAS INSTALACIONES DE PROTECCIÓN CONTRA INCENDIOS ESPACIO JOVEN ZONA SUR / 2025"/>
    <n v="220"/>
    <s v="CABANILLAS DEL CAMPO"/>
    <s v="GUADALAJARA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1"/>
    <n v="213"/>
  </r>
  <r>
    <n v="220250001246"/>
    <s v="AD"/>
    <d v="2025-02-12T00:00:00"/>
    <n v="22025001165"/>
    <s v="2025 03 9241 22602"/>
    <n v="278.3"/>
    <x v="437"/>
    <s v="ANUNCIO EN REVISTA Y WEB DE LA PROGRAMACIÓN DE MENUDO FIN DE SEMANA DEL SERVICIO DE PARTICIPACIÓN CIUDADAN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2"/>
  </r>
  <r>
    <n v="220250001145"/>
    <s v="AD"/>
    <d v="2025-02-10T00:00:00"/>
    <n v="22025000941"/>
    <s v="2025 06 3321 22001"/>
    <n v="275"/>
    <x v="438"/>
    <s v="CTO SUMINISTRO SUSCRIPCION REVISTA ALTERNATIVAS ECONOMICAS BIBLIOTECAS MUNICIPALES AÑO 2025"/>
    <n v="220"/>
    <s v="BARCELONA"/>
    <s v="BARCELONA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698"/>
    <s v="AD"/>
    <d v="2025-02-28T00:00:00"/>
    <n v="22025001296"/>
    <s v="2025 10 2312 212"/>
    <n v="273.35000000000002"/>
    <x v="439"/>
    <s v="CAMBIO DE DOS  PUNTOS DE TV EN EL CVA RONDILLA- PERSONAS MAYORES E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50001519"/>
    <s v="AD"/>
    <d v="2025-02-19T00:00:00"/>
    <n v="22025001495"/>
    <s v="2025 11 1321 22699"/>
    <n v="270.60000000000002"/>
    <x v="440"/>
    <s v="SUMINISTRO DE AGUA PARA LA ACADEMIA DE POLICÍA MUNICIPAL"/>
    <n v="220"/>
    <s v="BURGOS"/>
    <s v="BURGOS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6511"/>
    <s v="D"/>
    <d v="2025-03-28T00:00:00"/>
    <n v="22025001124"/>
    <s v="2025 11 1621 214"/>
    <n v="33.44"/>
    <x v="441"/>
    <s v="CARENADO PROTECTOR S31113-A220-0020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503"/>
    <s v="D"/>
    <d v="2025-03-28T00:00:00"/>
    <n v="22025001124"/>
    <s v="2025 11 1621 214"/>
    <n v="134.29"/>
    <x v="441"/>
    <s v="PROTECTOR SX BRAZO ELEV.  NEW / PROTECTOR DX BRAZO ELEV.  NEW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507"/>
    <s v="D"/>
    <d v="2025-03-28T00:00:00"/>
    <n v="22025001124"/>
    <s v="2025 11 1621 214"/>
    <n v="470.4"/>
    <x v="441"/>
    <s v="CTO. VENTOSA CON ROTULA ELEV. S41180-0000-0080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525"/>
    <s v="D"/>
    <d v="2025-03-28T00:00:00"/>
    <n v="22025001124"/>
    <s v="2025 11 1621 214"/>
    <n v="492.77"/>
    <x v="441"/>
    <s v="CORREA MOTOR CC2020/5000/EU6 / MANETA TENSOR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521"/>
    <s v="D"/>
    <d v="2025-03-28T00:00:00"/>
    <n v="22025001124"/>
    <s v="2025 11 1621 214"/>
    <n v="796.62"/>
    <x v="441"/>
    <s v="PATIN TRINEO FR LOW NOISE S315F0-Z140-0041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43"/>
    <s v="D"/>
    <d v="2025-03-28T00:00:00"/>
    <n v="22025001124"/>
    <s v="2025 11 1621 214"/>
    <n v="875.97"/>
    <x v="441"/>
    <s v="MONTAJE CUERPO EST. ELEV. AUX. S411C1-N000-0560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91"/>
    <s v="D"/>
    <d v="2025-03-28T00:00:00"/>
    <n v="22025001124"/>
    <s v="2025 11 1621 214"/>
    <n v="1120.4100000000001"/>
    <x v="441"/>
    <s v="ENCODER SAL/REG-SUB/BAJ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829"/>
    <s v="D"/>
    <d v="2025-03-28T00:00:00"/>
    <n v="22025001124"/>
    <s v="2025 11 1621 214"/>
    <n v="1286.69"/>
    <x v="441"/>
    <s v="PATIN RODILLO ELEV FMO PLUS / SOPORTE FMO PLUS / COJINETE CARRO ELEVADOR FMO / COJINETE EXT ELEV FMO PLUS/MOR / TRANSPOR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39"/>
    <s v="D"/>
    <d v="2025-03-28T00:00:00"/>
    <n v="22025001124"/>
    <s v="2025 11 1621 214"/>
    <n v="1689.75"/>
    <x v="441"/>
    <s v="TAPA BISAGRA S315G0-V140-0010 / BULON S311G3-1134-0430 / BULON S311G3-1134-0420 / CABLEADO, SENSORES PALA S411A0-N000-11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827"/>
    <s v="D"/>
    <d v="2025-03-28T00:00:00"/>
    <n v="22025001124"/>
    <s v="2025 11 1621 214"/>
    <n v="2327.89"/>
    <x v="441"/>
    <s v="CTO.GOMA ESTRIB.WIDE -1005mm S411C1-N000-0700 / SENS. BORDE CARGA, MAGN. CODIF S411A0-N000-1120 / CJTO.BASE ESTRIBERA OL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1146"/>
    <s v="AD"/>
    <d v="2025-02-10T00:00:00"/>
    <n v="22025001133"/>
    <s v="2025 06 3321 22001"/>
    <n v="260"/>
    <x v="442"/>
    <s v="CTTO SUMINISTRO PRENSA DIARIO AS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885"/>
    <s v="AD"/>
    <d v="2025-01-01T00:00:00"/>
    <n v="22025002103"/>
    <s v="2025 10 2315 213"/>
    <n v="257.12"/>
    <x v="160"/>
    <s v="CONTRATO MENOR CONSERVACIÓN Y MANTENIMIENTO DEL CENTRO MUNICIPAL DE LA IGUALDAD / ENERO Y FEBRER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1"/>
    <n v="213"/>
  </r>
  <r>
    <n v="220249000893"/>
    <s v="AD"/>
    <d v="2025-01-01T00:00:00"/>
    <n v="22025002108"/>
    <s v="2025 10 2412 213"/>
    <n v="250"/>
    <x v="20"/>
    <s v="MANTENIMIENTO DE LA CALEFACCION DEL JACINTO BENAVENTE LOS MESES DE ENERO Y FEBRERO D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412"/>
    <s v="2412. Formación para el empleo"/>
    <n v="21"/>
    <n v="213"/>
  </r>
  <r>
    <n v="220250001241"/>
    <s v="AD"/>
    <d v="2025-02-12T00:00:00"/>
    <n v="22025001109"/>
    <s v="2025 10 2312 22199"/>
    <n v="247.05"/>
    <x v="443"/>
    <s v="SUMINISTRO DE ROLLOS PAPEL SECAMANOS, AMBIENTADOR Y LIQUIDO DESINFECTANTE PARA LOS TALLERES DE LOS  CVA EN 2025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199"/>
  </r>
  <r>
    <n v="220250005337"/>
    <s v="AD"/>
    <d v="2025-03-25T00:00:00"/>
    <n v="22025002749"/>
    <s v="2025 11 1361 22199"/>
    <n v="242.85"/>
    <x v="193"/>
    <s v="Recarga de una botella de Argón y CO2 para formaión en soldadura//SEISPC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520"/>
    <s v="AD"/>
    <d v="2025-02-19T00:00:00"/>
    <n v="22025001424"/>
    <s v="2025 11 1321 22699"/>
    <n v="242"/>
    <x v="303"/>
    <s v="IMPORTE ANÁLISIS DE DROGAS REALIZADOS DURANTE DICIEMBRE 2024"/>
    <n v="220"/>
    <s v="SANTIAGO DE COMPOSTELA"/>
    <s v="LA CORUÑA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1181"/>
    <s v="AD"/>
    <d v="2025-02-11T00:00:00"/>
    <n v="22025000779"/>
    <s v="2025 03 9241 22199"/>
    <n v="242"/>
    <x v="355"/>
    <s v="PLACA DE INAUGURACIÓN PARA CENTRO LAS FLORES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199"/>
  </r>
  <r>
    <n v="220250001563"/>
    <s v="AD"/>
    <d v="2025-02-20T00:00:00"/>
    <n v="22025001460"/>
    <s v="2025 11 1361 213"/>
    <n v="241.61"/>
    <x v="139"/>
    <s v="REPARACION DE 5 PRENDAS DEL TRAJE DE INTERVENCION EN RESCATE TECNICO Y FORESTAL///SERV. EXTINCION DE INCENDIOS"/>
    <n v="220"/>
    <s v="ARNEDO"/>
    <s v="LA RIOJA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1130"/>
    <s v="AD"/>
    <d v="2025-02-10T00:00:00"/>
    <n v="22025000824"/>
    <s v="2025 11 1621 22199"/>
    <n v="2759.41"/>
    <x v="444"/>
    <s v="Repuestos contenedores de carga lateral 3.200L para reparacion contenedores recogida de papel y cartón. Limpieza Viaría"/>
    <n v="220"/>
    <s v="RIBARROJA DEL TURIA"/>
    <s v="VALENCIA"/>
    <x v="3"/>
    <s v="AdDirec - Adjudicación Directa"/>
    <s v="UniC - Único Criterio"/>
    <x v="0"/>
    <x v="0"/>
    <s v="2"/>
    <s v="2. Gastos corrientes en bienes y servicios"/>
    <s v="11"/>
    <x v="0"/>
    <s v="1621"/>
    <s v="1621. Recogida de residuos"/>
    <n v="22"/>
    <n v="22199"/>
  </r>
  <r>
    <n v="220249000698"/>
    <s v="AD"/>
    <d v="2025-01-01T00:00:00"/>
    <n v="22025002320"/>
    <s v="2025 05 4314 213"/>
    <n v="4593.54"/>
    <x v="433"/>
    <s v="MANTENIMIENTO MOBILIARIO URBANO COMO PUNTO DE INFORMACION (MUPI). LOTE 3."/>
    <n v="220"/>
    <s v="ONTINYENT"/>
    <s v="VALENCIA"/>
    <x v="3"/>
    <s v="PrAbier - Procedimiento Abierto"/>
    <s v="MultiC - MultiCriterio"/>
    <x v="2"/>
    <x v="0"/>
    <s v="2"/>
    <s v="2. Gastos corrientes en bienes y servicios"/>
    <s v="05"/>
    <x v="10"/>
    <s v="4314"/>
    <s v="4314. Actuaciones en materia de comercio minorista"/>
    <n v="21"/>
    <n v="213"/>
  </r>
  <r>
    <n v="220239000131"/>
    <s v="AD"/>
    <d v="2025-01-01T00:00:00"/>
    <n v="22025001621"/>
    <s v="2025 03 9241 213"/>
    <n v="2488.3000000000002"/>
    <x v="192"/>
    <s v="SE-PC 12/2023: PRÓRROGA CONTRATO DE MANT DE ASCENSORES DE LOS CENTROS DE PARTICIPACIÓN CIUDADANA (1 ENE24-3 MAY25)"/>
    <n v="220"/>
    <s v="VIGO"/>
    <s v="PONTEVEDRA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1"/>
    <n v="213"/>
  </r>
  <r>
    <n v="220249000935"/>
    <s v="AD"/>
    <d v="2025-01-01T00:00:00"/>
    <n v="22025002136"/>
    <s v="2025 08 1532 22103"/>
    <n v="5000"/>
    <x v="17"/>
    <s v="SUMINISTRO DE GASOLINA TIPO &quot;&quot;A&quot;&quot; PARA LOS VEHÍCULOS DEL S.E.P.I.-"/>
    <n v="220"/>
    <s v="MADRID"/>
    <s v="MADRID"/>
    <x v="3"/>
    <s v="PrAbier - Procedimiento Abierto"/>
    <s v="MultiC - MultiCriterio"/>
    <x v="2"/>
    <x v="0"/>
    <s v="2"/>
    <s v="2. Gastos corrientes en bienes y servicios"/>
    <s v="08"/>
    <x v="2"/>
    <s v="1532"/>
    <s v="1532. Pavimentación vias públicas y otros servicios urbanísticos"/>
    <n v="22"/>
    <n v="22103"/>
  </r>
  <r>
    <n v="220250003677"/>
    <s v="D"/>
    <d v="2025-03-13T00:00:00"/>
    <n v="22025001212"/>
    <s v="2025 03 9241 212"/>
    <n v="43.94"/>
    <x v="445"/>
    <s v="MATERIAL DE FONTANERÍA PARA CC DELICIAS (ID 44399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5325"/>
    <s v="AD"/>
    <d v="2025-03-25T00:00:00"/>
    <n v="22025002563"/>
    <s v="2025 11 1361 22199"/>
    <n v="235.4"/>
    <x v="446"/>
    <s v="REGALOS Y CARAMELOS PARA EL DÍA DEL NIÑO EN SAN JUAN DE DIOS///SERV. EXTINCION DE INCENDIOS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686"/>
    <s v="AD"/>
    <d v="2025-01-01T00:00:00"/>
    <n v="22025002315"/>
    <s v="2025 06 3261 22103"/>
    <n v="2500"/>
    <x v="17"/>
    <s v="CTTO SUMINISTRO GASOLEO DE AUTOMOCIÓN PARA VEHICULOS SERVICIO EDUCACIÓN. LOTE 4. AÑOS 2025 Y 2026"/>
    <n v="220"/>
    <s v="MADRID"/>
    <s v="MADRID"/>
    <x v="3"/>
    <s v="PrAbier - Procedimiento Abierto"/>
    <s v="UniC - Único Criterio"/>
    <x v="2"/>
    <x v="0"/>
    <s v="2"/>
    <s v="2. Gastos corrientes en bienes y servicios"/>
    <s v="06"/>
    <x v="4"/>
    <s v="3261"/>
    <s v="3261. Servicios complementarios de educación"/>
    <n v="22"/>
    <n v="22103"/>
  </r>
  <r>
    <n v="220249000851"/>
    <s v="AD"/>
    <d v="2025-01-01T00:00:00"/>
    <n v="22025002069"/>
    <s v="2025 10 2312 22699"/>
    <n v="234"/>
    <x v="447"/>
    <s v="UTILIZACION DE POLIDEPORTIVO J. L. MOSQUERA PARA  ACTIVIDAD DE BALONCESTO ADAPTADO A LOS MAYORES -CVA H. DEL REY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5330"/>
    <s v="AD"/>
    <d v="2025-03-25T00:00:00"/>
    <n v="22025002676"/>
    <s v="2025 11 1361 213"/>
    <n v="229.8"/>
    <x v="408"/>
    <s v="Reparación de lavavajillas industrial ATA en cocina parque Central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49000762"/>
    <s v="AD"/>
    <d v="2025-01-01T00:00:00"/>
    <n v="22025002366"/>
    <s v="2025 06 3232 213"/>
    <n v="2335.4899999999998"/>
    <x v="374"/>
    <s v="SE 40-2024 CTTO MANTENIMIENTO ASCENSORES. LOTE 6 INSPECCIONES PERIODICAS ASCENSORES COLEGIOS PUBLICOS. 2025 Y 2026"/>
    <n v="220"/>
    <s v="BOECILLO"/>
    <s v="VALLADOLID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49000683"/>
    <s v="AD"/>
    <d v="2025-01-01T00:00:00"/>
    <n v="22025002311"/>
    <s v="2025 11 3111 22103"/>
    <n v="1500"/>
    <x v="17"/>
    <s v="CONTRATO GASOLEO DE AUTOMOCION PARA VEHÍCULOS SALUD PÚBLICA 0521-BBH Y 4531-GGS PARA EL AÑO 2025 Y 2026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03"/>
  </r>
  <r>
    <n v="220239000324"/>
    <s v="AD"/>
    <d v="2025-01-01T00:00:00"/>
    <n v="22025001649"/>
    <s v="2025 10 2311 22799"/>
    <n v="2170.6"/>
    <x v="124"/>
    <s v="SERV.CELADURIA-LOTE 2 COMEDOR SOCIAL-INTERVENCION SOC- DE 1/1/24 A 31/7/25 (2024; 5.882,40e y 2025: 2.170,60e)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571"/>
    <s v="AD"/>
    <d v="2025-01-01T00:00:00"/>
    <n v="22025001965"/>
    <s v="2025 09 4321 213"/>
    <n v="2145.2399999999998"/>
    <x v="116"/>
    <s v="MANTENIMIENTO ALBERGUE MUNICIPAL PEREGRINOS PUENTE DUERO. LOTE 1 MANTENIMIENTO DE LAS INSTALACIONES. UN AÑO DE DURACIÓN"/>
    <n v="220"/>
    <s v="ALBACETE"/>
    <s v="ALBACETE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1"/>
    <n v="213"/>
  </r>
  <r>
    <n v="220249000593"/>
    <s v="AD"/>
    <d v="2025-01-01T00:00:00"/>
    <n v="22025001975"/>
    <s v="2025 10 2314 22701"/>
    <n v="217.8"/>
    <x v="343"/>
    <s v="SISTEMA PROTECCION ALARMA TRANSITORIA ALBERGUE ZONA JOVEN PINAR EN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701"/>
  </r>
  <r>
    <n v="220249000908"/>
    <s v="AD"/>
    <d v="2025-01-01T00:00:00"/>
    <n v="22025002115"/>
    <s v="2025 10 2311 213"/>
    <n v="212.4"/>
    <x v="67"/>
    <s v="MANTENIMIENTO DE ASCENSORES EN CENTRO INTEGRADO PSH - 1ER TRIMESTRE 2025. HASTA ENTRADA NUEVO CONTRATO.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50005348"/>
    <s v="AD"/>
    <d v="2025-03-25T00:00:00"/>
    <n v="22025003058"/>
    <s v="2025 11 1361 22199"/>
    <n v="206.79"/>
    <x v="325"/>
    <s v="Fabricación de 24 carnets corporativos // 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507"/>
    <s v="AD"/>
    <d v="2025-02-19T00:00:00"/>
    <n v="22025001361"/>
    <s v="2025 11 3111 22103"/>
    <n v="200"/>
    <x v="448"/>
    <s v="SUMNINISTRO DE AUTOGAS PARA VEHÍCULO HIBRIDO 0634 DHJ PARA EL AÑO  2025"/>
    <n v="220"/>
    <s v="MADRID"/>
    <s v="MADRID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3"/>
  </r>
  <r>
    <n v="220250001295"/>
    <s v="AD"/>
    <d v="2025-02-14T00:00:00"/>
    <n v="22025001356"/>
    <s v="2025 11 1321 213"/>
    <n v="198.46"/>
    <x v="283"/>
    <s v="MANTENIMIENTO DE ASCENSOR DEPENDENCIAS DEL DISTRITO III DE PARQUESOL EN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49000856"/>
    <s v="AD"/>
    <d v="2025-01-01T00:00:00"/>
    <n v="22025002074"/>
    <s v="2025 10 2315 213"/>
    <n v="185.13"/>
    <x v="165"/>
    <s v="CONTRATO MANTENIMIENTO INSTALACIONES PROTECCION CONTRA INCENDIOS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1"/>
    <n v="213"/>
  </r>
  <r>
    <n v="220250005344"/>
    <s v="AD"/>
    <d v="2025-03-25T00:00:00"/>
    <n v="22025002959"/>
    <s v="2025 11 1361 22104"/>
    <n v="183.92"/>
    <x v="449"/>
    <s v="Fabricación de números corporativos para las prendas del personal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1147"/>
    <s v="AD"/>
    <d v="2025-02-10T00:00:00"/>
    <n v="22025001162"/>
    <s v="2025 06 3321 22001"/>
    <n v="178"/>
    <x v="450"/>
    <s v="CTTO SUMINISTRO SUSCRIPCION REVISTA PRIMICIAS NEWS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901"/>
    <s v="AD"/>
    <d v="2025-01-01T00:00:00"/>
    <n v="22025002396"/>
    <s v="2025 10 2314 22799"/>
    <n v="582123"/>
    <x v="451"/>
    <s v="ACTIVIDADES ESPACIOS JÓVENES NORTE Y SUR - ENERO 2025 A DICIEMBRE 2027"/>
    <n v="220"/>
    <s v="PAMPLONA"/>
    <s v="NAVARRA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50003811"/>
    <s v="D"/>
    <d v="2025-03-13T00:00:00"/>
    <n v="22025001212"/>
    <s v="2025 03 9241 212"/>
    <n v="13.02"/>
    <x v="452"/>
    <s v="MATERIAL DE PINTURA PARA CC RONCILLA (TINTE UNIVERSAL MARRON 0.05L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397"/>
    <s v="D"/>
    <d v="2025-03-28T00:00:00"/>
    <n v="22025001128"/>
    <s v="2025 11 1621 22199"/>
    <n v="16.760000000000002"/>
    <x v="452"/>
    <s v="CINTA BITUMI AQUA PROTECT NEGRO 10X10 ROL                                   ( SERVICIO DE LIMPIEZA - TALLER.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641"/>
    <s v="D"/>
    <d v="2025-03-13T00:00:00"/>
    <n v="22025001212"/>
    <s v="2025 03 9241 212"/>
    <n v="23.41"/>
    <x v="452"/>
    <s v="SUMINISTRO DE DISOLVENTE PARA C.C. CASA CUNA (ID 0043819 // SEGOPI N-25 5LT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763"/>
    <s v="D"/>
    <d v="2025-03-28T00:00:00"/>
    <n v="22025001128"/>
    <s v="2025 11 1621 22199"/>
    <n v="26"/>
    <x v="452"/>
    <s v="PROLONGACION ARTIC. 2&quot;&quot; -1/2&quot;&quot; 13010005 UD                                    ( SERVICIO DE LIMPIEZA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679"/>
    <s v="D"/>
    <d v="2025-03-13T00:00:00"/>
    <n v="22025001212"/>
    <s v="2025 03 9241 212"/>
    <n v="26.9"/>
    <x v="452"/>
    <s v="SUMINISTRO MATERIAL PINTURA PARA CC BAILARÍN VICENTE ESCUDERO (MINIROD. TEXAS LACAR/ESMALTAR D16 6CM (8UND)). ID 44454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755"/>
    <s v="D"/>
    <d v="2025-03-28T00:00:00"/>
    <n v="22025001128"/>
    <s v="2025 11 1621 22199"/>
    <n v="39.47"/>
    <x v="452"/>
    <s v="TKROM ESMALTE S/R 6009 VERDE 4LT                                            ( SERVICIO DE LIMPIEZA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759"/>
    <s v="D"/>
    <d v="2025-03-28T00:00:00"/>
    <n v="22025001128"/>
    <s v="2025 11 1621 22199"/>
    <n v="52.27"/>
    <x v="452"/>
    <s v="CONVER. R-16 S/R SATINADO 17.6KG (TINTADO 20KG)                             ( SERVICIO DE LIMPIEZA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809"/>
    <s v="D"/>
    <d v="2025-03-13T00:00:00"/>
    <n v="22025001212"/>
    <s v="2025 03 9241 212"/>
    <n v="78.5"/>
    <x v="452"/>
    <s v="MATERIAL DE PINTURA PARA CC. BAILARÍN VICENTE ESCUDERO (ID 44454) // SEGOCRYL M-60 S RAL-9010 15LT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403"/>
    <s v="D"/>
    <d v="2025-03-28T00:00:00"/>
    <n v="22025001128"/>
    <s v="2025 11 1621 22199"/>
    <n v="83.47"/>
    <x v="452"/>
    <s v="BROCHA VIROLA DORADA Nº12 UD                                                ( SERVICIO DE LIMPIEZA - PINTADAS JUAN.  ) /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793"/>
    <s v="D"/>
    <d v="2025-03-13T00:00:00"/>
    <n v="22025001347"/>
    <s v="2025 02 9332 212"/>
    <n v="93.65"/>
    <x v="452"/>
    <s v="TKROM IMPRIMACION S/R RAL GRIS 411 15LT                                     ( MANTENIMIENTO DE EDIFICIOS E INSTALACIONES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6765"/>
    <s v="D"/>
    <d v="2025-03-28T00:00:00"/>
    <n v="22025001128"/>
    <s v="2025 11 1621 22199"/>
    <n v="107.79"/>
    <x v="452"/>
    <s v="EUROPLAS E-22 PINTURA ACRILICA 15LT                                         ( SERVICIO DE LIMPIEZA ) / EUROPLAS E-22 PIN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757"/>
    <s v="D"/>
    <d v="2025-03-28T00:00:00"/>
    <n v="22025001128"/>
    <s v="2025 11 1621 22199"/>
    <n v="111.32"/>
    <x v="452"/>
    <s v="PISTOLA PRIMA PRO 3/4L P.1.40 UD                                            ( SERVICIO DE LIMPIEZA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401"/>
    <s v="D"/>
    <d v="2025-03-28T00:00:00"/>
    <n v="22025001128"/>
    <s v="2025 11 1621 22199"/>
    <n v="128.41"/>
    <x v="452"/>
    <s v="TKROM ESMALTE CON PU NEGRO 121 BRILLO 4LT                                   ( SERVICIO DE LIMPIEZA - RETIRA JUAN JOSE (J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761"/>
    <s v="D"/>
    <d v="2025-03-28T00:00:00"/>
    <n v="22025001128"/>
    <s v="2025 11 1621 22199"/>
    <n v="132.13999999999999"/>
    <x v="452"/>
    <s v="TKROM BASE UNI ESM.STCO CON PU BRILLO TR 4LT                                ( SERVICIO DE LIMPIEZA ) / DISOLVENTE UNIVER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1241"/>
    <s v="AD"/>
    <d v="2025-02-12T00:00:00"/>
    <n v="22025001108"/>
    <s v="2025 10 2312 22199"/>
    <n v="176.45"/>
    <x v="443"/>
    <s v="SUMINISTRO DE ROLLOS PAPEL SECAMANOS, AMBIENTADOR Y LIQUIDO DESINFECTANTE PARA LOS TALLERES DE LOS  CVA EN 2025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199"/>
  </r>
  <r>
    <n v="220249000434"/>
    <s v="AD"/>
    <d v="2025-01-01T00:00:00"/>
    <n v="22025001908"/>
    <s v="2025 10 2311 22799"/>
    <n v="42200"/>
    <x v="453"/>
    <s v="PRORROGA CONTRATO MEDIACION Y CONVIVENCIA-ACTIVIDADES PLAN DE CONVIVENCIA-COFINANCIADO POR JCYL-DE 1/1 A 30/9/20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435"/>
    <s v="AD"/>
    <d v="2025-01-01T00:00:00"/>
    <n v="22025001909"/>
    <s v="2025 10 2311 22799"/>
    <n v="137257.06"/>
    <x v="453"/>
    <s v="PRORROGA CONTRATO DE MEDIACION Y CONVIVENCIA-DE 1-1 A 30-9 DE 2025 (Y PROP.920249000239 ACTIVIDADES 42200 PROYECTO FA)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749"/>
    <s v="AD"/>
    <d v="2025-01-01T00:00:00"/>
    <n v="22025002349"/>
    <s v="2025 10 2312 213"/>
    <n v="2122.9499999999998"/>
    <x v="67"/>
    <s v="L4-contrato mant.elevadores CVAS TRANSF de 1/2/2025 a 31/1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50001121"/>
    <s v="AD"/>
    <d v="2025-02-10T00:00:00"/>
    <n v="22025001080"/>
    <s v="2025 11 1321 22199"/>
    <n v="169.76"/>
    <x v="454"/>
    <s v="SUMINISTRO DE VINILOS PARA LAS DEPENDENCIAS DE LA POLICÍA MUNICIP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99"/>
  </r>
  <r>
    <n v="220239000439"/>
    <s v="AD"/>
    <d v="2025-01-01T00:00:00"/>
    <n v="22025001669"/>
    <s v="2025 10 2312 22799"/>
    <n v="1900.8"/>
    <x v="37"/>
    <s v="tall.sensibilización Lote 1 accesibilidad y diversidad como fortaleza de sensib.plan accesibilidad del 1/1/24 a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008"/>
    <s v="AD"/>
    <d v="2025-01-01T00:00:00"/>
    <n v="22025002229"/>
    <s v="2025 10 2312 22104"/>
    <n v="1860.25"/>
    <x v="35"/>
    <s v="Vestuario para los centros de vida activa sin transferir  de 2025-PR-SE82/2022"/>
    <n v="220"/>
    <s v="VELEZ-RUBIO"/>
    <s v="ALMERI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4"/>
  </r>
  <r>
    <n v="220239000477"/>
    <s v="AD"/>
    <d v="2025-01-01T00:00:00"/>
    <n v="22025001681"/>
    <s v="2025 03 9241 213"/>
    <n v="1848.93"/>
    <x v="224"/>
    <s v="CONTRATO MANTENIMIENTO GRUPOS ELECTRÓGENOS CENTROS PARTICIPACIÓN CIUD/ LOTE 2 EXP SE-PC 11/2023/ 1ENE24-1JUN25"/>
    <n v="220"/>
    <s v="MADRID"/>
    <s v="MADR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1"/>
    <n v="213"/>
  </r>
  <r>
    <n v="220250004175"/>
    <s v="AD"/>
    <d v="2025-03-17T00:00:00"/>
    <n v="22025002559"/>
    <s v="2025 10 2312 216"/>
    <n v="1846.8"/>
    <x v="329"/>
    <s v="AJUSTE PRESUPUESTARIO MATENIMIENTO EQUIPOS INFORMATIVOS CVA VICTORIA AÑO 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6"/>
  </r>
  <r>
    <n v="220239000132"/>
    <s v="AD"/>
    <d v="2025-01-01T00:00:00"/>
    <n v="22025001622"/>
    <s v="2025 03 9241 213"/>
    <n v="1759.18"/>
    <x v="160"/>
    <s v="SE-PC 13/2023: PRÓRROGA CONTRATO DE MANT. DE EXTINTORES DE LOS CENTROS DE PARTICIPACIÓN CIUDADANA (1 ENE24-3 MAY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1"/>
    <n v="213"/>
  </r>
  <r>
    <n v="220249000933"/>
    <s v="AD"/>
    <d v="2025-01-01T00:00:00"/>
    <n v="22025002134"/>
    <s v="2025 07 1721 22103"/>
    <n v="1000"/>
    <x v="17"/>
    <s v="SUMINISTRO GASOLINA 95 EXPDTE HPMA_SE 37/2024 A LOS VEHICULOS SERVICIO MEDIO AMBIENTE"/>
    <n v="220"/>
    <s v="MADRID"/>
    <s v="MADRID"/>
    <x v="3"/>
    <s v="PrAbier - Procedimiento Abierto"/>
    <s v="UniC - Único Criterio"/>
    <x v="2"/>
    <x v="0"/>
    <s v="2"/>
    <s v="2. Gastos corrientes en bienes y servicios"/>
    <s v="07"/>
    <x v="9"/>
    <s v="1721"/>
    <s v="1721. Protección del medio ambiente"/>
    <n v="22"/>
    <n v="22103"/>
  </r>
  <r>
    <n v="220249000927"/>
    <s v="AD"/>
    <d v="2025-01-01T00:00:00"/>
    <n v="22025002128"/>
    <s v="2025 10 2412 22103"/>
    <n v="550"/>
    <x v="17"/>
    <s v="PROROGA CON.SUM.GASOLINA ¿ TRACTOR CORTACESPED Y MAQUINARIA JARDINERIA - CENTRO FORMACION PARA EL EMPLEO 2025"/>
    <n v="220"/>
    <s v="MADRID"/>
    <s v="MADRID"/>
    <x v="3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103"/>
  </r>
  <r>
    <n v="220249000746"/>
    <s v="AD"/>
    <d v="2025-01-01T00:00:00"/>
    <n v="22025002346"/>
    <s v="2025 10 2311 22799"/>
    <n v="366374.8"/>
    <x v="6"/>
    <s v="SERVICIO DE COMIDAS EN COMEDOR SOCIAL DE 1/1/2025 A 31/12/2027-SCASS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50005339"/>
    <s v="AD"/>
    <d v="2025-03-25T00:00:00"/>
    <n v="22025002842"/>
    <s v="2025 11 1361 213"/>
    <n v="166.62"/>
    <x v="455"/>
    <s v="Reparaciones de prendas y materiales del Servicio// 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49000649"/>
    <s v="AD"/>
    <d v="2025-01-01T00:00:00"/>
    <n v="22025002307"/>
    <s v="2025 07 1721 22199"/>
    <n v="2395.1999999999998"/>
    <x v="456"/>
    <s v="VS 2/24 SUMINISTRO FUNGIBLES PARA LABORATORIO DE RED DE CONTROL DE CONTAMINACIÓN ATMOSFÉRICA - LOTE 2"/>
    <n v="220"/>
    <s v="SENTMENAT"/>
    <s v="BARCELONA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199"/>
  </r>
  <r>
    <n v="220249000276"/>
    <s v="AD"/>
    <d v="2025-01-01T00:00:00"/>
    <n v="22025002260"/>
    <s v="2025 06 3321 22799"/>
    <n v="1566.54"/>
    <x v="8"/>
    <s v="SE 14-2024 CTTO MANTENIM ZONAS VERDES EDIF EDUCACIÓN Y SERV SOCIALES. LOTE 2: BIBLIO PARQUESOL 23-9-24 AL 22-9-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321"/>
    <s v="3321. Bibliotecas públicas"/>
    <n v="22"/>
    <n v="22799"/>
  </r>
  <r>
    <n v="220239000052"/>
    <s v="AD"/>
    <d v="2025-01-01T00:00:00"/>
    <n v="22025001614"/>
    <s v="2025 04 3121 22706"/>
    <n v="1531.25"/>
    <x v="457"/>
    <s v="EXAMANES GINECOLOGICOS TRABAJADORAS DEL AYUNTAMIENTO. SERVICIO DE PREVENCION Y SALUD LABORAL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3121"/>
    <s v="3121. Prevención y salud laboral"/>
    <n v="22"/>
    <n v="22706"/>
  </r>
  <r>
    <n v="220249000650"/>
    <s v="AD"/>
    <d v="2025-01-01T00:00:00"/>
    <n v="22025002308"/>
    <s v="2025 07 1721 22199"/>
    <n v="1756.92"/>
    <x v="456"/>
    <s v="VS 2/24 SUMINISTRO FUNGIBLES PARA LABORATORIO DE RED DE CONTROL DE CONTAMINACIÓN ATMOSFÉRICA - LOTE 3"/>
    <n v="220"/>
    <s v="SENTMENAT"/>
    <s v="BARCELONA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199"/>
  </r>
  <r>
    <n v="220249000272"/>
    <s v="AD"/>
    <d v="2025-01-01T00:00:00"/>
    <n v="22025002256"/>
    <s v="2025 10 2311 22799"/>
    <n v="1486.8"/>
    <x v="228"/>
    <s v="CONTRATO MTO. ZONAS VERDES Y ARBOLADO LOTE 3 - CENTRO ATENCION INMIGRANTE/COMEDOR SOCIAL. 23/09/2024 - 22/09/2026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50001700"/>
    <s v="AD"/>
    <d v="2025-02-28T00:00:00"/>
    <n v="22025001306"/>
    <s v="2025 10 2311 213"/>
    <n v="163.47"/>
    <x v="458"/>
    <s v="REPARACION CALDERA ROCA VVDA ALOJAMIENTO PROVISIONAL CALLE CENTRO 12 1-C - TECNO-VALLADOLID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49000755"/>
    <s v="AD"/>
    <d v="2025-01-01T00:00:00"/>
    <n v="22025002355"/>
    <s v="2025 11 1321 213"/>
    <n v="1434.69"/>
    <x v="67"/>
    <s v="MANTENIMIENTO DE ASCENSORES PREVENTIVO, TÉCNICO-LEGAL Y CORRECTIVO DEPENDENCIAS POLICÍA MUNICIPAL LOTE Nº3 2025-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50001284"/>
    <s v="AD"/>
    <d v="2025-02-14T00:00:00"/>
    <n v="22025001258"/>
    <s v="2025 11 1361 22199"/>
    <n v="163.03"/>
    <x v="193"/>
    <s v="Recarga de una botella de oxígeno mediicinal//SERVICIO EXTINCION INCENDIOS Y PROTECCION CIVIL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234"/>
    <s v="AD"/>
    <d v="2025-02-12T00:00:00"/>
    <n v="22025001189"/>
    <s v="2025 10 2312 213"/>
    <n v="159.72"/>
    <x v="459"/>
    <s v="REPARACION DE LA VERJA DEL CVA PUENTE COLGANTE- PERSONAS MAYORES E INICIATIVA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3709"/>
    <s v="D"/>
    <d v="2025-03-13T00:00:00"/>
    <n v="22025001070"/>
    <s v="2025 11 3111 22199"/>
    <n v="103.88"/>
    <x v="158"/>
    <s v="GUANTE NITRILO SIN POLVO AZUL TALLA S 3,5GRS (                       ) / GUANTE NITRILO SIN POLVO AZUL TALLA M 3,5GRS (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349"/>
    <s v="D"/>
    <d v="2025-03-28T00:00:00"/>
    <n v="22025001269"/>
    <s v="2025 07 1711 22104"/>
    <n v="117.5"/>
    <x v="158"/>
    <s v="BOTA BLASTER S1P SRC ESD T-40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04"/>
  </r>
  <r>
    <n v="220250006849"/>
    <s v="D"/>
    <d v="2025-03-28T00:00:00"/>
    <n v="22025000769"/>
    <s v="2025 11 1361 22199"/>
    <n v="148.83000000000001"/>
    <x v="158"/>
    <s v="HOJA SIERRA SABLE 100X20 14// 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95"/>
    <s v="D"/>
    <d v="2025-03-13T00:00:00"/>
    <n v="22025000769"/>
    <s v="2025 11 1361 22199"/>
    <n v="151.25"/>
    <x v="158"/>
    <s v="HOJA SIERRA SABLE 100X20 24D 5UDS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363"/>
    <s v="D"/>
    <d v="2025-03-28T00:00:00"/>
    <n v="22025000920"/>
    <s v="2025 11 1321 22199"/>
    <n v="197.96"/>
    <x v="158"/>
    <s v="TRINQUETE 374 ESTANCO FACOM KL.161PB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3697"/>
    <s v="D"/>
    <d v="2025-03-13T00:00:00"/>
    <n v="22025001070"/>
    <s v="2025 11 3111 22199"/>
    <n v="217.05"/>
    <x v="158"/>
    <s v="BOTE LACTIC LIMPIADOR DESINFECTANTE HA 750ML (                       ) / GUANTE PIEL T/FLOR BLANCO T-7 (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345"/>
    <s v="D"/>
    <d v="2025-03-28T00:00:00"/>
    <n v="22025001270"/>
    <s v="2025 07 1711 22199"/>
    <n v="228.88"/>
    <x v="158"/>
    <s v="BOTA BLASTER S1P SRC ESD T-40 (                       ) / SEÑAL PELIGRO TENDIDO ELECTRICO (                       ) / ZA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369"/>
    <s v="D"/>
    <d v="2025-03-28T00:00:00"/>
    <n v="22025000920"/>
    <s v="2025 11 1321 22199"/>
    <n v="308.02999999999997"/>
    <x v="158"/>
    <s v="KIT JUNTAS GT3 (                       ) / RUEDA GIRATORIA GATO MEGA (                       ) / ARANDELA DIN-9021 A4 M8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367"/>
    <s v="D"/>
    <d v="2025-03-28T00:00:00"/>
    <n v="22025000920"/>
    <s v="2025 11 1321 22199"/>
    <n v="363"/>
    <x v="158"/>
    <s v="CORTE Y PLEGADO CHAPA (                       ) / CHAPA PLEGADA POLICIA VALLADOLID NUMEROS 1 A 30 (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3817"/>
    <s v="D"/>
    <d v="2025-03-13T00:00:00"/>
    <n v="22025001070"/>
    <s v="2025 11 3111 22199"/>
    <n v="383.21"/>
    <x v="158"/>
    <s v="DISPENSADOR MECHA SMART (                       ) / PAPELERA TAPA BASCULANTE 25 LITROS (                       ) / DOSIF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3761"/>
    <s v="D"/>
    <d v="2025-03-13T00:00:00"/>
    <n v="22025000769"/>
    <s v="2025 11 1361 22199"/>
    <n v="492.23"/>
    <x v="158"/>
    <s v="HOJA LENOX LAZER 150X25X1.1 5 UDS/ HOJA LENOX LAZER 225X25X1,1 5 UDS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671"/>
    <s v="D"/>
    <d v="2025-03-28T00:00:00"/>
    <n v="22025001276"/>
    <s v="2025 07 1711 214"/>
    <n v="70.010000000000005"/>
    <x v="460"/>
    <s v="FILTRO DE AIRE HIFLO / BUJÍA NGK BR8ES / MANO DE OBRA ( C-8710-BNJ HR-II )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473"/>
    <s v="D"/>
    <d v="2025-03-28T00:00:00"/>
    <n v="22025000917"/>
    <s v="2025 11 1321 214"/>
    <n v="96.8"/>
    <x v="460"/>
    <s v="MANO DE OBRA.  ( 0040-LWH CHEQUEO GESTIÓN. SUSTITUIR BATERÍA. COMPROBAR CARGA DEL REGULADOR )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15"/>
    <s v="D"/>
    <d v="2025-03-28T00:00:00"/>
    <n v="22025000917"/>
    <s v="2025 11 1321 214"/>
    <n v="159.88999999999999"/>
    <x v="460"/>
    <s v="JUEGO DE PASTILLAS DE FRENO EBC SFAC194 / RELE DE ARRANQUE COMPATIBLE HONDA CB-500-X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33"/>
    <s v="D"/>
    <d v="2025-03-28T00:00:00"/>
    <n v="22025001276"/>
    <s v="2025 07 1711 214"/>
    <n v="302.45999999999998"/>
    <x v="460"/>
    <s v="ESCAPE TIPO ORIGINAL HOMOLOGADO LEOVINCE SITO / PORTE PEDIR URGENTE / MANO DE OBRA ( C-8710-BNJ HR-II BUJÍA SIN CARGO )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57"/>
    <s v="D"/>
    <d v="2025-03-28T00:00:00"/>
    <n v="22025001276"/>
    <s v="2025 07 1711 214"/>
    <n v="304.27999999999997"/>
    <x v="460"/>
    <s v="FILTRO DE AIRE / FILTRO DE VARIADOR / FILTRO DE GASOLINA / JUEGO DE RODILLOS DE VARIADOR / GLOBAL SMART 10W40 / PEQUEÑO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59"/>
    <s v="D"/>
    <d v="2025-03-28T00:00:00"/>
    <n v="22025001276"/>
    <s v="2025 07 1711 214"/>
    <n v="304.27999999999997"/>
    <x v="460"/>
    <s v="FILTRO DE AIRE / FILTRO DE VARIADOR / FILTRO DE GASOLINA / JUEGO DE RODILLOS DE VARIADOR / GLOBAL 10W40 SMART / PEQUEÑO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63"/>
    <s v="D"/>
    <d v="2025-03-28T00:00:00"/>
    <n v="22025001276"/>
    <s v="2025 07 1711 214"/>
    <n v="380.52"/>
    <x v="460"/>
    <s v="REALIZAR CHEQUEO GESTIÓN ELECTRÓNICA CONEXION TEXA / CUERPO VÁLVULA DE MARIPOSA / MANO DE OBRA ( 3391-KMN )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43"/>
    <s v="D"/>
    <d v="2025-03-28T00:00:00"/>
    <n v="22025001276"/>
    <s v="2025 07 1711 214"/>
    <n v="395.83"/>
    <x v="460"/>
    <s v="CORREA DE VARIADOR / JUEGO RODILLOS DE VARIADOR BANDO 20X15X13,5 / FILTRO DE GASOLINA / FILTRO DE AIRE / BUJÍA NGK CR8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45"/>
    <s v="D"/>
    <d v="2025-03-28T00:00:00"/>
    <n v="22025001276"/>
    <s v="2025 07 1711 214"/>
    <n v="395.83"/>
    <x v="460"/>
    <s v="CORREA DE VARIADOR / JUEGO DE RODILLOS DE VARIADOR BANDO 20X15X13,5 / FILTRO DE GASOLINA / FILTRO DE AIRE / BUJÍA NGK CR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65"/>
    <s v="D"/>
    <d v="2025-03-28T00:00:00"/>
    <n v="22025001276"/>
    <s v="2025 07 1711 214"/>
    <n v="395.83"/>
    <x v="460"/>
    <s v="CORREA DE VARIADOR / JUEGO DE RODILLOS DE VARIADOR JMT 20X15X13,5 / FILTRO DE GASOLINA / FILTRO DE AIRE / BUJÍA NGK CR8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1516"/>
    <s v="AD"/>
    <d v="2025-02-19T00:00:00"/>
    <n v="22025001278"/>
    <s v="2025 08 1532 214"/>
    <n v="158.81"/>
    <x v="461"/>
    <s v="Revisión anual oficial de vehiculo eléctrico Hyundai IONIQ 5 matrícula 2246MFX del Área de Tráfico y Movilidad.-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4"/>
  </r>
  <r>
    <n v="220250006673"/>
    <s v="D"/>
    <d v="2025-03-28T00:00:00"/>
    <n v="22025001276"/>
    <s v="2025 07 1711 214"/>
    <n v="395.83"/>
    <x v="460"/>
    <s v="CORREA DE VARIADOR / JUEGO DE RODILLOS DE VARIADOR JMT 20X15X13,5 / FILTRO DE GASOLINA / FILTRO DE AIRE / BUJIA NGK CR8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39"/>
    <s v="D"/>
    <d v="2025-03-28T00:00:00"/>
    <n v="22025001276"/>
    <s v="2025 07 1711 214"/>
    <n v="416.4"/>
    <x v="460"/>
    <s v="CORREA DE VARIADOR / JUEGO DE RODILLOS DE VARIADOR BANDO 20X15X13,5 / FILTRO DE GASOLINA / FILTRO DE AIRE ( 3394-KMN. R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61"/>
    <s v="D"/>
    <d v="2025-03-28T00:00:00"/>
    <n v="22025001276"/>
    <s v="2025 07 1711 214"/>
    <n v="434.28"/>
    <x v="460"/>
    <s v="FILTRO DE AIRE / FILTRO DE VARIADOR / FILTRO DE GASOLINA / JUEGO DE RODILLOS DE VARIADOR / GLOBAL SMART 10W40 / PEQUEÑO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393"/>
    <s v="D"/>
    <d v="2025-03-28T00:00:00"/>
    <n v="22025000917"/>
    <s v="2025 11 1321 214"/>
    <n v="472.3"/>
    <x v="460"/>
    <s v="KIT DE TRANSMISION DID 15X41 52XDV HONDA CB-500-X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37"/>
    <s v="D"/>
    <d v="2025-03-28T00:00:00"/>
    <n v="22025001276"/>
    <s v="2025 07 1711 214"/>
    <n v="519.91999999999996"/>
    <x v="460"/>
    <s v="BUJIA NGK BR8ES / BATERIA TECNIUM BTX4L / JUEGO DE RODILLOS DE VARIADOR / JUEGO DE GUIAS RAMPA DE VARIADOR / CORREA DE V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13"/>
    <s v="D"/>
    <d v="2025-03-28T00:00:00"/>
    <n v="22025000917"/>
    <s v="2025 11 1321 214"/>
    <n v="649"/>
    <x v="460"/>
    <s v="DISCO DE FRENO DELANTERO VERSYS 650 LADO ABS NG1701X / DISCO DE FRENO DELANTERO VERSYS 650 NG1056X / JUEGO DE PASTILLAS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21"/>
    <s v="D"/>
    <d v="2025-03-28T00:00:00"/>
    <n v="22025001276"/>
    <s v="2025 07 1711 214"/>
    <n v="673.79"/>
    <x v="460"/>
    <s v="CTO DE ZAPATAS DE EMBRAGUE COMPLETO / CORREA DE VARIADOR / VARIADOR COMPLETO / FILTRO DE GASOLINA / FILTRO DE AIRE ( 339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47"/>
    <s v="D"/>
    <d v="2025-03-28T00:00:00"/>
    <n v="22025001276"/>
    <s v="2025 07 1711 214"/>
    <n v="673.79"/>
    <x v="460"/>
    <s v="CTO ZAPATAS DE EMBRAGUE COMPLETO / CORREA DE VARIADOR / VARIADOR COMPLETO / FILTRO DE GASOLINA / FILTRO DE AIRE / BUJÍA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11"/>
    <s v="D"/>
    <d v="2025-03-28T00:00:00"/>
    <n v="22025000917"/>
    <s v="2025 11 1321 214"/>
    <n v="690.11"/>
    <x v="460"/>
    <s v="TORNILLO DISCO DE FRENO DELANTERO VERSYS-650  8X30 / TORNILLO DISCO DE FRENO DELANTERO VERSYS 650 8X35 / JUEGO DE PASTIL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35"/>
    <s v="D"/>
    <d v="2025-03-28T00:00:00"/>
    <n v="22025000917"/>
    <s v="2025 11 1321 214"/>
    <n v="850.63"/>
    <x v="460"/>
    <s v="REPARACIÓN MÓDULO ABS ( 9096-JPW ) / LÍQUIDO DE FRENOS / PORTES RECOGER-DEVOLVER / MANO DE OBRA ( 9100-JPW )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47"/>
    <s v="D"/>
    <d v="2025-03-28T00:00:00"/>
    <n v="22025001212"/>
    <s v="2025 03 9241 212"/>
    <n v="5.89"/>
    <x v="176"/>
    <s v="MONTOSPRAY ACRILICO MATE RAL9005 400ML ( BAILARIN VICENTE ESCUDERO ID0045131 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3661"/>
    <s v="D"/>
    <d v="2025-03-13T00:00:00"/>
    <n v="22025001043"/>
    <s v="2025 10 2311 212"/>
    <n v="206.81"/>
    <x v="176"/>
    <s v="F - 657 - IMPRIMACION, PINTURA Y CARTON ONDULADO PARA VVDA ALOJ PROV CALLE SOTO 58 1A - PINTURAS JOSE HERRADOR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589"/>
    <s v="D"/>
    <d v="2025-03-28T00:00:00"/>
    <n v="22025001212"/>
    <s v="2025 03 9241 212"/>
    <n v="266.2"/>
    <x v="176"/>
    <s v="MAGNUM + BLANCO 15+2.5L ( CENTRO CIVICO BAILARIN VICENTE ESCUDERO ID0044454 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597"/>
    <s v="D"/>
    <d v="2025-03-28T00:00:00"/>
    <n v="22025001274"/>
    <s v="2025 07 1711 213"/>
    <n v="109.53"/>
    <x v="462"/>
    <s v="FILTRO ACEITE MOTOR PROFIHOPPER / Desplazamiento Furgon/Camioneta  0.60¿ / Km. / Mano Obra"/>
    <n v="300"/>
    <s v="PALENCIA"/>
    <s v="PALENCIA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559"/>
    <s v="D"/>
    <d v="2025-03-28T00:00:00"/>
    <n v="22025000766"/>
    <s v="2025 11 1361 214"/>
    <n v="894.4"/>
    <x v="190"/>
    <s v="MONTAR CUBREALETA ( 18158000 ) / ALETA ( 2582333 ) / GUARDABARROS ( 2468259 ) / CLIP ( 2325455 ) / PINTURA ALETA ( PIN00"/>
    <n v="300"/>
    <s v="FUENSALDAÑA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6649"/>
    <s v="D"/>
    <d v="2025-03-28T00:00:00"/>
    <n v="22025000769"/>
    <s v="2025 11 1361 22199"/>
    <n v="30.25"/>
    <x v="167"/>
    <s v="ALBARAN: AV25/01016 F: 14/02/2025 / PIEZA REPUESTO MILWAUKEE 4931466162 /SERV. EXTINCION DE INCENDIOS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69"/>
    <s v="D"/>
    <d v="2025-03-28T00:00:00"/>
    <n v="22025001270"/>
    <s v="2025 07 1711 22199"/>
    <n v="410.44"/>
    <x v="167"/>
    <s v="ALBARAN: AV25/01286 F: 26/02/2025 / MASCARILLA 3M REF.4279 / PROTECTOR AUDITIVO PELTOR OPTIME III H540A 3M / ESLINGA M10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87"/>
    <s v="D"/>
    <d v="2025-03-28T00:00:00"/>
    <n v="22025001270"/>
    <s v="2025 07 1711 22199"/>
    <n v="996"/>
    <x v="167"/>
    <s v="ALBARAN: AV25/00420 F: 22/01/2025 / REMACHE 4,8 x 18 AL/AC C-14 BRALO / DISCO CORTE 115*1,0mm 4932479577 MILWAUKEE / BRO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547"/>
    <s v="D"/>
    <d v="2025-03-28T00:00:00"/>
    <n v="22025000769"/>
    <s v="2025 11 1361 22199"/>
    <n v="20.3"/>
    <x v="220"/>
    <s v="PDPLR03C10 - Pila alcalina Duracell-Procell AAA LR03 1,5V (caja / PDPLR06C10 - Pila alcalina Duracell-Procell AA LR06 1,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03"/>
    <s v="D"/>
    <d v="2025-03-13T00:00:00"/>
    <n v="22025001070"/>
    <s v="2025 11 3111 22199"/>
    <n v="83.85"/>
    <x v="220"/>
    <s v="T - Codigo de centro tramitador GE003949 / 2217291600 - ECOLEX 3 LED 1729 21W 4K CLD DS BLANC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257"/>
    <s v="D"/>
    <d v="2025-03-28T00:00:00"/>
    <n v="22025000731"/>
    <s v="2025 10 2312 212"/>
    <n v="104.3"/>
    <x v="220"/>
    <s v="MANTENIMIENTO, SUMINISTRO DE MATERIAL PARA REPARACIONES Downlight DN065B G4 LED20/840 19W D200 RD  DEL CVA ZONA SUR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659"/>
    <s v="D"/>
    <d v="2025-03-13T00:00:00"/>
    <n v="22025001043"/>
    <s v="2025 10 2311 212"/>
    <n v="191.93"/>
    <x v="220"/>
    <s v="F - 525 - 2x RESISTENCIA ACUMULADOR PARA CEAS CENTRO-SAN AGUSTIN - ENERGINOBA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269"/>
    <s v="D"/>
    <d v="2025-03-28T00:00:00"/>
    <n v="22025000730"/>
    <s v="2025 10 2312 212"/>
    <n v="200.86"/>
    <x v="220"/>
    <s v="MANTENIMIENTO, SUMINISTRO DE - Tubo led T8 EM PRO UO S 1200 14.9W 840 2600Lm PARA EL CVA DELICIAS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587"/>
    <s v="D"/>
    <d v="2025-03-28T00:00:00"/>
    <n v="22025001213"/>
    <s v="2025 03 9241 213"/>
    <n v="523.69000000000005"/>
    <x v="220"/>
    <s v="MATERIAL ELECTRICIDAD PARA CC PARQUESOL (ID 43771) // 10 TUBO LED T5 EXT FC22 P 21.5W 830 2GX13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239"/>
    <s v="D"/>
    <d v="2025-03-28T00:00:00"/>
    <n v="22025000730"/>
    <s v="2025 10 2312 212"/>
    <n v="663.54"/>
    <x v="220"/>
    <s v="MANTENIMIENTO- SUMINISTRO DE MATERIAL PARA REPARACIONES DEL CVA SAN JUAN, DELICIAS Y PTE. COLGANTE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57"/>
    <s v="D"/>
    <d v="2025-03-28T00:00:00"/>
    <n v="22025002600"/>
    <s v="2025 01 9206 22001"/>
    <n v="739.76"/>
    <x v="463"/>
    <s v="9788414275993 Administrativo/a Test del temario General corporaciones locales 2024 / 9788414275986 Administrativo/a Supu"/>
    <n v="300"/>
    <s v="VILLANUEVA DE SAN MANCIO"/>
    <s v="VALLADOLID"/>
    <x v="3"/>
    <s v="PrAbier - Procedimiento Abierto"/>
    <s v="MultiC - MultiCriterio"/>
    <x v="1"/>
    <x v="0"/>
    <s v="2"/>
    <s v="2. Gastos corrientes en bienes y servicios"/>
    <s v="01"/>
    <x v="6"/>
    <s v="9206"/>
    <s v="9206. Archivo municipal"/>
    <n v="22"/>
    <n v="22001"/>
  </r>
  <r>
    <n v="220250003695"/>
    <s v="D"/>
    <d v="2025-03-13T00:00:00"/>
    <n v="22025001070"/>
    <s v="2025 11 3111 22199"/>
    <n v="3.81"/>
    <x v="234"/>
    <s v="ID: 0044221-DEPOSITO CANINO / MANILLA EBRO REGULABLE NEGRA REF.  36 35-5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3725"/>
    <s v="D"/>
    <d v="2025-03-13T00:00:00"/>
    <n v="22025001427"/>
    <s v="2025 09 4321 213"/>
    <n v="6.28"/>
    <x v="234"/>
    <s v="SUMINISTRO MATERIAL PARA TRABAJOS REALIZADOS POR MANTENIMIENTO EN LA ANTIGUA HIPICA MILITAR"/>
    <n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8"/>
    <s v="4321"/>
    <s v="4321. Turismo"/>
    <n v="21"/>
    <n v="213"/>
  </r>
  <r>
    <n v="220250006375"/>
    <s v="D"/>
    <d v="2025-03-28T00:00:00"/>
    <n v="22025000920"/>
    <s v="2025 11 1321 22199"/>
    <n v="8.7100000000000009"/>
    <x v="234"/>
    <s v="ID: 0044254 / MANILLA SOAL CHAPARRO M9005 NEGRA  ( UND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891"/>
    <s v="D"/>
    <d v="2025-03-28T00:00:00"/>
    <n v="22025001079"/>
    <s v="2025 06 3232 212"/>
    <n v="9.89"/>
    <x v="234"/>
    <s v="SIN ID-COLEGIOS / ACEITE  WD-40  500ML D/ACCION CANULA FIJA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271"/>
    <s v="D"/>
    <d v="2025-03-28T00:00:00"/>
    <n v="22025000731"/>
    <s v="2025 10 2312 212"/>
    <n v="10.51"/>
    <x v="234"/>
    <s v="MANTENIMIENTO, SUMINISTRO DE MATERIAL PARA REPARACIONES ,  CERRADURA BTV 2360452 DEL CVA HUERTA DEL REY-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705"/>
    <s v="D"/>
    <d v="2025-03-13T00:00:00"/>
    <n v="22025001070"/>
    <s v="2025 11 3111 22199"/>
    <n v="11.35"/>
    <x v="234"/>
    <s v="ID: 0044131-DEPOSITO CANINO / BURLETE AMIG 2-1000 ALUMINIO PLATA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463"/>
    <s v="D"/>
    <d v="2025-03-28T00:00:00"/>
    <n v="22025000920"/>
    <s v="2025 11 1321 22199"/>
    <n v="18.829999999999998"/>
    <x v="234"/>
    <s v="ID: 0044772-PM JEFATURA POLICIA C/VICTORIA / CERRADERO JIS ELEC. 1440 S/FRONTAL 12/24V AC/D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3635"/>
    <s v="D"/>
    <d v="2025-03-13T00:00:00"/>
    <n v="22025001081"/>
    <s v="2025 06 3321 212"/>
    <n v="32.72"/>
    <x v="234"/>
    <s v="ID: 0044248-BLIBLIOTECA PARQUESOL / JUEGO VASO   1/4 IRIMO 109-37-4  37PCS.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50006313"/>
    <s v="D"/>
    <d v="2025-03-28T00:00:00"/>
    <n v="22025001270"/>
    <s v="2025 07 1711 22199"/>
    <n v="34.840000000000003"/>
    <x v="234"/>
    <s v="SIFON FLEXIBLE CON ADAPTADOR ROSCADO FR-50 / CEPILLO BARB. BARR. B/MAD. FIBRA ROJA  520MM S/MANGO / BARBOSA ABRAZADERA C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723"/>
    <s v="D"/>
    <d v="2025-03-13T00:00:00"/>
    <n v="22025001427"/>
    <s v="2025 09 4321 213"/>
    <n v="38.33"/>
    <x v="234"/>
    <s v="SUMINISTRO MATERIAL PARA TRABAJOS REALIZADOS POR MANTENIMIENTO EN LA ANTIGUA HIPICA MILITAR"/>
    <n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8"/>
    <s v="4321"/>
    <s v="4321. Turismo"/>
    <n v="21"/>
    <n v="213"/>
  </r>
  <r>
    <n v="220250006429"/>
    <s v="D"/>
    <d v="2025-03-28T00:00:00"/>
    <n v="22025000920"/>
    <s v="2025 11 1321 22199"/>
    <n v="41.01"/>
    <x v="234"/>
    <s v="ID: 0044507-DISTRITO-4 LA RUBIA / MANILLA BAICHA GAIA NEGRA 7MB2010NE ( UND ) / ID: 0043755-DELICIAS / CRC GALVA COLOR P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249"/>
    <s v="D"/>
    <d v="2025-03-28T00:00:00"/>
    <n v="22025000731"/>
    <s v="2025 10 2312 212"/>
    <n v="41.41"/>
    <x v="234"/>
    <s v="MANTENIMIENTO, SUMINISTRO DE MATERIAL PARA REPARACIONES-STIHL JUEGO PARA LIMPIAR TUBERÍAS PARA EL CVA ZONA SUR-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77"/>
    <s v="D"/>
    <d v="2025-03-28T00:00:00"/>
    <n v="22025000920"/>
    <s v="2025 11 1321 22199"/>
    <n v="49.57"/>
    <x v="234"/>
    <s v="JUEGO PUNTAS BAHCO 31PZ. 59/S31B + PORTAP. / PINCEL BARB. UNIVERSAL Nº  6 / PINCEL BARB. UNIVERSAL Nº 10 / LLAVES MECANI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883"/>
    <s v="D"/>
    <d v="2025-03-28T00:00:00"/>
    <n v="22025001079"/>
    <s v="2025 06 3232 212"/>
    <n v="49.62"/>
    <x v="234"/>
    <s v="Corresponde al albaran A24/15859-26.12.2024 / SIN ID-COLEGIOS / HILO SOLDAR K-66 0,8MM (ROLLO 15 KG.) / ALAMBRE GALVA. 0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749"/>
    <s v="D"/>
    <d v="2025-03-13T00:00:00"/>
    <n v="22025000769"/>
    <s v="2025 11 1361 22199"/>
    <n v="67.31"/>
    <x v="234"/>
    <s v="Corresponde al albaran A24/15919-27.12.2024 / MANGO BARB. MADERA 1300x28 S/ROSCA / TENAZA ARTIC. BAHCO 8223 210x38MM BI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95"/>
    <s v="D"/>
    <d v="2025-03-28T00:00:00"/>
    <n v="22025001274"/>
    <s v="2025 07 1711 213"/>
    <n v="71.510000000000005"/>
    <x v="234"/>
    <s v="MANO DE OBRA / STIHL VÁSTAGO Ø 25,4 MM X 1,5 M 41377107136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327"/>
    <s v="D"/>
    <d v="2025-03-28T00:00:00"/>
    <n v="22025001270"/>
    <s v="2025 07 1711 22199"/>
    <n v="115.3"/>
    <x v="234"/>
    <s v="ADHESIVO MONTAJE SOUDAL T-REX 290ML CRISTAL / BRIDA NYLON 3,6x 370 NEGRA COFIL / RIEGO PISTOLA CLABER MULTIFUNCION 9391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321"/>
    <s v="D"/>
    <d v="2025-03-28T00:00:00"/>
    <n v="22025001270"/>
    <s v="2025 07 1711 22199"/>
    <n v="122.32"/>
    <x v="234"/>
    <s v="ARNES CLIMAX 21-C PLUS / CLIMAX MOSQUETON CINTURON MOD. 30 / CLIMAX CUERDA 14MM 1.5MT 30/1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79"/>
    <s v="D"/>
    <d v="2025-03-28T00:00:00"/>
    <n v="22025001135"/>
    <s v="2025 01 4331 212"/>
    <n v="142.43"/>
    <x v="234"/>
    <s v="ID: 0043597-IDEVA - NAVE HUB / BOMBILLO MCM EAPN: 40-40 E-32251"/>
    <n v="300"/>
    <s v="VALLADOLID"/>
    <s v="VALLADOLID"/>
    <x v="3"/>
    <s v="PrAbier - Procedimiento Abierto"/>
    <s v="MultiC - MultiCriterio"/>
    <x v="1"/>
    <x v="0"/>
    <s v="2"/>
    <s v="2. Gastos corrientes en bienes y servicios"/>
    <s v="01"/>
    <x v="6"/>
    <s v="4331"/>
    <s v="4331. Desarrollo empresarial"/>
    <n v="21"/>
    <n v="212"/>
  </r>
  <r>
    <n v="220250006897"/>
    <s v="D"/>
    <d v="2025-03-28T00:00:00"/>
    <n v="22025001079"/>
    <s v="2025 06 3232 212"/>
    <n v="247.63"/>
    <x v="234"/>
    <s v="SUMINISTRO DE MATERIALES DE CERRAJERÍA / FERRETERÍA EN DISTINTOS COLEGIOS PÚBL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687"/>
    <s v="D"/>
    <d v="2025-03-28T00:00:00"/>
    <n v="22025001270"/>
    <s v="2025 07 1711 22199"/>
    <n v="317.92"/>
    <x v="234"/>
    <s v="CADENA STIHL MOTOSIERRA   36 RS RAPID SUPER ESLABON / AFILADO CADENA MOTOSIERRA / STIHL LIMA REDONDA 4,0X200 56057734006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553"/>
    <s v="D"/>
    <d v="2025-03-28T00:00:00"/>
    <n v="22025000769"/>
    <s v="2025 11 1361 22199"/>
    <n v="326.23"/>
    <x v="234"/>
    <s v="LLAVES MECANIZADAS ACERO / CERRADURA AGA REF.134M C-40 / CERRADURA AGA REF.671 M-31 C/ LLAVE / DREMEL SPEEDCLIC REF. 406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51"/>
    <s v="D"/>
    <d v="2025-03-28T00:00:00"/>
    <n v="22025000769"/>
    <s v="2025 11 1361 22199"/>
    <n v="346.3"/>
    <x v="234"/>
    <s v="COMBUSTIBLE STIHL MOTOMIX  5LT. / CADENA STIHL MOTOSIERRA   36 RS RAPID SUPER / ESPADA STIHL R 50CM/20&quot;&quot; 1,6MM/0.063&quot;&quot; 3/8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291"/>
    <s v="D"/>
    <d v="2025-03-28T00:00:00"/>
    <n v="22025001270"/>
    <s v="2025 07 1711 22199"/>
    <n v="364.38"/>
    <x v="234"/>
    <s v="CLIMAX CUERDA NYLON 11MM 20MTS SEMIESTATICA / CLIMAX ANTICAIDAS DISPOSITIVO CLIMAXROC / CLIMAX ANILLO INSTALACION 1.5 MT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655"/>
    <s v="D"/>
    <d v="2025-03-28T00:00:00"/>
    <n v="22025001274"/>
    <s v="2025 07 1711 213"/>
    <n v="374.18"/>
    <x v="234"/>
    <s v="MANO DE OBRA / STIHL  INTERRUPTOR 12504300500 / STIHL PLACA DE CONTACTO 48514000600 / STIHL INTERRUPTOR 48514300502 / ST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289"/>
    <s v="D"/>
    <d v="2025-03-28T00:00:00"/>
    <n v="22025001270"/>
    <s v="2025 07 1711 22199"/>
    <n v="663.19"/>
    <x v="234"/>
    <s v="STIHL  CASQUILLO 40027138306 / STIHL CIERRE ARNÉS 41347106401 / O.W. TORNILLO REF. 71414 / O.W. ARANDELA REF. 30898 / PA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599"/>
    <s v="D"/>
    <d v="2025-03-28T00:00:00"/>
    <n v="22025001274"/>
    <s v="2025 07 1711 213"/>
    <n v="736.15"/>
    <x v="234"/>
    <s v="MANO DE OBRA / MANO DE OBRA / CUERDA ARRANQUE 3,0MM 100MT. / MANO DE OBRA / MANO DE OBRA / MANO DE OBRA / CUERDA ARRANQU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49000648"/>
    <s v="AD"/>
    <d v="2025-01-01T00:00:00"/>
    <n v="22025002306"/>
    <s v="2025 07 1721 22199"/>
    <n v="1102.67"/>
    <x v="456"/>
    <s v="VS 2/24 SUMINISTRO FUNGIBLES PARA LABORATORIO DE RED DE CONTROL DE CONTAMINACIÓN ATMOSFÉRICA - LOTE 1"/>
    <n v="220"/>
    <s v="SENTMENAT"/>
    <s v="BARCELONA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199"/>
  </r>
  <r>
    <n v="220250001156"/>
    <s v="AD"/>
    <d v="2025-02-11T00:00:00"/>
    <n v="22025000850"/>
    <s v="2025 04 9321 22799"/>
    <n v="1406.08"/>
    <x v="464"/>
    <s v="Impresión y encuadernación de 140 ejemplares de las Ordenanzas Fiscales del ejercic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1"/>
    <s v="9321"/>
    <s v="9321. Gestión de ingresos e inspección"/>
    <n v="22"/>
    <n v="22799"/>
  </r>
  <r>
    <n v="220250006323"/>
    <s v="D"/>
    <d v="2025-03-28T00:00:00"/>
    <n v="22025001270"/>
    <s v="2025 07 1711 22199"/>
    <n v="754.29"/>
    <x v="234"/>
    <s v="STIHL CHAQUETA PROTECCION PROTECT MS S 883260403 / PILA DURACELL  1,5V. LR06 AA PLUS 100% 4UND / PILA DURACELL 12,0V. MN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931"/>
    <s v="D"/>
    <d v="2025-03-28T00:00:00"/>
    <n v="22025001129"/>
    <s v="2025 11 1631 214"/>
    <n v="368.86"/>
    <x v="465"/>
    <s v="FACTURACIÓN DE REPUESTOS SEGÚN PEDIDO DE VENTA Nº 2025PV101/68 ALBARÁN 148 FECHA 13/01/2025"/>
    <n v="300"/>
    <s v="MADRID"/>
    <s v="MADR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309"/>
    <s v="D"/>
    <d v="2025-03-28T00:00:00"/>
    <n v="22025001270"/>
    <s v="2025 07 1711 22199"/>
    <n v="908.67"/>
    <x v="234"/>
    <s v="STIHL  BOTAS DE CUERO MS FUNCTION 39 885320439 / ESPADA STIHL R 30CM/12&quot;&quot; 1,3MM/0.050&quot;&quot; 3/8&quot;&quot; P 30050004805 / STIHL ACEITE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967"/>
    <s v="D"/>
    <d v="2025-03-28T00:00:00"/>
    <n v="22025001129"/>
    <s v="2025 11 1631 214"/>
    <n v="3487.67"/>
    <x v="465"/>
    <s v="FACTURACIÓN DE REPUESTOS SEGÚN PEDIDO DE VENTA Nº 2025PV101/246 ALBARÁN 499 FECHA 03/02/2025 / FACTURACIÓN DE REPUESTOS"/>
    <n v="300"/>
    <s v="MADRID"/>
    <s v="MADR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583"/>
    <s v="D"/>
    <d v="2025-03-28T00:00:00"/>
    <n v="22025001212"/>
    <s v="2025 03 9241 212"/>
    <n v="2098.9899999999998"/>
    <x v="234"/>
    <s v="MATERIAL DE CERRAJERÍA PARA VARI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5751"/>
    <s v="AD"/>
    <d v="2025-03-27T00:00:00"/>
    <n v="22025002592"/>
    <s v="2025 11 1321 22699"/>
    <n v="153.69999999999999"/>
    <x v="466"/>
    <s v="GASTOS COMIDA AUDITORÍA DE CALIDAD POLICÍA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5340"/>
    <s v="AD"/>
    <d v="2025-03-25T00:00:00"/>
    <n v="22025002850"/>
    <s v="2025 11 1361 22199"/>
    <n v="153.41999999999999"/>
    <x v="193"/>
    <s v="BOTELLA DE OXIGENO MEDICINAL MOD. X2S (CARGA)///SERVICIO DE EXTINCION DE INCENDIOS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690"/>
    <s v="AD"/>
    <d v="2025-02-28T00:00:00"/>
    <n v="22025001895"/>
    <s v="2025 04 9231 22201"/>
    <n v="1385205.48"/>
    <x v="145"/>
    <s v="NOTIFICACIONES ADMINISTRATIVAS CON PRESUNCIÓN DE VERACIDAD Y FEHACENCIA. LOTE 1"/>
    <n v="220"/>
    <s v="VALLADOLID"/>
    <s v="VALLADOLID"/>
    <x v="0"/>
    <s v="PrNegSP - Procedimiento Negociado Sin Publicidad"/>
    <s v="SinC - Sin Criterio"/>
    <x v="3"/>
    <x v="0"/>
    <s v="2"/>
    <s v="2. Gastos corrientes en bienes y servicios"/>
    <s v="04"/>
    <x v="1"/>
    <s v="9231"/>
    <s v="9231. Información, registro y gestión del padrón"/>
    <n v="22"/>
    <n v="22201"/>
  </r>
  <r>
    <n v="220250006843"/>
    <s v="D"/>
    <d v="2025-03-28T00:00:00"/>
    <n v="22025001274"/>
    <s v="2025 07 1711 213"/>
    <n v="2245.16"/>
    <x v="234"/>
    <s v="MANO DE OBRA / DUMPER AUSA FILTRO GASOIL AEREO MN000017 / AUSA KIT FILTROS MOTOR KUBOTA 93403RE00 / ACEITE MOTOR AD XTD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51"/>
    <s v="D"/>
    <d v="2025-03-28T00:00:00"/>
    <n v="22025001274"/>
    <s v="2025 07 1711 213"/>
    <n v="3011.47"/>
    <x v="234"/>
    <s v="MANO DE OBRA / STIHL JUEGO CABEZALES DE ASPIRACIÓN 42820073600 / STIHL CARBURADOR 4282/11 42821200611 / MANO DE OBRA / S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23"/>
    <s v="D"/>
    <d v="2025-03-28T00:00:00"/>
    <n v="22025001276"/>
    <s v="2025 07 1711 214"/>
    <n v="164.28"/>
    <x v="467"/>
    <s v="4272GHL. REALIZACION DE PRUEBA DE GASES CON RESULTADO CORRECTOR / 2 KE26289947 - W5W 12V NIS CP / 2 B8889928VPVA - ESCOB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1691"/>
    <s v="AD"/>
    <d v="2025-02-28T00:00:00"/>
    <n v="22025001941"/>
    <s v="2025 04 9231 22201"/>
    <n v="1100000"/>
    <x v="145"/>
    <s v="NOTIFICACIONES ADMINISTRATIVAS, CON PRESUNCIÓN DE VERACIDAD Y FEHACIENCIA. TASA DE BASURAS. LOTE 2"/>
    <n v="220"/>
    <s v="VALLADOLID"/>
    <s v="VALLADOLID"/>
    <x v="0"/>
    <s v="PrNegSP - Procedimiento Negociado Sin Publicidad"/>
    <s v="SinC - Sin Criterio"/>
    <x v="3"/>
    <x v="0"/>
    <s v="2"/>
    <s v="2. Gastos corrientes en bienes y servicios"/>
    <s v="04"/>
    <x v="1"/>
    <s v="9231"/>
    <s v="9231. Información, registro y gestión del padrón"/>
    <n v="22"/>
    <n v="22201"/>
  </r>
  <r>
    <n v="220250006675"/>
    <s v="D"/>
    <d v="2025-03-28T00:00:00"/>
    <n v="22025001276"/>
    <s v="2025 07 1711 214"/>
    <n v="183.68"/>
    <x v="467"/>
    <s v="0515KFV. MANTENIMIENTO  ANUAL. CAMBIO ACEITE, FILTRO ACEITE, LIQUIDO DE FRNEO Y LAMPARA IZQUEIRDA DE MATRICULA / 2 SMOIL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5767"/>
    <s v="AD"/>
    <d v="2025-03-27T00:00:00"/>
    <n v="22025002920"/>
    <s v="2025 01 9206 22001"/>
    <n v="150"/>
    <x v="468"/>
    <s v="CUOTA ANUAL DE SOCIO INSTITUCIONAL ARCHIVO MUNICIPAL DE VALLADOLID. AÑO 2025."/>
    <n v="220"/>
    <s v="SALAMANCA"/>
    <s v="SALAMANCA"/>
    <x v="0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001"/>
  </r>
  <r>
    <n v="220250001240"/>
    <s v="AD"/>
    <d v="2025-02-12T00:00:00"/>
    <n v="22025001083"/>
    <s v="2025 01 4331 22799"/>
    <n v="150"/>
    <x v="325"/>
    <s v="EMISIÓN DISTINTIVOS DE VEHÍCULO ELÉCTRICO CATEGORÍA VELID AÑO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5353"/>
    <s v="AD"/>
    <d v="2025-03-25T00:00:00"/>
    <n v="22025002955"/>
    <s v="2025 01 4331 22799"/>
    <n v="147.4"/>
    <x v="306"/>
    <s v="CONTRATACIÓN SERVICIO DE CATERING PARA EVENTO PRESENTACIÓN DE EMPRENDEDORES DEL ESPACIO COWORKING LANZADERA IDEVA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6619"/>
    <s v="D"/>
    <d v="2025-03-28T00:00:00"/>
    <n v="22025001276"/>
    <s v="2025 07 1711 214"/>
    <n v="232.8"/>
    <x v="467"/>
    <s v="1617DTJ.SUSTITUCION CABLE REGULADOR SALIDA CALEFACCION Y AJUSTE CIERRE PUERTA ACOMPA?ANTE. / 2 2754200QAE - CABLE / 2 K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571"/>
    <s v="D"/>
    <d v="2025-03-28T00:00:00"/>
    <n v="22025001213"/>
    <s v="2025 03 9241 213"/>
    <n v="5.64"/>
    <x v="238"/>
    <s v="MATERIAL FERRETERÍA PARA SERVICIO PARTICIPACIÓN CIUDADANA (CINTA PVC TR 48MMX66M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1204"/>
    <s v="AD"/>
    <d v="2025-02-11T00:00:00"/>
    <n v="22025001068"/>
    <s v="2025 03 9241 213"/>
    <n v="145.19999999999999"/>
    <x v="469"/>
    <s v="ARREGLO DE TELÓN DE TEATRO DEL CENTRO CÍVICO PARQUESOL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3"/>
  </r>
  <r>
    <n v="220250006317"/>
    <s v="D"/>
    <d v="2025-03-28T00:00:00"/>
    <n v="22025000731"/>
    <s v="2025 10 2312 212"/>
    <n v="8.9600000000000009"/>
    <x v="238"/>
    <s v="MANT. SUMINISTRO DE PICAPORTE LINCE PRA EL CVA FRAY LUIS Y / CUADRADILLO MANILLA PARAEL CVA  PTE. COLGANTE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689"/>
    <s v="D"/>
    <d v="2025-03-28T00:00:00"/>
    <n v="22025001212"/>
    <s v="2025 03 9241 212"/>
    <n v="13.03"/>
    <x v="238"/>
    <s v="CERRADURA PARA C.C. PARQUESOL (ID 4500) // CERRADURA URKO  23-R 20 B/LARGO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39000440"/>
    <s v="AD"/>
    <d v="2025-01-01T00:00:00"/>
    <n v="22025001670"/>
    <s v="2025 10 2312 22799"/>
    <n v="1188"/>
    <x v="37"/>
    <s v="tall.sensibilización Lote2  taller educativo sobre comercio  justo, plan de cooperacion -del 1/1/24 a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3633"/>
    <s v="D"/>
    <d v="2025-03-13T00:00:00"/>
    <n v="22025001081"/>
    <s v="2025 06 3321 212"/>
    <n v="14.41"/>
    <x v="238"/>
    <s v="*CAJA EMPALME 160X100X50 GARR METAL / TABLERO CORCHO C/MARCO 60X40 - / LIMA LIQUIDACION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49000651"/>
    <s v="AD"/>
    <d v="2025-01-01T00:00:00"/>
    <n v="22025002309"/>
    <s v="2025 07 1721 22199"/>
    <n v="537.24"/>
    <x v="456"/>
    <s v="VS 2/24 SUMINISTRO FUNGIBLES PARA LABORATORIO DE RED DE CONTROL DE CONTAMINACIÓN ATMOSFÉRICA - LOTE 4"/>
    <n v="220"/>
    <s v="SENTMENAT"/>
    <s v="BARCELONA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199"/>
  </r>
  <r>
    <n v="220250006353"/>
    <s v="D"/>
    <d v="2025-03-28T00:00:00"/>
    <n v="22025001214"/>
    <s v="2025 01 9206 22199"/>
    <n v="16.899999999999999"/>
    <x v="238"/>
    <s v="*MONTACK CEYS EXPRESS CINTA BLISTER OFERTA / *CEYS MS-TECH TRANSPARENTE 310 ML 507226 OFERTA"/>
    <n v="300"/>
    <s v="VALLADOLID"/>
    <s v="VALLADOLID"/>
    <x v="3"/>
    <s v="PrAbier - Procedimiento Abierto"/>
    <s v="MultiC - MultiCriterio"/>
    <x v="1"/>
    <x v="0"/>
    <s v="2"/>
    <s v="2. Gastos corrientes en bienes y servicios"/>
    <s v="01"/>
    <x v="6"/>
    <s v="9206"/>
    <s v="9206. Archivo municipal"/>
    <n v="22"/>
    <n v="22199"/>
  </r>
  <r>
    <n v="220250006577"/>
    <s v="D"/>
    <d v="2025-03-28T00:00:00"/>
    <n v="22025001213"/>
    <s v="2025 03 9241 213"/>
    <n v="19.28"/>
    <x v="238"/>
    <s v="MATERIAL FERRETERÍA PARA CC PARQUESOL / *PORTAR. TATAY MOD. RONDA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573"/>
    <s v="D"/>
    <d v="2025-03-28T00:00:00"/>
    <n v="22025001213"/>
    <s v="2025 03 9241 213"/>
    <n v="20.81"/>
    <x v="238"/>
    <s v="MATERIAL PARA CM LAS FLORES ++ / *PORTAETIQUETAS BRINOX BLANCO 50UD / SEÑAL EBER CLASE B LUMINIS 297X210 A4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727"/>
    <s v="D"/>
    <d v="2025-03-13T00:00:00"/>
    <n v="22025001427"/>
    <s v="2025 09 4321 213"/>
    <n v="21.27"/>
    <x v="238"/>
    <s v="SUMINISTRO MATERIAL PARA TRABAJOS REALIZADOS POR MANTENIMIENTO EN LA ANTIGUA HIPICA MILITAR"/>
    <n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8"/>
    <s v="4321"/>
    <s v="4321. Turismo"/>
    <n v="21"/>
    <n v="213"/>
  </r>
  <r>
    <n v="220250006317"/>
    <s v="D"/>
    <d v="2025-03-28T00:00:00"/>
    <n v="22025000730"/>
    <s v="2025 10 2312 212"/>
    <n v="21.27"/>
    <x v="238"/>
    <s v="MANT. SUMINISTRO DE PICAPORTE LINCE PRA EL CVA FRAY LUIS Y / CUADRADILLO MANILLA PARAEL CVA  PTE. COLGANTE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1160"/>
    <s v="AD"/>
    <d v="2025-02-11T00:00:00"/>
    <n v="22025001048"/>
    <s v="2025 08 1341 22799"/>
    <n v="1089"/>
    <x v="138"/>
    <s v="CREACIÓN DE INFOGRAFÍA PARA INFORMAR DE RESTRICCIONES EN ZONA DE BAJAS EMISIONES DEL AYUNTAMIENTO DE VALLADOLID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341"/>
    <s v="1341. Movilidad"/>
    <n v="22"/>
    <n v="22799"/>
  </r>
  <r>
    <n v="220250003757"/>
    <s v="D"/>
    <d v="2025-03-13T00:00:00"/>
    <n v="22025000769"/>
    <s v="2025 11 1361 22199"/>
    <n v="25.28"/>
    <x v="238"/>
    <s v="COPIA LLAVE NORMAL / COPIA LLAVE SEGURIDAD PUNTOS / *CINTA MIARCO KREPP 24MMX45M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79"/>
    <s v="D"/>
    <d v="2025-03-28T00:00:00"/>
    <n v="22025001213"/>
    <s v="2025 03 9241 213"/>
    <n v="27.59"/>
    <x v="238"/>
    <s v="MATERIAL FERRETERÍA PARA CC ESGUEVA ** / CARTELES PUERTA 15X4.5 CM EMPUJAR/TIRAR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581"/>
    <s v="D"/>
    <d v="2025-03-28T00:00:00"/>
    <n v="22025001213"/>
    <s v="2025 03 9241 213"/>
    <n v="37.700000000000003"/>
    <x v="238"/>
    <s v="DIVERSO MATERIAL DE FERRETERÍA C.C. CASA CUNA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1713"/>
    <s v="AD"/>
    <d v="2025-02-28T00:00:00"/>
    <n v="22025001607"/>
    <s v="2025 10 2312 22699"/>
    <n v="142"/>
    <x v="470"/>
    <s v="DISEÑO GRAFICO Y MAQUETACION DEL FOLLETO DE ACTIVIDADES  Y DEL CONCIERTO DE PRIMAVERA DE LOS CVA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49000735"/>
    <s v="AD"/>
    <d v="2025-01-01T00:00:00"/>
    <n v="22025002338"/>
    <s v="2025 08 1651 22700"/>
    <n v="1087.25"/>
    <x v="8"/>
    <s v="CONTRATO DE SERVICIO DE LIMPIEZA DEPENDENCIAS DEL CENTRO DE ALUMBRADO PÚBLICO. SEPI.-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651"/>
    <s v="1651. Alumbrado público"/>
    <n v="22"/>
    <n v="22700"/>
  </r>
  <r>
    <n v="220250006247"/>
    <s v="D"/>
    <d v="2025-03-28T00:00:00"/>
    <n v="22025000731"/>
    <s v="2025 10 2312 212"/>
    <n v="46.56"/>
    <x v="238"/>
    <s v="MANTENIMIENTO, SUMINISTRO DE MATERIAL PARA REPARACIONES DEL CVA ZONA SUR Y ARCA REAL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1237"/>
    <s v="AD"/>
    <d v="2025-02-12T00:00:00"/>
    <n v="22025001051"/>
    <s v="2025 11 1321 213"/>
    <n v="140.94"/>
    <x v="192"/>
    <s v="REPARACIÓN DEL ASCENSOR DE LAS DEPENDENCIAS DE LA POLICÍA MUNICIPAL"/>
    <n v="220"/>
    <s v="VIGO"/>
    <s v="PONTEVEDRA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50006351"/>
    <s v="D"/>
    <d v="2025-03-28T00:00:00"/>
    <n v="22025000769"/>
    <s v="2025 11 1361 22199"/>
    <n v="47.5"/>
    <x v="238"/>
    <s v="CUELGA ESCOBAS CON RODILLOS. ADHES. BRINOX / LIMA LIQUIDACION / ALYCO 108015 TIJERA  ELECTR. M/BICOMP. 145 MM / *ADAPTAD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665"/>
    <s v="D"/>
    <d v="2025-03-13T00:00:00"/>
    <n v="22025001043"/>
    <s v="2025 10 2311 212"/>
    <n v="47.53"/>
    <x v="238"/>
    <s v="F - 756 - TORNILLERIA, PICAPORTE Y MANILLA - VVDA ALOJ PROVISIONAL SALUD 15 2 DCHA- FERRET ORTIZ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49000014"/>
    <s v="AD"/>
    <d v="2025-01-01T00:00:00"/>
    <n v="22025002232"/>
    <s v="2025 10 2311 22104"/>
    <n v="1072.27"/>
    <x v="35"/>
    <s v="CONTRATO DE SUMINISTRO DE VESTUARIO Y CALZADO SE-PC-10-2023 (PR-SE-82/2022) -  2025"/>
    <n v="220"/>
    <s v="VELEZ-RUBIO"/>
    <s v="ALMERIA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104"/>
  </r>
  <r>
    <n v="220250006575"/>
    <s v="D"/>
    <d v="2025-03-28T00:00:00"/>
    <n v="22025001213"/>
    <s v="2025 03 9241 213"/>
    <n v="56.49"/>
    <x v="238"/>
    <s v="SUMINISTRO DE PILAS PARA COMBOS DE CENTROS CÍVICOS (PILA DURACELL PLUS LR61 9V BULK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1262"/>
    <s v="AD"/>
    <d v="2025-02-13T00:00:00"/>
    <n v="22025000029"/>
    <s v="2025 04 9204 213"/>
    <n v="1045.44"/>
    <x v="192"/>
    <s v="MANTENIMIENTO DEL ASCENSOR Y PLATAFORMA ELEVADORA INDUSTRIAL, LOTE 3, SEGUNDA PRÒRROGA, (65/2024)"/>
    <n v="220"/>
    <s v="VIGO"/>
    <s v="PONTEVEDRA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3"/>
  </r>
  <r>
    <n v="220250006873"/>
    <s v="D"/>
    <d v="2025-03-28T00:00:00"/>
    <n v="22025000920"/>
    <s v="2025 11 1321 22199"/>
    <n v="73.37"/>
    <x v="238"/>
    <s v="COMMENT|+++ DISTRITO 4 +++ / *ACEITE WD-40 200ML / *CUTTER TAJIMA LC-500 AUTO LOCK / CERRADURA TESA EMBUTIR 2030 60 HL *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1178"/>
    <s v="AD"/>
    <d v="2025-02-11T00:00:00"/>
    <n v="22025000760"/>
    <s v="2025 09 4321 213"/>
    <n v="137.94"/>
    <x v="471"/>
    <s v="FUGA EN BAÑOS DE LA CUPULA DEL MILENIO, REVISION NIVELES POZO BOMBEO"/>
    <n v="220"/>
    <s v="CISTERNIGA"/>
    <s v="VALLADOLID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1"/>
    <n v="213"/>
  </r>
  <r>
    <n v="220250006285"/>
    <s v="D"/>
    <d v="2025-03-28T00:00:00"/>
    <n v="22025001270"/>
    <s v="2025 07 1711 22199"/>
    <n v="108.94"/>
    <x v="238"/>
    <s v="VALE DE COMPRA Nº 1924 / *MANOPLA RECOGE HOJAS BIKAIN / TRAMPA EHL P/RATAS SUPERCAT / MASSO ROE GLUE TRAMPA ADHE RATAS 2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629"/>
    <s v="D"/>
    <d v="2025-03-13T00:00:00"/>
    <n v="22025001081"/>
    <s v="2025 06 3321 212"/>
    <n v="148.25"/>
    <x v="238"/>
    <s v="BLISTER 4 PILAS RECARG. AAA 750mAh (1249)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50001205"/>
    <s v="AD"/>
    <d v="2025-02-11T00:00:00"/>
    <n v="22025001072"/>
    <s v="2025 01 9203 22699"/>
    <n v="137.21"/>
    <x v="472"/>
    <s v="ADQUISICION BANDERA DIPUTACION PALENCIA GLORIETA DEL MATADERO, R.."/>
    <n v="220"/>
    <s v="MALIAÑO"/>
    <s v="SANTANDER"/>
    <x v="3"/>
    <s v="AdDirec - Adjudicación Directa"/>
    <s v="SinC - Sin Criterio"/>
    <x v="0"/>
    <x v="0"/>
    <s v="2"/>
    <s v="2. Gastos corrientes en bienes y servicios"/>
    <s v="01"/>
    <x v="6"/>
    <s v="9203"/>
    <s v="9203. Unidad de régimen interior"/>
    <n v="22"/>
    <n v="22699"/>
  </r>
  <r>
    <n v="220250006395"/>
    <s v="D"/>
    <d v="2025-03-28T00:00:00"/>
    <n v="22025001128"/>
    <s v="2025 11 1621 22199"/>
    <n v="345.44"/>
    <x v="473"/>
    <s v="REMACHE 6.0X25 ALU/AC / SIERRA DE CALAR JSPE135TQX/K / REMACHE 6.0X14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631"/>
    <s v="D"/>
    <d v="2025-03-13T00:00:00"/>
    <n v="22025001081"/>
    <s v="2025 06 3321 212"/>
    <n v="245.03"/>
    <x v="238"/>
    <s v="CABALLETE PINTOR MADERA 175 CMS (2123)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50006811"/>
    <s v="D"/>
    <d v="2025-03-28T00:00:00"/>
    <n v="22025001128"/>
    <s v="2025 11 1621 22199"/>
    <n v="707.69"/>
    <x v="473"/>
    <s v="FUNDA GRAFOPLAS 11 TAL PP 80 MIC A4 / PASTA LAVAMANOS PIU BALDE 5000ML  / POWERPACK M18FPP2E3-502XEU / CARPETA CANGURO 4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927"/>
    <s v="D"/>
    <d v="2025-03-28T00:00:00"/>
    <n v="22025001131"/>
    <s v="2025 11 1631 22110"/>
    <n v="982.52"/>
    <x v="473"/>
    <s v="BOLSA NEGRA 90X95 G-140 BDRPLTOTAL (1000 unid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10"/>
  </r>
  <r>
    <n v="220250006959"/>
    <s v="D"/>
    <d v="2025-03-28T00:00:00"/>
    <n v="22025001131"/>
    <s v="2025 11 1631 22110"/>
    <n v="982.52"/>
    <x v="473"/>
    <s v="BOLSA NEGRA 90X95 G-140 BDRPLTOTAL (1000 unid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10"/>
  </r>
  <r>
    <n v="220250006969"/>
    <s v="D"/>
    <d v="2025-03-28T00:00:00"/>
    <n v="22025001131"/>
    <s v="2025 11 1631 22110"/>
    <n v="982.52"/>
    <x v="473"/>
    <s v="BOLSA NEGRA 90X95 G-140 BDRPLTOTAL (1000 unid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10"/>
  </r>
  <r>
    <n v="220250006315"/>
    <s v="D"/>
    <d v="2025-03-28T00:00:00"/>
    <n v="22025001270"/>
    <s v="2025 07 1711 22199"/>
    <n v="525.54999999999995"/>
    <x v="238"/>
    <s v="COMMENT|** VALE 1183  ** / FARDO HIGIENICO DOMESTICO 38M - 96 UNDS OFERTA / KIT ARNES NARANCO 80070B+80105 1,5M+80124 SA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773"/>
    <s v="D"/>
    <d v="2025-03-28T00:00:00"/>
    <n v="22025001128"/>
    <s v="2025 11 1621 22199"/>
    <n v="1583.12"/>
    <x v="473"/>
    <s v="MTNA. HARDCORE ROJO CLARO R-3020 400ML / KIT ADH POLIOFINAS LOCTITE 406+770 / FARO DELANTERO EXTERIOR REDONDO  / MTRO C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319"/>
    <s v="D"/>
    <d v="2025-03-28T00:00:00"/>
    <n v="22025000730"/>
    <s v="2025 10 2312 212"/>
    <n v="47.73"/>
    <x v="474"/>
    <s v="MANTENIMIENTO, SUMINISTRO DEMATERIALES PARA REPARACIONES DEL CVA RONDILLA Y SAN JUAN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971"/>
    <s v="D"/>
    <d v="2025-03-28T00:00:00"/>
    <n v="22025001131"/>
    <s v="2025 11 1631 22110"/>
    <n v="1958.02"/>
    <x v="473"/>
    <s v="GRAFFITI-BK (10L) / SEK DECAPIN GEL (10L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10"/>
  </r>
  <r>
    <n v="220250006691"/>
    <s v="D"/>
    <d v="2025-03-28T00:00:00"/>
    <n v="22025001043"/>
    <s v="2025 10 2311 212"/>
    <n v="65.84"/>
    <x v="474"/>
    <s v="F - 1931 - CERRADURA MCM Y DE COSTA Y MARE PARA VVDA ALOJ PROV GUARDERIA 6 BAJO DCHA - SANTIAGO RGUEZ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1526"/>
    <s v="AD"/>
    <d v="2025-02-19T00:00:00"/>
    <n v="22025001382"/>
    <s v="2025 06 3321 22799"/>
    <n v="136.62"/>
    <x v="214"/>
    <s v="CTTO SERVICIO RECOGIDA PAPELERAS BIBLIOTECA PARQUESOL Y MARTIN ABRIL. EN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799"/>
  </r>
  <r>
    <n v="220250006339"/>
    <s v="D"/>
    <d v="2025-03-28T00:00:00"/>
    <n v="22025001267"/>
    <s v="2025 07 1711 22106"/>
    <n v="351.85"/>
    <x v="475"/>
    <s v="RENTAL (5 L) ABONO CE"/>
    <n v="300"/>
    <s v="TORDESILLAS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06"/>
  </r>
  <r>
    <n v="220250006295"/>
    <s v="D"/>
    <d v="2025-03-28T00:00:00"/>
    <n v="22025001270"/>
    <s v="2025 07 1711 22199"/>
    <n v="10.3"/>
    <x v="243"/>
    <s v="ALB: 25-201845 PED: 25-003161-1003 S/PED: 1155 / LUBRICANTE AFLOJATODO MULTIUSO WD-40 380+20 ML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1724"/>
    <s v="AD"/>
    <d v="2025-02-28T00:00:00"/>
    <n v="22025001517"/>
    <s v="2025 11 1621 22799"/>
    <n v="134.31"/>
    <x v="297"/>
    <s v="Reparación del sistema de alumbrado averiado en taller para tener correcta iluminación en taller. Recogida de Residuos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99"/>
  </r>
  <r>
    <n v="220250006331"/>
    <s v="D"/>
    <d v="2025-03-28T00:00:00"/>
    <n v="22025001270"/>
    <s v="2025 07 1711 22199"/>
    <n v="11.8"/>
    <x v="243"/>
    <s v="ALB: 25-202805 PED: 25-004766-1003 S/PED: 1195 / OUTILS ESCARIFICADOR DE 3 PUAS KAK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813"/>
    <s v="D"/>
    <d v="2025-03-13T00:00:00"/>
    <n v="22025001349"/>
    <s v="2025 02 9332 214"/>
    <n v="666.75"/>
    <x v="476"/>
    <s v="ACUERDO MARCO_8367JKB:CATADIOPTICO,ESCOBILLAS Y LAMPARA_0701DKW:5W40,ARANDELA,TASA,W75/3Y DI POLEN, MANO DE OBRA_9688DTP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4"/>
  </r>
  <r>
    <n v="220250006455"/>
    <s v="D"/>
    <d v="2025-03-28T00:00:00"/>
    <n v="22025000920"/>
    <s v="2025 11 1321 22199"/>
    <n v="12.06"/>
    <x v="243"/>
    <s v="ALB: 25-200878 PED: 25-001637-1003 S/PED:  / OBRA POLICIA MUNICIPAL DELICIAS / TUERCA REDUCIDA 3/4-1/2 LATON / CLABER R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49000340"/>
    <s v="AD"/>
    <d v="2025-01-01T00:00:00"/>
    <n v="22025001901"/>
    <s v="2025 11 1621 204"/>
    <n v="70438.66"/>
    <x v="477"/>
    <s v="PRIMERA PRORROGA CONTRATO EXP. SPSC - 54/2022 LOTE2 ARRENDAMIENTO CAMIÓN DEL 01/01/25 AL 13/09/25. SERVICIO DE LIMPIEZA."/>
    <n v="220"/>
    <s v="ALGEMESI"/>
    <s v="VALENCIA"/>
    <x v="3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0"/>
    <n v="204"/>
  </r>
  <r>
    <n v="220250006453"/>
    <s v="D"/>
    <d v="2025-03-28T00:00:00"/>
    <n v="22025000920"/>
    <s v="2025 11 1321 22199"/>
    <n v="13.5"/>
    <x v="243"/>
    <s v="ALB: 25-201113 PED: 25-002031-1003 S/PED: POLICIA DELICIAS / ABARCON DN75 2/1/2&quot;&quot; / CEYS MS TOTAL TECH TRANSPARENTE 290M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333"/>
    <s v="D"/>
    <d v="2025-03-28T00:00:00"/>
    <n v="22025001270"/>
    <s v="2025 07 1711 22199"/>
    <n v="13.75"/>
    <x v="243"/>
    <s v="ALB: 25-202712 PED: 25-004596-1003 S/PED: 1192 / BOLSA 25 UDS ESTACA PARA TUBERIA 16 MM (RB) / ENLACE ROSCA HEMBRA PE 25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61"/>
    <s v="D"/>
    <d v="2025-03-28T00:00:00"/>
    <n v="22025000731"/>
    <s v="2025 10 2312 212"/>
    <n v="14.93"/>
    <x v="243"/>
    <s v="MANTENIMIENTO,SUMINISTRO DE MATERIAL,PVC SANITARIO SERIE B DN 32 Y MANGUITO EVACUACION  PARA EL  CVA HUERTA DEL REY-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303"/>
    <s v="D"/>
    <d v="2025-03-28T00:00:00"/>
    <n v="22025001270"/>
    <s v="2025 07 1711 22199"/>
    <n v="18.66"/>
    <x v="243"/>
    <s v="ALB: 25-201662 PED: 25-002944-1003 S/PED: 1950 / CAJA 20 ROLLOS CINTA VERDE OLIVA PARA ATADORA MANUAL / CAJA 20 ROLLOS C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791"/>
    <s v="D"/>
    <d v="2025-03-13T00:00:00"/>
    <n v="22025000769"/>
    <s v="2025 11 1361 22199"/>
    <n v="27.3"/>
    <x v="243"/>
    <s v="ALB: 25-201576 PED: 25-002793-1003 S/PED:  / MANGO CEPILLO BARRENDERO MADERA SIN ROSCA 1300X28 (1995) / GARRA METALICA 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901"/>
    <s v="D"/>
    <d v="2025-03-28T00:00:00"/>
    <n v="22025001079"/>
    <s v="2025 06 3232 212"/>
    <n v="34.96"/>
    <x v="243"/>
    <s v="VARIOS SUMINISTROS DE MATERIAL DE FONTANERÍA // CEIP ENTRE RÍ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49000887"/>
    <s v="AD"/>
    <d v="2025-01-01T00:00:00"/>
    <n v="22025002105"/>
    <s v="2025 10 2312 213"/>
    <n v="128.56"/>
    <x v="160"/>
    <s v="MANTENIMIENTO Y CONSERVACION DEL C. DE APRENDIZAJE A LO LARGO DE LA VIDA- INICIATIVAS SOCIAL.- ENERO Y FEBRERO D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49000862"/>
    <s v="AD"/>
    <d v="2025-01-01T00:00:00"/>
    <n v="22025002080"/>
    <s v="2025 10 2314 213"/>
    <n v="124.26"/>
    <x v="283"/>
    <s v="CONTRATO MANTENIMIENTO ASCENSORES ESPACIO JOVEN ZONA SUR ENERO - MARZ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1"/>
    <n v="213"/>
  </r>
  <r>
    <n v="220250003675"/>
    <s v="D"/>
    <d v="2025-03-13T00:00:00"/>
    <n v="22025001043"/>
    <s v="2025 10 2311 212"/>
    <n v="40.06"/>
    <x v="243"/>
    <s v="F - 1370 - REDUCTORAS, LATIGUILLO, MANOMETRO - VVDA ALOJ PROVISIONAL TORTOLA 2 1C - FLUME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1218"/>
    <s v="AD"/>
    <d v="2025-02-12T00:00:00"/>
    <n v="22025001252"/>
    <s v="2025 03 9241 213"/>
    <n v="123.86"/>
    <x v="224"/>
    <s v="SUMINISTRO DE BATERÍA PARA GRUPO ELECTRÓGENO DE CC ZONA ESTE"/>
    <n v="220"/>
    <s v="MADRID"/>
    <s v="MADR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3"/>
  </r>
  <r>
    <n v="220250006909"/>
    <s v="D"/>
    <d v="2025-03-28T00:00:00"/>
    <n v="22025001079"/>
    <s v="2025 06 3232 212"/>
    <n v="46.79"/>
    <x v="243"/>
    <s v="VARIOS SUMINISTROS DE FONTANERÍA // CEIP VICENTE ALEIXANDRE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609"/>
    <s v="D"/>
    <d v="2025-03-28T00:00:00"/>
    <n v="22025001274"/>
    <s v="2025 07 1711 213"/>
    <n v="57.61"/>
    <x v="243"/>
    <s v="ALB: 24-233624 PED: 24-054136-1017 S/PED: 296931034    1136 / REPARACION DE:SOPLADOR    MARCA: STIHL  MODELO:  BR600  NS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1228"/>
    <s v="AD"/>
    <d v="2025-02-12T00:00:00"/>
    <n v="22025001115"/>
    <s v="2025 06 3321 22001"/>
    <n v="121.5"/>
    <x v="478"/>
    <s v="CTTO SUMINISTRO SUSCRIPCION REVISTA VIAJAR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096"/>
    <s v="AD"/>
    <d v="2025-01-01T00:00:00"/>
    <n v="22025001857"/>
    <s v="2025 11 1321 213"/>
    <n v="1875"/>
    <x v="111"/>
    <s v="PREST. ADICIONALES DEL 01.01.2025 AL 04.04.2025 MANT. Y CONSERV. INST. TERMICAS POLICIA (1ª PRORROGA EXP. SPSC 035/2021)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50006335"/>
    <s v="D"/>
    <d v="2025-03-28T00:00:00"/>
    <n v="22025001270"/>
    <s v="2025 07 1711 22199"/>
    <n v="65.44"/>
    <x v="243"/>
    <s v="ALB: 25-203094 PED: 25-005271-1003 S/PED: 1198 / ROLLO 100 ML MICROTUBO PVC PARA GOTERO TECH.FLOW DN3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907"/>
    <s v="D"/>
    <d v="2025-03-28T00:00:00"/>
    <n v="22025001079"/>
    <s v="2025 06 3232 212"/>
    <n v="84.87"/>
    <x v="243"/>
    <s v="VARIOS ARTÍCULOS DE FONTANERÍA // CEIP MIGUEL HERNÁNDEZ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301"/>
    <s v="D"/>
    <d v="2025-03-28T00:00:00"/>
    <n v="22025001270"/>
    <s v="2025 07 1711 22199"/>
    <n v="100.19"/>
    <x v="243"/>
    <s v="ALB: 25-201499 PED: 25-002631-1003 S/PED: 1944 / BOLSA 100 UDS. BRIDA NYLON NEGRA 3,6 X 370 / 3M ROLLO CINTA ENMASCARADO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49000097"/>
    <s v="AD"/>
    <d v="2025-01-01T00:00:00"/>
    <n v="22025001858"/>
    <s v="2025 11 1321 213"/>
    <n v="2696.13"/>
    <x v="111"/>
    <s v="PRESTACIONES BASICAS MANT. CONSERV. INST. TERMICAS POLICIA (1ª PRORROGA EXP.SPSC 035/2021)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50006305"/>
    <s v="D"/>
    <d v="2025-03-28T00:00:00"/>
    <n v="22025001270"/>
    <s v="2025 07 1711 22199"/>
    <n v="114.33"/>
    <x v="243"/>
    <s v="ALB: 25-201469 PED: 25-002631-1003 S/PED: 1944 / CAJA 20 ROLLOS CINTA ROJA PARA ATADORA MANUAL / CAJA DE 5000 GRAPAS 6X4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337"/>
    <s v="D"/>
    <d v="2025-03-28T00:00:00"/>
    <n v="22025001270"/>
    <s v="2025 07 1711 22199"/>
    <n v="123.37"/>
    <x v="243"/>
    <s v="ALB: 25-203926 PED: 25-006412-1003 S/PED: 1214 / RETIRA FERNANDO FERNANDEZ MAGAZ / VALVULA PVC ROSCAR 1&quot;&quot; / EURO ADAPTADO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911"/>
    <s v="D"/>
    <d v="2025-03-28T00:00:00"/>
    <n v="22025001079"/>
    <s v="2025 06 3232 212"/>
    <n v="138.52000000000001"/>
    <x v="243"/>
    <s v="PRESTO CONJUNTO MANETA PARA 1000M (4 UNDS) // CEIP EL PERAL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299"/>
    <s v="D"/>
    <d v="2025-03-28T00:00:00"/>
    <n v="22025001270"/>
    <s v="2025 07 1711 22199"/>
    <n v="146.33000000000001"/>
    <x v="243"/>
    <s v="ALB: 25-201591 PED: 25-002828-1003 S/PED: 1949 / RED.MARSELLA LATON H-M 11/2-11/2 / MACHON PE 11/2 / TE IGUAL R.HEMBRA L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903"/>
    <s v="D"/>
    <d v="2025-03-28T00:00:00"/>
    <n v="22025001079"/>
    <s v="2025 06 3232 212"/>
    <n v="179.48"/>
    <x v="243"/>
    <s v="CP ENTRERIOS / PRESTO GRIFO LAVABO TEMPORIZADO LATON CROMADO 1/2&quot;&quot; (605) / LATIGUILLO H-H 3/8-1/2 L- 200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329"/>
    <s v="D"/>
    <d v="2025-03-28T00:00:00"/>
    <n v="22025001270"/>
    <s v="2025 07 1711 22199"/>
    <n v="230.76"/>
    <x v="243"/>
    <s v="ALB: 25-202631 PED: 25-004438-1003 S/PED: 1187 / BOLSA 100 UDS. BRIDA NYLON MARRON 4,8 X 290  / TAPON PE DN 40 / MANGUIT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707"/>
    <s v="D"/>
    <d v="2025-03-28T00:00:00"/>
    <n v="22025000769"/>
    <s v="2025 11 1361 22199"/>
    <n v="233.34"/>
    <x v="243"/>
    <s v="3M SEMIMASCARA MEDIANA REF 6200  / CEYS MS TOTAL TECH MARRON 290ML //SERV. EXTINCION DE INCENDIOS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905"/>
    <s v="D"/>
    <d v="2025-03-28T00:00:00"/>
    <n v="22025001079"/>
    <s v="2025 06 3232 212"/>
    <n v="291.08999999999997"/>
    <x v="243"/>
    <s v="REGISTRO ALUMINIO ESTANCO RELLENABLE SENCILLO KN15 40x40 / CEIP ENTRE RÍ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297"/>
    <s v="D"/>
    <d v="2025-03-28T00:00:00"/>
    <n v="22025001270"/>
    <s v="2025 07 1711 22199"/>
    <n v="291.99"/>
    <x v="243"/>
    <s v="ALB: 25-201818 PED: 25-003161-1003 S/PED: 1155 / RED.MARSELLA LATON H-M 11/2-11/2 / HILO TEFLON SELLADOR DE TUBERIAS LOC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81"/>
    <s v="D"/>
    <d v="2025-03-28T00:00:00"/>
    <n v="22025001270"/>
    <s v="2025 07 1711 22199"/>
    <n v="604.99"/>
    <x v="243"/>
    <s v="ALB: 24-234022 PED: 24-055371-1003 S/PED: 1893 / MLK SIERRA DE SABLE BATERIA M18 FHZ-502X 22MM 3000 CPM (2 BATERIAS Y CA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83"/>
    <s v="D"/>
    <d v="2025-03-28T00:00:00"/>
    <n v="22025001270"/>
    <s v="2025 07 1711 22199"/>
    <n v="613.69000000000005"/>
    <x v="243"/>
    <s v="ALB: 24-234020 PED: 24-055361-1003 S/PED: 1892 / LLAVE GANCHO DN 40-50-63 / SILKY SERRUCHO RECTO GOMTARO 240MM  / BELLOT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769"/>
    <s v="D"/>
    <d v="2025-03-13T00:00:00"/>
    <n v="22025000766"/>
    <s v="2025 11 1361 214"/>
    <n v="91.63"/>
    <x v="287"/>
    <s v="H.M.O.  COMPROBAR  FALLOS  MEDIANTE DIAGNOSIS,  HACER PRUEBAS Y TEST DE ADBLUE. BORRAR FALLOS Y COMPROBAR FUNCIONAMIEN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3745"/>
    <s v="D"/>
    <d v="2025-03-13T00:00:00"/>
    <n v="22025000766"/>
    <s v="2025 11 1361 214"/>
    <n v="876.39"/>
    <x v="287"/>
    <s v="SUSTITUIR  ACEITE  MOTOR, FILTROS DE ACEITE, HABITACULO, AIRE, COMBUSTIBLE, DIRECCION, NIVELES Y ENGRASE//SEISPC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3771"/>
    <s v="D"/>
    <d v="2025-03-13T00:00:00"/>
    <n v="22025000766"/>
    <s v="2025 11 1361 214"/>
    <n v="890.62"/>
    <x v="287"/>
    <s v="H.M.O.  CAMBIAR  ACEITE,  FILTRO  DE ACEITE, AIRE, POLEN, COMBUSTIBLE Y SECADOR / FILTRO HABITACULO / FILTRO ACEITE /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3767"/>
    <s v="D"/>
    <d v="2025-03-13T00:00:00"/>
    <n v="22025000766"/>
    <s v="2025 11 1361 214"/>
    <n v="1014.34"/>
    <x v="287"/>
    <s v="H.M.O.  REALIZAR  MANTENIMIENTO  DE ACEITE MOTOR Y FILTROS / FILTRO COMBUSTIBLE / ANILLO TAPON CARTER / CARTUC.FILTR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3753"/>
    <s v="D"/>
    <d v="2025-03-13T00:00:00"/>
    <n v="22025000766"/>
    <s v="2025 11 1361 214"/>
    <n v="1087.92"/>
    <x v="287"/>
    <s v="H.M.O CAMBIO DE ACEITE MOTOR Y FILTROS / CARTUCHO COMBUS / CARTUC.FILTRO ACEITE / CARTUCHO SECADO / ADBLUE PREFILTR / 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6325"/>
    <s v="D"/>
    <d v="2025-03-28T00:00:00"/>
    <n v="22025001270"/>
    <s v="2025 07 1711 22199"/>
    <n v="19.25"/>
    <x v="479"/>
    <s v="HIBISCUS C-3 L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835"/>
    <s v="D"/>
    <d v="2025-03-28T00:00:00"/>
    <n v="22025001270"/>
    <s v="2025 07 1711 22199"/>
    <n v="172.21"/>
    <x v="479"/>
    <s v="JUNIPERO C-10 L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307"/>
    <s v="D"/>
    <d v="2025-03-28T00:00:00"/>
    <n v="22025001270"/>
    <s v="2025 07 1711 22199"/>
    <n v="181.5"/>
    <x v="479"/>
    <s v="CAÑAS DE BAMBU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781"/>
    <s v="D"/>
    <d v="2025-03-13T00:00:00"/>
    <n v="22025000769"/>
    <s v="2025 11 1361 22199"/>
    <n v="7.41"/>
    <x v="337"/>
    <s v="R-  4-N     SILEMBLO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51"/>
    <s v="D"/>
    <d v="2025-03-13T00:00:00"/>
    <n v="22025000769"/>
    <s v="2025 11 1361 22199"/>
    <n v="68.260000000000005"/>
    <x v="337"/>
    <s v="985-M- 6-100  TUERCA A.B. / 19541   ESTUCHE CAJON FIJO N.11 050107 / 19548   ESTUCHE CAJON FIJO N.12-21  060106 / 934-M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431"/>
    <s v="D"/>
    <d v="2025-03-28T00:00:00"/>
    <n v="22025000920"/>
    <s v="2025 11 1321 22199"/>
    <n v="204.61"/>
    <x v="337"/>
    <s v="64TI/35 KA 6356 CADADO ABUS LLAVES IGUALES Nº6356 / BOLSA BASURA  EXTRA 85X105 (PAQUETE 10 BOLSAS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563"/>
    <s v="D"/>
    <d v="2025-03-28T00:00:00"/>
    <n v="22025000769"/>
    <s v="2025 11 1361 22199"/>
    <n v="96.8"/>
    <x v="341"/>
    <s v="PINCHAZO ( FURGON+EQUILIBRADO 1762-GZJ ) / CAMARA NUEVA ( 6.00-16+MONTAJE CARRO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77"/>
    <s v="D"/>
    <d v="2025-03-13T00:00:00"/>
    <n v="22025000769"/>
    <s v="2025 11 1361 22199"/>
    <n v="506.46"/>
    <x v="341"/>
    <s v="CUBIERTA NUEVA ( 205/70R15 BARUM 1723-HNN ) / S.I. GESTION DE NFU CAT. C ( 1723-HNN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421"/>
    <s v="D"/>
    <d v="2025-03-28T00:00:00"/>
    <n v="22025000917"/>
    <s v="2025 11 1321 214"/>
    <n v="661.34"/>
    <x v="341"/>
    <s v="195/55R20 MICHELIN PRIM3 95H ( 3721-KGD ) / S.I. GESTION DE NFU  (  CAT. B 3721-KGD ) / 175/70R14 CONTINENTAL 95T XL  (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61"/>
    <s v="D"/>
    <d v="2025-03-28T00:00:00"/>
    <n v="22025000917"/>
    <s v="2025 11 1321 214"/>
    <n v="1728.37"/>
    <x v="341"/>
    <s v="EQUILIBRADO Y SERVICIOS ( FURGON 3934-JTY ) / 205/60R16 MICHELIN PRIM4 92V ( 1961.LTT ) / S.I. GESTION DE NFU  (  CAT. B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27"/>
    <s v="D"/>
    <d v="2025-03-28T00:00:00"/>
    <n v="22025000917"/>
    <s v="2025 11 1321 214"/>
    <n v="1984.89"/>
    <x v="341"/>
    <s v="205/60R 16 MICHELIN PRIM4 92H ( 6228-JKP ) / S.I. GESTION DE NFU  (  CAT. B 6228-JKP ) / 215/65R16 MICHELIN AG3 106T ( 3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55"/>
    <s v="D"/>
    <d v="2025-03-28T00:00:00"/>
    <n v="22025002600"/>
    <s v="2025 01 9206 22001"/>
    <n v="887.98"/>
    <x v="480"/>
    <s v="TARJETA POSTAL EN ESPAÑA, LA ( Corresponde a N/E  1 ) / EL ÁRBOL EN JARDINERÍA Y PAISAJISMO ( Corresponde a N/E  1 ) / V"/>
    <n v="300"/>
    <s v="VALLADOLID"/>
    <s v="VALLADOLID"/>
    <x v="3"/>
    <s v="PrAbier - Procedimiento Abierto"/>
    <s v="MultiC - MultiCriterio"/>
    <x v="1"/>
    <x v="0"/>
    <s v="2"/>
    <s v="2. Gastos corrientes en bienes y servicios"/>
    <s v="01"/>
    <x v="6"/>
    <s v="9206"/>
    <s v="9206. Archivo municipal"/>
    <n v="22"/>
    <n v="22001"/>
  </r>
  <r>
    <n v="220250006449"/>
    <s v="D"/>
    <d v="2025-03-28T00:00:00"/>
    <n v="22025000919"/>
    <s v="2025 11 1321 214"/>
    <n v="161.83000000000001"/>
    <x v="352"/>
    <s v="MEAT/9537 - MD REC PURGADOR / TEXTO/ - 2796CCZ / TEXTO/ - PRESUPUESTO DE ORIGEN # L25 0200000124 / PAPEL/5020032 - BOBIN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59"/>
    <s v="D"/>
    <d v="2025-03-28T00:00:00"/>
    <n v="22025000919"/>
    <s v="2025 11 1321 214"/>
    <n v="189.99"/>
    <x v="352"/>
    <s v="VALEO/574199 - VR54 300MM X1 SILENCIO CONVENCIONAL / TEXTO/ - MICRA ,  2543 HTB / TEXTO/ - VIENEN A POR ELLA / NGK/9121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33"/>
    <s v="D"/>
    <d v="2025-03-28T00:00:00"/>
    <n v="22025000919"/>
    <s v="2025 11 1321 214"/>
    <n v="451.32"/>
    <x v="352"/>
    <s v="NGK/94103 - CALENTADOR METALICO / TEXTO/ - MUY URGENTE  1216 KHB / TEXTO/ - PRESUPUESTO DE ORIGEN # L25 0200000950 / DYS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37"/>
    <s v="D"/>
    <d v="2025-03-28T00:00:00"/>
    <n v="22025000919"/>
    <s v="2025 11 1321 214"/>
    <n v="45.07"/>
    <x v="353"/>
    <s v="MOTIP 563 LIMPIADOR DE FRENOS 0.5L / COFAN CINTA AISLANTE NEGRA 20M / COFAN CINTA AMERICANA NEGRA 190 MICRAS 50MMX25M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89"/>
    <s v="D"/>
    <d v="2025-03-28T00:00:00"/>
    <n v="22025000919"/>
    <s v="2025 11 1321 214"/>
    <n v="163.35"/>
    <x v="353"/>
    <s v="VARTA SILVER AGM 70AH 760A(EN) 12V +DCHA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77"/>
    <s v="D"/>
    <d v="2025-03-28T00:00:00"/>
    <n v="22025000919"/>
    <s v="2025 11 1321 214"/>
    <n v="229.9"/>
    <x v="353"/>
    <s v="VARTA SILVER AGM 70AH 760A(EN) 12V +DCHA / MICHELIN EURODAINU INFLADOR A1821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75"/>
    <s v="D"/>
    <d v="2025-03-28T00:00:00"/>
    <n v="22025000919"/>
    <s v="2025 11 1321 214"/>
    <n v="357.56"/>
    <x v="353"/>
    <s v="LIV AGUA DESTILADA-DESMINERALIZADA 5L / ESCOBILLAS RENAULT SCENIC 750/650 / ESCOBILLAS RENAULT SCENIC 750/650 / DURACEL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79"/>
    <s v="D"/>
    <d v="2025-03-28T00:00:00"/>
    <n v="22025000919"/>
    <s v="2025 11 1321 214"/>
    <n v="1000.98"/>
    <x v="353"/>
    <s v="VARTA SILVER AGM 70AH 760A(EN) 12V +DCHA / PHILIPS 12V HIR 2 LONGLIFE 55W 9012LLC1 / LOMAR LAVAPARABRISAS AK-LP 10 AZU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3673"/>
    <s v="D"/>
    <d v="2025-03-13T00:00:00"/>
    <n v="22025001043"/>
    <s v="2025 10 2311 212"/>
    <n v="6.23"/>
    <x v="369"/>
    <s v="F - 1234 - TIRADOR ZAMAC 160mm - CEAS ZONA SUR-LA RUBIA - MARINO DE LA FUENTE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259"/>
    <s v="D"/>
    <d v="2025-03-28T00:00:00"/>
    <n v="22025000730"/>
    <s v="2025 10 2312 212"/>
    <n v="20.32"/>
    <x v="369"/>
    <s v="MANTENIMIENTO, SUMINISTRO DE MATERIAL, TAPETA ROBLE BARN.70*13 PARA EL  C.V.A. SAN JUAN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663"/>
    <s v="D"/>
    <d v="2025-03-13T00:00:00"/>
    <n v="22025001043"/>
    <s v="2025 10 2311 212"/>
    <n v="75.48"/>
    <x v="369"/>
    <s v="F - 722 - TABLAS DE MELAMINA NEGRA Y TORNILLERÍA PARA CEAS CENTRO-JEFATURAS - MARINO DE LA FUENTE SA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245"/>
    <s v="D"/>
    <d v="2025-03-28T00:00:00"/>
    <n v="22025000730"/>
    <s v="2025 10 2312 212"/>
    <n v="207.71"/>
    <x v="369"/>
    <s v="MANTENIENTO, SUMINISTRO DE MATERIAL PARA REPARACIONES DEL CVA LA VICTORIA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81"/>
    <s v="D"/>
    <d v="2025-03-28T00:00:00"/>
    <n v="22025001079"/>
    <s v="2025 06 3232 212"/>
    <n v="54.43"/>
    <x v="386"/>
    <s v="CARGA GAS BOMBONA 2,8K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747"/>
    <s v="D"/>
    <d v="2025-03-13T00:00:00"/>
    <n v="22025000769"/>
    <s v="2025 11 1361 22199"/>
    <n v="90.75"/>
    <x v="386"/>
    <s v="MASCARILLA FFP2 S/V PLEGABLE 828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85"/>
    <s v="D"/>
    <d v="2025-03-28T00:00:00"/>
    <n v="22025001213"/>
    <s v="2025 03 9241 213"/>
    <n v="91.71"/>
    <x v="386"/>
    <s v="MATERIAL FERRETERÍA PARA CC JOSÉ LUIS MOSQUERA (ID 43861) DOSI JAB VISION FUME 1,4L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799"/>
    <s v="D"/>
    <d v="2025-03-13T00:00:00"/>
    <n v="22025000769"/>
    <s v="2025 11 1361 22199"/>
    <n v="100.28"/>
    <x v="386"/>
    <s v="ESCUADRA ALUMINIO 36x36x38 / TORN. C/MARTILLO 8.8 8x20+TUERCA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913"/>
    <s v="D"/>
    <d v="2025-03-28T00:00:00"/>
    <n v="22025001079"/>
    <s v="2025 06 3232 212"/>
    <n v="107.57"/>
    <x v="386"/>
    <s v="HOJA SIERRA SABLE 250MM S1242KHM / HOJA SIERRA SABLE 250MM S1242KHM // CEIP MARINA ESCOBAR - CEIP ALONSO BERRUGUETE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915"/>
    <s v="D"/>
    <d v="2025-03-28T00:00:00"/>
    <n v="22025001079"/>
    <s v="2025 06 3232 212"/>
    <n v="113.39"/>
    <x v="386"/>
    <s v="SIKA 11FC PURFORM BLANCO 300ML / SIKASIL 110 NEUTRAL TRANSPARENTE / CARGA GAS BOMBONA 2,8K - COLEGIOS PÚBL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459"/>
    <s v="D"/>
    <d v="2025-03-28T00:00:00"/>
    <n v="22025000921"/>
    <s v="2025 11 1321 22699"/>
    <n v="134.99"/>
    <x v="386"/>
    <s v="BROCA SDS PLUS 10X550X610 (5X) / CORONA 7969 C/P &lt;750 68x75/50 / CINTA PERFORADA GALVA 17x0,8x10M / T. INVIOLABLE 6 X 5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263"/>
    <s v="D"/>
    <d v="2025-03-28T00:00:00"/>
    <n v="22025000730"/>
    <s v="2025 10 2312 212"/>
    <n v="211.91"/>
    <x v="386"/>
    <s v="MANTEN. SUMINISTRO DE MATERIALES PARA REPARACIONES  TACO SX PLUS 6X30 YDISPENSADOR PAPEL PARA EL CVA RONDILLA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637"/>
    <s v="D"/>
    <d v="2025-03-13T00:00:00"/>
    <n v="22025001081"/>
    <s v="2025 06 3321 212"/>
    <n v="286.82"/>
    <x v="386"/>
    <s v="BROCA PRO SDS-MAX 65X450X600mm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50006641"/>
    <s v="D"/>
    <d v="2025-03-28T00:00:00"/>
    <n v="22025001276"/>
    <s v="2025 07 1711 214"/>
    <n v="30.25"/>
    <x v="481"/>
    <s v="MONTAJE / EQUILIBRAR RUEDA TURISMO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69"/>
    <s v="D"/>
    <d v="2025-03-28T00:00:00"/>
    <n v="22025001276"/>
    <s v="2025 07 1711 214"/>
    <n v="30.25"/>
    <x v="481"/>
    <s v="REPARAR RUEDA MIXTA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837"/>
    <s v="D"/>
    <d v="2025-03-28T00:00:00"/>
    <n v="22025001276"/>
    <s v="2025 07 1711 214"/>
    <n v="394.83"/>
    <x v="481"/>
    <s v="CUB 145/80R13 75T MABOR / 900N2 / MONTAJE / VALVULA TR410 / REPARAR RUEDA CON INSERTO Y LIMPIEZA DE LLANTA / REPARAR RU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293"/>
    <s v="D"/>
    <d v="2025-03-28T00:00:00"/>
    <n v="22025001266"/>
    <s v="2025 07 1711 214"/>
    <n v="182.41"/>
    <x v="422"/>
    <s v="PLACA CUADRADA VEHIC.ESPE. / lampara 24v Festoon T10,5x43 10W St / lampara 24v C5W Standard SV8,5 / W21002 CRYSTAL CLEAN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357"/>
    <s v="D"/>
    <d v="2025-03-28T00:00:00"/>
    <n v="22025000919"/>
    <s v="2025 11 1321 214"/>
    <n v="280.64999999999998"/>
    <x v="422"/>
    <s v="BOMBA LIMPIA PSA / BUJIA DE ESPIGA / ROTULA DIRECCION / ROTULA DIRECCION / FILTRO DE AIRE / FILTRO DE ACEITE / lampara 2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51"/>
    <s v="D"/>
    <d v="2025-03-28T00:00:00"/>
    <n v="22025000919"/>
    <s v="2025 11 1321 214"/>
    <n v="365.09"/>
    <x v="422"/>
    <s v="PILA VARTA AAA BLISTER 12 LONGLIFE / PILA VARTA AA BLISTER 12 LONGLIFE / TORNILLO ALLEN / 50TUERCA HEXAGONAL / 50TUERC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45"/>
    <s v="D"/>
    <d v="2025-03-28T00:00:00"/>
    <n v="22025000769"/>
    <s v="2025 11 1361 22199"/>
    <n v="520.57000000000005"/>
    <x v="422"/>
    <s v="BOLSA BRIDAS NEGRAS 3.6X280 (100) / CINTA CARROCERO PREMIUM 19X50 / Tenacilla de ajuste rápido picoloro / ADHESIVO DE C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341"/>
    <s v="D"/>
    <d v="2025-03-28T00:00:00"/>
    <n v="22025001266"/>
    <s v="2025 07 1711 214"/>
    <n v="1394.19"/>
    <x v="422"/>
    <s v="SYNTIUM 5000 AV 5W30 5L. / Canon Gestion Aceite (RD679/2006) / PILOTO BALIZAMIENTO LATERAL / ALFOMBRA PEUGEOT PARTNER /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531"/>
    <s v="D"/>
    <d v="2025-03-28T00:00:00"/>
    <n v="22025000919"/>
    <s v="2025 11 1321 214"/>
    <n v="1817.09"/>
    <x v="422"/>
    <s v="Batería moto Yumicon 12,6Ah 150A CP / Batería moto Yumicon 11,6Ah 120A CP / Bateria Moto Seca Sb  12 V 11Ah / Batería m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3783"/>
    <s v="D"/>
    <d v="2025-03-13T00:00:00"/>
    <n v="22025000769"/>
    <s v="2025 11 1361 22199"/>
    <n v="1896.88"/>
    <x v="422"/>
    <s v="LLAVE COMBINADA 10 MM / CAJA 5 ADAP.T. BOLA 1/4&quot;&quot;1/4&quot;&quot; 50MM / CAJA 5 ADAP.T. PIN 1/4&quot;&quot;'' 1/2&quot;&quot; 50MM / PILA ALKALINA 4R25 6V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87"/>
    <s v="D"/>
    <d v="2025-03-13T00:00:00"/>
    <n v="22025000769"/>
    <s v="2025 11 1361 22199"/>
    <n v="112.52"/>
    <x v="426"/>
    <s v="ADPRO/101 - AGUA DESTILADA 5L. AD / ADPRO/15504 - ANTICONGELANTE AD-PLUX 5L 50% / ADPRO/15502 - ANTICONG. ROSA 50% 5L /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15"/>
    <s v="D"/>
    <d v="2025-03-13T00:00:00"/>
    <n v="22025001043"/>
    <s v="2025 10 2311 212"/>
    <n v="56.19"/>
    <x v="482"/>
    <s v="F - 1818 - 4 BOLSAS CEMENTO RAPIDO Y 2 BOTES PINTURA GRIS - CENTRO INTEGRADO PSH - RIALCO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893"/>
    <s v="D"/>
    <d v="2025-03-28T00:00:00"/>
    <n v="22025001079"/>
    <s v="2025 06 3232 212"/>
    <n v="64.52"/>
    <x v="482"/>
    <s v="SACO CEMENTO GRIS 32.5 R // CEIP NARCISO ALONSO CORTÉ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707"/>
    <s v="D"/>
    <d v="2025-03-13T00:00:00"/>
    <n v="22025001070"/>
    <s v="2025 11 3111 22199"/>
    <n v="17.79"/>
    <x v="445"/>
    <s v="GRIFO CURVO CON PORTAGOMA 1/2&quot;&quot; / VALVULA ESFERA &quot;&quot;MINI&quot;&quot; M-H 1/2&quot;&quot;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243"/>
    <s v="D"/>
    <d v="2025-03-28T00:00:00"/>
    <n v="22025000731"/>
    <s v="2025 10 2312 212"/>
    <n v="43.57"/>
    <x v="445"/>
    <s v="MANTENIMIENTO, SUMINISTRO DE DESATASCADOR LIQUIDO ALTA DENSIDAD 2 KG.PARA EL CVA RIO ESGUEVA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5355"/>
    <s v="AD"/>
    <d v="2025-03-25T00:00:00"/>
    <n v="22025002738"/>
    <s v="2025 03 9241 212"/>
    <n v="121"/>
    <x v="86"/>
    <s v="Suministro de un contenedor de 5 m3 para C.C. Rondilla."/>
    <n v="220"/>
    <s v="LA FLECHA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49000854"/>
    <s v="AD"/>
    <d v="2025-01-01T00:00:00"/>
    <n v="22025002072"/>
    <s v="2025 01 4331 22799"/>
    <n v="121"/>
    <x v="483"/>
    <s v="SISTEMA DE TELEGESTIÓN DEL RIEGO PARA LA OBRA DE LOS TOLDOS DE LA CALLE SANTA MARÍA  (EXPTE: AI-27/2019)"/>
    <n v="220"/>
    <s v="MARBELLA"/>
    <s v="MALAG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5687"/>
    <s v="AD"/>
    <d v="2025-03-26T00:00:00"/>
    <n v="22025002630"/>
    <s v="2025 03 9241 213"/>
    <n v="117.37"/>
    <x v="57"/>
    <s v="CONTRATO DE MANTENIMIENTO ALARMAS (LOTE 3, CCTV) PARA CENTRO LAS FLORES (ENERO / MAYO 2025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5796"/>
    <s v="AD"/>
    <d v="2025-03-27T00:00:00"/>
    <n v="22025003271"/>
    <s v="2025 08 1301 22699"/>
    <n v="115.51"/>
    <x v="180"/>
    <s v="Suministro de plastificadora con destino al Servicio de Ocupación de Vía Pública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301"/>
    <s v="1301. Dirección del área de tráfico y movilidad"/>
    <n v="22"/>
    <n v="22699"/>
  </r>
  <r>
    <n v="220250005697"/>
    <s v="AD"/>
    <d v="2025-03-26T00:00:00"/>
    <n v="22025002755"/>
    <s v="2025 03 9241 22602"/>
    <n v="111.45"/>
    <x v="60"/>
    <s v="SUMINISTRO DE PAPEL PARA IMPRESIÓN PUBLICIDAD MENUDO FIN DE SEMANA (1 ED.) Y CARNAVAL 2025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2"/>
  </r>
  <r>
    <n v="220250001263"/>
    <s v="AD"/>
    <d v="2025-02-13T00:00:00"/>
    <n v="22025000030"/>
    <s v="2025 04 9204 213"/>
    <n v="1040.5999999999999"/>
    <x v="165"/>
    <s v="MANTENIMIENTO DEL SISTEMA DE DETECCIÓN Y EXTINCIÓN DE INCENDIOS, LOTE 4, SEGUNDA PRÓRROGA, (65/2024)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3"/>
  </r>
  <r>
    <n v="220250005746"/>
    <s v="AD"/>
    <d v="2025-03-27T00:00:00"/>
    <n v="22025002933"/>
    <s v="2025 01 9207 22699"/>
    <n v="108.9"/>
    <x v="412"/>
    <s v="ADJUIDICA GRABACIÓN EN OFF VOZ ALCALDE PARA VÍDEO DIVULGATIVO CANDIDATURA VALLADOLID COMO CIUDAD EUROPEA DEPORTE 2026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49000907"/>
    <s v="AD"/>
    <d v="2025-01-01T00:00:00"/>
    <n v="22025002114"/>
    <s v="2025 10 2311 213"/>
    <n v="106.2"/>
    <x v="67"/>
    <s v="MANTENIMIENTO DE ASCENSORES EN COMEDOR SOCIAL 1ER TRIMESTRE 2025. HASTA ENTRADA NUEVO CONTRATO.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49000924"/>
    <s v="AD"/>
    <d v="2025-01-01T00:00:00"/>
    <n v="22025002125"/>
    <s v="2025 10 2412 213"/>
    <n v="106"/>
    <x v="67"/>
    <s v="MANTENIMIENTO ASCENSOR DEL C. DE F. PARA EL EMPLEO- JACINTO BENAVENTE DE ENERO A MARZO D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412"/>
    <s v="2412. Formación para el empleo"/>
    <n v="21"/>
    <n v="213"/>
  </r>
  <r>
    <n v="220250001524"/>
    <s v="AD"/>
    <d v="2025-02-19T00:00:00"/>
    <n v="22025001367"/>
    <s v="2025 06 3321 22001"/>
    <n v="103"/>
    <x v="484"/>
    <s v="CTTO SUSCRIPCION REVISTA DISCOVERY BOX BIBLIOTECAS MUNICIPALES AÑO 2025"/>
    <n v="220"/>
    <s v="SANT JUST DESVERN"/>
    <s v="BARCELONA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570"/>
    <s v="AD"/>
    <d v="2025-01-01T00:00:00"/>
    <n v="22025001964"/>
    <s v="2025 09 4321 22799"/>
    <n v="3357.21"/>
    <x v="485"/>
    <s v="MANTENIMIENTO ALBERGUE MUNICIPAL PEREGRINOS PUENTE DUERO. LOTE 2 MANTENIMIENTO DEL JARDIN. UN AÑO DE DURACIÓN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799"/>
  </r>
  <r>
    <n v="220250005769"/>
    <s v="AD"/>
    <d v="2025-03-27T00:00:00"/>
    <n v="22025002764"/>
    <s v="2025 07 1701 22102"/>
    <n v="984.83"/>
    <x v="301"/>
    <s v="MTO_GESTIÓN ENERGÉTICA MEDIANTE BIOMASA_ REVISIÓN PRECIOS 2025. COMPLEMENTARIO_CASA DEL BARCO Y EDIF_ ANEXO"/>
    <n v="22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102"/>
  </r>
  <r>
    <n v="220250001227"/>
    <s v="AD"/>
    <d v="2025-02-12T00:00:00"/>
    <n v="22025001110"/>
    <s v="2025 06 3321 22001"/>
    <n v="101.98"/>
    <x v="486"/>
    <s v="CTTO SUMINISTRO SUSCRIPCION REVISTA PEONZA BIBLIOTECAS MUNICIPALES AÑO 2025"/>
    <n v="220"/>
    <s v="SANTANDER"/>
    <s v="SANTANDER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713"/>
    <s v="AD"/>
    <d v="2025-02-28T00:00:00"/>
    <n v="22025001606"/>
    <s v="2025 10 2312 22699"/>
    <n v="101.45"/>
    <x v="470"/>
    <s v="DISEÑO GRAFICO Y MAQUETACION DEL FOLLETO DE ACTIVIDADES  Y DEL CONCIERTO DE PRIMAVERA DE LOS CVA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1165"/>
    <s v="AD"/>
    <d v="2025-02-11T00:00:00"/>
    <n v="22025000996"/>
    <s v="2025 10 2314 22613"/>
    <n v="100"/>
    <x v="325"/>
    <s v="MATERIAL DE DIFUSION PROGRAMA JUVENIL &quot;&quot;CONOCE TU AYUNTAMIENTO&quot;&quot; / DURANTE 2025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613"/>
  </r>
  <r>
    <n v="220249000053"/>
    <s v="AD"/>
    <d v="2025-01-01T00:00:00"/>
    <n v="22025001828"/>
    <s v="2025 03 9241 22799"/>
    <n v="1411.7"/>
    <x v="183"/>
    <s v="SPC 13/2024 SERVICIOS INFORMÁTICOS IMPRESIÓN TICKETS Y PROVISIÓN CONTENIDOS PANTALLAS INFORMATIVAS EN/FEB (1A)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799"/>
  </r>
  <r>
    <n v="220250005747"/>
    <s v="AD"/>
    <d v="2025-03-27T00:00:00"/>
    <n v="22025003065"/>
    <s v="2025 01 9207 22001"/>
    <n v="99"/>
    <x v="487"/>
    <s v="ADJUDICA RENOVACIÓN SUSCRIPCIÓN PAPEL PERIÓDICO 'EL DÍA DE VALLADOLID' - 14/02/2025 a 13/02/2026 - MEDIOS COMUNICACIÓN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1709"/>
    <s v="AD"/>
    <d v="2025-02-28T00:00:00"/>
    <n v="22025001493"/>
    <s v="2025 10 2311 212"/>
    <n v="91.52"/>
    <x v="58"/>
    <s v="SUSTITUCIÓN CRISTAL ROTO EN EL CENTRO INTEGRADO PSH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2"/>
  </r>
  <r>
    <n v="220249000767"/>
    <s v="AD"/>
    <d v="2025-01-01T00:00:00"/>
    <n v="22025002371"/>
    <s v="2025 03 9241 213"/>
    <n v="948.79"/>
    <x v="374"/>
    <s v="CONTRATO CENTRALIZADO MANTENIMIENTO APARATOS ELEVADORES DE CENTROS MUNICIPALES (LOTE 6, INSPECCIONES PERIÓDICAS // 2A)"/>
    <n v="220"/>
    <s v="BOECILLO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1"/>
    <n v="213"/>
  </r>
  <r>
    <n v="220249000751"/>
    <s v="AD"/>
    <d v="2025-01-01T00:00:00"/>
    <n v="22025002351"/>
    <s v="2025 10 2311 213"/>
    <n v="849.18"/>
    <x v="67"/>
    <s v="L4 - CONTRATO MANTENIMIENTO ELEVADORES CENTRO INTEGRADO. DE 1/2/ 2025 A 31/1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50001288"/>
    <s v="AD"/>
    <d v="2025-02-14T00:00:00"/>
    <n v="22025001340"/>
    <s v="2025 01 9207 22001"/>
    <n v="89"/>
    <x v="488"/>
    <s v="ADJUDICA RENOVACIÓN SUSCRIPCIÓN ANUAL (2025) PERIÓDICO DIGITAL ELCONFIDENCIAL.COM - GOBIERNO Y RELACIONES"/>
    <n v="220"/>
    <s v="POZUELO DE ALARCON"/>
    <s v="MADR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1192"/>
    <s v="AD"/>
    <d v="2025-02-11T00:00:00"/>
    <n v="22025000926"/>
    <s v="2025 11 1361 22199"/>
    <n v="85.6"/>
    <x v="489"/>
    <s v="6 CARPETAS PORTADOCUMENTOS CON PINZA Y ORGANIZADOR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522"/>
    <s v="AD"/>
    <d v="2025-01-01T00:00:00"/>
    <n v="22025002293"/>
    <s v="2025 07 1721 22799"/>
    <n v="950.4"/>
    <x v="344"/>
    <s v="VS 1/24 SERVICIOS DE MANTENIMIENTO Y CALIBRACIÓN DE EQUIPOS DEL LABORATORIO DE LA RED DE CALIDAD DE VALLADOLID"/>
    <n v="220"/>
    <s v="ALDEAMAYOR DE SAN MARTÍN"/>
    <s v="VALLADOL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49000597"/>
    <s v="AD"/>
    <d v="2025-01-01T00:00:00"/>
    <n v="22025002298"/>
    <s v="2025 05 4312 22799"/>
    <n v="7771.73"/>
    <x v="490"/>
    <s v="CONTRATO ELABORACION CONTENIDOS DIGITALES PARA MUPIS: ACTUALIZACIONES Y ADAPTACIONES."/>
    <n v="220"/>
    <s v="PONTEDEUME"/>
    <s v="LA CORUÑA"/>
    <x v="0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799"/>
  </r>
  <r>
    <n v="220250001115"/>
    <s v="AD"/>
    <d v="2025-02-10T00:00:00"/>
    <n v="22025001061"/>
    <s v="2025 01 9206 213"/>
    <n v="85.26"/>
    <x v="364"/>
    <s v="INSPECCIÓN CENTRO DE TRANSFORMACIÓN ARCHIVO MUNICIPAL POR O.C.A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1"/>
    <n v="213"/>
  </r>
  <r>
    <n v="220249000031"/>
    <s v="AD"/>
    <d v="2025-01-01T00:00:00"/>
    <n v="22025001823"/>
    <s v="2025 08 1301 22699"/>
    <n v="81.069999999999993"/>
    <x v="269"/>
    <s v="Contrato con CULLIGAN WATER SPAIN para el suministro de botellas de agua para la Direc. del Área de Tráfico y Mov."/>
    <n v="220"/>
    <s v="TOMARES"/>
    <s v="SEVILLA"/>
    <x v="3"/>
    <s v="AdDirec - Adjudicación Directa"/>
    <s v="SinC - Sin Criterio"/>
    <x v="0"/>
    <x v="0"/>
    <s v="2"/>
    <s v="2. Gastos corrientes en bienes y servicios"/>
    <s v="08"/>
    <x v="2"/>
    <s v="1301"/>
    <s v="1301. Dirección del área de tráfico y movilidad"/>
    <n v="22"/>
    <n v="22699"/>
  </r>
  <r>
    <n v="220249000770"/>
    <s v="AD"/>
    <d v="2025-01-01T00:00:00"/>
    <n v="22025002374"/>
    <s v="2025 10 2312 213"/>
    <n v="583.87"/>
    <x v="374"/>
    <s v="LOTE 6-INSPECCION ELEVADORES OCAS-CVAS NO TRANSF-CONTRATO AÑOS 2025 Y 2026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39000168"/>
    <s v="AD"/>
    <d v="2025-01-01T00:00:00"/>
    <n v="22025001632"/>
    <s v="2025 03 9241 22700"/>
    <n v="1669.8"/>
    <x v="491"/>
    <s v="SE-PC 15/2023: PRÓRROGA DEL CONTRATO DE CONTROL DE PLAGAS DE LOS CENTROS DE PARTICIPACIÓN CIUDADANA (1 ENE24-30 ABR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2"/>
    <n v="22700"/>
  </r>
  <r>
    <n v="220249000054"/>
    <s v="AD"/>
    <d v="2025-01-01T00:00:00"/>
    <n v="22025001829"/>
    <s v="2025 07 1701 22102"/>
    <n v="4954.96"/>
    <x v="301"/>
    <s v="GASTO COMPLEM. REVISIÓN DE PRECIOS CONTRATO MANT. INTEGRAL GESTIÓN ENERGÉTICA BIOMASA. CASA DEL BARCO Y ANEXO. 2025-2026"/>
    <n v="220"/>
    <s v="MADRID"/>
    <s v="MADRID"/>
    <x v="5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102"/>
  </r>
  <r>
    <n v="220239000075"/>
    <s v="AD"/>
    <d v="2025-01-01T00:00:00"/>
    <n v="22025001616"/>
    <s v="2025 09 4322 22799"/>
    <n v="511.9"/>
    <x v="414"/>
    <s v="ADJUDICACION CONTRATO CENTRALIZADO PUBLICACION DATOS TURISMO EN EL OBSERVATORIO URBANO PARA EL AÑ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8"/>
    <s v="4322"/>
    <s v="4332. Dirección del área de turismo, eventos y marca ciudad"/>
    <n v="22"/>
    <n v="22799"/>
  </r>
  <r>
    <n v="220249000657"/>
    <s v="AD"/>
    <d v="2025-01-01T00:00:00"/>
    <n v="22025001992"/>
    <s v="2025 11 1621 213"/>
    <n v="478.23"/>
    <x v="67"/>
    <s v="CONTRATO CENTRALIZADO MANTENIMIENTO ASCENSOR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49000754"/>
    <s v="AD"/>
    <d v="2025-01-01T00:00:00"/>
    <n v="22025002354"/>
    <s v="2025 01 4331 213"/>
    <n v="478.23"/>
    <x v="67"/>
    <s v="CONTRATACIÓN DEL MANTENIMIENTO DE APARATOS ELEVADORES EN LOS EDIFICIOS DEPENDIENTES DE LA AGENCIA DE INNOVACIÓN.LOTE 3."/>
    <n v="220"/>
    <s v="VALLADOLID"/>
    <s v="VALLADOLID"/>
    <x v="0"/>
    <s v="PrAbier - Procedimiento Abierto"/>
    <s v="UniC - Único Criterio"/>
    <x v="2"/>
    <x v="0"/>
    <s v="2"/>
    <s v="2. Gastos corrientes en bienes y servicios"/>
    <s v="01"/>
    <x v="6"/>
    <s v="4331"/>
    <s v="4331. Desarrollo empresarial"/>
    <n v="21"/>
    <n v="213"/>
  </r>
  <r>
    <n v="220250001161"/>
    <s v="AD"/>
    <d v="2025-02-11T00:00:00"/>
    <n v="22025000777"/>
    <s v="2025 10 2312 22699"/>
    <n v="79.67"/>
    <x v="492"/>
    <s v="REPERCUSION GASTOS POR VENTA DE ENTRADAS CONCIERTO PERSONAS MAYORES CELEBRADO EN NAVIDAD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1199"/>
    <s v="AD"/>
    <d v="2025-02-11T00:00:00"/>
    <n v="22025001050"/>
    <s v="2025 11 1361 213"/>
    <n v="79.62"/>
    <x v="455"/>
    <s v="REPARACIONES DE PRENDAS Y MATERIALES DEL SEISPC: 1 BOLSA DE TRASLADO, 2 CAZADORAS Y 2 PANTALONES/EXTINCION DE INCENDIOS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1525"/>
    <s v="AD"/>
    <d v="2025-02-19T00:00:00"/>
    <n v="22025001368"/>
    <s v="2025 06 3321 22001"/>
    <n v="75.25"/>
    <x v="493"/>
    <s v="CTTO MENOR SUSCRIPCIÓN REVISTA GADGET Y COCHES 2000 BIBLIOTECAS MUNICIPALES AÑO 2025"/>
    <n v="220"/>
    <s v="ALCOBENDAS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5332"/>
    <s v="AD"/>
    <d v="2025-03-25T00:00:00"/>
    <n v="22025002686"/>
    <s v="2025 11 1361 213"/>
    <n v="73.81"/>
    <x v="408"/>
    <s v="Reparación provisional de cocina industrial en parque Central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5758"/>
    <s v="AD"/>
    <d v="2025-03-27T00:00:00"/>
    <n v="22025001948"/>
    <s v="2025 06 3321 22001"/>
    <n v="72.010000000000005"/>
    <x v="494"/>
    <s v="CTTO MENOR SUSCRIPCION REVISTA ECOLOGISTAS EN ACCION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646"/>
    <s v="AD"/>
    <d v="2025-02-21T00:00:00"/>
    <n v="22025001788"/>
    <s v="2025 11 1321 22199"/>
    <n v="64.569999999999993"/>
    <x v="495"/>
    <s v="SUMINISTRO DE CARTUCHOS IMPRESORA FURGONETA DE INVESTIGACIÓN DE ACCIDENTES Y CD-R.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99"/>
  </r>
  <r>
    <n v="220250001198"/>
    <s v="AD"/>
    <d v="2025-02-11T00:00:00"/>
    <n v="22025001049"/>
    <s v="2025 11 1361 22199"/>
    <n v="61.66"/>
    <x v="454"/>
    <s v="PLASTICO FLEXIBLE PVC PARA PLANTILLAS DE CORTE DE TABLONES PARA INTERVENCIONES EN ESTRUCTURAS COLAPSADAS (BREC)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763"/>
    <s v="AD"/>
    <d v="2025-01-01T00:00:00"/>
    <n v="22025002367"/>
    <s v="2025 06 3261 213"/>
    <n v="463.71"/>
    <x v="192"/>
    <s v="SE 40-24 CTTO MANTENIMIENTO ASCENSORES LOTE 1 ESCUELA MUNICIPAL DE MUSICA. 2025 Y 2026"/>
    <n v="220"/>
    <s v="VIGO"/>
    <s v="PONTEVEDRA"/>
    <x v="0"/>
    <s v="PrAbier - Procedimiento Abierto"/>
    <s v="UniC - Único Criterio"/>
    <x v="2"/>
    <x v="0"/>
    <s v="2"/>
    <s v="2. Gastos corrientes en bienes y servicios"/>
    <s v="06"/>
    <x v="4"/>
    <s v="3261"/>
    <s v="3261. Servicios complementarios de educación"/>
    <n v="21"/>
    <n v="213"/>
  </r>
  <r>
    <n v="220249000752"/>
    <s v="AD"/>
    <d v="2025-01-01T00:00:00"/>
    <n v="22025002352"/>
    <s v="2025 10 2412 213"/>
    <n v="424.59"/>
    <x v="67"/>
    <s v="MANTENIMIENTO DE LOS APARATOS ELEVADORES LOTE 4 CENTRO DE FORMACION JACINTO BENAVENTE. DEL 01/02// 2025  AL 31/12/ 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1"/>
    <n v="213"/>
  </r>
  <r>
    <n v="220249000753"/>
    <s v="AD"/>
    <d v="2025-01-01T00:00:00"/>
    <n v="22025002353"/>
    <s v="2025 10 2311 213"/>
    <n v="424.59"/>
    <x v="67"/>
    <s v="L4 - CONTRATO MANTENIMIENTO ELEVADORES COMEDOR SOCIAL DE  1/2/2025 A 31/1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29000778"/>
    <s v="AD"/>
    <d v="2025-01-01T00:00:00"/>
    <n v="22025001590"/>
    <s v="2025 07 1721 22799"/>
    <n v="410.5"/>
    <x v="224"/>
    <s v="VS 17/21 CONTRATO MANTENIMIENTO FOTOVOLTAICAS LOTE 2 REAJUSTE DE ANUALIDADES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50006253"/>
    <s v="D"/>
    <d v="2025-03-28T00:00:00"/>
    <n v="22025000730"/>
    <s v="2025 10 2312 212"/>
    <n v="43.57"/>
    <x v="445"/>
    <s v="MANTENIMIENTO, SUMINISTRO DE MATERIALPARA REPARACIONES, DESATASCADOR LIQUIDO ALTA DENSIDAD 2 KG. DEL CVA RONDILLA- INICI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29000776"/>
    <s v="AD"/>
    <d v="2025-01-01T00:00:00"/>
    <n v="22025001588"/>
    <s v="2025 07 1721 22799"/>
    <n v="379.82"/>
    <x v="224"/>
    <s v="VS 17/21 CONTRATO MANTENIMIENTO FOTOVOLTAICAS LOTE 1 REAJUSTE DE ANUALIDADES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49000769"/>
    <s v="AD"/>
    <d v="2025-01-01T00:00:00"/>
    <n v="22025002373"/>
    <s v="2025 10 2312 213"/>
    <n v="364.92"/>
    <x v="374"/>
    <s v="LOTE 6-INSPECCION ELEVADORES OCAS-CVAS TRANSF-AÑOS 2025 Y 2026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49000779"/>
    <s v="AD"/>
    <d v="2025-01-01T00:00:00"/>
    <n v="22025002385"/>
    <s v="2025 11 1321 213"/>
    <n v="218.96"/>
    <x v="374"/>
    <s v="INSPECCIONES TÉCNICAS PERIÓDICAS DEPENDENCIAS POLICÍA MUNICIPAL LOTE Nº6 2025-2026"/>
    <n v="220"/>
    <s v="BOECILLO"/>
    <s v="VALLADOLID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49000768"/>
    <s v="AD"/>
    <d v="2025-01-01T00:00:00"/>
    <n v="22025002372"/>
    <s v="2025 10 2314 213"/>
    <n v="218.95"/>
    <x v="374"/>
    <s v="LOTE 6 - INSPECCION ELEVADORES OCAS - CENTRO DE PROGRAMAS JUVENILES - CONTRATOS AÑOS 2025 Y 2026"/>
    <n v="220"/>
    <s v="BOECILLO"/>
    <s v="VALLADOLID"/>
    <x v="0"/>
    <s v="PrAbier - Procedimiento Abierto"/>
    <s v="UniC - Único Criterio"/>
    <x v="2"/>
    <x v="0"/>
    <s v="2"/>
    <s v="2. Gastos corrientes en bienes y servicios"/>
    <s v="10"/>
    <x v="3"/>
    <s v="2314"/>
    <s v="2314. Centro de programas juveniles"/>
    <n v="21"/>
    <n v="213"/>
  </r>
  <r>
    <n v="220250001256"/>
    <s v="AD"/>
    <d v="2025-02-12T00:00:00"/>
    <n v="22025001304"/>
    <s v="2025 03 9241 212"/>
    <n v="59.06"/>
    <x v="192"/>
    <s v="REPARACIÓN Y COMPROBACIÓN DE ASCENSOR DE CC CANAL DE CASTILLA POR INUNDACIÓN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50006615"/>
    <s v="D"/>
    <d v="2025-03-28T00:00:00"/>
    <n v="22025000731"/>
    <s v="2025 10 2312 212"/>
    <n v="43.57"/>
    <x v="445"/>
    <s v="MANTENIMIENTO, SUMINISTRO DE DESATASCADOR LIQUIDO ALTA DENSIDAD 2 KG. PARA REPARACION DEL CVA ZONA ESTE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779"/>
    <s v="D"/>
    <d v="2025-03-13T00:00:00"/>
    <n v="22025000769"/>
    <s v="2025 11 1361 22199"/>
    <n v="68.34"/>
    <x v="445"/>
    <s v="DESATASCADOR LIQUIDO ALTA DENSIDAD 2 KG.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875"/>
    <s v="D"/>
    <d v="2025-03-28T00:00:00"/>
    <n v="22025000921"/>
    <s v="2025 11 1321 22699"/>
    <n v="130.72"/>
    <x v="445"/>
    <s v="MONOMANDO FREGADERO EXTENSIBLE ENKEL 23615 / MECANISMO PULSADOR PRIHE / GRIFO DUAL PRIHE / TENAZA CANAL SPK 7&quot;&quot; Ø 34 MM 1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889"/>
    <s v="D"/>
    <d v="2025-03-28T00:00:00"/>
    <n v="22025001079"/>
    <s v="2025 06 3232 212"/>
    <n v="238.68"/>
    <x v="445"/>
    <s v="SUMINISTRO MATERIAL DE FONTANERÍA EN DISTINTOS COLEGIOS PÚBL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435"/>
    <s v="D"/>
    <d v="2025-03-28T00:00:00"/>
    <n v="22025000921"/>
    <s v="2025 11 1321 22699"/>
    <n v="240.84"/>
    <x v="445"/>
    <s v="CODO H-H 87º Ø 75 / CODO H-H 45º Ø 75 / CODO M-H 45º Ø 75 / TAPON REGISTRO ROSCADO 75 / ADHESIVO PVC &quot;&quot;EVACUACION&quot;&quot; 1000C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899"/>
    <s v="D"/>
    <d v="2025-03-28T00:00:00"/>
    <n v="22025001079"/>
    <s v="2025 06 3232 212"/>
    <n v="248.43"/>
    <x v="445"/>
    <s v="TERMO ELECTRICO TBL PLUS 50L.1500W.TERMOST.EXTER. // CEIP GONZALO DE CÓRDOBA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815"/>
    <s v="D"/>
    <d v="2025-03-13T00:00:00"/>
    <n v="22025001070"/>
    <s v="2025 11 3111 22199"/>
    <n v="4.5"/>
    <x v="452"/>
    <s v="SPRAY SEGOPI-TECH NEGRO MATE RAL 9005 0,4LT                                 ( PROTECCION SALUBRIDAD PUBLICA - GE 03949 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509"/>
    <s v="D"/>
    <d v="2025-03-28T00:00:00"/>
    <n v="22025000921"/>
    <s v="2025 11 1321 22699"/>
    <n v="29.57"/>
    <x v="452"/>
    <s v="CERRADURA ZAMAK CROMADO REF.135 L.18,5mm UD                                 ( POLICIA MUNICIPAL - DEPOSITO PERAL-TAQUIL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447"/>
    <s v="D"/>
    <d v="2025-03-28T00:00:00"/>
    <n v="22025000921"/>
    <s v="2025 11 1321 22699"/>
    <n v="31"/>
    <x v="452"/>
    <s v="BOLSA BASURA 90X135 NEGRA G-250 (10UDS) ROL                                 ( POLICIA MUNICIPAL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513"/>
    <s v="D"/>
    <d v="2025-03-28T00:00:00"/>
    <n v="22025000921"/>
    <s v="2025 11 1321 22699"/>
    <n v="35.5"/>
    <x v="452"/>
    <s v="TORNILLO VLOX 5X30 BRICO 9B530VLOX UD                                       ( POLICIA MUNICIPAL - EDIFICIO JEFATURA ALM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879"/>
    <s v="D"/>
    <d v="2025-03-28T00:00:00"/>
    <n v="22025001079"/>
    <s v="2025 06 3232 212"/>
    <n v="36.57"/>
    <x v="452"/>
    <s v="TKROM MATE FORTUNA M-60 OCEANIC 4LT / RECAMBIO SEGOPI RITMO TF ANT - CP MACIAS PICAVEA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627"/>
    <s v="D"/>
    <d v="2025-03-13T00:00:00"/>
    <n v="22025001081"/>
    <s v="2025 06 3321 212"/>
    <n v="58.64"/>
    <x v="452"/>
    <s v="XYLAZEL BARNIZ INTERIOR WB SAT INCOLORO 0.75LT                              ( BIBLIOTECAS PUBLICAS - RETIRA CARLOS FRANC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50003669"/>
    <s v="D"/>
    <d v="2025-03-13T00:00:00"/>
    <n v="22025001043"/>
    <s v="2025 10 2311 212"/>
    <n v="74.58"/>
    <x v="452"/>
    <s v="F - 1165 - PINTURA CRILICA Y SPRAY REPARA-GOTELE - CENTRO INTEGRADO PSH - SEGOPI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813"/>
    <s v="D"/>
    <d v="2025-03-28T00:00:00"/>
    <n v="22025001043"/>
    <s v="2025 10 2311 212"/>
    <n v="112.31"/>
    <x v="452"/>
    <s v="F - 2021 - PINTURA, RODILLO, CINTA, CARTON, PAPEL CON CINTA - VVDA ALOJ PROV PORTILLO DEL PRADO 20 - SEGOPI SL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3671"/>
    <s v="D"/>
    <d v="2025-03-13T00:00:00"/>
    <n v="22025001043"/>
    <s v="2025 10 2311 212"/>
    <n v="172.45"/>
    <x v="452"/>
    <s v="F - 1173 - ESMALTE, TEMPLE, CINTA DE ENMASCARAR - VVDA ALOJ PROVISIONAL MORADAS 11 BAJO B - SEGOPI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3763"/>
    <s v="D"/>
    <d v="2025-03-13T00:00:00"/>
    <n v="22025000769"/>
    <s v="2025 11 1361 22199"/>
    <n v="1113.2"/>
    <x v="496"/>
    <s v="BOBINA CINTA BALIZA 10CM X 250 MTS BOMBEROS VALLADOLID-PROTECCION CIVIL- SEGUN ARCHIVO  SE INCLUYE CLICHE DE PRIMERA IMP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41"/>
    <s v="D"/>
    <d v="2025-03-28T00:00:00"/>
    <n v="22025000769"/>
    <s v="2025 11 1361 22199"/>
    <n v="121.76"/>
    <x v="473"/>
    <s v="PANTALLA 324 RG INCOLORO / DISCO NOR-VULCAN INOX METAL 230X2.5X22.20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437"/>
    <s v="D"/>
    <d v="2025-03-28T00:00:00"/>
    <n v="22025000917"/>
    <s v="2025 11 1321 214"/>
    <n v="130"/>
    <x v="476"/>
    <s v="ACUERDO MARCO_6230JKP:TARJETA ARRANQUE CODIFICACIONY PILA MAND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41"/>
    <s v="D"/>
    <d v="2025-03-28T00:00:00"/>
    <n v="22025000917"/>
    <s v="2025 11 1321 214"/>
    <n v="133.1"/>
    <x v="476"/>
    <s v="ACUERDO MARCO_2796CCZ:REVISAR FALLO MOTOR Y PROGRAMACION Y LIMPIEZA INYECTORES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19"/>
    <s v="D"/>
    <d v="2025-03-28T00:00:00"/>
    <n v="22025000917"/>
    <s v="2025 11 1321 214"/>
    <n v="1578.2"/>
    <x v="476"/>
    <s v="ACUERDO MARCO_0649HHG:KITEMBRAGUE,COLLARIN,VALVULINA,LIQUIDO FRENOS, VOLANTE MOTO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73"/>
    <s v="D"/>
    <d v="2025-03-28T00:00:00"/>
    <n v="22025000917"/>
    <s v="2025 11 1321 214"/>
    <n v="18.39"/>
    <x v="497"/>
    <s v="KIT CONJUNTO CONECTOR TACOGRAFOS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39"/>
    <s v="D"/>
    <d v="2025-03-28T00:00:00"/>
    <n v="22025001274"/>
    <s v="2025 07 1711 213"/>
    <n v="85.91"/>
    <x v="498"/>
    <s v="Albarán OT/146469 de 26/02/2025 ( REPARACIÓN EN TALLER DE CORTACÉSPED HONDA HRH 536 HXE REF: MORERAS VALE Nº: 1233 RETIR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593"/>
    <s v="D"/>
    <d v="2025-03-28T00:00:00"/>
    <n v="22025001274"/>
    <s v="2025 07 1711 213"/>
    <n v="164.31"/>
    <x v="498"/>
    <s v="Albarán OT/146353 de 21/02/2025 ( REVISIÓN DE MANTENIMIENTO EN TALLER DE PERFILADORA ELIET HONDA 120 REF.: RIBERA DE CAS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07"/>
    <s v="D"/>
    <d v="2025-03-28T00:00:00"/>
    <n v="22025001274"/>
    <s v="2025 07 1711 213"/>
    <n v="255.26"/>
    <x v="498"/>
    <s v="Albarán OT/ 145948 de 20/01/2025 ( REVISIÓN EN TALLER DE CORTACÉSPED HONDA HRH 536 REF.: CAMPO GRANDE 1 VALE Nº 1926 RET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01"/>
    <s v="D"/>
    <d v="2025-03-28T00:00:00"/>
    <n v="22025001274"/>
    <s v="2025 07 1711 213"/>
    <n v="283.62"/>
    <x v="498"/>
    <s v="Albarán OT/ 146018 de 28/01/2025 ( REVISIÓN EN TALLER DE MOTOCULTOR HONDA FR 750 REF: VIVERO VALE Nº: 1946 RETIRADO EL 2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53"/>
    <s v="D"/>
    <d v="2025-03-28T00:00:00"/>
    <n v="22025001274"/>
    <s v="2025 07 1711 213"/>
    <n v="286.33"/>
    <x v="498"/>
    <s v="Albarán OT/ 145851 de 15/01/2025 ( REVISIÓN EN TALLER DE CORTACÉSPED HONDA HRH 536 HXE REF.: HUERTA DEL REY FASE I VAL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841"/>
    <s v="D"/>
    <d v="2025-03-28T00:00:00"/>
    <n v="22025001274"/>
    <s v="2025 07 1711 213"/>
    <n v="390.84"/>
    <x v="498"/>
    <s v="Albarán OT/ 146457 de 24/02/2025 y 7/03/2025 ( REPARACIÓN EN TALLER DE CORTACÉSPED HONDA R 536 K4 REF.: HUERTA DEL REY 2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273"/>
    <s v="D"/>
    <d v="2025-03-28T00:00:00"/>
    <n v="22025000731"/>
    <s v="2025 10 2312 212"/>
    <n v="111.32"/>
    <x v="111"/>
    <s v="SUMINISTRO DE BATERIA  AUXILIAR PARA REPARACIONES DEL CVA ZONA ESTE- AM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251"/>
    <s v="D"/>
    <d v="2025-03-28T00:00:00"/>
    <n v="22025000731"/>
    <s v="2025 10 2312 212"/>
    <n v="361.79"/>
    <x v="111"/>
    <s v="SUMINISTRO DE MATERIAL PARA REPARACIONES DEL CVA FRAY LUIS, ARCA REAL Y Z. ESTE- INICIATIVAS SOCIALES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69"/>
    <s v="D"/>
    <d v="2025-03-28T00:00:00"/>
    <n v="22025000917"/>
    <s v="2025 11 1321 214"/>
    <n v="23.04"/>
    <x v="499"/>
    <s v="1 8201089106 - JUNTA / 1 7701071316 - JUNT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65"/>
    <s v="D"/>
    <d v="2025-03-28T00:00:00"/>
    <n v="22025000917"/>
    <s v="2025 11 1321 214"/>
    <n v="29.77"/>
    <x v="499"/>
    <s v="1 7701068601 - JUNTA / 1 7701071148 - JUNTA ARBOL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05"/>
    <s v="D"/>
    <d v="2025-03-28T00:00:00"/>
    <n v="22025000917"/>
    <s v="2025 11 1321 214"/>
    <n v="74.099999999999994"/>
    <x v="499"/>
    <s v="1 265900024R - LUZ FRENO ELEVAD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67"/>
    <s v="D"/>
    <d v="2025-03-28T00:00:00"/>
    <n v="22025000917"/>
    <s v="2025 11 1321 214"/>
    <n v="74.709999999999994"/>
    <x v="499"/>
    <s v="1 308512092R - CONDUCTO HIDRAULI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99"/>
    <s v="D"/>
    <d v="2025-03-28T00:00:00"/>
    <n v="22025000917"/>
    <s v="2025 11 1321 214"/>
    <n v="78.87"/>
    <x v="499"/>
    <s v="1 254218614R - INTERRUPTO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89"/>
    <s v="D"/>
    <d v="2025-03-28T00:00:00"/>
    <n v="22025000917"/>
    <s v="2025 11 1321 214"/>
    <n v="84.7"/>
    <x v="499"/>
    <s v="1 363211899R - PALETA DE MANDOS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67"/>
    <s v="D"/>
    <d v="2025-03-28T00:00:00"/>
    <n v="22025001276"/>
    <s v="2025 07 1711 214"/>
    <n v="84.93"/>
    <x v="499"/>
    <s v="OS CT FN GL CALCULADORES / OA EX-RP MANDO LUCES PRECAUCIIN / 1 8200634256 - INTERRUPT.WARNING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413"/>
    <s v="D"/>
    <d v="2025-03-28T00:00:00"/>
    <n v="22025000917"/>
    <s v="2025 11 1321 214"/>
    <n v="121.13"/>
    <x v="499"/>
    <s v="1 809610017R - PLETAINA ELEVALUN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95"/>
    <s v="D"/>
    <d v="2025-03-28T00:00:00"/>
    <n v="22025000917"/>
    <s v="2025 11 1321 214"/>
    <n v="121.13"/>
    <x v="499"/>
    <s v="1 809610017R - PLETAINA ELEVALUN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81"/>
    <s v="D"/>
    <d v="2025-03-28T00:00:00"/>
    <n v="22025000917"/>
    <s v="2025 11 1321 214"/>
    <n v="147.96"/>
    <x v="499"/>
    <s v="GASTOS ACUERDO MARCO REPARACION DE VEHICULOS EXP. 23/2020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63"/>
    <s v="D"/>
    <d v="2025-03-28T00:00:00"/>
    <n v="22025000917"/>
    <s v="2025 11 1321 214"/>
    <n v="183.42"/>
    <x v="499"/>
    <s v="1 226A41733R - CAPTADOR OXIGEN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71"/>
    <s v="D"/>
    <d v="2025-03-28T00:00:00"/>
    <n v="22025000917"/>
    <s v="2025 11 1321 214"/>
    <n v="318.10000000000002"/>
    <x v="500"/>
    <s v="MANO DE OBRA DIAGNOSIS -SUSTITUCION  / TUBO 50MM / COMMUTADOR / MANO DE OBRA SOLDADURA  / OFICINA CONTABLE L01471868 / 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35"/>
    <s v="D"/>
    <d v="2025-03-28T00:00:00"/>
    <n v="22025001276"/>
    <s v="2025 07 1711 214"/>
    <n v="32.07"/>
    <x v="501"/>
    <s v="Saneamiento de alimentación equipo de gancho. Mano de obra de electricidad ( MATRÍCULA 4416KJX )"/>
    <n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85"/>
    <s v="D"/>
    <d v="2025-03-28T00:00:00"/>
    <n v="22025001276"/>
    <s v="2025 07 1711 214"/>
    <n v="64.13"/>
    <x v="501"/>
    <s v="MANO DE OBRA MATRICULA 6747LKN REPARACION FUGA ACEITE Y ESCALERA TRASERA"/>
    <n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1161"/>
    <s v="AD"/>
    <d v="2025-02-11T00:00:00"/>
    <n v="22025000776"/>
    <s v="2025 10 2312 22699"/>
    <n v="56.91"/>
    <x v="492"/>
    <s v="REPERCUSION GASTOS POR VENTA DE ENTRADAS CONCIERTO PERSONAS MAYORES CELEBRADO EN NAVIDAD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5771"/>
    <s v="AD"/>
    <d v="2025-03-27T00:00:00"/>
    <n v="22025003077"/>
    <s v="2025 11 1361 213"/>
    <n v="56.81"/>
    <x v="141"/>
    <s v="Sustitución del cable de conexión del proyector situado en aula de formación del edificio de bomberos // 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5745"/>
    <s v="AD"/>
    <d v="2025-03-27T00:00:00"/>
    <n v="22025002584"/>
    <s v="2025 01 9207 22699"/>
    <n v="53.24"/>
    <x v="351"/>
    <s v="COMPLEMENTARIO AD 920250000980 --&gt; MAYOR IMPRESIÓN DIVERSA CARTELERÍA CON MOTIVO DÍA MUNDIAL DE LA RADIO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50001226"/>
    <s v="AD"/>
    <d v="2025-02-12T00:00:00"/>
    <n v="22025001101"/>
    <s v="2025 06 3321 22001"/>
    <n v="50.63"/>
    <x v="502"/>
    <s v="CTTO SUMINISTRO SUSCRIPCION REVISTA CLIO HISTORIA BIBLIOTECAS MUNICIPALES AÑO 2025"/>
    <n v="220"/>
    <s v="BARCELONA"/>
    <s v="BARCELONA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772"/>
    <s v="AD"/>
    <d v="2025-01-01T00:00:00"/>
    <n v="22025002376"/>
    <s v="2025 10 2311 213"/>
    <n v="145.97"/>
    <x v="374"/>
    <s v="LOTE 6- INSPECCION ELEVADORES OCAS - CENTRO INTEGRADO. AÑOS 2025 Y 2026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49000891"/>
    <s v="AD"/>
    <d v="2025-01-01T00:00:00"/>
    <n v="22025002393"/>
    <s v="2025 06 3261 213"/>
    <n v="72.989999999999995"/>
    <x v="192"/>
    <s v="SE 40-24 CTTO MANTENIMIENTO ASCENSORES LOTE 6 INSPECCIONES PERIODICAS ESCUELA MUNICIPAL DE MUSICA. 2025 Y 2026"/>
    <n v="220"/>
    <s v="VIGO"/>
    <s v="PONTEVEDRA"/>
    <x v="0"/>
    <s v="PrAbier - Procedimiento Abierto"/>
    <s v="UniC - Único Criterio"/>
    <x v="2"/>
    <x v="0"/>
    <s v="2"/>
    <s v="2. Gastos corrientes en bienes y servicios"/>
    <s v="06"/>
    <x v="4"/>
    <s v="3261"/>
    <s v="3261. Servicios complementarios de educación"/>
    <n v="21"/>
    <n v="213"/>
  </r>
  <r>
    <n v="220250004559"/>
    <s v="AD"/>
    <d v="2025-03-18T00:00:00"/>
    <n v="22025002448"/>
    <s v="2025 06 3321 22001"/>
    <n v="50"/>
    <x v="503"/>
    <s v="CTTO MENOR SUSCRIPCION DIARIO LA VANGUARDIA BIBLIOTECA MUNICIPALES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184"/>
    <s v="AD"/>
    <d v="2025-02-11T00:00:00"/>
    <n v="22025000815"/>
    <s v="2025 11 1361 22199"/>
    <n v="43.86"/>
    <x v="504"/>
    <s v="TRES BOTELLAS DE GAS PROPANO DE 11KG PARA FORMACIÓN EN EXTINCIÓN DE INCENDIOS//SEISPC"/>
    <n v="220"/>
    <s v="MUGA DE SAYAGO"/>
    <s v="ZAMOR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774"/>
    <s v="AD"/>
    <d v="2025-01-01T00:00:00"/>
    <n v="22025002003"/>
    <s v="2025 11 1621 213"/>
    <n v="72.989999999999995"/>
    <x v="374"/>
    <s v="CONTRATO CENTRALIZADO INSPECCIONES PERIÓDICAS ASCENSORES. SERVICIO DE LIMPIEZA."/>
    <n v="220"/>
    <s v="BOECILLO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50001247"/>
    <s v="AD"/>
    <d v="2025-02-12T00:00:00"/>
    <n v="22025001169"/>
    <s v="2025 01 4331 22699"/>
    <n v="42.29"/>
    <x v="505"/>
    <s v="RENOVACIÓN DOMINIOS AGENCIA DE INNOVACIÓN: INNVID.ES Y VALLADOLID.EU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99"/>
  </r>
  <r>
    <n v="220249000771"/>
    <s v="AD"/>
    <d v="2025-01-01T00:00:00"/>
    <n v="22025002375"/>
    <s v="2025 10 2412 213"/>
    <n v="72.98"/>
    <x v="374"/>
    <s v="OCA: INSPECCION PERIODICA DE LOS APARATOS ELEVADORES LOTE 6 CENTRO DE FORMACION JACINTO BENAVENTE. AÑO 2025 -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1"/>
    <n v="213"/>
  </r>
  <r>
    <n v="220249000773"/>
    <s v="AD"/>
    <d v="2025-01-01T00:00:00"/>
    <n v="22025002377"/>
    <s v="2025 10 2311 213"/>
    <n v="72.98"/>
    <x v="374"/>
    <s v="LOTE 6- INSPECCION ELEVADORES OCAS - COMEDOR SOCIAL. AÑO 2025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49000776"/>
    <s v="AD"/>
    <d v="2025-01-01T00:00:00"/>
    <n v="22025002379"/>
    <s v="2025 01 4331 213"/>
    <n v="72.98"/>
    <x v="374"/>
    <s v="CONTRATACIÓN MANTENIMIENTO DE APARATOS ELEVADORES EN LOS EDIFICIOS DEPENDIENTES DE LA AGENCIA DE INNOVACIÓN. LOTE 6."/>
    <n v="220"/>
    <s v="BOECILLO"/>
    <s v="VALLADOLID"/>
    <x v="0"/>
    <s v="PrAbier - Procedimiento Abierto"/>
    <s v="UniC - Único Criterio"/>
    <x v="2"/>
    <x v="0"/>
    <s v="2"/>
    <s v="2. Gastos corrientes en bienes y servicios"/>
    <s v="01"/>
    <x v="6"/>
    <s v="4331"/>
    <s v="4331. Desarrollo empresarial"/>
    <n v="21"/>
    <n v="213"/>
  </r>
  <r>
    <n v="220250006953"/>
    <s v="D"/>
    <d v="2025-03-28T00:00:00"/>
    <n v="22025001123"/>
    <s v="2025 11 1631 214"/>
    <n v="64.13"/>
    <x v="501"/>
    <s v="Soldar soporte de sistema hidraulico apertura y reforzar. Mano de obra ( MATRICULA 1471KVY )"/>
    <n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951"/>
    <s v="D"/>
    <d v="2025-03-28T00:00:00"/>
    <n v="22025001123"/>
    <s v="2025 11 1631 214"/>
    <n v="1139"/>
    <x v="501"/>
    <s v="Nivel electrico/visual 254MM c/termostato 80ºC / Portes y embalaje"/>
    <n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949"/>
    <s v="D"/>
    <d v="2025-03-28T00:00:00"/>
    <n v="22025001123"/>
    <s v="2025 11 1631 214"/>
    <n v="2986.28"/>
    <x v="501"/>
    <s v="Cilindro hidraúlico doble efecto 70/110/1180 / Portes"/>
    <n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1705"/>
    <s v="AD"/>
    <d v="2025-02-28T00:00:00"/>
    <n v="22025001360"/>
    <s v="2025 10 2312 22799"/>
    <n v="38.53"/>
    <x v="124"/>
    <s v="SERVICIO DE CELADURIA  PARA LA JORNADA DE ATENCIÓN TEMPRANA  EL 15 DE MARZO- INICIATIVAS  SOCIALES- ACCESIBILIDAD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799"/>
  </r>
  <r>
    <n v="220249000285"/>
    <s v="AD"/>
    <d v="2025-01-01T00:00:00"/>
    <n v="22025001890"/>
    <s v="2025 09 4321 22799"/>
    <n v="6292"/>
    <x v="79"/>
    <s v="PRORROGA CONTRATO SERVICIO ATENCION Y COORDINACION SERVICIOS AUXILIARES EN LA CUPULA DEL MILENIO. 14-07-24 AL 13-07-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8"/>
    <s v="4321"/>
    <s v="4321. Turismo"/>
    <n v="22"/>
    <n v="22799"/>
  </r>
  <r>
    <n v="220250001207"/>
    <s v="AD"/>
    <d v="2025-02-11T00:00:00"/>
    <n v="22025001087"/>
    <s v="2025 11 1361 213"/>
    <n v="36.299999999999997"/>
    <x v="141"/>
    <s v="Reparación de placa de conectores del amplificador FONESTAR modelo MA 125GU Edificio Protección Civil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1260"/>
    <s v="AD"/>
    <d v="2025-02-13T00:00:00"/>
    <n v="22025001248"/>
    <s v="2025 09 4321 213"/>
    <n v="34.21"/>
    <x v="116"/>
    <s v="RECARGA EXTINTOR POLVO (ABC 6 KG) EN LA ANTIGUA HIPICA MILITAR"/>
    <n v="220"/>
    <s v="ALBACETE"/>
    <s v="ALBACETE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1"/>
    <n v="213"/>
  </r>
  <r>
    <n v="220250005756"/>
    <s v="AD"/>
    <d v="2025-03-27T00:00:00"/>
    <n v="22025002586"/>
    <s v="2025 03 9241 212"/>
    <n v="20.39"/>
    <x v="119"/>
    <s v="SUMINISTRO DE MATERIAL DE FONTANERÍA PARA REPARACIÓN DE ASEO DE C.C. JOSÉ LUIS MOSQUERA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50007058"/>
    <s v="ADO"/>
    <d v="2025-03-31T00:00:00"/>
    <n v="22025002475"/>
    <s v="2025 07 1623 22700"/>
    <n v="357879.19"/>
    <x v="506"/>
    <s v="TN. RECOGIDA RESIDUOS VOLUMINOSOS ENERO 2025 ( Los precios corresponden a la Ordenanza reguladora de la Prestación Patri"/>
    <n v="250"/>
    <s v="VALLADOLID"/>
    <s v="VALLADOLID"/>
    <x v="6"/>
    <s v="PrAbier - Procedimiento Abierto"/>
    <s v="MultiC - MultiCriterio"/>
    <x v="2"/>
    <x v="0"/>
    <s v="2"/>
    <s v="2. Gastos corrientes en bienes y servicios"/>
    <s v="07"/>
    <x v="9"/>
    <s v="1623"/>
    <s v="1623. Tratamiento de residuos"/>
    <n v="22"/>
    <n v="22700"/>
  </r>
  <r>
    <n v="220250007059"/>
    <s v="ADO"/>
    <d v="2025-03-31T00:00:00"/>
    <n v="22025002475"/>
    <s v="2025 07 1623 22700"/>
    <n v="270668.27"/>
    <x v="506"/>
    <s v="TN. REVISIÓN IMPUESTO ESTATAL VERTEDERO LEY 7/2022 ( UTE CTR VALLADOLID  REGUL. IMPUESTO ESTATAL VERTEDERO AÑO 2024"/>
    <n v="250"/>
    <s v="VALLADOLID"/>
    <s v="VALLADOLID"/>
    <x v="6"/>
    <s v="PrAbier - Procedimiento Abierto"/>
    <s v="UniC - Único Criterio"/>
    <x v="2"/>
    <x v="0"/>
    <s v="2"/>
    <s v="2. Gastos corrientes en bienes y servicios"/>
    <s v="07"/>
    <x v="9"/>
    <s v="1623"/>
    <s v="1623. Tratamiento de residuos"/>
    <n v="22"/>
    <n v="22700"/>
  </r>
  <r>
    <n v="220250007113"/>
    <s v="ADO"/>
    <d v="2025-03-31T00:00:00"/>
    <n v="22025002475"/>
    <s v="2025 07 1623 22700"/>
    <n v="381339.45"/>
    <x v="506"/>
    <s v="TM. RECOGIDA RSU FEBRERO 2025 Los precios corresponden a la Ordenanza reguladora de la Prestación Patrimonial"/>
    <n v="250"/>
    <s v="VALLADOLID"/>
    <s v="VALLADOLID"/>
    <x v="6"/>
    <s v="PrAbier - Procedimiento Abierto"/>
    <s v="MultiC - MultiCriterio"/>
    <x v="2"/>
    <x v="0"/>
    <s v="2"/>
    <s v="2. Gastos corrientes en bienes y servicios"/>
    <s v="07"/>
    <x v="9"/>
    <s v="1623"/>
    <s v="1623. Tratamiento de residuos"/>
    <n v="22"/>
    <n v="22700"/>
  </r>
  <r>
    <n v="220250005754"/>
    <s v="AD"/>
    <d v="2025-03-27T00:00:00"/>
    <n v="22025003153"/>
    <s v="2025 11 1321 22199"/>
    <n v="16.5"/>
    <x v="495"/>
    <s v="SUMINISTRO CARTUCHOS IMPRESORA FURGONETA DE INVESTIGACIÓN POLICÍA MUNICIP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99"/>
  </r>
  <r>
    <n v="220250001144"/>
    <s v="AD"/>
    <d v="2025-02-10T00:00:00"/>
    <n v="22025000939"/>
    <s v="2025 06 3321 22001"/>
    <n v="16"/>
    <x v="507"/>
    <s v="CTO SUMINISTRO REVISTA TURISMO RURAL BIBLIOTECAS MUNICIPALES AÑO 2025"/>
    <n v="220"/>
    <s v="TORRELAGUNA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151"/>
    <s v="AD"/>
    <d v="2025-02-10T00:00:00"/>
    <n v="22025001190"/>
    <s v="2025 06 3321 22001"/>
    <n v="14"/>
    <x v="508"/>
    <s v="CTTO SUSCRIPCION REVISTA CN TRAVELER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39000008"/>
    <s v="AD"/>
    <d v="2025-01-01T00:00:00"/>
    <n v="22025001609"/>
    <s v="2025 08 1532 619"/>
    <n v="3750000"/>
    <x v="509"/>
    <s v="Contrato de conservación, reparación y reforma de las infraestructuras viarias. Presupuesto ordinario, lote 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010"/>
    <s v="AD"/>
    <d v="2025-01-01T00:00:00"/>
    <n v="22025001611"/>
    <s v="2025 08 1532 619"/>
    <n v="3125000"/>
    <x v="510"/>
    <s v="Contrato de conservación, reparación y reforma de las infraestructuras viarias, lote 2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229"/>
    <s v="AD"/>
    <d v="2025-01-01T00:00:00"/>
    <n v="22025002916"/>
    <s v="2025 0950 4321 632"/>
    <n v="2765485.62"/>
    <x v="511"/>
    <s v="CONTRATO OBRA REHABILITACION MONASTERIO SANTA CATALINA CENTRO DE LA CULTURA DEL VINO. PRTR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50004561"/>
    <s v="AD"/>
    <d v="2025-03-18T00:00:00"/>
    <n v="22025003037"/>
    <s v="2025 0250 9332 632"/>
    <n v="4742868.1500000004"/>
    <x v="512"/>
    <s v="CONTRATO DE OBRAS REHABILITACIÓN DEL TEATRO LOPE DE VEGA"/>
    <n v="220"/>
    <s v="VALLADOLID"/>
    <s v="VALLADOLID"/>
    <x v="4"/>
    <s v="PrAbier - Procedimiento Abierto"/>
    <s v="MultiC - MultiCriterio"/>
    <x v="2"/>
    <x v="0"/>
    <n v="6"/>
    <s v="6. Inversiones reales"/>
    <s v="02"/>
    <x v="5"/>
    <n v="9332"/>
    <s v="9332. Mantenimiento de edificios e instalaciones municipales"/>
    <n v="63"/>
    <n v="632"/>
  </r>
  <r>
    <n v="220250004560"/>
    <s v="AD"/>
    <d v="2025-03-18T00:00:00"/>
    <n v="22024003353"/>
    <s v="2025 0250 9332 632"/>
    <n v="1500000"/>
    <x v="512"/>
    <s v="CONTRATO OBRAS REHABILITAC.ENERGÉT.CONSOLIDAC.ESTRUCTURAL, Y REHABIL.DEL TEATRO LOPE DE VEGA EN VALLAD."/>
    <n v="230"/>
    <s v="VALLADOLID"/>
    <s v="VALLADOLID"/>
    <x v="4"/>
    <s v="PrAbier - Procedimiento Abierto"/>
    <s v="MultiC - MultiCriterio"/>
    <x v="2"/>
    <x v="0"/>
    <n v="6"/>
    <s v="6. Inversiones reales"/>
    <s v="02"/>
    <x v="5"/>
    <n v="9332"/>
    <s v="9332. Mantenimiento de edificios e instalaciones municipales"/>
    <n v="63"/>
    <n v="632"/>
  </r>
  <r>
    <n v="220239000517"/>
    <s v="AD"/>
    <d v="2025-01-01T00:00:00"/>
    <n v="22025001703"/>
    <s v="2025 07 1711 610"/>
    <n v="1784262.77"/>
    <x v="51"/>
    <s v="CONSERVACIÓN Y MEJORA DE LAS INFRAESTRUCTURAS VERDES DE LAS ZONAS SUR Y ESTE VALLADOLID. EXP: V.18 /2023 - LOTE 1"/>
    <n v="220"/>
    <s v="ALCOBENDAS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39000009"/>
    <s v="AD"/>
    <d v="2025-01-01T00:00:00"/>
    <n v="22025001610"/>
    <s v="2025 08 1532 619"/>
    <n v="1625000"/>
    <x v="509"/>
    <s v="Contrato de conservación, reparación y reforma de las infraestructuras viarias. Preupuestos participativos, lote 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453"/>
    <s v="AD"/>
    <d v="2025-01-01T00:00:00"/>
    <n v="22025001924"/>
    <s v="2025 08 1532 619"/>
    <n v="923276.73"/>
    <x v="513"/>
    <s v="Intervención de emergencia en el viaducto del Arco de Ladrillo (expediente 20/2024 SETM)"/>
    <n v="220"/>
    <s v="MADRID"/>
    <s v="MADRID"/>
    <x v="4"/>
    <s v="AdDirec - Adjudicación Directa"/>
    <s v="SinC - Sin Criterio"/>
    <x v="4"/>
    <x v="0"/>
    <s v="6"/>
    <s v="6. Inversiones reales"/>
    <s v="08"/>
    <x v="2"/>
    <s v="1532"/>
    <s v="1532. Pavimentación vias públicas y otros servicios urbanísticos"/>
    <n v="61"/>
    <n v="619"/>
  </r>
  <r>
    <n v="220249000824"/>
    <s v="AD"/>
    <d v="2025-01-01T00:00:00"/>
    <n v="22025002046"/>
    <s v="2025 02 1511 619"/>
    <n v="624516.09"/>
    <x v="514"/>
    <s v="ADJUDICACIÓN CONTRATO OBRA CM.VIEJO SIMANCAS RESTO TRAMO 1 Y TRAMO 2 DESDE LA VA-30 AL SECTOR EL PERAL EXT.13/24"/>
    <n v="220"/>
    <s v="VALLADOLID"/>
    <s v="VALLADOLID"/>
    <x v="4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40051258"/>
    <s v="AD"/>
    <d v="2025-03-07T00:00:00"/>
    <n v="22024004069"/>
    <s v="2025 0650 3341 632"/>
    <n v="1614752.28"/>
    <x v="515"/>
    <s v="SE-EC 02/2024 PS 3. CONTRATO DE OBRAS DE REHABILITACION DE LA NAVE DEL LAVA 3ª FASE. FACTORIA DE CREACION. AÑO 2024"/>
    <n v="220"/>
    <s v="VILLARES DE LA REINA"/>
    <s v="SALAMANCA"/>
    <x v="4"/>
    <s v="PrAbier - Procedimiento Abierto"/>
    <s v="MultiC - MultiCriterio"/>
    <x v="2"/>
    <x v="0"/>
    <n v="6"/>
    <s v="6. Inversiones reales"/>
    <s v="06"/>
    <x v="4"/>
    <n v="3341"/>
    <s v="3341. Coordinación de políticas culturales"/>
    <n v="63"/>
    <n v="632"/>
  </r>
  <r>
    <n v="220249000562"/>
    <s v="AD"/>
    <d v="2025-01-01T00:00:00"/>
    <n v="22025001960"/>
    <s v="2025 08 1341 619"/>
    <n v="1203078.6299999999"/>
    <x v="516"/>
    <s v="1ª PRÓRROGA CONTRATO GESTIÓN INTEGRAL SISTEMA CENTRALIZADO CONTROL DE TRÁFICO EN VALLADOLID (1/01/25 a 30/11/25)"/>
    <n v="220"/>
    <s v="ALCOBENDAS"/>
    <s v="MADRID"/>
    <x v="0"/>
    <s v="PrAbier - Procedimiento Abierto"/>
    <s v="MultiC - MultiCriterio"/>
    <x v="2"/>
    <x v="0"/>
    <s v="6"/>
    <s v="6. Inversiones reales"/>
    <s v="08"/>
    <x v="2"/>
    <s v="1341"/>
    <s v="1341. Movilidad"/>
    <n v="61"/>
    <n v="619"/>
  </r>
  <r>
    <n v="220249000998"/>
    <s v="AD"/>
    <d v="2025-01-01T00:00:00"/>
    <n v="22025002434"/>
    <s v="2025 11 1621 634"/>
    <n v="1071256.56"/>
    <x v="287"/>
    <s v="CONTRATO SUMINISTRO 4 VEHÍCULOS RECOLECTORES DE CARGA TRASERA EL 2025 PARA EL SERVICIO DE LIMPIEZA."/>
    <n v="220"/>
    <s v="VALLADOLID"/>
    <s v="VALLADOLID"/>
    <x v="3"/>
    <s v="PrAbier - Procedimiento Abierto"/>
    <s v="MultiC - MultiCriterio"/>
    <x v="2"/>
    <x v="0"/>
    <s v="6"/>
    <s v="6. Inversiones reales"/>
    <s v="11"/>
    <x v="0"/>
    <s v="1621"/>
    <s v="1621. Recogida de residuos"/>
    <n v="63"/>
    <n v="634"/>
  </r>
  <r>
    <n v="220240031304"/>
    <s v="AD"/>
    <d v="2025-03-07T00:00:00"/>
    <n v="22024005306"/>
    <s v="2025 0950 4321 632"/>
    <n v="980000"/>
    <x v="511"/>
    <s v="CONTRATO OBRA REHABILITACION MONASTERIO SANTA CATALINA CENTRO DE LA CULTURA DEL VINO. PRTR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49000433"/>
    <s v="AD"/>
    <d v="2025-01-01T00:00:00"/>
    <n v="22025001907"/>
    <s v="2025 0250 9332 632"/>
    <n v="22992.62"/>
    <x v="267"/>
    <s v="S.SALUD CONTRATO OBRAS REHAB.ENERGÉTICA,CONSOLID. ESTRUCT. Y REHABILITAC.TEATRO LOPE DE VEGA EN VALLAD"/>
    <n v="220"/>
    <s v="VALLADOLID"/>
    <s v="VALLADOLID"/>
    <x v="0"/>
    <s v="PrAbier - Procedimiento Abierto"/>
    <s v="MultiC - MultiCriterio"/>
    <x v="1"/>
    <x v="0"/>
    <n v="6"/>
    <s v="6. Inversiones reales"/>
    <s v="02"/>
    <x v="5"/>
    <n v="9332"/>
    <s v="9332. Mantenimiento de edificios e instalaciones municipales"/>
    <n v="63"/>
    <n v="632"/>
  </r>
  <r>
    <n v="220240048766"/>
    <s v="AD"/>
    <d v="2025-03-07T00:00:00"/>
    <n v="22024004232"/>
    <s v="2025 08 1532 609"/>
    <n v="827945.19"/>
    <x v="517"/>
    <s v="Contrato de obras para recinto de nueva feria gastronómica (exp. 13/2024 SETM)"/>
    <n v="220"/>
    <s v="ZAMORA"/>
    <s v="ZAMORA"/>
    <x v="4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0"/>
    <n v="609"/>
  </r>
  <r>
    <n v="220240066873"/>
    <s v="AD"/>
    <d v="2025-03-07T00:00:00"/>
    <n v="22024008825"/>
    <s v="2025 02 1511 619"/>
    <n v="782187.41"/>
    <x v="514"/>
    <s v="ADJ.CONTRATO OBRAS CM.VIEJO SIMANCAS-OBRA REST.TRAMO 1 Y TRAMO 2 DESDE VA-30 AL SECTOR &quot;&quot;EL PERAL&quot;&quot;(EX.13-24)"/>
    <n v="220"/>
    <s v="VALLADOLID"/>
    <s v="VALLADOLID"/>
    <x v="4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49000631"/>
    <s v="AD"/>
    <d v="2025-01-01T00:00:00"/>
    <n v="22025002301"/>
    <s v="2025 0850 1532 619"/>
    <n v="750630.99"/>
    <x v="121"/>
    <s v="Contrato obras carril bici en Paseo Juan Carlos I - TRAMO NORTE - (expediente 31/2024 SETM)"/>
    <n v="220"/>
    <s v="VALLADOLID (POLIGONO SAN CRISTOBAL)"/>
    <s v="VALLADOLID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39000860"/>
    <s v="AD"/>
    <d v="2025-01-01T00:00:00"/>
    <n v="22025001746"/>
    <s v="2025 08 1341 619"/>
    <n v="739475.3"/>
    <x v="518"/>
    <s v="Contrato de señalización vial, lote 2 (expediente 31/2023 SETM)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341"/>
    <s v="1341. Movilidad"/>
    <n v="61"/>
    <n v="619"/>
  </r>
  <r>
    <n v="220249000919"/>
    <s v="AD"/>
    <d v="2025-01-01T00:00:00"/>
    <n v="22025002398"/>
    <s v="2025 11 1631 623"/>
    <n v="735075"/>
    <x v="465"/>
    <s v="CONTRATO EXP 14/2024 COMPRA 3 BARREDORAS LOTE 1 PARA EL AÑO 2025. SERVICIO DE LIMPIEZA VIARIA."/>
    <n v="220"/>
    <s v="MADRID"/>
    <s v="MADRID"/>
    <x v="3"/>
    <s v="PrAbier - Procedimiento Abierto"/>
    <s v="MultiC - MultiCriterio"/>
    <x v="2"/>
    <x v="0"/>
    <s v="6"/>
    <s v="6. Inversiones reales"/>
    <s v="11"/>
    <x v="0"/>
    <s v="1631"/>
    <s v="1631. Limpieza viaria"/>
    <n v="62"/>
    <n v="623"/>
  </r>
  <r>
    <n v="220249000218"/>
    <s v="AD"/>
    <d v="2025-01-01T00:00:00"/>
    <n v="22025001882"/>
    <s v="2025 08 1651 619"/>
    <n v="713580.67"/>
    <x v="177"/>
    <s v="LOTE 1 Conservación, reparación y reforma de instalaciones de alumbrado ext. del municipio de Valladolid. Exp. 8/2021.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50003018"/>
    <s v="AD"/>
    <d v="2025-03-10T00:00:00"/>
    <n v="22025001896"/>
    <s v="2025 04 9204 641"/>
    <n v="10367.33"/>
    <x v="519"/>
    <s v="CONSULTORIA EVALUACIÓN DE LA PLATAFORMA DE VIRTUALIZACIÓN ACTUAL DEL AYTO 2024 SMN_01 000001"/>
    <n v="220"/>
    <s v="SANT CUGAT DEL VALLÈS"/>
    <s v="BARCELONA"/>
    <x v="0"/>
    <s v="AdDirec - Adjudicación Directa"/>
    <s v="SinC - Sin Criterio"/>
    <x v="0"/>
    <x v="0"/>
    <s v="6"/>
    <s v="6. Inversiones reales"/>
    <s v="04"/>
    <x v="1"/>
    <s v="9204"/>
    <s v="9204. Tecnologías de la información y comunicación"/>
    <n v="64"/>
    <n v="641"/>
  </r>
  <r>
    <n v="220249000677"/>
    <s v="AD"/>
    <d v="2025-01-01T00:00:00"/>
    <n v="22025001993"/>
    <s v="2025 02 1511 619"/>
    <n v="3658.54"/>
    <x v="66"/>
    <s v="ADJ.COORDINACIÓN S.SALUD OBRA URBAN.CM. VIEJO SIMANCAS RESTO TRAMO 1 Y TRAMO 2 DESDE LA VA-30 AL SECTOR EL PERAL.EX13/24"/>
    <n v="220"/>
    <s v="VALLADOLID"/>
    <s v="VALLADOLID"/>
    <x v="0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49000451"/>
    <s v="AD"/>
    <d v="2025-01-01T00:00:00"/>
    <n v="22025001923"/>
    <s v="2025 08 1532 619"/>
    <n v="1846.55"/>
    <x v="66"/>
    <s v="Intervención de emergencia en el viaducto del Arco de Ladrillo (expediente 20/2024 SETM)"/>
    <n v="220"/>
    <s v="VALLADOLID"/>
    <s v="VALLADOLID"/>
    <x v="4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064"/>
    <s v="AD"/>
    <d v="2025-01-01T00:00:00"/>
    <n v="22025002239"/>
    <s v="2025 0850 1532 619"/>
    <n v="613592.31999999995"/>
    <x v="509"/>
    <s v="Contrato de obras de construcción de carril bici en polígono de San Cristóbal (exp. 38/2023 SETM)"/>
    <n v="220"/>
    <s v="VALLADOLID"/>
    <s v="VALLADOLID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39000134"/>
    <s v="AD"/>
    <d v="2025-01-01T00:00:00"/>
    <n v="22025001624"/>
    <s v="2025 07 1711 610"/>
    <n v="557821.15"/>
    <x v="174"/>
    <s v="CONTRATACIÓN CONSERVACIÓN Y MEJORA INFRAESTRUCTURAS VERDES DE LAS ZONAS CENTRO Y NORTE. LOTE 1. ZONA CENTRO. V.34/2022"/>
    <n v="220"/>
    <s v="MURCIA"/>
    <s v="MURCIA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49000633"/>
    <s v="AD"/>
    <d v="2025-01-01T00:00:00"/>
    <n v="22025002303"/>
    <s v="2025 0850 1532 619"/>
    <n v="513582.66"/>
    <x v="514"/>
    <s v="Contrato de obras de interconexión de carril bici C/ Mieses con avda. Salamanca, avda. Gijón (exp. 22/2024 SETM)"/>
    <n v="220"/>
    <s v="VALLADOLID"/>
    <s v="VALLADOLID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39000011"/>
    <s v="AD"/>
    <d v="2025-01-01T00:00:00"/>
    <n v="22025001612"/>
    <s v="2025 08 1532 619"/>
    <n v="500000"/>
    <x v="513"/>
    <s v="Contrato de conservación, reparación y reforma de las infraestructuras viarias, lote 3"/>
    <n v="220"/>
    <s v="MADRID"/>
    <s v="MADR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503"/>
    <s v="AD"/>
    <d v="2025-01-01T00:00:00"/>
    <n v="22025001940"/>
    <s v="2025 0850 1532 619"/>
    <n v="443014.67"/>
    <x v="520"/>
    <s v="Obras de adecuación de espacios para implementación de zonas peatonales en entornos a centros escolares (exp. 17/2024)"/>
    <n v="220"/>
    <s v="SEGOVIA"/>
    <s v="SEGOVIA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39000135"/>
    <s v="AD"/>
    <d v="2025-01-01T00:00:00"/>
    <n v="22025001625"/>
    <s v="2025 07 1711 610"/>
    <n v="441200.93"/>
    <x v="225"/>
    <s v="CONTRATACIÓN CONSERVACIÓN Y MEJORA INFRAESTRUCTURAS VERDES DE LAS ZONAS CENTRO Y NORTE. LOTE 2. ZONA NORTE. V.34/2022."/>
    <n v="220"/>
    <s v="MADRID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39000549"/>
    <s v="AD"/>
    <d v="2025-01-01T00:00:00"/>
    <n v="22025002880"/>
    <s v="2025 07 1721 633"/>
    <n v="435840.09"/>
    <x v="305"/>
    <s v="CONTRATO VS 15/23 MANTENIMIENTO INTEGRAL DE LA RED DE CONTROL ATMOSFERICO (RCCAVA)"/>
    <n v="220"/>
    <s v="LLANERA"/>
    <s v="ASTURIAS"/>
    <x v="0"/>
    <s v="PrAbier - Procedimiento Abierto"/>
    <s v="MultiC - MultiCriterio"/>
    <x v="2"/>
    <x v="0"/>
    <s v="6"/>
    <s v="6. Inversiones reales"/>
    <s v="07"/>
    <x v="9"/>
    <s v="1721"/>
    <s v="1721. Protección del medio ambiente"/>
    <n v="63"/>
    <n v="633"/>
  </r>
  <r>
    <n v="220249000777"/>
    <s v="AD"/>
    <d v="2025-01-01T00:00:00"/>
    <n v="22025002383"/>
    <s v="2025 0750 1711 610"/>
    <n v="409463.56"/>
    <x v="521"/>
    <s v="MEJORA ECOLÓGICA  CERRO SAN CRISTÓBAL, ACTUACIÓN B.1.3 PRTR  Cº DE BIODIVERSIDAD URBANA. V.32/2024"/>
    <n v="220"/>
    <s v="VALLADOLID"/>
    <s v="VALLADOLID"/>
    <x v="4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49000205"/>
    <s v="AD"/>
    <d v="2025-01-01T00:00:00"/>
    <n v="22025002254"/>
    <s v="2025 08 1532 619"/>
    <n v="405391.75"/>
    <x v="522"/>
    <s v="Reajuste de anualidades obras de adaptación y ejecución tramos ciclables en Ps. Isabel la Católica (exp. 28/2023 SETM)"/>
    <n v="220"/>
    <s v="VILLARES DE LA REINA"/>
    <s v="SALAMANCA"/>
    <x v="4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519"/>
    <s v="AD"/>
    <d v="2025-01-01T00:00:00"/>
    <n v="22025001705"/>
    <s v="2025 07 1711 610"/>
    <n v="350583.59"/>
    <x v="523"/>
    <s v="CONSERVACIÓN Y MEJORA DE LAS INFRAESTRUCTURAS VERDES DE LAS ZONAS SUR Y ESTE VALLADOLID. EXP: V.18 /2023 - LOTE 2"/>
    <n v="220"/>
    <s v="VALLADOLID"/>
    <s v="VALLADOL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40052622"/>
    <s v="AD"/>
    <d v="2025-03-13T00:00:00"/>
    <n v="22024005830"/>
    <s v="2025 0550 4314 633"/>
    <n v="348716.42"/>
    <x v="524"/>
    <s v="CONTRATO OBRAS PARA LA RENOVACION DEL ALUMBRADO CALLES MANTERIA TORRECILLA Y ADYACENTES"/>
    <n v="220"/>
    <s v="MADRID"/>
    <s v="MADRID"/>
    <x v="4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3"/>
  </r>
  <r>
    <n v="220249000739"/>
    <s v="AD"/>
    <d v="2025-01-01T00:00:00"/>
    <n v="22025002339"/>
    <s v="2025 04 9204 641"/>
    <n v="340702.28"/>
    <x v="525"/>
    <s v="SERVICIO INTEGRAL DE SOPORTE AL DESARROLLO DE SISTEMAS DE INFORMACIÓN, LOTE 1 (61/2024)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50003034"/>
    <s v="AD"/>
    <d v="2025-03-11T00:00:00"/>
    <n v="22025002767"/>
    <s v="2025 04 9204 636"/>
    <n v="317003.3"/>
    <x v="526"/>
    <s v="MTO. Y REPARACIÓN DE LOS EQUIPOS DE TRAT. DE LA INFORMAC. (S. I. CRÍTICOS) LOTE 2, 1ª PRÓRROGA, (66/2024)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50005670"/>
    <s v="AD"/>
    <d v="2025-03-26T00:00:00"/>
    <n v="22025002924"/>
    <s v="2025 06 3232 632"/>
    <n v="6655"/>
    <x v="527"/>
    <s v="CONTRATO SERVICIOS REPOSICIÓN EQUIPOS DE CALDERAS - COLEGIOS PÚBLICOS. 2025"/>
    <n v="220"/>
    <s v="VALLADOLID (POLIGONO SAN CRISTOBAL)"/>
    <s v="VALLADOLID"/>
    <x v="0"/>
    <s v="AdDirec - Adjudicación Directa"/>
    <s v="SinC - Sin Criterio"/>
    <x v="0"/>
    <x v="0"/>
    <s v="6"/>
    <s v="6. Inversiones reales"/>
    <s v="06"/>
    <x v="4"/>
    <s v="3232"/>
    <s v="3232. Conservación y mantenimiento centros educación infantil y primaria"/>
    <n v="63"/>
    <n v="632"/>
  </r>
  <r>
    <n v="220249001051"/>
    <s v="AD"/>
    <d v="2025-01-01T00:00:00"/>
    <n v="22025003056"/>
    <s v="2025 11 1621 633"/>
    <n v="290938.84000000003"/>
    <x v="528"/>
    <s v="EQUIPOS Y SERVICIOS DEL NORDESTE. EXP. 28/2024 RENOVACIÓN PLATAFORMAS SOTERRADAS DEL SERVICIO DE LIMPIEZA."/>
    <n v="220"/>
    <s v="CABRILS"/>
    <s v="BARCELONA"/>
    <x v="0"/>
    <s v="PrAbier - Procedimiento Abierto"/>
    <s v="MultiC - MultiCriterio"/>
    <x v="2"/>
    <x v="0"/>
    <s v="6"/>
    <s v="6. Inversiones reales"/>
    <s v="11"/>
    <x v="0"/>
    <s v="1621"/>
    <s v="1621. Recogida de residuos"/>
    <n v="63"/>
    <n v="633"/>
  </r>
  <r>
    <n v="220229000257"/>
    <s v="AD"/>
    <d v="2025-01-01T00:00:00"/>
    <n v="22025001572"/>
    <s v="2025 04 9204 636"/>
    <n v="269793.7"/>
    <x v="529"/>
    <s v="MANTENIMIENTO DE LA PLATAFORMA DE TELEFONÍA, LOTE 1 (73/2021)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39000138"/>
    <s v="AD"/>
    <d v="2025-01-01T00:00:00"/>
    <n v="22025001627"/>
    <s v="2025 07 1711 610"/>
    <n v="250000"/>
    <x v="523"/>
    <s v="CONTRATACIÓN CONSERVACIÓN Y MEJORA INFRAESTRUCTURAS VERDES DE LAS ZONAS CENTRO Y NORTE. LOTE 3_OBRA CIVIL_V.34/2022."/>
    <n v="220"/>
    <s v="VALLADOLID"/>
    <s v="VALLADOL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49000780"/>
    <s v="AD"/>
    <d v="2025-01-01T00:00:00"/>
    <n v="22025003326"/>
    <s v="2025 08 1532 609"/>
    <n v="246962.21"/>
    <x v="530"/>
    <s v="Contrato de obra para el suministro eléctrico de la nueva feria gastronómica de Valladolid (exp. 30/2024 SETM)"/>
    <n v="220"/>
    <s v="FUENTESNUEVAS-PONFERRADA"/>
    <s v="LEON"/>
    <x v="4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0"/>
    <n v="609"/>
  </r>
  <r>
    <n v="220239000859"/>
    <s v="AD"/>
    <d v="2025-01-01T00:00:00"/>
    <n v="22025001745"/>
    <s v="2025 08 1341 619"/>
    <n v="245833.72"/>
    <x v="531"/>
    <s v="Contrato de señalización vial, lote 1 (expediente 31/2023 SETM)"/>
    <n v="220"/>
    <s v="VILLARROBLEDO"/>
    <s v="ALBACETE"/>
    <x v="0"/>
    <s v="PrAbier - Procedimiento Abierto"/>
    <s v="MultiC - MultiCriterio"/>
    <x v="2"/>
    <x v="0"/>
    <s v="6"/>
    <s v="6. Inversiones reales"/>
    <s v="08"/>
    <x v="2"/>
    <s v="1341"/>
    <s v="1341. Movilidad"/>
    <n v="61"/>
    <n v="619"/>
  </r>
  <r>
    <n v="220249000682"/>
    <s v="AD"/>
    <d v="2025-01-01T00:00:00"/>
    <n v="22025001995"/>
    <s v="2025 0850 1532 619"/>
    <n v="239580"/>
    <x v="532"/>
    <s v="Contrato de obras de construcción de carril bici en la calle Oro (exp. 26/2024 SETM)"/>
    <n v="220"/>
    <s v="TORDESILLAS"/>
    <s v="VALLADOLID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40061944"/>
    <s v="AD"/>
    <d v="2025-03-13T00:00:00"/>
    <n v="22024007724"/>
    <s v="2025 0550 4314 633"/>
    <n v="839.79"/>
    <x v="66"/>
    <s v="COORDINACION SEG. Y SALUD OBRA RENOVAC. ALUMBRADO CALLES MANTERIA TORRECILLA Y ADYACENTES."/>
    <n v="220"/>
    <s v="VALLADOLID"/>
    <s v="VALLADOLID"/>
    <x v="0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3"/>
  </r>
  <r>
    <n v="220249000740"/>
    <s v="AD"/>
    <d v="2025-01-01T00:00:00"/>
    <n v="22025002340"/>
    <s v="2025 04 9204 641"/>
    <n v="222894.43"/>
    <x v="42"/>
    <s v="OFICINA DE CALIDAD DEL SOFTWARE Y MEJORA DE PROCESOS, LOTE 2 (61/2024)"/>
    <n v="220"/>
    <s v="VALLADOLID"/>
    <s v="VALLADOL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39000450"/>
    <s v="AD"/>
    <d v="2025-01-01T00:00:00"/>
    <n v="22025001674"/>
    <s v="2025 11 1321 626"/>
    <n v="222585.62"/>
    <x v="533"/>
    <s v="ACTUALIZACIÓN INTEGRAL SISTEM COMUNIC.   EMERGENCIAS PM y SEIS y PC.PROY. 2022.4.1321.3.1 LOT. 2. EXP SPSC-SE 32/2022."/>
    <n v="220"/>
    <s v="BARCELONA"/>
    <s v="BARCELONA"/>
    <x v="5"/>
    <s v="PrAbier - Procedimiento Abierto"/>
    <s v="MultiC - MultiCriterio"/>
    <x v="2"/>
    <x v="0"/>
    <s v="6"/>
    <s v="6. Inversiones reales"/>
    <s v="11"/>
    <x v="0"/>
    <s v="1321"/>
    <s v="1321. Policía municipal"/>
    <n v="62"/>
    <n v="626"/>
  </r>
  <r>
    <n v="220240066873"/>
    <s v="AD"/>
    <d v="2025-03-07T00:00:00"/>
    <n v="22024008824"/>
    <s v="2025 02 1511 619"/>
    <n v="220064.1"/>
    <x v="514"/>
    <s v="ADJ.CONTRATO OBRAS CM.VIEJO SIMANCAS-OBRA REST.TRAMO 1 Y TRAMO 2 DESDE VA-30 AL SECTOR &quot;&quot;EL PERAL&quot;&quot;(EX.13-24)"/>
    <n v="220"/>
    <s v="VALLADOLID"/>
    <s v="VALLADOLID"/>
    <x v="4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49000113"/>
    <s v="AD"/>
    <d v="2025-01-01T00:00:00"/>
    <n v="22025001862"/>
    <s v="2025 04 9204 641"/>
    <n v="82172.800000000003"/>
    <x v="534"/>
    <s v="MTO Y ASIST TÉC DEL SISTEMA DE INFORMACIÓN PRESUPUESTARIA, CONTABLE Y FINANCIERA, SICALWIN, PRIMERA PRÓRROGA (5/2024)"/>
    <n v="220"/>
    <s v="ECIJA"/>
    <s v="SEVILLA"/>
    <x v="0"/>
    <s v="PrNegSP - Procedimiento Negociado Sin Publicidad"/>
    <s v="SinC - Sin Criterio"/>
    <x v="3"/>
    <x v="0"/>
    <s v="6"/>
    <s v="6. Inversiones reales"/>
    <s v="04"/>
    <x v="1"/>
    <s v="9204"/>
    <s v="9204. Tecnologías de la información y comunicación"/>
    <n v="64"/>
    <n v="641"/>
  </r>
  <r>
    <n v="220249000450"/>
    <s v="AD"/>
    <d v="2025-01-01T00:00:00"/>
    <n v="22025001922"/>
    <s v="2025 08 1532 619"/>
    <n v="5313.6"/>
    <x v="203"/>
    <s v="Intervención de emergencia en el viaducto del Arco de Ladrillo (expediente 20/2024 SETM)"/>
    <n v="220"/>
    <s v="ZARATAN"/>
    <s v="VALLADOLID"/>
    <x v="4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1"/>
    <n v="619"/>
  </r>
  <r>
    <n v="220240053271"/>
    <s v="AD"/>
    <d v="2025-03-13T00:00:00"/>
    <n v="22024003751"/>
    <s v="2025 0550 4312 623"/>
    <n v="173383.32"/>
    <x v="535"/>
    <s v="CONTRATO DE INSTALACION Y SUMINISTRO DE EQUIPAMIENTO PARA GALERIAS COMERCIALES RONDILLA STA TERESA - LOTE 3 - VITRINAS."/>
    <n v="220"/>
    <s v="VALLADOLID"/>
    <s v="VALLADOLID"/>
    <x v="3"/>
    <s v="PrAbier - Procedimiento Abierto"/>
    <s v="MultiC - MultiCriterio"/>
    <x v="2"/>
    <x v="0"/>
    <n v="6"/>
    <s v="6. Inversiones reales"/>
    <s v="05"/>
    <x v="10"/>
    <n v="4312"/>
    <s v="4312. Mercados"/>
    <n v="62"/>
    <n v="623"/>
  </r>
  <r>
    <n v="220249000170"/>
    <s v="AD"/>
    <d v="2025-01-01T00:00:00"/>
    <n v="22025002246"/>
    <s v="2025 04 9204 641"/>
    <n v="167592.94"/>
    <x v="536"/>
    <s v="SERVICIO ADMINISTRACIÓN ESPECIALIZADA Y SOPORTE A USUARIOS AVANTE (26/2023)"/>
    <n v="220"/>
    <s v="SEVILLA"/>
    <s v="SEVILL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0031303"/>
    <s v="AD"/>
    <d v="2025-03-07T00:00:00"/>
    <n v="22024005305"/>
    <s v="2025 0950 4321 632"/>
    <n v="167208.65"/>
    <x v="511"/>
    <s v="CONTRATO REDACCION PROYECTO OBRA REHABILITACION MONASTERIO SANTA CATALINA CENTRO DE LA CULTURA DEL VINO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40068764"/>
    <s v="AD"/>
    <d v="2025-03-13T00:00:00"/>
    <n v="22024006472"/>
    <s v="2025 0550 4314 635"/>
    <n v="162790.88"/>
    <x v="421"/>
    <s v="SUMINISTRO E INSTALACION DE MOBILIARIO URBANO COMO PUNTO DE INFORMACION (MUPI). LOTES 2."/>
    <n v="220"/>
    <s v="BARCELONA"/>
    <s v="BARCELONA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5"/>
  </r>
  <r>
    <n v="220249000646"/>
    <s v="AD"/>
    <d v="2025-01-01T00:00:00"/>
    <n v="22025001986"/>
    <s v="2025 02 1511 619"/>
    <n v="3658.54"/>
    <x v="203"/>
    <s v="C.CALIDAD(LOTE 2) A.TÉCNICA OBRA CM.VIEJO SIMANCAS RESTO TRAMO 1 Y TRAMO 2 VA-30 AL SECTOR &quot;&quot;EL PERAL&quot;&quot; EXPTE.13/24"/>
    <n v="220"/>
    <s v="ZARATAN"/>
    <s v="VALLADOLID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50003033"/>
    <s v="AD"/>
    <d v="2025-03-11T00:00:00"/>
    <n v="22025002766"/>
    <s v="2025 04 9204 636"/>
    <n v="162050.09"/>
    <x v="526"/>
    <s v="MTO. Y REPARACIÓN DE LOS EQUIPOS DE TRAT. DE LA INFORMAC. (S. INFORM. NO CRÍTICOS) LOTE 1, 1ª PRÓRROGA (66/2024)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49000918"/>
    <s v="AD"/>
    <d v="2025-01-01T00:00:00"/>
    <n v="22025002397"/>
    <s v="2025 11 1631 623"/>
    <n v="160325"/>
    <x v="465"/>
    <s v="CONTRATO EXP 14/2024 COMPRA 1 BALDEADORA LOTE 2 PARA EL AÑO 2025. SERVICIO DE LIMPIEZA VIARIA."/>
    <n v="220"/>
    <s v="MADRID"/>
    <s v="MADRID"/>
    <x v="3"/>
    <s v="PrAbier - Procedimiento Abierto"/>
    <s v="MultiC - MultiCriterio"/>
    <x v="2"/>
    <x v="0"/>
    <s v="6"/>
    <s v="6. Inversiones reales"/>
    <s v="11"/>
    <x v="0"/>
    <s v="1631"/>
    <s v="1631. Limpieza viaria"/>
    <n v="62"/>
    <n v="623"/>
  </r>
  <r>
    <n v="220249000775"/>
    <s v="AD"/>
    <d v="2025-01-01T00:00:00"/>
    <n v="22025002378"/>
    <s v="2025 0750 1711 610"/>
    <n v="156574"/>
    <x v="523"/>
    <s v="MEJORA Y DIV ECOL. CUESTA CONEJOS,CUESTA MARUQUESA Y CHARCA FTE EL SOL.ACTUACIÓN B.1.4 PRTR Cº BIODIVERSIDAD V.31/2024"/>
    <n v="220"/>
    <s v="VALLADOLID"/>
    <s v="VALLADOLID"/>
    <x v="4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29000425"/>
    <s v="AD"/>
    <d v="2025-01-01T00:00:00"/>
    <n v="22025001575"/>
    <s v="2025 04 9204 641"/>
    <n v="141883.07"/>
    <x v="194"/>
    <s v="SERVICIOS LÍNEA BASE OFICINA TÉCNICA DE SEGURIDAD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0028770"/>
    <s v="AD"/>
    <d v="2025-03-07T00:00:00"/>
    <n v="22024003377"/>
    <s v="2025 08 1532 619"/>
    <n v="123512.25"/>
    <x v="522"/>
    <s v="Obras de adaptación y ejecución de tramo ciclable del Paseo Isabel la Católica, expte 28/2023 SETM"/>
    <n v="220"/>
    <s v="VILLARES DE LA REINA"/>
    <s v="SALAMANCA"/>
    <x v="4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136"/>
    <s v="AD"/>
    <d v="2025-01-01T00:00:00"/>
    <n v="22025001626"/>
    <s v="2025 07 1711 610"/>
    <n v="123451.72"/>
    <x v="225"/>
    <s v="CONTRATO CONSERVACION Y MEJORA INFRAESTRUC. VERDES DE ZONAS CENTRO Y NORTE. LOTE 2. ZONA NORTE.V.34/2022. COMPLEMENTARIO"/>
    <n v="220"/>
    <s v="MADRID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29000109"/>
    <s v="AD"/>
    <d v="2025-01-01T00:00:00"/>
    <n v="22025001566"/>
    <s v="2025 04 9204 626"/>
    <n v="121000"/>
    <x v="537"/>
    <s v="AMPLIACIÓN NUEVAS ÁREAS WIFI (67/2021)"/>
    <n v="220"/>
    <s v="VALLADOLID"/>
    <s v="VALLADOL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2"/>
    <n v="626"/>
  </r>
  <r>
    <n v="220239000482"/>
    <s v="AD"/>
    <d v="2025-01-01T00:00:00"/>
    <n v="22025001684"/>
    <s v="2025 07 1711 610"/>
    <n v="112930.53"/>
    <x v="225"/>
    <s v="REAJUSTE - CONTRATACIÓN CONSERVACIÓN Y MEJORA INFRAESTRUCTURAS VERDES DE LAS ZONAS CENTRO Y NORTE. LOTE 2. V34/2022."/>
    <n v="220"/>
    <s v="MADRID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39000453"/>
    <s v="AD"/>
    <d v="2025-01-01T00:00:00"/>
    <n v="22025001676"/>
    <s v="2025 07 1711 610"/>
    <n v="111564.23"/>
    <x v="174"/>
    <s v="REAJUSTE - CONTRATACIÓN CONSERVACIÓN Y MEJORA INFRAESTRUCTURAS VERDES DE LAS ZONAS CENTRO Y NORTE. LOTE 1. V34/2022"/>
    <n v="220"/>
    <s v="MURCIA"/>
    <s v="MURCIA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50005674"/>
    <s v="AD"/>
    <d v="2025-03-26T00:00:00"/>
    <n v="22025003216"/>
    <s v="2025 01 4331 623"/>
    <n v="3061"/>
    <x v="538"/>
    <s v="DIRECCIÓN FACULTATIVA DEL SUMINISTRO Y OBRA DE AMPLIACIÓN DE LA RUTA RIOS DE LUZ PARA EL LOTE 2 (CASA MANTILLA)"/>
    <n v="220"/>
    <s v="MADRID"/>
    <s v="MADRID"/>
    <x v="0"/>
    <s v="AdDirec - Adjudicación Directa"/>
    <s v="SinC - Sin Criterio"/>
    <x v="0"/>
    <x v="0"/>
    <s v="6"/>
    <s v="6. Inversiones reales"/>
    <s v="01"/>
    <x v="6"/>
    <s v="4331"/>
    <s v="4331. Desarrollo empresarial"/>
    <n v="62"/>
    <n v="623"/>
  </r>
  <r>
    <n v="220250005669"/>
    <s v="AD"/>
    <d v="2025-03-26T00:00:00"/>
    <n v="22025002892"/>
    <s v="2025 06 3232 632"/>
    <n v="3031.67"/>
    <x v="498"/>
    <s v="INSTALACIÓN TERMOSTATO, RELOJ Y SUMINISTRO ANTICONGELANTE A LA INSTALACIÓN CLIMATIZACIÓN POLIDEPORTIVO TIERNO GALVÁN"/>
    <n v="220"/>
    <s v="VALLADOLID"/>
    <s v="VALLADOLID"/>
    <x v="0"/>
    <s v="AdDirec - Adjudicación Directa"/>
    <s v="SinC - Sin Criterio"/>
    <x v="0"/>
    <x v="0"/>
    <s v="6"/>
    <s v="6. Inversiones reales"/>
    <s v="06"/>
    <x v="4"/>
    <s v="3232"/>
    <s v="3232. Conservación y mantenimiento centros educación infantil y primaria"/>
    <n v="63"/>
    <n v="632"/>
  </r>
  <r>
    <n v="220249000439"/>
    <s v="AD"/>
    <d v="2025-01-01T00:00:00"/>
    <n v="22025001913"/>
    <s v="2025 04 9204 641"/>
    <n v="110549.63"/>
    <x v="526"/>
    <s v="LICENCIAS VINCULADAS CON LOS SISTEMAS DEL CPD Y CENTRO DE ATENCIÓN A USUARIOS, LOTE 2 GRUPO B(19/2024), PRIMERA PRÓRROGA"/>
    <n v="220"/>
    <s v="MADRID"/>
    <s v="MADR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40064653"/>
    <s v="AD"/>
    <d v="2025-03-13T00:00:00"/>
    <n v="22024006475"/>
    <s v="2025 0550 4312 635"/>
    <n v="109165.93"/>
    <x v="433"/>
    <s v="SUMINISTRO E INSTALACION DE MOBILIARIO URBANO COMO PUNTO DE INFORMACION (MUPI) EN PUNTOS ESTRATEGIC. DE LA CIUDAD LOTE 3"/>
    <n v="220"/>
    <s v="ONTINYENT"/>
    <s v="VALENCIA"/>
    <x v="3"/>
    <s v="PrAbier - Procedimiento Abierto"/>
    <s v="MultiC - MultiCriterio"/>
    <x v="2"/>
    <x v="0"/>
    <n v="6"/>
    <s v="6. Inversiones reales"/>
    <s v="05"/>
    <x v="10"/>
    <n v="4312"/>
    <s v="4312. Mercados"/>
    <n v="63"/>
    <n v="635"/>
  </r>
  <r>
    <n v="220250003026"/>
    <s v="AD"/>
    <d v="2025-03-10T00:00:00"/>
    <n v="22025002424"/>
    <s v="2025 04 9204 641"/>
    <n v="108085.78"/>
    <x v="539"/>
    <s v="IMPLANT, EVOL Y MTO.  PLATAFORMA  ADMÓN ELECTRÓNICA  BASADA EN MOAD, LOTE 1, PRIMERA  PRÓRROGA, 025/CTA_01/000010"/>
    <n v="220"/>
    <s v="SEVILLA"/>
    <s v="SEVILL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655"/>
    <s v="AD"/>
    <d v="2025-01-01T00:00:00"/>
    <n v="22025001990"/>
    <s v="2025 10 2312 623"/>
    <n v="3000"/>
    <x v="187"/>
    <s v="INSTALACION DE CLIMATIZACION DE UNA SALA DEL CVA LA VICTORIA- INICIATIVAS SOCIALES"/>
    <n v="220"/>
    <s v="VALLADOLID"/>
    <s v="VALLADOLID"/>
    <x v="4"/>
    <s v="AdDirec - Adjudicación Directa"/>
    <s v="SinC - Sin Criterio"/>
    <x v="0"/>
    <x v="0"/>
    <s v="6"/>
    <s v="6. Inversiones reales"/>
    <s v="10"/>
    <x v="3"/>
    <s v="2312"/>
    <s v="2312. Iniciativas sociales"/>
    <n v="62"/>
    <n v="623"/>
  </r>
  <r>
    <n v="220239000520"/>
    <s v="AD"/>
    <d v="2025-01-01T00:00:00"/>
    <n v="22025001706"/>
    <s v="2025 07 1711 610"/>
    <n v="95440.25"/>
    <x v="540"/>
    <s v="CONSERVACIÓN Y MEJORA DE LAS INFRAESTRUCTURAS VERDES DE LAS ZONAS SUR Y ESTE VALLADOLID. EXP: V.18 /2023 - LOTE 3"/>
    <n v="220"/>
    <s v="VILLAMURIEL DE CERRATO"/>
    <s v="PALENCIA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49000232"/>
    <s v="AD"/>
    <d v="2025-01-01T00:00:00"/>
    <n v="22025002960"/>
    <s v="2025 0950 4321 640"/>
    <n v="89993.75"/>
    <x v="541"/>
    <s v="CONTRATO GESTION COMUNICACION TURISTICA ONLINE DE VALLADOLID (PRTR)"/>
    <n v="220"/>
    <s v="VALLADOLID"/>
    <s v="VALLADOLID"/>
    <x v="0"/>
    <s v="PrAbier - Procedimiento Abierto"/>
    <s v="MultiC - MultiCriterio"/>
    <x v="2"/>
    <x v="0"/>
    <n v="6"/>
    <s v="6. Inversiones reales"/>
    <s v="09"/>
    <x v="8"/>
    <n v="4321"/>
    <s v="4321. Turismo"/>
    <n v="64"/>
    <n v="640"/>
  </r>
  <r>
    <n v="220249000533"/>
    <s v="AD"/>
    <d v="2025-01-01T00:00:00"/>
    <n v="22025001956"/>
    <s v="2025 04 9204 641"/>
    <n v="89543.59"/>
    <x v="542"/>
    <s v="MTO. Y ASIST. TÉC. DE LAS HERRAMIENTAS DE ADMÓN ELECTRÓNICA  AYTO  BASADAS EN AMARA SUITE, SEGUNDA PRÓRROGA (46/2024)"/>
    <n v="220"/>
    <s v="ALCOBENDAS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627"/>
    <s v="AD"/>
    <d v="2025-01-01T00:00:00"/>
    <n v="22025002300"/>
    <s v="2025 0950 4321 632"/>
    <n v="84939.93"/>
    <x v="543"/>
    <s v="ADJUDICACION DIRECCION FACULTATIVA OBRA CENTRO DE LA CULTURA DEL VINO. FINANCIADO CON FONDOS NEXT GENERATION EU. PRTR"/>
    <n v="220"/>
    <s v="VALLADOLID"/>
    <s v="VALLADOLID"/>
    <x v="0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49000286"/>
    <s v="AD"/>
    <d v="2025-01-01T00:00:00"/>
    <n v="22025001891"/>
    <s v="2025 04 9204 641"/>
    <n v="98964.27"/>
    <x v="544"/>
    <s v="SOPORTE Y MTO DEL PORTAL Y SEDE ELECTRÓNICA  AYTO  VALLADOLID, BASADOS EN PROXIA SUITE, PRIMERA PRÓRROGA (16/2024)"/>
    <n v="220"/>
    <s v="BOECILLO"/>
    <s v="VALLADOLID"/>
    <x v="0"/>
    <s v="PrNegSP - Procedimiento Negociado Sin Publicidad"/>
    <s v="SinC - Sin Criterio"/>
    <x v="3"/>
    <x v="0"/>
    <s v="6"/>
    <s v="6. Inversiones reales"/>
    <s v="04"/>
    <x v="1"/>
    <s v="9204"/>
    <s v="9204. Tecnologías de la información y comunicación"/>
    <n v="64"/>
    <n v="641"/>
  </r>
  <r>
    <n v="220250001725"/>
    <s v="AD"/>
    <d v="2025-02-28T00:00:00"/>
    <n v="22025001538"/>
    <s v="2025 11 1361 623"/>
    <n v="2472.0300000000002"/>
    <x v="545"/>
    <s v="Adqusición de 2 detectores portátiles de gases//SEISPC"/>
    <n v="220"/>
    <s v="LAS ROZAS"/>
    <s v="MADRID"/>
    <x v="3"/>
    <s v="AdDirec - Adjudicación Directa"/>
    <s v="SinC - Sin Criterio"/>
    <x v="0"/>
    <x v="0"/>
    <s v="6"/>
    <s v="6. Inversiones reales"/>
    <s v="11"/>
    <x v="0"/>
    <s v="1361"/>
    <s v="1361. Prevención y extinción de incencios"/>
    <n v="62"/>
    <n v="623"/>
  </r>
  <r>
    <n v="220249000440"/>
    <s v="AD"/>
    <d v="2025-01-01T00:00:00"/>
    <n v="22025001914"/>
    <s v="2025 04 9204 641"/>
    <n v="82521.100000000006"/>
    <x v="526"/>
    <s v="LICENCIAS VINCULADAS CON  LAS BASES DE DATOS DE LOS SISTEMAS DE INFORMACIÓN, LOTE 1 GRUPO A (19/2024) PRIMERA PRÓRROGA"/>
    <n v="220"/>
    <s v="MADRID"/>
    <s v="MADR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40057829"/>
    <s v="AD"/>
    <d v="2025-03-07T00:00:00"/>
    <n v="22024008166"/>
    <s v="2025 0650 3341 632"/>
    <n v="2193.13"/>
    <x v="546"/>
    <s v="SE-EC 2/2024 PS 6 CTTO MENOR DIRECCIÓN EJECUCIÓN DE LAS OBRAS REHABILITACIÓN LAVA 3ª FASE &quot;&quot;FACTORIA DE CREACIÓN&quot;&quot;"/>
    <n v="220"/>
    <s v="ZAMORA"/>
    <s v="ZAMORA"/>
    <x v="0"/>
    <s v="AdDirec - Adjudicación Directa"/>
    <s v="SinC - Sin Criterio"/>
    <x v="0"/>
    <x v="0"/>
    <n v="6"/>
    <s v="6. Inversiones reales"/>
    <s v="06"/>
    <x v="4"/>
    <n v="3341"/>
    <s v="3341. Coordinación de políticas culturales"/>
    <n v="63"/>
    <n v="632"/>
  </r>
  <r>
    <n v="220249000438"/>
    <s v="AD"/>
    <d v="2025-01-01T00:00:00"/>
    <n v="22025001912"/>
    <s v="2025 04 9204 641"/>
    <n v="81208.639999999999"/>
    <x v="526"/>
    <s v="LICENCIAS VINCULADAS CON LOS SISTEMAS DEL CPD Y CENTRO DE ATENCIÓN A USUARIOS, LOTE 2 GRUPO A19/2024), PRIMERA PRÓRROGA"/>
    <n v="220"/>
    <s v="MADRID"/>
    <s v="MADR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40053275"/>
    <s v="AD"/>
    <d v="2025-03-13T00:00:00"/>
    <n v="22024003751"/>
    <s v="2025 0550 4312 623"/>
    <n v="79346.960000000006"/>
    <x v="535"/>
    <s v="CONTRATO DE INSTALACION Y SUMINISTRO DE EQUIPAMIENTO PARA GALERIAS COMERCIALES RONDILLA STA TERESA (LOTES 2 Y 3)."/>
    <n v="220"/>
    <s v="VALLADOLID"/>
    <s v="VALLADOLID"/>
    <x v="0"/>
    <s v="PrAbier - Procedimiento Abierto"/>
    <s v="UniC - Único Criterio"/>
    <x v="2"/>
    <x v="0"/>
    <n v="6"/>
    <s v="6. Inversiones reales"/>
    <s v="05"/>
    <x v="10"/>
    <n v="4312"/>
    <s v="4312. Mercados"/>
    <n v="62"/>
    <n v="623"/>
  </r>
  <r>
    <n v="220249000147"/>
    <s v="AD"/>
    <d v="2025-01-01T00:00:00"/>
    <n v="22025002243"/>
    <s v="2025 04 9204 641"/>
    <n v="75240.820000000007"/>
    <x v="64"/>
    <s v="SUMINISTRO DE LICENCIAS Y SOPORTE TÉCNICO DEL GESTOR DOCUMENTAL ALFRESCO (10/2024)"/>
    <n v="220"/>
    <s v="LA CORUÑA"/>
    <s v="LA CORUÑA"/>
    <x v="3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50005671"/>
    <s v="AD"/>
    <d v="2025-03-26T00:00:00"/>
    <n v="22025002950"/>
    <s v="2025 06 3232 632"/>
    <n v="2103.71"/>
    <x v="547"/>
    <s v="CTTO. SUMINISTRO POR RENOVACIÓN DE INSTALACIÓN DE ALUMBRADO EXTERIOR EN EL COLEGIO PÚBLICO EL PERAL."/>
    <n v="220"/>
    <s v="TUDELA DE DUERO"/>
    <s v="VALLADOLID"/>
    <x v="3"/>
    <s v="AdDirec - Adjudicación Directa"/>
    <s v="SinC - Sin Criterio"/>
    <x v="0"/>
    <x v="0"/>
    <s v="6"/>
    <s v="6. Inversiones reales"/>
    <s v="06"/>
    <x v="4"/>
    <s v="3232"/>
    <s v="3232. Conservación y mantenimiento centros educación infantil y primaria"/>
    <n v="63"/>
    <n v="632"/>
  </r>
  <r>
    <n v="220239000246"/>
    <s v="AD"/>
    <d v="2025-01-01T00:00:00"/>
    <n v="22025001638"/>
    <s v="2025 11 1321 641"/>
    <n v="74873.62"/>
    <x v="548"/>
    <s v="PARA REAJUSTE DE ANUALIDADES APLICACIÓN INFORMÁTICA DE POLICÍA MUNICIPAL. EXPTE. 41/21. LOTE Nº 1."/>
    <n v="220"/>
    <s v="CARLET"/>
    <s v="VALENCIA"/>
    <x v="3"/>
    <s v="PrAbier - Procedimiento Abierto"/>
    <s v="MultiC - MultiCriterio"/>
    <x v="2"/>
    <x v="0"/>
    <s v="6"/>
    <s v="6. Inversiones reales"/>
    <s v="11"/>
    <x v="0"/>
    <s v="1321"/>
    <s v="1321. Policía municipal"/>
    <n v="64"/>
    <n v="641"/>
  </r>
  <r>
    <n v="220239000555"/>
    <s v="AD"/>
    <d v="2025-01-01T00:00:00"/>
    <n v="22025001718"/>
    <s v="2025 04 9204 641"/>
    <n v="72931.09"/>
    <x v="549"/>
    <s v="SERVICIOS DE MIGRACIÓN, MANTENIMIENTO Y ADMINISTRACIÓN DEL SISTEMA ITSM BMC REMEDY (70/2022)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125"/>
    <s v="AD"/>
    <d v="2025-01-01T00:00:00"/>
    <n v="22025002241"/>
    <s v="2025 04 9204 641"/>
    <n v="66550"/>
    <x v="550"/>
    <s v="SUMINISTRO LICENCIAS Y SOPORTE TÉCNICO ArcGIS (65/2023)"/>
    <n v="220"/>
    <s v="MADRID"/>
    <s v="MADRID"/>
    <x v="3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996"/>
    <s v="AD"/>
    <d v="2025-01-01T00:00:00"/>
    <n v="22025002186"/>
    <s v="2025 07 1711 619"/>
    <n v="212499.6"/>
    <x v="551"/>
    <s v="2ª PRORROGA CONTRATO MEJORA, CONSERV. Y REP. JUEGOS INF., MOB. URBANO, FUENTES ORNAMENT. Y EQUIPOS DE BOMBEO. L2_2025"/>
    <n v="220"/>
    <s v="MADRID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9"/>
  </r>
  <r>
    <n v="220249000293"/>
    <s v="AD"/>
    <d v="2025-01-01T00:00:00"/>
    <n v="22025002982"/>
    <s v="2025 0950 4321 640"/>
    <n v="62906.559999999998"/>
    <x v="552"/>
    <s v="ADJUDICACION ASISTENCIA TECNICA GESTION PLAN NACIONAL TURISMO ENOGASTRONOMICO VALLADOLID CENTRO CULTURA DEL VINO. PRTR"/>
    <n v="220"/>
    <s v="BARCELONA"/>
    <s v="BARCELONA"/>
    <x v="0"/>
    <s v="PrAbier - Procedimiento Abierto"/>
    <s v="MultiC - MultiCriterio"/>
    <x v="2"/>
    <x v="0"/>
    <n v="6"/>
    <s v="6. Inversiones reales"/>
    <s v="09"/>
    <x v="8"/>
    <n v="4321"/>
    <s v="4321. Turismo"/>
    <n v="64"/>
    <n v="640"/>
  </r>
  <r>
    <n v="220249000114"/>
    <s v="AD"/>
    <d v="2025-01-01T00:00:00"/>
    <n v="22025001863"/>
    <s v="2025 04 9204 641"/>
    <n v="62776.94"/>
    <x v="553"/>
    <s v="MTO Y ASISTENCIA TÉCNICA DEL SISTEMA DE PERSONAL Y NÓMINA, BASADO EN META4 E-MIND, PRIMERA PRÓRROGA (7/2024)"/>
    <n v="220"/>
    <s v="SEVILLA"/>
    <s v="SEVILL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0061945"/>
    <s v="AD"/>
    <d v="2025-03-13T00:00:00"/>
    <n v="22024006138"/>
    <s v="2025 0550 4314 635"/>
    <n v="57897.62"/>
    <x v="554"/>
    <s v="SUMINISTRO E INSTALACION DE MOBILIARIO URBANO EN CALLES MANTERIA Y TORRECILLA."/>
    <n v="220"/>
    <s v="ZARATÁN"/>
    <s v="VALLADOLID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5"/>
  </r>
  <r>
    <n v="220229000430"/>
    <s v="AD"/>
    <d v="2025-01-01T00:00:00"/>
    <n v="22025001580"/>
    <s v="2025 04 9204 641"/>
    <n v="57054.55"/>
    <x v="194"/>
    <s v="SOLUCIÓN DE AUTENTICACIÓN CON DOBLE FACTOR (2FA)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29000428"/>
    <s v="AD"/>
    <d v="2025-01-01T00:00:00"/>
    <n v="22025001578"/>
    <s v="2025 04 9204 641"/>
    <n v="56546.11"/>
    <x v="194"/>
    <s v="SOLUCIÓN DE PROTECCIÓN DE ENDPOINT (EDR)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0061946"/>
    <s v="AD"/>
    <d v="2025-03-13T00:00:00"/>
    <n v="22024006180"/>
    <s v="2025 0550 4314 609"/>
    <n v="54773.61"/>
    <x v="554"/>
    <s v="SUMINISTRO E INSTALACION DE MOBILIARIO URBANO PARA RENATURALIZACION EN MANTERIA Y TORRECILLA."/>
    <n v="220"/>
    <s v="ZARATÁN"/>
    <s v="VALLADOLID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0"/>
    <n v="609"/>
  </r>
  <r>
    <n v="220240068763"/>
    <s v="AD"/>
    <d v="2025-03-13T00:00:00"/>
    <n v="22024006472"/>
    <s v="2025 0550 4314 635"/>
    <n v="52471.55"/>
    <x v="433"/>
    <s v="SUMINISTRO E INSTALACION DE MOBILIARIO URBANO COMO PUNTO DE INFORMACION (MUPI). LOTES 1."/>
    <n v="220"/>
    <s v="ONTINYENT"/>
    <s v="VALENCIA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5"/>
  </r>
  <r>
    <n v="220239000448"/>
    <s v="AD"/>
    <d v="2025-01-01T00:00:00"/>
    <n v="22025001672"/>
    <s v="2025 11 1321 626"/>
    <n v="52102.6"/>
    <x v="555"/>
    <s v="ACTUALIZACIÓN INTEGRAL SISTEM COMUNIC.   EMERGENCIAS PM y SEIS y PC.PROY. 2022.4.1321.3.1 LOT.1  EXP SPSC-SE 32/2022"/>
    <n v="220"/>
    <s v="ZARAGOZA"/>
    <s v="ZARAGOZA"/>
    <x v="5"/>
    <s v="PrAbier - Procedimiento Abierto"/>
    <s v="MultiC - MultiCriterio"/>
    <x v="2"/>
    <x v="0"/>
    <s v="6"/>
    <s v="6. Inversiones reales"/>
    <s v="11"/>
    <x v="0"/>
    <s v="1321"/>
    <s v="1321. Policía municipal"/>
    <n v="62"/>
    <n v="626"/>
  </r>
  <r>
    <n v="220239000449"/>
    <s v="AD"/>
    <d v="2025-01-01T00:00:00"/>
    <n v="22025001673"/>
    <s v="2025 11 1361 626"/>
    <n v="52102.6"/>
    <x v="555"/>
    <s v="ACTUALIZ INTEGRAL SIST COMUNIC EMERG; LOTE1: SERV OPER ACTUALIZ INFRAESTR RED;SEISYPC."/>
    <n v="220"/>
    <s v="ZARAGOZA"/>
    <s v="ZARAGOZA"/>
    <x v="0"/>
    <s v="PrAbier - Procedimiento Abierto"/>
    <s v="MultiC - MultiCriterio"/>
    <x v="2"/>
    <x v="0"/>
    <s v="6"/>
    <s v="6. Inversiones reales"/>
    <s v="11"/>
    <x v="0"/>
    <s v="1361"/>
    <s v="1361. Prevención y extinción de incencios"/>
    <n v="62"/>
    <n v="626"/>
  </r>
  <r>
    <n v="220249000145"/>
    <s v="AD"/>
    <d v="2025-01-01T00:00:00"/>
    <n v="22025002242"/>
    <s v="2025 0950 4321 640"/>
    <n v="52069.15"/>
    <x v="556"/>
    <s v="CONTRATO GESTION SEGUIMIENTO Y EVALUACION PLAN SOSTENIBILIDAD TURISTICA EN DESTINO VALLADOLID 2025. PRTR"/>
    <n v="220"/>
    <s v="BARCELONA"/>
    <s v="BARCELONA"/>
    <x v="0"/>
    <s v="PrAbier - Procedimiento Abierto"/>
    <s v="MultiC - MultiCriterio"/>
    <x v="2"/>
    <x v="0"/>
    <n v="6"/>
    <s v="6. Inversiones reales"/>
    <s v="09"/>
    <x v="8"/>
    <n v="4321"/>
    <s v="4321. Turismo"/>
    <n v="64"/>
    <n v="640"/>
  </r>
  <r>
    <n v="220250007319"/>
    <s v="AD"/>
    <d v="2025-03-31T00:00:00"/>
    <n v="22025003352"/>
    <s v="2025 04 9204 626"/>
    <n v="1698.11"/>
    <x v="557"/>
    <s v="SUMINISTRO DE DOS IMPRESORAS DE TARJETAS PLÁSTICAS PARA EL AYUNTAMIENTO DE VALLADOLID (2025/SUM/13)"/>
    <n v="220"/>
    <s v="VALLADOLID"/>
    <s v="VALLADOLID"/>
    <x v="3"/>
    <s v="AdDirec - Adjudicación Directa"/>
    <s v="SinC - Sin Criterio"/>
    <x v="0"/>
    <x v="0"/>
    <s v="6"/>
    <s v="6. Inversiones reales"/>
    <s v="04"/>
    <x v="1"/>
    <s v="9204"/>
    <s v="9204. Tecnologías de la información y comunicación"/>
    <n v="62"/>
    <n v="626"/>
  </r>
  <r>
    <n v="220249001033"/>
    <s v="AD"/>
    <d v="2025-01-01T00:00:00"/>
    <n v="22025002213"/>
    <s v="2025 10 2312 632"/>
    <n v="51280.85"/>
    <x v="413"/>
    <s v="REDACCION PROYECTO, DIRECCION FACULTATIVA Y ASISTENCIA-OBRAS REHABILIT.ENERG,REFOR..ACTUALIZ C/LEOPOLDO CANO,20- CVA CEN"/>
    <n v="220"/>
    <s v="ARROYO DE LA ENCOMIENDA"/>
    <s v="VALLADOLID"/>
    <x v="0"/>
    <s v="PrAbier - Procedimiento Abierto"/>
    <s v="MultiC - MultiCriterio"/>
    <x v="2"/>
    <x v="0"/>
    <s v="6"/>
    <s v="6. Inversiones reales"/>
    <s v="10"/>
    <x v="3"/>
    <s v="2312"/>
    <s v="2312. Iniciativas sociales"/>
    <n v="63"/>
    <n v="632"/>
  </r>
  <r>
    <n v="220250003027"/>
    <s v="AD"/>
    <d v="2025-03-10T00:00:00"/>
    <n v="22025002429"/>
    <s v="2025 04 9204 641"/>
    <n v="51167.03"/>
    <x v="558"/>
    <s v="OFICINA  PROYECTO PARA LA PRESTACIÓN  SERV  COORDINACIÓN.... DEL LOTE 1, LOTE 2, PRIMERA PRÓRROGA, 2025/CTA_01/000010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50005694"/>
    <s v="AD"/>
    <d v="2025-03-26T00:00:00"/>
    <n v="22025002704"/>
    <s v="2025 03 9241 625"/>
    <n v="1664.96"/>
    <x v="198"/>
    <s v="SUMINISTRO DE 24 PERSIANAS VENECIANAS PARA PLANTA BAJA DEL C.C. DELICIAS"/>
    <n v="220"/>
    <s v="VALLADOLID"/>
    <s v="VALLADOLID"/>
    <x v="3"/>
    <s v="AdDirec - Adjudicación Directa"/>
    <s v="SinC - Sin Criterio"/>
    <x v="0"/>
    <x v="0"/>
    <s v="6"/>
    <s v="6. Inversiones reales"/>
    <s v="03"/>
    <x v="7"/>
    <s v="9241"/>
    <s v="9241. Participación ciudadana"/>
    <n v="62"/>
    <n v="625"/>
  </r>
  <r>
    <n v="220249000441"/>
    <s v="AD"/>
    <d v="2025-01-01T00:00:00"/>
    <n v="22025001915"/>
    <s v="2025 08 1532 619"/>
    <n v="1656.99"/>
    <x v="253"/>
    <s v="Intervención de emergencia en el viaducto del Arco de Ladrillo (expediente 20/2024 SETM)"/>
    <n v="220"/>
    <s v="MALAGA"/>
    <s v="MALAGA"/>
    <x v="4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1"/>
    <n v="619"/>
  </r>
  <r>
    <n v="220249000442"/>
    <s v="AD"/>
    <d v="2025-01-01T00:00:00"/>
    <n v="22025001916"/>
    <s v="2025 08 1532 619"/>
    <n v="45375"/>
    <x v="66"/>
    <s v="Segunda prórroga del contrato de seguridad y salud en obras municipales SEPI (lote 2)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942"/>
    <s v="AD"/>
    <d v="2025-01-01T00:00:00"/>
    <n v="22025001761"/>
    <s v="2025 0750 1711 610"/>
    <n v="45144.06"/>
    <x v="559"/>
    <s v="REAJUSTE DE ANUALIDADES CONTRATO OBRAS &quot;&quot;PROYECTO DE EJECUCIÓN Cºs BIODIVERSIDAD URB., RESERVA BIOLOGICA URB. EL TOMILLO."/>
    <n v="220"/>
    <s v="PONTEVEDRA"/>
    <s v="PONTEVEDRA"/>
    <x v="4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49000160"/>
    <s v="AD"/>
    <d v="2025-01-01T00:00:00"/>
    <n v="22025002918"/>
    <s v="2025 0850 1532 609"/>
    <n v="1547.19"/>
    <x v="560"/>
    <s v="Dirección facultativa de obras de instalación de ascensor en calle Veleta (lote 2) PS nº 2 del expediente 17/2023 SETM"/>
    <n v="220"/>
    <s v="VALLADOLID"/>
    <s v="VALLADOLID"/>
    <x v="0"/>
    <s v="AdDirec - Adjudicación Directa"/>
    <s v="SinC - Sin Criterio"/>
    <x v="0"/>
    <x v="0"/>
    <n v="6"/>
    <s v="6. Inversiones reales"/>
    <s v="08"/>
    <x v="2"/>
    <n v="1532"/>
    <s v="1532. Pavimentación vias públicas y otros servicios urbanísticos"/>
    <n v="60"/>
    <n v="609"/>
  </r>
  <r>
    <n v="220249000594"/>
    <s v="AD"/>
    <d v="2025-01-01T00:00:00"/>
    <n v="22025001976"/>
    <s v="2025 02 1511 619"/>
    <n v="1472.92"/>
    <x v="253"/>
    <s v="C.CALIDAD(LOTE 1)ENSAYOS OBRA CM.VIEJO SIMANCAS RESTO TRAMO 1 Y TRAMO 2 DESDE VA-30 AL SECTOR &quot;&quot;EL PERAL&quot;&quot; EXPTE.13/24"/>
    <n v="220"/>
    <s v="MALAGA"/>
    <s v="MALAGA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40030542"/>
    <s v="AD"/>
    <d v="2025-03-07T00:00:00"/>
    <n v="22024002832"/>
    <s v="2025 0650 3341 632"/>
    <n v="15730"/>
    <x v="561"/>
    <s v="SE-EC 2/2024 PS2. CONTRATO DIRECCION FACULTATIVA OBRAS DE REHABILITACIÓN INTEGRAL DE LA NAVE DEL LAVA 3ª FASE. AÑO 2024"/>
    <n v="220"/>
    <s v="VALLADOLID"/>
    <s v="VALLADOLID"/>
    <x v="0"/>
    <s v="PrNegSP - Procedimiento Negociado Sin Publicidad"/>
    <s v="SinC - Sin Criterio"/>
    <x v="3"/>
    <x v="0"/>
    <n v="6"/>
    <s v="6. Inversiones reales"/>
    <s v="06"/>
    <x v="4"/>
    <n v="3341"/>
    <s v="3341. Coordinación de políticas culturales"/>
    <n v="63"/>
    <n v="632"/>
  </r>
  <r>
    <n v="220249000220"/>
    <s v="AD"/>
    <d v="2025-01-01T00:00:00"/>
    <n v="22025001884"/>
    <s v="2025 08 1651 619"/>
    <n v="44756.61"/>
    <x v="513"/>
    <s v="LOTE 3 Conservación, reparación y reforma de instalaciones de alumbrado ext. del municipio de Valladolid. Exp 8/2021."/>
    <n v="220"/>
    <s v="MADRID"/>
    <s v="MADR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29000431"/>
    <s v="AD"/>
    <d v="2025-01-01T00:00:00"/>
    <n v="22025001581"/>
    <s v="2025 04 9204 641"/>
    <n v="43597.13"/>
    <x v="194"/>
    <s v="SOLUCIÓN DE PROTECCIÓN DEL DOMINIO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29000256"/>
    <s v="AD"/>
    <d v="2025-01-01T00:00:00"/>
    <n v="22025001571"/>
    <s v="2025 04 9204 636"/>
    <n v="40526.81"/>
    <x v="220"/>
    <s v="MTO. Y REPARACIÓN DE LOS SISTEMAS ELÉCTRICOS Y DE ALIMENTACIÓN ININTERRUMPIDA, LOTE 2 , (73/2021)"/>
    <n v="220"/>
    <s v="VALLADOLID"/>
    <s v="VALLADOL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29000429"/>
    <s v="AD"/>
    <d v="2025-01-01T00:00:00"/>
    <n v="22025001579"/>
    <s v="2025 04 9204 641"/>
    <n v="35446.5"/>
    <x v="194"/>
    <s v="SOLUCIÓN DE PROTECCIÓN DE LA NAVEGACIÓN DEL USUARIO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29000255"/>
    <s v="AD"/>
    <d v="2025-01-01T00:00:00"/>
    <n v="22025001570"/>
    <s v="2025 11 1321 629"/>
    <n v="35000"/>
    <x v="562"/>
    <s v="PLAN DE RENOVACIÓN DE ARMAMENTO PARA POLICÍAS MUNICIPAL. EXPTE SPSC 039/21."/>
    <n v="220"/>
    <s v="CARTAGENA"/>
    <s v="MURCIA"/>
    <x v="3"/>
    <s v="PrAbier - Procedimiento Abierto"/>
    <s v="MultiC - MultiCriterio"/>
    <x v="2"/>
    <x v="0"/>
    <s v="6"/>
    <s v="6. Inversiones reales"/>
    <s v="11"/>
    <x v="0"/>
    <s v="1321"/>
    <s v="1321. Policía municipal"/>
    <n v="62"/>
    <n v="629"/>
  </r>
  <r>
    <n v="220239000626"/>
    <s v="AD"/>
    <d v="2025-01-01T00:00:00"/>
    <n v="22025001724"/>
    <s v="2025 04 9204 641"/>
    <n v="34136.04"/>
    <x v="534"/>
    <s v="MTO. Y ASISTENCIA TÉCNICA DEL SISTEMA DE INFORMACIÓN DEL PADRÓN MUNICIPAL DE HABITANTES DEL AYTO DE VALLADOLID (12/2023"/>
    <n v="220"/>
    <s v="ECIJA"/>
    <s v="SEVILL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492"/>
    <s v="AD"/>
    <d v="2025-01-01T00:00:00"/>
    <n v="22025001935"/>
    <s v="2025 0250 9332 632"/>
    <n v="34108.959999999999"/>
    <x v="203"/>
    <s v="ADJ.CONTROL CALIDAD (LOTE 2) OBRAS DE REHABILITACIÓN DEL TEATRO LOPE DE VEGA EN VALLADOLID."/>
    <n v="220"/>
    <s v="ZARATAN"/>
    <s v="VALLADOLID"/>
    <x v="0"/>
    <s v="PrAbier - Procedimiento Abierto"/>
    <s v="MultiC - MultiCriterio"/>
    <x v="1"/>
    <x v="0"/>
    <n v="6"/>
    <s v="6. Inversiones reales"/>
    <s v="02"/>
    <x v="5"/>
    <n v="9332"/>
    <s v="9332. Mantenimiento de edificios e instalaciones municipales"/>
    <n v="63"/>
    <n v="632"/>
  </r>
  <r>
    <n v="220239000602"/>
    <s v="AD"/>
    <d v="2025-01-01T00:00:00"/>
    <n v="22025001722"/>
    <s v="2025 04 9204 641"/>
    <n v="31011.09"/>
    <x v="526"/>
    <s v="SUMINISTRO DE LICENCIAS DE PUESTO DE USUARIO (METALLIC, SOPHOS, MS PROJECT Y MS B1), LOTE 5 (25/2023)"/>
    <n v="220"/>
    <s v="MADRID"/>
    <s v="MADR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39000451"/>
    <s v="AD"/>
    <d v="2025-01-01T00:00:00"/>
    <n v="22025001675"/>
    <s v="2025 11 1361 626"/>
    <n v="30934.43"/>
    <x v="533"/>
    <s v="ACTUALIZ INTEGRAL SIST COMUNIC EMERG; LOTE 2:SERV ACTUALIZ TERMINALES;SEISYPC."/>
    <n v="220"/>
    <s v="BARCELONA"/>
    <s v="BARCELONA"/>
    <x v="0"/>
    <s v="PrAbier - Procedimiento Abierto"/>
    <s v="MultiC - MultiCriterio"/>
    <x v="2"/>
    <x v="0"/>
    <s v="6"/>
    <s v="6. Inversiones reales"/>
    <s v="11"/>
    <x v="0"/>
    <s v="1361"/>
    <s v="1361. Prevención y extinción de incencios"/>
    <n v="62"/>
    <n v="626"/>
  </r>
  <r>
    <n v="220249000939"/>
    <s v="AD"/>
    <d v="2025-01-01T00:00:00"/>
    <n v="22025003283"/>
    <s v="2025 04 9202 641"/>
    <n v="277149.59999999998"/>
    <x v="553"/>
    <s v="Contrato migración e implantación del sistema de gestión integral de recursos humanos, basado en PEOPELNET. (can)"/>
    <n v="220"/>
    <s v="SEVILLA"/>
    <s v="SEVILLA"/>
    <x v="0"/>
    <s v="PrAbier - Procedimiento Abierto"/>
    <s v="MultiC - MultiCriterio"/>
    <x v="2"/>
    <x v="0"/>
    <s v="6"/>
    <s v="6. Inversiones reales"/>
    <s v="04"/>
    <x v="1"/>
    <s v="9202"/>
    <s v="9202. Gestión de recursos humanos"/>
    <n v="64"/>
    <n v="641"/>
  </r>
  <r>
    <n v="220239000223"/>
    <s v="AD"/>
    <d v="2025-01-01T00:00:00"/>
    <n v="22025001637"/>
    <s v="2025 04 9321 641"/>
    <n v="26620"/>
    <x v="563"/>
    <s v="SUMINISTRO E IMPLANTACIÓN DEL SISTEMA DE GESTIÓN DE INGRESOS Y RECAUDACIÓN 2024-25-LOTE 2"/>
    <n v="220"/>
    <s v="ALDEATEJADA"/>
    <s v="SALAMANCA"/>
    <x v="0"/>
    <s v="PrAbier - Procedimiento Abierto"/>
    <s v="MultiC - MultiCriterio"/>
    <x v="2"/>
    <x v="0"/>
    <s v="6"/>
    <s v="6. Inversiones reales"/>
    <s v="04"/>
    <x v="1"/>
    <s v="9321"/>
    <s v="9321. Gestión de ingresos e inspección"/>
    <n v="64"/>
    <n v="641"/>
  </r>
  <r>
    <n v="220229000427"/>
    <s v="AD"/>
    <d v="2025-01-01T00:00:00"/>
    <n v="22025001577"/>
    <s v="2025 04 9204 641"/>
    <n v="26600"/>
    <x v="194"/>
    <s v="SERVICIOS BAJO DEMANDA OFICINA TÉCNICA DE SEGURIDAD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219"/>
    <s v="AD"/>
    <d v="2025-01-01T00:00:00"/>
    <n v="22025001883"/>
    <s v="2025 08 1651 619"/>
    <n v="25575.21"/>
    <x v="177"/>
    <s v="LOTE 2 Conservación, reparación y reforma de instalaciones de alumbrado ext. del municipio de Valladolid. Exp 8/2021.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39000484"/>
    <s v="AD"/>
    <d v="2025-01-01T00:00:00"/>
    <n v="22025001686"/>
    <s v="2025 07 1711 610"/>
    <n v="25000"/>
    <x v="523"/>
    <s v="REAJUSTE - CONTRATACIÓN CONSERVACIÓN Y MEJORA INFRAESTRUCTURAS VERDES DE LAS ZONAS CENTRO Y NORTE. LOTE 3. V34/2022."/>
    <n v="220"/>
    <s v="VALLADOLID"/>
    <s v="VALLADOL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39000140"/>
    <s v="AD"/>
    <d v="2025-01-01T00:00:00"/>
    <n v="22025001628"/>
    <s v="2025 07 1711 610"/>
    <n v="24804.75"/>
    <x v="540"/>
    <s v="CONTRATACIÓN CONSERVACIÓN Y MEJORA INFRAESTRUC_VERDES _ZONAS CENTRO Y NORTE. LOTE 4_C. CALIDAD LOTES 1 y 2. V.34/2022."/>
    <n v="220"/>
    <s v="VILLAMURIEL DE CERRATO"/>
    <s v="PALENCIA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39000200"/>
    <s v="AD"/>
    <d v="2025-01-01T00:00:00"/>
    <n v="22025001636"/>
    <s v="2025 11 1621 641"/>
    <n v="22022"/>
    <x v="564"/>
    <s v="CONTRATO SITEMA DE INFORMACIÓN Y GESTIÓN PARA EL SERVICIO DE LIMPIEZA."/>
    <n v="220"/>
    <s v="CARTAGENA"/>
    <s v="MURCIA"/>
    <x v="0"/>
    <s v="PrAbier - Procedimiento Abierto"/>
    <s v="MultiC - MultiCriterio"/>
    <x v="2"/>
    <x v="0"/>
    <s v="6"/>
    <s v="6. Inversiones reales"/>
    <s v="11"/>
    <x v="0"/>
    <s v="1621"/>
    <s v="1621. Recogida de residuos"/>
    <n v="64"/>
    <n v="641"/>
  </r>
  <r>
    <n v="220240031305"/>
    <s v="AD"/>
    <d v="2025-03-07T00:00:00"/>
    <n v="22024005307"/>
    <s v="2025 0950 4321 627"/>
    <n v="20468.3"/>
    <x v="511"/>
    <s v="CONTRATO REDACCION PROYECTO MUSEOGRAFICO OBRA REHABILITACION MONASTERIO SANTA CATALINA CENTRO CULTURA DEL VINO PRTR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2"/>
    <n v="627"/>
  </r>
  <r>
    <n v="220229000116"/>
    <s v="AD"/>
    <d v="2025-01-01T00:00:00"/>
    <n v="22025001567"/>
    <s v="2025 04 9204 636"/>
    <n v="19139.169999999998"/>
    <x v="537"/>
    <s v="GESTIÓN Y MANTENIMIENTO ÁREAS WIFI (67/2021)"/>
    <n v="220"/>
    <s v="VALLADOLID"/>
    <s v="VALLADOL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50005357"/>
    <s v="AD"/>
    <d v="2025-03-25T00:00:00"/>
    <n v="22025002906"/>
    <s v="2025 0950 4321 633"/>
    <n v="1089"/>
    <x v="565"/>
    <s v="EXPEDICION CERTIFICADO DE EFICIENCIA ENERGETICA DE OF. TURISMO Y MERCADO DEL VAL. PRTR NEXT GENERATION EU"/>
    <n v="220"/>
    <s v="VALLADOLID"/>
    <s v="VALLADOLID"/>
    <x v="0"/>
    <s v="AdDirec - Adjudicación Directa"/>
    <s v="SinC - Sin Criterio"/>
    <x v="0"/>
    <x v="0"/>
    <n v="6"/>
    <s v="6. Inversiones reales"/>
    <s v="09"/>
    <x v="8"/>
    <n v="4321"/>
    <s v="4321. Turismo"/>
    <n v="63"/>
    <n v="633"/>
  </r>
  <r>
    <n v="220240035395"/>
    <s v="AD"/>
    <d v="2025-03-07T00:00:00"/>
    <n v="22024004232"/>
    <s v="2025 08 1532 609"/>
    <n v="17177.169999999998"/>
    <x v="203"/>
    <s v="Asistencia Técnica, LOTE 2 CC del Contrato de obras para recinto de nueva Feria Gastronómica exp.13/2024 SETM"/>
    <n v="220"/>
    <s v="ZARATAN"/>
    <s v="VALLADOLID"/>
    <x v="0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0"/>
    <n v="609"/>
  </r>
  <r>
    <n v="220240061621"/>
    <s v="AD"/>
    <d v="2025-03-07T00:00:00"/>
    <n v="22024006082"/>
    <s v="2025 0950 4321 632"/>
    <n v="17114.98"/>
    <x v="543"/>
    <s v="ADJUDICACION DIRECCION FACULTATIVA OBRA CENTRO DE LA CULTURA DEL VINO. FINANCIADO CON FONDOS NEXT GENERATION EU. PRTR"/>
    <n v="220"/>
    <s v="VALLADOLID"/>
    <s v="VALLADOLID"/>
    <x v="0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39000759"/>
    <s v="AD"/>
    <d v="2025-01-01T00:00:00"/>
    <n v="22025001734"/>
    <s v="2025 04 9204 641"/>
    <n v="17055.740000000002"/>
    <x v="558"/>
    <s v="OFICINA DE PROYECTO PARA LA PRESTACIÓN DE SERV DE COORDINACIÓN.... DEL LOTE 1, LOTE 2, REAJUESTE DE ANUALIDADES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29000221"/>
    <s v="AD"/>
    <d v="2025-01-01T00:00:00"/>
    <n v="22025001569"/>
    <s v="2025 04 9204 626"/>
    <n v="15427.5"/>
    <x v="566"/>
    <s v="ACONDICIONAMIENTO CPD RESPALDO, LOTE 2   (59/2021)"/>
    <n v="220"/>
    <s v="BARCELONA"/>
    <s v="BARCELON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2"/>
    <n v="626"/>
  </r>
  <r>
    <n v="220239000621"/>
    <s v="AD"/>
    <d v="2025-01-01T00:00:00"/>
    <n v="22025001723"/>
    <s v="2025 04 9204 636"/>
    <n v="13573.84"/>
    <x v="567"/>
    <s v="RENOVACIÓN SISTEMA DE ALMACENAMIENTO PARA EL AYTO DE VALLADOLID, LO TE 1, (25/2023)"/>
    <n v="220"/>
    <s v="SEVILLA"/>
    <s v="SEVILLA"/>
    <x v="3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40027689"/>
    <s v="AD"/>
    <d v="2025-03-07T00:00:00"/>
    <n v="22024005247"/>
    <s v="2025 0950 4321 632"/>
    <n v="1052.7"/>
    <x v="568"/>
    <s v="CERTIFICADO EFICIENCIA ENERGETICA ANTES DE ACOMETER OBRAS DE REHABILITACION DEL CONVENTO SANTA CATALINA"/>
    <n v="220"/>
    <s v="SANT CUGAT DEL VALLES"/>
    <s v="BARCELONA"/>
    <x v="0"/>
    <s v="AdDirec - Adjudicación Directa"/>
    <s v="SinC - Sin Criterio"/>
    <x v="0"/>
    <x v="0"/>
    <n v="6"/>
    <s v="6. Inversiones reales"/>
    <s v="09"/>
    <x v="8"/>
    <n v="4321"/>
    <s v="4321. Turismo"/>
    <n v="63"/>
    <n v="632"/>
  </r>
  <r>
    <n v="220239000195"/>
    <s v="AD"/>
    <d v="2025-01-01T00:00:00"/>
    <n v="22025001634"/>
    <s v="2025 08 1532 619"/>
    <n v="13250"/>
    <x v="66"/>
    <s v="Seguridad y Salud obras del contrato de conservación, reparación y reforma de las infraestructuras viarias, lote 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626"/>
    <s v="AD"/>
    <d v="2025-01-01T00:00:00"/>
    <n v="22025002299"/>
    <s v="2025 0950 4321 627"/>
    <n v="12886.98"/>
    <x v="543"/>
    <s v="ADJUDICACION DIRECCION PROYECTO MUSEOGRAFICO CENTRO DE LA CULTURA DEL VINO. FINANCIADO FONDOS NEXT GENERATION EU. PRTR"/>
    <n v="220"/>
    <s v="VALLADOLID"/>
    <s v="VALLADOLID"/>
    <x v="0"/>
    <s v="PrAbier - Procedimiento Abierto"/>
    <s v="MultiC - MultiCriterio"/>
    <x v="2"/>
    <x v="0"/>
    <n v="6"/>
    <s v="6. Inversiones reales"/>
    <s v="09"/>
    <x v="8"/>
    <n v="4321"/>
    <s v="4321. Turismo"/>
    <n v="62"/>
    <n v="627"/>
  </r>
  <r>
    <n v="220249000899"/>
    <s v="AD"/>
    <d v="2025-01-01T00:00:00"/>
    <n v="22025002394"/>
    <s v="2025 0750 1711 610"/>
    <n v="12677.41"/>
    <x v="569"/>
    <s v="ELABORACION ESTRATEGIA GLOBAL Y PLAN COMUNICACION PYTO CºS BIODIVERSIDAD. EXP V.35/2022 LOTE 2 PLAN COMUNICACION. 2025."/>
    <n v="220"/>
    <s v="ELDA"/>
    <s v="ALICANTE"/>
    <x v="0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49000306"/>
    <s v="AD"/>
    <d v="2025-01-01T00:00:00"/>
    <n v="22025003279"/>
    <s v="2025 0950 4321 640"/>
    <n v="10069.68"/>
    <x v="552"/>
    <s v="ADJUDICACION ASISTENCIA TECNICA GESTION PLAN NACIONAL TURISMO ENOGASTRONOMICO VALLADOLID CENTRO CULTURA DEL VINO. PRTR"/>
    <n v="220"/>
    <s v="BARCELONA"/>
    <s v="BARCELONA"/>
    <x v="0"/>
    <s v="PrAbier - Procedimiento Abierto"/>
    <s v="MultiC - MultiCriterio"/>
    <x v="2"/>
    <x v="0"/>
    <n v="6"/>
    <s v="6. Inversiones reales"/>
    <s v="09"/>
    <x v="8"/>
    <n v="4321"/>
    <s v="4321. Turismo"/>
    <n v="64"/>
    <n v="640"/>
  </r>
  <r>
    <n v="220249000020"/>
    <s v="AD"/>
    <d v="2025-01-01T00:00:00"/>
    <n v="22025001820"/>
    <s v="2025 0750 1711 610"/>
    <n v="735.43"/>
    <x v="570"/>
    <s v="CONTROL CALIDAD L1. CAMINOS DE LA BIODIVERSIDAD URBANA. V.30/2023"/>
    <n v="220"/>
    <s v="CASTELLANOS DE MORISCOS"/>
    <s v="SALAMANCA"/>
    <x v="0"/>
    <s v="PrAbier - Procedimiento Abierto"/>
    <s v="MultiC - MultiCriterio"/>
    <x v="1"/>
    <x v="0"/>
    <n v="6"/>
    <s v="6. Inversiones reales"/>
    <s v="07"/>
    <x v="9"/>
    <n v="1711"/>
    <s v="1711. Parques y jardines"/>
    <n v="61"/>
    <n v="610"/>
  </r>
  <r>
    <n v="220250005351"/>
    <s v="AD"/>
    <d v="2025-03-25T00:00:00"/>
    <n v="22025002943"/>
    <s v="2025 01 4331 623"/>
    <n v="980.1"/>
    <x v="267"/>
    <s v="SEGURIDAD Y SALUD DE LA OBRA AMPLIACION RUTA RIOS DE LUZ. LOTE 2 ILUMINACION ORNAMENTAL CASA MANTILLA"/>
    <n v="220"/>
    <s v="VALLADOLID"/>
    <s v="VALLADOLID"/>
    <x v="4"/>
    <s v="AdDirec - Adjudicación Directa"/>
    <s v="SinC - Sin Criterio"/>
    <x v="0"/>
    <x v="0"/>
    <s v="6"/>
    <s v="6. Inversiones reales"/>
    <s v="01"/>
    <x v="6"/>
    <s v="4331"/>
    <s v="4331. Desarrollo empresarial"/>
    <n v="62"/>
    <n v="623"/>
  </r>
  <r>
    <n v="220249000437"/>
    <s v="AD"/>
    <d v="2025-01-01T00:00:00"/>
    <n v="22025001911"/>
    <s v="2025 04 9204 641"/>
    <n v="9579.17"/>
    <x v="571"/>
    <s v="PRIMERA PRÓRROGA, LICENCIAS VINCULADAS CON LA SOLUCIÓN ANTIVIRUS  LOTE 3 GRUPO B (19/2024)"/>
    <n v="220"/>
    <s v="VALLADOLID"/>
    <s v="VALLADOL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50005356"/>
    <s v="AD"/>
    <d v="2025-03-25T00:00:00"/>
    <n v="22025002905"/>
    <s v="2025 0950 4321 632"/>
    <n v="907.5"/>
    <x v="565"/>
    <s v="EXPEDICION CERTIFICADO DE EFICIENCIA ENERGETICA DE OF. TURISMO Y MERCADO DEL VAL. PRTR NEXT GENERATION EU"/>
    <n v="220"/>
    <s v="VALLADOLID"/>
    <s v="VALLADOLID"/>
    <x v="0"/>
    <s v="AdDirec - Adjudicación Directa"/>
    <s v="SinC - Sin Criterio"/>
    <x v="0"/>
    <x v="0"/>
    <n v="6"/>
    <s v="6. Inversiones reales"/>
    <s v="09"/>
    <x v="8"/>
    <n v="4321"/>
    <s v="4321. Turismo"/>
    <n v="63"/>
    <n v="632"/>
  </r>
  <r>
    <n v="220249000999"/>
    <s v="AD"/>
    <d v="2025-01-01T00:00:00"/>
    <n v="22025002435"/>
    <s v="2025 11 1621 633"/>
    <n v="9061.16"/>
    <x v="203"/>
    <s v="INCIDEC INGENIERÍA Y ARQUITECTURA EXP. 28/2024 RENOVACIÓN PLATAFORMAS SOTERRADAS DEL SERVICIO DE LIMPIEZA."/>
    <n v="220"/>
    <s v="ZARATAN"/>
    <s v="VALLADOLID"/>
    <x v="0"/>
    <s v="PrAbier - Procedimiento Abierto"/>
    <s v="MultiC - MultiCriterio"/>
    <x v="1"/>
    <x v="0"/>
    <s v="6"/>
    <s v="6. Inversiones reales"/>
    <s v="11"/>
    <x v="0"/>
    <s v="1621"/>
    <s v="1621. Recogida de residuos"/>
    <n v="63"/>
    <n v="633"/>
  </r>
  <r>
    <n v="220249000284"/>
    <s v="AD"/>
    <d v="2025-01-01T00:00:00"/>
    <n v="22025001889"/>
    <s v="2025 0950 4321 632"/>
    <n v="8793.8799999999992"/>
    <x v="267"/>
    <s v="COORDINACION SEGURIDAD Y SALUD CONTRATO OBRA REHABILITACION MONASTERIO SANTA CATALINA CENTRO CULTURA DEL VINO. PRTR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49000021"/>
    <s v="AD"/>
    <d v="2025-01-01T00:00:00"/>
    <n v="22025001821"/>
    <s v="2025 0750 1711 610"/>
    <n v="7814.74"/>
    <x v="203"/>
    <s v="CONTROL CALIDAD L2. CAMINOS DE LA BIODIVERSIDAD URBANA. V.30/2023."/>
    <n v="220"/>
    <s v="ZARATAN"/>
    <s v="VALLADOLID"/>
    <x v="0"/>
    <s v="PrAbier - Procedimiento Abierto"/>
    <s v="MultiC - MultiCriterio"/>
    <x v="1"/>
    <x v="0"/>
    <n v="6"/>
    <s v="6. Inversiones reales"/>
    <s v="07"/>
    <x v="9"/>
    <n v="1711"/>
    <s v="1711. Parques y jardines"/>
    <n v="61"/>
    <n v="610"/>
  </r>
  <r>
    <n v="220249000436"/>
    <s v="AD"/>
    <d v="2025-01-01T00:00:00"/>
    <n v="22025001910"/>
    <s v="2025 04 9204 641"/>
    <n v="7755.95"/>
    <x v="571"/>
    <s v="PRIMERA PRÓRROGA, LICENCIAS VINCULADAS CON LA SOLUCIÓN DE ANTIVIRUS, LOTE 3 GRUPO A (19/2024)"/>
    <n v="220"/>
    <s v="VALLADOLID"/>
    <s v="VALLADOL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50001723"/>
    <s v="AD"/>
    <d v="2025-02-28T00:00:00"/>
    <n v="22025001856"/>
    <s v="2025 04 9209 625"/>
    <n v="762.61"/>
    <x v="572"/>
    <s v="ADQUISICIÓN DE MOBILIARIO CON DESTINO A INTERVENCIÓN GENERAL (UNA MESA CON ALA Y BUC Y UNA SILLA ERGONÓMICA)"/>
    <n v="220"/>
    <s v="VALLADOLID"/>
    <s v="VALLADOLID"/>
    <x v="3"/>
    <s v="AdDirec - Adjudicación Directa"/>
    <s v="SinC - Sin Criterio"/>
    <x v="0"/>
    <x v="0"/>
    <s v="6"/>
    <s v="6. Inversiones reales"/>
    <s v="04"/>
    <x v="1"/>
    <s v="9209"/>
    <s v="9209. Dirección del area de hacienda, personal y modernización administrativa"/>
    <n v="62"/>
    <n v="625"/>
  </r>
  <r>
    <n v="220249000321"/>
    <s v="AD"/>
    <d v="2025-01-01T00:00:00"/>
    <n v="22025001898"/>
    <s v="2025 08 1651 619"/>
    <n v="7367.36"/>
    <x v="203"/>
    <s v="Control de Calidad Lote 1 del control de conservación,reparación y reforma de alumbrado. PS 2 Expte 8-2021."/>
    <n v="220"/>
    <s v="ZARATAN"/>
    <s v="VALLADOLID"/>
    <x v="0"/>
    <s v="PrAbier - Procedimiento Abierto"/>
    <s v="MultiC - MultiCriterio"/>
    <x v="1"/>
    <x v="0"/>
    <s v="6"/>
    <s v="6. Inversiones reales"/>
    <s v="08"/>
    <x v="2"/>
    <s v="1651"/>
    <s v="1651. Alumbrado público"/>
    <n v="61"/>
    <n v="619"/>
  </r>
  <r>
    <n v="220249000491"/>
    <s v="AD"/>
    <d v="2025-01-01T00:00:00"/>
    <n v="22025001934"/>
    <s v="2025 0250 9332 632"/>
    <n v="7190.6"/>
    <x v="253"/>
    <s v="ADJ.CONTROL CALIDAD(LOTE 1) ENSAYOS OBRA DE REHABILITACIÓN DEL TEATRO LOPE DE VEGA EN VALLADOLID"/>
    <n v="220"/>
    <s v="MALAGA"/>
    <s v="MALAGA"/>
    <x v="0"/>
    <s v="PrAbier - Procedimiento Abierto"/>
    <s v="MultiC - MultiCriterio"/>
    <x v="1"/>
    <x v="0"/>
    <n v="6"/>
    <s v="6. Inversiones reales"/>
    <s v="02"/>
    <x v="5"/>
    <n v="9332"/>
    <s v="9332. Mantenimiento de edificios e instalaciones municipales"/>
    <n v="63"/>
    <n v="632"/>
  </r>
  <r>
    <n v="220239000082"/>
    <s v="AD"/>
    <d v="2025-01-01T00:00:00"/>
    <n v="22025001618"/>
    <s v="2025 08 1532 619"/>
    <n v="6875"/>
    <x v="66"/>
    <s v="Seguridad y Salud obras del contrato de conservación, reparación y reforma de las infraestructuras viarias, lote 2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466"/>
    <s v="AD"/>
    <d v="2025-01-01T00:00:00"/>
    <n v="22025002889"/>
    <s v="2025 04 9231 641"/>
    <n v="6478.58"/>
    <x v="544"/>
    <s v="TRAMITACIÓN NUEVO AD CONTRATO MANTENIM. SISTEMA QUEJAS Y SUGERENCIAS POR CAMBIO A PROYECTO SIN F.A."/>
    <n v="220"/>
    <s v="BOECILLO"/>
    <s v="VALLADOLID"/>
    <x v="3"/>
    <s v="PrAbier - Procedimiento Abierto"/>
    <s v="MultiC - MultiCriterio"/>
    <x v="2"/>
    <x v="0"/>
    <s v="6"/>
    <s v="6. Inversiones reales"/>
    <s v="04"/>
    <x v="1"/>
    <s v="9231"/>
    <s v="9231. Información, registro y gestión del padrón"/>
    <n v="64"/>
    <n v="641"/>
  </r>
  <r>
    <n v="220249001035"/>
    <s v="AD"/>
    <d v="2025-01-01T00:00:00"/>
    <n v="22025002214"/>
    <s v="2025 11 1621 633"/>
    <n v="6040.77"/>
    <x v="203"/>
    <s v="INCIDEN INGENIERÍA Y ARQUITECTURA. EXP. 28/2024 RENOVACIÓN PLATAFORMAS SOTERRADAS DEL SERVICIO DE LIMPIEZA."/>
    <n v="220"/>
    <s v="ZARATAN"/>
    <s v="VALLADOLID"/>
    <x v="0"/>
    <s v="PrAbier - Procedimiento Abierto"/>
    <s v="MultiC - MultiCriterio"/>
    <x v="1"/>
    <x v="0"/>
    <s v="6"/>
    <s v="6. Inversiones reales"/>
    <s v="11"/>
    <x v="0"/>
    <s v="1621"/>
    <s v="1621. Recogida de residuos"/>
    <n v="63"/>
    <n v="633"/>
  </r>
  <r>
    <n v="220240063546"/>
    <s v="AD"/>
    <d v="2025-03-07T00:00:00"/>
    <n v="22024009107"/>
    <s v="2025 02 1511 619"/>
    <n v="5871.39"/>
    <x v="203"/>
    <s v="C.CALIDAD(LOTE 2) A.TÉCNICA OBRA CM.VIEJO SIMANCAS RESTANTE TRAMO 1 Y TRAMO 2 VA-30 AL SECTOR &quot;&quot;EL PERAL&quot;&quot;EXPTE. 13/24"/>
    <n v="220"/>
    <s v="ZARATAN"/>
    <s v="VALLADOLID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40065329"/>
    <s v="AD"/>
    <d v="2025-03-07T00:00:00"/>
    <n v="22024008826"/>
    <s v="2025 02 1511 619"/>
    <n v="5871.39"/>
    <x v="66"/>
    <s v="COORDINACIÓN SEGURIDAD Y SALUD OBRA CM. VIEJO DE SIMANCAS RESTO TRAMO 1 Y TRAMO 2 DESDE VA-30 AL SECTOR EL PERAL EX13-24"/>
    <n v="220"/>
    <s v="VALLADOLID"/>
    <s v="VALLADOLID"/>
    <x v="0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39000627"/>
    <s v="AD"/>
    <d v="2025-01-01T00:00:00"/>
    <n v="22025001725"/>
    <s v="2025 04 9204 641"/>
    <n v="5724.48"/>
    <x v="534"/>
    <s v="MTO. Y ASIST TÉC  SIST  INFORMACIÓN  PADRÓN MUNICIPAL  HABITANTES DEL AYTO DE VALLADOLID (12/2023) REAJUSTE ANUALIDADES"/>
    <n v="220"/>
    <s v="ECIJA"/>
    <s v="SEVILL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0022929"/>
    <s v="AD"/>
    <d v="2025-03-07T00:00:00"/>
    <n v="22024003377"/>
    <s v="2025 08 1532 619"/>
    <n v="5112.3599999999997"/>
    <x v="203"/>
    <s v="AT Control Calidad Obras adaptación y ejecución de tramo &quot;&quot;Carril Bici en  Paseo Isabel la Católica&quot;&quot; expte 28/2023 SETM"/>
    <n v="220"/>
    <s v="ZARATAN"/>
    <s v="VALLADOLID"/>
    <x v="0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1"/>
    <n v="619"/>
  </r>
  <r>
    <n v="220249000859"/>
    <s v="AD"/>
    <d v="2025-01-01T00:00:00"/>
    <n v="22025002077"/>
    <s v="2025 0850 1532 619"/>
    <n v="4727.01"/>
    <x v="203"/>
    <s v="Control de calidad del contrato de obras de carril bici de la calle Oro (exp. 26/2024 SETM) Lote 2"/>
    <n v="220"/>
    <s v="ZARATAN"/>
    <s v="VALLADOLID"/>
    <x v="0"/>
    <s v="PrAbier - Procedimiento Abierto"/>
    <s v="MultiC - MultiCriterio"/>
    <x v="1"/>
    <x v="0"/>
    <n v="6"/>
    <s v="6. Inversiones reales"/>
    <s v="08"/>
    <x v="2"/>
    <n v="1532"/>
    <s v="1532. Pavimentación vias públicas y otros servicios urbanísticos"/>
    <n v="61"/>
    <n v="619"/>
  </r>
  <r>
    <n v="220250005038"/>
    <s v="ADO"/>
    <d v="2025-03-21T00:00:00"/>
    <n v="22025002682"/>
    <s v="2025 04 9204 641"/>
    <n v="484"/>
    <x v="573"/>
    <s v="BOLSA DE HORAS PARA EL MANTENIMIENTO EVOLUTIVO DE LA INTRANET CORPORATIVA , DE AGOSTO A DICIEMBRE 2024"/>
    <n v="240"/>
    <s v="LLANERA"/>
    <s v="ASTURIAS"/>
    <x v="0"/>
    <s v="AdDirec - Adjudicación Directa"/>
    <s v="SinC - Sin Criterio"/>
    <x v="0"/>
    <x v="0"/>
    <s v="6"/>
    <s v="6. Inversiones reales"/>
    <s v="04"/>
    <x v="1"/>
    <s v="9204"/>
    <s v="9204. Tecnologías de la información y comunicación"/>
    <n v="64"/>
    <n v="641"/>
  </r>
  <r>
    <n v="220240053825"/>
    <s v="AD"/>
    <d v="2025-03-13T00:00:00"/>
    <n v="22024008634"/>
    <s v="2025 0550 4314 633"/>
    <n v="4287.16"/>
    <x v="574"/>
    <s v="CONTROL DE CALIDADPARA LA INSTALACION DE LUMINARIAS PARA LA RENOVACION DEL ALUMBRADO EN LAS CALLES MANTERIA Y TORRECILLA"/>
    <n v="220"/>
    <s v="ALCOBENDAS"/>
    <s v="MADRID"/>
    <x v="0"/>
    <s v="PrAbier - Procedimiento Abierto"/>
    <s v="MultiC - MultiCriterio"/>
    <x v="1"/>
    <x v="0"/>
    <n v="6"/>
    <s v="6. Inversiones reales"/>
    <s v="05"/>
    <x v="10"/>
    <n v="4314"/>
    <s v="4314. Actuaciones en materia de comercio minorista"/>
    <n v="63"/>
    <n v="633"/>
  </r>
  <r>
    <n v="220240031306"/>
    <s v="AD"/>
    <d v="2025-03-07T00:00:00"/>
    <n v="22024005308"/>
    <s v="2025 0950 4321 632"/>
    <n v="3676"/>
    <x v="267"/>
    <s v="COORDINACION SEGURIDAD Y SALUD CONTRATO OBRA REHABILITACION MONASTERIO SANTA CATALINA CENTRO CULTURA DEL VINO. PRTR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40042999"/>
    <s v="AD"/>
    <d v="2025-03-07T00:00:00"/>
    <n v="22024006193"/>
    <s v="2025 0650 3341 632"/>
    <n v="3544.3"/>
    <x v="267"/>
    <s v="SE-EC 2/2024 PS PS 4 COORDINACIÓN SE SEGURIDAD Y SALUD OBRAS DE REHABILITACIÓN LAVA 3 FASE FACTORÍA DE CREACIÓN"/>
    <n v="220"/>
    <s v="VALLADOLID"/>
    <s v="VALLADOLID"/>
    <x v="0"/>
    <s v="PrAbier - Procedimiento Abierto"/>
    <s v="MultiC - MultiCriterio"/>
    <x v="2"/>
    <x v="0"/>
    <n v="6"/>
    <s v="6. Inversiones reales"/>
    <s v="06"/>
    <x v="4"/>
    <n v="3341"/>
    <s v="3341. Coordinación de políticas culturales"/>
    <n v="63"/>
    <n v="632"/>
  </r>
  <r>
    <n v="220240035394"/>
    <s v="AD"/>
    <d v="2025-03-07T00:00:00"/>
    <n v="22024004232"/>
    <s v="2025 08 1532 609"/>
    <n v="2856.18"/>
    <x v="253"/>
    <s v="Ensayos Control Calidad, LOTE 1 Contrato de obras para recinto de nueva feria gastronómica (exp. 13/2024 SETM)"/>
    <n v="220"/>
    <s v="MALAGA"/>
    <s v="MALAGA"/>
    <x v="0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0"/>
    <n v="609"/>
  </r>
  <r>
    <n v="220249000554"/>
    <s v="AD"/>
    <d v="2025-01-01T00:00:00"/>
    <n v="22025001959"/>
    <s v="2025 08 1341 619"/>
    <n v="2630.76"/>
    <x v="66"/>
    <s v="1ª PRÓRROGA CONTRATO GESTIÓN INTEGRAL SISTEMA CENTRALIZADO CONTROL DE TRÁFICO EN VALLADOLID (1/01/25 a 30/11/25)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341"/>
    <s v="1341. Movilidad"/>
    <n v="61"/>
    <n v="619"/>
  </r>
  <r>
    <n v="220249000995"/>
    <s v="AD"/>
    <d v="2025-01-01T00:00:00"/>
    <n v="22025002185"/>
    <s v="2025 07 1711 619"/>
    <n v="199645.22"/>
    <x v="4"/>
    <s v="2ª PRORROGA CONTRATO MEJORA, CONSERV. Y REP. JUEGOS INF., MOB. URBANO, FUENTES ORNAMENT. Y EQUIPOS DE BOMBEO. 2025"/>
    <n v="220"/>
    <s v="MADRID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9"/>
  </r>
  <r>
    <n v="220240057942"/>
    <s v="AD"/>
    <d v="2025-03-07T00:00:00"/>
    <n v="22024009101"/>
    <s v="2025 02 1511 619"/>
    <n v="2363.8000000000002"/>
    <x v="253"/>
    <s v="C.CALIDAD(LOTE 1) ENSAYOS.OBRA CM.VIEJO SIMANCAS RESTO TRAMO 1 Y TRAMO 2 DESDE LA VA-30 AL SECTOR &quot;&quot;EL PERAL&quot;&quot; EXPTE.13/24"/>
    <n v="220"/>
    <s v="MALAGA"/>
    <s v="MALAGA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39000167"/>
    <s v="AD"/>
    <d v="2025-03-07T00:00:00"/>
    <n v="22024003188"/>
    <s v="2025 02 1511 619"/>
    <n v="2080.6"/>
    <x v="203"/>
    <s v="CONTRATO BASADO DE CONTROL DE CALIDAD (LOTE 2) OBRA URB.CAMINO VIEJO SIMANCAS (LOTE 1)."/>
    <n v="220"/>
    <s v="ZARATAN"/>
    <s v="VALLADOLID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40013210"/>
    <s v="AD"/>
    <d v="2025-03-13T00:00:00"/>
    <n v="22024003107"/>
    <s v="2025 0550 4314 633"/>
    <n v="2048.33"/>
    <x v="203"/>
    <s v="REDACCION DE PROYECTOS Y DIRECCION DE OBRA ALUMBRADO DIFERENTES CALLES COMERCIALES. PLAZO EJEC."/>
    <n v="220"/>
    <s v="ZARATAN"/>
    <s v="VALLADOLID"/>
    <x v="0"/>
    <s v="PrAbier - Procedimiento Abierto"/>
    <s v="UniC - Único Criterio"/>
    <x v="1"/>
    <x v="0"/>
    <n v="6"/>
    <s v="6. Inversiones reales"/>
    <s v="05"/>
    <x v="10"/>
    <n v="4314"/>
    <s v="4314. Actuaciones en materia de comercio minorista"/>
    <n v="63"/>
    <n v="633"/>
  </r>
  <r>
    <n v="220249000462"/>
    <s v="AD"/>
    <d v="2025-01-01T00:00:00"/>
    <n v="22025001925"/>
    <s v="2025 0850 1532 619"/>
    <n v="1813.62"/>
    <x v="66"/>
    <s v="Seguridad y Salud en obras de adecuación de espacios en zonas peatonales en entornos a centros escolares (exp. 17/2024)"/>
    <n v="220"/>
    <s v="VALLADOLID"/>
    <s v="VALLADOLID"/>
    <x v="0"/>
    <s v="PrAbier - Procedimiento Abierto"/>
    <s v="UniC - Único 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39000569"/>
    <s v="AD"/>
    <d v="2025-03-07T00:00:00"/>
    <n v="22024003190"/>
    <s v="2025 02 1511 619"/>
    <n v="1673.28"/>
    <x v="253"/>
    <s v="CONTRATO BASADO DE CONTROL CALIDAD (LOTE 1 ENSAYOS)OBRA URBANIZACIÓN CAMINO VIEJO SIMANCAS (LOTE 1)"/>
    <n v="220"/>
    <s v="MALAGA"/>
    <s v="MALAGA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49000860"/>
    <s v="AD"/>
    <d v="2025-01-01T00:00:00"/>
    <n v="22025002078"/>
    <s v="2025 0850 1532 619"/>
    <n v="1665.2"/>
    <x v="253"/>
    <s v="Control de calidad del contrato de obras de carril bici en la calle Oro (exp. 26/2024 SETM) Lote 1"/>
    <n v="220"/>
    <s v="MALAGA"/>
    <s v="MALAGA"/>
    <x v="0"/>
    <s v="PrAbier - Procedimiento Abierto"/>
    <s v="MultiC - MultiCriterio"/>
    <x v="1"/>
    <x v="0"/>
    <n v="6"/>
    <s v="6. Inversiones reales"/>
    <s v="08"/>
    <x v="2"/>
    <n v="1532"/>
    <s v="1532. Pavimentación vias públicas y otros servicios urbanísticos"/>
    <n v="61"/>
    <n v="619"/>
  </r>
  <r>
    <n v="220249000632"/>
    <s v="AD"/>
    <d v="2025-01-01T00:00:00"/>
    <n v="22025002302"/>
    <s v="2025 0850 1532 619"/>
    <n v="1499.43"/>
    <x v="66"/>
    <s v="Seguridad y Salud contrato carril bici en Paseo Juan Carlos I -TRAMO NORTE - (expediente 31/2024 SETM)"/>
    <n v="220"/>
    <s v="VALLADOLID"/>
    <s v="VALLADOLID"/>
    <x v="0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49000221"/>
    <s v="AD"/>
    <d v="2025-01-01T00:00:00"/>
    <n v="22025001885"/>
    <s v="2025 08 1651 619"/>
    <n v="1433.42"/>
    <x v="66"/>
    <s v="LOTE 1 Seguridad y Salud de la prórroga del contrato de conservación, reparación y reforma alumbrado. PS2 EXP 8/202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50006853"/>
    <s v="D"/>
    <d v="2025-03-28T00:00:00"/>
    <n v="22025002597"/>
    <s v="2025 06 3321 629"/>
    <n v="18.39"/>
    <x v="575"/>
    <s v="D2276013 ALIEN ROMULUS/DVD (FORMATO DVD) // LOTE 2."/>
    <n v="300"/>
    <s v="VALLADOLID"/>
    <s v="VALLADOLID"/>
    <x v="3"/>
    <s v="PrAbier - Procedimiento Abierto"/>
    <s v="MultiC - MultiCriterio"/>
    <x v="1"/>
    <x v="0"/>
    <s v="6"/>
    <s v="6. Inversiones reales"/>
    <s v="06"/>
    <x v="4"/>
    <s v="3321"/>
    <s v="3321. Bibliotecas públicas"/>
    <n v="62"/>
    <n v="629"/>
  </r>
  <r>
    <n v="220239000862"/>
    <s v="AD"/>
    <d v="2025-01-01T00:00:00"/>
    <n v="22025001748"/>
    <s v="2025 08 1341 619"/>
    <n v="1402.45"/>
    <x v="66"/>
    <s v="Coordinación de seguridad y salud del contrato de señalización vial,  lote 2 (exp. 31/2023 SETM)"/>
    <n v="220"/>
    <s v="VALLADOLID"/>
    <s v="VALLADOLID"/>
    <x v="0"/>
    <s v="PrAbier - Procedimiento Abierto"/>
    <s v="UniC - Único Criterio"/>
    <x v="2"/>
    <x v="0"/>
    <s v="6"/>
    <s v="6. Inversiones reales"/>
    <s v="08"/>
    <x v="2"/>
    <s v="1341"/>
    <s v="1341. Movilidad"/>
    <n v="61"/>
    <n v="619"/>
  </r>
  <r>
    <n v="220240042927"/>
    <s v="AD"/>
    <d v="2025-03-07T00:00:00"/>
    <n v="22024004232"/>
    <s v="2025 08 1532 609"/>
    <n v="1362.7"/>
    <x v="66"/>
    <s v="Seguridad y salud en contrato de obras para recinto de nueva feria gastronómica (exp. 13/2024 SETM)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0"/>
    <n v="609"/>
  </r>
  <r>
    <n v="220240022930"/>
    <s v="AD"/>
    <d v="2025-03-07T00:00:00"/>
    <n v="22024003377"/>
    <s v="2025 08 1532 619"/>
    <n v="1332.42"/>
    <x v="253"/>
    <s v="Ensayos Control Calidad Obras adaptación y ejecución de Carril Bici en Paseo Isabel la Católica, expte 28/2023 SETM"/>
    <n v="220"/>
    <s v="MALAGA"/>
    <s v="MALAGA"/>
    <x v="0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1"/>
    <n v="619"/>
  </r>
  <r>
    <n v="220249000997"/>
    <s v="AD"/>
    <d v="2025-01-01T00:00:00"/>
    <n v="22025002187"/>
    <s v="2025 07 1711 619"/>
    <n v="282222.11"/>
    <x v="576"/>
    <s v="2ª PRORROGA CONTRATO MEJORA, CONSERV. Y REP. JUEGOS INF., MOB. URBANO, FUENTES ORNAMENT. Y EQUIPOS DE BOMBEO. L3_2025"/>
    <n v="220"/>
    <s v="VALLADOLID"/>
    <s v="VALLADOL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9"/>
  </r>
  <r>
    <n v="220249000065"/>
    <s v="AD"/>
    <d v="2025-01-01T00:00:00"/>
    <n v="22025002240"/>
    <s v="2025 0850 1532 619"/>
    <n v="1320.76"/>
    <x v="66"/>
    <s v="Seguridad y salud en contrato de obras de construcción de carril bici en polígono de San Cristóbal (exp. 38/2023 SETM)"/>
    <n v="220"/>
    <s v="VALLADOLID"/>
    <s v="VALLADOLID"/>
    <x v="0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49000634"/>
    <s v="AD"/>
    <d v="2025-01-01T00:00:00"/>
    <n v="22025002304"/>
    <s v="2025 0850 1532 619"/>
    <n v="1137.8399999999999"/>
    <x v="66"/>
    <s v="Seguridad y salud obras de interconexión de carril bici C/ Mieses con avda. Salamanca, avda. Gijón (exp. 22/2024 SETM)"/>
    <n v="220"/>
    <s v="VALLADOLID"/>
    <s v="VALLADOLID"/>
    <x v="0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50006567"/>
    <s v="D"/>
    <d v="2025-03-28T00:00:00"/>
    <n v="22025001602"/>
    <s v="2025 07 1711 619"/>
    <n v="363.44"/>
    <x v="243"/>
    <s v="ALB: 25-201365 PED: 25-002454-1003 S/PED: 1941 / ROLLO 25 ML.POLIETILENO AGR.BD.PN 6 DN20 / TE PE TUBO-TUBO-TUBO 20-20-2"/>
    <n v="300"/>
    <s v="VALLADOLID"/>
    <s v="VALLADOLID"/>
    <x v="3"/>
    <s v="PrAbier - Procedimiento Abierto"/>
    <s v="MultiC - MultiCriterio"/>
    <x v="1"/>
    <x v="0"/>
    <s v="6"/>
    <s v="6. Inversiones reales"/>
    <s v="07"/>
    <x v="9"/>
    <s v="1711"/>
    <s v="1711. Parques y jardines"/>
    <n v="61"/>
    <n v="619"/>
  </r>
  <r>
    <n v="220240057803"/>
    <s v="AD"/>
    <d v="2025-03-07T00:00:00"/>
    <n v="22024008125"/>
    <s v="2025 0650 3341 632"/>
    <n v="1014.12"/>
    <x v="203"/>
    <s v="SE-EC 2/2024 PS 5 LOTE 2 ASISTENCIA TECNICA CONTROL CALIDAD OBRAS REHABILITACIÓN LAVA 3 FASE FACTORIA DE CREACIÓN 2024"/>
    <n v="220"/>
    <s v="ZARATAN"/>
    <s v="VALLADOLID"/>
    <x v="0"/>
    <s v="PrAbier - Procedimiento Abierto"/>
    <s v="MultiC - MultiCriterio"/>
    <x v="1"/>
    <x v="0"/>
    <n v="6"/>
    <s v="6. Inversiones reales"/>
    <s v="06"/>
    <x v="4"/>
    <n v="3341"/>
    <s v="3341. Coordinación de políticas culturales"/>
    <n v="63"/>
    <n v="632"/>
  </r>
  <r>
    <n v="220239000196"/>
    <s v="AD"/>
    <d v="2025-01-01T00:00:00"/>
    <n v="22025001635"/>
    <s v="2025 08 1532 619"/>
    <n v="1000"/>
    <x v="66"/>
    <s v="Seguridad y Salud obras del contrato de conservación, reparación y reforma de las infraestructuras viarias, lote 3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778"/>
    <s v="AD"/>
    <d v="2025-01-01T00:00:00"/>
    <n v="22025002384"/>
    <s v="2025 0750 1711 610"/>
    <n v="996.04"/>
    <x v="66"/>
    <s v="SEGURIDAD Y SALUD.MEJORA ECOLÓGICA CERRO SAN CRISTÓBAL, ACTUACIÓN B.1.3 PRTR Cº DE BIODIVERSIDAD URBANA. V.32/2024"/>
    <n v="220"/>
    <s v="VALLADOLID"/>
    <s v="VALLADOLID"/>
    <x v="4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40057802"/>
    <s v="AD"/>
    <d v="2025-03-07T00:00:00"/>
    <n v="22024008124"/>
    <s v="2025 0650 3341 632"/>
    <n v="813.34"/>
    <x v="253"/>
    <s v="SE-EC 2/2024 PS 5 LOTE 1 ENSAYOS DE CONTROL DE CALIDAD OBRAS DE REHABILITACIÓN LAVA 3 FASE FACTORIA DE CREACIÓN 2024"/>
    <n v="220"/>
    <s v="MALAGA"/>
    <s v="MALAGA"/>
    <x v="0"/>
    <s v="PrAbier - Procedimiento Abierto"/>
    <s v="MultiC - MultiCriterio"/>
    <x v="1"/>
    <x v="0"/>
    <n v="6"/>
    <s v="6. Inversiones reales"/>
    <s v="06"/>
    <x v="4"/>
    <n v="3341"/>
    <s v="3341. Coordinación de políticas culturales"/>
    <n v="63"/>
    <n v="632"/>
  </r>
  <r>
    <n v="220249000202"/>
    <s v="AD"/>
    <d v="2025-01-01T00:00:00"/>
    <n v="22025002253"/>
    <s v="2025 08 1532 619"/>
    <n v="779.56"/>
    <x v="66"/>
    <s v="Seguridad y salud en obras de adaptación y ejecución tramos ciclables en Ps. Isabel la Católica (exp. 28/2023 SETM)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681"/>
    <s v="AD"/>
    <d v="2025-01-01T00:00:00"/>
    <n v="22025001994"/>
    <s v="2025 0850 1532 619"/>
    <n v="511.38"/>
    <x v="66"/>
    <s v="Seguridad y salud en el contrato de obras de construcción de carril bici en la calle Oro (exp. 26/2024 SETM)"/>
    <n v="220"/>
    <s v="VALLADOLID"/>
    <s v="VALLADOLID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49000323"/>
    <s v="AD"/>
    <d v="2025-01-01T00:00:00"/>
    <n v="22025001900"/>
    <s v="2025 08 1651 619"/>
    <n v="492.09"/>
    <x v="203"/>
    <s v="Control de Calidad Lote 3 del control de conservación,reparación y reforma de alumbrado. PS 2 Expte 8-2021."/>
    <n v="220"/>
    <s v="ZARATAN"/>
    <s v="VALLADOLID"/>
    <x v="0"/>
    <s v="PrAbier - Procedimiento Abierto"/>
    <s v="MultiC - MultiCriterio"/>
    <x v="1"/>
    <x v="0"/>
    <s v="6"/>
    <s v="6. Inversiones reales"/>
    <s v="08"/>
    <x v="2"/>
    <s v="1651"/>
    <s v="1651. Alumbrado público"/>
    <n v="61"/>
    <n v="619"/>
  </r>
  <r>
    <n v="220239000861"/>
    <s v="AD"/>
    <d v="2025-01-01T00:00:00"/>
    <n v="22025001747"/>
    <s v="2025 08 1341 619"/>
    <n v="466.24"/>
    <x v="66"/>
    <s v="Coordinación de seguridad y salud, contrato de señalización vial lote 1 (exp. 31/2023 SETM)"/>
    <n v="220"/>
    <s v="VALLADOLID"/>
    <s v="VALLADOLID"/>
    <x v="0"/>
    <s v="PrAbier - Procedimiento Abierto"/>
    <s v="UniC - Único Criterio"/>
    <x v="2"/>
    <x v="0"/>
    <s v="6"/>
    <s v="6. Inversiones reales"/>
    <s v="08"/>
    <x v="2"/>
    <s v="1341"/>
    <s v="1341. Movilidad"/>
    <n v="61"/>
    <n v="619"/>
  </r>
  <r>
    <n v="220249001048"/>
    <s v="AD"/>
    <d v="2025-01-01T00:00:00"/>
    <n v="22025002438"/>
    <s v="2025 0750 1711 610"/>
    <n v="316.22000000000003"/>
    <x v="66"/>
    <s v="SEGURIDAD Y SALUD.Cºs DE BIODIVERSIDAD.MEJORA Y DIV ECOL. CUESTA CONEJOS,CUESTA MARUQUESA Y CHARCA FTE EL SOL. V.31/2024"/>
    <n v="220"/>
    <s v="VALLADOLID"/>
    <s v="VALLADOLID"/>
    <x v="4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49000322"/>
    <s v="AD"/>
    <d v="2025-01-01T00:00:00"/>
    <n v="22025001899"/>
    <s v="2025 08 1651 619"/>
    <n v="281.2"/>
    <x v="203"/>
    <s v="Control de Calidad Lote 2 del control de conservación,reparación y reforma de alumbrado. PS 2 Expte 8-2021."/>
    <n v="220"/>
    <s v="ZARATAN"/>
    <s v="VALLADOLID"/>
    <x v="0"/>
    <s v="PrAbier - Procedimiento Abierto"/>
    <s v="MultiC - MultiCriterio"/>
    <x v="1"/>
    <x v="0"/>
    <s v="6"/>
    <s v="6. Inversiones reales"/>
    <s v="08"/>
    <x v="2"/>
    <s v="1651"/>
    <s v="1651. Alumbrado público"/>
    <n v="61"/>
    <n v="619"/>
  </r>
  <r>
    <n v="220249000223"/>
    <s v="AD"/>
    <d v="2025-01-01T00:00:00"/>
    <n v="22025001887"/>
    <s v="2025 08 1651 619"/>
    <n v="83.85"/>
    <x v="66"/>
    <s v="LOTE 3 Seguridad y Salud de la prórroga del contrato de conservación, reparación y reforma alumbrado. PS2 EXP 8/202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39000455"/>
    <s v="AD"/>
    <d v="2025-01-01T00:00:00"/>
    <n v="22025001678"/>
    <s v="2025 07 1711 610"/>
    <n v="4960.95"/>
    <x v="540"/>
    <s v="REAJUSTE - CONTRATACIÓN CONSERVACIÓN Y MEJORA INFRAESTRUCTURAS VERDES DE LAS ZONAS CENTRO Y NORTE. LOTE 4. V34/2022."/>
    <n v="220"/>
    <s v="VILLAMURIEL DE CERRATO"/>
    <s v="PALENCIA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49000222"/>
    <s v="AD"/>
    <d v="2025-01-01T00:00:00"/>
    <n v="22025001886"/>
    <s v="2025 08 1651 619"/>
    <n v="47.92"/>
    <x v="66"/>
    <s v="LOTE 2 Seguridad y Salud de la prórroga del contrato de conservación, reparación y reforma alumbrado. PS2 EXP 8/202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49000745"/>
    <s v="AD"/>
    <d v="2025-01-01T00:00:00"/>
    <n v="22025002345"/>
    <s v="2025 0850 1532 619"/>
    <n v="43.92"/>
    <x v="574"/>
    <s v="A.T.en REDACCIÓN PLAN CONTROL DE CALIDAD paraCARRIL BICI EN PASEO JUAN CARLOS I - TRAMO NORTE-(expediente 31/2024 SETM)"/>
    <n v="220"/>
    <s v="ALCOBENDAS"/>
    <s v="MADRID"/>
    <x v="0"/>
    <s v="PrAbier - Procedimiento Abierto"/>
    <s v="MultiC - MultiCriterio"/>
    <x v="1"/>
    <x v="0"/>
    <n v="6"/>
    <s v="6. Inversiones reales"/>
    <s v="08"/>
    <x v="2"/>
    <n v="1532"/>
    <s v="1532. Pavimentación vias públicas y otros servicios urbanísticos"/>
    <n v="61"/>
    <n v="619"/>
  </r>
  <r>
    <n v="220240025816"/>
    <s v="AD"/>
    <d v="2025-03-07T00:00:00"/>
    <n v="22024003377"/>
    <s v="2025 08 1532 619"/>
    <n v="10.8"/>
    <x v="66"/>
    <s v="Seguridad y salud en obras de adaptación y ejecución de tramo ciclable del Paseo Isabel la Católica, expte 28/2023 SETM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089"/>
    <s v="AD"/>
    <d v="2025-03-07T00:00:00"/>
    <n v="22024003183"/>
    <s v="2025 02 1511 619"/>
    <n v="0.03"/>
    <x v="66"/>
    <s v="SEGURIDAD Y SALUD OBRA URBANIZACIÓN CAMINO VIEJO SIMANCAS (LOTE 1)"/>
    <n v="220"/>
    <s v="VALLADOLID"/>
    <s v="VALLADOLID"/>
    <x v="0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50005990"/>
    <s v="AD/"/>
    <d v="2025-03-27T00:00:00"/>
    <n v="22024006180"/>
    <s v="2025 0550 4314 609"/>
    <n v="-54773.61"/>
    <x v="554"/>
    <s v="SUMINISTRO E INSTALACION DE MOBILIARIO URBANO PARA RENATURALIZACION EN MANTERIA Y TORRECILLA."/>
    <n v="220"/>
    <s v="ZARATÁN"/>
    <s v="VALLADOLID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0"/>
    <n v="609"/>
  </r>
  <r>
    <n v="220250005989"/>
    <s v="AD/"/>
    <d v="2025-03-27T00:00:00"/>
    <n v="22024006138"/>
    <s v="2025 0550 4314 635"/>
    <n v="-57897.62"/>
    <x v="554"/>
    <s v="SUMINISTRO E INSTALACION DE MOBILIARIO URBANO EN CALLES MANTERIA Y TORRECILLA."/>
    <n v="220"/>
    <s v="ZARATÁN"/>
    <s v="VALLADOLID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5"/>
  </r>
  <r>
    <n v="220250017255"/>
    <s v="AD"/>
    <d v="2025-05-16T00:00:00"/>
    <n v="22025004051"/>
    <s v="2025 08 1532 619"/>
    <n v="3125000"/>
    <x v="577"/>
    <s v="AD CORRESPONDIENTE A LA CESIÓN DEL LOTE 2 DEL CONTRATO DE CONSERVACIÓN A COLLOSA ( EXPTE 16.2022)"/>
    <s v="220"/>
    <s v="VALLADOLID"/>
    <s v="VALLADOLID"/>
    <x v="4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1"/>
    <s v="619"/>
  </r>
  <r>
    <n v="220250018357"/>
    <s v="D"/>
    <d v="2025-05-23T00:00:00"/>
    <n v="22025002591"/>
    <s v="2025 07 1623 619"/>
    <n v="2995223.4"/>
    <x v="578"/>
    <s v="CONTRATO OBRAS AMPLIACION VERTEDERO VALLADOLID. FASE 1 CELDA 1.1."/>
    <s v="300"/>
    <s v="VALLADOLID"/>
    <s v="VALLADOLID"/>
    <x v="4"/>
    <s v="PrAbier - Procedimiento Abierto"/>
    <s v="MultiC - MultiCriterio"/>
    <x v="2"/>
    <x v="1"/>
    <s v="6"/>
    <s v="6. Inversiones reales"/>
    <s v="07"/>
    <x v="9"/>
    <s v="1623"/>
    <s v="1623. Tratamiento de residuos"/>
    <s v="61"/>
    <s v="619"/>
  </r>
  <r>
    <n v="220240046844"/>
    <s v="AD"/>
    <d v="2025-04-09T00:00:00"/>
    <n v="22025003737"/>
    <s v="2025 0250 9332 632"/>
    <n v="1265849.94"/>
    <x v="512"/>
    <s v="ADJ.CONTRATO OBRAS REHABILITAC.ENERGÉT.CONSOLIDAC.ESTRUCTURAL, Y REHABIL.DEL TEATRO LOPE DE VEGA EN VALLAD."/>
    <s v="220"/>
    <s v="VALLADOLID"/>
    <s v="VALLADOLID"/>
    <x v="4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39000480"/>
    <s v="AD"/>
    <d v="2025-04-09T00:00:00"/>
    <n v="22024003076"/>
    <s v="2025 0250 9332 632"/>
    <n v="1142289.56"/>
    <x v="511"/>
    <s v="ADJUDICACION CONTRATO OBRA REFORM,A CASA CONSISTORIAL"/>
    <s v="220"/>
    <s v="VALLADOLID"/>
    <s v="VALLADOLID"/>
    <x v="4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40013917"/>
    <s v="AD"/>
    <d v="2025-04-09T00:00:00"/>
    <n v="22024003583"/>
    <s v="2025 0250 9332 632"/>
    <n v="793621.48"/>
    <x v="511"/>
    <s v="MOD.NÚM.1 CONTRAT.OBRAS REHABIL.ENERGÉTICA,REFORMA Y ACTUALIZ.DE LA CASA CONSISTORIAL DE VALLAD."/>
    <s v="220"/>
    <s v="VALLADOLID"/>
    <s v="VALLADOLID"/>
    <x v="4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50018754"/>
    <s v="AD"/>
    <d v="2025-05-23T00:00:00"/>
    <n v="22025003041"/>
    <s v="2025 0750 1711 610"/>
    <n v="793440.73"/>
    <x v="579"/>
    <s v="CONTRATO OBRAS EJECUCION CORREDOR ECOLOGICO INTERIOR EN VALLADOLID:VA-20. ACTUACION B.1.3 &quot;&quot;C. DE BIODIVERSIDAD V.33/2024"/>
    <s v="220"/>
    <s v="VALLADOLID"/>
    <s v="VALLADOLID"/>
    <x v="4"/>
    <s v="PrAbier - Procedimiento Abierto"/>
    <s v="MultiC - MultiCriterio"/>
    <x v="2"/>
    <x v="1"/>
    <n v="6"/>
    <s v="6. Inversiones reales"/>
    <s v="07"/>
    <x v="9"/>
    <n v="1711"/>
    <s v="1711. Parques y jardines"/>
    <n v="61"/>
    <n v="610"/>
  </r>
  <r>
    <n v="220250011477"/>
    <s v="AD"/>
    <d v="2025-04-11T00:00:00"/>
    <n v="22025003633"/>
    <s v="2025 0850 1532 619"/>
    <n v="782376.88"/>
    <x v="520"/>
    <s v="Obras de adecuación de espacios para implementación de zonas peatonales en entornos a centros escolares (exp. 17/2024)"/>
    <s v="220"/>
    <s v="SEGOVIA"/>
    <s v="SEGOVIA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50012114"/>
    <s v="AD"/>
    <d v="2025-04-16T00:00:00"/>
    <n v="22025003673"/>
    <s v="2025 0850 1532 609"/>
    <n v="664464.44999999995"/>
    <x v="580"/>
    <s v="Contrato de Obras Implantación Ascensor Urbano c/ Veleta, lote 2 ( exp. 17/2023)"/>
    <s v="220"/>
    <s v="NARON"/>
    <s v="A CORUÑA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50014668"/>
    <s v="AD"/>
    <d v="2025-04-29T00:00:00"/>
    <n v="22025003409"/>
    <s v="2025 11 1621 22103"/>
    <n v="330000"/>
    <x v="581"/>
    <s v="Contrato de suministro de Gas Natural comprimido para la flota de vehículos del Servicio de Limpieza"/>
    <s v="220"/>
    <s v="MADRID"/>
    <s v="MADRID"/>
    <x v="3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2"/>
    <s v="22103"/>
  </r>
  <r>
    <n v="220240042312"/>
    <s v="AD"/>
    <d v="2025-04-09T00:00:00"/>
    <n v="22024005625"/>
    <s v="2025 02 1511 619"/>
    <n v="269108.94"/>
    <x v="582"/>
    <s v="MODIF.NÚM.1 OBRA REURBANIZACIÓN C/DANIEL DEL OLMO Y PRIMER TRAMO C/NORTE DE CASTILLA EN POL.ARGALES VALLAD."/>
    <s v="220"/>
    <s v="MADRID"/>
    <s v="MADRID"/>
    <x v="4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1"/>
    <s v="619"/>
  </r>
  <r>
    <n v="220240002025"/>
    <s v="AD"/>
    <d v="2025-04-30T00:00:00"/>
    <n v="22024001449"/>
    <s v="2025 0750 1711 610"/>
    <n v="224074.8"/>
    <x v="559"/>
    <s v="PROYECTO DE EJECUCIÓN CAMINOS DE LA BIODIVERSIDAD URBANA. RESERVA BIOLÓGICA URBANA &quot;&quot;EL TOMILLO&quot;&quot; (2024)."/>
    <s v="220"/>
    <s v="PONTEVEDRA"/>
    <s v="PONTEVEDRA"/>
    <x v="4"/>
    <s v="PrAbier - Procedimiento Abierto"/>
    <s v="MultiC - MultiCriterio"/>
    <x v="2"/>
    <x v="1"/>
    <n v="6"/>
    <s v="6. Inversiones reales"/>
    <s v="07"/>
    <x v="9"/>
    <n v="1711"/>
    <s v="1711. Parques y jardines"/>
    <n v="61"/>
    <n v="610"/>
  </r>
  <r>
    <n v="220250015002"/>
    <s v="AD"/>
    <d v="2025-04-30T00:00:00"/>
    <n v="22024004232"/>
    <s v="2025 08 1532 609"/>
    <n v="170141.67"/>
    <x v="517"/>
    <s v="Contrato de obras para recinto de nueva feria gastronómica (exp. 13/2024 SETM)"/>
    <s v="220"/>
    <s v="ZAMORA"/>
    <s v="ZAMORA"/>
    <x v="4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0"/>
    <s v="609"/>
  </r>
  <r>
    <n v="220250018450"/>
    <s v="AD"/>
    <d v="2025-05-23T00:00:00"/>
    <n v="22025003449"/>
    <s v="2025 06 3341 22799"/>
    <n v="165290"/>
    <x v="583"/>
    <s v="SE-EC 17/24 CTTO. DE PATROCINIO PUBLICITARIO DEL PROGRAMA &quot;&quot;ATENEO CULTURAL. VALLADOLID TAURINA&quot;&quot; - 2025"/>
    <s v="220"/>
    <s v="MADRID"/>
    <s v="MADRID"/>
    <x v="1"/>
    <s v="PrNegSP - Procedimiento Negociado Sin Publicidad"/>
    <s v="SinC - Sin Criterio"/>
    <x v="3"/>
    <x v="1"/>
    <s v="2"/>
    <s v="2. Gastos corrientes en bienes y servicios"/>
    <s v="06"/>
    <x v="4"/>
    <s v="3341"/>
    <s v="3341. Coordinación de políticas culturales"/>
    <s v="22"/>
    <s v="22799"/>
  </r>
  <r>
    <n v="220250015973"/>
    <s v="AD"/>
    <d v="2025-05-08T00:00:00"/>
    <n v="22025002940"/>
    <s v="2025 0950 4321 633"/>
    <n v="142696.72"/>
    <x v="584"/>
    <s v="CONTRATO MIXTO SUMINISTRO Y OBRA AMPLIACION RUTA RIOS DE LUZ, PLAN SOSTENIBILIDAD TURISTICA . PRTR NEXT GENERATION EU"/>
    <s v="220"/>
    <s v="MADRID"/>
    <s v="MADRID"/>
    <x v="3"/>
    <s v="PrAbier - Procedimiento Abierto"/>
    <s v="MultiC - MultiCriterio"/>
    <x v="2"/>
    <x v="1"/>
    <n v="6"/>
    <s v="6. Inversiones reales"/>
    <s v="09"/>
    <x v="8"/>
    <n v="4321"/>
    <s v="4321. Turismo"/>
    <n v="63"/>
    <n v="633"/>
  </r>
  <r>
    <n v="220250021521"/>
    <s v="AD"/>
    <d v="2025-05-30T00:00:00"/>
    <n v="22025002953"/>
    <s v="2025 0950 4321 640"/>
    <n v="139500"/>
    <x v="585"/>
    <s v="ADJUDICACION CONTRATO ELABORACION PLAN IMPULSO TURISMO IDIOMATICO. PRTR, FINANCIADO POR UNION EUROPEA NEXT GENERATION EU"/>
    <s v="230"/>
    <s v="VALLADOLID"/>
    <s v="VALLADOLID"/>
    <x v="0"/>
    <s v="PrAbier - Procedimiento Abierto"/>
    <s v="MultiC - MultiCriterio"/>
    <x v="2"/>
    <x v="1"/>
    <n v="6"/>
    <s v="6. Inversiones reales"/>
    <s v="09"/>
    <x v="8"/>
    <n v="4321"/>
    <s v="4321. Turismo"/>
    <n v="64"/>
    <n v="640"/>
  </r>
  <r>
    <n v="220250008664"/>
    <s v="AD"/>
    <d v="2025-04-02T00:00:00"/>
    <n v="22025002464"/>
    <s v="2025 0850 1532 609"/>
    <n v="133427.07"/>
    <x v="580"/>
    <s v="Modificación del contrato de obras de ascensor urbano en calle Veleta (exp. 17/2023 PS nº 3)"/>
    <s v="220"/>
    <s v="NARON"/>
    <s v="A CORUÑA"/>
    <x v="0"/>
    <s v="PrAbier - Procedimiento Abierto"/>
    <s v="UniC - Único 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50008640"/>
    <s v="AD"/>
    <d v="2025-04-01T00:00:00"/>
    <n v="22025001532"/>
    <s v="2025 11 1631 623"/>
    <n v="132628.70000000001"/>
    <x v="586"/>
    <s v="Leasing 3 barredoras año 2025"/>
    <s v="220"/>
    <s v="RIBA ROJA DE TURIA (POLIG. INDUSTRIAL EL OLIVERAL)"/>
    <s v="VALENCIA"/>
    <x v="3"/>
    <s v="PrAbier - Procedimiento Abierto"/>
    <s v="MultiC - MultiCriterio"/>
    <x v="2"/>
    <x v="1"/>
    <s v="6"/>
    <s v="6. Inversiones reales"/>
    <s v="11"/>
    <x v="0"/>
    <s v="1631"/>
    <s v="1631. Limpieza viaria"/>
    <s v="62"/>
    <s v="623"/>
  </r>
  <r>
    <n v="220250015000"/>
    <s v="AD"/>
    <d v="2025-04-30T00:00:00"/>
    <n v="22024003127"/>
    <s v="2025 08 1532 619"/>
    <n v="125520.08"/>
    <x v="509"/>
    <s v="Contrato de conservación, reparación y reforma de las infraestructuras viarias. Preupuestos participativos, lote 1"/>
    <s v="220"/>
    <s v="VALLADOLID"/>
    <s v="VALLADOLID"/>
    <x v="0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1"/>
    <s v="619"/>
  </r>
  <r>
    <n v="220250021520"/>
    <s v="AD"/>
    <d v="2025-05-30T00:00:00"/>
    <n v="22025002938"/>
    <s v="2025 0950 4321 640"/>
    <n v="121000"/>
    <x v="587"/>
    <s v="PATROCINIO PUBLICITARIO DE TURISMO DE VALLADOLID A TRAVES DE LA SERIE DE FICCION MEMENTO MORI. PRTR NEXT GENERATION EU"/>
    <s v="220"/>
    <s v="MADRID"/>
    <s v="MADRID"/>
    <x v="1"/>
    <s v="PrNegSP - Procedimiento Negociado Sin Publicidad"/>
    <s v="SinC - Sin Criterio"/>
    <x v="3"/>
    <x v="1"/>
    <n v="6"/>
    <s v="6. Inversiones reales"/>
    <s v="09"/>
    <x v="8"/>
    <n v="4321"/>
    <s v="4321. Turismo"/>
    <n v="64"/>
    <n v="640"/>
  </r>
  <r>
    <n v="220250012115"/>
    <s v="AD"/>
    <d v="2025-04-16T00:00:00"/>
    <n v="22025003676"/>
    <s v="2025 0850 1532 609"/>
    <n v="106633.79"/>
    <x v="580"/>
    <s v="Contrato de obras de implantación de ascensor urbano entre plaza Rafael Cano y calle Salud, lote 1 (exp. 17/2023)"/>
    <s v="220"/>
    <s v="NARON"/>
    <s v="A CORUÑA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50014481"/>
    <s v="AD"/>
    <d v="2025-04-28T00:00:00"/>
    <n v="22025001134"/>
    <s v="2025 11 1631 22700"/>
    <n v="100000"/>
    <x v="588"/>
    <s v="CONTRATO BASADO EN AM 16/22 LOTE 1 PARA TRABAJOS DE DESBROCE"/>
    <s v="230"/>
    <s v="MADRID"/>
    <s v="MADR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700"/>
  </r>
  <r>
    <n v="220250017176"/>
    <s v="D"/>
    <d v="2025-05-14T00:00:00"/>
    <n v="22025002416"/>
    <s v="2025 06 3232 213"/>
    <n v="98423.7"/>
    <x v="20"/>
    <s v="SE-EC 26/2024 CTTO MANTENIMIENTO EDIFICIOS. LOTE 1. COLEGIOS PUBLICOS. 2025-2026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50010392"/>
    <s v="AD"/>
    <d v="2025-04-08T00:00:00"/>
    <n v="22025002557"/>
    <s v="2025 0950 4321 640"/>
    <n v="96800"/>
    <x v="589"/>
    <s v="CONTRATO PATROCINIO PUBLICITARIO TURISMO VALLADOLID A TRAVES AUDIOVISAUL VOY A PASARMELO MEJOR. PRTR NEXT GENERATION EU"/>
    <s v="220"/>
    <s v="MADRID"/>
    <s v="MADRID"/>
    <x v="1"/>
    <s v="PrNegSP - Procedimiento Negociado Sin Publicidad"/>
    <s v="SinC - Sin Criterio"/>
    <x v="3"/>
    <x v="1"/>
    <n v="6"/>
    <s v="6. Inversiones reales"/>
    <s v="09"/>
    <x v="8"/>
    <n v="4321"/>
    <s v="4321. Turismo"/>
    <n v="64"/>
    <n v="640"/>
  </r>
  <r>
    <n v="220220068120"/>
    <s v="AD"/>
    <d v="2025-04-09T00:00:00"/>
    <n v="22022002878"/>
    <s v="2025 11 1321 641"/>
    <n v="95473.22"/>
    <x v="548"/>
    <s v="APLICACIÓN INFORMÁTICA DE POLICÍA MUNICIPAL. LOTE 1. EXPTE. 041/2021."/>
    <s v="220"/>
    <s v="CARLET"/>
    <s v="VALENCIA"/>
    <x v="3"/>
    <s v="PrAbier - Procedimiento Abierto"/>
    <s v="MultiC - MultiCriterio"/>
    <x v="2"/>
    <x v="1"/>
    <s v="6"/>
    <s v="6. Inversiones reales"/>
    <s v="11"/>
    <x v="0"/>
    <s v="1321"/>
    <s v="1321. Policía municipal"/>
    <s v="64"/>
    <s v="641"/>
  </r>
  <r>
    <n v="220229000662"/>
    <s v="AD"/>
    <d v="2025-04-09T00:00:00"/>
    <n v="22023001367"/>
    <s v="2025 0750 1721 641"/>
    <n v="92836.61"/>
    <x v="590"/>
    <s v="EXP. VS 21/22 SISTEMA CONTROL ACCESO ZBE AÑO 2023. APUNTE PREVIO 920229000588"/>
    <s v="220"/>
    <s v="ALCOBENDAS"/>
    <s v="MADRID"/>
    <x v="3"/>
    <s v="PrAbier - Procedimiento Abierto"/>
    <s v="MultiC - MultiCriterio"/>
    <x v="2"/>
    <x v="1"/>
    <n v="6"/>
    <s v="6. Inversiones reales"/>
    <s v="07"/>
    <x v="9"/>
    <n v="1721"/>
    <s v="1721. Protección del medio ambiente"/>
    <n v="64"/>
    <n v="641"/>
  </r>
  <r>
    <n v="220250015171"/>
    <s v="AD"/>
    <d v="2025-05-05T00:00:00"/>
    <n v="22025003407"/>
    <s v="2025 01 4331 22706"/>
    <n v="92202"/>
    <x v="591"/>
    <s v="CONTRATO DE SERVICIOS DE ASISTENCIA TÉCNICA PARA EL DESARROLLO DE HUB LOGÍSTICO Y AGROALIMENTARIO DE VALLADOLID"/>
    <s v="220"/>
    <s v="MADRID"/>
    <s v="MADRID"/>
    <x v="0"/>
    <s v="PrAbier - Procedimiento Abierto"/>
    <s v="MultiC - MultiCriterio"/>
    <x v="2"/>
    <x v="1"/>
    <s v="2"/>
    <s v="2. Gastos corrientes en bienes y servicios"/>
    <s v="01"/>
    <x v="6"/>
    <s v="4331"/>
    <s v="4331. Desarrollo empresarial"/>
    <s v="22"/>
    <s v="22706"/>
  </r>
  <r>
    <n v="220250010461"/>
    <s v="AD"/>
    <d v="2025-04-08T00:00:00"/>
    <n v="22025002769"/>
    <s v="2025 04 9204 641"/>
    <n v="90952.68"/>
    <x v="526"/>
    <s v="MIGRACIÓN  SISTEMA DEL CORREO ELECTRÓNICO DEL AYTO. DE VALLADOLID A EXCHANGE ON-LINE, LOTE 3, 1ª PRÓRROGA 2025/AAR_01/6"/>
    <s v="220"/>
    <s v="MADRID"/>
    <s v="MADRID"/>
    <x v="3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40035353"/>
    <s v="AD"/>
    <d v="2025-04-09T00:00:00"/>
    <n v="22024004804"/>
    <s v="2025 02 1511 609"/>
    <n v="90887.6"/>
    <x v="592"/>
    <s v="OBRAS URBANIZACIÓN VIAL H-000 DEL SECTOR 16 LOS SANTOS-PILARICA. EXPTE.67539/02 P.S.6"/>
    <s v="220"/>
    <s v="VALLADOLID"/>
    <s v="VALLADOLID"/>
    <x v="4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50010460"/>
    <s v="AD"/>
    <d v="2025-04-08T00:00:00"/>
    <n v="22025002426"/>
    <s v="2025 04 9204 641"/>
    <n v="83565.119999999995"/>
    <x v="539"/>
    <s v="IMPLANTACIÓN, EVOLUCIÓN Y MTO.  PLATAFORMA  ADMÓN ELECTRÓNICA  BASADA EN MOAD, LOTE 1 (68/2020) (REAJUSTE  ANUALIDADES)"/>
    <s v="220"/>
    <s v="SEVILLA"/>
    <s v="SEVILLA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50019847"/>
    <s v="AD"/>
    <d v="2025-05-27T00:00:00"/>
    <n v="22025002971"/>
    <s v="2025 04 9204 641"/>
    <n v="82172.800000000003"/>
    <x v="534"/>
    <s v="MTO Y ASIST. TÉCNICA DEL SISTEMA DE INFORMACIÓN PRESUPUESTARIA, CONTABLE Y FINANCIERA, 2ª RÓRROGA, 2025/CTA/23"/>
    <s v="220"/>
    <s v="ECIJA"/>
    <s v="SEVILLA"/>
    <x v="0"/>
    <s v="PrNegSP - Procedimiento Negociado Sin Publicidad"/>
    <s v="SinC - Sin Criterio"/>
    <x v="3"/>
    <x v="1"/>
    <s v="6"/>
    <s v="6. Inversiones reales"/>
    <s v="04"/>
    <x v="1"/>
    <s v="9204"/>
    <s v="9204. Tecnologías de la información y comunicación"/>
    <s v="64"/>
    <s v="641"/>
  </r>
  <r>
    <n v="220250010571"/>
    <s v="AD"/>
    <d v="2025-04-09T00:00:00"/>
    <n v="22025001217"/>
    <s v="2025 04 9321 641"/>
    <n v="78085.05"/>
    <x v="593"/>
    <s v="Contrato mantenimiento GTWIN y servicios personalizados 2025 - Expte. 20/2024"/>
    <s v="220"/>
    <s v="BARCELONA"/>
    <s v="BARCELONA"/>
    <x v="0"/>
    <s v="PrNegSP - Procedimiento Negociado Sin Publicidad"/>
    <s v="SinC - Sin Criterio"/>
    <x v="3"/>
    <x v="1"/>
    <s v="6"/>
    <s v="6. Inversiones reales"/>
    <s v="04"/>
    <x v="1"/>
    <s v="9321"/>
    <s v="9321. Gestión de ingresos e inspección"/>
    <s v="64"/>
    <s v="641"/>
  </r>
  <r>
    <n v="220240063541"/>
    <s v="AD"/>
    <d v="2025-04-09T00:00:00"/>
    <n v="22024006507"/>
    <s v="2025 03 9241 633"/>
    <n v="75205.89"/>
    <x v="594"/>
    <s v="SE PC 123/2024 OBRA DE REFORMA DE INSTALACIONES TÉRMICAS Y DE PCI EN C.C. RONDILLA"/>
    <s v="220"/>
    <s v="ZARAGOZA"/>
    <s v="ZARAGOZA"/>
    <x v="4"/>
    <s v="PrAbier - Procedimiento Abierto"/>
    <s v="MultiC - MultiCriterio"/>
    <x v="2"/>
    <x v="1"/>
    <s v="6"/>
    <s v="6. Inversiones reales"/>
    <s v="03"/>
    <x v="7"/>
    <s v="9241"/>
    <s v="9241. Participación ciudadana"/>
    <s v="63"/>
    <s v="633"/>
  </r>
  <r>
    <n v="220250012393"/>
    <s v="AD"/>
    <d v="2025-04-16T00:00:00"/>
    <n v="22025002654"/>
    <s v="2025 0950 4321 640"/>
    <n v="74336.350000000006"/>
    <x v="595"/>
    <s v="CONTRATO SERVICIO DE IMPULSO DE LA ECONOMIA CIRCULAR EN EL SECTOR TURISTICO DE VALLADOLID. PRTR NEXT GENERATION EU"/>
    <s v="220"/>
    <s v="A CORUÑA"/>
    <s v="A CORUÑA"/>
    <x v="0"/>
    <s v="PrAbier - Procedimiento Abierto"/>
    <s v="MultiC - MultiCriterio"/>
    <x v="2"/>
    <x v="1"/>
    <n v="6"/>
    <s v="6. Inversiones reales"/>
    <s v="09"/>
    <x v="8"/>
    <n v="4321"/>
    <s v="4321. Turismo"/>
    <n v="64"/>
    <n v="640"/>
  </r>
  <r>
    <n v="220240051581"/>
    <s v="AD"/>
    <d v="2025-04-09T00:00:00"/>
    <n v="22024005315"/>
    <s v="2025 03 9241 623"/>
    <n v="70330.44"/>
    <x v="596"/>
    <s v="EXP. SE PC 82/2024 (LOTE 1): SUMINISTRO EQUIPAMIENTO DE AUDIOVISUALES PARA NUEVO CENTRO EN ANTIGUO FRONTÓN LAS FLORES"/>
    <s v="220"/>
    <s v="VILLANUEVA DE LA SERENA"/>
    <s v="BADAJOZ"/>
    <x v="3"/>
    <s v="PrAbier - Procedimiento Abierto"/>
    <s v="UniC - Único Criterio"/>
    <x v="2"/>
    <x v="1"/>
    <s v="6"/>
    <s v="6. Inversiones reales"/>
    <s v="03"/>
    <x v="7"/>
    <s v="9241"/>
    <s v="9241. Participación ciudadana"/>
    <s v="62"/>
    <s v="623"/>
  </r>
  <r>
    <n v="220250012113"/>
    <s v="AD"/>
    <d v="2025-04-16T00:00:00"/>
    <n v="22025003675"/>
    <s v="2025 0850 1532 619"/>
    <n v="69115.95"/>
    <x v="597"/>
    <s v="Contrato obras de construcción de carril bici conexión Parquesol-Avda. Salamanca (exp. 35/2023 SETM)"/>
    <s v="220"/>
    <s v="SANTOVENIA DE PISUERGA"/>
    <s v="VALLADOLID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50011640"/>
    <s v="AD"/>
    <d v="2025-04-09T00:00:00"/>
    <n v="22024003207"/>
    <s v="2025 11 1361 626"/>
    <n v="64668.13"/>
    <x v="555"/>
    <s v="ACTUALIZ INTEGRAL SIST COMUNIC EMERG; LOTE1: SERV OPER ACTUALIZ INFRAESTR RED;SEISYPC."/>
    <s v="220"/>
    <s v="ZARAGOZA"/>
    <s v="ZARAGOZA"/>
    <x v="0"/>
    <s v="PrAbier - Procedimiento Abierto"/>
    <s v="MultiC - MultiCriterio"/>
    <x v="2"/>
    <x v="1"/>
    <s v="6"/>
    <s v="6. Inversiones reales"/>
    <s v="11"/>
    <x v="0"/>
    <s v="1361"/>
    <s v="1361. Prevención y extinción de incencios"/>
    <s v="62"/>
    <s v="626"/>
  </r>
  <r>
    <n v="220250012394"/>
    <s v="AD"/>
    <d v="2025-04-16T00:00:00"/>
    <n v="22025002568"/>
    <s v="2025 06 3261 22799"/>
    <n v="60069.9"/>
    <x v="598"/>
    <s v="2025/SAN_01/000015 (SE 11/24 PS1) PRÓRROGA CTO SERVICIOS PROGRAMA COMPARTIENDO EN VERANO JULIO-AGOSTO 2025"/>
    <s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4"/>
    <s v="3261"/>
    <s v="3261. Servicios complementarios de educación"/>
    <s v="22"/>
    <s v="22799"/>
  </r>
  <r>
    <n v="220250009058"/>
    <s v="ADO"/>
    <d v="2025-04-02T00:00:00"/>
    <n v="22025003478"/>
    <s v="2025 0550 4314 635"/>
    <n v="57897.62"/>
    <x v="554"/>
    <s v="Rect. Emit- 24254 / EXPEDIENTE NÚMERO: 05_CMC_C_2024_4_PRTR_MOB_CALLES CONTRATO DE SUMINISTRO E INSTALACIÓN DE MOBILIARI"/>
    <s v="240"/>
    <s v="ZARATÁN"/>
    <s v="VALLADOLID"/>
    <x v="3"/>
    <s v="PrAbier - Procedimiento Abierto"/>
    <s v="MultiC - MultiCriterio"/>
    <x v="2"/>
    <x v="1"/>
    <n v="6"/>
    <s v="6. Inversiones reales"/>
    <s v="05"/>
    <x v="10"/>
    <n v="4314"/>
    <s v="4314. Actuaciones en materia de comercio minorista"/>
    <n v="63"/>
    <n v="635"/>
  </r>
  <r>
    <n v="220250009058"/>
    <s v="ADO"/>
    <d v="2025-04-02T00:00:00"/>
    <n v="22025003479"/>
    <s v="2025 0550 4314 609"/>
    <n v="54773.61"/>
    <x v="554"/>
    <s v="Rect. Emit- 24254 / EXPEDIENTE NÚMERO: 05_CMC_C_2024_4_PRTR_MOB_CALLES CONTRATO DE SUMINISTRO E INSTALACIÓN DE MOBILIARI"/>
    <s v="240"/>
    <s v="ZARATÁN"/>
    <s v="VALLADOLID"/>
    <x v="3"/>
    <s v="PrAbier - Procedimiento Abierto"/>
    <s v="MultiC - MultiCriterio"/>
    <x v="2"/>
    <x v="1"/>
    <n v="6"/>
    <s v="6. Inversiones reales"/>
    <s v="05"/>
    <x v="10"/>
    <n v="4314"/>
    <s v="4314. Actuaciones en materia de comercio minorista"/>
    <n v="60"/>
    <n v="609"/>
  </r>
  <r>
    <n v="220250021522"/>
    <s v="D"/>
    <d v="2025-05-30T00:00:00"/>
    <n v="22025002543"/>
    <s v="2025 0950 4321 609"/>
    <n v="51425"/>
    <x v="599"/>
    <s v="CONTRATO PARA LA ELABORACION DEL PLAN DE SEÑALIZACION TURISTICA INTELIGENTE DE VALLADOLID. PRTR NEXT GENERATION EU"/>
    <s v="300"/>
    <s v="MADRID"/>
    <s v="MADRID"/>
    <x v="0"/>
    <s v="PrAbier - Procedimiento Abierto"/>
    <s v="MultiC - MultiCriterio"/>
    <x v="2"/>
    <x v="1"/>
    <n v="6"/>
    <s v="6. Inversiones reales"/>
    <s v="09"/>
    <x v="8"/>
    <n v="4321"/>
    <s v="4321. Turismo"/>
    <n v="60"/>
    <n v="609"/>
  </r>
  <r>
    <n v="220250015136"/>
    <s v="AD"/>
    <d v="2025-05-02T00:00:00"/>
    <n v="22025002954"/>
    <s v="2025 0950 4321 640"/>
    <n v="49610"/>
    <x v="600"/>
    <s v="ADJUDICACION CTO. PARA IMPULSAR EL SISTEMA INTEGRAL DE CALIDAD TURISTICA Y CULTURA DEL DETALLE. PRTR NEXT GENERATION EU"/>
    <s v="230"/>
    <s v="MADRID"/>
    <s v="MADRID"/>
    <x v="0"/>
    <s v="PrAbier - Procedimiento Abierto"/>
    <s v="MultiC - MultiCriterio"/>
    <x v="2"/>
    <x v="1"/>
    <n v="6"/>
    <s v="6. Inversiones reales"/>
    <s v="09"/>
    <x v="8"/>
    <n v="4321"/>
    <s v="4321. Turismo"/>
    <n v="64"/>
    <n v="640"/>
  </r>
  <r>
    <n v="220240045518"/>
    <s v="AD"/>
    <d v="2025-04-09T00:00:00"/>
    <n v="22024006310"/>
    <s v="2025 05 4312 632"/>
    <n v="48312.36"/>
    <x v="601"/>
    <s v="REPARACION DEL  INTERIOR DE LA CUBIERTA DEL MERCADO DEL VAL PARA LA PREVENCION DEL DESPRENDIMIENTO DE LAS PIEZAS."/>
    <s v="220"/>
    <s v="VALLADOLID"/>
    <s v="VALLADOLID"/>
    <x v="4"/>
    <s v="AdDirec - Adjudicación Directa"/>
    <s v="SinC - Sin Criterio"/>
    <x v="0"/>
    <x v="1"/>
    <s v="6"/>
    <s v="6. Inversiones reales"/>
    <s v="05"/>
    <x v="10"/>
    <s v="4312"/>
    <s v="4312. Mercados"/>
    <s v="63"/>
    <s v="632"/>
  </r>
  <r>
    <n v="220250015006"/>
    <s v="AD"/>
    <d v="2025-04-30T00:00:00"/>
    <n v="22025003778"/>
    <s v="2025 05 4312 632"/>
    <n v="48079.39"/>
    <x v="157"/>
    <s v="OBRAS DE REPARACION PARA EL ACONDICIONAMIENTO DE PUESTOS DE VENTA EN EL MERCADO DE LAS DELICIAS."/>
    <s v="220"/>
    <s v="VALLADOLID"/>
    <s v="VALLADOLID"/>
    <x v="4"/>
    <s v="PrAbier - Procedimiento Abierto"/>
    <s v="UniC - Único Criterio"/>
    <x v="2"/>
    <x v="1"/>
    <s v="6"/>
    <s v="6. Inversiones reales"/>
    <s v="05"/>
    <x v="10"/>
    <s v="4312"/>
    <s v="4312. Mercados"/>
    <s v="63"/>
    <s v="632"/>
  </r>
  <r>
    <n v="220250017178"/>
    <s v="AD"/>
    <d v="2025-05-14T00:00:00"/>
    <n v="22025003956"/>
    <s v="2025 06 3232 632"/>
    <n v="46054.44"/>
    <x v="602"/>
    <s v="EXP.2025/OBM_01/000004  CTO. MENOR OBRAS REPARACIÓN DE GOTERAS EN TEJADOS DE VARIOS CEIP'S -2 MESES-"/>
    <s v="220"/>
    <s v="BRIEVA-VICOLOZANO"/>
    <s v="AVILA"/>
    <x v="4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08127"/>
    <s v="D"/>
    <d v="2025-04-01T00:00:00"/>
    <n v="22025002774"/>
    <s v="2025 08 1532 619"/>
    <n v="41300.129999999997"/>
    <x v="203"/>
    <s v="A.T. calidad de obras del contrato de conservación, reparación y reforma de las infraestructuras viarias, lote 1"/>
    <s v="300"/>
    <s v="ZARATAN"/>
    <s v="VALLADOLID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09743"/>
    <s v="AD"/>
    <d v="2025-04-03T00:00:00"/>
    <n v="22025003168"/>
    <s v="2025 11 1361 213"/>
    <n v="40656"/>
    <x v="603"/>
    <s v="CONTRATO PREST SERV MANT CONSERV MAQUNAS, EQ, HER Y MATER 7; LOTE 1: MANT PREV EQUIPOS RESP AUT; SEISPC 0400425 A 311225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2026"/>
    <s v="AD"/>
    <d v="2025-04-15T00:00:00"/>
    <n v="22025002888"/>
    <s v="2025 0750 1721 624"/>
    <n v="40329.199999999997"/>
    <x v="604"/>
    <s v="VS 41_24 SUMINISTRO DE UN FURGON ELECTRICO ZBE"/>
    <s v="220"/>
    <s v="PATERNA"/>
    <s v="VALENCIA"/>
    <x v="3"/>
    <s v="PrAbier - Procedimiento Abierto"/>
    <s v="MultiC - MultiCriterio"/>
    <x v="2"/>
    <x v="1"/>
    <n v="6"/>
    <s v="6. Inversiones reales"/>
    <s v="07"/>
    <x v="9"/>
    <n v="1721"/>
    <s v="1721. Protección del medio ambiente"/>
    <n v="62"/>
    <n v="624"/>
  </r>
  <r>
    <n v="220250011773"/>
    <s v="AD"/>
    <d v="2025-04-14T00:00:00"/>
    <n v="22025003377"/>
    <s v="2025 07 1711 22103"/>
    <n v="40000"/>
    <x v="17"/>
    <s v="SUMINISTRO DE GASOLINA PARA EL SERVICIO DE PARQUES Y JARDINES 2025."/>
    <s v="220"/>
    <s v="MADRID"/>
    <s v="MADRID"/>
    <x v="3"/>
    <s v="PrAbier - Procedimiento Abierto"/>
    <s v="MultiC - MultiCriterio"/>
    <x v="2"/>
    <x v="1"/>
    <s v="2"/>
    <s v="2. Gastos corrientes en bienes y servicios"/>
    <s v="07"/>
    <x v="9"/>
    <s v="1711"/>
    <s v="1711. Parques y jardines"/>
    <s v="22"/>
    <s v="22103"/>
  </r>
  <r>
    <n v="220250013887"/>
    <s v="ADO"/>
    <d v="2025-04-25T00:00:00"/>
    <n v="22025003586"/>
    <s v="2025 02 9332 22604"/>
    <n v="39301.279999999999"/>
    <x v="511"/>
    <s v="Fra.Reparación y Restauración Impostas y recercados en fachada del edif plaza del Ochavo, 2 Valld.Sent.24/23.Cont.núm.3"/>
    <s v="240"/>
    <s v="VALLADOLID"/>
    <s v="VALLADOLID"/>
    <x v="1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2"/>
    <s v="22604"/>
  </r>
  <r>
    <n v="220240067317"/>
    <s v="AD"/>
    <d v="2025-05-27T00:00:00"/>
    <n v="22024009321"/>
    <s v="2025 04 9204 641"/>
    <n v="36225.379999999997"/>
    <x v="539"/>
    <s v="IMPLANTACIÓN, EVOLUCIÓN Y MTO.  PLATAFORMA  ADMÓN ELECTRÓNICA  BASADA EN MOAD, LOTE 1 (68/2020) (REAJUSTE  ANUALIDADES)"/>
    <s v="220"/>
    <s v="SEVILLA"/>
    <s v="SEVILLA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50008124"/>
    <s v="D"/>
    <d v="2025-04-01T00:00:00"/>
    <n v="22025002775"/>
    <s v="2025 08 1532 619"/>
    <n v="35548.47"/>
    <x v="203"/>
    <s v="A.T. CONTROL CALIDAD en Contrato de conservación, reparación y reforma de las infraestructuras viarias, lote 2.-"/>
    <s v="300"/>
    <s v="ZARATAN"/>
    <s v="VALLADOLID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2839"/>
    <s v="AD"/>
    <d v="2025-04-22T00:00:00"/>
    <n v="22025001317"/>
    <s v="2025 10 2312 22799"/>
    <n v="34375"/>
    <x v="37"/>
    <s v="GESTION DEL BANCO DEL TIEMPO DE MARZO A DICIEMBRE DE 2025- INICIATIVAS SOCIALES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2"/>
    <s v="22799"/>
  </r>
  <r>
    <n v="220239000222"/>
    <s v="AD"/>
    <d v="2025-04-30T00:00:00"/>
    <n v="22024003195"/>
    <s v="2025 04 9321 641"/>
    <n v="33189"/>
    <x v="593"/>
    <s v="SUMINISTRO E IMPLANTACIÓN DEL SISTEMA DE GESTIÓN DE INGRESOS Y RECAUDACIÓN 2024-25-LOTE 1"/>
    <s v="220"/>
    <s v="BARCELONA"/>
    <s v="BARCELONA"/>
    <x v="0"/>
    <s v="PrAbier - Procedimiento Abierto"/>
    <s v="MultiC - MultiCriterio"/>
    <x v="2"/>
    <x v="1"/>
    <s v="6"/>
    <s v="6. Inversiones reales"/>
    <s v="04"/>
    <x v="1"/>
    <s v="9321"/>
    <s v="9321. Gestión de ingresos e inspección"/>
    <s v="64"/>
    <s v="641"/>
  </r>
  <r>
    <n v="220240069332"/>
    <s v="AD"/>
    <d v="2025-04-09T00:00:00"/>
    <n v="22024002965"/>
    <s v="2025 11 1631 623"/>
    <n v="32668.79"/>
    <x v="605"/>
    <s v="EXP 29/24 CONTRATO COMPRA CRIBADORA DE ARENA PARA PLAYA MORERAS. SERVICIO DE LIMPIEZA VIARIA."/>
    <s v="220"/>
    <s v="MARTORELLES"/>
    <s v="BARCELONA"/>
    <x v="3"/>
    <s v="PrAbier - Procedimiento Abierto"/>
    <s v="MultiC - MultiCriterio"/>
    <x v="2"/>
    <x v="1"/>
    <s v="6"/>
    <s v="6. Inversiones reales"/>
    <s v="11"/>
    <x v="0"/>
    <s v="1631"/>
    <s v="1631. Limpieza viaria"/>
    <s v="62"/>
    <s v="623"/>
  </r>
  <r>
    <n v="220250016043"/>
    <s v="AD"/>
    <d v="2025-05-08T00:00:00"/>
    <n v="22025002887"/>
    <s v="2025 0750 1721 623"/>
    <n v="31339"/>
    <x v="606"/>
    <s v="VS 20_24 SUMINISTRO DE TRES SONOMETROS PARA LA ZBE"/>
    <s v="220"/>
    <s v="SAN SEBASTIAN DE LOS REYES"/>
    <s v="MADRID"/>
    <x v="3"/>
    <s v="PrAbier - Procedimiento Abierto"/>
    <s v="MultiC - MultiCriterio"/>
    <x v="2"/>
    <x v="1"/>
    <n v="6"/>
    <s v="6. Inversiones reales"/>
    <s v="07"/>
    <x v="9"/>
    <n v="1721"/>
    <s v="1721. Protección del medio ambiente"/>
    <n v="62"/>
    <n v="623"/>
  </r>
  <r>
    <n v="220250020266"/>
    <s v="AD"/>
    <d v="2025-05-28T00:00:00"/>
    <n v="22025004249"/>
    <s v="2025 0850 1532 609"/>
    <n v="31297.11"/>
    <x v="580"/>
    <s v="Certificación 11 y  final de las obras de construcción de ascensor en calle Salud (exp. 17/2023)"/>
    <s v="220"/>
    <s v="NARON"/>
    <s v="A CORUÑA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40055073"/>
    <s v="AD"/>
    <d v="2025-04-09T00:00:00"/>
    <n v="22024007693"/>
    <s v="2025 11 1631 622"/>
    <n v="30756.65"/>
    <x v="607"/>
    <s v="DELIMITACIÓN Y VALLADO PARCELA MUNICIPAL PUNTO LIMPIO CAMINO VIEJO DE SIMANCAS. SERVICIO DE LIMPIEZA VIARIA."/>
    <s v="220"/>
    <s v="VALLADOLID"/>
    <s v="VALLADOLID"/>
    <x v="4"/>
    <s v="AdDirec - Adjudicación Directa"/>
    <s v="SinC - Sin Criterio"/>
    <x v="0"/>
    <x v="1"/>
    <s v="6"/>
    <s v="6. Inversiones reales"/>
    <s v="11"/>
    <x v="0"/>
    <s v="1631"/>
    <s v="1631. Limpieza viaria"/>
    <s v="62"/>
    <s v="622"/>
  </r>
  <r>
    <n v="220250011165"/>
    <s v="AD"/>
    <d v="2025-04-11T00:00:00"/>
    <n v="22025000909"/>
    <s v="2025 01 9203 22000"/>
    <n v="28974.07"/>
    <x v="140"/>
    <s v="CONTRATO MATERIAL DE OFICINA LOTE 6, DEL 01/FEBRERO/2025 HASTA 31/DICIEMBRE/2025"/>
    <s v="220"/>
    <s v="BURGOS"/>
    <s v="BURGOS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29000800"/>
    <s v="AD"/>
    <d v="2025-04-09T00:00:00"/>
    <n v="22023001940"/>
    <s v="2025 0750 1721 641"/>
    <n v="27467.02"/>
    <x v="590"/>
    <s v="CONTRATO VS 21/22. CONTROL DE ACCESOS A LA ZONA DE BAJAS EMISIONES (ZBE)"/>
    <s v="220"/>
    <s v="ALCOBENDAS"/>
    <s v="MADRID"/>
    <x v="3"/>
    <s v="PrAbier - Procedimiento Abierto"/>
    <s v="MultiC - MultiCriterio"/>
    <x v="2"/>
    <x v="1"/>
    <n v="6"/>
    <s v="6. Inversiones reales"/>
    <s v="07"/>
    <x v="9"/>
    <n v="1721"/>
    <s v="1721. Protección del medio ambiente"/>
    <n v="64"/>
    <n v="641"/>
  </r>
  <r>
    <n v="220250010462"/>
    <s v="AD"/>
    <d v="2025-04-08T00:00:00"/>
    <n v="22025001280"/>
    <s v="2025 11 3111 22799"/>
    <n v="26833.33"/>
    <x v="399"/>
    <s v="1ª PRORROGA CONTRATO RECOGIDA DE ANIMALES DOMESTICOS ABANDONADOS LOTE 1. EXPTE. SPSC - SE/39/2023 DEL 21-3 AL31-12-2025"/>
    <s v="220"/>
    <s v="TUDELA DE DUERO"/>
    <s v="VALLADOLID"/>
    <x v="0"/>
    <s v="PrAbier - Procedimiento Abierto"/>
    <s v="MultiC - MultiCriterio"/>
    <x v="2"/>
    <x v="1"/>
    <s v="2"/>
    <s v="2. Gastos corrientes en bienes y servicios"/>
    <s v="11"/>
    <x v="0"/>
    <s v="3111"/>
    <s v="3111. Protección de la salubridad pública"/>
    <s v="22"/>
    <s v="22799"/>
  </r>
  <r>
    <n v="220240064645"/>
    <s v="AD"/>
    <d v="2025-04-09T00:00:00"/>
    <n v="22024008434"/>
    <s v="2025 03 9241 625"/>
    <n v="25126.560000000001"/>
    <x v="608"/>
    <s v="SE-PC 137/2024: SUMINISTRO DE MOBILIARIO EN CENTROS DE PARTICIPACIÓN CIUDADANA (LOTE 1 - CENTRO DOTACIONAL LAS FLORES)."/>
    <s v="220"/>
    <s v="CACERES"/>
    <s v="CACERES"/>
    <x v="3"/>
    <s v="PrNegSP - Procedimiento Negociado Sin Publicidad"/>
    <s v="SinC - Sin Criterio"/>
    <x v="3"/>
    <x v="1"/>
    <s v="6"/>
    <s v="6. Inversiones reales"/>
    <s v="03"/>
    <x v="7"/>
    <s v="9241"/>
    <s v="9241. Participación ciudadana"/>
    <s v="62"/>
    <s v="625"/>
  </r>
  <r>
    <n v="220250008125"/>
    <s v="D"/>
    <d v="2025-04-01T00:00:00"/>
    <n v="22025002775"/>
    <s v="2025 08 1532 619"/>
    <n v="24984.080000000002"/>
    <x v="570"/>
    <s v="Ensayos Control Calidad obras del contrato de conservación, reparación y reforma de las infraestructuras viarias, lote 2"/>
    <s v="30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40057947"/>
    <s v="AD"/>
    <d v="2025-04-09T00:00:00"/>
    <n v="22024008737"/>
    <s v="2025 03 9241 632"/>
    <n v="24633.25"/>
    <x v="109"/>
    <s v="SPC 166/2024 TRASLADO RAMPA DEL ESCENARIO DEL TEMPLETE DEL PARQUE DE LA PAZ"/>
    <s v="220"/>
    <s v="VALLADOLID"/>
    <s v="VALLADOLID"/>
    <x v="4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0396"/>
    <s v="AD"/>
    <d v="2025-04-08T00:00:00"/>
    <n v="22025002556"/>
    <s v="2025 0950 4321 640"/>
    <n v="24200"/>
    <x v="609"/>
    <s v="PATROCINIO PUBLICITARIO DE TURISMO DE VALLADOLID A TRAVES DE LA PELICULA DOCUMENTAL MUDRAS. PRTR NEXT GENERATION EU"/>
    <s v="220"/>
    <s v="MADRID"/>
    <s v="MADRID"/>
    <x v="1"/>
    <s v="PrNegSP - Procedimiento Negociado Sin Publicidad"/>
    <s v="SinC - Sin Criterio"/>
    <x v="3"/>
    <x v="1"/>
    <n v="6"/>
    <s v="6. Inversiones reales"/>
    <s v="09"/>
    <x v="8"/>
    <n v="4321"/>
    <s v="4321. Turismo"/>
    <n v="64"/>
    <n v="640"/>
  </r>
  <r>
    <n v="220250017187"/>
    <s v="AD"/>
    <d v="2025-05-14T00:00:00"/>
    <n v="22025000462"/>
    <s v="2025 01 9312 22706"/>
    <n v="22022"/>
    <x v="610"/>
    <s v="PRORROGA CONTRATO CONTABILIDAD DE COSTES AYUNTAMIENTO DE VALLADOLID EJERCICIO 2024"/>
    <s v="220"/>
    <s v="MALAGA"/>
    <s v="MALAGA"/>
    <x v="0"/>
    <s v="PrAbier - Procedimiento Abierto"/>
    <s v="MultiC - MultiCriterio"/>
    <x v="2"/>
    <x v="1"/>
    <s v="2"/>
    <s v="2. Gastos corrientes en bienes y servicios"/>
    <s v="01"/>
    <x v="6"/>
    <s v="9312"/>
    <s v="9312. Intervención general"/>
    <s v="22"/>
    <s v="22706"/>
  </r>
  <r>
    <n v="220240063541"/>
    <s v="AD"/>
    <d v="2025-04-09T00:00:00"/>
    <n v="22024006509"/>
    <s v="2025 03 9241 632"/>
    <n v="21000"/>
    <x v="594"/>
    <s v="SE PC 123/2024 OBRA DE REFORMA DE INSTALACIONES TÉRMICAS Y DE PCI EN C.C. RONDILLA"/>
    <s v="220"/>
    <s v="ZARAGOZA"/>
    <s v="ZARAGOZA"/>
    <x v="4"/>
    <s v="PrAbier - Procedimiento Abierto"/>
    <s v="MultiC - MultiCriterio"/>
    <x v="2"/>
    <x v="1"/>
    <s v="6"/>
    <s v="6. Inversiones reales"/>
    <s v="03"/>
    <x v="7"/>
    <s v="9241"/>
    <s v="9241. Participación ciudadana"/>
    <s v="63"/>
    <s v="632"/>
  </r>
  <r>
    <n v="220229000600"/>
    <s v="AD"/>
    <d v="2025-04-09T00:00:00"/>
    <n v="22024003410"/>
    <s v="2025 11 1321 641"/>
    <n v="20456.080000000002"/>
    <x v="548"/>
    <s v="APLICACIÓN INFORMÁTICA DE POLICÍA MUNICIPAL. LOTE Nº 1, EXPTE. 41/2021."/>
    <s v="220"/>
    <s v="CARLET"/>
    <s v="VALENCIA"/>
    <x v="3"/>
    <s v="PrAbier - Procedimiento Abierto"/>
    <s v="MultiC - MultiCriterio"/>
    <x v="2"/>
    <x v="1"/>
    <s v="6"/>
    <s v="6. Inversiones reales"/>
    <s v="11"/>
    <x v="0"/>
    <s v="1321"/>
    <s v="1321. Policía municipal"/>
    <s v="64"/>
    <s v="641"/>
  </r>
  <r>
    <n v="220250011639"/>
    <s v="AD"/>
    <d v="2025-04-09T00:00:00"/>
    <n v="22024003440"/>
    <s v="2025 11 1321 641"/>
    <n v="20401.21"/>
    <x v="548"/>
    <s v="PARA REAJUSTE DE ANUALIDADES APLICACIÓN INFORMÁTICA DE POLICÍA MUNICIPAL. EXPTE. 41/21. LOTE Nº 1."/>
    <s v="220"/>
    <s v="CARLET"/>
    <s v="VALENCIA"/>
    <x v="3"/>
    <s v="PrAbier - Procedimiento Abierto"/>
    <s v="MultiC - MultiCriterio"/>
    <x v="2"/>
    <x v="1"/>
    <s v="6"/>
    <s v="6. Inversiones reales"/>
    <s v="11"/>
    <x v="0"/>
    <s v="1321"/>
    <s v="1321. Policía municipal"/>
    <s v="64"/>
    <s v="641"/>
  </r>
  <r>
    <n v="220250016047"/>
    <s v="D"/>
    <d v="2025-05-09T00:00:00"/>
    <n v="22024005309"/>
    <s v="2025 0950 4321 632"/>
    <n v="20200"/>
    <x v="203"/>
    <s v="CONTROL DE CALIDAD CONTRATO OBRA REHABILITACION MONASTERIO SANTA CATALINA CENTRO CULTURA DEL VINO. LOTE 2. PRTR"/>
    <s v="300"/>
    <s v="ZARATAN"/>
    <s v="VALLADOLID"/>
    <x v="0"/>
    <s v="PrAbier - Procedimiento Abierto"/>
    <s v="MultiC - MultiCriterio"/>
    <x v="1"/>
    <x v="1"/>
    <n v="6"/>
    <s v="6. Inversiones reales"/>
    <s v="09"/>
    <x v="8"/>
    <n v="4321"/>
    <s v="4321. Turismo"/>
    <n v="63"/>
    <n v="632"/>
  </r>
  <r>
    <n v="220240003301"/>
    <s v="AD"/>
    <d v="2025-04-30T00:00:00"/>
    <n v="22024000190"/>
    <s v="2025 0750 1711 610"/>
    <n v="19742.259999999998"/>
    <x v="203"/>
    <s v="CONTROL CALIDAD L2. CAMINOS DE LA BIODIVERSIDAD URBANA. V.30/2023"/>
    <s v="220"/>
    <s v="ZARATAN"/>
    <s v="VALLADOLID"/>
    <x v="0"/>
    <s v="PrAbier - Procedimiento Abierto"/>
    <s v="MultiC - MultiCriterio"/>
    <x v="1"/>
    <x v="1"/>
    <n v="6"/>
    <s v="6. Inversiones reales"/>
    <s v="07"/>
    <x v="9"/>
    <n v="1711"/>
    <s v="1711. Parques y jardines"/>
    <n v="61"/>
    <n v="610"/>
  </r>
  <r>
    <n v="220250017175"/>
    <s v="D"/>
    <d v="2025-05-14T00:00:00"/>
    <n v="22025002415"/>
    <s v="2025 06 3231 213"/>
    <n v="19040"/>
    <x v="160"/>
    <s v="SE-EC 26/2024 CTTO MANTENIMIENTO EDIFICIOS. LOTE 2 ESCUELAS INFANTILES MUNICIPALES 2025-2026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4"/>
    <s v="3231"/>
    <s v="3231. Escuelas infantiles"/>
    <s v="21"/>
    <s v="213"/>
  </r>
  <r>
    <n v="220239000248"/>
    <s v="AD"/>
    <d v="2025-05-27T00:00:00"/>
    <n v="22024003153"/>
    <s v="2025 04 9204 641"/>
    <n v="18974.5"/>
    <x v="534"/>
    <s v="MTO Y ASIST. TÉCNICA DEL SISTEMA DE INFORMACIÓN PRESUPUESTARIA, CONTABLE Y FINANCIERA,(81/2022)"/>
    <s v="220"/>
    <s v="ECIJA"/>
    <s v="SEVILLA"/>
    <x v="0"/>
    <s v="PrNegSP - Procedimiento Negociado Sin Publicidad"/>
    <s v="SinC - Sin Criterio"/>
    <x v="3"/>
    <x v="1"/>
    <s v="6"/>
    <s v="6. Inversiones reales"/>
    <s v="04"/>
    <x v="1"/>
    <s v="9204"/>
    <s v="9204. Tecnologías de la información y comunicación"/>
    <s v="64"/>
    <s v="641"/>
  </r>
  <r>
    <n v="220250016741"/>
    <s v="AD"/>
    <d v="2025-05-14T00:00:00"/>
    <n v="22025002740"/>
    <s v="2025 10 2312 22799"/>
    <n v="18750"/>
    <x v="255"/>
    <s v="Ajuste presupuestario año 2025 mantenimiento aplicacion informatica SENIORVA CVA TRANSFERIDOS"/>
    <s v="220"/>
    <s v="BOECILLO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2"/>
    <s v="22799"/>
  </r>
  <r>
    <n v="220250009909"/>
    <s v="AD"/>
    <d v="2025-04-04T00:00:00"/>
    <n v="22025002564"/>
    <s v="2025 10 2315 22611"/>
    <n v="18143.95"/>
    <x v="611"/>
    <s v="CONCIERTO DIA INTERNACIONAL DE LA MUJER 8M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8758"/>
    <s v="AD"/>
    <d v="2025-05-23T00:00:00"/>
    <n v="22025002975"/>
    <s v="2025 05 4312 22799"/>
    <n v="18089.5"/>
    <x v="152"/>
    <s v="EMISION Y GESTION DE BONOS DESCUENTOS PARA UTILIZAR EN LOS PUESTOS DE LOS MERCADOS MUNICIPALES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99"/>
  </r>
  <r>
    <n v="220250008661"/>
    <s v="AD"/>
    <d v="2025-04-02T00:00:00"/>
    <n v="22025002432"/>
    <s v="2025 06 3232 212"/>
    <n v="17865.650000000001"/>
    <x v="74"/>
    <s v="CONTRATO DE SUMINISTRO DE ARENA PARA LOS ARENEROS DE VARIOS COLEGIOS PÚBLICOS."/>
    <s v="220"/>
    <s v="VALDESTILLAS"/>
    <s v="VALLADOLID"/>
    <x v="3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4478"/>
    <s v="AD"/>
    <d v="2025-04-28T00:00:00"/>
    <n v="22025003541"/>
    <s v="2025 06 3232 212"/>
    <n v="17833.16"/>
    <x v="612"/>
    <s v="CTTO. REPARACIÓN DE ALBARDILLAS Y CORNISA DE VARIOS EDIFICIOS DEL COLEGIO PÚBLICO MARTÍN BARÓ. AÑO 2025"/>
    <s v="220"/>
    <s v="VALLADOLID"/>
    <s v="VALLADOLID"/>
    <x v="4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0495"/>
    <s v="AD"/>
    <d v="2025-04-09T00:00:00"/>
    <n v="22025000467"/>
    <s v="2025 11 1631 22104"/>
    <n v="17378.63"/>
    <x v="613"/>
    <s v="Proin Pinilla 1ª Prórroga Sum. Vestuario 27/2022"/>
    <s v="220"/>
    <s v="ZARAGOZA"/>
    <s v="ZARAGOZA"/>
    <x v="3"/>
    <s v="PrAbier - Procedimiento Abierto"/>
    <s v="MultiC - MultiCriterio"/>
    <x v="2"/>
    <x v="1"/>
    <s v="2"/>
    <s v="2. Gastos corrientes en bienes y servicios"/>
    <s v="11"/>
    <x v="0"/>
    <s v="1631"/>
    <s v="1631. Limpieza viaria"/>
    <s v="22"/>
    <s v="22104"/>
  </r>
  <r>
    <n v="220250014235"/>
    <s v="AD"/>
    <d v="2025-04-25T00:00:00"/>
    <n v="22025003015"/>
    <s v="2025 07 1721 22799"/>
    <n v="17182"/>
    <x v="590"/>
    <s v="CONTRATO VS 6_25 ASISTENCIA TELEFONICA Y ONLINE PLATAFORMA DE LA ZBE"/>
    <s v="220"/>
    <s v="ALCOBENDAS"/>
    <s v="MADR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50015137"/>
    <s v="AD"/>
    <d v="2025-05-05T00:00:00"/>
    <n v="22025003681"/>
    <s v="2025 04 3121 22106"/>
    <n v="17000"/>
    <x v="614"/>
    <s v="SUMINISTRO DE MATERIAL SANITARIO DESECHABLE, MATERIAL DE CURAS, TIRAS REACTIVAS E INSTRUMENTAL QUIRÚRGICO."/>
    <s v="220"/>
    <s v="VALLADOLID"/>
    <s v="VALLADOLID"/>
    <x v="3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106"/>
  </r>
  <r>
    <n v="220250017254"/>
    <s v="AD"/>
    <d v="2025-05-15T00:00:00"/>
    <n v="22025002484"/>
    <s v="2025 04 3121 22706"/>
    <n v="16846.75"/>
    <x v="457"/>
    <s v="EXAMENES GINECOLOGICOS DE TRABAJADORAS DEL AYUNTAMIENTO - SERVICO PREVENCIÓN Y SALUD LABORAL.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706"/>
  </r>
  <r>
    <n v="220250012165"/>
    <s v="AD"/>
    <d v="2025-04-16T00:00:00"/>
    <n v="22025003214"/>
    <s v="2025 01 4331 22799"/>
    <n v="16819"/>
    <x v="181"/>
    <s v="SERVICIO DE ASISTENCIA PARA GENERAR CONTENIDOS DE PROGRAMAS QUE PROMUEVE LA RED DE APOYO EMPRESARIAL QUE COORDINA IDEV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1777"/>
    <s v="AD"/>
    <d v="2025-04-14T00:00:00"/>
    <n v="22025002757"/>
    <s v="2025 01 4331 22799"/>
    <n v="16698"/>
    <x v="615"/>
    <s v="PRESTACION SERVICIOS CREACION Y DESARROLLO PROYECTO INNOVADOR Y TECNOLOGICO DIGITALIZACION 3D Y REALIDAD VIRTUAL INMERS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0278"/>
    <s v="AD"/>
    <d v="2025-05-28T00:00:00"/>
    <n v="22025003361"/>
    <s v="2025 11 1631 22700"/>
    <n v="16461.240000000002"/>
    <x v="154"/>
    <s v="Lavado intensivo de las aceras del Paseo Zorrilla. Limpieza Viaria."/>
    <s v="220"/>
    <s v="MADRID"/>
    <s v="MADRID"/>
    <x v="0"/>
    <s v="AdDirec - Adjudicación Directa"/>
    <s v="SinC - Sin Criterio"/>
    <x v="0"/>
    <x v="1"/>
    <s v="2"/>
    <s v="2. Gastos corrientes en bienes y servicios"/>
    <s v="11"/>
    <x v="0"/>
    <s v="1631"/>
    <s v="1631. Limpieza viaria"/>
    <s v="22"/>
    <s v="22700"/>
  </r>
  <r>
    <n v="220250014234"/>
    <s v="AD"/>
    <d v="2025-04-25T00:00:00"/>
    <n v="22025002832"/>
    <s v="2025 01 4331 22799"/>
    <n v="15730"/>
    <x v="616"/>
    <s v="REDACCION PROYECTO PLANIFICACION ESTRATEGICA Y EJECUTIVA PARA DESARROLLO INDUSTRIA AUDIOVISUAL DIGITAL CIUDAD DE VALLADO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4604"/>
    <s v="AD"/>
    <d v="2025-04-29T00:00:00"/>
    <n v="22025002931"/>
    <s v="2025 02 9332 22104"/>
    <n v="15624.58"/>
    <x v="617"/>
    <s v="SUMINISTRO VESTUARIO PERSONAL SERVICIO MANTENIMIENTO AÑO 2025."/>
    <s v="220"/>
    <s v="VALLADOLID"/>
    <s v="VALLADOLID"/>
    <x v="3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2"/>
    <s v="22104"/>
  </r>
  <r>
    <n v="220240022251"/>
    <s v="AD"/>
    <d v="2025-04-30T00:00:00"/>
    <n v="22024003235"/>
    <s v="2025 08 1532 619"/>
    <n v="15271.85"/>
    <x v="570"/>
    <s v="ENSAYOS Control calidad obras del contrato de conservación, reparación y reforma de infraestructuras viarias, lote 2"/>
    <s v="22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40064645"/>
    <s v="AD"/>
    <d v="2025-04-09T00:00:00"/>
    <n v="22024008433"/>
    <s v="2025 03 9241 625"/>
    <n v="15000"/>
    <x v="608"/>
    <s v="SE-PC 137/2024: SUMINISTRO DE MOBILIARIO EN CENTROS DE PARTICIPACIÓN CIUDADANA (LOTE 1 - CENTRO DOTACIONAL LAS FLORES)."/>
    <s v="220"/>
    <s v="CACERES"/>
    <s v="CACERES"/>
    <x v="3"/>
    <s v="PrNegSP - Procedimiento Negociado Sin Publicidad"/>
    <s v="SinC - Sin Criterio"/>
    <x v="3"/>
    <x v="1"/>
    <s v="6"/>
    <s v="6. Inversiones reales"/>
    <s v="03"/>
    <x v="7"/>
    <s v="9241"/>
    <s v="9241. Participación ciudadana"/>
    <s v="62"/>
    <s v="625"/>
  </r>
  <r>
    <n v="220240057946"/>
    <s v="AD"/>
    <d v="2025-04-09T00:00:00"/>
    <n v="22024008727"/>
    <s v="2025 11 1631 623"/>
    <n v="14570.82"/>
    <x v="618"/>
    <s v="ADQUISICIÓN PAPELERAS PLAZA MAYOR. SERVICIO DE LIMPIEZA VIARIA."/>
    <s v="220"/>
    <s v="PARC DE LA COTE JOIRE"/>
    <s v="WASQUEHAL CEDEX"/>
    <x v="3"/>
    <s v="AdDirec - Adjudicación Directa"/>
    <s v="SinC - Sin Criterio"/>
    <x v="0"/>
    <x v="1"/>
    <s v="6"/>
    <s v="6. Inversiones reales"/>
    <s v="11"/>
    <x v="0"/>
    <s v="1631"/>
    <s v="1631. Limpieza viaria"/>
    <s v="62"/>
    <s v="623"/>
  </r>
  <r>
    <n v="220250012173"/>
    <s v="AD"/>
    <d v="2025-04-16T00:00:00"/>
    <n v="22025002729"/>
    <s v="2025 06 3261 22614"/>
    <n v="14520"/>
    <x v="541"/>
    <s v="CONTRATO MENOR SERVICIOS DIAGNÓSTICO SITUACIÓN Y ELABORACIÓN DEL IV PLAN DE INFANCIA (EXP. 2025/SMN/01000011) -3 MESES-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614"/>
  </r>
  <r>
    <n v="220250012395"/>
    <s v="AD"/>
    <d v="2025-04-16T00:00:00"/>
    <n v="22025003251"/>
    <s v="2025 01 4331 22799"/>
    <n v="14036"/>
    <x v="619"/>
    <s v="DESARROLLO PLATAFORMA WEB QUE PONGA DE MANIFIESTO A TRAVÉS DE LA IA LA TRASCENDENCIA HISTÓRICA DE LA CONTROVERSI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1953"/>
    <s v="AD"/>
    <d v="2025-04-14T00:00:00"/>
    <n v="22025001264"/>
    <s v="2025 04 9231 22799"/>
    <n v="13778.76"/>
    <x v="414"/>
    <s v="1ª PRÓRROGA DEL CONTRATO PARA LA PRESTACIÓN DE LOS SERVICIOS DE LA INFORMACIÓN DEL OBSERVATORIO URBANO DE VALLADOLID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1"/>
    <s v="9231"/>
    <s v="9231. Información, registro y gestión del padrón"/>
    <s v="22"/>
    <s v="22799"/>
  </r>
  <r>
    <n v="220250014236"/>
    <s v="AD"/>
    <d v="2025-04-25T00:00:00"/>
    <n v="22025003217"/>
    <s v="2025 11 1361 623"/>
    <n v="13579.83"/>
    <x v="603"/>
    <s v="SUMINISTRO DE 30 CASCOS LIGEROS HPS3500 PARA BOMBEROS DE NUEVO INGRESO/SERV. EXTINCION DE INCENDIOS, SALVAMENTO Y P.C."/>
    <s v="220"/>
    <s v="MADRID"/>
    <s v="MADRID"/>
    <x v="3"/>
    <s v="AdDirec - Adjudicación Directa"/>
    <s v="SinC - Sin Criterio"/>
    <x v="0"/>
    <x v="1"/>
    <s v="6"/>
    <s v="6. Inversiones reales"/>
    <s v="11"/>
    <x v="0"/>
    <s v="1361"/>
    <s v="1361. Prevención y extinción de incencios"/>
    <s v="62"/>
    <s v="623"/>
  </r>
  <r>
    <n v="220250012171"/>
    <s v="AD"/>
    <d v="2025-04-16T00:00:00"/>
    <n v="22025002655"/>
    <s v="2025 08 1301 22706"/>
    <n v="13297.9"/>
    <x v="620"/>
    <s v="Elaboración de estudio técnico sobre demanda de plazas de estacionamiento en pza. Marcos Fernández y calle Madre de Dios"/>
    <s v="220"/>
    <s v="BARCELONA"/>
    <s v="BARCELONA"/>
    <x v="0"/>
    <s v="AdDirec - Adjudicación Directa"/>
    <s v="SinC - Sin Criterio"/>
    <x v="0"/>
    <x v="1"/>
    <s v="2"/>
    <s v="2. Gastos corrientes en bienes y servicios"/>
    <s v="08"/>
    <x v="2"/>
    <s v="1301"/>
    <s v="1301. Dirección del área de tráfico y movilidad"/>
    <s v="22"/>
    <s v="22706"/>
  </r>
  <r>
    <n v="220250011163"/>
    <s v="AD"/>
    <d v="2025-04-11T00:00:00"/>
    <n v="22025000907"/>
    <s v="2025 01 9203 22000"/>
    <n v="13048.79"/>
    <x v="621"/>
    <s v="CONTRATO MATERIAL DE OFICINA LOTE 3, DEL 01/FEBRERO/2025 HASTA 31/DICIEMBRE/2025"/>
    <s v="220"/>
    <s v="MADRID"/>
    <s v="MADRID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50008123"/>
    <s v="D"/>
    <d v="2025-04-01T00:00:00"/>
    <n v="22025002774"/>
    <s v="2025 08 1532 619"/>
    <n v="12492.04"/>
    <x v="570"/>
    <s v="ENSAYOS CONTROL CALIDAD  Contrato de conservación, reparación y reforma de las infraestructuras viarias, lote 1-"/>
    <s v="30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20276"/>
    <s v="AD"/>
    <d v="2025-05-27T00:00:00"/>
    <n v="22024003163"/>
    <s v="2025 04 9204 641"/>
    <n v="12229.23"/>
    <x v="549"/>
    <s v="SERVICIOS DE MIGRACIÓN, MANTENIMIENTO Y ADMINISTRACIÓN DEL SISTEMA ITSM BMC REMEDY (70/2022)"/>
    <s v="220"/>
    <s v="MADRID"/>
    <s v="MADRID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50012399"/>
    <s v="AD"/>
    <d v="2025-04-16T00:00:00"/>
    <n v="22025003372"/>
    <s v="2025 01 4331 22799"/>
    <n v="11737"/>
    <x v="622"/>
    <s v="IMPLANTACIÓN Y DESARROLLO DE UN SERVICIO DE ACOMPAÑAMIENTO Y APOYO EMOCIONAL PARA EMPRENDEDORES DEL COWORKING DE IDEV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19000691"/>
    <s v="AD"/>
    <d v="2025-04-09T00:00:00"/>
    <n v="22022002217"/>
    <s v="2025 02 1511 609"/>
    <n v="11648.8"/>
    <x v="623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0539"/>
    <s v="AD"/>
    <d v="2025-04-09T00:00:00"/>
    <n v="22025000465"/>
    <s v="2025 11 1621 22104"/>
    <n v="11585.75"/>
    <x v="613"/>
    <s v="Proin Pinilla 1ª Prórroga Sum. Vestuario 27/2022"/>
    <s v="220"/>
    <s v="ZARAGOZA"/>
    <s v="ZARAGOZA"/>
    <x v="3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2"/>
    <s v="22104"/>
  </r>
  <r>
    <n v="220250008128"/>
    <s v="D"/>
    <d v="2025-04-01T00:00:00"/>
    <n v="22025002777"/>
    <s v="2025 08 1532 619"/>
    <n v="11183.79"/>
    <x v="203"/>
    <s v="A.T. Control calidad de obras del contrato de conservación, reparación y reforma de las infraestructuras viarias, lote 3"/>
    <s v="300"/>
    <s v="ZARATAN"/>
    <s v="VALLADOLID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09745"/>
    <s v="AD"/>
    <d v="2025-04-03T00:00:00"/>
    <n v="22025003172"/>
    <s v="2025 11 1361 213"/>
    <n v="10980.82"/>
    <x v="624"/>
    <s v="CONTRATO PREST SERV MANT CONSERV MAQ, EQ, HERRAM Y MATER ; LOTE 2: MANT PREV BOT AIRE COMPR; SEISPC//040425 A 311225"/>
    <s v="220"/>
    <s v="ARGANDA DEL REY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39000637"/>
    <s v="AD"/>
    <d v="2025-04-09T00:00:00"/>
    <n v="22024001488"/>
    <s v="2025 0250 9332 632"/>
    <n v="10788.66"/>
    <x v="203"/>
    <s v="C.CALIDAD (LOTE 2) REHABILITACIÓN, REFORMA Y ACTUALIZACIÓN CASA CONSISTORIAL."/>
    <s v="220"/>
    <s v="ZARATAN"/>
    <s v="VALLADOLID"/>
    <x v="0"/>
    <s v="PrAbier - Procedimiento Abierto"/>
    <s v="MultiC - MultiCriterio"/>
    <x v="1"/>
    <x v="1"/>
    <n v="6"/>
    <s v="6. Inversiones reales"/>
    <s v="02"/>
    <x v="5"/>
    <n v="9332"/>
    <s v="9332. Mantenimiento de edificios e instalaciones municipales"/>
    <n v="63"/>
    <n v="632"/>
  </r>
  <r>
    <n v="220250010452"/>
    <s v="AD"/>
    <d v="2025-04-08T00:00:00"/>
    <n v="22025003067"/>
    <s v="2025 07 1711 203"/>
    <n v="10593.55"/>
    <x v="625"/>
    <s v="ALQUILER PLATAFORMA ELEVADORA DE 20 METROS SOBRE CAMIÓN. 2025."/>
    <s v="220"/>
    <s v="LAGUNA DE DUERO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0"/>
    <s v="203"/>
  </r>
  <r>
    <n v="220250020277"/>
    <s v="AD"/>
    <d v="2025-05-27T00:00:00"/>
    <n v="22024003170"/>
    <s v="2025 04 9204 641"/>
    <n v="10336.52"/>
    <x v="534"/>
    <s v="MTO. Y ASISTENCIA TÉCNICA DEL SISTEMA DE INFORMACIÓN DEL PADRÓN MUNICIPAL DE HABITANTES DEL AYTO DE VALLADOLID (12/2023"/>
    <s v="220"/>
    <s v="ECIJA"/>
    <s v="SEVILLA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40065331"/>
    <s v="AD"/>
    <d v="2025-04-09T00:00:00"/>
    <n v="22024004971"/>
    <s v="2025 11 1621 623"/>
    <n v="10291.049999999999"/>
    <x v="444"/>
    <s v="EXP 26/24 PARA COMPRA CONTENEDORES Y REPUESTOS PARA EL SERVICIO DE LIMPIEZA."/>
    <s v="220"/>
    <s v="RIBARROJA DEL TURIA"/>
    <s v="VALENCIA"/>
    <x v="3"/>
    <s v="PrAbier - Procedimiento Abierto"/>
    <s v="MultiC - MultiCriterio"/>
    <x v="2"/>
    <x v="1"/>
    <s v="6"/>
    <s v="6. Inversiones reales"/>
    <s v="11"/>
    <x v="0"/>
    <s v="1621"/>
    <s v="1621. Recogida de residuos"/>
    <s v="62"/>
    <s v="623"/>
  </r>
  <r>
    <n v="220240017935"/>
    <s v="AD"/>
    <d v="2025-04-09T00:00:00"/>
    <n v="22023003403"/>
    <s v="2025 0250 9332 632"/>
    <n v="10127.709999999999"/>
    <x v="560"/>
    <s v="APROBAR 2º.AJUSTE ADJ.PROY. BÁSICO Y DE EJECU OBRAS REHABILITACIÓN ENERGÉTICA Y REFORMA CASA CONSISTORIAL."/>
    <s v="220"/>
    <s v="VALLADOLID"/>
    <s v="VALLADOLID"/>
    <x v="0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50014742"/>
    <s v="AD"/>
    <d v="2025-04-30T00:00:00"/>
    <n v="22025003228"/>
    <s v="2025 0850 1532 619"/>
    <n v="9795.7099999999991"/>
    <x v="514"/>
    <s v="Aprobación de la certificación final obras de vía ciclista en calle Mieses tramo norte (exp. 5/2024)"/>
    <s v="220"/>
    <s v="VALLADOLID"/>
    <s v="VALLADOLID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40057937"/>
    <s v="AD"/>
    <d v="2025-04-09T00:00:00"/>
    <n v="22024008795"/>
    <s v="2025 03 9241 623"/>
    <n v="9680"/>
    <x v="626"/>
    <s v="SUMINISTRO E INSTALACIÓN DE PANTALLAS ACÚSTICAS EN NUEVO CENTRO CÍVICO LAS FLORES"/>
    <s v="220"/>
    <s v="PEREIRO DE AGUIAR"/>
    <s v="OURENSE"/>
    <x v="4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3"/>
  </r>
  <r>
    <n v="220250021515"/>
    <s v="AD"/>
    <d v="2025-05-30T00:00:00"/>
    <n v="22025004050"/>
    <s v="2025 11 3111 633"/>
    <n v="9534.7999999999993"/>
    <x v="187"/>
    <s v="SUMNINISTRO E INSTALACION AIRE ACONDICIONADO 4 DESPACHOS EN SERVICIO DE SALUD PUBLICA EN CASA DEL BARCO"/>
    <s v="220"/>
    <s v="VALLADOLID"/>
    <s v="VALLADOLID"/>
    <x v="3"/>
    <s v="AdDirec - Adjudicación Directa"/>
    <s v="SinC - Sin Criterio"/>
    <x v="0"/>
    <x v="1"/>
    <s v="6"/>
    <s v="6. Inversiones reales"/>
    <s v="11"/>
    <x v="0"/>
    <s v="3111"/>
    <s v="3111. Protección de la salubridad pública"/>
    <s v="63"/>
    <s v="633"/>
  </r>
  <r>
    <n v="220250020290"/>
    <s v="AD"/>
    <d v="2025-05-28T00:00:00"/>
    <n v="22025004004"/>
    <s v="2025 09 4321 213"/>
    <n v="9246.11"/>
    <x v="116"/>
    <s v="REPARACION DE UN EQUIPO DE CLIMATIZACION DE LA CÚPULA DEL MILENIO"/>
    <s v="220"/>
    <s v="ALBACETE"/>
    <s v="ALBACETE"/>
    <x v="0"/>
    <s v="AdDirec - Adjudicación Directa"/>
    <s v="SinC - Sin Criterio"/>
    <x v="0"/>
    <x v="1"/>
    <s v="2"/>
    <s v="2. Gastos corrientes en bienes y servicios"/>
    <s v="09"/>
    <x v="8"/>
    <s v="4321"/>
    <s v="4321. Turismo"/>
    <s v="21"/>
    <s v="213"/>
  </r>
  <r>
    <n v="220240065325"/>
    <s v="AD"/>
    <d v="2025-04-09T00:00:00"/>
    <n v="22024008696"/>
    <s v="2025 11 1621 623"/>
    <n v="8838.4500000000007"/>
    <x v="98"/>
    <s v="CONTRATO BASADO EN EL LOTE 2 DEL AM 18/2022 PARA SUMINISTRO DE REPUESTOS CONTENEDORES 240L. SERVICIO DE LIMPIEZA."/>
    <s v="220"/>
    <s v="GETAFE"/>
    <s v="MADRID"/>
    <x v="3"/>
    <s v="PrAbier - Procedimiento Abierto"/>
    <s v="MultiC - MultiCriterio"/>
    <x v="1"/>
    <x v="1"/>
    <s v="6"/>
    <s v="6. Inversiones reales"/>
    <s v="11"/>
    <x v="0"/>
    <s v="1621"/>
    <s v="1621. Recogida de residuos"/>
    <s v="62"/>
    <s v="623"/>
  </r>
  <r>
    <n v="220250015371"/>
    <s v="AD"/>
    <d v="2025-05-06T00:00:00"/>
    <n v="22025003265"/>
    <s v="2025 0850 1532 619"/>
    <n v="8690.6200000000008"/>
    <x v="203"/>
    <s v="A.T. Control Calidad (Lote 2) en Obra Carril Bici en Juan Carlos I tramo entre C/ Faisán y Puente la Reina."/>
    <s v="220"/>
    <s v="ZARATAN"/>
    <s v="VALLADOL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1164"/>
    <s v="AD"/>
    <d v="2025-04-11T00:00:00"/>
    <n v="22025000908"/>
    <s v="2025 01 9203 22000"/>
    <n v="8570.7099999999991"/>
    <x v="621"/>
    <s v="CONTRATO MATERIAL DE OFICINA LOTE 4, DEL 01/FEBRERO/2025 HASTA 31/DICIEMBRE/2025"/>
    <s v="220"/>
    <s v="MADRID"/>
    <s v="MADRID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50012001"/>
    <s v="AD"/>
    <d v="2025-04-15T00:00:00"/>
    <n v="22025002952"/>
    <s v="2025 06 3321 22799"/>
    <n v="8409"/>
    <x v="69"/>
    <s v="CTO MENOR SERVICIOS TALLERES HABILIDADES DIGITALES EN BIBLIOTECAS DEL AYTO (2025_SMN_01/000015) ABRIL A DICIEMBRE 2025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29000387"/>
    <s v="AD"/>
    <d v="2025-04-09T00:00:00"/>
    <n v="22023000457"/>
    <s v="2025 02 1511 619"/>
    <n v="8333.01"/>
    <x v="623"/>
    <s v="ADJ.C.CALID.(LOTE 1)EXPTE.6/22 OBRAS FASE I REURBANIZACIÓN C. DANIEL DEL OLMO Y PRIMER TRAMO NORTE DE CASTILLA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15750"/>
    <s v="AD"/>
    <d v="2025-05-07T00:00:00"/>
    <n v="22025003881"/>
    <s v="2025 11 3111 22706"/>
    <n v="8215.9"/>
    <x v="541"/>
    <s v="ELABORACION INTERMEDIA PLAN DE SALUD DE LA CIUDAD DE VALLADOLID. EVALUACION ACCIONES E INDICADORES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706"/>
  </r>
  <r>
    <n v="220250019772"/>
    <s v="AD"/>
    <d v="2025-05-27T00:00:00"/>
    <n v="22025001241"/>
    <s v="2025 11 1321 213"/>
    <n v="8086.73"/>
    <x v="111"/>
    <s v="2º PRÓRROGA CONTRATO MANT. Y CONSERV. INST. TÉRMICAS POLICÍA MUNICIPAL, PRESTACIONES BÁSICAS DEL 05.04.2025 A 31.12.20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21"/>
    <s v="1321. Policía municipal"/>
    <s v="21"/>
    <s v="213"/>
  </r>
  <r>
    <n v="220240063541"/>
    <s v="AD"/>
    <d v="2025-04-09T00:00:00"/>
    <n v="22024006508"/>
    <s v="2025 03 9241 633"/>
    <n v="8077.51"/>
    <x v="594"/>
    <s v="SE PC 123/2024 OBRA DE REFORMA DE INSTALACIONES TÉRMICAS Y DE PCI EN C.C. RONDILLA"/>
    <s v="220"/>
    <s v="ZARAGOZA"/>
    <s v="ZARAGOZA"/>
    <x v="4"/>
    <s v="PrAbier - Procedimiento Abierto"/>
    <s v="MultiC - MultiCriterio"/>
    <x v="2"/>
    <x v="1"/>
    <s v="6"/>
    <s v="6. Inversiones reales"/>
    <s v="03"/>
    <x v="7"/>
    <s v="9241"/>
    <s v="9241. Participación ciudadana"/>
    <s v="63"/>
    <s v="633"/>
  </r>
  <r>
    <n v="220250015372"/>
    <s v="AD"/>
    <d v="2025-05-06T00:00:00"/>
    <n v="22025003551"/>
    <s v="2025 0850 1532 619"/>
    <n v="8022.08"/>
    <x v="203"/>
    <s v="A.T. C.CALIDAD OBRAS CARRIL BICI C/ MIESES CON AV.GIJÓN, AV SALAMANCA Y C/ CANAL.22/2024 SETM"/>
    <s v="220"/>
    <s v="ZARATAN"/>
    <s v="VALLADOL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1183"/>
    <s v="ADO"/>
    <d v="2025-04-11T00:00:00"/>
    <n v="22025003038"/>
    <s v="2025 07 1721 22199"/>
    <n v="1102.67"/>
    <x v="456"/>
    <s v="x 2,5 l n-Hexano, 96 , Multisolvent®, pa / x 2,5 l Diclorometano, estabilizado con / x 2,5L Acetona for liquid chromatog"/>
    <s v="240"/>
    <s v="SENTMENAT"/>
    <s v="BARCELONA"/>
    <x v="3"/>
    <s v="AdDirec - Adjudicación Directa"/>
    <s v="MultiC - MultiCriterio"/>
    <x v="0"/>
    <x v="1"/>
    <s v="2"/>
    <s v="2. Gastos corrientes en bienes y servicios"/>
    <s v="07"/>
    <x v="9"/>
    <s v="1721"/>
    <s v="1721. Protección del medio ambiente"/>
    <s v="22"/>
    <s v="22199"/>
  </r>
  <r>
    <n v="220250010496"/>
    <s v="AD"/>
    <d v="2025-04-09T00:00:00"/>
    <n v="22025000468"/>
    <s v="2025 11 1631 22104"/>
    <n v="7768.2"/>
    <x v="419"/>
    <s v="Alsina i Llorca 1ª Prórroga Sum. Vestuario 27/2022"/>
    <s v="220"/>
    <s v="BADALONA"/>
    <s v="BARCELONA"/>
    <x v="3"/>
    <s v="PrAbier - Procedimiento Abierto"/>
    <s v="MultiC - MultiCriterio"/>
    <x v="2"/>
    <x v="1"/>
    <s v="2"/>
    <s v="2. Gastos corrientes en bienes y servicios"/>
    <s v="11"/>
    <x v="0"/>
    <s v="1631"/>
    <s v="1631. Limpieza viaria"/>
    <s v="22"/>
    <s v="22104"/>
  </r>
  <r>
    <n v="220250017174"/>
    <s v="AD"/>
    <d v="2025-05-14T00:00:00"/>
    <n v="22025003455"/>
    <s v="2025 01 9206 22001"/>
    <n v="7714.41"/>
    <x v="28"/>
    <s v="12 SUSCRIPCIONES ANUALES AL DIARIO &quot;&quot;EL MUNDO&quot;&quot;, EN PAPEL Y EN DIGITAL. AÑO 2025"/>
    <s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001"/>
  </r>
  <r>
    <n v="220240038459"/>
    <s v="AD"/>
    <d v="2025-04-09T00:00:00"/>
    <n v="22024005884"/>
    <s v="2025 02 1511 619"/>
    <n v="7702.02"/>
    <x v="623"/>
    <s v="C.CALIDAD(LOTE 1) ENSAYOS MATERIALES MOD.Nº1 OBRA REURBANIZ.(FASE 1)POLÍGONO ARGALES. EXPTE.6/22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11184"/>
    <s v="ADO"/>
    <d v="2025-04-11T00:00:00"/>
    <n v="22025003039"/>
    <s v="2025 07 1721 22199"/>
    <n v="537.24"/>
    <x v="456"/>
    <s v="Tapón azul rosca 9-425 septum PTFE/Silic / Vial ambar rosca 9-425 12x32mm zona esc / Tubo de cultivo Desech Boro 15X85 m"/>
    <s v="240"/>
    <s v="SENTMENAT"/>
    <s v="BARCELONA"/>
    <x v="3"/>
    <s v="AdDirec - Adjudicación Directa"/>
    <s v="MultiC - MultiCriterio"/>
    <x v="0"/>
    <x v="1"/>
    <s v="2"/>
    <s v="2. Gastos corrientes en bienes y servicios"/>
    <s v="07"/>
    <x v="9"/>
    <s v="1721"/>
    <s v="1721. Protección del medio ambiente"/>
    <s v="22"/>
    <s v="22199"/>
  </r>
  <r>
    <n v="220230000066"/>
    <s v="AD"/>
    <d v="2025-04-09T00:00:00"/>
    <n v="22023000567"/>
    <s v="2025 02 1511 609"/>
    <n v="7211.57"/>
    <x v="253"/>
    <s v="ADJUD.EXPT. ASIST.TÉCN.A LA DIREC.OBRA CONSTRUC.PASO INFERIOR CONEX. ENTRE C/PANADEROS Y LABRADORES CON AVDA.SEGOVIA."/>
    <s v="220"/>
    <s v="MALAGA"/>
    <s v="MALAGA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5366"/>
    <s v="D"/>
    <d v="2025-05-06T00:00:00"/>
    <n v="22025001079"/>
    <s v="2025 06 3232 212"/>
    <n v="7202.69"/>
    <x v="125"/>
    <s v="VARIOS SUMINISTROS DE ELECTRICIDAD Y FERRETERÍA // CEIP MIGUEL DELIBES - CEIP ANTONIO MACHAD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9423"/>
    <s v="AD"/>
    <d v="2025-05-26T00:00:00"/>
    <n v="22025004280"/>
    <s v="2025 01 4331 22799"/>
    <n v="7163.2"/>
    <x v="627"/>
    <s v="CONTRATACION SERVICIO DE SUPERVISON TECNICA, PUESTA A PUNTO Y CONSOLIDACION DE LA ZONA EXTERIOR DEL TECH LAB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29000062"/>
    <s v="AD"/>
    <d v="2025-05-27T00:00:00"/>
    <n v="22024003803"/>
    <s v="2025 04 9204 641"/>
    <n v="7143.1"/>
    <x v="539"/>
    <s v="IMPLANTACIÓN, EVOLUCIÓN Y MTO. DE LA PLATAFORMA DE ADMÓN ELECTRÓNICA  BASADA EN MOAD, LOTE 1 (68/2020)"/>
    <s v="220"/>
    <s v="SEVILLA"/>
    <s v="SEVILLA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50009910"/>
    <s v="AD"/>
    <d v="2025-04-04T00:00:00"/>
    <n v="22025002644"/>
    <s v="2025 10 2315 22611"/>
    <n v="7139"/>
    <x v="73"/>
    <s v="COLABORACION EL NORTE DE CASTILLA VIII CARRERA Y MARCHA DE LAS MUJER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7736"/>
    <s v="ADO"/>
    <d v="2025-05-19T00:00:00"/>
    <n v="22025004109"/>
    <s v="2025 11 1621 22199"/>
    <n v="7138.19"/>
    <x v="444"/>
    <s v="ADQUISICIÓN REPUESTOS CONTENEDORES PAPEL/CARTÓN CARGA LATERAL. SERVICIO DE LIMPIEZA."/>
    <s v="240"/>
    <s v="RIBARROJA DEL TURIA"/>
    <s v="VALENCIA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21223"/>
    <s v="AD"/>
    <d v="2025-05-29T00:00:00"/>
    <n v="22025004195"/>
    <s v="2025 11 1321 213"/>
    <n v="7108.75"/>
    <x v="628"/>
    <s v="MANTENIMIENTO DEL SISTEMA DE LECTURA DE MATRÍCULAS AÑO 2025"/>
    <s v="220"/>
    <s v="LAS ROZAS DE MADRID"/>
    <s v="MADR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3"/>
  </r>
  <r>
    <n v="220250018234"/>
    <s v="AD"/>
    <d v="2025-05-21T00:00:00"/>
    <n v="22025003948"/>
    <s v="2025 02 9332 213"/>
    <n v="7048.25"/>
    <x v="116"/>
    <s v="MANTEN. PREVENTIV0 INSTALAC.DE CLIMATIZACIÓN,CALEFAC.,AGUA CALIENTE Y FRÍA DE LOS EDIFICIOS DEPEND.DE URBAN. Y VIVIENDA"/>
    <s v="220"/>
    <s v="ALBACETE"/>
    <s v="ALBACETE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10482"/>
    <s v="AD"/>
    <d v="2025-04-09T00:00:00"/>
    <n v="22025002948"/>
    <s v="2025 0950 4321 624"/>
    <n v="7048.25"/>
    <x v="629"/>
    <s v="VINILADO EXTERIOR DEL AUTOBUS TURISTICO 100% ELECTRICO DEL AYUNTAMIENTO. PRTR NEXT GENERATION EU"/>
    <s v="220"/>
    <s v="GIJON"/>
    <s v="GIJON"/>
    <x v="0"/>
    <s v="AdDirec - Adjudicación Directa"/>
    <s v="SinC - Sin Criterio"/>
    <x v="0"/>
    <x v="1"/>
    <n v="6"/>
    <s v="6. Inversiones reales"/>
    <s v="09"/>
    <x v="8"/>
    <n v="4321"/>
    <s v="4321. Turismo"/>
    <n v="62"/>
    <n v="624"/>
  </r>
  <r>
    <n v="220240064585"/>
    <s v="AD"/>
    <d v="2025-04-09T00:00:00"/>
    <n v="22024008437"/>
    <s v="2025 03 9241 625"/>
    <n v="7037.03"/>
    <x v="630"/>
    <s v="SE-PC 137/2024: SUMINISTRO DE MOBILIARIO EN CENTROS DE PARTICIPACIÓN CIUDADANA (LOTE 2 - SALA POLIVALENTE PARQUESOL)"/>
    <s v="220"/>
    <s v="VALLADOLID"/>
    <s v="VALLADOLID"/>
    <x v="3"/>
    <s v="PrNegSP - Procedimiento Negociado Sin Publicidad"/>
    <s v="SinC - Sin Criterio"/>
    <x v="3"/>
    <x v="1"/>
    <s v="6"/>
    <s v="6. Inversiones reales"/>
    <s v="03"/>
    <x v="7"/>
    <s v="9241"/>
    <s v="9241. Participación ciudadana"/>
    <s v="62"/>
    <s v="625"/>
  </r>
  <r>
    <n v="220250015183"/>
    <s v="AD"/>
    <d v="2025-05-06T00:00:00"/>
    <n v="22025003861"/>
    <s v="2025 08 1532 609"/>
    <n v="7018"/>
    <x v="203"/>
    <s v="AT.Contrato Servicios para Redacción Proyecto Obras de transformación y adaptación en Zona &quot;&quot;SAN AGUSTÍN&quot;&quot; en Valladolid."/>
    <s v="220"/>
    <s v="ZARATAN"/>
    <s v="VALLADOLID"/>
    <x v="0"/>
    <s v="AdDirec - Adjudicación Directa"/>
    <s v="SinC - Sin Criterio"/>
    <x v="0"/>
    <x v="1"/>
    <s v="6"/>
    <s v="6. Inversiones reales"/>
    <s v="08"/>
    <x v="2"/>
    <s v="1532"/>
    <s v="1532. Pavimentación vias públicas y otros servicios urbanísticos"/>
    <s v="60"/>
    <s v="609"/>
  </r>
  <r>
    <n v="220250017147"/>
    <s v="AD"/>
    <d v="2025-05-14T00:00:00"/>
    <n v="22025003795"/>
    <s v="2025 10 2312 223"/>
    <n v="7000"/>
    <x v="631"/>
    <s v="TRANSPORTE DE MATERIAL EN DESUSO DEL CENTRO DE  L A  ONCE PARA PODER COLOCAR EL MOBILIARIO DEL CVA  FRAY LUIS- INICIATIV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3"/>
  </r>
  <r>
    <n v="220250017714"/>
    <s v="D"/>
    <d v="2025-05-19T00:00:00"/>
    <n v="22025001125"/>
    <s v="2025 11 1621 22103"/>
    <n v="6999.85"/>
    <x v="406"/>
    <s v="ALBARAN A24/6272 / PEDIDO POR TALLER MANTENIMIENTO / F TRUCK 8900 FE 5W30 IBC / APORTACION SIGAUS RD679/2006 / PRIORIDAD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18158"/>
    <s v="AD"/>
    <d v="2025-05-21T00:00:00"/>
    <n v="22025003944"/>
    <s v="2025 01 9206 22799"/>
    <n v="6930.88"/>
    <x v="632"/>
    <s v="SERVICIO DE APOYO A LA GESTIÓN DE LA BIBLIOTECA DEL ARCHIVO MUNICIPAL."/>
    <s v="220"/>
    <s v="SAN SEBASTIAN DE LOS REYES"/>
    <s v="MADR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99"/>
  </r>
  <r>
    <n v="220250016110"/>
    <s v="AD"/>
    <d v="2025-05-12T00:00:00"/>
    <n v="22025003387"/>
    <s v="2025 06 3232 203"/>
    <n v="6897"/>
    <x v="625"/>
    <s v="CTTO. ALQUILER CARRETILLAS Y PLATAFORMAS ELEVADORAS, CON ACCESORIOS DE TIJERAS, ETC - REPARACIONES ALTURAS COLEGIOS 2025"/>
    <s v="220"/>
    <s v="LAGUNA DE DUERO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0"/>
    <s v="203"/>
  </r>
  <r>
    <n v="220240048987"/>
    <s v="AD"/>
    <d v="2025-04-09T00:00:00"/>
    <n v="22024006830"/>
    <s v="2025 0250 9332 632"/>
    <n v="6808.9"/>
    <x v="203"/>
    <s v="ADJ.CONTROL CALIDAD(LOTE 2) OBRAS DE REHABILITACIÓN DEL TEATRO LOPE DE VEGA EN VALLADOLID"/>
    <s v="220"/>
    <s v="ZARATAN"/>
    <s v="VALLADOLID"/>
    <x v="0"/>
    <s v="PrAbier - Procedimiento Abierto"/>
    <s v="MultiC - MultiCriterio"/>
    <x v="1"/>
    <x v="1"/>
    <n v="6"/>
    <s v="6. Inversiones reales"/>
    <s v="02"/>
    <x v="5"/>
    <n v="9332"/>
    <s v="9332. Mantenimiento de edificios e instalaciones municipales"/>
    <n v="63"/>
    <n v="632"/>
  </r>
  <r>
    <n v="220250009749"/>
    <s v="AD"/>
    <d v="2025-04-03T00:00:00"/>
    <n v="22025003180"/>
    <s v="2025 11 1361 213"/>
    <n v="6789.38"/>
    <x v="633"/>
    <s v="CONTRATO PREST SERV MANT CONS MAQ, EQ, HERRAM Y MATER 7; LOTE 5: MANT PREV EQ HERR EXCARCELACIO; SEISPC 040425 A 311225"/>
    <s v="220"/>
    <s v="MOS"/>
    <s v="PONTEVEDRA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40055071"/>
    <s v="AD"/>
    <d v="2025-04-09T00:00:00"/>
    <n v="22024007673"/>
    <s v="2025 11 1631 625"/>
    <n v="6772.24"/>
    <x v="634"/>
    <s v="ADQUISICIÓN EQUIPAMIENTO NECESARIO PARA ALMACENAR PRODUCTOS QUÍMICOS SEGÚN RD-656/2017. SERVICIO DE LIMPIEZA VIARIA."/>
    <s v="220"/>
    <s v="ZARAGOZA"/>
    <s v="ZARAGOZA"/>
    <x v="3"/>
    <s v="AdDirec - Adjudicación Directa"/>
    <s v="SinC - Sin Criterio"/>
    <x v="0"/>
    <x v="1"/>
    <s v="6"/>
    <s v="6. Inversiones reales"/>
    <s v="11"/>
    <x v="0"/>
    <s v="1631"/>
    <s v="1631. Limpieza viaria"/>
    <s v="62"/>
    <s v="625"/>
  </r>
  <r>
    <n v="220250017169"/>
    <s v="AD"/>
    <d v="2025-05-14T00:00:00"/>
    <n v="22025003791"/>
    <s v="2025 10 2314 22615"/>
    <n v="6655"/>
    <x v="635"/>
    <s v="ESCAPE ROOM PREVENCIÓN LUDOPATIA//PLAZA PORTUGALETE//1,2,3 Y 4 DE MAYO."/>
    <s v="220"/>
    <s v="BILBAO"/>
    <s v="BILBAO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5"/>
  </r>
  <r>
    <n v="220250015404"/>
    <s v="ADO"/>
    <d v="2025-05-06T00:00:00"/>
    <n v="22025003771"/>
    <s v="2025 02 9331 22699"/>
    <n v="6651.67"/>
    <x v="57"/>
    <s v="AC.MARCO SPSC SE 020/22 CTRA. INSTALACION CAMARAS CRAY DISPS VIGILANCIA EDIFICIO MCPAL ARCA REAL LOTE 3(EXP.97/2006 PS8"/>
    <s v="240"/>
    <s v="VALLADOLID"/>
    <s v="VALLADOLID"/>
    <x v="0"/>
    <s v="PrAbier - Procedimiento Abierto"/>
    <s v="MultiC - MultiCriterio"/>
    <x v="1"/>
    <x v="1"/>
    <s v="2"/>
    <s v="2. Gastos corrientes en bienes y servicios"/>
    <s v="02"/>
    <x v="5"/>
    <s v="9331"/>
    <s v="9331. Gestión del patrimonio"/>
    <s v="22"/>
    <s v="22699"/>
  </r>
  <r>
    <n v="220250017459"/>
    <s v="AD"/>
    <d v="2025-05-19T00:00:00"/>
    <n v="22025003060"/>
    <s v="2025 03 9241 22700"/>
    <n v="6586.99"/>
    <x v="8"/>
    <s v="SE-PC 14/2023 PRÓRROGA CONTRATO DE MANTENIMIENTO DE ZONAS VERDES DE CENTROS SPC (HASTA 30/10/2025)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2"/>
    <s v="22700"/>
  </r>
  <r>
    <n v="220250015184"/>
    <s v="D"/>
    <d v="2025-05-06T00:00:00"/>
    <n v="22025002781"/>
    <s v="2025 0850 1532 619"/>
    <n v="6534.46"/>
    <x v="574"/>
    <s v="AT.Control Calidad en obras de adecuación de espacios en zonas peatonales en entornos a centros escolares (exp. 17/2024)"/>
    <s v="300"/>
    <s v="ALCOBENDAS"/>
    <s v="MADR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7490"/>
    <s v="D"/>
    <d v="2025-05-19T00:00:00"/>
    <n v="22025002781"/>
    <s v="2025 0850 1532 619"/>
    <n v="6189.86"/>
    <x v="253"/>
    <s v="Ensayos Control Calidad LOTE 1 obras adecuación espacios en ZONAS PEATONALES entornos a centros escolares (exp. 17/2024)"/>
    <s v="30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6742"/>
    <s v="AD"/>
    <d v="2025-05-14T00:00:00"/>
    <n v="22025002831"/>
    <s v="2025 02 1511 619"/>
    <n v="6175.2"/>
    <x v="66"/>
    <s v="ACUERDO BASADO EN EL A.MARCO PARA CONTRATAR ASISTENC.DIREC.FACULTATIVA OBRA URBAN.CM.VIEJO SIMANCAS(TRAM 1 Y PARTE 2)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18757"/>
    <s v="AD"/>
    <d v="2025-05-23T00:00:00"/>
    <n v="22025003451"/>
    <s v="2025 07 1711 619"/>
    <n v="6000"/>
    <x v="636"/>
    <s v="ADQUISICION DE TIERRAS VEGETALES PARA EJECUCION DE OBRAS EN COLABORACION CON EL SEPI."/>
    <s v="220"/>
    <s v="VALLADOLID"/>
    <s v="VALLADOLID"/>
    <x v="3"/>
    <s v="AdDirec - Adjudicación Directa"/>
    <s v="SinC - Sin Criterio"/>
    <x v="0"/>
    <x v="1"/>
    <s v="6"/>
    <s v="6. Inversiones reales"/>
    <s v="07"/>
    <x v="9"/>
    <s v="1711"/>
    <s v="1711. Parques y jardines"/>
    <s v="61"/>
    <s v="619"/>
  </r>
  <r>
    <n v="220250008659"/>
    <s v="AD"/>
    <d v="2025-04-02T00:00:00"/>
    <n v="22025002643"/>
    <s v="2025 10 2314 22799"/>
    <n v="5999.98"/>
    <x v="325"/>
    <s v="SUMINISTRO MATERIALES DE DIFUSIÓN ACTUACIONES DE JUVENTUD // ACTUACIONES JUVENTUD //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799"/>
  </r>
  <r>
    <n v="220250018269"/>
    <s v="AD"/>
    <d v="2025-05-22T00:00:00"/>
    <n v="22025003950"/>
    <s v="2025 01 4331 22799"/>
    <n v="5989.5"/>
    <x v="637"/>
    <s v="CONTRATO DE SERVICIOS DE ASISTENCIA TÉCNICA PARA PRODUCCIÓN DE CONTENIDO AUDIOVISUAL DIVULGATIVO DEL PROYECTO URBANEW"/>
    <s v="220"/>
    <s v="LA CISTERNIGA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6869"/>
    <s v="AD"/>
    <d v="2025-05-14T00:00:00"/>
    <n v="22025003435"/>
    <s v="2025 10 2314 22613"/>
    <n v="5947.76"/>
    <x v="638"/>
    <s v="PRESENTACIÓN DEL LIBRO SALUD MENTAL A COLORES//ESPACIO JOVEN NORTE//10 DE ABRIL 2025."/>
    <s v="220"/>
    <s v="MALAGA"/>
    <s v="MALAGA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1225"/>
    <s v="AD"/>
    <d v="2025-05-29T00:00:00"/>
    <n v="22025004190"/>
    <s v="2025 11 1631 212"/>
    <n v="5808"/>
    <x v="639"/>
    <s v="REVISIONES ANUALES Y REPARACIÓN DE PUERTAS AUTMÁTICAS Y MANUALES. SERVICIO DE LIMPIEZA VIARIA."/>
    <s v="220"/>
    <s v="MEJORADA DEL CAMPO"/>
    <s v="MADRID"/>
    <x v="0"/>
    <s v="AdDirec - Adjudicación Directa"/>
    <s v="SinC - Sin Criterio"/>
    <x v="0"/>
    <x v="1"/>
    <s v="2"/>
    <s v="2. Gastos corrientes en bienes y servicios"/>
    <s v="11"/>
    <x v="0"/>
    <s v="1631"/>
    <s v="1631. Limpieza viaria"/>
    <s v="21"/>
    <s v="212"/>
  </r>
  <r>
    <n v="220250019403"/>
    <s v="AD"/>
    <d v="2025-05-26T00:00:00"/>
    <n v="22025003452"/>
    <s v="2025 11 1621 214"/>
    <n v="5747.5"/>
    <x v="640"/>
    <s v="REPARACIÓN DEL PISO DE LA CAJA DE RECOGIDA DE RESIDUOS DEL VEHÍCULO 4178JDZ SOLDANDO CHAPA DE ANTIDESGASTE DE 6 MM ENCIM"/>
    <s v="220"/>
    <s v="SANTOVENIA DE PISUERGA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17740"/>
    <s v="ADO"/>
    <d v="2025-05-19T00:00:00"/>
    <n v="22025004128"/>
    <s v="2025 02 1511 22706"/>
    <n v="5645.86"/>
    <x v="641"/>
    <s v="Objeto:   Contrato menor de asistencia técnica, asesoramiento jurídico para la  construcción de nueva estación ferrocarr"/>
    <s v="240"/>
    <s v="MADRID"/>
    <s v="MADRID"/>
    <x v="0"/>
    <s v="AdDirec - Adjudicación Directa"/>
    <s v="SinC - Sin Criterio"/>
    <x v="0"/>
    <x v="1"/>
    <s v="2"/>
    <s v="2. Gastos corrientes en bienes y servicios"/>
    <s v="02"/>
    <x v="5"/>
    <s v="1511"/>
    <s v="1511. Planficación y gestión del urbanismo"/>
    <s v="22"/>
    <s v="22706"/>
  </r>
  <r>
    <n v="220250010464"/>
    <s v="AD"/>
    <d v="2025-04-09T00:00:00"/>
    <n v="22025001246"/>
    <s v="2025 11 1321 213"/>
    <n v="5625"/>
    <x v="111"/>
    <s v="2º PRÓR.CONTR. MANT. Y CONSERV. INST.TÉRMICAS POLICÍA MUNI., PREST. ADICIONALES DEL 05.04.2025 A 31.12.2025(EXP.35/2021)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21"/>
    <s v="1321. Policía municipal"/>
    <s v="21"/>
    <s v="213"/>
  </r>
  <r>
    <n v="220240022252"/>
    <s v="AD"/>
    <d v="2025-04-30T00:00:00"/>
    <n v="22024003236"/>
    <s v="2025 08 1532 619"/>
    <n v="5590.76"/>
    <x v="570"/>
    <s v="ENSAYOS Control calidad obras del contrato de conservación, reparación y reforma de infraestructuras viarias, lote 3"/>
    <s v="22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8067"/>
    <s v="AD"/>
    <d v="2025-05-21T00:00:00"/>
    <n v="22025003619"/>
    <s v="2025 10 2312 223"/>
    <n v="5566"/>
    <x v="631"/>
    <s v="TRASLADOBMOBILIARIO DEL CVA FRAY LUIS DE LEON A LA ONCE DONDE SE UBICARA EN NUEVO CVA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3"/>
  </r>
  <r>
    <n v="220250015832"/>
    <s v="AD"/>
    <d v="2025-05-08T00:00:00"/>
    <n v="22025003036"/>
    <s v="2025 07 1623 22706"/>
    <n v="5445"/>
    <x v="642"/>
    <s v="REDACCIÓN MEMORIA ACTUACIONES IMPACTO GEI EN EL VERTEDERO DE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623"/>
    <s v="1623. Tratamiento de residuos"/>
    <s v="22"/>
    <s v="22706"/>
  </r>
  <r>
    <n v="220250018468"/>
    <s v="AD"/>
    <d v="2025-05-23T00:00:00"/>
    <n v="22025003275"/>
    <s v="2025 01 4331 22799"/>
    <n v="5396.6"/>
    <x v="643"/>
    <s v="CONTRATACIÓN PLATAFORMA WEB DE HERRAMIENTAS DE PROCESAMIENTO DEL LENGUAJE NATURAL"/>
    <s v="220"/>
    <s v="BOECILLO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5749"/>
    <s v="D"/>
    <d v="2025-05-07T00:00:00"/>
    <n v="22025002418"/>
    <s v="2025 10 2314 213"/>
    <n v="5371"/>
    <x v="160"/>
    <s v=".MANT.INSTAL.ESPACIOS JOVENES: ELEC, CALEF, TELF, AGUA CALIENTE, CARPINT DE 1/3 A 31/12/25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4"/>
    <s v="2314. Centro de programas juveniles"/>
    <s v="21"/>
    <s v="213"/>
  </r>
  <r>
    <n v="220250015402"/>
    <s v="ADO"/>
    <d v="2025-05-06T00:00:00"/>
    <n v="22025003769"/>
    <s v="2025 02 9331 22706"/>
    <n v="5330.05"/>
    <x v="10"/>
    <s v="CONTRATACION ALARMAS EN EDIF MCPAL PERSONAS MAYORES ARCA REAL 46 EXP. PAT97/2006 PS 08 (AC. MARCO SPSC-SE 020/2023)"/>
    <s v="240"/>
    <s v="SALAMANCA"/>
    <s v="SALAMANCA"/>
    <x v="0"/>
    <s v="PrAbier - Procedimiento Abierto"/>
    <s v="MultiC - MultiCriterio"/>
    <x v="1"/>
    <x v="1"/>
    <s v="2"/>
    <s v="2. Gastos corrientes en bienes y servicios"/>
    <s v="02"/>
    <x v="5"/>
    <s v="9331"/>
    <s v="9331. Gestión del patrimonio"/>
    <s v="22"/>
    <s v="22706"/>
  </r>
  <r>
    <n v="220250011362"/>
    <s v="D"/>
    <d v="2025-04-11T00:00:00"/>
    <n v="22025001123"/>
    <s v="2025 11 1631 214"/>
    <n v="5173.47"/>
    <x v="501"/>
    <s v="CILINDRO HID DOBLE EFECTO 70X110X1220 ROTULA / PORTES / CIERRE CAJON METALICO MATRICULA 5277KWD / ACEITE HIDRAULICO HM46"/>
    <s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5217"/>
    <s v="ADO"/>
    <d v="2025-05-06T00:00:00"/>
    <n v="22025003686"/>
    <s v="2025 06 3231 632"/>
    <n v="251.54"/>
    <x v="253"/>
    <s v="CONTRAL DE CALIDAD OBRAS // ESCUELA INFANTIL MUNICIPAL MAFALDA Y GUILLE - EXP. SEMEU 09/2020"/>
    <s v="240"/>
    <s v="MALAGA"/>
    <s v="MALAGA"/>
    <x v="0"/>
    <s v="PrAbier - Procedimiento Abierto"/>
    <s v="MultiC - MultiCriterio"/>
    <x v="1"/>
    <x v="1"/>
    <s v="6"/>
    <s v="6. Inversiones reales"/>
    <s v="06"/>
    <x v="4"/>
    <s v="3231"/>
    <s v="3231. Escuelas infantiles"/>
    <s v="63"/>
    <s v="632"/>
  </r>
  <r>
    <n v="220250018156"/>
    <s v="AD"/>
    <d v="2025-05-21T00:00:00"/>
    <n v="22025003930"/>
    <s v="2025 07 1721 22799"/>
    <n v="5142.5"/>
    <x v="644"/>
    <s v="PAGINA REFUGIOS CLIMATICOS EN LA WEB AUVA 2030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50009911"/>
    <s v="AD"/>
    <d v="2025-04-04T00:00:00"/>
    <n v="22025002679"/>
    <s v="2025 10 2315 22611"/>
    <n v="5133.6899999999996"/>
    <x v="645"/>
    <s v="PRODUCCIÓN PARA EL CONCIERTO DEL DÍA INTERNACIONAL DE LA MUJER 8M // SALA LAVA // 8 MAYO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5009"/>
    <s v="AD"/>
    <d v="2025-04-30T00:00:00"/>
    <n v="22025003268"/>
    <s v="2025 05 4314 22799"/>
    <n v="5095.26"/>
    <x v="646"/>
    <s v="TRANSPORTE Y PLANTACIÓN DE ÁRBOLES, ARBUSTOS, Y FLORES, PARA LA RENATURALIZACIÓN  CL MANTERÍA, TORRECILLA Y ADYACENTES"/>
    <s v="220"/>
    <s v="MADRID"/>
    <s v="MADRID"/>
    <x v="0"/>
    <s v="AdDirec - Adjudicación Directa"/>
    <s v="UniC - Único Criterio"/>
    <x v="0"/>
    <x v="1"/>
    <s v="2"/>
    <s v="2. Gastos corrientes en bienes y servicios"/>
    <s v="05"/>
    <x v="10"/>
    <s v="4314"/>
    <s v="4314. Actuaciones en materia de comercio minorista"/>
    <s v="22"/>
    <s v="22799"/>
  </r>
  <r>
    <n v="220250019413"/>
    <s v="AD"/>
    <d v="2025-05-26T00:00:00"/>
    <n v="22025003359"/>
    <s v="2025 07 1721 22799"/>
    <n v="5087.6099999999997"/>
    <x v="647"/>
    <s v="SUMINISTRO E INSTALACION DE LINEA ELECTRICA PARA LA FOTOVOLTAICA DEL CENTRO DE VIDA ACTIVA PARQUESOL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50018365"/>
    <s v="AD"/>
    <d v="2025-05-23T00:00:00"/>
    <n v="22025003489"/>
    <s v="2025 0750 1711 610"/>
    <n v="5082"/>
    <x v="648"/>
    <s v="PROY. CUBIERTAS VERDES EN EDIFICIOS MUN, PARADAS DE AUTOBÚS Y MARQUESINA, ACTUACIONES B4.1 Y B4.2.Cº DE BIODIVERSIDAD UR"/>
    <s v="220"/>
    <s v="MADRID"/>
    <s v="MADRID"/>
    <x v="0"/>
    <s v="AdDirec - Adjudicación Directa"/>
    <s v="SinC - Sin Criterio"/>
    <x v="0"/>
    <x v="1"/>
    <n v="6"/>
    <s v="6. Inversiones reales"/>
    <s v="07"/>
    <x v="9"/>
    <n v="1711"/>
    <s v="1711. Parques y jardines"/>
    <n v="61"/>
    <n v="610"/>
  </r>
  <r>
    <n v="220250011162"/>
    <s v="AD"/>
    <d v="2025-04-11T00:00:00"/>
    <n v="22025000906"/>
    <s v="2025 01 9203 22000"/>
    <n v="5059.79"/>
    <x v="621"/>
    <s v="CONTRATO MATERIAL DE OFICINA LOTE 2. DEL 01/FEBRERO/2025 HASTA 31/DICIEMBRE/2025"/>
    <s v="220"/>
    <s v="MADRID"/>
    <s v="MADRID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40017930"/>
    <s v="AD"/>
    <d v="2025-04-09T00:00:00"/>
    <n v="22023003730"/>
    <s v="2025 02 1511 609"/>
    <n v="5052.97"/>
    <x v="509"/>
    <s v="ADJUDICAR CONTRATO OBRAS CONSTRUCCION GEODA EN LA PLAZA DE LA COMUNICACION . EXP16/2023"/>
    <s v="220"/>
    <s v="VALLADOLID"/>
    <s v="VALLADOLID"/>
    <x v="4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50021203"/>
    <s v="AD"/>
    <d v="2025-05-29T00:00:00"/>
    <n v="22025004189"/>
    <s v="2025 0950 4321 632"/>
    <n v="5019.79"/>
    <x v="203"/>
    <s v="REDACCION PROYECTO Y DIRECCION FACULTATIVA OBRA REHABLITACION ECOSOSTENIBLE CUBIERTA OF. TURISMO PRTR NEXT GENERATION EU"/>
    <s v="220"/>
    <s v="ZARATAN"/>
    <s v="VALLADOLID"/>
    <x v="0"/>
    <s v="AdDirec - Adjudicación Directa"/>
    <s v="SinC - Sin Criterio"/>
    <x v="0"/>
    <x v="1"/>
    <n v="6"/>
    <s v="6. Inversiones reales"/>
    <s v="09"/>
    <x v="8"/>
    <n v="4321"/>
    <s v="4321. Turismo"/>
    <n v="63"/>
    <n v="632"/>
  </r>
  <r>
    <n v="220250018469"/>
    <s v="AD"/>
    <d v="2025-05-23T00:00:00"/>
    <n v="22025003364"/>
    <s v="2025 02 9331 210"/>
    <n v="5000"/>
    <x v="649"/>
    <s v="DESESCOMBRO DE PARCELA MUNICIPAL SITUADA EN LA CTRA. FUENSALDAÑA, 33 (VALLADOLID)."/>
    <s v="220"/>
    <s v="CABEZÓN DE PISUERGA"/>
    <s v="VALLADOLID"/>
    <x v="0"/>
    <s v="AdDirec - Adjudicación Directa"/>
    <s v="SinC - Sin Criterio"/>
    <x v="0"/>
    <x v="1"/>
    <s v="2"/>
    <s v="2. Gastos corrientes en bienes y servicios"/>
    <s v="02"/>
    <x v="5"/>
    <s v="9331"/>
    <s v="9331. Gestión del patrimonio"/>
    <s v="21"/>
    <s v="210"/>
  </r>
  <r>
    <n v="220240064585"/>
    <s v="AD"/>
    <d v="2025-04-09T00:00:00"/>
    <n v="22024008436"/>
    <s v="2025 03 9241 625"/>
    <n v="5000"/>
    <x v="630"/>
    <s v="SE-PC 137/2024: SUMINISTRO DE MOBILIARIO EN CENTROS DE PARTICIPACIÓN CIUDADANA (LOTE 2 - SALA POLIVALENTE PARQUESOL)"/>
    <s v="220"/>
    <s v="VALLADOLID"/>
    <s v="VALLADOLID"/>
    <x v="3"/>
    <s v="PrNegSP - Procedimiento Negociado Sin Publicidad"/>
    <s v="SinC - Sin Criterio"/>
    <x v="3"/>
    <x v="1"/>
    <s v="6"/>
    <s v="6. Inversiones reales"/>
    <s v="03"/>
    <x v="7"/>
    <s v="9241"/>
    <s v="9241. Participación ciudadana"/>
    <s v="62"/>
    <s v="625"/>
  </r>
  <r>
    <n v="220250012068"/>
    <s v="AD"/>
    <d v="2025-04-15T00:00:00"/>
    <n v="22025002478"/>
    <s v="2025 07 1721 22112"/>
    <n v="5000"/>
    <x v="650"/>
    <s v="MATERIAL FUNGIBLE LABORATORIO DEL CONTROL CONTAMINACION"/>
    <s v="220"/>
    <s v="BARCELONA"/>
    <s v="BARCELONA"/>
    <x v="3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112"/>
  </r>
  <r>
    <n v="220250010470"/>
    <s v="AD"/>
    <d v="2025-04-09T00:00:00"/>
    <n v="22025002783"/>
    <s v="2025 10 2315 22611"/>
    <n v="5000"/>
    <x v="651"/>
    <s v="CONFERENCIA, MESA REDONDA Y EJEMPLARES EN TORNO A ROSA CHACEL // 6 DE MARZ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21218"/>
    <s v="AD"/>
    <d v="2025-05-29T00:00:00"/>
    <n v="22025004115"/>
    <s v="2025 11 1621 214"/>
    <n v="5000"/>
    <x v="117"/>
    <s v="COMPRA DE PIEZAS PARA REPARACIONES EN CAJAS DE CAMBIO MARCA ALLISON. SERVICIO DE LIMPIEZA."/>
    <s v="220"/>
    <s v="COSLADA"/>
    <s v="MADRID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18451"/>
    <s v="AD"/>
    <d v="2025-05-23T00:00:00"/>
    <n v="22025003568"/>
    <s v="2025 01 9207 22699"/>
    <n v="4961"/>
    <x v="637"/>
    <s v="ADJUDICA GRABACIÓN DE RECURSOS DE IMÁGENES Y MONTAJE DE VÍDEOS DE LOS BARRIOS PARA DIFUSIÓN EN CONCEJOS ABIERTOS"/>
    <s v="220"/>
    <s v="LA CISTERNIGA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17486"/>
    <s v="AD"/>
    <d v="2025-05-19T00:00:00"/>
    <n v="22025003234"/>
    <s v="2025 10 2311 22799"/>
    <n v="4878.75"/>
    <x v="652"/>
    <s v="REPARTO DOCUMENTACION ENTRE SERVICIOS CENTRALES, CEAS Y CVA - DE 1-ABR-25 A 31-3-26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799"/>
  </r>
  <r>
    <n v="220250018076"/>
    <s v="AD"/>
    <d v="2025-05-21T00:00:00"/>
    <n v="22025003739"/>
    <s v="2025 11 1621 22199"/>
    <n v="4800.01"/>
    <x v="653"/>
    <s v="Realización de trabajos en chapa y acero a medida para la reparación de contenedores de todas las fracciones de residuos"/>
    <s v="220"/>
    <s v="ZARATAN"/>
    <s v="VALLADOLID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19412"/>
    <s v="AD"/>
    <d v="2025-05-26T00:00:00"/>
    <n v="22025003379"/>
    <s v="2025 11 1621 214"/>
    <n v="4779.5"/>
    <x v="107"/>
    <s v="Reparaciones de elevadores de vehículos recolectores de carga lateral. Recogida de residuos."/>
    <s v="220"/>
    <s v="GAVA"/>
    <s v="BARCELONA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11360"/>
    <s v="D"/>
    <d v="2025-04-11T00:00:00"/>
    <n v="22025001129"/>
    <s v="2025 11 1631 214"/>
    <n v="4688.92"/>
    <x v="287"/>
    <s v="INTERRUPTOR WARNING / ESPEJO EXT.DERE CORTO / COR. BOMBA AQUA ( CON A.A. ) / BOMBA DE AGUA / JUNTADE CAUCHO / SENSOR NOX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7635"/>
    <s v="D"/>
    <d v="2025-05-19T00:00:00"/>
    <n v="22025001122"/>
    <s v="2025 11 1621 214"/>
    <n v="4670.71"/>
    <x v="287"/>
    <s v="7332LWL-  H.M.O., COMPROBAR LE CUESTA ARRANCAR  ,  COMPROBAR INSTALACION DEL VENTILADOR, HACER  COMPROBACIONES  REPAR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9394"/>
    <s v="AD"/>
    <d v="2025-05-26T00:00:00"/>
    <n v="22025003692"/>
    <s v="2025 0850 1532 609"/>
    <n v="4634.74"/>
    <x v="203"/>
    <s v="CONTROL CALIDAD LOTE 2, ASCENSORES URBANOS C/ VELETA.  EXPTE. 17-2023"/>
    <s v="220"/>
    <s v="ZARATAN"/>
    <s v="VALLADOL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0"/>
    <n v="609"/>
  </r>
  <r>
    <n v="220250008126"/>
    <s v="D"/>
    <d v="2025-04-01T00:00:00"/>
    <n v="22025002777"/>
    <s v="2025 08 1532 619"/>
    <n v="4631.88"/>
    <x v="570"/>
    <s v="Ensayos Control Calidad obras del contrato de conservación, reparación y reforma de las infraestructuras viarias, lote 3"/>
    <s v="30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5370"/>
    <s v="ADO"/>
    <d v="2025-05-06T00:00:00"/>
    <n v="22025003947"/>
    <s v="2025 05 4312 22799"/>
    <n v="7392"/>
    <x v="48"/>
    <s v="Servicio de recogida de residuos del punto limpio de proximidad ubicado en el Mercado Municipal Las Delicias y minipunto"/>
    <s v="240"/>
    <s v="MADRID"/>
    <s v="MADRID"/>
    <x v="0"/>
    <s v="PrAbier - Procedimiento Abierto"/>
    <s v="UniC - Único Criterio"/>
    <x v="2"/>
    <x v="1"/>
    <s v="2"/>
    <s v="2. Gastos corrientes en bienes y servicios"/>
    <s v="05"/>
    <x v="10"/>
    <s v="4312"/>
    <s v="4312. Mercados"/>
    <s v="22"/>
    <s v="22799"/>
  </r>
  <r>
    <n v="220250018063"/>
    <s v="AD"/>
    <d v="2025-05-21T00:00:00"/>
    <n v="22025003602"/>
    <s v="2025 01 4331 22799"/>
    <n v="4598"/>
    <x v="654"/>
    <s v="CONTRATO DE PRESTACIÓN DE SERVICIOS DE SCRIBING EN EL EVENTO FINAL DEL PROYECTO URBANEW EN LA CIUDAD DE VITORIA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40051150"/>
    <s v="AD"/>
    <d v="2025-04-30T00:00:00"/>
    <n v="22024007881"/>
    <s v="2025 02 1511 619"/>
    <n v="4584.51"/>
    <x v="574"/>
    <s v="C.CALIDAD (LOTE 2) A.TÉCNICA MOD.1 OBRA REURBANIZACIÓN (FASE I) POLÍGONO ARGALES"/>
    <s v="220"/>
    <s v="ALCOBENDAS"/>
    <s v="MADR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10590"/>
    <s v="AD"/>
    <d v="2025-04-09T00:00:00"/>
    <n v="22025003106"/>
    <s v="2025 04 3121 22106"/>
    <n v="4500"/>
    <x v="655"/>
    <s v="Adquisición de vacunas GSK de hepatitis B, hepatitis A y tétanos: BOOSTRIX, ENGERIX, HAVRIX."/>
    <s v="220"/>
    <s v="TRES CANTOS"/>
    <s v="MADRID"/>
    <x v="3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106"/>
  </r>
  <r>
    <n v="220250018366"/>
    <s v="AD"/>
    <d v="2025-05-23T00:00:00"/>
    <n v="22025003577"/>
    <s v="2025 04 9202 22799"/>
    <n v="4473.45"/>
    <x v="656"/>
    <s v="Contrato de mantenimiento anual de ABACO (Wcronos) año 2025. Nº de contrato 1241000283. (can)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1"/>
    <s v="9202"/>
    <s v="9202. Gestión de recursos humanos"/>
    <s v="22"/>
    <s v="22799"/>
  </r>
  <r>
    <n v="220250020265"/>
    <s v="AD"/>
    <d v="2025-05-28T00:00:00"/>
    <n v="22025004018"/>
    <s v="2025 0850 1532 619"/>
    <n v="4362.22"/>
    <x v="203"/>
    <s v="A.T. Control Calidad LOTE 2CC Construcción carril bici en Polígono San Cristóbal (Expte. 38/2023 SETM)"/>
    <s v="220"/>
    <s v="ZARATAN"/>
    <s v="VALLADOL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8152"/>
    <s v="AD"/>
    <d v="2025-05-21T00:00:00"/>
    <n v="22025003837"/>
    <s v="2025 10 2314 22799"/>
    <n v="4254.3599999999997"/>
    <x v="657"/>
    <s v="ELABORACIÓN DE SOPORTES DIVULGATIVOS//UNIVERSIDAD DE VALLADOLID//AÑO 2025. AD NO CONTABILIZADA 92024900125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799"/>
  </r>
  <r>
    <n v="220250019398"/>
    <s v="AD"/>
    <d v="2025-05-26T00:00:00"/>
    <n v="22025003376"/>
    <s v="2025 11 1621 22700"/>
    <n v="4204.75"/>
    <x v="576"/>
    <s v="Limpieza de la fosa séptica de la playa de las moreras mediante equipo mixto aspirador-impulsor. Recogida de Residuos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700"/>
  </r>
  <r>
    <n v="220250011476"/>
    <s v="AD"/>
    <d v="2025-04-11T00:00:00"/>
    <n v="22025003583"/>
    <s v="2025 0850 1532 619"/>
    <n v="4200.8599999999997"/>
    <x v="514"/>
    <s v="Contrato de obras de construcción de carril bici en calle Mieses (exp. 5/2024)"/>
    <s v="220"/>
    <s v="VALLADOLID"/>
    <s v="VALLADOLID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40019675"/>
    <s v="AD"/>
    <d v="2025-04-09T00:00:00"/>
    <n v="22024003758"/>
    <s v="2025 0250 9332 632"/>
    <n v="4166.51"/>
    <x v="203"/>
    <s v="MOD.1-CONTROL CALIDAD (LOTE 2) A. TÉCNICA OBRA REHABILITACIÓN ENERGÉTICA Y ACTUALIZACIÓN CASA CONSISTORIAL DE VALLADOLID"/>
    <s v="220"/>
    <s v="ZARATAN"/>
    <s v="VALLADOLID"/>
    <x v="0"/>
    <s v="PrAbier - Procedimiento Abierto"/>
    <s v="MultiC - MultiCriterio"/>
    <x v="1"/>
    <x v="1"/>
    <n v="6"/>
    <s v="6. Inversiones reales"/>
    <s v="02"/>
    <x v="5"/>
    <n v="9332"/>
    <s v="9332. Mantenimiento de edificios e instalaciones municipales"/>
    <n v="63"/>
    <n v="632"/>
  </r>
  <r>
    <n v="220250009744"/>
    <s v="AD"/>
    <d v="2025-04-03T00:00:00"/>
    <n v="22025003170"/>
    <s v="2025 11 1361 213"/>
    <n v="4083.75"/>
    <x v="603"/>
    <s v="CONTRATO PREST SERV MANT CONS MAQ, EQ, HERRAM Y MATER 7; LOTE 1: MANT CORREC EQUIPOS RESP AUT; SEISPC 040425 A 311225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40041799"/>
    <s v="AD"/>
    <d v="2025-04-09T00:00:00"/>
    <n v="22024005624"/>
    <s v="2025 0250 9332 632"/>
    <n v="4074.61"/>
    <x v="267"/>
    <s v="S.SALUD OBRA DE REHAB.ENERGÉTICA,CONSOLID.ESTRUCTURAL Y REHAB.DEL TEATRO LOPE DE VEGA VALLAD.FINANCIADO POR EUROPA"/>
    <s v="220"/>
    <s v="VALLADOLID"/>
    <s v="VALLADOLID"/>
    <x v="0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50011336"/>
    <s v="D"/>
    <d v="2025-04-11T00:00:00"/>
    <n v="22025001122"/>
    <s v="2025 11 1621 214"/>
    <n v="4073.1"/>
    <x v="143"/>
    <s v="TA25 54 REPARACION 7333-LWL KMS 92811 COMRPOBAR GOLPETEO DE GRUPO D-M ACCESORIOS PARA D-M PALIERES PARA LIMPIAR ASIENTOS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9315"/>
    <s v="D"/>
    <d v="2025-05-26T00:00:00"/>
    <n v="22025002417"/>
    <s v="2025 06 3321 213"/>
    <n v="4054"/>
    <x v="20"/>
    <s v="SE-EC 26/2024 CTTO MANTENIMIENTO EDIFICIOS. LOTE 1. BIBLIOTECAS MUNICIPALES. 2025-2026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4"/>
    <s v="3321"/>
    <s v="3321. Bibliotecas públicas"/>
    <s v="21"/>
    <s v="213"/>
  </r>
  <r>
    <n v="220250017500"/>
    <s v="AD"/>
    <d v="2025-05-19T00:00:00"/>
    <n v="22025004027"/>
    <s v="2025 11 1361 22104"/>
    <n v="3908.3"/>
    <x v="221"/>
    <s v="Suministro de 75 camisetas y 75 bañadores como equipación para rescate acuático//SEISPC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04"/>
  </r>
  <r>
    <n v="220250011161"/>
    <s v="AD"/>
    <d v="2025-04-11T00:00:00"/>
    <n v="22025000905"/>
    <s v="2025 01 9203 22000"/>
    <n v="3843.37"/>
    <x v="140"/>
    <s v="CONTRATO MATERIAL DE OFICINA LOTE 1, DEL  01/FEBRERO /2025 HASTA 31/DICIEMBRE/2025"/>
    <s v="220"/>
    <s v="BURGOS"/>
    <s v="BURGOS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50020275"/>
    <s v="AD"/>
    <d v="2025-05-27T00:00:00"/>
    <n v="22024002848"/>
    <s v="2025 04 9204 636"/>
    <n v="3829.37"/>
    <x v="220"/>
    <s v="MTO. Y REPARACIÓN DE LOS SISTEMAS ELÉCTRICOS Y DE ALIMENTACIÓN ININTERRUMPIDA, LOTE 2 , (73/2021)"/>
    <s v="220"/>
    <s v="VALLADOLID"/>
    <s v="VALLADOLID"/>
    <x v="0"/>
    <s v="PrAbier - Procedimiento Abierto"/>
    <s v="MultiC - MultiCriterio"/>
    <x v="1"/>
    <x v="1"/>
    <s v="6"/>
    <s v="6. Inversiones reales"/>
    <s v="04"/>
    <x v="1"/>
    <s v="9204"/>
    <s v="9204. Tecnologías de la información y comunicación"/>
    <s v="63"/>
    <s v="636"/>
  </r>
  <r>
    <n v="220250020744"/>
    <s v="AD"/>
    <d v="2025-05-29T00:00:00"/>
    <n v="22025003874"/>
    <s v="2025 0750 1711 610"/>
    <n v="3803.07"/>
    <x v="540"/>
    <s v="ASISTENCIA TECNICA DIRECCION OBRA PROY &quot;&quot;RESTAURACION Y MEJORA ECOL. CERRO SAN CRISTOBAL&quot;&quot; ACTUACION B.1.3 CºBIODIVERSIDAD"/>
    <s v="220"/>
    <s v="VILLAMURIEL DE CERRATO"/>
    <s v="PALENCIA"/>
    <x v="0"/>
    <s v="AdDirec - Adjudicación Directa"/>
    <s v="SinC - Sin Criterio"/>
    <x v="0"/>
    <x v="1"/>
    <n v="6"/>
    <s v="6. Inversiones reales"/>
    <s v="07"/>
    <x v="9"/>
    <n v="1711"/>
    <s v="1711. Parques y jardines"/>
    <n v="61"/>
    <n v="610"/>
  </r>
  <r>
    <n v="220250010246"/>
    <s v="D"/>
    <d v="2025-04-08T00:00:00"/>
    <n v="22025001122"/>
    <s v="2025 11 1621 214"/>
    <n v="3755.4"/>
    <x v="143"/>
    <s v="TA25 18 REPARACION 7333-LWL KMS 90547 REALIZAR MANTENIMIENTO A+B / SUSTITUCION CORREAS Y TENSORES SUSTITUCION SONDAS LAM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08654"/>
    <s v="AD"/>
    <d v="2025-04-01T00:00:00"/>
    <n v="22025003211"/>
    <s v="2025 0950 4321 633"/>
    <n v="3751"/>
    <x v="538"/>
    <s v="DIRECCION FACULTATIVA DEL SUMINISTRO Y OBRA DE AMPLIACION DE LA RUTA RIOS DE LUZ. PRTR NEXT GENERATION EU"/>
    <s v="220"/>
    <s v="MADRID"/>
    <s v="MADRID"/>
    <x v="0"/>
    <s v="AdDirec - Adjudicación Directa"/>
    <s v="SinC - Sin Criterio"/>
    <x v="0"/>
    <x v="1"/>
    <n v="6"/>
    <s v="6. Inversiones reales"/>
    <s v="09"/>
    <x v="8"/>
    <n v="4321"/>
    <s v="4321. Turismo"/>
    <n v="63"/>
    <n v="633"/>
  </r>
  <r>
    <n v="220250009061"/>
    <s v="AD"/>
    <d v="2025-04-02T00:00:00"/>
    <n v="22025001365"/>
    <s v="2025 11 1361 213"/>
    <n v="3750.3"/>
    <x v="128"/>
    <s v="2a PRORROGA MANTENIM Y CONSERVACION INSTALACIONES TERMICAS//PRESTACIONES COMPLEMENTARIAS DEL 05/04/2025 AL 31/12/20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1234"/>
    <s v="D"/>
    <d v="2025-04-11T00:00:00"/>
    <n v="22025001349"/>
    <s v="2025 02 9332 214"/>
    <n v="3738.44"/>
    <x v="287"/>
    <s v="H.M.O.  REVISAR  LUCES,  SUSTITUIR PILOTO  MATRICULA  LADO  IZQUIERDO,  SUSTITUIR LAMPARA  FUNDIDA,  SANEAR  INSTALACI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14198"/>
    <s v="D"/>
    <d v="2025-04-25T00:00:00"/>
    <n v="22025002596"/>
    <s v="2025 06 3321 629"/>
    <n v="3710.37"/>
    <x v="658"/>
    <s v="LOTE LIBROS // BIBLIOTECAS MUNICIPALES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7358"/>
    <s v="D"/>
    <d v="2025-05-16T00:00:00"/>
    <n v="22025002596"/>
    <s v="2025 06 3321 629"/>
    <n v="3699.75"/>
    <x v="659"/>
    <s v="LOTE LIBROS // BIBLIOTECAS MUNICIPALES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40026773"/>
    <s v="AD"/>
    <d v="2025-04-09T00:00:00"/>
    <n v="22024005182"/>
    <s v="2025 02 1511 609"/>
    <n v="3684.45"/>
    <x v="366"/>
    <s v="CONTROL ARQUEOLÓGICO PZA.SAN JUAN POR OBRAS REURBAN. PARA COLOCAR ARQUERÍA HISTÓRICA DEL CONV.DE LA MERCED."/>
    <s v="220"/>
    <s v="LA CISTERNIGA"/>
    <s v="VALLADOLID"/>
    <x v="0"/>
    <s v="AdDirec - Adjudicación Directa"/>
    <s v="SinC - Sin Criterio"/>
    <x v="0"/>
    <x v="1"/>
    <s v="6"/>
    <s v="6. Inversiones reales"/>
    <s v="02"/>
    <x v="5"/>
    <s v="1511"/>
    <s v="1511. Planficación y gestión del urbanismo"/>
    <s v="60"/>
    <s v="609"/>
  </r>
  <r>
    <n v="220250015747"/>
    <s v="AD"/>
    <d v="2025-05-07T00:00:00"/>
    <n v="22025003685"/>
    <s v="2025 04 9204 626"/>
    <n v="3683.72"/>
    <x v="220"/>
    <s v="SUSTITUCIÓN  BATERIAS SAIS DEL EDIFICIO CDIT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4"/>
    <s v="9204. Tecnologías de la información y comunicación"/>
    <s v="62"/>
    <s v="626"/>
  </r>
  <r>
    <n v="220240053771"/>
    <s v="AD"/>
    <d v="2025-04-09T00:00:00"/>
    <n v="22024008103"/>
    <s v="2025 03 9241 632"/>
    <n v="3682.18"/>
    <x v="157"/>
    <s v="SPC 144/2024 OBRA DE REFORMA EN SALÓN DE ACTOS C.C. DELICIAS (CABINA AUDIO Y PUERTAS CORTAFUEGOS)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8467"/>
    <s v="AD"/>
    <d v="2025-05-23T00:00:00"/>
    <n v="22025003257"/>
    <s v="2025 09 4321 22701"/>
    <n v="3639.68"/>
    <x v="10"/>
    <s v="CONTRATO SERVICIO MANTENIMIENTO DE LOS SISTEMAS DE SEGURIDAD CUPULA DEL MILENIO E INSTALACIONES PINGUINOS ARENA (A.M.)"/>
    <s v="220"/>
    <s v="SALAMANCA"/>
    <s v="SALAMANCA"/>
    <x v="0"/>
    <s v="PrAbier - Procedimiento Abierto"/>
    <s v="MultiC - MultiCriterio"/>
    <x v="1"/>
    <x v="1"/>
    <s v="2"/>
    <s v="2. Gastos corrientes en bienes y servicios"/>
    <s v="09"/>
    <x v="8"/>
    <s v="4321"/>
    <s v="4321. Turismo"/>
    <s v="22"/>
    <s v="22701"/>
  </r>
  <r>
    <n v="220250019405"/>
    <s v="AD"/>
    <d v="2025-05-26T00:00:00"/>
    <n v="22025003882"/>
    <s v="2025 01 9207 22699"/>
    <n v="3630"/>
    <x v="81"/>
    <s v="ADJUDICA DISEÑO DOCUMENTO INFORMATIVO 'INFO VALLADOLID' 2025"/>
    <s v="220"/>
    <s v="MUCIENTES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11282"/>
    <s v="D"/>
    <d v="2025-04-11T00:00:00"/>
    <n v="22025001122"/>
    <s v="2025 11 1621 214"/>
    <n v="3601.1"/>
    <x v="341"/>
    <s v="CUBIERTA NUEVA ( 315/80R22.5 DIRECC 7693-MJN ) / S.I. GESTION DE NFU CAT.D ( 7693-MJN ) / REPARACION CUBIERTA ( 17.525 P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662"/>
    <s v="D"/>
    <d v="2025-05-19T00:00:00"/>
    <n v="22025001124"/>
    <s v="2025 11 1621 214"/>
    <n v="3580.87"/>
    <x v="341"/>
    <s v="CUBIERTA RECAUCHUTADA ( 315/80R22.5 DY3 PREM ALMACEN ) / REPARACION PINCHAZO ( CAMION 5277-KWD ) / CUBIERTA RECAUCHUTAD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20044407"/>
    <s v="AD"/>
    <d v="2025-04-30T00:00:00"/>
    <n v="22022005709"/>
    <s v="2025 08 1532 619"/>
    <n v="3531.5"/>
    <x v="568"/>
    <s v="Sondeos e informe geotécnico para C/ López Gómez . Lote 2"/>
    <s v="220"/>
    <s v="SANT CUGAT DEL VALLES"/>
    <s v="BARCELON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7621"/>
    <s v="D"/>
    <d v="2025-05-19T00:00:00"/>
    <n v="22025001122"/>
    <s v="2025 11 1621 214"/>
    <n v="3529.13"/>
    <x v="143"/>
    <s v="TA25 39 REPARACION 7419-LDY KMS 73867 REALIZAR MANTENIMIENTO B / SUSTITUIR CORREAS SUSTITUIR VALVULINA DEL GRUPO SUSTITU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079"/>
    <s v="AD"/>
    <d v="2025-05-21T00:00:00"/>
    <n v="22025001297"/>
    <s v="2025 07 1711 213"/>
    <n v="3450"/>
    <x v="82"/>
    <s v="Complementario al aprobado para mantenimiento y reparación de maquinaria (retro-excavadora) fuera del Acuerdo Marco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1"/>
    <s v="213"/>
  </r>
  <r>
    <n v="220250017623"/>
    <s v="D"/>
    <d v="2025-05-19T00:00:00"/>
    <n v="22025001122"/>
    <s v="2025 11 1621 214"/>
    <n v="3408.87"/>
    <x v="143"/>
    <s v="TA25 45 REPARACION 7338-LWL KMS 84550 HACER MANTENIMIENTO A+B / -SUST. VALVULA POP OFF SUST. CONECTORES DE BUJIAS SUST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4119"/>
    <s v="D"/>
    <d v="2025-04-25T00:00:00"/>
    <n v="22025002596"/>
    <s v="2025 06 3321 629"/>
    <n v="3358.97"/>
    <x v="660"/>
    <s v="LOTE DE LIBROS BIBLIOTECAS MUNICIPALES // EUROBOOK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4476"/>
    <s v="AD"/>
    <d v="2025-04-28T00:00:00"/>
    <n v="22025003483"/>
    <s v="2025 11 1361 22199"/>
    <n v="3350"/>
    <x v="661"/>
    <s v="Suministro de 15 vehículos para la realización de prácticas de rescate ial para bomberos de nuevo ingreso//SEISPC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7360"/>
    <s v="D"/>
    <d v="2025-05-16T00:00:00"/>
    <n v="22025002596"/>
    <s v="2025 06 3321 629"/>
    <n v="3342.46"/>
    <x v="662"/>
    <s v="LOTE LIBROS // BIBLIOTECAS MUNICIPALES"/>
    <s v="300"/>
    <s v="POZUELO DE ALARCON"/>
    <s v="MADR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8452"/>
    <s v="AD"/>
    <d v="2025-05-23T00:00:00"/>
    <n v="22025003569"/>
    <s v="2025 01 9207 22699"/>
    <n v="3327.5"/>
    <x v="637"/>
    <s v="ADJUDICA GRABACIÓN EN VÍDEO DE LOS CONCEJOS ABIERTOS EN BARRIOS DEL EQUIPO DE GOBIERNO"/>
    <s v="220"/>
    <s v="LA CISTERNIGA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39000501"/>
    <s v="AD"/>
    <d v="2025-04-09T00:00:00"/>
    <n v="22024001487"/>
    <s v="2025 0250 9332 632"/>
    <n v="3308.06"/>
    <x v="267"/>
    <s v="S.SALUD (LOTE 1) REHABILITACIÓN, REFORMA Y ACTUALIZACIÓN CASA CONSISTORIAL."/>
    <s v="220"/>
    <s v="VALLADOLID"/>
    <s v="VALLADOLID"/>
    <x v="0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50020468"/>
    <s v="D"/>
    <d v="2025-05-29T00:00:00"/>
    <n v="22025002596"/>
    <s v="2025 06 3321 629"/>
    <n v="3283.75"/>
    <x v="663"/>
    <s v="LOTE LIBROS // BIBLIOTECAS MUNICIPALES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7706"/>
    <s v="D"/>
    <d v="2025-05-19T00:00:00"/>
    <n v="22025001129"/>
    <s v="2025 11 1631 214"/>
    <n v="3252.32"/>
    <x v="287"/>
    <s v="RESORTE / CATA / PALANCA LUCES / COSER BASE DE ASIENTO / CONECTOR PILOTOS TRAS. / TERMINAL / CASQU.CAUCHO AMARILLO / CA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9567"/>
    <s v="AD"/>
    <d v="2025-05-27T00:00:00"/>
    <n v="22025003263"/>
    <s v="2025 0850 1532 619"/>
    <n v="3249.88"/>
    <x v="253"/>
    <s v="Ensayos Control Calidad (Lote 1) Obra carril bici Juan Carlos I entre C/ Faisán y Puente la Reina."/>
    <s v="22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08649"/>
    <s v="AD"/>
    <d v="2025-04-01T00:00:00"/>
    <n v="22025002382"/>
    <s v="2025 10 2311 22616"/>
    <n v="3208.65"/>
    <x v="169"/>
    <s v="DISEÑO GRÁFICO Y MAQUETACIÓN DE LOS PLANES DE CONVIVENCIA E INCLUSIÓN DEPENDIENTES DEL SERVICIO DE INTERVENCIÓN SOCIAL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616"/>
  </r>
  <r>
    <n v="220250011284"/>
    <s v="D"/>
    <d v="2025-04-11T00:00:00"/>
    <n v="22025001122"/>
    <s v="2025 11 1621 214"/>
    <n v="3194.84"/>
    <x v="190"/>
    <s v="OR: 19611 - MATRICULA: 1375LMR / MANTENIMIENTO S ( 00175129 ) / CAMBIAR BUJIAS ( 16088000 ) / CAMBIAR FILTRO AIRE ( 0145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745"/>
    <s v="AD"/>
    <d v="2025-05-29T00:00:00"/>
    <n v="22025004019"/>
    <s v="2025 0850 1532 619"/>
    <n v="3167.27"/>
    <x v="253"/>
    <s v="Ensayos Control Calidad LOTE 1 CC en la Construcción de carril bici en Polígono de San Cristóbal (Expte. 38/2023)"/>
    <s v="22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2118"/>
    <s v="AD"/>
    <d v="2025-04-16T00:00:00"/>
    <n v="22025003680"/>
    <s v="2025 0850 1532 609"/>
    <n v="3094.39"/>
    <x v="560"/>
    <s v="Dirección facultativa obras de instalación de ascensor en calle Veleta, lote 2 (PS nº 2 exp. 17/2023)"/>
    <s v="220"/>
    <s v="VALLADOLID"/>
    <s v="VALLADOLID"/>
    <x v="0"/>
    <s v="PrAbier - Procedimiento Abierto"/>
    <s v="UniC - Único Criterio"/>
    <x v="1"/>
    <x v="1"/>
    <n v="6"/>
    <s v="6. Inversiones reales"/>
    <s v="08"/>
    <x v="2"/>
    <n v="1532"/>
    <s v="1532. Pavimentación vias públicas y otros servicios urbanísticos"/>
    <n v="60"/>
    <n v="609"/>
  </r>
  <r>
    <n v="220250016049"/>
    <s v="AD"/>
    <d v="2025-05-09T00:00:00"/>
    <n v="22025003445"/>
    <s v="2025 0950 4321 632"/>
    <n v="3040.25"/>
    <x v="253"/>
    <s v="CONTROL DE CALIDAD OBRA REHABILITACIÓN CATALINAS. CENTRO DE LA CULTURA DEL VINO. LOTE 1. PRTR"/>
    <s v="220"/>
    <s v="MALAGA"/>
    <s v="MALAGA"/>
    <x v="0"/>
    <s v="PrAbier - Procedimiento Abierto"/>
    <s v="MultiC - MultiCriterio"/>
    <x v="1"/>
    <x v="1"/>
    <n v="6"/>
    <s v="6. Inversiones reales"/>
    <s v="09"/>
    <x v="8"/>
    <n v="4321"/>
    <s v="4321. Turismo"/>
    <n v="63"/>
    <n v="632"/>
  </r>
  <r>
    <n v="220250009908"/>
    <s v="AD"/>
    <d v="2025-04-04T00:00:00"/>
    <n v="22025002449"/>
    <s v="2025 10 2315 22611"/>
    <n v="3025"/>
    <x v="294"/>
    <s v="EXPOSICIÓN LA VIDA DE TERESA EN CENTROS DE VIDA ACTIVA // DURANTE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5169"/>
    <s v="AD"/>
    <d v="2025-05-05T00:00:00"/>
    <n v="22025003495"/>
    <s v="2025 10 2311 212"/>
    <n v="3000"/>
    <x v="119"/>
    <s v="SUMINISTRO MATERIAL PARA VVDAS DE ALOJAMIENTOS PROVISIONALES Y CEA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15775"/>
    <s v="AD"/>
    <d v="2025-05-07T00:00:00"/>
    <n v="22025003571"/>
    <s v="2025 11 3111 22103"/>
    <n v="3000"/>
    <x v="41"/>
    <s v="ADQUISICION DE PELLET DE MADERA PARA CALDERA DE BIOMASA DEL CENTRO MUNICIPAL DE PROTECCIÓN ANIMAL AÑO 2025.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03"/>
  </r>
  <r>
    <n v="220250008651"/>
    <s v="AD"/>
    <d v="2025-04-01T00:00:00"/>
    <n v="22025003068"/>
    <s v="2025 10 2311 22699"/>
    <n v="2988.7"/>
    <x v="79"/>
    <s v="GASTOS ESCENARIO Y SEGURIDAD EVENTO SONSOLIDARIO DEL BANCO DE ALIMENTOS EL 30 DE MARZO EN LA CÚPULA DEL MILENI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699"/>
  </r>
  <r>
    <n v="220250017207"/>
    <s v="AD"/>
    <d v="2025-05-15T00:00:00"/>
    <n v="22025003772"/>
    <s v="2025 11 1321 22199"/>
    <n v="2976.6"/>
    <x v="664"/>
    <s v="SUMINISTRO DE ELECTRODOS PARA LOS DESFIBRILADORES DE LA POLICIA MUNICIPAL. 1 SEMANA"/>
    <s v="220"/>
    <s v="BURGOS"/>
    <s v="BURGOS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199"/>
  </r>
  <r>
    <n v="220250017474"/>
    <s v="AD"/>
    <d v="2025-05-19T00:00:00"/>
    <n v="22025003727"/>
    <s v="2025 03 9241 213"/>
    <n v="2942.72"/>
    <x v="665"/>
    <s v="TAPIZADO DE 76 SILLAS DE REUNIÓN DE C.C. PARQUESOL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40045535"/>
    <s v="AD"/>
    <d v="2025-04-09T00:00:00"/>
    <n v="22024007361"/>
    <s v="2025 02 9332 632"/>
    <n v="2906.25"/>
    <x v="436"/>
    <s v="RENOVACIÓN CENTRAL DETECCIÓN DE INCENDIOS DE LA NAVE CENTRAL DEL ARCHIVO MUNICIPAL"/>
    <s v="220"/>
    <s v="CABANILLAS DEL CAMPO"/>
    <s v="GUADALAJARA"/>
    <x v="0"/>
    <s v="AdDirec - Adjudicación Directa"/>
    <s v="SinC - Sin Criterio"/>
    <x v="0"/>
    <x v="1"/>
    <s v="6"/>
    <s v="6. Inversiones reales"/>
    <s v="02"/>
    <x v="5"/>
    <s v="9332"/>
    <s v="9332. Mantenimiento de edificios e instalaciones municipales"/>
    <s v="63"/>
    <s v="632"/>
  </r>
  <r>
    <n v="220250009060"/>
    <s v="AD"/>
    <d v="2025-04-02T00:00:00"/>
    <n v="22025001364"/>
    <s v="2025 11 1361 213"/>
    <n v="2904.3"/>
    <x v="128"/>
    <s v="2a. PRORROGA MANTENIMIENTO Y CONSERVACION INSTALACIONES TERMICAS/PRESTACIONES BASICAS DEL 05/04/2025 AL 31/12/20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0163"/>
    <s v="D"/>
    <d v="2025-04-08T00:00:00"/>
    <n v="22025002821"/>
    <s v="2025 08 1532 214"/>
    <n v="2880.48"/>
    <x v="341"/>
    <s v="315/80R22.5 PIRELLI TRACC TR25 ( 4746-FZF ) / 315/80R22.5 PIRELLI DIRECC FR25 / S.I. GESTION DE NFU CAT.D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09747"/>
    <s v="AD"/>
    <d v="2025-04-03T00:00:00"/>
    <n v="22025003176"/>
    <s v="2025 11 1361 213"/>
    <n v="2879.75"/>
    <x v="459"/>
    <s v="CONTRATO PREST SERV MANT CONS MAQUNAS, EQUIPOS, HERR MATER ; LOTE 3: MANT PREV PUER SECC CORRED; SEISPC//040425 A 3112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09748"/>
    <s v="AD"/>
    <d v="2025-04-03T00:00:00"/>
    <n v="22025003178"/>
    <s v="2025 11 1361 213"/>
    <n v="2879.75"/>
    <x v="459"/>
    <s v="CONTRATO PREST SERV MANT CONS MAQU, EQU, HERRAM Y MATER ; LOTE 3: MANT CORREC PUERTAS SEC CORRE; SEISPC//040425 A 3112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3814"/>
    <s v="D"/>
    <d v="2025-04-25T00:00:00"/>
    <n v="22025002820"/>
    <s v="2025 08 1651 22199"/>
    <n v="2841.79"/>
    <x v="125"/>
    <s v="CONTACTR SE A9C20844  40A  4NA  230V / CONTACTR SE A9C20864 63A  4NA  230V / TERMOSTA SE NSYCCOTHO   (TS141) / FUSIBLE M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651"/>
    <s v="1651. Alumbrado público"/>
    <s v="22"/>
    <s v="22199"/>
  </r>
  <r>
    <n v="220250021222"/>
    <s v="AD"/>
    <d v="2025-05-29T00:00:00"/>
    <n v="22025004177"/>
    <s v="2025 11 1321 22799"/>
    <n v="2783"/>
    <x v="222"/>
    <s v="INSTALACIÓN ELÉCTRICA DE PROYECTORES LED EN EL DEPÓSITO DE VEHÍCULOS &quot;&quot;EL PERAL&quot;&quot;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799"/>
  </r>
  <r>
    <n v="220250011332"/>
    <s v="D"/>
    <d v="2025-04-11T00:00:00"/>
    <n v="22025001122"/>
    <s v="2025 11 1621 214"/>
    <n v="2740.64"/>
    <x v="143"/>
    <s v="TA25 50 REPARACION E-3462-BGW KMS 79918 CAMBIAR LUNA PARABRISAS, TENIENDO QUE SELLAR POR DENTRO. / REPARAR GOLPE TECHO I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5828"/>
    <s v="AD"/>
    <d v="2025-05-08T00:00:00"/>
    <n v="22025003006"/>
    <s v="2025 10 2312 623"/>
    <n v="2737.87"/>
    <x v="666"/>
    <s v="COCINA DE 4 FUEGOS Y HORNO PRA EL CVA RONDILLA- INICIATIVAS SOCIALES"/>
    <s v="220"/>
    <s v="LAGUNA DE DUERO"/>
    <s v="VALLADOLID"/>
    <x v="3"/>
    <s v="AdDirec - Adjudicación Directa"/>
    <s v="SinC - Sin Criterio"/>
    <x v="0"/>
    <x v="1"/>
    <s v="6"/>
    <s v="6. Inversiones reales"/>
    <s v="10"/>
    <x v="3"/>
    <s v="2312"/>
    <s v="2312. Iniciativas sociales"/>
    <s v="62"/>
    <s v="623"/>
  </r>
  <r>
    <n v="220250017716"/>
    <s v="D"/>
    <d v="2025-05-19T00:00:00"/>
    <n v="22025001122"/>
    <s v="2025 11 1621 214"/>
    <n v="2705.8"/>
    <x v="143"/>
    <s v="TA25 68 REPARACION 1471-KVY KMS.168310 CAMBIAR DISCOS Y PASTILLAS DE FRENO DEL 1º Y 2º EJE. CALENTAR PARA SACAR RETEN DE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472"/>
    <s v="AD"/>
    <d v="2025-04-11T00:00:00"/>
    <n v="22025002743"/>
    <s v="2025 10 2312 22699"/>
    <n v="2629.25"/>
    <x v="492"/>
    <s v="DISPOSICION DE ESPACIO, AUDITORIO MIGUEL DELIBES, PARA CONCIERTO DE PRIMAVERA  DE LOS USUARIOS DE LOS CVA  EN ABRIL-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9409"/>
    <s v="AD"/>
    <d v="2025-05-26T00:00:00"/>
    <n v="22025003971"/>
    <s v="2025 03 9241 625"/>
    <n v="2627.15"/>
    <x v="572"/>
    <s v="SUMINISTRO DE POSTES CON CINTA RETRACTIL PARA C.C. BAILARÍN VICENTE ESCUDERO (15) Y PILARICA (8)"/>
    <s v="220"/>
    <s v="VALLADOLID"/>
    <s v="VALLADOLID"/>
    <x v="3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5"/>
  </r>
  <r>
    <n v="220250011368"/>
    <s v="D"/>
    <d v="2025-04-11T00:00:00"/>
    <n v="22025001123"/>
    <s v="2025 11 1631 214"/>
    <n v="2614.9"/>
    <x v="341"/>
    <s v="CUBIERTA NUEVA ( 185/75R16 UNIROYAL 7686-CZT ) / S.I. GESTION DE NFU CAT. C ( 7686-CZT ) / REPARACION PINCHAZO ( FURGON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7660"/>
    <s v="D"/>
    <d v="2025-05-19T00:00:00"/>
    <n v="22025001124"/>
    <s v="2025 11 1621 214"/>
    <n v="2612.09"/>
    <x v="341"/>
    <s v="CUBIERTA NUEVA ( 315/80R22.5 DIRECC 4223-JDZ ) / S.I. GESTION DE NFU CAT.D ( 4223-JDZ ) / REPARACION PINCHAZO ( CAMION 1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458"/>
    <s v="AD"/>
    <d v="2025-05-19T00:00:00"/>
    <n v="22025003059"/>
    <s v="2025 03 9241 213"/>
    <n v="2602.62"/>
    <x v="160"/>
    <s v="SE-PC 13/2023 PRÓRROGA CONTRATO DE MANTENIMIENTO DE EXTINTORES DE CENTROS SPC (HASTA 30/10/2025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19415"/>
    <s v="AD"/>
    <d v="2025-05-26T00:00:00"/>
    <n v="22025003975"/>
    <s v="2025 11 1621 212"/>
    <n v="2577.09"/>
    <x v="667"/>
    <s v="REVISIÓN DE LINEAS DE VIDA DE LAS INSTALACIONES DEL SERVICIO DE LIMPIEZA EN C/TOPACIO  E INSTALACIÓN DE ANTICAIDAS RETRÁ"/>
    <s v="220"/>
    <s v="TUDELA DE DUERO"/>
    <s v="VALLADOLID"/>
    <x v="4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2"/>
  </r>
  <r>
    <n v="220250015214"/>
    <s v="ADO"/>
    <d v="2025-05-06T00:00:00"/>
    <n v="22025003674"/>
    <s v="2025 11 1621 22700"/>
    <n v="2514.9699999999998"/>
    <x v="4"/>
    <s v="SERVICIO DE LIMPIEZA DE VESTUARIOS E INSTALACIONES DEL SERV. DE LIMPIEZA DEL AYTO. DE VALLADOLID LOTE 14 - JUNIO 2024"/>
    <s v="24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2"/>
    <s v="22700"/>
  </r>
  <r>
    <n v="220240003300"/>
    <s v="AD"/>
    <d v="2025-04-30T00:00:00"/>
    <n v="22024000181"/>
    <s v="2025 0750 1711 610"/>
    <n v="2514.1"/>
    <x v="570"/>
    <s v="CONTROL DE CALIDAD L1.   CAMINOS DE LA BIODIVERSIDAD URBANA. V.30/2023"/>
    <s v="220"/>
    <s v="CASTELLANOS DE MORISCOS"/>
    <s v="SALAMANCA"/>
    <x v="0"/>
    <s v="PrAbier - Procedimiento Abierto"/>
    <s v="MultiC - MultiCriterio"/>
    <x v="1"/>
    <x v="1"/>
    <n v="6"/>
    <s v="6. Inversiones reales"/>
    <s v="07"/>
    <x v="9"/>
    <n v="1711"/>
    <s v="1711. Parques y jardines"/>
    <n v="61"/>
    <n v="610"/>
  </r>
  <r>
    <n v="220250017460"/>
    <s v="AD"/>
    <d v="2025-05-19T00:00:00"/>
    <n v="22025003061"/>
    <s v="2025 03 9241 22700"/>
    <n v="2511.56"/>
    <x v="491"/>
    <s v="SE-PC 15/2023 PRÓRROGA CONTRATO DE CONTROL DE PLAGAS DE CENTROS SPC (HASTA 30/10/2025)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2"/>
    <s v="22700"/>
  </r>
  <r>
    <n v="220250018157"/>
    <s v="AD"/>
    <d v="2025-05-21T00:00:00"/>
    <n v="22025003931"/>
    <s v="2025 07 1721 22799"/>
    <n v="2468.4"/>
    <x v="668"/>
    <s v="RECALIBRACION NANOSENSORES DE CALIDAD DEL AIRE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40027585"/>
    <s v="AD"/>
    <d v="2025-04-09T00:00:00"/>
    <n v="22024003759"/>
    <s v="2025 0250 9332 632"/>
    <n v="2467.56"/>
    <x v="267"/>
    <s v="MOD.1 SEGURIDAD Y  SALUD OBRA DE REHABILITACIÓN ENERGÉTICA, REFORMA Y ACTUALIZACIÓN DE LA CASA CONSISTORIAL  VALLADOLID"/>
    <s v="220"/>
    <s v="VALLADOLID"/>
    <s v="VALLADOLID"/>
    <x v="0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50020324"/>
    <s v="D"/>
    <d v="2025-05-29T00:00:00"/>
    <n v="22025000917"/>
    <s v="2025 11 1321 214"/>
    <n v="2446.39"/>
    <x v="476"/>
    <s v="ACUERDO MARCO_3712KGD:KITEMBRAGUE,COLLARIN,BIMASA,LIQUI FRESNO, VALVULINA,REPARAR PANTALLA,ABRAZADERAS ESCAPE Y MARIPOS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2397"/>
    <s v="AD"/>
    <d v="2025-04-16T00:00:00"/>
    <n v="22025003262"/>
    <s v="2025 04 9209 625"/>
    <n v="2442.9899999999998"/>
    <x v="669"/>
    <s v="ADQUISICIÓN DE MOBILIARIO CON DESTINO AL SERVICIO DE EDUCACIÓN (7 SILLAS TRABAJO Y 2 REPOSAPIÉS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14237"/>
    <s v="AD"/>
    <d v="2025-04-25T00:00:00"/>
    <n v="22025001320"/>
    <s v="2025 10 2412 22199"/>
    <n v="2423.08"/>
    <x v="670"/>
    <s v="MATERIAL DE OFICINA PRA EL CENTRO DE FORMACION PARA ELEMPLEO -PROGRAMAS MIXTOS DE FORMACION Y EMPLEO EN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21179"/>
    <s v="AD"/>
    <d v="2025-05-29T00:00:00"/>
    <n v="22025004138"/>
    <s v="2025 01 4331 22602"/>
    <n v="2420"/>
    <x v="671"/>
    <s v="PRODUCCIÓN Y EMISIÓN EN DIRECTO DEL PROGRAMA NACIONAL DE INTERECONOMÍA &quot;&quot;A MEDIA SESIÓN&quot;&quot; PARA DIFUSIÓN DE VALLADOLID NOW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02"/>
  </r>
  <r>
    <n v="220250010183"/>
    <s v="D"/>
    <d v="2025-04-08T00:00:00"/>
    <n v="22025002819"/>
    <s v="2025 08 1532 210"/>
    <n v="2416.71"/>
    <x v="482"/>
    <s v="M² PIEDRA CAMPASPERO NATURAL 50X50X6 / M² PIEDRA CAMPASPERO NATURAL 60X40X6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6100"/>
    <s v="D"/>
    <d v="2025-05-09T00:00:00"/>
    <n v="22025003270"/>
    <s v="2025 04 9202 16200"/>
    <n v="2100"/>
    <x v="672"/>
    <s v="ABONO DE CURSO DEL CAP PARA EMPLEADOS MUNICIPALES. MARZO DE 2025"/>
    <s v="300"/>
    <s v="VALLADOLID"/>
    <s v="VALLADOLID"/>
    <x v="0"/>
    <s v="AdDirec - Adjudicación Directa"/>
    <s v="SinC - Sin Criterio"/>
    <x v="0"/>
    <x v="1"/>
    <s v="1"/>
    <s v="1. Gastos de personal"/>
    <s v="04"/>
    <x v="1"/>
    <s v="9202"/>
    <s v="9202. Gestión de recursos humanos"/>
    <s v="16"/>
    <s v="16200"/>
  </r>
  <r>
    <n v="220250016101"/>
    <s v="D"/>
    <d v="2025-05-09T00:00:00"/>
    <n v="22025003270"/>
    <s v="2025 04 9202 16200"/>
    <n v="702"/>
    <x v="673"/>
    <s v="ABONO POR CLASES DE INGLES PROFESIONAL, DE ENERO A MARZO 2025. METODO VAUGHAN ."/>
    <s v="300"/>
    <s v="VALLADOLID"/>
    <s v="VALLADOLID"/>
    <x v="0"/>
    <s v="AdDirec - Adjudicación Directa"/>
    <s v="SinC - Sin Criterio"/>
    <x v="0"/>
    <x v="1"/>
    <s v="1"/>
    <s v="1. Gastos de personal"/>
    <s v="04"/>
    <x v="1"/>
    <s v="9202"/>
    <s v="9202. Gestión de recursos humanos"/>
    <s v="16"/>
    <s v="16200"/>
  </r>
  <r>
    <n v="220250012063"/>
    <s v="AD"/>
    <d v="2025-04-15T00:00:00"/>
    <n v="22025002913"/>
    <s v="2025 11 1621 213"/>
    <n v="2395.8000000000002"/>
    <x v="128"/>
    <s v="2a PRORROGA EXP35/21 MANTENIMIENTO CLIMA 6/4/25 - 31/12/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1"/>
    <s v="213"/>
  </r>
  <r>
    <n v="220250015003"/>
    <s v="AD"/>
    <d v="2025-04-30T00:00:00"/>
    <n v="22025002882"/>
    <s v="2025 05 4312 22799"/>
    <n v="2377.65"/>
    <x v="505"/>
    <s v="CONTRATO DE REALIZACION DE UNA CAMPAÑA DE BONOS DESCUENTO EN MERCADOS MUNICIPALES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99"/>
  </r>
  <r>
    <n v="220250010131"/>
    <s v="D"/>
    <d v="2025-04-08T00:00:00"/>
    <n v="22025001276"/>
    <s v="2025 07 1711 214"/>
    <n v="2369.14"/>
    <x v="481"/>
    <s v="225/65R16C 112/110T ECONODRIVE A/S / NFU N2 / MONTAJE+EQUILIBRADO+VALVULA / ALINEADO FURGONETA / REPARAR 7.50-16 / 205/6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1641"/>
    <s v="AD"/>
    <d v="2025-04-09T00:00:00"/>
    <n v="22024003441"/>
    <s v="2025 11 1321 626"/>
    <n v="2342.23"/>
    <x v="533"/>
    <s v="ACTUALIZACIÓN INTEGRAL SISTEM COMUNIC.   EMERGENCIAS PM y SEIS y PC.PROY. 2022.4.1321.3.1 LOT. 2. EXP SPSC-SE 32/2022."/>
    <s v="220"/>
    <s v="BARCELONA"/>
    <s v="BARCELONA"/>
    <x v="5"/>
    <s v="PrAbier - Procedimiento Abierto"/>
    <s v="MultiC - MultiCriterio"/>
    <x v="2"/>
    <x v="1"/>
    <s v="6"/>
    <s v="6. Inversiones reales"/>
    <s v="11"/>
    <x v="0"/>
    <s v="1321"/>
    <s v="1321. Policía municipal"/>
    <s v="62"/>
    <s v="626"/>
  </r>
  <r>
    <n v="220250011216"/>
    <s v="D"/>
    <d v="2025-04-11T00:00:00"/>
    <n v="22025001603"/>
    <s v="2025 07 1711 619"/>
    <n v="2310"/>
    <x v="674"/>
    <s v="Magnolia grandiflora, cont. 18/20"/>
    <s v="300"/>
    <s v="SAN SEBASTIAN DE LOS REYES"/>
    <s v="MADR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15344"/>
    <s v="D"/>
    <d v="2025-05-06T00:00:00"/>
    <n v="22025000769"/>
    <s v="2025 11 1361 22199"/>
    <n v="2293.66"/>
    <x v="238"/>
    <s v="CILIND. SEGUR. LLAVE PUNTOS AMIG 30/30LT / CILIND. SERRETA AMIG 30/30LT / ESCUDO AMIG MOD. 29 LT. / FRESA CERRAJERO/SEI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1213"/>
    <s v="AD"/>
    <d v="2025-05-29T00:00:00"/>
    <n v="22025004137"/>
    <s v="2025 10 2314 212"/>
    <n v="2283.88"/>
    <x v="675"/>
    <s v="DESBROCE INTEGRAL INCL. FRANJA APARCAMIENTOS//PINAR DE ANTEQUERA//MAYO 2025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12398"/>
    <s v="AD"/>
    <d v="2025-04-16T00:00:00"/>
    <n v="22025003330"/>
    <s v="2025 07 1721 22706"/>
    <n v="2269.96"/>
    <x v="676"/>
    <s v="CALIBRACIONES DE UN DELTACAL Y DE UN HVC1 DE LA RED DE CONTROL ATMOSFERICO"/>
    <s v="220"/>
    <s v="BARCELONA"/>
    <s v="BARCELONA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06"/>
  </r>
  <r>
    <n v="220250009912"/>
    <s v="AD"/>
    <d v="2025-04-04T00:00:00"/>
    <n v="22025002716"/>
    <s v="2025 10 2315 22611"/>
    <n v="2265.12"/>
    <x v="677"/>
    <s v="ALQUILER, TRANSPORTE, MONTAJE Y DESMONTAJE EQUIPOS ACTIVIDADES PARA EL 8M"/>
    <s v="220"/>
    <s v="VILLANUBLA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0244"/>
    <s v="D"/>
    <d v="2025-04-08T00:00:00"/>
    <n v="22025001128"/>
    <s v="2025 11 1621 22199"/>
    <n v="2251.86"/>
    <x v="473"/>
    <s v="CAMARA COLOR 24VDC Ø54 SOP-60MM / PORTES MAF / TUERCA DIN 934 M-14 12 PAV / BULON CON FIADOR CILINDRO ELEVACION BARREDOR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2400"/>
    <s v="AD"/>
    <d v="2025-04-16T00:00:00"/>
    <n v="22025003442"/>
    <s v="2025 01 9206 22602"/>
    <n v="2238.5"/>
    <x v="678"/>
    <s v="CORRECCIÓN ORTOTIPOGRÁFICA Y AJUSTE FINAL AMPLIACIÓN MAQUETA CATÁLOGO 100 AÑOS DE SEMANA SANTA EN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2"/>
  </r>
  <r>
    <n v="220250017210"/>
    <s v="AD"/>
    <d v="2025-05-15T00:00:00"/>
    <n v="22025003587"/>
    <s v="2025 08 1341 22799"/>
    <n v="2238.5"/>
    <x v="679"/>
    <s v="DISEÑO DE CAMPAÑA: VALLADOLID, SALUDABLE Y SOSTENIBLE (ZBE)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2"/>
    <s v="1341"/>
    <s v="1341. Movilidad"/>
    <s v="22"/>
    <s v="22799"/>
  </r>
  <r>
    <n v="220250017641"/>
    <s v="D"/>
    <d v="2025-05-19T00:00:00"/>
    <n v="22025001124"/>
    <s v="2025 11 1621 214"/>
    <n v="2228.09"/>
    <x v="288"/>
    <s v="Alb. A25/186642 de 04/03/2025 / SUSTITUIR JUEGO DE JUNTAS CILINDRO D.E 20x32 Y MONTAJE / Alb. A25/186856 de 12/03/2025 /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2062"/>
    <s v="AD"/>
    <d v="2025-04-15T00:00:00"/>
    <n v="22025003385"/>
    <s v="2025 11 1621 213"/>
    <n v="2204.62"/>
    <x v="283"/>
    <s v="Contrato de Mantenimiento de Ascensor sito en las instalaciones del Servicio de Limpieza en Calle Topacio, 63,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3"/>
  </r>
  <r>
    <n v="220250020294"/>
    <s v="AD"/>
    <d v="2025-05-28T00:00:00"/>
    <n v="22025003672"/>
    <s v="2025 10 2412 22199"/>
    <n v="2187.61"/>
    <x v="234"/>
    <s v="SUMINISTRO DE MATERIAL DE JARDINERIA, PEQUEÑA HERRAMIENTA PARA EL CURSO DE PARQUES Y JARDINES DEL C. DE F.PARA EL EMPLEO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08650"/>
    <s v="AD"/>
    <d v="2025-04-01T00:00:00"/>
    <n v="22025002868"/>
    <s v="2025 10 2311 22700"/>
    <n v="2166.46"/>
    <x v="4"/>
    <s v="LIMPIEZAS PUNTUALES EN CIBERAULA CEIP LEON FELIPE PERIODOS NO LECTIVOS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700"/>
  </r>
  <r>
    <n v="220240053169"/>
    <s v="AD"/>
    <d v="2025-04-09T00:00:00"/>
    <n v="22024007884"/>
    <s v="2025 02 1511 609"/>
    <n v="2140.21"/>
    <x v="574"/>
    <s v="C.CALIDAD (LOTE 2) ASISTENCIA TÉCNICA OBRAS CONST. GEODA EN PLAZA DE LA COMUNICACIÓN. EXPTE.18/22."/>
    <s v="220"/>
    <s v="ALCOBENDAS"/>
    <s v="MADR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5336"/>
    <s v="D"/>
    <d v="2025-05-06T00:00:00"/>
    <n v="22025000766"/>
    <s v="2025 11 1361 214"/>
    <n v="2127.81"/>
    <x v="341"/>
    <s v="VALVULA SIN CAMARA ( MAS MONTAJE CARRO ) / 285/70R19.5 CONTINENTAL ( TRACC 4894-JLF ) / ECO TASA 19,5&quot;&quot;//SEISPC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15170"/>
    <s v="AD"/>
    <d v="2025-05-05T00:00:00"/>
    <n v="22025003498"/>
    <s v="2025 10 2311 212"/>
    <n v="2123"/>
    <x v="680"/>
    <s v="REPARACION SANEAMIENTO CENTRO INTEGRADO PSH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40028992"/>
    <s v="AD"/>
    <d v="2025-04-09T00:00:00"/>
    <n v="22023003403"/>
    <s v="2025 0250 9332 632"/>
    <n v="2115.9499999999998"/>
    <x v="253"/>
    <s v="ADJ.CONTROL CALIDAD (LOTE 1)ENSAYOS OBRA REHABILITACIÓN CASA CONSISTORIAL -FINANCIADO POR LA UNIÓN EUROPEA NEXTGENERATIO"/>
    <s v="220"/>
    <s v="MALAGA"/>
    <s v="MALAGA"/>
    <x v="0"/>
    <s v="PrAbier - Procedimiento Abierto"/>
    <s v="MultiC - MultiCriterio"/>
    <x v="1"/>
    <x v="1"/>
    <n v="6"/>
    <s v="6. Inversiones reales"/>
    <s v="02"/>
    <x v="5"/>
    <n v="9332"/>
    <s v="9332. Mantenimiento de edificios e instalaciones municipales"/>
    <n v="63"/>
    <n v="632"/>
  </r>
  <r>
    <n v="220250011302"/>
    <s v="D"/>
    <d v="2025-04-11T00:00:00"/>
    <n v="22025001125"/>
    <s v="2025 11 1621 22103"/>
    <n v="2110.2399999999998"/>
    <x v="406"/>
    <s v="ENTREGA DE PEDIDO A GRANEL + BOMBA DE TRASIEGO / PETRONAS HYDRAULIC E 46 1000L / APORTACION SIGAUS RD679/2006 / PEDIDO P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10185"/>
    <s v="D"/>
    <d v="2025-04-08T00:00:00"/>
    <n v="22025000917"/>
    <s v="2025 11 1321 214"/>
    <n v="2101.04"/>
    <x v="500"/>
    <s v="VOLANTE MOTOR  / KIT MAZA -DISCO EMBRAGUE  / ACCIONAMIENTO HIDRAULICO EMBRAGUE  / BIELETA IZ ESTABILIZADORA DL  / BIELET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9422"/>
    <s v="AD"/>
    <d v="2025-05-26T00:00:00"/>
    <n v="22025003980"/>
    <s v="2025 08 1532 213"/>
    <n v="2098.14"/>
    <x v="171"/>
    <s v="Sustitución de grupo de presión para gasóleo, caudal hasta 70l/h y presión de 3,5 bares monofásico."/>
    <s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1"/>
    <s v="213"/>
  </r>
  <r>
    <n v="220250011643"/>
    <s v="AD"/>
    <d v="2025-04-11T00:00:00"/>
    <n v="22025003518"/>
    <s v="2025 10 2312 22799"/>
    <n v="2082.1999999999998"/>
    <x v="183"/>
    <s v="SERVICIOS INFORMATICOS PARA LA PROVISION DE CONTENIDOS EN EL SISTEMA DE PANTALLAS PICC DE LOS CVA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99"/>
  </r>
  <r>
    <n v="220250017617"/>
    <s v="D"/>
    <d v="2025-05-19T00:00:00"/>
    <n v="22025001124"/>
    <s v="2025 11 1621 214"/>
    <n v="2074.64"/>
    <x v="143"/>
    <s v="TA25 37 REPARACION 5277-KWD KMS 133877 REV. FALLO ARRANQUE, SUSTITUIR PUESTA EN MARCHA / METER EASY PARA VER AVERIA ADBL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627"/>
    <s v="D"/>
    <d v="2025-05-19T00:00:00"/>
    <n v="22025001124"/>
    <s v="2025 11 1621 214"/>
    <n v="2066.3200000000002"/>
    <x v="681"/>
    <s v="CITY 5000 CEP. LATERAL MEZCLA / ELGIN PELIKAN CEP. LATERAL ACERO / RAVO LAT. NYLON-ACERO SILENCIOSO / CITY CAT 2000 CEP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670"/>
    <s v="D"/>
    <d v="2025-05-19T00:00:00"/>
    <n v="22025001124"/>
    <s v="2025 11 1621 214"/>
    <n v="2066.3200000000002"/>
    <x v="681"/>
    <s v="ALBARAN 25003  DEL   10-01-2025 / ELGIN PELICAN LATERAL ACERO ENTERO / ROS ROCA 5000 CEPILLO LATERAL / ALBARAN 25042 DE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153"/>
    <s v="AD"/>
    <d v="2025-05-21T00:00:00"/>
    <n v="22025003849"/>
    <s v="2025 01 9203 203"/>
    <n v="2062.5700000000002"/>
    <x v="94"/>
    <s v="ALQUILER MEDIOS AUDIOVISUALES PREGON DE SEMANA SANTA 2025, R.I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0"/>
    <s v="203"/>
  </r>
  <r>
    <n v="220250010254"/>
    <s v="D"/>
    <d v="2025-04-08T00:00:00"/>
    <n v="22025001131"/>
    <s v="2025 11 1631 22110"/>
    <n v="2052.77"/>
    <x v="473"/>
    <s v="BOLSA NEGRA 90X95 G-140 BDRPLTOTAL (1000 unid)  / BOLSA NEGRA 115X150 G-150 BDRPLTOTAL (1000uni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11372"/>
    <s v="D"/>
    <d v="2025-04-11T00:00:00"/>
    <n v="22025001132"/>
    <s v="2025 11 1631 22199"/>
    <n v="2052.77"/>
    <x v="473"/>
    <s v="BOLSA NEGRA 90X95 G-140 BDRPLTOTAL (1000 unid)  / BOLSA NEGRA 115X150 G-150 BDRPLTOTAL (1000uni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784"/>
    <s v="AD"/>
    <d v="2025-04-14T00:00:00"/>
    <n v="22025002843"/>
    <s v="2025 07 1721 22112"/>
    <n v="2051.7800000000002"/>
    <x v="682"/>
    <s v="SUMINISTRO DE UN TERMO HIGRO ANEMOMETRO CON ACCESORIOS PARA LA SECCIÓN DE CALIDAD AMBIENTAL"/>
    <s v="220"/>
    <s v="BARCELONA"/>
    <s v="TERRASSA"/>
    <x v="3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112"/>
  </r>
  <r>
    <n v="220250015386"/>
    <s v="D"/>
    <d v="2025-05-06T00:00:00"/>
    <n v="22025001496"/>
    <s v="2025 05 4312 22199"/>
    <n v="2048.35"/>
    <x v="220"/>
    <s v="02101 - Clavija aerea IP44 2P+T 16A 220V / 10055530 - Manguera 3G2,5 H07RNF3G2,5-CPR nexan / 051366 - Base aerea triple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8756"/>
    <s v="AD"/>
    <d v="2025-05-23T00:00:00"/>
    <n v="22025003406"/>
    <s v="2025 07 1711 213"/>
    <n v="2000"/>
    <x v="407"/>
    <s v="Suministro de repuestos para la maquinaria del Servicio de Parques y Jardines."/>
    <s v="22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1"/>
    <s v="213"/>
  </r>
  <r>
    <n v="220250008644"/>
    <s v="AD"/>
    <d v="2025-04-01T00:00:00"/>
    <n v="22025002499"/>
    <s v="2025 11 3111 22110"/>
    <n v="2000"/>
    <x v="683"/>
    <s v="PRODUCTOS LIMPIEZA Y ASEO (PAPEL HIGIENICO, MANOS, GEL...) PARA USO DEL PERSONAL DEL CMPA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10"/>
  </r>
  <r>
    <n v="220250020459"/>
    <s v="D"/>
    <d v="2025-05-29T00:00:00"/>
    <n v="22025001079"/>
    <s v="2025 06 3232 212"/>
    <n v="1998.88"/>
    <x v="234"/>
    <s v="SUMINISTRO MATERIAL DE FERRETERÍA Y MATERIAL ELÉCTRICO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2061"/>
    <s v="AD"/>
    <d v="2025-04-15T00:00:00"/>
    <n v="22025003380"/>
    <s v="2025 11 1621 22199"/>
    <n v="1936"/>
    <x v="61"/>
    <s v="Suministro de resmas de papel a la Imprenta Municipal para la realización de los distintos formatos del Servicio de limp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17143"/>
    <s v="AD"/>
    <d v="2025-05-14T00:00:00"/>
    <n v="22025003690"/>
    <s v="2025 0850 1532 609"/>
    <n v="1924.05"/>
    <x v="253"/>
    <s v="Control Calidad LOTE 2 ASCENSORES URBANOS EN  C/ VELETA. EXPTE 17-2023"/>
    <s v="22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0"/>
    <n v="609"/>
  </r>
  <r>
    <n v="220250014237"/>
    <s v="AD"/>
    <d v="2025-04-25T00:00:00"/>
    <n v="22025001319"/>
    <s v="2025 10 2412 22199"/>
    <n v="1923.08"/>
    <x v="670"/>
    <s v="MATERIAL DE OFICINA PRA EL CENTRO DE FORMACION PARA ELEMPLEO -PROGRAMAS MIXTOS DE FORMACION Y EMPLEO EN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17690"/>
    <s v="D"/>
    <d v="2025-05-19T00:00:00"/>
    <n v="22025001128"/>
    <s v="2025 11 1621 22199"/>
    <n v="1918.14"/>
    <x v="473"/>
    <s v="CAMARA COLOR FOCO 2.5MM 12VDC Ø54-54MM / TORNILLO DIN 6921 M-14X40 10.9 / TORNILLO DIN 912 M-10X20 8.8 ZN / TORNILLO DI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1390"/>
    <s v="D"/>
    <d v="2025-04-11T00:00:00"/>
    <n v="22025001129"/>
    <s v="2025 11 1631 214"/>
    <n v="1911.11"/>
    <x v="465"/>
    <s v="FACTURACIÓN DE REPUESTOS SEGÚN PEDIDO DE VENTA Nº 2025PV101/318 ALBARÁN 814 FECHA 21/02/2025 / FACTURACIÓN DE REPUESTOS"/>
    <s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7718"/>
    <s v="D"/>
    <d v="2025-05-19T00:00:00"/>
    <n v="22025001122"/>
    <s v="2025 11 1621 214"/>
    <n v="1882.25"/>
    <x v="143"/>
    <s v="TA25 70 REPARACION 7419-LDY KMS.74050 CAMBIAR BOTELLA TRAS.3ºEJE POR UNA ORIGINAL -EN GARANTIA DE REPARACION- HACER PRUE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472"/>
    <s v="AD"/>
    <d v="2025-04-11T00:00:00"/>
    <n v="22025002742"/>
    <s v="2025 10 2312 22699"/>
    <n v="1878"/>
    <x v="492"/>
    <s v="DISPOSICION DE ESPACIO, AUDITORIO MIGUEL DELIBES, PARA CONCIERTO DE PRIMAVERA  DE LOS USUARIOS DE LOS CVA  EN ABRIL-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4479"/>
    <s v="AD"/>
    <d v="2025-04-28T00:00:00"/>
    <n v="22025001394"/>
    <s v="2025 11 1621 213"/>
    <n v="1874.7"/>
    <x v="128"/>
    <s v="2a PRORROGA EXP 35/21 MANT. CLIMA 6/4/25-31/12/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1"/>
    <s v="213"/>
  </r>
  <r>
    <n v="220250017591"/>
    <s v="ADO"/>
    <d v="2025-05-19T00:00:00"/>
    <n v="22025003014"/>
    <s v="2025 01 4331 22799"/>
    <n v="17436.099999999999"/>
    <x v="684"/>
    <s v="Desarrollo de propuesta digital para su visualizacion en entorno WEB del patrimonio del Ayuntamiento de Valladolid."/>
    <s v="240"/>
    <s v="ALCOBENDAS"/>
    <s v="MADR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8755"/>
    <s v="AD"/>
    <d v="2025-05-23T00:00:00"/>
    <n v="22025003042"/>
    <s v="2025 0750 1711 610"/>
    <n v="1831.75"/>
    <x v="66"/>
    <s v="SEG. Y SALUD OBRAS EJECUCION CORREDOR ECOL_ INTERIOR EN VALLADOLID:VA-20. ACTUACION B.1.3 &quot;&quot;C. DE BIODIVERSIDAD V.33/2024"/>
    <s v="220"/>
    <s v="VALLADOLID"/>
    <s v="VALLADOLID"/>
    <x v="0"/>
    <s v="PrAbier - Procedimiento Abierto"/>
    <s v="MultiC - MultiCriterio"/>
    <x v="2"/>
    <x v="1"/>
    <n v="6"/>
    <s v="6. Inversiones reales"/>
    <s v="07"/>
    <x v="9"/>
    <n v="1711"/>
    <s v="1711. Parques y jardines"/>
    <n v="61"/>
    <n v="610"/>
  </r>
  <r>
    <n v="220250011450"/>
    <s v="D"/>
    <d v="2025-04-11T00:00:00"/>
    <n v="22025001213"/>
    <s v="2025 03 9241 213"/>
    <n v="1825.41"/>
    <x v="685"/>
    <s v="CC ZONA SUR: PIEZAS REPARACIÓN PROYECTOR Y CABLEADO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2053"/>
    <s v="AD"/>
    <d v="2025-04-15T00:00:00"/>
    <n v="22025001527"/>
    <s v="2025 07 1721 22706"/>
    <n v="1815"/>
    <x v="686"/>
    <s v="AUDITORIA INTERNA RED DE CONTROL DE LA CONTAMINACION RCCVA"/>
    <s v="220"/>
    <s v="OVIEDO"/>
    <s v="ASTURIAS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06"/>
  </r>
  <r>
    <n v="220250018080"/>
    <s v="AD"/>
    <d v="2025-05-21T00:00:00"/>
    <n v="22025003780"/>
    <s v="2025 02 9332 213"/>
    <n v="1806.77"/>
    <x v="116"/>
    <s v="REPARACIÓN AVERÍA EN LA INSTALACIÓN DE CLIMATIZACIÓN EN EL ARCHIVO MUNICIPAL"/>
    <s v="220"/>
    <s v="ALBACETE"/>
    <s v="ALBACETE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11288"/>
    <s v="D"/>
    <d v="2025-04-11T00:00:00"/>
    <n v="22025001124"/>
    <s v="2025 11 1621 214"/>
    <n v="1787.04"/>
    <x v="681"/>
    <s v="RAVO CEP. LATERAL NYLON-ACERO SILENCIOSO / RAVO CEP. LATERAL NYLON-ACERO SILENCIOS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225"/>
    <s v="D"/>
    <d v="2025-04-08T00:00:00"/>
    <n v="22025001124"/>
    <s v="2025 11 1621 214"/>
    <n v="1756.23"/>
    <x v="32"/>
    <s v="PASTILLA FRENO FERODO V.I / AVISADOR FRENO RENAULT *** / FILTRO HIDRAULICO / FILTRO RESPIRADERO HID. / DISCO FRENO V.I 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294"/>
    <s v="D"/>
    <d v="2025-04-11T00:00:00"/>
    <n v="22025001122"/>
    <s v="2025 11 1621 214"/>
    <n v="1748.63"/>
    <x v="190"/>
    <s v="OR: 20014 - MATRICULA: 6040MLM / MANTENIMIENTO S ( 00175129 ) / CAMBIAR FILTRO AIRE ( 01455041 ) / CAMBIAR FILTRO HABITA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432"/>
    <s v="D"/>
    <d v="2025-05-29T00:00:00"/>
    <n v="22025002819"/>
    <s v="2025 08 1532 210"/>
    <n v="1745.13"/>
    <x v="167"/>
    <s v="ALBARAN: AV25/02143 F: 03/04/2025 / DISCO CORTE ACERO EH230-2 A24 SG PFERD / PILA A27 12V / BATERIA M18FB8 4932492131 /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5179"/>
    <s v="AD"/>
    <d v="2025-05-06T00:00:00"/>
    <n v="22025003524"/>
    <s v="2025 02 9332 22103"/>
    <n v="1728.61"/>
    <x v="448"/>
    <s v="SUMINISTRO COMBUSTIBLE, GASOLEO, PARA VEHÍCULOS MUNICIPALES SERVICIO MANTENIMIENTO."/>
    <s v="220"/>
    <s v="MADRID"/>
    <s v="MADRID"/>
    <x v="3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2"/>
    <s v="22103"/>
  </r>
  <r>
    <n v="220250017489"/>
    <s v="AD"/>
    <d v="2025-05-19T00:00:00"/>
    <n v="22025003967"/>
    <s v="2025 03 9241 22199"/>
    <n v="1724.25"/>
    <x v="687"/>
    <s v="SUMINISTRO DE 36 ALZADORES INFANTILES CON CARRITO PARA TRANSPORTE PARA C.C. RONDILLA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11260"/>
    <s v="D"/>
    <d v="2025-04-11T00:00:00"/>
    <n v="22025001122"/>
    <s v="2025 11 1621 214"/>
    <n v="1696.59"/>
    <x v="190"/>
    <s v="OR: 19855 - MATRICULA: 0375LDD / MANTENIMIENTO S ( 00175129 ) / CAMBIAR BUJIAS ( 16088000 ) / CAMBIAR SECADOR ( 10258000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466"/>
    <s v="AD"/>
    <d v="2025-05-23T00:00:00"/>
    <n v="22025003256"/>
    <s v="2025 09 4321 22701"/>
    <n v="1676.16"/>
    <x v="10"/>
    <s v="CONTRATO SERVICIO DE LA CENTRAL RECEPTORA DE ALARMAS DE LA CUPULA DEL MILENIO E INSTALACIONES PINGUINOS ARENA (A.M.)"/>
    <s v="220"/>
    <s v="SALAMANCA"/>
    <s v="SALAMANCA"/>
    <x v="0"/>
    <s v="PrAbier - Procedimiento Abierto"/>
    <s v="MultiC - MultiCriterio"/>
    <x v="1"/>
    <x v="1"/>
    <s v="2"/>
    <s v="2. Gastos corrientes en bienes y servicios"/>
    <s v="09"/>
    <x v="8"/>
    <s v="4321"/>
    <s v="4321. Turismo"/>
    <s v="22"/>
    <s v="22701"/>
  </r>
  <r>
    <n v="220250011434"/>
    <s v="D"/>
    <d v="2025-04-11T00:00:00"/>
    <n v="22025001274"/>
    <s v="2025 07 1711 213"/>
    <n v="1656.3"/>
    <x v="234"/>
    <s v="MANO DE OBRA / AFILADO DE CUCHILLA / MANO DE OBRA / ACEITE MOTOR B&amp;S 15W-50 ( 1 LT ) / O.W. FILTRO GAS-OIL REF. 29583 /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5001"/>
    <s v="AD"/>
    <d v="2025-04-30T00:00:00"/>
    <n v="22024003131"/>
    <s v="2025 08 1532 619"/>
    <n v="1645.91"/>
    <x v="66"/>
    <s v="Seguridad y Salud obras del contrato de conservación, reparación y reforma de las infraestructuras viarias, lote 1"/>
    <s v="220"/>
    <s v="VALLADOLID"/>
    <s v="VALLADOLID"/>
    <x v="0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1"/>
    <s v="619"/>
  </r>
  <r>
    <n v="220250015764"/>
    <s v="AD"/>
    <d v="2025-05-07T00:00:00"/>
    <n v="22025003252"/>
    <s v="2025 01 4331 22799"/>
    <n v="1615.95"/>
    <x v="688"/>
    <s v="SEGUIMIENTO DE REPERCUSIÓN DIGITAL, ALCANCE Y ELABORACIÓN DE INFORME DE RESULTADO EN RRSS DE CARRERA RÍOS DE LUZ 2025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1268"/>
    <s v="D"/>
    <d v="2025-04-11T00:00:00"/>
    <n v="22025001128"/>
    <s v="2025 11 1621 22199"/>
    <n v="1602.93"/>
    <x v="376"/>
    <s v="CONTENEDOR Nº 1 AZUL. REPARAR GOLPES. SUSTITUCIÓN DE BISAGRAS. REPARACIÓN DE PUERTAS INFERIORES. / CONTENEDOR Nº 2 AZUL."/>
    <s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766"/>
    <s v="AD"/>
    <d v="2025-04-10T00:00:00"/>
    <n v="22025003461"/>
    <s v="2025 04 3121 22199"/>
    <n v="1600"/>
    <x v="344"/>
    <s v="Suministro de contenedores, para el tratamiento de residuos biológicos (agujas y jeringas)."/>
    <s v="220"/>
    <s v="ALDEAMAYOR DE SAN MARTÍN"/>
    <s v="VALLADOL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199"/>
  </r>
  <r>
    <n v="220250017208"/>
    <s v="AD"/>
    <d v="2025-05-15T00:00:00"/>
    <n v="22025003943"/>
    <s v="2025 11 1321 22699"/>
    <n v="1573"/>
    <x v="384"/>
    <s v="SUMINISTRO TEST DE DROGAS Y TUBOS DE ENSAYO PARA EL EQUIPO DE ATESTADOS DE LA POLICÍA MUNICIPAL"/>
    <s v="220"/>
    <s v="MADRID"/>
    <s v="MADR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12034"/>
    <s v="AD"/>
    <d v="2025-04-15T00:00:00"/>
    <n v="22025003040"/>
    <s v="2025 03 9241 632"/>
    <n v="1559.99"/>
    <x v="689"/>
    <s v="REDACCIÓN DE PROYECTO DE EJECUCIÓN DE OBRA DE SALIDA DE EMERGENCIAS DE SOTANO EN CC DELICIAS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3986"/>
    <s v="D"/>
    <d v="2025-04-25T00:00:00"/>
    <n v="22025001213"/>
    <s v="2025 03 9241 213"/>
    <n v="1559.69"/>
    <x v="685"/>
    <s v="SUMINISTRO DE PIEZAS PARA REPARACIONES DE EQUIPOS AUDIOVISUALES DEL C.C. JOSÉ LUIS MOSQUER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6865"/>
    <s v="AD"/>
    <d v="2025-05-14T00:00:00"/>
    <n v="22025003353"/>
    <s v="2025 04 9204 216"/>
    <n v="1554.5"/>
    <x v="690"/>
    <s v="INSTALACIÓN ELEMENTOS DE SEGURIDAD ESCALERA"/>
    <s v="220"/>
    <s v="TUDELA DE DUERO"/>
    <s v="VALLADOLID"/>
    <x v="0"/>
    <s v="AdDirec - Adjudicación Directa"/>
    <s v="SinC - Sin Criterio"/>
    <x v="0"/>
    <x v="1"/>
    <s v="2"/>
    <s v="2. Gastos corrientes en bienes y servicios"/>
    <s v="04"/>
    <x v="1"/>
    <s v="9204"/>
    <s v="9204. Tecnologías de la información y comunicación"/>
    <s v="21"/>
    <s v="216"/>
  </r>
  <r>
    <n v="220250018154"/>
    <s v="AD"/>
    <d v="2025-05-21T00:00:00"/>
    <n v="22025003873"/>
    <s v="2025 08 1532 214"/>
    <n v="1536.34"/>
    <x v="82"/>
    <s v="Revisión oficial de la máquina JCB 3CX a las 5.000 h. del Centro de Conservación de la Vía Pública.-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8449"/>
    <s v="AD"/>
    <d v="2025-05-23T00:00:00"/>
    <n v="22025003267"/>
    <s v="2025 09 4322 22799"/>
    <n v="1535.72"/>
    <x v="414"/>
    <s v="PRORROGA CONTRATO CENTRALIZADO PUBLICACION DATOS TURISMO EN EL OBSERVATORIO URBANO (ABRIL-DICIEMBRE 2025)"/>
    <s v="22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4322"/>
    <s v="4332. Dirección del área de turismo, eventos y marca ciudad"/>
    <s v="22"/>
    <s v="22799"/>
  </r>
  <r>
    <n v="220250011304"/>
    <s v="D"/>
    <d v="2025-04-11T00:00:00"/>
    <n v="22025001124"/>
    <s v="2025 11 1621 214"/>
    <n v="1530.92"/>
    <x v="32"/>
    <s v="FILTRO DE UREA / FILTRO HIDRAULICO / PLASTICO PILOTO SCANIA P-R (07-) IZ / DISCO DE FIBRA CARBONO 150MM / SOPORTE DISC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737"/>
    <s v="ADO"/>
    <d v="2025-05-19T00:00:00"/>
    <n v="22025004113"/>
    <s v="2025 01 9312 213"/>
    <n v="37.78"/>
    <x v="100"/>
    <s v="COPIAS COLOR KYOCERA 356 N.SERIE: V7C5Z00589 FC011382 L.ANTERIOR: 21134 L.ACTUAL: 21725 UBICACION: CASA CONSISTORIAL INT"/>
    <s v="240"/>
    <s v="VALLADOLID"/>
    <s v="VALLADOLID"/>
    <x v="3"/>
    <s v="PrAbier - Procedimiento Abierto"/>
    <s v="MultiC - MultiCriterio"/>
    <x v="2"/>
    <x v="1"/>
    <s v="2"/>
    <s v="2. Gastos corrientes en bienes y servicios"/>
    <s v="01"/>
    <x v="6"/>
    <s v="9312"/>
    <s v="9312. Intervención general"/>
    <s v="21"/>
    <s v="213"/>
  </r>
  <r>
    <n v="220250015182"/>
    <s v="AD"/>
    <d v="2025-05-06T00:00:00"/>
    <n v="22025003547"/>
    <s v="2025 0850 1532 619"/>
    <n v="1521.62"/>
    <x v="253"/>
    <s v="Ensayos C.Calidad Obras Interconexión Carril Bici C/ Mieses con  Av.Gijón, AV.Salamanca y C/ Canal. Expte 22/2024 SETM"/>
    <s v="22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8066"/>
    <s v="AD"/>
    <d v="2025-05-21T00:00:00"/>
    <n v="22025003710"/>
    <s v="2025 06 3232 22799"/>
    <n v="1512.5"/>
    <x v="691"/>
    <s v="TRATAMIENTO PARA EL CONTROL DE INSECTOS REPTANTES EN EL COLEGIO GINER DE LOS RÍOS. ABRIL Y SEPTIEMBRE DE 2025."/>
    <s v="220"/>
    <s v="BOECILLO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2"/>
    <s v="22799"/>
  </r>
  <r>
    <n v="220250011366"/>
    <s v="D"/>
    <d v="2025-04-11T00:00:00"/>
    <n v="22025001123"/>
    <s v="2025 11 1631 214"/>
    <n v="1503.53"/>
    <x v="395"/>
    <s v="RELE 12V DC / BOQUILLA HIDRAULICA 4 GARRAS / BOQUILLA ENGRASE ACOPLE RAPIDO  (PRECIO NETO ) / TE MACHO-MACHO 3/8 / GRIFO"/>
    <s v="30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31"/>
    <s v="1631. Limpieza viaria"/>
    <s v="21"/>
    <s v="214"/>
  </r>
  <r>
    <n v="220250021177"/>
    <s v="AD"/>
    <d v="2025-05-29T00:00:00"/>
    <n v="22025004124"/>
    <s v="2025 10 2312 22700"/>
    <n v="1500"/>
    <x v="430"/>
    <s v="LIMPIEZA Y RETIRADA DE BASURA DEL CVA PASAJE DE LA MAQUESINA 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00"/>
  </r>
  <r>
    <n v="220250010079"/>
    <s v="AD"/>
    <d v="2025-04-08T00:00:00"/>
    <n v="22025002841"/>
    <s v="2025 10 2315 22611"/>
    <n v="1500"/>
    <x v="692"/>
    <s v="DISEÑO CAMPAÑA DÍA INTERNACIONAL DE LA MUJER 8M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08645"/>
    <s v="AD"/>
    <d v="2025-04-01T00:00:00"/>
    <n v="22025002588"/>
    <s v="2025 11 3111 22106"/>
    <n v="1500"/>
    <x v="33"/>
    <s v="SUMINISTRO DE MEDICAMENTOS Y MATERIAL PARA CENTRO MUNICIPAL DE PROTECCION ANIMAL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06"/>
  </r>
  <r>
    <n v="220250011292"/>
    <s v="D"/>
    <d v="2025-04-11T00:00:00"/>
    <n v="22025001128"/>
    <s v="2025 11 1621 22199"/>
    <n v="1497.27"/>
    <x v="435"/>
    <s v="ABRAZADERA 20-32/12 W2 / CANDADO IFAM K-30 / MUELLE ISO 10243 VERDE V-40-89 / REMACHE ESTANDAR C/ANCHA 4.8X30 / TORNILL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444"/>
    <s v="D"/>
    <d v="2025-05-29T00:00:00"/>
    <n v="22025001274"/>
    <s v="2025 07 1711 213"/>
    <n v="1496"/>
    <x v="234"/>
    <s v="MANO DE OBRA / STIHL TORNILLO HEXAGONAL M6 9510600 / STIHL  ANILLO 9610601 / MANO DE OBRA / BUJIA BS-OHV 992304 / TORO R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1643"/>
    <s v="AD"/>
    <d v="2025-04-11T00:00:00"/>
    <n v="22025003517"/>
    <s v="2025 10 2312 22799"/>
    <n v="1487.3"/>
    <x v="183"/>
    <s v="SERVICIOS INFORMATICOS PARA LA PROVISION DE CONTENIDOS EN EL SISTEMA DE PANTALLAS PICC DE LOS CVA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99"/>
  </r>
  <r>
    <n v="220240053803"/>
    <s v="AD"/>
    <d v="2025-04-09T00:00:00"/>
    <n v="22024007637"/>
    <s v="2025 11 1631 626"/>
    <n v="1483.94"/>
    <x v="564"/>
    <s v="ADQUISICIÓN HARDWARE PARA IMPLANTACIÓN SISTEMA DE REGISTRO JORNADA LABORAL DEL PERSONAL DEL SERVICIO DE LIMPIEZA VIARIA."/>
    <s v="220"/>
    <s v="CARTAGENA"/>
    <s v="MURCIA"/>
    <x v="3"/>
    <s v="AdDirec - Adjudicación Directa"/>
    <s v="SinC - Sin Criterio"/>
    <x v="0"/>
    <x v="1"/>
    <s v="6"/>
    <s v="6. Inversiones reales"/>
    <s v="11"/>
    <x v="0"/>
    <s v="1631"/>
    <s v="1631. Limpieza viaria"/>
    <s v="62"/>
    <s v="626"/>
  </r>
  <r>
    <n v="220240048986"/>
    <s v="AD"/>
    <d v="2025-04-09T00:00:00"/>
    <n v="22024006829"/>
    <s v="2025 0250 9332 632"/>
    <n v="1481.74"/>
    <x v="253"/>
    <s v="ADJ.CONTROL CALIDAD (LOTE 1) ENSAYOS OBRAS DE REHABILITACIÓN DEL TEATRO LOPE DE VEGA EN VALLADOLID."/>
    <s v="220"/>
    <s v="MALAGA"/>
    <s v="MALAGA"/>
    <x v="0"/>
    <s v="PrAbier - Procedimiento Abierto"/>
    <s v="MultiC - MultiCriterio"/>
    <x v="1"/>
    <x v="1"/>
    <n v="6"/>
    <s v="6. Inversiones reales"/>
    <s v="02"/>
    <x v="5"/>
    <n v="9332"/>
    <s v="9332. Mantenimiento de edificios e instalaciones municipales"/>
    <n v="63"/>
    <n v="632"/>
  </r>
  <r>
    <n v="220250010315"/>
    <s v="D"/>
    <d v="2025-04-08T00:00:00"/>
    <n v="22025002819"/>
    <s v="2025 08 1532 210"/>
    <n v="1478.86"/>
    <x v="693"/>
    <s v="IPN 80 A 12M S 275 JR (  4 UNIDADES DE 6000mm ) / 10 PLETINA DE 35X4 S 275 JR / 15 REDONDO LISO DE 14 S 275 JR / 10 REDO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8361"/>
    <s v="AD"/>
    <d v="2025-05-23T00:00:00"/>
    <n v="22025003491"/>
    <s v="2025 01 4331 22799"/>
    <n v="1452"/>
    <x v="694"/>
    <s v="ORGANIZACIÓN Y REALIZACIÓN DE DOS WEBINARS FORMATIVOS PARA QUE EMPRESAS MEJOREN SUS ESTRATEGIAS DE ATRACCIÓN DE TALENTO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1232"/>
    <s v="D"/>
    <d v="2025-04-11T00:00:00"/>
    <n v="22025001347"/>
    <s v="2025 02 9332 212"/>
    <n v="1443.49"/>
    <x v="234"/>
    <s v="SIN ID-CUARTELES FARNESIO / LLAVES MECANIZADAS ACERO / SIN ID-CUARTEL ARTILLERIA CTRA. MADRID / MALLA NORTENE AVICOLA AV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5974"/>
    <s v="D"/>
    <d v="2025-05-08T00:00:00"/>
    <n v="22025002601"/>
    <s v="2025 03 9241 213"/>
    <n v="1414.08"/>
    <x v="94"/>
    <s v="ADQUISICIÓN DE PIEZAS Y CABLEADO PARA REPARACIONES DE MICROFONÍA EN C.C. BAILARÍN VICENTE ESCUDERO"/>
    <s v="30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20039781"/>
    <s v="AD"/>
    <d v="2025-04-09T00:00:00"/>
    <n v="22022001814"/>
    <s v="2025 02 1511 609"/>
    <n v="1411.94"/>
    <x v="568"/>
    <s v="ADJ.C.CALIDAD LOTE 2 (ASIST.TECN.)REURBANIZ.PLAZA.DE LA COMUNICACIÓN (ANTIGUO AP25 ARIZA)CALLE ADOLFO SUAREZ"/>
    <s v="220"/>
    <s v="SANT CUGAT DEL VALLES"/>
    <s v="BARCELONA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6872"/>
    <s v="AD"/>
    <d v="2025-05-14T00:00:00"/>
    <n v="22025003526"/>
    <s v="2025 10 2314 22613"/>
    <n v="1410.37"/>
    <x v="424"/>
    <s v="CAMISETAS Y SUDADERAS SERIGRAFIADAS//CONCURSO PEQUEÑAS ESTRELLAS//17 DE MAYO Y 15 DE JUNIO.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17680"/>
    <s v="D"/>
    <d v="2025-05-19T00:00:00"/>
    <n v="22025001124"/>
    <s v="2025 11 1621 214"/>
    <n v="1407.81"/>
    <x v="681"/>
    <s v="ALBARAN Nº 25109 DEL 07-03-2025 / CEPILLO LATERAL HAKO 600 SILENCIOSO / ALBARAN Nº 25132 DEL 19-03-2025 / RAVO LATERAL 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6045"/>
    <s v="AD"/>
    <d v="2025-05-09T00:00:00"/>
    <n v="22025002498"/>
    <s v="2025 10 2314 212"/>
    <n v="1403.6"/>
    <x v="166"/>
    <s v="SUSTITUCION CARTEL ESPACIO JOVEN ZONA SUR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20312"/>
    <s v="D"/>
    <d v="2025-05-29T00:00:00"/>
    <n v="22025000917"/>
    <s v="2025 11 1321 214"/>
    <n v="1403.07"/>
    <x v="341"/>
    <s v="195/55R20 MICHELIN PRIM3 95H ( 3711-KGD  ) / S.I. GESTION DE NFU  (  CAT. B 3711-KGD ) / 215/65R16 CONTINENTAL LX2 98H (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7499"/>
    <s v="AD"/>
    <d v="2025-05-19T00:00:00"/>
    <n v="22025003872"/>
    <s v="2025 11 1361 22104"/>
    <n v="1361.25"/>
    <x v="221"/>
    <s v="SUMINISTRO DE 75 CONJUNTOS DE PRENDAS PARA RESCATE ACUATICO (TOALLAS Y CHANCLAS) //SERV. EXTINCION INCENDIOS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04"/>
  </r>
  <r>
    <n v="220250010179"/>
    <s v="D"/>
    <d v="2025-04-08T00:00:00"/>
    <n v="22025002819"/>
    <s v="2025 08 1532 210"/>
    <n v="1335.56"/>
    <x v="167"/>
    <s v="ALBARAN: AV24/07206 F: 02/12/2024 / MANGO MADERA MACETA 5308 B FORGED / ALCOTANA MANGO FIBRA VIDRIO DE 650 GR. / JGO. 2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1338"/>
    <s v="D"/>
    <d v="2025-04-11T00:00:00"/>
    <n v="22025001124"/>
    <s v="2025 11 1621 214"/>
    <n v="1317.69"/>
    <x v="427"/>
    <s v="SILEMBLO B. EST. D. 170E..190E.. / ESTRIBO DERECHO STRALIS / DESCONECTADOR BATERIAS 24V/200-250A / 802221 TRENZA DE MAS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1215"/>
    <s v="AD"/>
    <d v="2025-05-29T00:00:00"/>
    <n v="22025004080"/>
    <s v="2025 01 9206 22799"/>
    <n v="1306.8"/>
    <x v="695"/>
    <s v="CREACIÓN DE OBJETOS DIGITALES DEL DIARIO REGIONAL Y LA HOJA DEL LUNES PARA SPARSIS"/>
    <s v="220"/>
    <s v="SANTIAGO DE COMPOSTELA"/>
    <s v="A CORUÑA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99"/>
  </r>
  <r>
    <n v="220250017650"/>
    <s v="D"/>
    <d v="2025-05-19T00:00:00"/>
    <n v="22025001124"/>
    <s v="2025 11 1621 214"/>
    <n v="1299.54"/>
    <x v="427"/>
    <s v="ESPEJO DERE. 799X424 STRALIS 2007&gt; / SOPORTE ALETA CINCADO CURVO 540X42 / GUARDABARROS DIFERENCIAL / SILEMBLO B/ESTB. AE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40044234"/>
    <s v="AD"/>
    <d v="2025-04-30T00:00:00"/>
    <n v="22024006797"/>
    <s v="2025 08 1532 619"/>
    <n v="1291.74"/>
    <x v="66"/>
    <s v="Segunda prórroga del contrato de seguridad y salud en obras municipales SEPI lote 2"/>
    <s v="220"/>
    <s v="VALLADOLID"/>
    <s v="VALLADOLID"/>
    <x v="0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1"/>
    <s v="619"/>
  </r>
  <r>
    <n v="220250019414"/>
    <s v="AD"/>
    <d v="2025-05-26T00:00:00"/>
    <n v="22025004001"/>
    <s v="2025 06 3321 22199"/>
    <n v="1291.68"/>
    <x v="696"/>
    <s v="CTTO. SUMINISTRO DE CINTAS DE TEJUELADO PARA LAS BIBLIOTECAS MUNICIPALES // AÑO 2025"/>
    <s v="220"/>
    <s v="VALMOJADO 105"/>
    <s v="MADR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99"/>
  </r>
  <r>
    <n v="220250020436"/>
    <s v="D"/>
    <d v="2025-05-29T00:00:00"/>
    <n v="22025001276"/>
    <s v="2025 07 1711 214"/>
    <n v="1290.47"/>
    <x v="143"/>
    <s v="TA25 77 REPARACION 3856-DDD KMS 488190 CAMBIAR ACEITE 10W40, FILTROS DE ACEITE, GASOIL, RESPIRADERO, AIRE Y SECADOR CAMB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9568"/>
    <s v="AD"/>
    <d v="2025-05-27T00:00:00"/>
    <n v="22025003446"/>
    <s v="2025 11 1631 212"/>
    <n v="1275.23"/>
    <x v="639"/>
    <s v="Reparaciones en las puertas del Servicio de Limpieza en el Edificio Sito en C/ Topacio 63. Marca GRUMAN"/>
    <s v="220"/>
    <s v="MEJORADA DEL CAMPO"/>
    <s v="MADRID"/>
    <x v="0"/>
    <s v="AdDirec - Adjudicación Directa"/>
    <s v="SinC - Sin Criterio"/>
    <x v="0"/>
    <x v="1"/>
    <s v="2"/>
    <s v="2. Gastos corrientes en bienes y servicios"/>
    <s v="11"/>
    <x v="0"/>
    <s v="1631"/>
    <s v="1631. Limpieza viaria"/>
    <s v="21"/>
    <s v="212"/>
  </r>
  <r>
    <n v="220250018235"/>
    <s v="AD"/>
    <d v="2025-05-21T00:00:00"/>
    <n v="22025003952"/>
    <s v="2025 02 1511 22706"/>
    <n v="1270.5"/>
    <x v="366"/>
    <s v="ESTUDIO ARQUEOLÓGICO EN LA MOD.PGOU EN EL ENTORNO VEREDA PALOMARES, ESTUDIO ÁMBITO DE SUELO RUSTICO."/>
    <s v="220"/>
    <s v="LA CISTERNIGA"/>
    <s v="VALLADOLID"/>
    <x v="0"/>
    <s v="AdDirec - Adjudicación Directa"/>
    <s v="SinC - Sin Criterio"/>
    <x v="0"/>
    <x v="1"/>
    <s v="2"/>
    <s v="2. Gastos corrientes en bienes y servicios"/>
    <s v="02"/>
    <x v="5"/>
    <s v="1511"/>
    <s v="1511. Planficación y gestión del urbanismo"/>
    <s v="22"/>
    <s v="22706"/>
  </r>
  <r>
    <n v="220250012069"/>
    <s v="AD"/>
    <d v="2025-04-15T00:00:00"/>
    <n v="22025003418"/>
    <s v="2025 11 1621 213"/>
    <n v="1246.3"/>
    <x v="697"/>
    <s v="Revisiones anuales incluyendo cambio de aceite hidráulico de las columnas de elevación de vehículos Finkbeiner EHB."/>
    <s v="220"/>
    <s v="TERRASSA"/>
    <s v="BARCELONA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3"/>
  </r>
  <r>
    <n v="220250015340"/>
    <s v="D"/>
    <d v="2025-05-06T00:00:00"/>
    <n v="22025000769"/>
    <s v="2025 11 1361 22199"/>
    <n v="1245.54"/>
    <x v="158"/>
    <s v="ARNESES/ANCLAJES AMOVIBLE C/FUNCION DE BLOQUEO 12 MM PARA INTERVENCIONES EN ALTURA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0676"/>
    <s v="D"/>
    <d v="2025-05-29T00:00:00"/>
    <n v="22025000769"/>
    <s v="2025 11 1361 22199"/>
    <n v="1241.29"/>
    <x v="369"/>
    <s v="Albarán: VA25/1764 Fecha: 24/04/25 / CINTA CARROCERO DECOFIX 24 MM 36 MM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5825"/>
    <s v="AD"/>
    <d v="2025-05-08T00:00:00"/>
    <n v="22025002990"/>
    <s v="2025 10 2312 213"/>
    <n v="1238.75"/>
    <x v="165"/>
    <s v="MANTENIMIENTO  DEL SISTEMA DE PROTECCION CONTRA INCENDIOS DE LOS CVA EN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40044414"/>
    <s v="AD"/>
    <d v="2025-04-30T00:00:00"/>
    <n v="22024006704"/>
    <s v="2025 08 1532 619"/>
    <n v="1215.99"/>
    <x v="253"/>
    <s v="Intervención de emergencia en el viaducto del Arco de Ladrillo (expediente 20/2024 SETM)"/>
    <s v="220"/>
    <s v="MALAGA"/>
    <s v="MALAGA"/>
    <x v="4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0268"/>
    <s v="D"/>
    <d v="2025-04-08T00:00:00"/>
    <n v="22025000917"/>
    <s v="2025 11 1321 214"/>
    <n v="1214.32"/>
    <x v="143"/>
    <s v="TA25 60 REPARACION 1760-LKK KMS 59679 D-M CAJA DE CAMBIOS PARA REVISAR EMBRAGUE / PROBAR VEHICULO EN CARRETERA, SOLTAR T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8447"/>
    <s v="AD"/>
    <d v="2025-05-23T00:00:00"/>
    <n v="22025003555"/>
    <s v="2025 02 1511 641"/>
    <n v="1213.6300000000001"/>
    <x v="698"/>
    <s v="SUMINISTRO DE 1 LICENCIA DE USUARIO FLOTANTE DEL SOFTWARE GLOBAL MAPPER- CON 1 AÑO MANTENIMIENTO."/>
    <s v="220"/>
    <s v="ILLESCAS"/>
    <s v="TOLEDO"/>
    <x v="3"/>
    <s v="AdDirec - Adjudicación Directa"/>
    <s v="SinC - Sin Criterio"/>
    <x v="0"/>
    <x v="1"/>
    <s v="6"/>
    <s v="6. Inversiones reales"/>
    <s v="02"/>
    <x v="5"/>
    <s v="1511"/>
    <s v="1511. Planficación y gestión del urbanismo"/>
    <s v="64"/>
    <s v="641"/>
  </r>
  <r>
    <n v="220250015005"/>
    <s v="AD"/>
    <d v="2025-04-30T00:00:00"/>
    <n v="22025003212"/>
    <s v="2025 05 4312 22706"/>
    <n v="1210"/>
    <x v="203"/>
    <s v="DIRECCION FACULTIVA DE LAS OBRAS DE REPARACION DEL ACABADO INTERIOR DE LA CUBIERTA DEL MERCADO DEL VAL"/>
    <s v="220"/>
    <s v="ZARATAN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06"/>
  </r>
  <r>
    <n v="220250015007"/>
    <s v="AD"/>
    <d v="2025-04-30T00:00:00"/>
    <n v="22025002455"/>
    <s v="2025 05 4314 22799"/>
    <n v="1210"/>
    <x v="699"/>
    <s v="INSTALACION DE UNA LONA EN CALLE MARIA DE MOLINA."/>
    <s v="220"/>
    <s v="LAS ROZAS DE MADRID"/>
    <s v="MADRID"/>
    <x v="0"/>
    <s v="AdDirec - Adjudicación Directa"/>
    <s v="SinC - Sin Criterio"/>
    <x v="0"/>
    <x v="1"/>
    <s v="2"/>
    <s v="2. Gastos corrientes en bienes y servicios"/>
    <s v="05"/>
    <x v="10"/>
    <s v="4314"/>
    <s v="4314. Actuaciones en materia de comercio minorista"/>
    <s v="22"/>
    <s v="22799"/>
  </r>
  <r>
    <n v="220250021214"/>
    <s v="AD"/>
    <d v="2025-05-29T00:00:00"/>
    <n v="22025004074"/>
    <s v="2025 06 3232 213"/>
    <n v="1210"/>
    <x v="364"/>
    <s v="INTERVENCIONES VARIAS (REPARACIONES EN GRUPOS DE BOMBEO, CUADROS ELÉCTRICOS, MOTORIZACIÓN PERSIANAS...). CEIPS 2025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50010473"/>
    <s v="AD"/>
    <d v="2025-04-09T00:00:00"/>
    <n v="22025002864"/>
    <s v="2025 10 2315 22611"/>
    <n v="1210"/>
    <x v="700"/>
    <s v="PUBLICIDAD EN EL DIARIO DE VALLADOLID EL MUNDO - 8 DE MARZO 2025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10475"/>
    <s v="AD"/>
    <d v="2025-04-09T00:00:00"/>
    <n v="22025002866"/>
    <s v="2025 10 2315 22611"/>
    <n v="1210"/>
    <x v="73"/>
    <s v="PUBLICIDAD EN EL NORTE DE CASTILLA - 8 DE MARZO 2025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10477"/>
    <s v="AD"/>
    <d v="2025-04-09T00:00:00"/>
    <n v="22025002896"/>
    <s v="2025 10 2315 22611"/>
    <n v="1210"/>
    <x v="701"/>
    <s v="PUBLICIDAD EN EL DIA DE VALLADOLID - 8 DE MARZO 2025"/>
    <s v="220"/>
    <s v="BURGOS"/>
    <s v="BURGOS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12117"/>
    <s v="AD"/>
    <d v="2025-04-16T00:00:00"/>
    <n v="22025003679"/>
    <s v="2025 0850 1532 609"/>
    <n v="1206.3900000000001"/>
    <x v="66"/>
    <s v="Seguridad y salud en obras de ascensor urbano en calle Veleta, lote 2 (exp. 17/2023)"/>
    <s v="220"/>
    <s v="VALLADOLID"/>
    <s v="VALLADOLID"/>
    <x v="0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50015180"/>
    <s v="AD"/>
    <d v="2025-05-06T00:00:00"/>
    <n v="22025003663"/>
    <s v="2025 02 9332 203"/>
    <n v="1200.32"/>
    <x v="625"/>
    <s v="REPARACIONES EDIFICIOS ANTIGUOS CUARTELES FARNESIO."/>
    <s v="220"/>
    <s v="LAGUNA DE DUERO"/>
    <s v="VALLADOL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0"/>
    <s v="203"/>
  </r>
  <r>
    <n v="220250017142"/>
    <s v="AD"/>
    <d v="2025-05-14T00:00:00"/>
    <n v="22025003669"/>
    <s v="2025 10 2412 22001"/>
    <n v="1186.44"/>
    <x v="702"/>
    <s v="LIBROS PARA EL CENTRO DE FORMACION PARA EL EMPLEO,  CURSO DE PARQUES Y JARDINES Y AUXILIAR DE CENTRO- JACINTO BENAVENTE"/>
    <s v="220"/>
    <s v="SAN FERNANDO DE HENARES"/>
    <s v="MADR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001"/>
  </r>
  <r>
    <n v="220250017720"/>
    <s v="D"/>
    <d v="2025-05-19T00:00:00"/>
    <n v="22025001125"/>
    <s v="2025 11 1621 22103"/>
    <n v="1185.8"/>
    <x v="406"/>
    <s v="REPARACION MICROPROCEADOR DE JALTEST / ENTREGA: DE PC, PORTATIL de CLIENTE / JDC 213 M3 CABLE DE DIAGNOSIS NUEVO / CABLE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14218"/>
    <s v="D"/>
    <d v="2025-04-25T00:00:00"/>
    <n v="22025001347"/>
    <s v="2025 02 9332 212"/>
    <n v="1167.8800000000001"/>
    <x v="386"/>
    <s v="LLAVE GRIFA ALUMINIO 24&quot;&quot; SUPEREG / AMOLADORA 115mm 750W / ESCALERA ESCALISIMA (8+8) / LLAVE COMBI CARRACA 10mm / LLAVE C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40023682"/>
    <s v="AD"/>
    <d v="2025-04-30T00:00:00"/>
    <n v="22024003235"/>
    <s v="2025 08 1532 619"/>
    <n v="1166.24"/>
    <x v="203"/>
    <s v="ontrol de calidad de obras del contrato de conservación, reparación y reforma de las infraestructuras viarias, lote 2"/>
    <s v="220"/>
    <s v="ZARATAN"/>
    <s v="VALLADOLID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5348"/>
    <s v="D"/>
    <d v="2025-05-06T00:00:00"/>
    <n v="22025002596"/>
    <s v="2025 06 3321 629"/>
    <n v="1154.73"/>
    <x v="703"/>
    <s v="MORIR DOS VECES (65 UNDS) // BIBLIOTECAS MUNICIPALES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4237"/>
    <s v="AD"/>
    <d v="2025-04-25T00:00:00"/>
    <n v="22025001318"/>
    <s v="2025 10 2412 22199"/>
    <n v="1153.8399999999999"/>
    <x v="670"/>
    <s v="MATERIAL DE OFICINA PRA EL CENTRO DE FORMACION PARA ELEMPLEO -PROGRAMAS MIXTOS DE FORMACION Y EMPLEO EN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15195"/>
    <s v="ADO"/>
    <d v="2025-05-06T00:00:00"/>
    <n v="22025003537"/>
    <s v="2025 05 4312 22706"/>
    <n v="1149.5"/>
    <x v="704"/>
    <s v="Realización de dirección de la instalación de megafonía para el Mercado del Val sito en C/ Sandoval, s/n. 47003 - Vallad"/>
    <s v="240"/>
    <s v="ALDEAMAYOR DE SAN MARTIN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06"/>
  </r>
  <r>
    <n v="220229000599"/>
    <s v="AD"/>
    <d v="2025-04-09T00:00:00"/>
    <n v="22024003409"/>
    <s v="2025 11 1321 641"/>
    <n v="1145.83"/>
    <x v="705"/>
    <s v="MATRIZ DE COMUNICACIONES POLICIA MUNICIPAL.  LOTE Nº 2. EXPTE. 41/2021."/>
    <s v="220"/>
    <s v="ROZAS DE MADRID (LAS)"/>
    <s v="MADRID"/>
    <x v="3"/>
    <s v="PrAbier - Procedimiento Abierto"/>
    <s v="MultiC - MultiCriterio"/>
    <x v="2"/>
    <x v="1"/>
    <s v="6"/>
    <s v="6. Inversiones reales"/>
    <s v="11"/>
    <x v="0"/>
    <s v="1321"/>
    <s v="1321. Policía municipal"/>
    <s v="64"/>
    <s v="641"/>
  </r>
  <r>
    <n v="220250011276"/>
    <s v="D"/>
    <d v="2025-04-11T00:00:00"/>
    <n v="22025001124"/>
    <s v="2025 11 1621 214"/>
    <n v="1136.3499999999999"/>
    <x v="288"/>
    <s v="Alb. A25/186385 de 07/02/2025 / RACOR UNION D.22 / JUEGOS DE RACORES TL TUBO D.25 A M1/2 GAS / Alb. A25/186388 de 10/02/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647"/>
    <s v="D"/>
    <d v="2025-05-29T00:00:00"/>
    <n v="22025000917"/>
    <s v="2025 11 1321 214"/>
    <n v="1132.56"/>
    <x v="706"/>
    <s v="TAO25 635 REPARACION 8683-LZF KMS 49244 KIT-A  PACK SERVICIO MONTAJE NTCO. HASTA 16&quot;&quot; / CONVERGENCIA / 2210683  225/75/ R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1364"/>
    <s v="D"/>
    <d v="2025-04-11T00:00:00"/>
    <n v="22025001132"/>
    <s v="2025 11 1631 22199"/>
    <n v="1127.26"/>
    <x v="141"/>
    <s v="UBICACION DE REPETIDOR (  SEGUN PTO.M25 0002 1ºS-2025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09753"/>
    <s v="AD"/>
    <d v="2025-04-03T00:00:00"/>
    <n v="22025003188"/>
    <s v="2025 11 1361 213"/>
    <n v="1123.03"/>
    <x v="165"/>
    <s v="CONTRATO PREST SERV MANT CONSERV MAQUNAS, EQUIPOS, HERRAM Y MATER 7; LOTE 7: MANT PREV EXT PORT; SEISPC 040425 A 3112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1448"/>
    <s v="D"/>
    <d v="2025-04-11T00:00:00"/>
    <n v="22025001213"/>
    <s v="2025 03 9241 213"/>
    <n v="1121.67"/>
    <x v="685"/>
    <s v="C.C. PARQUESOL: REPOSICIÓN PIEZAS PARA REPARACIONES SISTEMAS AUDIOVISU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326"/>
    <s v="D"/>
    <d v="2025-04-11T00:00:00"/>
    <n v="22025001124"/>
    <s v="2025 11 1621 214"/>
    <n v="1117.47"/>
    <x v="32"/>
    <s v="PLAST.PILO PREM-MAGNUM-KERAK / PULPO MOSQUETON LARGO 1 METRO / PULPO MOSQUETON LARGO 1 METRO / PULPO MOSQUETON LARGO 1 M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40022250"/>
    <s v="AD"/>
    <d v="2025-04-30T00:00:00"/>
    <n v="22024003234"/>
    <s v="2025 08 1532 619"/>
    <n v="1113.46"/>
    <x v="570"/>
    <s v="ENSAYOS. Control calidad de obras del contrato de conservación, reparación y reforma de infraestructuras viarias, lote 1"/>
    <s v="22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8255"/>
    <s v="AD"/>
    <d v="2025-05-21T00:00:00"/>
    <n v="22025004184"/>
    <s v="2025 10 2412 22102"/>
    <n v="1104.9000000000001"/>
    <x v="55"/>
    <s v="reajuste presupuestario en suministro de gas-CFE Jacinto Benavente, de 7 de mayo a 30 de sept.-sobrante años anteriores"/>
    <s v="220"/>
    <s v="BARCELONA"/>
    <s v="BARCELON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2"/>
  </r>
  <r>
    <n v="220250017684"/>
    <s v="D"/>
    <d v="2025-05-19T00:00:00"/>
    <n v="22025001122"/>
    <s v="2025 11 1621 214"/>
    <n v="1103.52"/>
    <x v="497"/>
    <s v="REVISION TACOGRAFO DIGITAL 9049 KVH / PILA RESPALDO DATOS / REVISION TACOGRAFO ANALOGICO 0848 BVS / REVISION TACOGRAFO D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470"/>
    <s v="ADO"/>
    <d v="2025-05-23T00:00:00"/>
    <n v="22025002771"/>
    <s v="2025 04 3121 22799"/>
    <n v="5190.8999999999996"/>
    <x v="707"/>
    <s v="EVALUACIÓN ESPECÍFICA DE EQUIPOS DE TRABAJO (ANEXO I R.D. 1215/97) / EVALUACIÓN DE RIESGOS POR CENTRO"/>
    <s v="240"/>
    <s v="MADRID"/>
    <s v="MADR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799"/>
  </r>
  <r>
    <n v="220250017619"/>
    <s v="D"/>
    <d v="2025-05-19T00:00:00"/>
    <n v="22025001122"/>
    <s v="2025 11 1621 214"/>
    <n v="1099.93"/>
    <x v="143"/>
    <s v="TA25 38 REPARACION 7671-MJN KMS 49462 REALIZAR MANTENIMIENTO A+C / MP DESCUENTO MANTENIMIENTO PESADOS 44.5 EUR/H / 00425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474"/>
    <s v="AD"/>
    <d v="2025-04-11T00:00:00"/>
    <n v="22025003576"/>
    <s v="2025 04 9204 626"/>
    <n v="1096.26"/>
    <x v="220"/>
    <s v="SUMINISTRO ATS DE LOS SAIS DEL CPD DE RESPALDO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4"/>
    <s v="9204. Tecnologías de la información y comunicación"/>
    <s v="62"/>
    <s v="626"/>
  </r>
  <r>
    <n v="220250019411"/>
    <s v="AD"/>
    <d v="2025-05-26T00:00:00"/>
    <n v="22025003973"/>
    <s v="2025 01 9207 22699"/>
    <n v="1090.17"/>
    <x v="369"/>
    <s v="ADJUDICA OTROS GASTOS ADECUACIÓN SEDE JUNTA COFRADÍAS Y CATEDRAL POR ACTOS OFICIALES SEMANA SANTA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10137"/>
    <s v="D"/>
    <d v="2025-04-08T00:00:00"/>
    <n v="22025001347"/>
    <s v="2025 02 9332 212"/>
    <n v="1086.46"/>
    <x v="220"/>
    <s v="EBB-250 NHT 3V - EXTRACTOR CENTRIFUGO S&amp;P EBB-250 NHT 3V / T - Codigo de centro tramitador GE0011750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3820"/>
    <s v="D"/>
    <d v="2025-04-25T00:00:00"/>
    <n v="22025002819"/>
    <s v="2025 08 1532 210"/>
    <n v="1082.95"/>
    <x v="708"/>
    <s v="BALDOSA ALISTE 20X20X6 ROJA"/>
    <s v="300"/>
    <s v="TORO"/>
    <s v="ZAMORA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1330"/>
    <s v="D"/>
    <d v="2025-04-11T00:00:00"/>
    <n v="22025001124"/>
    <s v="2025 11 1621 214"/>
    <n v="1078.8"/>
    <x v="96"/>
    <s v="MANO DE OBRA / .................................................... / M.O.SUSTITUIR PASTILLAS DE FRENO TRASERAS Y PULMO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400"/>
    <s v="D"/>
    <d v="2025-05-29T00:00:00"/>
    <n v="22025000769"/>
    <s v="2025 11 1361 22199"/>
    <n v="1073.6300000000001"/>
    <x v="369"/>
    <s v="Albarán: VA25/1497 Fecha: 04/04/25 / DISCO SIERRA CMT 290.235.24M / REGLAS EXT 3M / REGLAS EXT 2M / REGLAS EXT 1M / PIN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0689"/>
    <s v="D"/>
    <d v="2025-05-29T00:00:00"/>
    <n v="22025002600"/>
    <s v="2025 01 9206 22001"/>
    <n v="1058.27"/>
    <x v="480"/>
    <s v="MANUAL DE LICENCIAS DE APERTURA DE ESTABLECIMIENTOS ( Corresponde a N/E  3 ) / SUPUESTOS PRACTICOS DE TRIBUTACION Y RECA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9206"/>
    <s v="9206. Archivo municipal"/>
    <s v="22"/>
    <s v="22001"/>
  </r>
  <r>
    <n v="220250017676"/>
    <s v="D"/>
    <d v="2025-05-19T00:00:00"/>
    <n v="22025001125"/>
    <s v="2025 11 1621 22103"/>
    <n v="1050.76"/>
    <x v="353"/>
    <s v="ADBLUE A GRANEL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18367"/>
    <s v="AD"/>
    <d v="2025-05-23T00:00:00"/>
    <n v="22025003515"/>
    <s v="2025 10 2311 213"/>
    <n v="1040"/>
    <x v="165"/>
    <s v="MANTENIMIENTO DE LOS EXTINTORES Y BIEs DE LOS DISTINTOS CENTROS DEPENDIENTES DEL SERV. DE INT. SOCIAL Y FAMIL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3"/>
  </r>
  <r>
    <n v="220250017150"/>
    <s v="AD"/>
    <d v="2025-05-14T00:00:00"/>
    <n v="22025003759"/>
    <s v="2025 10 2315 22611"/>
    <n v="1028.5"/>
    <x v="294"/>
    <s v="TRES PUNTOS VIOLETA//EN LAS MORERAS Y PLAZA MAYOR//9, 10 Y 13 DE MAYO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0456"/>
    <s v="AD"/>
    <d v="2025-04-08T00:00:00"/>
    <n v="22025002827"/>
    <s v="2025 02 9332 203"/>
    <n v="1025.1099999999999"/>
    <x v="625"/>
    <s v="ALQUILER PLATAFORMA ELEVADORA PARA TRABAJOS EN ALTURA REPARAR DEPOSITO AGUA"/>
    <s v="220"/>
    <s v="LAGUNA DE DUERO"/>
    <s v="VALLADOL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0"/>
    <s v="203"/>
  </r>
  <r>
    <n v="220250011404"/>
    <s v="D"/>
    <d v="2025-04-11T00:00:00"/>
    <n v="22025001129"/>
    <s v="2025 11 1631 214"/>
    <n v="1018.18"/>
    <x v="143"/>
    <s v="TA25 64 REPARACION 9067-JCH KMS 187427 D-M CAJA DE CAMBIOS SUSTITUIR EMBRAGUE Y RODAMIENTO PUNTA / CAMBIAR BOMBA-BOMBI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2027"/>
    <s v="AD"/>
    <d v="2025-04-15T00:00:00"/>
    <n v="22025002852"/>
    <s v="2025 07 1721 22112"/>
    <n v="1013.98"/>
    <x v="606"/>
    <s v="PANTALLAS ANTIVIENTO PARA LOS 6 SONOMETROS DE LA SECCIÓN DE CONTROL AMBIENTAL"/>
    <s v="220"/>
    <s v="SAN SEBASTIAN DE LOS REYES"/>
    <s v="MADRID"/>
    <x v="3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112"/>
  </r>
  <r>
    <n v="220220046630"/>
    <s v="AD"/>
    <d v="2025-04-09T00:00:00"/>
    <n v="22022003306"/>
    <s v="2025 02 1511 619"/>
    <n v="1006.97"/>
    <x v="623"/>
    <s v="ADJ.C.CALIDA.LOTE 1(ENSAYO MAT).EXPT.6/22 O. FAS I REURB. CALLES DAN. DEL OLMO Y PRIMER TRAMO N. DE CASTILLA (POL.ARG.)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15759"/>
    <s v="AD"/>
    <d v="2025-05-07T00:00:00"/>
    <n v="22025003821"/>
    <s v="2025 06 3321 22001"/>
    <n v="1000"/>
    <x v="278"/>
    <s v="CTO. MENOR SUMINISTRO REVISAS &quot;&quot;EL JUEVES&quot;&quot;, &quot;&quot;MUY INTERESANTE JR.&quot;&quot;, &quot;&quot;AÑO CERO&quot;&quot;, ETC.. PARA BIBLIOTECAS PUBLICAS -1 AÑO-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001"/>
  </r>
  <r>
    <n v="220250010471"/>
    <s v="AD"/>
    <d v="2025-04-09T00:00:00"/>
    <n v="22025002861"/>
    <s v="2025 10 2315 22611"/>
    <n v="1000"/>
    <x v="285"/>
    <s v="PUBLICIDAD EN CADENA SER- 8 DE MARZO 2025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18240"/>
    <s v="AD"/>
    <d v="2025-05-21T00:00:00"/>
    <n v="22025003965"/>
    <s v="2025 10 2412 223"/>
    <n v="1000"/>
    <x v="86"/>
    <s v="GESTION DE RESIDUOS  DEL CURSO DE PINTURA Y DE PARQUES Y JARDINES DEL C. DE FORMACION PARA EL EMPLEO- JACINTO BENAVENTE"/>
    <s v="220"/>
    <s v="LA FLECHA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3"/>
  </r>
  <r>
    <n v="220250014477"/>
    <s v="AD"/>
    <d v="2025-04-28T00:00:00"/>
    <n v="22025003488"/>
    <s v="2025 11 1361 22199"/>
    <n v="988.45"/>
    <x v="709"/>
    <s v="Adquisiciónde cortacabos de rescate y gafas de socorrista para formación y rescates en el medio acuático//SEISPC"/>
    <s v="220"/>
    <s v="PALMA DE MALLORCA"/>
    <s v="ILLES BALEARS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1398"/>
    <s v="D"/>
    <d v="2025-04-11T00:00:00"/>
    <n v="22025001131"/>
    <s v="2025 11 1631 22110"/>
    <n v="982.52"/>
    <x v="473"/>
    <s v="BOLSA NEGRA 90X95 G-140 BDRPLTOTAL (1000 unid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17708"/>
    <s v="D"/>
    <d v="2025-05-19T00:00:00"/>
    <n v="22025001131"/>
    <s v="2025 11 1631 22110"/>
    <n v="982.52"/>
    <x v="473"/>
    <s v="BOLSA NEGRA 90X95 G-140 BDRPLTOTAL (1000 unid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08653"/>
    <s v="AD"/>
    <d v="2025-04-01T00:00:00"/>
    <n v="22025002951"/>
    <s v="2025 0950 4321 633"/>
    <n v="980.1"/>
    <x v="267"/>
    <s v="ELABORACION PLAN SEGURIDAD Y SALUD PROYECTO SUMINISTRO Y OBRA AMPLIACION RUTA RIOS DE LUZ. PRTR NEXT GENERATION EU"/>
    <s v="220"/>
    <s v="VALLADOLID"/>
    <s v="VALLADOLID"/>
    <x v="0"/>
    <s v="AdDirec - Adjudicación Directa"/>
    <s v="SinC - Sin Criterio"/>
    <x v="0"/>
    <x v="1"/>
    <n v="6"/>
    <s v="6. Inversiones reales"/>
    <s v="09"/>
    <x v="8"/>
    <n v="4321"/>
    <s v="4321. Turismo"/>
    <n v="63"/>
    <n v="633"/>
  </r>
  <r>
    <n v="220250009751"/>
    <s v="AD"/>
    <d v="2025-04-03T00:00:00"/>
    <n v="22025003184"/>
    <s v="2025 11 1361 213"/>
    <n v="975.56"/>
    <x v="710"/>
    <s v="CONTRATO PREST SERV MANT CONSERV MAQUNAS, EQUIPOS, HERRAM Y MATER ; LOTE 6: MANT PREV GIMNAS; SEISPC//040425 A 311225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40042734"/>
    <s v="AD"/>
    <d v="2025-04-09T00:00:00"/>
    <n v="22024005880"/>
    <s v="2025 02 1511 619"/>
    <n v="969.31"/>
    <x v="66"/>
    <s v="ASISTENCIA DIRECCIÓN FACULTATIVA MOD.Nº 1 OBRAS REURBANIZACIÓN POLÍGONO ARGALES. EXPTE. 6/22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20271"/>
    <s v="AD"/>
    <d v="2025-05-28T00:00:00"/>
    <n v="22025004147"/>
    <s v="2025 07 1711 22799"/>
    <n v="968"/>
    <x v="711"/>
    <s v="LABORES DE TALA FRACCIONADA DE 2 PLATANOS POR OBRAS DE IMPERMEABILIZACION EN PARQUESOL."/>
    <s v="220"/>
    <s v="LAGUNA DE DUERO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799"/>
  </r>
  <r>
    <n v="220250020612"/>
    <s v="D"/>
    <d v="2025-05-29T00:00:00"/>
    <n v="22025000766"/>
    <s v="2025 11 1361 214"/>
    <n v="967.42"/>
    <x v="287"/>
    <s v="8108GDJ-H.M.O.  SUSTITUIR TUBERIAS DE ADBLUE Y TUBERIAS DE REFRIGERACION DE ADBLUE /   H.M.O.  SUSTITUIR  TAPON  DEPOS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20703"/>
    <s v="D"/>
    <d v="2025-05-29T00:00:00"/>
    <n v="22025000730"/>
    <s v="2025 10 2312 212"/>
    <n v="963.04"/>
    <x v="220"/>
    <s v="MANTENIMIENTO, SUMINISTRO DE  ORION BALIZADO IP65 ESTANDAR  (ZC) 5 LM TIPO NP 3H PARA REPRACIONES DEL CVA  VICTORIA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5200"/>
    <s v="D"/>
    <d v="2025-05-06T00:00:00"/>
    <n v="22025000730"/>
    <s v="2025 10 2312 212"/>
    <n v="957.75"/>
    <x v="125"/>
    <s v="MANTENIMIENO, SUMINISTRO DE MATERIAL PARA REPARACIONES DEL CVA PTE. COLG, ROND Y LA VICT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8159"/>
    <s v="AD"/>
    <d v="2025-05-21T00:00:00"/>
    <n v="22025003945"/>
    <s v="2025 11 1321 213"/>
    <n v="955.9"/>
    <x v="80"/>
    <s v="SUSTITUCIÓN DE MOTOR EN PUERTA CORREDERA AVERIADA EN DEPENDENCIAS DE LA POLICÍA MUNICIPAL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3"/>
  </r>
  <r>
    <n v="220250011348"/>
    <s v="D"/>
    <d v="2025-04-11T00:00:00"/>
    <n v="22025001124"/>
    <s v="2025 11 1621 214"/>
    <n v="955.27"/>
    <x v="441"/>
    <s v="TRANSPORTE A CLIENTE SC1400-0000-0010 / COLUMNA POL.TAIL.LISA DER.OLYM S2FT30-0000-345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40061642"/>
    <s v="AD"/>
    <d v="2025-04-09T00:00:00"/>
    <n v="22024009169"/>
    <s v="2025 03 9241 632"/>
    <n v="952.51"/>
    <x v="712"/>
    <s v="SPC 166/2024 REDACCIÓN DE PROYECTO DE LA OBRA DE MODIFICACIÓN DE LA RAMPA DEL TEMPLETE DEL PARQUE DE LA PAZ"/>
    <s v="220"/>
    <s v="BURGOS"/>
    <s v="BURGOS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0313"/>
    <s v="D"/>
    <d v="2025-04-08T00:00:00"/>
    <n v="22025000917"/>
    <s v="2025 11 1321 214"/>
    <n v="950.56"/>
    <x v="500"/>
    <s v="REPARAR CULATA / REPARAR ARMADURA ASIENTO / SUSTITUIR PIÑON ARBOL LEVAS ESCAPE  / DESMONTAR Y MONTAR ARMADURA ASIENTO DL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7343"/>
    <s v="D"/>
    <d v="2025-05-16T00:00:00"/>
    <n v="22025001270"/>
    <s v="2025 07 1711 22199"/>
    <n v="950.04"/>
    <x v="234"/>
    <s v="STIHL BOBINA 40027133012 / STIHL  PARTE INFERIOR 40027139708 / RIBERA / G.FERRARI HOJA DE RETENCION LISA I=195-0090 9502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1278"/>
    <s v="D"/>
    <d v="2025-04-11T00:00:00"/>
    <n v="22025001124"/>
    <s v="2025 11 1621 214"/>
    <n v="945.01"/>
    <x v="427"/>
    <s v="KIT PASTILLAS EVO-PRO KNORR SN-7 / AVISADOR RVI,AE..ELSA II MERITOR / KIT PASTILLAS SN-7000 C/TANGENC. / ACTUADOR 24/24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750"/>
    <s v="AD"/>
    <d v="2025-05-29T00:00:00"/>
    <n v="22025004038"/>
    <s v="2025 10 2312 22617"/>
    <n v="944.91"/>
    <x v="325"/>
    <s v="IMPRESION 100 EJEMPLARES DEL III PLAN MUNICIPAL DE ACCESIBILIDAD Y UN ROL UP-  ACCESIBILIDAD- INICIAT.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7"/>
  </r>
  <r>
    <n v="220250020424"/>
    <s v="D"/>
    <d v="2025-05-29T00:00:00"/>
    <n v="22025001274"/>
    <s v="2025 07 1711 213"/>
    <n v="933.38"/>
    <x v="407"/>
    <s v="MINI FUSIBLE 15A / FUSIBLE &quot;&quot;MINI&quot;&quot; 15A / FUSIBLE &quot;&quot;MINI&quot;&quot; 20A / Diodo / Batería con carga líquida / Pasador rompible / BLIS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0366"/>
    <s v="D"/>
    <d v="2025-05-29T00:00:00"/>
    <n v="22025000917"/>
    <s v="2025 11 1321 214"/>
    <n v="930.89"/>
    <x v="460"/>
    <s v="FRONTAL FARO DELANTERO VERSYS 650 / TAPA LATERAL DEL/DER VERSYS 650 / TAPA DE TERMOSTATO DE MOTOR / JUNTA TAPA TERMOSTAT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0332"/>
    <s v="D"/>
    <d v="2025-05-29T00:00:00"/>
    <n v="22025000919"/>
    <s v="2025 11 1321 214"/>
    <n v="925.53"/>
    <x v="352"/>
    <s v="FCI250200000322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0422"/>
    <s v="D"/>
    <d v="2025-05-29T00:00:00"/>
    <n v="22025001274"/>
    <s v="2025 07 1711 213"/>
    <n v="921.78"/>
    <x v="407"/>
    <s v="Kit de mantenimiento / Jardineri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0691"/>
    <s v="D"/>
    <d v="2025-05-29T00:00:00"/>
    <n v="22025002600"/>
    <s v="2025 01 9206 22001"/>
    <n v="913.83"/>
    <x v="463"/>
    <s v="9788419582201 Convento de POrta Coeli y las Dominicas Calderonas de Valladolid / 9788470529757 Formularios De La Adminis"/>
    <s v="300"/>
    <s v="VILLANUEVA DE SAN MANCIO"/>
    <s v="VALLADOLID"/>
    <x v="3"/>
    <s v="PrAbier - Procedimiento Abierto"/>
    <s v="MultiC - MultiCriterio"/>
    <x v="1"/>
    <x v="1"/>
    <s v="2"/>
    <s v="2. Gastos corrientes en bienes y servicios"/>
    <s v="01"/>
    <x v="6"/>
    <s v="9206"/>
    <s v="9206. Archivo municipal"/>
    <s v="22"/>
    <s v="22001"/>
  </r>
  <r>
    <n v="220240010760"/>
    <s v="AD"/>
    <d v="2025-04-30T00:00:00"/>
    <n v="22024003679"/>
    <s v="2025 08 1532 619"/>
    <n v="911.42"/>
    <x v="66"/>
    <s v="Redacción de Estudios de Seguridad y Salud para los proyectos redactados en el SEPI en el año 2024.-"/>
    <s v="220"/>
    <s v="VALLADOLID"/>
    <s v="VALLADOLID"/>
    <x v="0"/>
    <s v="AdDirec - Adjudicación Directa"/>
    <s v="SinC - Sin Criterio"/>
    <x v="0"/>
    <x v="1"/>
    <s v="6"/>
    <s v="6. Inversiones reales"/>
    <s v="08"/>
    <x v="2"/>
    <s v="1532"/>
    <s v="1532. Pavimentación vias públicas y otros servicios urbanísticos"/>
    <s v="61"/>
    <s v="619"/>
  </r>
  <r>
    <n v="220250021207"/>
    <s v="AD"/>
    <d v="2025-05-29T00:00:00"/>
    <n v="22025004198"/>
    <s v="2025 01 9203 22699"/>
    <n v="907.5"/>
    <x v="713"/>
    <s v="MONTAJE TRES JAIMAS PARA INAUGURACIÓN PLAZA JOSE LUIS DE SANTOS, R.I."/>
    <s v="220"/>
    <s v="SANTOVENIA DE PISUERGA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09746"/>
    <s v="AD"/>
    <d v="2025-04-03T00:00:00"/>
    <n v="22025003174"/>
    <s v="2025 11 1361 213"/>
    <n v="907.5"/>
    <x v="624"/>
    <s v="CONTRATO PREST SERV MANT CONSERV MAQ, EQ, HERRAM Y MATER 7; LOTE 2: MANT CORREC BOT AIRE COMPR; SEISPC//040425 A 311225"/>
    <s v="220"/>
    <s v="ARGANDA DEL REY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09750"/>
    <s v="AD"/>
    <d v="2025-04-03T00:00:00"/>
    <n v="22025003182"/>
    <s v="2025 11 1361 213"/>
    <n v="907.5"/>
    <x v="633"/>
    <s v="CONTRATO PREST SERV MANT CONS MAQ, EQ, HERRAM Y MATER 7; LOTE 5: MANT CORRE EQ HERR EXCARCELACIO; SEISPC 040425 A 311225"/>
    <s v="220"/>
    <s v="MOS"/>
    <s v="PONTEVEDRA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2002"/>
    <s v="AD"/>
    <d v="2025-04-15T00:00:00"/>
    <n v="22025002994"/>
    <s v="2025 01 9203 22103"/>
    <n v="905"/>
    <x v="448"/>
    <s v="SUMINISTRO COMBUSTIBLE VEHICULOS OFICIALES, R.I."/>
    <s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103"/>
  </r>
  <r>
    <n v="220250018270"/>
    <s v="AD"/>
    <d v="2025-05-22T00:00:00"/>
    <n v="22025004287"/>
    <s v="2025 01 4331 22799"/>
    <n v="902"/>
    <x v="199"/>
    <s v="CATERING PARA 50 PERSONAS DENTRO DEL PROYECTO URBANEW"/>
    <s v="220"/>
    <s v="LA CISTERNIGA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0589"/>
    <s v="D"/>
    <d v="2025-05-29T00:00:00"/>
    <n v="22025001122"/>
    <s v="2025 11 1621 214"/>
    <n v="895.78"/>
    <x v="96"/>
    <s v="MANO DE OBRA / M.O. D/M INYECTORES Y CAMBIAR CAMISAS, SACAR ANTIC.../// AM 23/2020 // SERVICIO DE LIMPIEZ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5823"/>
    <s v="AD"/>
    <d v="2025-05-08T00:00:00"/>
    <n v="22025002900"/>
    <s v="2025 03 9241 203"/>
    <n v="888"/>
    <x v="100"/>
    <s v="AMPLIACIÓN CONTRATO SUMINISTRO IMPRESIÓN CORPORATIVA: C.M. LAS FLORES"/>
    <s v="220"/>
    <s v="VALLADOLID"/>
    <s v="VALLADOLID"/>
    <x v="3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0"/>
    <s v="203"/>
  </r>
  <r>
    <n v="220250015825"/>
    <s v="AD"/>
    <d v="2025-05-08T00:00:00"/>
    <n v="22025002989"/>
    <s v="2025 10 2312 213"/>
    <n v="884.8"/>
    <x v="165"/>
    <s v="MANTENIMIENTO  DEL SISTEMA DE PROTECCION CONTRA INCENDIOS DE LOS CVA EN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18255"/>
    <s v="AD"/>
    <d v="2025-05-21T00:00:00"/>
    <n v="22025004185"/>
    <s v="2025 10 2412 22102"/>
    <n v="883.93"/>
    <x v="55"/>
    <s v="reajuste presupuestario en suministro de gas-CFE Jacinto Benavente, de 7 de mayo a 30 de sept.-sobrante años anteriores"/>
    <s v="220"/>
    <s v="BARCELONA"/>
    <s v="BARCELON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2"/>
  </r>
  <r>
    <n v="220250018255"/>
    <s v="AD"/>
    <d v="2025-05-21T00:00:00"/>
    <n v="22025004186"/>
    <s v="2025 10 2412 22102"/>
    <n v="883.92"/>
    <x v="55"/>
    <s v="reajuste presupuestario en suministro de gas-CFE Jacinto Benavente, de 7 de mayo a 30 de sept.-sobrante años anteriores"/>
    <s v="220"/>
    <s v="BARCELONA"/>
    <s v="BARCELON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2"/>
  </r>
  <r>
    <n v="220250011256"/>
    <s v="D"/>
    <d v="2025-04-11T00:00:00"/>
    <n v="22025001128"/>
    <s v="2025 11 1621 22199"/>
    <n v="878.93"/>
    <x v="234"/>
    <s v="VEHICULO MATRICULA 5461BZY / JUNTA TAPA BALANCINES 4400097 / CUERDA ARRANQUE 3,0MM 100MT. / STIHL CABEZAL DE CORTE AUTO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1290"/>
    <s v="D"/>
    <d v="2025-04-11T00:00:00"/>
    <n v="22025001124"/>
    <s v="2025 11 1621 214"/>
    <n v="874.03"/>
    <x v="473"/>
    <s v="VALVULA ESF GENEBRE 3/4 / ASPERSOR ATOMIZADOR CEPILLOS / MACHON MM LATON 3/4 / CINTA DYMO LETRATAG PLASTIC BLANCO / ROL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157"/>
    <s v="D"/>
    <d v="2025-04-08T00:00:00"/>
    <n v="22025000769"/>
    <s v="2025 11 1361 22199"/>
    <n v="868.11"/>
    <x v="473"/>
    <s v="MANGO UNIVERSAL U-88 / CARRETILLA 2 BOTELLAS MOD 2B50 / PAR GUANTE SOLDAR 40 CM / ELECTRODO/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7625"/>
    <s v="D"/>
    <d v="2025-05-19T00:00:00"/>
    <n v="22025001128"/>
    <s v="2025 11 1621 22199"/>
    <n v="855.34"/>
    <x v="376"/>
    <s v="CONTENEDOR Nº 1 AZUL. REPARAR GOLPES. SUSTITUCIÓN DE BISAGRAS. REPARACIÓN DE PUERTAS INFERIORES. / CONTENEDOR Nº 2 AZUL."/>
    <s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1406"/>
    <s v="D"/>
    <d v="2025-04-11T00:00:00"/>
    <n v="22025001129"/>
    <s v="2025 11 1631 214"/>
    <n v="854.94"/>
    <x v="714"/>
    <s v="CUB. 225/75R16C 118R CARRIE ( 5682MDL ) / DES/MONTAR+EQUIL+VALVULA TURISMO ( 5682MDL )"/>
    <s v="300"/>
    <s v="CORDOBA"/>
    <s v="CORDOB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1778"/>
    <s v="AD"/>
    <d v="2025-04-14T00:00:00"/>
    <n v="22025002763"/>
    <s v="2025 04 9209 625"/>
    <n v="833.69"/>
    <x v="715"/>
    <s v="ADQUISICIÓN DE MOBILIARIO CON DESTINO AL SERVICIO DE COMERCIO Y MERCADOS (1 MESA, 1 CAJONERA Y 1 SILLA TRABAJO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15826"/>
    <s v="AD"/>
    <d v="2025-05-08T00:00:00"/>
    <n v="22025002991"/>
    <s v="2025 01 9203 22699"/>
    <n v="819.67"/>
    <x v="27"/>
    <s v="REPROGRAMACION SISTEMAS CONTROL DE TIEMPOS INTERVENCIONES CONCEJALES SALON DE PLENOS."/>
    <s v="220"/>
    <s v="ZARATAN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19316"/>
    <s v="AD"/>
    <d v="2025-05-26T00:00:00"/>
    <n v="22025002525"/>
    <s v="2025 10 2312 22699"/>
    <n v="811.7"/>
    <x v="716"/>
    <s v="ACTIVIDAD EN EL CVA RONDILLA Y PARQUESOL  POR SAN PEDRO REGALADO - JUEGOS GIGANTES DE MADERA - INICIATIVAS SOCIALES"/>
    <s v="220"/>
    <s v="ZAMORA"/>
    <s v="ZAMORA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1426"/>
    <s v="D"/>
    <d v="2025-04-11T00:00:00"/>
    <n v="22025001270"/>
    <s v="2025 07 1711 22199"/>
    <n v="807.53"/>
    <x v="234"/>
    <s v="VIVERO-SOTO / STIHL PALANCA DE ACTIVACIÓN 43111604800 / Parquesol / WALKER BRAZO ELEVADOR 8402-8 / WALKER ROTULA ROSCAD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40017931"/>
    <s v="AD"/>
    <d v="2025-04-09T00:00:00"/>
    <n v="22024004241"/>
    <s v="2025 02 1511 609"/>
    <n v="805.11"/>
    <x v="267"/>
    <s v="COORDINACIÓN SEGURIDAD Y SALUD Y REDAC.EBSS OBRA CONSTRUC. GEODA EN PLAZA DE LA COMUNICACIÓN.Exp.16/23"/>
    <s v="220"/>
    <s v="VALLADOLID"/>
    <s v="VALLADOLID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50019404"/>
    <s v="AD"/>
    <d v="2025-05-26T00:00:00"/>
    <n v="22025003458"/>
    <s v="2025 01 9205 22199"/>
    <n v="801.1"/>
    <x v="717"/>
    <s v="ADJUDICA OTROS SUMINISTROS A IMPRENTA: LIMPIEZA DE TINTAS Y EQUIPOS - AÑO 2025"/>
    <s v="220"/>
    <s v="MALAGA"/>
    <s v="MALAGA"/>
    <x v="3"/>
    <s v="AdDirec - Adjudicación Directa"/>
    <s v="SinC - Sin Criterio"/>
    <x v="0"/>
    <x v="1"/>
    <s v="2"/>
    <s v="2. Gastos corrientes en bienes y servicios"/>
    <s v="01"/>
    <x v="6"/>
    <s v="9205"/>
    <s v="9205. Imprenta municipal"/>
    <s v="22"/>
    <s v="22199"/>
  </r>
  <r>
    <n v="220250017171"/>
    <s v="AD"/>
    <d v="2025-05-14T00:00:00"/>
    <n v="22025003935"/>
    <s v="2025 0850 1532 619"/>
    <n v="796.13"/>
    <x v="203"/>
    <s v="A.T.Control Calidad (LOTE 2)  MODIFICADO Obra ASCENSOR URBANO EN CALLE VELETA. Expte SETM 17/2023."/>
    <s v="220"/>
    <s v="ZARATAN"/>
    <s v="VALLADOL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0201"/>
    <s v="D"/>
    <d v="2025-04-08T00:00:00"/>
    <n v="22025001270"/>
    <s v="2025 07 1711 22199"/>
    <n v="795.72"/>
    <x v="234"/>
    <s v="FLEX.MEDID  5MT 25MM 8255 BI-MATERIAL / CINTA METR. MEDID 2680/ 30 M METAL-NYLON / STIHL CINTURÓN DE CADERA 42827109101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8238"/>
    <s v="AD"/>
    <d v="2025-05-21T00:00:00"/>
    <n v="22025003963"/>
    <s v="2025 04 9209 625"/>
    <n v="793.76"/>
    <x v="687"/>
    <s v="ADQUISICIÓN DE MOBILIARIO CON DESTINO AL GABINETE DE ALCALDÍA (4 SILLAS DE TRABAJO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11322"/>
    <s v="D"/>
    <d v="2025-04-11T00:00:00"/>
    <n v="22025001124"/>
    <s v="2025 11 1621 214"/>
    <n v="787.54"/>
    <x v="441"/>
    <s v="ROTULA CILINDRO HIDRAULICO / ARANDELA / POLEA LISA MOTOR VM / CORREA MOTOR CC2020/5000/EU6 / POLEA AIRE ACOND.CC2020 EU-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448"/>
    <s v="AD"/>
    <d v="2025-05-23T00:00:00"/>
    <n v="22025003566"/>
    <s v="2025 10 2311 212"/>
    <n v="787.27"/>
    <x v="198"/>
    <s v="OCHO PERSIANAS VENECIANAS PARA CEAS BARRIO ESPAÑA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11424"/>
    <s v="D"/>
    <d v="2025-04-11T00:00:00"/>
    <n v="22025001270"/>
    <s v="2025 07 1711 22199"/>
    <n v="777.51"/>
    <x v="167"/>
    <s v="ALBARAN: AV25/01994 F: 28/03/2025 / MTS.CINCHA TIRACOR / GUANTE NITRILO NITRIBLAC T-9 / GUANTE NITRILO NITRIBLAC T-10 /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5403"/>
    <s v="ADO"/>
    <d v="2025-05-06T00:00:00"/>
    <n v="22025003770"/>
    <s v="2025 02 9331 22706"/>
    <n v="775.61"/>
    <x v="10"/>
    <s v="SISTS SEGURIDAD EDIF.PERS. MAYORES ARCA REAL (EXP. 97/2006 PS 8 LOTE . AC.MARCO SPSC-SE24/2024) CUOTA 02-2025 A 01-2026"/>
    <s v="240"/>
    <s v="SALAMANCA"/>
    <s v="SALAMANCA"/>
    <x v="0"/>
    <s v="PrAbier - Procedimiento Abierto"/>
    <s v="MultiC - MultiCriterio"/>
    <x v="1"/>
    <x v="1"/>
    <s v="2"/>
    <s v="2. Gastos corrientes en bienes y servicios"/>
    <s v="02"/>
    <x v="5"/>
    <s v="9331"/>
    <s v="9331. Gestión del patrimonio"/>
    <s v="22"/>
    <s v="22706"/>
  </r>
  <r>
    <n v="220250010177"/>
    <s v="D"/>
    <d v="2025-04-08T00:00:00"/>
    <n v="22025002821"/>
    <s v="2025 08 1532 214"/>
    <n v="774.32"/>
    <x v="426"/>
    <s v="ADPRO/BLUE10 - BLUE10 / ADPRO/60440 - GRASA 450GR. / POOL/1770 - LIMPIASALPICADEROS 1000ML.RM CLEAN / ADPRO/METALLUBEDIS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0181"/>
    <s v="D"/>
    <d v="2025-04-08T00:00:00"/>
    <n v="22025002819"/>
    <s v="2025 08 1532 210"/>
    <n v="766.29"/>
    <x v="482"/>
    <s v="M² ADOQUÍN 12X18X16 PETREO NEGRO / PALET P.DU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7142"/>
    <s v="AD"/>
    <d v="2025-05-14T00:00:00"/>
    <n v="22025003670"/>
    <s v="2025 10 2412 22001"/>
    <n v="763.52"/>
    <x v="702"/>
    <s v="LIBROS PARA EL CENTRO DE FORMACION PARA EL EMPLEO,  CURSO DE PARQUES Y JARDINES Y AUXILIAR DE CENTRO- JACINTO BENAVENTE"/>
    <s v="220"/>
    <s v="SAN FERNANDO DE HENARES"/>
    <s v="MADR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001"/>
  </r>
  <r>
    <n v="220250011248"/>
    <s v="D"/>
    <d v="2025-04-11T00:00:00"/>
    <n v="22025001347"/>
    <s v="2025 02 9332 212"/>
    <n v="757.88"/>
    <x v="243"/>
    <s v="ALB: 25-202175 PED: 25-003616-1003 S/PED: RECINTO FERIAL / HIDRANTE MODELO LIGERO (00104) DN100 (BOCA RIEGO-INCENDIO) /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4200"/>
    <s v="D"/>
    <d v="2025-04-25T00:00:00"/>
    <n v="22025002596"/>
    <s v="2025 06 3321 629"/>
    <n v="751.48"/>
    <x v="718"/>
    <s v="LOTE LIBROS // BIBLIOTECAS MUNICIPALES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9393"/>
    <s v="AD"/>
    <d v="2025-05-26T00:00:00"/>
    <n v="22025003678"/>
    <s v="2025 05 4312 632"/>
    <n v="750.2"/>
    <x v="267"/>
    <s v="SERVICIO DE SEGURIDAD Y SALUD PARA OBRAS DE  REPARACION DE  ALGUNOS  PUESTOS EN EL MERCADO DE LAS DELICIAS."/>
    <s v="220"/>
    <s v="VALLADOLID"/>
    <s v="VALLADOLID"/>
    <x v="0"/>
    <s v="AdDirec - Adjudicación Directa"/>
    <s v="SinC - Sin Criterio"/>
    <x v="0"/>
    <x v="1"/>
    <s v="6"/>
    <s v="6. Inversiones reales"/>
    <s v="05"/>
    <x v="10"/>
    <s v="4312"/>
    <s v="4312. Mercados"/>
    <s v="63"/>
    <s v="632"/>
  </r>
  <r>
    <n v="220250020270"/>
    <s v="AD"/>
    <d v="2025-05-28T00:00:00"/>
    <n v="22025001471"/>
    <s v="2025 06 3321 223"/>
    <n v="750"/>
    <x v="357"/>
    <s v="COMPLEMENTARIA CTTO. SERVICIO ENVÍO Y REPARTO LIBROS BIBLIOTECAS MUNICIPALES. AÑO 2025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3"/>
  </r>
  <r>
    <n v="220250020316"/>
    <s v="D"/>
    <d v="2025-05-29T00:00:00"/>
    <n v="22025000918"/>
    <s v="2025 11 1321 213"/>
    <n v="748.95"/>
    <x v="125"/>
    <s v="LUMINARIA SIMON 729.50 60X60 LOW GLARE 4000K MODULAR / TASA ECORAEE   (R.DECRETO 208/2005) / LAMPARA MZD LED STD A60  8W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17694"/>
    <s v="D"/>
    <d v="2025-05-19T00:00:00"/>
    <n v="22025001123"/>
    <s v="2025 11 1631 214"/>
    <n v="747.78"/>
    <x v="287"/>
    <s v="0756MFM    H.M.O.  REALIZAR MANTENIMIENTO  A  Y  B  SEGUN  INDICACIONES  DEL CLIENTE  (ACEITE,  FILTRO  DE ACEITE, COM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1206"/>
    <s v="AD"/>
    <d v="2025-05-29T00:00:00"/>
    <n v="22025002704"/>
    <s v="2025 03 9241 625"/>
    <n v="735.68"/>
    <x v="198"/>
    <s v="SUMINISTRO E INSTALACIÓN DE 24 PERSIANAS VENECIANAS EN C.C. DELICIAS"/>
    <s v="220"/>
    <s v="VALLADOLID"/>
    <s v="VALLADOLID"/>
    <x v="3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5"/>
  </r>
  <r>
    <n v="220240050748"/>
    <s v="AD"/>
    <d v="2025-04-09T00:00:00"/>
    <n v="22024007867"/>
    <s v="2025 05 4312 632"/>
    <n v="735.43"/>
    <x v="574"/>
    <s v="CONTROL DE CALIDAD DE LAS OBRAS DE REPARACION DE LA CUBIERTA DEL MERCADO DEL VAL."/>
    <s v="220"/>
    <s v="ALCOBENDAS"/>
    <s v="MADRID"/>
    <x v="4"/>
    <s v="PrAbier - Procedimiento Abierto"/>
    <s v="MultiC - MultiCriterio"/>
    <x v="1"/>
    <x v="1"/>
    <s v="6"/>
    <s v="6. Inversiones reales"/>
    <s v="05"/>
    <x v="10"/>
    <s v="4312"/>
    <s v="4312. Mercados"/>
    <s v="63"/>
    <s v="632"/>
  </r>
  <r>
    <n v="220250011346"/>
    <s v="D"/>
    <d v="2025-04-11T00:00:00"/>
    <n v="22025001122"/>
    <s v="2025 11 1621 214"/>
    <n v="732.49"/>
    <x v="143"/>
    <s v="TA25 61 REPARACION 7334-LWL KMS 45176 CAMBIAR PASTILLAS FRENOS 1º Y 2º EJE / 050361226700 JGO TABLETAS FR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730"/>
    <s v="D"/>
    <d v="2025-05-19T00:00:00"/>
    <n v="22025001124"/>
    <s v="2025 11 1621 214"/>
    <n v="729.01"/>
    <x v="441"/>
    <s v="SESNOR FMO PLUS SESNOR FMO PLUS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4075"/>
    <s v="D"/>
    <d v="2025-04-25T00:00:00"/>
    <n v="22025001079"/>
    <s v="2025 06 3232 212"/>
    <n v="728.2"/>
    <x v="445"/>
    <s v="SUMINISTRO MATERIAL DE FONTANERÍA PARA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1202"/>
    <s v="AD"/>
    <d v="2025-05-29T00:00:00"/>
    <n v="22025004182"/>
    <s v="2025 10 2312 22612"/>
    <n v="726.01"/>
    <x v="325"/>
    <s v="IMPRESIÓN DE 30 EJEMPLARES DEL III PLAN MUNICIPAL DE COOPERACION AL DESARROLLO  Y ELABORACION DE ROLAC,- INICIATIVAS SO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15755"/>
    <s v="AD"/>
    <d v="2025-05-07T00:00:00"/>
    <n v="22025003575"/>
    <s v="2025 06 3231 22102"/>
    <n v="726"/>
    <x v="55"/>
    <s v="INSPECCIÓN PERIÓDICA DE LA INSTALACIÓN RECEPTORA INDIVIDUAL (IRI) ESCUELAS INFANTILES. AÑO 2025"/>
    <s v="220"/>
    <s v="BARCELONA"/>
    <s v="BARCELONA"/>
    <x v="0"/>
    <s v="AdDirec - Adjudicación Directa"/>
    <s v="SinC - Sin Criterio"/>
    <x v="0"/>
    <x v="1"/>
    <s v="2"/>
    <s v="2. Gastos corrientes en bienes y servicios"/>
    <s v="06"/>
    <x v="4"/>
    <s v="3231"/>
    <s v="3231. Escuelas infantiles"/>
    <s v="22"/>
    <s v="22102"/>
  </r>
  <r>
    <n v="220250021224"/>
    <s v="AD"/>
    <d v="2025-05-29T00:00:00"/>
    <n v="22025004143"/>
    <s v="2025 11 1631 22199"/>
    <n v="726"/>
    <x v="119"/>
    <s v="ADQUISICIÓN DE MANTERIAL POR EL SERVICIO DE MANTENIMIENTO, PARA REPARACIONES PARA EL SERVICIO DE LIMPIEZA VIARIA.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631"/>
    <s v="1631. Limpieza viaria"/>
    <s v="22"/>
    <s v="22199"/>
  </r>
  <r>
    <n v="220250017633"/>
    <s v="D"/>
    <d v="2025-05-19T00:00:00"/>
    <n v="22025001122"/>
    <s v="2025 11 1621 214"/>
    <n v="724.86"/>
    <x v="96"/>
    <s v="MANO DE OBRA / .................................................... / M.O. REALIZAR MANTENIMIENTO DE LAS 500 HORAS / ..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346"/>
    <s v="D"/>
    <d v="2025-05-29T00:00:00"/>
    <n v="22025001602"/>
    <s v="2025 07 1711 619"/>
    <n v="720"/>
    <x v="445"/>
    <s v="MODULO CONTROL ESP-BAT-BT-1 ESTACION / PACK 4 PILAS ALCALINAS 1,5 V. R-6"/>
    <s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20039780"/>
    <s v="AD"/>
    <d v="2025-04-09T00:00:00"/>
    <n v="22022001814"/>
    <s v="2025 02 1511 609"/>
    <n v="715.34"/>
    <x v="253"/>
    <s v="ADJ.C.CALIDAD.LOTE 1(ENSAYOS MAT)EXPTE.46/21 REURBANIZACIÓN P. DE LA COMUNICACIÓN (ANTIGUA AP25-1 ARIZA)  ADOLFO SUAREZ."/>
    <s v="220"/>
    <s v="MALAGA"/>
    <s v="MALAGA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8471"/>
    <s v="ADO"/>
    <d v="2025-05-23T00:00:00"/>
    <n v="22025002782"/>
    <s v="2025 04 3121 22799"/>
    <n v="174.24"/>
    <x v="46"/>
    <s v="BATAS / TOALLAS / PORTES / CASACA"/>
    <s v="240"/>
    <s v="TUDELA DE DUERO"/>
    <s v="VALLADOL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799"/>
  </r>
  <r>
    <n v="220250018078"/>
    <s v="AD"/>
    <d v="2025-05-21T00:00:00"/>
    <n v="22025003745"/>
    <s v="2025 04 9202 22607"/>
    <n v="700"/>
    <x v="719"/>
    <s v="Contrometrajes pruebas físicas de 5 plazas de Sargentos del Servicio de Extinción de Incendios, S. y P.C.. Abril 2025.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1"/>
    <s v="9202"/>
    <s v="9202. Gestión de recursos humanos"/>
    <s v="22"/>
    <s v="22607"/>
  </r>
  <r>
    <n v="220250017819"/>
    <s v="AD"/>
    <d v="2025-05-20T00:00:00"/>
    <n v="22025003438"/>
    <s v="2025 10 2412 22110"/>
    <n v="700"/>
    <x v="720"/>
    <s v="SUMINISTRO DE MATERIAL DE LIMPIEZA PARALOS CURSOS DEL C. DE FORMACION PARA EL EMPLEO Y JACINTO BENAVENTE- INICIATIVAS 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10"/>
  </r>
  <r>
    <n v="220250017704"/>
    <s v="D"/>
    <d v="2025-05-19T00:00:00"/>
    <n v="22025001123"/>
    <s v="2025 11 1631 214"/>
    <n v="695.05"/>
    <x v="341"/>
    <s v="CAMARA  ( MAS MONTAJE BARREDORA E-9867-BHT ) / REPARAR PINCHAZO ( E-9867-BHT ) / REPARAR PINCHAZO ( FURGON 8032-CCV ) /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5761"/>
    <s v="D"/>
    <d v="2025-05-07T00:00:00"/>
    <n v="22025002420"/>
    <s v="2025 06 3261 213"/>
    <n v="695"/>
    <x v="20"/>
    <s v="SE-EC 26/2024 CTTO MANTENIMIENTO EDIFICIOS. LOTE 1. ESCUELA MUNICIPAL DE MÚSICA. 2025-2026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4"/>
    <s v="3261"/>
    <s v="3261. Servicios complementarios de educación"/>
    <s v="21"/>
    <s v="213"/>
  </r>
  <r>
    <n v="220250013812"/>
    <s v="D"/>
    <d v="2025-04-25T00:00:00"/>
    <n v="22025002820"/>
    <s v="2025 08 1651 22199"/>
    <n v="681.9"/>
    <x v="268"/>
    <s v="BARRYFLEX RV-K 0,6/1KV 4X6 NEGRO BB/CT (ROLLO4602239) (ROLLO4600125)"/>
    <s v="300"/>
    <s v="BARCELONA"/>
    <s v="BARCELONA"/>
    <x v="3"/>
    <s v="PrAbier - Procedimiento Abierto"/>
    <s v="MultiC - MultiCriterio"/>
    <x v="1"/>
    <x v="1"/>
    <s v="2"/>
    <s v="2. Gastos corrientes en bienes y servicios"/>
    <s v="08"/>
    <x v="2"/>
    <s v="1651"/>
    <s v="1651. Alumbrado público"/>
    <s v="22"/>
    <s v="22199"/>
  </r>
  <r>
    <n v="220250011258"/>
    <s v="D"/>
    <d v="2025-04-11T00:00:00"/>
    <n v="22025001124"/>
    <s v="2025 11 1621 214"/>
    <n v="679.44"/>
    <x v="497"/>
    <s v="REVISION TACOGRAFO VA-8040-AF / BORNE DE BATERIA / REVISION TACOGRAFO VA-4940-Z / REVISION TACOGRAFO 5682 MDL / PILA RE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446"/>
    <s v="AD"/>
    <d v="2025-05-23T00:00:00"/>
    <n v="22025003554"/>
    <s v="2025 06 3232 632"/>
    <n v="678.81"/>
    <x v="547"/>
    <s v="AMPLIACIÓN CTTO. SUMINISTRO POR RENOVACIÓN DE INSTALACIÓN DE ALUMBRADO EXTERIOR EN EL COLEGIO PÚBLICO EL PERAL."/>
    <s v="220"/>
    <s v="TUDELA DE DUERO"/>
    <s v="VALLADOLID"/>
    <x v="3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18463"/>
    <s v="AD"/>
    <d v="2025-05-23T00:00:00"/>
    <n v="22025003579"/>
    <s v="2025 01 4331 204"/>
    <n v="676.36"/>
    <x v="499"/>
    <s v="ALQUILER BATERÍA VEHÍCULO ELÉCTRICO RENAULT TWIZY, MATRÍCULA 2499HKJ, PROPIEDAD DEL AYUNTAMIENTO DE VALLADOLID PARA 2025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0"/>
    <s v="204"/>
  </r>
  <r>
    <n v="220250015758"/>
    <s v="AD"/>
    <d v="2025-05-07T00:00:00"/>
    <n v="22025003646"/>
    <s v="2025 06 3321 22001"/>
    <n v="674.13"/>
    <x v="721"/>
    <s v="CTTO. SUSCRIPCIÓN REVISTA QUÉ LEER PARA BIBLIOTECAS MUNICIPALES. AÑO 2025"/>
    <s v="220"/>
    <s v="BARCELONA"/>
    <s v="BARCELONA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001"/>
  </r>
  <r>
    <n v="220250011471"/>
    <s v="D"/>
    <d v="2025-04-11T00:00:00"/>
    <n v="22025002419"/>
    <s v="2025 10 2312 213"/>
    <n v="671.4"/>
    <x v="160"/>
    <s v="Mantenimiento instalacion CENTRO ALV DE 1/03/25 A 31/12/25 :electr.calefac.telef.agua caliente,carpinter...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1"/>
    <s v="213"/>
  </r>
  <r>
    <n v="220250020385"/>
    <s v="D"/>
    <d v="2025-05-29T00:00:00"/>
    <n v="22025001213"/>
    <s v="2025 03 9241 213"/>
    <n v="669.25"/>
    <x v="234"/>
    <s v="MATERIAL DE FERRETERÍA PARA DIVERSOS CENTROS CÍV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0476"/>
    <s v="AD"/>
    <d v="2025-04-09T00:00:00"/>
    <n v="22025002883"/>
    <s v="2025 10 2315 22611"/>
    <n v="665.5"/>
    <x v="722"/>
    <s v="EQUIPACION SONIDO PARA LA AMENIZACION DEL ACTO DEL DÍA INTERNACIONAL DE LA MUJER 8M // AYTO // 7 MARZ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5164"/>
    <s v="AD"/>
    <d v="2025-05-05T00:00:00"/>
    <n v="22025003374"/>
    <s v="2025 11 1321 22199"/>
    <n v="663.08"/>
    <x v="302"/>
    <s v="SUMINISTRO PARA ARMAMENTO DE POLICÍA MUNICIPAL"/>
    <s v="220"/>
    <s v="MURCIA"/>
    <s v="MURCIA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199"/>
  </r>
  <r>
    <n v="220250011280"/>
    <s v="D"/>
    <d v="2025-04-11T00:00:00"/>
    <n v="22025001122"/>
    <s v="2025 11 1621 214"/>
    <n v="662.33"/>
    <x v="130"/>
    <s v="TOTAL REPARACION MATRICULA 0999FVN / TOTAL PIEZAS / ANEXO DETALLE FTP000024110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9416"/>
    <s v="AD"/>
    <d v="2025-05-26T00:00:00"/>
    <n v="22025004003"/>
    <s v="2025 10 2312 22617"/>
    <n v="660"/>
    <x v="723"/>
    <s v="SERV DE AUTOCARES EL 17 DE MAYO POR ACTIV. CON LA ASOCIACION DE PERSONAS SORDAS, 50 ANIVERS. DE LA ENTIDAD-ACCESIBILIDA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7"/>
  </r>
  <r>
    <n v="220250017341"/>
    <s v="D"/>
    <d v="2025-05-16T00:00:00"/>
    <n v="22025001274"/>
    <s v="2025 07 1711 213"/>
    <n v="659.96"/>
    <x v="234"/>
    <s v="MANO DE OBRA / WALKER VENTILADOR RUEDA DRC. 6243-2 / WALKER VENTILADOR RUEDA IZQ. 6243-1 / MANO DE OBRA / MANO DE OBRA /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8064"/>
    <s v="AD"/>
    <d v="2025-05-21T00:00:00"/>
    <n v="22025003683"/>
    <s v="2025 01 4331 22001"/>
    <n v="658.84"/>
    <x v="28"/>
    <s v="SUMINISTRO DE PERIÓDICOS DEL DIARIO EL MUNDO PARA LA AGENCIA DE INNOVACIÓN. AÑO 2025"/>
    <s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001"/>
  </r>
  <r>
    <n v="220250018472"/>
    <s v="ADO"/>
    <d v="2025-05-23T00:00:00"/>
    <n v="22025002784"/>
    <s v="2025 04 3121 22199"/>
    <n v="98.86"/>
    <x v="344"/>
    <s v="GESTIÓN RESIDUOS SANITARIOSMEN // DPTO PREVENCIÓN SALUD LABORA - PSO DEL HOSPITAL MILITAR, 24 // DICIEMBRE 2024"/>
    <s v="240"/>
    <s v="ALDEAMAYOR DE SAN MARTÍN"/>
    <s v="VALLADOL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199"/>
  </r>
  <r>
    <n v="220250021211"/>
    <s v="AD"/>
    <d v="2025-05-29T00:00:00"/>
    <n v="22025004202"/>
    <s v="2025 01 9203 203"/>
    <n v="647.35"/>
    <x v="277"/>
    <s v="ALQUILER EQUIPAMIENTO DE SONIDO INAUGURACION PLAZA JOSE LUIS ALONSO DE SANTOS, R.I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0"/>
    <s v="203"/>
  </r>
  <r>
    <n v="220250017643"/>
    <s v="D"/>
    <d v="2025-05-19T00:00:00"/>
    <n v="22025001124"/>
    <s v="2025 11 1621 214"/>
    <n v="643.99"/>
    <x v="441"/>
    <s v="MANETA TENSOR / POLEA LISA MOTOR VM / POLEA AIRE ACOND.CC2020 EU-5/6 / FILTRO CABINA CC2020 MATEC 2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344"/>
    <s v="D"/>
    <d v="2025-04-11T00:00:00"/>
    <n v="22025001122"/>
    <s v="2025 11 1621 214"/>
    <n v="630.62"/>
    <x v="96"/>
    <s v="MANO DE OBRA / .................................................... / M.O. CAMBIAR SERVOFRENO E INTERRUPTOR DE FRENO. /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318"/>
    <s v="D"/>
    <d v="2025-04-11T00:00:00"/>
    <n v="22025001124"/>
    <s v="2025 11 1621 214"/>
    <n v="619.86"/>
    <x v="141"/>
    <s v="M.O. Resoldado de conectores, limpieza, ajustes mecanicos, revisión y test / Antena Televes 6620 m.1/4 68-174 mhz.inox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308"/>
    <s v="D"/>
    <d v="2025-04-11T00:00:00"/>
    <n v="22025001124"/>
    <s v="2025 11 1621 214"/>
    <n v="619.35"/>
    <x v="441"/>
    <s v="TRANSPORTE A CLIENTE SC1400-0000-0010 / CTO.BARRERA OPTICA OM-190-30 S2JC00-0000-269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941"/>
    <s v="AD"/>
    <d v="2025-04-11T00:00:00"/>
    <n v="22025002759"/>
    <s v="2025 04 9209 625"/>
    <n v="605.73"/>
    <x v="687"/>
    <s v="AUTORIZACIÓN DE MOBILIARIO CON DESTINO AL CENTRO DE MANTENIMIENTO DE EDIFICIOS E INSTALACIONES (2 SILLAS TRABAJO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21204"/>
    <s v="AD"/>
    <d v="2025-05-29T00:00:00"/>
    <n v="22025004191"/>
    <s v="2025 01 9203 22699"/>
    <n v="605"/>
    <x v="724"/>
    <s v="INSTALACION Y COLOCACION ALFOMBRA ESCALERA PRINCIPAL AYTO VALLADOLID SEMANA SANTA 2025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10472"/>
    <s v="AD"/>
    <d v="2025-04-09T00:00:00"/>
    <n v="22025002863"/>
    <s v="2025 10 2315 22611"/>
    <n v="605"/>
    <x v="284"/>
    <s v="PUBLICIDAD EN COPE - 8 DE MARZO 2025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10474"/>
    <s v="AD"/>
    <d v="2025-04-09T00:00:00"/>
    <n v="22025002865"/>
    <s v="2025 10 2315 22611"/>
    <n v="605"/>
    <x v="279"/>
    <s v="PUBLICIDAD EN ONDA CERO - 8 DE MARZO 2025"/>
    <s v="220"/>
    <s v="S.S.DE LOS REYES"/>
    <s v="MADR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20545"/>
    <s v="D"/>
    <d v="2025-05-29T00:00:00"/>
    <n v="22025001324"/>
    <s v="2025 10 2412 22199"/>
    <n v="601.46"/>
    <x v="725"/>
    <s v="SUMINISTRO DE SACO PS886 70L PARA EL CURSO DE PARQ. Y JARDINES VI DEL C. DE F. PARA EL EMPLEO- JACINTO BENVENTE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0193"/>
    <s v="D"/>
    <d v="2025-04-08T00:00:00"/>
    <n v="22025000917"/>
    <s v="2025 11 1321 214"/>
    <n v="596.02"/>
    <x v="460"/>
    <s v="JUEGO DE PASTILLAS DE FRENO DELANTERO VERSYS FA142HH / JUEGO DE PASTILLAS DE FRENO TRASERO VERSYS FA174HH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1179"/>
    <s v="D"/>
    <d v="2025-04-11T00:00:00"/>
    <n v="22025001330"/>
    <s v="2025 01 9203 214"/>
    <n v="593.17999999999995"/>
    <x v="476"/>
    <s v="A.M. REPARACION VEHICULO OFICIAL 3161 GFG, R.I."/>
    <s v="300"/>
    <s v="VALLADOLID"/>
    <s v="VALLADOLID"/>
    <x v="0"/>
    <s v="PrAbier - Procedimiento Abierto"/>
    <s v="MultiC - MultiCriterio"/>
    <x v="1"/>
    <x v="1"/>
    <s v="2"/>
    <s v="2. Gastos corrientes en bienes y servicios"/>
    <s v="01"/>
    <x v="6"/>
    <s v="9203"/>
    <s v="9203. Unidad de régimen interior"/>
    <s v="21"/>
    <s v="214"/>
  </r>
  <r>
    <n v="220250010205"/>
    <s v="D"/>
    <d v="2025-04-08T00:00:00"/>
    <n v="22025001274"/>
    <s v="2025 07 1711 213"/>
    <n v="592.63"/>
    <x v="243"/>
    <s v="ALB: 25-204238 PED: 25-005784-1001 S/PED: 027420040008 / REPARACION DE:TRACOR   MARCA:AS   MODELO:940 SHERPA 4WD RC  NS: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1436"/>
    <s v="D"/>
    <d v="2025-04-11T00:00:00"/>
    <n v="22025001274"/>
    <s v="2025 07 1711 213"/>
    <n v="580.41999999999996"/>
    <x v="407"/>
    <s v="RUEDINES PLATAFORMA CORTE / RUEDINES PLATAFORMA CORTE / BRAZO / BRAZO / TUERCA DE SEGURIDAD / TAP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7211"/>
    <s v="AD"/>
    <d v="2025-05-15T00:00:00"/>
    <n v="22025003641"/>
    <s v="2025 08 1341 214"/>
    <n v="580.14"/>
    <x v="410"/>
    <s v="REVISIÓN ANUAL OFICIAL DE 3 VEHÍCULOS ELÉCTRICOS DEL CENTRO DE MOVILIDAD URBANA"/>
    <s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341"/>
    <s v="1341. Movilidad"/>
    <s v="21"/>
    <s v="214"/>
  </r>
  <r>
    <n v="220250019316"/>
    <s v="AD"/>
    <d v="2025-05-26T00:00:00"/>
    <n v="22025002524"/>
    <s v="2025 10 2312 22699"/>
    <n v="579.79999999999995"/>
    <x v="716"/>
    <s v="ACTIVIDAD EN EL CVA RONDILLA Y PARQUESOL  POR SAN PEDRO REGALADO - JUEGOS GIGANTES DE MADERA - INICIATIVAS SOCIALES"/>
    <s v="220"/>
    <s v="ZAMORA"/>
    <s v="ZAMORA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577"/>
    <s v="D"/>
    <d v="2025-05-29T00:00:00"/>
    <n v="22025001325"/>
    <s v="2025 10 2412 22199"/>
    <n v="575.27"/>
    <x v="176"/>
    <s v="SUMINISTRO DE MATERIAL DE PINTURA PARA EL CURSO DE PINT. DECORATIVA VII DEL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5834"/>
    <s v="AD"/>
    <d v="2025-05-08T00:00:00"/>
    <n v="22025001528"/>
    <s v="2025 07 1721 213"/>
    <n v="574.79"/>
    <x v="57"/>
    <s v="MANTENIMIENTO ALARMA CENTRO ACUSTICA SEGUN ACUERDO MARCO LOTE 1"/>
    <s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21"/>
    <s v="1721. Protección del medio ambiente"/>
    <s v="21"/>
    <s v="213"/>
  </r>
  <r>
    <n v="220240053702"/>
    <s v="AD"/>
    <d v="2025-04-09T00:00:00"/>
    <n v="22024008076"/>
    <s v="2025 03 9241 632"/>
    <n v="574.75"/>
    <x v="726"/>
    <s v="SPC 144/2024 DIRECCIÓN DE OBRA PARA LA REFORMA DE LA CABINA DE AUDIO DEL C.C. DELICIAS (50 %).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40053703"/>
    <s v="AD"/>
    <d v="2025-04-09T00:00:00"/>
    <n v="22024008077"/>
    <s v="2025 03 9241 632"/>
    <n v="574.75"/>
    <x v="727"/>
    <s v="SPC 144/2024 DIRECCIÓN DE OBRA PARA LA REFORMA DE LA CABINA DE AUDIO DEL C.C. DELICIAS (50 %).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1298"/>
    <s v="D"/>
    <d v="2025-04-11T00:00:00"/>
    <n v="22025001125"/>
    <s v="2025 11 1621 22103"/>
    <n v="566.28"/>
    <x v="353"/>
    <s v="ADBLUE A GRANEL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17712"/>
    <s v="D"/>
    <d v="2025-05-19T00:00:00"/>
    <n v="22025001128"/>
    <s v="2025 11 1621 22199"/>
    <n v="563.04999999999995"/>
    <x v="406"/>
    <s v="ALBARAN 24/5901 / ANT.CC.ENERGY PLUS 50% 200L AMARILLO / PEDODP `PR TALLER (AM) / ALBARAN A24/5910 / CABLE DE DIAGNOSI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549"/>
    <s v="D"/>
    <d v="2025-05-29T00:00:00"/>
    <n v="22025001325"/>
    <s v="2025 10 2412 22199"/>
    <n v="561.44000000000005"/>
    <x v="176"/>
    <s v="SUMINISTRO DE MATERIAL DE PINTURA  PARA EL CURSO DE PINT. DECOR.VII DEL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1262"/>
    <s v="D"/>
    <d v="2025-04-11T00:00:00"/>
    <n v="22025001124"/>
    <s v="2025 11 1621 214"/>
    <n v="554.45000000000005"/>
    <x v="190"/>
    <s v="OR: 20319 / SONDA LAMBDA ( 3015891 )"/>
    <s v="300"/>
    <s v="FUENSALDAÑA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753"/>
    <s v="AD"/>
    <d v="2025-05-23T00:00:00"/>
    <n v="22025003375"/>
    <s v="2025 01 4331 22602"/>
    <n v="550.54999999999995"/>
    <x v="728"/>
    <s v="ELABORACIÓN MODELO DE FOLLETO DE DIFUSIÓN DEL PROYECTO VALLADOLID NOW E IMPRESIÓN DE 1000 EJEMPLARES"/>
    <s v="220"/>
    <s v="LA FLECHA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02"/>
  </r>
  <r>
    <n v="220250009913"/>
    <s v="AD"/>
    <d v="2025-04-04T00:00:00"/>
    <n v="22025002770"/>
    <s v="2025 10 2315 22799"/>
    <n v="550"/>
    <x v="239"/>
    <s v="ESPECTACULO &quot;&quot;LA MUJER PAJARO&quot;&quot; EN EL CENTRO CIVICO BAILARIN ESCUDERO // 5 DE MARZO"/>
    <s v="220"/>
    <s v="CIUDAD RODRIGO"/>
    <s v="SALAMANCA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20394"/>
    <s v="D"/>
    <d v="2025-05-29T00:00:00"/>
    <n v="22025000769"/>
    <s v="2025 11 1361 22199"/>
    <n v="548.64"/>
    <x v="422"/>
    <s v="ELECTRODO BASICO 3./ 2 RESORTE GAS 325-400-8/18 M6 / ROTULA PLASTICO (CABEZA 10) L18G M6 / CABESTRANTE C/GATILLO/ 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7472"/>
    <s v="AD"/>
    <d v="2025-05-19T00:00:00"/>
    <n v="22025003522"/>
    <s v="2025 03 9241 212"/>
    <n v="544.5"/>
    <x v="119"/>
    <s v="SUMINISTRO DE PIEZAS DE FONTANERÍA PARA REPARACIONES DE ASEOS DE DIVERSOS CENTROS CÍVICOS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0457"/>
    <s v="AD"/>
    <d v="2025-04-08T00:00:00"/>
    <n v="22025002851"/>
    <s v="2025 02 9332 212"/>
    <n v="540"/>
    <x v="119"/>
    <s v="SUMINISTRO MATERIALES DE FONTANERÍA, FERRETERÍA SERVICIO DE MANTENIMIENTO -NO ACUERDO MARCO-"/>
    <s v="220"/>
    <s v="VALLADOLID"/>
    <s v="VALLADOLID"/>
    <x v="3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50020448"/>
    <s v="D"/>
    <d v="2025-05-29T00:00:00"/>
    <n v="22025001270"/>
    <s v="2025 07 1711 22199"/>
    <n v="527.42999999999995"/>
    <x v="234"/>
    <s v="POLIMETRO DIGITAL DH MOD. 60.134 AUTOMATICO / STIHL ACEITE ADHESIVO P. CADENA FORESTPLUS 5 L 7815166002 / GOMA ELASTIC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9419"/>
    <s v="AD"/>
    <d v="2025-05-26T00:00:00"/>
    <n v="22025004024"/>
    <s v="2025 10 2312 22699"/>
    <n v="527.27"/>
    <x v="424"/>
    <s v="SUMINISTRO DE SOMBREROS PARA EL ENCUENTRO DE BOLILLERAS DE LOS CVA  EL 10 DE MAYO EN EL CAMPO GRANDE- INICIATIVAS SOCI.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446"/>
    <s v="D"/>
    <d v="2025-05-29T00:00:00"/>
    <n v="22025001270"/>
    <s v="2025 07 1711 22199"/>
    <n v="525.53"/>
    <x v="167"/>
    <s v="ALBARAN: AV25/02453 F: 16/04/2025 / GUANTE NITRILO AZUL UNICARE T-S GS0032 / GUANTE NITRILO AZUL UNICARE T-M GS0033 / GU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1320"/>
    <s v="D"/>
    <d v="2025-04-11T00:00:00"/>
    <n v="22025001124"/>
    <s v="2025 11 1621 214"/>
    <n v="524.83000000000004"/>
    <x v="190"/>
    <s v="OR: 20420 - MATRICULA: 1375LMR / PARACHOQUES ( 2474454 ) / TAPA ( 2256142 ) / CRISTAL DE ESPEJO ( 2116845 )"/>
    <s v="300"/>
    <s v="FUENSALDAÑA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2039"/>
    <s v="AD"/>
    <d v="2025-04-15T00:00:00"/>
    <n v="22025003044"/>
    <s v="2025 01 9203 203"/>
    <n v="524.04999999999995"/>
    <x v="94"/>
    <s v="ALQUILER MEDIOS AUDIOVISUALES AYUNTAMIENTO DE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0"/>
    <s v="203"/>
  </r>
  <r>
    <n v="220250011300"/>
    <s v="D"/>
    <d v="2025-04-11T00:00:00"/>
    <n v="22025001128"/>
    <s v="2025 11 1621 22199"/>
    <n v="521.27"/>
    <x v="243"/>
    <s v="ALB: 25-202440 PED: 25-002660-1002 S/PED:  / P661 -pistola de impacto neumática de 3/4 (CARACTERISTICAS SIMILARES) / ALB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7647"/>
    <s v="D"/>
    <d v="2025-05-19T00:00:00"/>
    <n v="22025001122"/>
    <s v="2025 11 1621 214"/>
    <n v="518"/>
    <x v="143"/>
    <s v="TA25 66 REPARACION 4795-JCT KMS 306693 CAMBIAR PASTILLAS E INDICADOR. FRENOS TRAS. LIJAR DISCO TRAS. IZQ METER EN FRENOM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237"/>
    <s v="D"/>
    <d v="2025-04-08T00:00:00"/>
    <n v="22025001212"/>
    <s v="2025 03 9241 212"/>
    <n v="517.91"/>
    <x v="176"/>
    <s v="FIELTRO ESPECIAL SUELOS 1X10M ( BAILARIN VICENTE ESCUDERO ID0044454 ) / MAGNUM + BLANCO 15L ( BAILARIN VICENTE ESCUD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1244"/>
    <s v="D"/>
    <d v="2025-04-11T00:00:00"/>
    <n v="22025001349"/>
    <s v="2025 02 9332 214"/>
    <n v="516.14"/>
    <x v="341"/>
    <s v="CUBIERTA NUEVA ( 185/75R16C MABOR 3816-GKW ) / S.I. GESTION DE NFU CAT. C ( 3816-GKW 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15382"/>
    <s v="D"/>
    <d v="2025-05-06T00:00:00"/>
    <n v="22025001496"/>
    <s v="2025 05 4312 22199"/>
    <n v="516.03"/>
    <x v="125"/>
    <s v="J.TORNILLOS SE LVS04766 LGY M8 TERM.(20UD) / MAGNETOT SE IC60N C 4P  25A  A9F79425 / BLO VIG SE QUICK IC60 25A 4P 30MA A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7668"/>
    <s v="D"/>
    <d v="2025-05-19T00:00:00"/>
    <n v="22025001124"/>
    <s v="2025 11 1621 214"/>
    <n v="515.82000000000005"/>
    <x v="441"/>
    <s v="CABLE BRAZO DERECHO FMO+ CABLE BRAZO DERECHO FMO+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598"/>
    <s v="D"/>
    <d v="2025-05-29T00:00:00"/>
    <n v="22025001129"/>
    <s v="2025 11 1631 214"/>
    <n v="514.73"/>
    <x v="337"/>
    <s v="BONDERITE C-MC 3000 D2 JC20KG DESENGRASANTE MANTENIMIENTO LOCTITE 1290.../// AM 18/2022 // SERVICIO DE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1376"/>
    <s v="D"/>
    <d v="2025-04-11T00:00:00"/>
    <n v="22025001132"/>
    <s v="2025 11 1631 22199"/>
    <n v="514.54999999999995"/>
    <x v="238"/>
    <s v="CILINDRO ISEO F5 30X30N L/LARGA NºDE LLAVE OFERTA / CILINDRO ISEO F5 30X30N L/CORTA NºDE LLAVE OFERT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430"/>
    <s v="D"/>
    <d v="2025-04-11T00:00:00"/>
    <n v="22025001270"/>
    <s v="2025 07 1711 22199"/>
    <n v="511.76"/>
    <x v="238"/>
    <s v="COMMENT|+++ PEDIDO Nº: 1255 +++ / TIJERA POD.MGOS.TELESC.60-90CM.LISTA PRO EHL / COPIA LLAVE NORMAL / COMMENT|+++ VALE N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7172"/>
    <s v="AD"/>
    <d v="2025-05-14T00:00:00"/>
    <n v="22025003936"/>
    <s v="2025 0850 1532 619"/>
    <n v="511.02"/>
    <x v="253"/>
    <s v="Ensayos Control Calidad (LOTE 1) MODIFICADO a OBRA ASCENSOR URBANO EN CALLE VELETA. Expte SETM 17/2023."/>
    <s v="22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0240"/>
    <s v="D"/>
    <d v="2025-04-08T00:00:00"/>
    <n v="22025000769"/>
    <s v="2025 11 1361 22199"/>
    <n v="508.55"/>
    <x v="369"/>
    <s v="Albarán: VA25/1021:TABLERO CONTR.PINO II/III 21MM 2500*1250*21 / CORTES / SIKAFLEX 11 FC / TIRAFONDOS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0322"/>
    <s v="D"/>
    <d v="2025-05-29T00:00:00"/>
    <n v="22025000919"/>
    <s v="2025 11 1321 214"/>
    <n v="503.43"/>
    <x v="422"/>
    <s v="SOPORTE MOTOR RENAULT / RETEN 16X25X6 / RODAMIENTO FAG / Sensores de Temperatura / SOP.MOTOR CENTRAL INF.MEGANE III / FI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4237"/>
    <s v="AD"/>
    <d v="2025-04-25T00:00:00"/>
    <n v="22025001321"/>
    <s v="2025 10 2412 22199"/>
    <n v="500"/>
    <x v="670"/>
    <s v="MATERIAL DE OFICINA PRA EL CENTRO DE FORMACION PARA ELEMPLEO -PROGRAMAS MIXTOS DE FORMACION Y EMPLEO EN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16044"/>
    <s v="AD"/>
    <d v="2025-05-09T00:00:00"/>
    <n v="22025002480"/>
    <s v="2025 10 2312 22606"/>
    <n v="499.74"/>
    <x v="94"/>
    <s v="Apoyo de técnico de sistemas audivisuales para la jornada de atención temprana en marzo 2025   - ACCESIBILIDA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06"/>
  </r>
  <r>
    <n v="220250010219"/>
    <s v="D"/>
    <d v="2025-04-08T00:00:00"/>
    <n v="22025001276"/>
    <s v="2025 07 1711 214"/>
    <n v="499.55"/>
    <x v="467"/>
    <s v="5968KFL. SUSTITUCION DEPOSITO ADBLUE (APORTACION PORCENTAJE DEL FABRICANTE)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0326"/>
    <s v="D"/>
    <d v="2025-05-29T00:00:00"/>
    <n v="22025000917"/>
    <s v="2025 11 1321 214"/>
    <n v="496.57"/>
    <x v="476"/>
    <s v="ACUERDO MARCO_6230JKP:REGENERACION Y LIMPIEZA FAP,LECTURA Y BORRADO,SUSTTUIR MANDOS CLIMATIZADOR Y REVSIAR FALLO Y SUSTI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6868"/>
    <s v="AD"/>
    <d v="2025-05-14T00:00:00"/>
    <n v="22025003508"/>
    <s v="2025 10 2312 22699"/>
    <n v="494.1"/>
    <x v="729"/>
    <s v="BOLILLOS DECORADOS PARA EL ENCUENTRO DE BOLILLERAS  DE LOS CVA QUE SE CELEBRARA EL 10 DE MAYO - INICIATIVAS SOCIALES"/>
    <s v="220"/>
    <s v="HERVAS"/>
    <s v="CACERES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0151"/>
    <s v="D"/>
    <d v="2025-04-08T00:00:00"/>
    <n v="22025000769"/>
    <s v="2025 11 1361 22199"/>
    <n v="493.69"/>
    <x v="125"/>
    <s v="MUELLE DESATASCADOR SUPER EGO 2 MT / INODORO ROCA Y TANQUE ROCA A342394000//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40061696"/>
    <s v="AD"/>
    <d v="2025-04-09T00:00:00"/>
    <n v="22024009303"/>
    <s v="2025 03 9241 623"/>
    <n v="490.05"/>
    <x v="596"/>
    <s v="TRABAJO E INSTALACIÓN DE LUMINARIAS EN TEATRO DE CENTRO CÍVICO LAS FLORES"/>
    <s v="220"/>
    <s v="VILLANUEVA DE LA SERENA"/>
    <s v="BADAJOZ"/>
    <x v="3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3"/>
  </r>
  <r>
    <n v="220250020568"/>
    <s v="D"/>
    <d v="2025-05-29T00:00:00"/>
    <n v="22025001325"/>
    <s v="2025 10 2412 22199"/>
    <n v="484.93"/>
    <x v="234"/>
    <s v="SUMINISTRO DE MATERIAL DE PINTURA PARA ELCURSO DE PINT. DECOR.VII DEL 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0342"/>
    <s v="D"/>
    <d v="2025-05-29T00:00:00"/>
    <n v="22025001270"/>
    <s v="2025 07 1711 22199"/>
    <n v="481.76"/>
    <x v="234"/>
    <s v="TOPOMETRO BOSCH GWM 32 PROFESIONAL / CONTADOR DESK TOP 949.2 C/BASE / CADENA GENOVESA ZINC. BOBI.  7,0MM  MT. / PILA DUR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0777"/>
    <s v="AD"/>
    <d v="2025-05-29T00:00:00"/>
    <n v="22025004076"/>
    <s v="2025 03 9241 22199"/>
    <n v="477.95"/>
    <x v="669"/>
    <s v="SUMINISTRO DE ALFOMBRA PARA DESPACHO CONCEJALÍA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11388"/>
    <s v="D"/>
    <d v="2025-04-11T00:00:00"/>
    <n v="22025001131"/>
    <s v="2025 11 1631 22110"/>
    <n v="473.32"/>
    <x v="119"/>
    <s v="ROCIADOR ANTIVANDALICO MURAL KIT ECO / KIT ROCIADOR ECO"/>
    <s v="30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631"/>
    <s v="1631. Limpieza viaria"/>
    <s v="22"/>
    <s v="22110"/>
  </r>
  <r>
    <n v="220250018239"/>
    <s v="AD"/>
    <d v="2025-05-21T00:00:00"/>
    <n v="22025003964"/>
    <s v="2025 04 9209 625"/>
    <n v="464.64"/>
    <x v="730"/>
    <s v="ADQUISICIÓN DE MOBILIARIO CON DESTINO AL DEPARTAMENTO DE GESTIÓN DE RECURSOS HUMANOS (2 SILLAS DE TRABAJO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14105"/>
    <s v="D"/>
    <d v="2025-04-25T00:00:00"/>
    <n v="22025001349"/>
    <s v="2025 02 9332 214"/>
    <n v="458.07"/>
    <x v="476"/>
    <s v="ACUERDO MARCO_5901LFX:ACIETE,TASA,ARANDELA, TODOS FILTROS Y LIQUDO DE FRESNO, MANO DE OBRA 4º AÑO; _6006CCM:ACIETE ,TAS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1180"/>
    <s v="AD"/>
    <d v="2025-05-29T00:00:00"/>
    <n v="22025004139"/>
    <s v="2025 07 1711 213"/>
    <n v="455.57"/>
    <x v="625"/>
    <s v="REPARACION PLATAFORMA ELEVADORA SOBRE CAMION"/>
    <s v="220"/>
    <s v="LAGUNA DE DUERO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1"/>
    <s v="213"/>
  </r>
  <r>
    <n v="220250009752"/>
    <s v="AD"/>
    <d v="2025-04-03T00:00:00"/>
    <n v="22025003186"/>
    <s v="2025 11 1361 213"/>
    <n v="453.75"/>
    <x v="710"/>
    <s v="CONTRATO PREST SERV MANT CONSERV MAQUNAS, EQUIPOS, HERRAM Y MATER ; LOTE 6: MANT CORRECT GIMNAS; SEISPC//004025 A 311225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1475"/>
    <s v="AD"/>
    <d v="2025-04-11T00:00:00"/>
    <n v="22025003238"/>
    <s v="2025 06 3231 22602"/>
    <n v="453.15"/>
    <x v="325"/>
    <s v="CONTRATO MENOR DE SUMINISTRO DE 25 CARTELES TAMAÑO MUPIS DIFUSIÓN PROCESO DE ESCOLARIZACIÓN EEII CURSO 2025-2026 -1DÍA-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31"/>
    <s v="3231. Escuelas infantiles"/>
    <s v="22"/>
    <s v="22602"/>
  </r>
  <r>
    <n v="220240013924"/>
    <s v="AD"/>
    <d v="2025-04-09T00:00:00"/>
    <n v="22023003730"/>
    <s v="2025 02 1511 609"/>
    <n v="452.44"/>
    <x v="253"/>
    <s v="CONTROL DE CALIDAD (LOTE 1) ENSAYOS OBRA CONSTRUCCION GEODA EN LA PLAZA DE LA COMUNICACION . EXP18/2022"/>
    <s v="220"/>
    <s v="MALAGA"/>
    <s v="MALAGA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20420"/>
    <s v="D"/>
    <d v="2025-05-29T00:00:00"/>
    <n v="22025001267"/>
    <s v="2025 07 1711 22106"/>
    <n v="451.04"/>
    <x v="475"/>
    <s v="GAZEL PLUS SG (500 GR) / RENTAL (5 L) ABONO CE / PREBEN INSECTICIDA LACA GRANDE (600 cc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6"/>
  </r>
  <r>
    <n v="220250017819"/>
    <s v="AD"/>
    <d v="2025-05-20T00:00:00"/>
    <n v="22025003437"/>
    <s v="2025 10 2412 22110"/>
    <n v="450"/>
    <x v="720"/>
    <s v="SUMINISTRO DE MATERIAL DE LIMPIEZA PARALOS CURSOS DEL C. DE FORMACION PARA EL EMPLEO Y JACINTO BENAVENTE- INICIATIVAS 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10"/>
  </r>
  <r>
    <n v="220250017819"/>
    <s v="AD"/>
    <d v="2025-05-20T00:00:00"/>
    <n v="22025003439"/>
    <s v="2025 10 2412 22110"/>
    <n v="450"/>
    <x v="720"/>
    <s v="SUMINISTRO DE MATERIAL DE LIMPIEZA PARALOS CURSOS DEL C. DE FORMACION PARA EL EMPLEO Y JACINTO BENAVENTE- INICIATIVAS 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10"/>
  </r>
  <r>
    <n v="220250014196"/>
    <s v="D"/>
    <d v="2025-04-25T00:00:00"/>
    <n v="22025001270"/>
    <s v="2025 07 1711 22199"/>
    <n v="447.7"/>
    <x v="725"/>
    <s v="SACA VACIA 1M3 ( RECOGEN EN PLANTA )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0376"/>
    <s v="D"/>
    <d v="2025-05-29T00:00:00"/>
    <n v="22025000920"/>
    <s v="2025 11 1321 22199"/>
    <n v="445.28"/>
    <x v="158"/>
    <s v="NUMEROS 30X15 MM AZ. MARINO Y BLANCO PVC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14226"/>
    <s v="D"/>
    <d v="2025-04-25T00:00:00"/>
    <n v="22025002819"/>
    <s v="2025 08 1532 210"/>
    <n v="441.27"/>
    <x v="482"/>
    <s v="PLACA FIBRA CERAMICA 1200X1000X50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0208"/>
    <s v="D"/>
    <d v="2025-04-08T00:00:00"/>
    <n v="22025001270"/>
    <s v="2025 07 1711 22199"/>
    <n v="440.61"/>
    <x v="725"/>
    <s v="SACO ARLITA ( RECOGEN EN PLANTA SERVICIO DE PARQUES Y JARDINES (RENEDO) )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0710"/>
    <s v="D"/>
    <d v="2025-05-29T00:00:00"/>
    <n v="22025000731"/>
    <s v="2025 10 2312 212"/>
    <n v="440.44"/>
    <x v="386"/>
    <s v="MANT. SUMINISTRO DE CERRADURA DISPENSADOR PAPEL HIG. Y CERRADURA DISPENSADOR PAPEL HIG.PARA EL CVA HUERTA DEL REY- AM-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0248"/>
    <s v="D"/>
    <d v="2025-04-08T00:00:00"/>
    <n v="22025001122"/>
    <s v="2025 11 1621 214"/>
    <n v="439.73"/>
    <x v="287"/>
    <s v="2756LLV  H.M.O.  DESMONTAR  Y  MONTAR ELEMENTOS  PARA  LA  REALIZACION DE LA REVISION DE LOS DEPOSITOS DE GAS / REVISI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252"/>
    <s v="D"/>
    <d v="2025-04-11T00:00:00"/>
    <n v="22025001347"/>
    <s v="2025 02 9332 212"/>
    <n v="439.36"/>
    <x v="234"/>
    <s v="SIN ID-MANTENIMIENTO / REPARACION COMPRESOR SEMCO 125D / DESATASCAR TUBO DE MANGUERA / CAMBIO VALVULA DE DESCARGA / MANO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702"/>
    <s v="D"/>
    <d v="2025-05-19T00:00:00"/>
    <n v="22025001129"/>
    <s v="2025 11 1631 214"/>
    <n v="437.87"/>
    <x v="389"/>
    <s v="1471KVY / LATG.  COMPACTA 2SC 1/2&quot;&quot; 1.62met / MATRICULA E-9834BFT / LATG.  COMPACTA 2SC 1/4&quot;&quot; 0.595met / CILINDRO D.E. 40X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7674"/>
    <s v="D"/>
    <d v="2025-05-19T00:00:00"/>
    <n v="22025001128"/>
    <s v="2025 11 1621 22199"/>
    <n v="437.81"/>
    <x v="337"/>
    <s v="HM-803146         CONO TIMKEN / HM-803110         ARO TIMKEN / LGHP 2/1 GRASA DE ALTO RENDIMIENTO SKF / NURAL   28- 75 M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3906"/>
    <s v="D"/>
    <d v="2025-04-25T00:00:00"/>
    <n v="22025002600"/>
    <s v="2025 01 9206 22001"/>
    <n v="436.65"/>
    <x v="658"/>
    <s v="TEMARIO PARA AYUDANTE DE BIBLIOTECA 2025 ETB / AUXILIAR DE ARCHIVOS Y BIBLIOTECASSUPUESTOS PRACTI / OFICIAL/ A DE JARDIN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9206"/>
    <s v="9206. Archivo municipal"/>
    <s v="22"/>
    <s v="22001"/>
  </r>
  <r>
    <n v="220250015778"/>
    <s v="AD"/>
    <d v="2025-05-07T00:00:00"/>
    <n v="22025003877"/>
    <s v="2025 11 3111 22199"/>
    <n v="435.6"/>
    <x v="731"/>
    <s v="COMPRA TARJETAS PLASTICAS PREIMPRESAS PARA CARNETS ALIMENTADORES COLONIAS GATOS Y LICENCIAS PERROS P.P."/>
    <s v="220"/>
    <s v="MADRID"/>
    <s v="MADR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99"/>
  </r>
  <r>
    <n v="220250020717"/>
    <s v="D"/>
    <d v="2025-05-29T00:00:00"/>
    <n v="22025000730"/>
    <s v="2025 10 2312 212"/>
    <n v="432.8"/>
    <x v="220"/>
    <s v="MANT. SUMINISTRO DE INTERUPTOR DIFERENCIAL IID 4P 63A 500mA-S A-SI CVA LA VICTORIA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0701"/>
    <s v="D"/>
    <d v="2025-05-29T00:00:00"/>
    <n v="22025000731"/>
    <s v="2025 10 2312 212"/>
    <n v="424.97"/>
    <x v="234"/>
    <s v="MANT. SUMINISTRO DE MATERIAL DE REPARACIONES PARA EL CVA S. JUAN-PTE. COLG- Y Z. ESTE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1208"/>
    <s v="AD"/>
    <d v="2025-05-29T00:00:00"/>
    <n v="22025004200"/>
    <s v="2025 01 9203 22699"/>
    <n v="423.5"/>
    <x v="222"/>
    <s v="INSTALACION ELECTRICA TEMPORAL EN REGIMEN DE ALQUILER DE TOMA DE CORRIENTE, PLAZA J.L. ALONSO DE SANTOS, R.I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18257"/>
    <s v="AD"/>
    <d v="2025-05-21T00:00:00"/>
    <n v="22025004025"/>
    <s v="2025 10 2312 223"/>
    <n v="423.5"/>
    <x v="732"/>
    <s v="TRASLADO DE MOBILIARIO DESDE EL CVA FRAY LUIS DE LEON A OTROS CVA Y A SAN BENIT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3"/>
  </r>
  <r>
    <n v="220250019424"/>
    <s v="AD"/>
    <d v="2025-05-26T00:00:00"/>
    <n v="22025003995"/>
    <s v="2025 10 2314 22615"/>
    <n v="423.5"/>
    <x v="222"/>
    <s v="INSTALACIÓN ELECTRICA TEMPORAL//PLAZA PORTUGALETE ESCAPE ROOM// MAYO 2025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5"/>
  </r>
  <r>
    <n v="220250020574"/>
    <s v="D"/>
    <d v="2025-05-29T00:00:00"/>
    <n v="22025001325"/>
    <s v="2025 10 2412 22199"/>
    <n v="421.08"/>
    <x v="176"/>
    <s v="SUMINISTRO DE MATERIAL DE PINTURA DEL CURSO DE  PINT. DECORATIVA VII DEL CUR C. DE F. 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4190"/>
    <s v="D"/>
    <d v="2025-04-25T00:00:00"/>
    <n v="22025001213"/>
    <s v="2025 03 9241 213"/>
    <n v="419.18"/>
    <x v="238"/>
    <s v="MATERIAL FERRETERÍA PARA CC PARQUESOL  (LIMPI. BARR. COCO 2MT ANCHO ROLLO 6 METROS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328"/>
    <s v="D"/>
    <d v="2025-04-11T00:00:00"/>
    <n v="22025001124"/>
    <s v="2025 11 1621 214"/>
    <n v="418.9"/>
    <x v="733"/>
    <s v="TXNR2 TXNR2 TRANSMISOR IN02F4-220........ / PORTES PORTES ENVIO DESDE FABRICA..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5741"/>
    <s v="AD"/>
    <d v="2025-05-06T00:00:00"/>
    <n v="22025003544"/>
    <s v="2025 10 2412 213"/>
    <n v="418.27"/>
    <x v="20"/>
    <s v="MANTENIMIENTO DE LA CALEFACCION DELC. DE FORMACION PRA EL EMPLEO-  JACINTO BENAVENTE DE MARZO A DICIEMBRE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15741"/>
    <s v="AD"/>
    <d v="2025-05-06T00:00:00"/>
    <n v="22025003545"/>
    <s v="2025 10 2412 213"/>
    <n v="418.27"/>
    <x v="20"/>
    <s v="MANTENIMIENTO DE LA CALEFACCION DELC. DE FORMACION PRA EL EMPLEO-  JACINTO BENAVENTE DE MARZO A DICIEMBRE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15165"/>
    <s v="AD"/>
    <d v="2025-05-05T00:00:00"/>
    <n v="22025003378"/>
    <s v="2025 11 1321 22699"/>
    <n v="413.82"/>
    <x v="734"/>
    <s v="SUMINISTRO DE NÚMERO PROFESIONAL (NIP) CON VELCRO PARA UNIFORMES"/>
    <s v="220"/>
    <s v="SONDIKA"/>
    <s v="VIZCAYA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30031273"/>
    <s v="AD"/>
    <d v="2025-04-09T00:00:00"/>
    <n v="22023003104"/>
    <s v="2025 02 1511 609"/>
    <n v="412.59"/>
    <x v="735"/>
    <s v="ADJUDICAR EXPTE. 4/23 CONTRATO ASISTENCIA TÉCNICA PILOTOS FERROVIARIOS TUNEL LABRADORES FASE II"/>
    <s v="220"/>
    <s v="ALCOLEA DE CINCA"/>
    <s v="HUESCA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40053250"/>
    <s v="AD"/>
    <d v="2025-04-09T00:00:00"/>
    <n v="22024008132"/>
    <s v="2025 03 9241 632"/>
    <n v="411.4"/>
    <x v="267"/>
    <s v="SPC 144/2024 CONTROL DE SEGURIDAD Y SALUD EN OBRA DE REFORMA EN TEATRO DEL C.C. DELICIAS (CABINA Y PUERTAS).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40057914"/>
    <s v="AD"/>
    <d v="2025-04-09T00:00:00"/>
    <n v="22024008966"/>
    <s v="2025 03 9241 632"/>
    <n v="411.4"/>
    <x v="267"/>
    <s v="SPC 166/2024 COORDINACIÓN DE SEGURIDAD Y SALUD EN OBRA DE MODIFICACIÓN DE LA RAMPA DEL TEMPLETE DEL PARQUE DE LA PAZ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5324"/>
    <s v="D"/>
    <d v="2025-05-06T00:00:00"/>
    <n v="22025001079"/>
    <s v="2025 06 3232 212"/>
    <n v="411.29"/>
    <x v="234"/>
    <s v="SUMINISTRO MATERIAL DE FERRETERÍ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30915"/>
    <s v="AD"/>
    <d v="2025-04-30T00:00:00"/>
    <n v="22024005434"/>
    <s v="2025 08 1651 619"/>
    <n v="401.48"/>
    <x v="66"/>
    <s v="Seguridad y salud del lote 1 del contrato de conservación, reparación y reforma de alumbrado público. PS 2 EXPT 8/2021."/>
    <s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11458"/>
    <s v="ADO"/>
    <d v="2025-04-11T00:00:00"/>
    <n v="22025003258"/>
    <s v="2025 06 3232 213"/>
    <n v="399.3"/>
    <x v="736"/>
    <s v="REVISIÓN ASCENSOR CEIP TERESA IÑIGO DE TORO // PERIODO: 01-07-2024/31-12-2024 )"/>
    <s v="24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50011787"/>
    <s v="AD"/>
    <d v="2025-04-14T00:00:00"/>
    <n v="22025002949"/>
    <s v="2025 03 9241 212"/>
    <n v="397.2"/>
    <x v="119"/>
    <s v="SUMINISTRO DE PIEZAS DE FONTANERÍA PARA VARIOS CENTROS CÍVICOS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4238"/>
    <s v="AD"/>
    <d v="2025-04-25T00:00:00"/>
    <n v="22025002611"/>
    <s v="2025 10 2312 213"/>
    <n v="396.88"/>
    <x v="187"/>
    <s v="SUMINISTRO Y MONTAJE DE KIT DE JUNTAS,TUBOS Y VALVULAS PARA MAQUINA DE AIRE ACONDICIONADO CVA VICTORIA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10270"/>
    <s v="D"/>
    <d v="2025-04-08T00:00:00"/>
    <n v="22025000917"/>
    <s v="2025 11 1321 214"/>
    <n v="396.54"/>
    <x v="706"/>
    <s v="TAO25 467 REPARACION 1760-LKK KMS 59679 KIT-A PACK SERVICIO MONTAJE NTCO. HASTA 16&quot;&quot; / CONVERGENCIA / 2210623  225/65 R16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0368"/>
    <s v="D"/>
    <d v="2025-05-29T00:00:00"/>
    <n v="22025000917"/>
    <s v="2025 11 1321 214"/>
    <n v="396.54"/>
    <x v="460"/>
    <s v="FILTRO DE ACEITE HF971 / KIT DE TRANSMISION RK50XRE  114X46X15 / FILTRO DE AIRE HFA 3103 / TUERCA EJE TRASERO VERSYS 650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0587"/>
    <s v="D"/>
    <d v="2025-05-29T00:00:00"/>
    <n v="22025001324"/>
    <s v="2025 10 2412 22199"/>
    <n v="396"/>
    <x v="725"/>
    <s v="SUMINISTRO DE MATERIAL , ABONO, PARA EL CURSO DE PARQ. Y JARDINES DEL C. DE F. PARA EL EMPLEO- JACINTO BENAVENTE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1216"/>
    <s v="AD"/>
    <d v="2025-05-29T00:00:00"/>
    <n v="22025004179"/>
    <s v="2025 01 9206 22606"/>
    <n v="393.25"/>
    <x v="737"/>
    <s v="SERVICIO DE ASISTENCIA EN SALAS DE EXPOSICIONES ARCHIVO MUNICIPAL Y LA PASIÓN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6"/>
  </r>
  <r>
    <n v="220250020474"/>
    <s v="D"/>
    <d v="2025-05-29T00:00:00"/>
    <n v="22025001043"/>
    <s v="2025 10 2311 212"/>
    <n v="392.31"/>
    <x v="125"/>
    <s v="F - 4111 - LATIGUILLO CEAS SUR, FLEXO CIBERCAIXA, TOMAS Y CABLEADO CEAS PARQUESOL - CADIELS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1201"/>
    <s v="AD"/>
    <d v="2025-05-29T00:00:00"/>
    <n v="22025004163"/>
    <s v="2025 10 2312 22699"/>
    <n v="389.56"/>
    <x v="61"/>
    <s v="IMPRENTA, SOLICITUDES DE INSCRIPCIÓN EN LOS TALLERES DE LOS CVA PARA 2025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0143"/>
    <s v="D"/>
    <d v="2025-04-08T00:00:00"/>
    <n v="22025001043"/>
    <s v="2025 10 2311 212"/>
    <n v="387.87"/>
    <x v="125"/>
    <s v="F - 2723 - MECANISMO DESCARGA - COMEDOR - SILICONA, TANQUE, LATIGUILLO, JUNTA - CENTRO INTEGRADO - DUCHA - ALOJ  CL.SOT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121"/>
    <s v="D"/>
    <d v="2025-04-08T00:00:00"/>
    <n v="22025001477"/>
    <s v="2025 10 2312 213"/>
    <n v="387.68"/>
    <x v="373"/>
    <s v="MANTENIMIENTO ALARMA INTRUSISMO  EN 2025 DEL  CENTRO VIDA ACTIVA PARQUESOL - INICIATIVAS SOCIALES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3"/>
  </r>
  <r>
    <n v="220250011446"/>
    <s v="D"/>
    <d v="2025-04-11T00:00:00"/>
    <n v="22025001213"/>
    <s v="2025 03 9241 213"/>
    <n v="384.78"/>
    <x v="685"/>
    <s v="CC JOSÉ MARÍA LUELMO: REPARACION CONEXIONES VGA / REPARACION MICRO EW 100 G2 / REPOSICION CONECTOR SPEAKON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8065"/>
    <s v="AD"/>
    <d v="2025-05-21T00:00:00"/>
    <n v="22025003695"/>
    <s v="2025 02 1511 22602"/>
    <n v="383.33"/>
    <x v="197"/>
    <s v="PROYECTO EXPROPIACIÓN EN CRTA.SEGOVIA Y C/TOPACIO PARA CAMPA ESTACIONAMIENTO VEHÍCULOS PESADOS.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5"/>
    <s v="1511"/>
    <s v="1511. Planficación y gestión del urbanismo"/>
    <s v="22"/>
    <s v="22602"/>
  </r>
  <r>
    <n v="220240023681"/>
    <s v="AD"/>
    <d v="2025-04-30T00:00:00"/>
    <n v="22024003234"/>
    <s v="2025 08 1532 619"/>
    <n v="381.09"/>
    <x v="203"/>
    <s v="Control de calidad de obras del contrato de conservación, reparación y reforma de las infraestructuras viarias, lote 1"/>
    <s v="220"/>
    <s v="ZARATAN"/>
    <s v="VALLADOLID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4210"/>
    <s v="D"/>
    <d v="2025-04-25T00:00:00"/>
    <n v="22025001347"/>
    <s v="2025 02 9332 212"/>
    <n v="379.76"/>
    <x v="369"/>
    <s v="Albarán: VA25/557 Fecha: 07/02/25 / TACO DUOPOWER 8*40 UNIDAD 555008 / BOCA DESTORNILLADOR T20*25 PLUS 1UNID. / TIRAFOND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8074"/>
    <s v="AD"/>
    <d v="2025-05-21T00:00:00"/>
    <n v="22025003729"/>
    <s v="2025 10 2312 22699"/>
    <n v="379.15"/>
    <x v="379"/>
    <s v="ACTIVIDAD PARA LA CELEBRACION DE LA FERIA DE ABRIL DE LOS GRUPOS DE SEVILLANAS DE LOS CVA EN 2025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7209"/>
    <s v="AD"/>
    <d v="2025-05-15T00:00:00"/>
    <n v="22025003949"/>
    <s v="2025 11 1321 22699"/>
    <n v="377.52"/>
    <x v="738"/>
    <s v="GRABACIÓN PLACAS POLICIALES"/>
    <s v="220"/>
    <s v="LA CISTERNIGA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19419"/>
    <s v="AD"/>
    <d v="2025-05-26T00:00:00"/>
    <n v="22025004023"/>
    <s v="2025 10 2312 22699"/>
    <n v="376.6"/>
    <x v="424"/>
    <s v="SUMINISTRO DE SOMBREROS PARA EL ENCUENTRO DE BOLILLERAS DE LOS CVA  EL 10 DE MAYO EN EL CAMPO GRANDE- INICIATIVAS SOCI.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572"/>
    <s v="D"/>
    <d v="2025-05-29T00:00:00"/>
    <n v="22025001325"/>
    <s v="2025 10 2412 22199"/>
    <n v="375.66"/>
    <x v="176"/>
    <s v="SUMINISTRO MATERIAL PINTURA  PARA EL CURSO DE PINT. DECORATIVA VI DEL  C. DE FORMACION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0778"/>
    <s v="AD"/>
    <d v="2025-05-29T00:00:00"/>
    <n v="22025004077"/>
    <s v="2025 10 2312 213"/>
    <n v="373.9"/>
    <x v="57"/>
    <s v="CAMBIAR DOS SENSORES  DEBIDO AL NUEVO DESPACHODEL CVA  SAN JUAN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10213"/>
    <s v="D"/>
    <d v="2025-04-08T00:00:00"/>
    <n v="22025001276"/>
    <s v="2025 07 1711 214"/>
    <n v="372.33"/>
    <x v="739"/>
    <s v="OS TEST VEHOCULO (MATRICULA: 9207HPX) / SUSTITUIR CONJUNTO FRENO MANO / REGLAJE FRENO MANO / 1 360101675R - MECANISMO DE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7273"/>
    <s v="D"/>
    <d v="2025-05-16T00:00:00"/>
    <n v="22025001070"/>
    <s v="2025 11 3111 22199"/>
    <n v="371.42"/>
    <x v="158"/>
    <s v="ROLLO CINTA EMBALAJE TRANSPARENTE 132X48 (                       ) / CINTA AMERICANA GRIS 398 50X30 (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7710"/>
    <s v="D"/>
    <d v="2025-05-19T00:00:00"/>
    <n v="22025001129"/>
    <s v="2025 11 1631 214"/>
    <n v="370.49"/>
    <x v="465"/>
    <s v="FACTURACIÓN DE REPUESTOS SEGÚN PEDIDO DE VENTA Nº 2025PV101/676 ALBARÁN 1450 FECHA 26/03/2025 / FACTURACIÓN DE REPUESTOS"/>
    <s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7491"/>
    <s v="AD"/>
    <d v="2025-05-19T00:00:00"/>
    <n v="22025003053"/>
    <s v="2025 11 1361 22699"/>
    <n v="364"/>
    <x v="740"/>
    <s v="Realización reconocimientos médicos con expedición  certificado oficial para obtención de LNB nuevo ingreso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699"/>
  </r>
  <r>
    <n v="220250016871"/>
    <s v="AD"/>
    <d v="2025-05-14T00:00:00"/>
    <n v="22025003499"/>
    <s v="2025 10 2314 22613"/>
    <n v="363"/>
    <x v="741"/>
    <s v="DISEÑO DE CAMISETAS Y SUDADERAS//CONCURSO DE BAILE PEQUEÑAS ESTRELLAS//17 DE MAYO Y 15 DE JUNIO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17496"/>
    <s v="AD"/>
    <d v="2025-05-19T00:00:00"/>
    <n v="22025003542"/>
    <s v="2025 11 1361 22699"/>
    <n v="363"/>
    <x v="742"/>
    <s v="Gestión correcta para la eliminación de ropa de trabajo y mangueras usadas//SEISPC"/>
    <s v="220"/>
    <s v="PARACUELLOS DEL JARAMA"/>
    <s v="MADR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699"/>
  </r>
  <r>
    <n v="220250020320"/>
    <s v="D"/>
    <d v="2025-05-29T00:00:00"/>
    <n v="22025000920"/>
    <s v="2025 11 1321 22199"/>
    <n v="361.66"/>
    <x v="238"/>
    <s v="COMMENT|++ DEPOSITO EL PERAL ++ / *MASILLA SIKAFLEX 11FC 310ML GRIS / *BL DUOPOWER FISCHER 6X30 K / *BL DUOPOWER FISCHER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17146"/>
    <s v="AD"/>
    <d v="2025-05-14T00:00:00"/>
    <n v="22025003767"/>
    <s v="2025 10 2412 22699"/>
    <n v="361.1"/>
    <x v="743"/>
    <s v="SALIDA FORMATIVA DEL C. DE FORMACION PARA EL  EMPLEO LOS ALUMNOS DE PARQ.Y JARDINES Y DE DE PINT. DECORATIVA EN ABRIL 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17149"/>
    <s v="AD"/>
    <d v="2025-05-14T00:00:00"/>
    <n v="22025003714"/>
    <s v="2025 10 2315 212"/>
    <n v="358.46"/>
    <x v="201"/>
    <s v="LONA MUJERES ASESINADAS PARA LA FACHADA DE SAN BENITO //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1"/>
    <s v="212"/>
  </r>
  <r>
    <n v="220250016868"/>
    <s v="AD"/>
    <d v="2025-05-14T00:00:00"/>
    <n v="22025003507"/>
    <s v="2025 10 2312 22699"/>
    <n v="352.9"/>
    <x v="729"/>
    <s v="BOLILLOS DECORADOS PARA EL ENCUENTRO DE BOLILLERAS  DE LOS CVA QUE SE CELEBRARA EL 10 DE MAYO - INICIATIVAS SOCIALES"/>
    <s v="220"/>
    <s v="HERVAS"/>
    <s v="CACERES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438"/>
    <s v="D"/>
    <d v="2025-05-29T00:00:00"/>
    <n v="22025001276"/>
    <s v="2025 07 1711 214"/>
    <n v="352.65"/>
    <x v="460"/>
    <s v="CTO CERRADURA / RETÉN HORQUILLA DELANTERA 33X46X10,8 / GUARDAPOLVO HORQUILLA / ACEITE HORQUILLA DELANTERA / MANO DE OBR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0603"/>
    <s v="D"/>
    <d v="2025-05-29T00:00:00"/>
    <n v="22025001129"/>
    <s v="2025 11 1631 214"/>
    <n v="351.99"/>
    <x v="744"/>
    <s v="NUTR 3072 RODILLOS DE APOYO / Oficina ContableÓrgano GestorUnidad Tram.../// AM 18/2022 // SERVICIO DE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8237"/>
    <s v="AD"/>
    <d v="2025-05-21T00:00:00"/>
    <n v="22025003962"/>
    <s v="2025 04 9209 625"/>
    <n v="351.75"/>
    <x v="730"/>
    <s v="ADQUISICIÓN DE MOBILIARIO CON DESTINO AL SERVICIO DE INTERVENCIÓN SOCIAL (UNA SILLA DE TRABAJO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10581"/>
    <s v="AD"/>
    <d v="2025-04-09T00:00:00"/>
    <n v="22025002412"/>
    <s v="2025 03 9241 625"/>
    <n v="350.9"/>
    <x v="687"/>
    <s v="SUMINISTRO DE PIZARRA CON RUEDAS PARA C.I.C. SANTIAGO LÓPEZ"/>
    <s v="220"/>
    <s v="VALLADOLID"/>
    <s v="VALLADOLID"/>
    <x v="3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5"/>
  </r>
  <r>
    <n v="220250010478"/>
    <s v="AD"/>
    <d v="2025-04-09T00:00:00"/>
    <n v="22025003399"/>
    <s v="2025 10 2315 22799"/>
    <n v="350"/>
    <x v="162"/>
    <s v="TALLER ACARCAMIENTO A LAS TIC // CENTRO MUNICIPAL DE IGUALDAD // ABRIL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20288"/>
    <s v="AD"/>
    <d v="2025-05-28T00:00:00"/>
    <n v="22025003639"/>
    <s v="2025 07 1711 619"/>
    <n v="349.3"/>
    <x v="66"/>
    <s v="REDACCION ESTUDIO BASICO SEG Y SALUD_PROYECTO ACTUACION EN CALLE FCO MENDIZABAL Y ZONA DEL PALACIO DE LA RIBERA.2025."/>
    <s v="220"/>
    <s v="VALLADOLID"/>
    <s v="VALLADOLID"/>
    <x v="0"/>
    <s v="AdDirec - Adjudicación Directa"/>
    <s v="SinC - Sin Criterio"/>
    <x v="0"/>
    <x v="1"/>
    <s v="6"/>
    <s v="6. Inversiones reales"/>
    <s v="07"/>
    <x v="9"/>
    <s v="1711"/>
    <s v="1711. Parques y jardines"/>
    <s v="61"/>
    <s v="619"/>
  </r>
  <r>
    <n v="220250014240"/>
    <s v="AD"/>
    <d v="2025-04-25T00:00:00"/>
    <n v="22025003208"/>
    <s v="2025 10 2312 22700"/>
    <n v="348.48"/>
    <x v="430"/>
    <s v="LIMPIEZA COCINA, BARRA Y CAFETERIA DEL CVA DELICIAS- ARCA REAL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00"/>
  </r>
  <r>
    <n v="220250015827"/>
    <s v="AD"/>
    <d v="2025-05-08T00:00:00"/>
    <n v="22025002992"/>
    <s v="2025 10 2412 213"/>
    <n v="346.66"/>
    <x v="165"/>
    <s v="MANTEN.DEL SISTEMA DE PROTECCION CONTRA INCENDIOS DEL CENTRO DE FORMACION PARA EL EMPLEO - JACINTO BENAVENTE EN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18236"/>
    <s v="AD"/>
    <d v="2025-05-21T00:00:00"/>
    <n v="22025003961"/>
    <s v="2025 01 4331 22799"/>
    <n v="346.5"/>
    <x v="306"/>
    <s v="SERVICIOS DE CATERING DE CAFÉ PARA UNA JORNADA-EVENTO DENTRO DEL PROYECTO SPINE QUE TENDRÁ LUGAR EN MAYO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0457"/>
    <s v="D"/>
    <d v="2025-05-29T00:00:00"/>
    <n v="22025001079"/>
    <s v="2025 06 3232 212"/>
    <n v="346.27"/>
    <x v="125"/>
    <s v="SUMINISTRO MATERIAL DE FONTANERÍA // CEIP ANTONIO MACHAD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7457"/>
    <s v="AD"/>
    <d v="2025-05-19T00:00:00"/>
    <n v="22025002629"/>
    <s v="2025 03 9241 213"/>
    <n v="342.91"/>
    <x v="57"/>
    <s v="CONTRATO DE MANTENIMIENTO DE ALARMAS (LOTE 2, ANTIINTRUSIÓN // ENERO A MAYO 2025)"/>
    <s v="220"/>
    <s v="VALLADOLID"/>
    <s v="VALLADOLID"/>
    <x v="0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4204"/>
    <s v="D"/>
    <d v="2025-04-25T00:00:00"/>
    <n v="22025001079"/>
    <s v="2025 06 3232 212"/>
    <n v="339.59"/>
    <x v="125"/>
    <s v="SUMINISTRO MATERIAL DE FONTANERÍA EN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7692"/>
    <s v="D"/>
    <d v="2025-05-19T00:00:00"/>
    <n v="22025001130"/>
    <s v="2025 11 1631 22104"/>
    <n v="337.28"/>
    <x v="167"/>
    <s v="ALBARAN: AV25/01335 F: 27/02/2025 / ZAPATO ALICE S3 SRC T-39 / RETIRADO POR: LAURA FERNANDEZ GOMEZ / ALBARAN: AV25/01268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04"/>
  </r>
  <r>
    <n v="220240061641"/>
    <s v="AD"/>
    <d v="2025-04-09T00:00:00"/>
    <n v="22024009167"/>
    <s v="2025 03 9241 632"/>
    <n v="337"/>
    <x v="574"/>
    <s v="SPC 166/2024 MODIFICACIÓN RAMPA TEMPLETE PARQUE DE LA PAZ. CONTROL DE CALIDAD, LOTE 2"/>
    <s v="220"/>
    <s v="ALCOBENDAS"/>
    <s v="MADRID"/>
    <x v="0"/>
    <s v="PrAbier - Procedimiento Abierto"/>
    <s v="MultiC - MultiCriterio"/>
    <x v="1"/>
    <x v="1"/>
    <s v="6"/>
    <s v="6. Inversiones reales"/>
    <s v="03"/>
    <x v="7"/>
    <s v="9241"/>
    <s v="9241. Participación ciudadana"/>
    <s v="63"/>
    <s v="632"/>
  </r>
  <r>
    <n v="220250016048"/>
    <s v="AD"/>
    <d v="2025-05-09T00:00:00"/>
    <n v="22025003444"/>
    <s v="2025 0950 4321 632"/>
    <n v="335.59"/>
    <x v="203"/>
    <s v="CONTRATO CONTROL CALIDAD OBRA REHABILITACIÓN CATALINAS CENTRO DE LA CULTURA DEL VINO. LOTE 2. PRTR"/>
    <s v="220"/>
    <s v="ZARATAN"/>
    <s v="VALLADOLID"/>
    <x v="0"/>
    <s v="PrAbier - Procedimiento Abierto"/>
    <s v="MultiC - MultiCriterio"/>
    <x v="1"/>
    <x v="1"/>
    <n v="6"/>
    <s v="6. Inversiones reales"/>
    <s v="09"/>
    <x v="8"/>
    <n v="4321"/>
    <s v="4321. Turismo"/>
    <n v="63"/>
    <n v="632"/>
  </r>
  <r>
    <n v="220250017672"/>
    <s v="D"/>
    <d v="2025-05-19T00:00:00"/>
    <n v="22025001128"/>
    <s v="2025 11 1621 22199"/>
    <n v="333.94"/>
    <x v="435"/>
    <s v="CRUCETA REF.2150 MAGDALENA / MATRICULA- -0432 KMP  PERSONA RECOGE DAVID GONZALEZ / RODAMIENTO BOLAS 62207-2RS FAG / MAR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189"/>
    <s v="D"/>
    <d v="2025-04-08T00:00:00"/>
    <n v="22025000919"/>
    <s v="2025 11 1321 214"/>
    <n v="333.89"/>
    <x v="353"/>
    <s v="BOMBILLA LED BA9S / MOTUL SPECIFIC RN 0720 5W30 5L / APORTACION SIGAUS 5L / LOMAR ADITIVO PARA ADBLUE 0.25L / MOTUL LIMP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8073"/>
    <s v="AD"/>
    <d v="2025-05-21T00:00:00"/>
    <n v="22025003724"/>
    <s v="2025 10 2312 22612"/>
    <n v="332"/>
    <x v="745"/>
    <s v="ACTIVIDAD PARA LA CELEBRACION DEL DIA DE COMERCIO JUSTO EL 11 DE MAYO DE 2025,  CHARLA CON CATA DE CHOCOLATES - COOPERA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29000313"/>
    <s v="AD"/>
    <d v="2025-04-09T00:00:00"/>
    <n v="22023001144"/>
    <s v="2025 02 1511 609"/>
    <n v="331.43"/>
    <x v="253"/>
    <s v="ADJ.C.CALIDAD LOTE 1 (ENSAYO MAT)REURB.PLA.LA COMUNICACIÓN (ANT.AP25 .ARIZA)CALLE ADOLFO SUAREZ"/>
    <s v="220"/>
    <s v="MALAGA"/>
    <s v="MALAGA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7631"/>
    <s v="D"/>
    <d v="2025-05-19T00:00:00"/>
    <n v="22025001124"/>
    <s v="2025 11 1621 214"/>
    <n v="330.02"/>
    <x v="441"/>
    <s v="TRANSPORTE A CLIENTE SC1400-0000-0010 / SENSOR MAG CIL NEUM FMO PLUS / PATIN EYECTORA FMO (2011)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513"/>
    <s v="D"/>
    <d v="2025-05-29T00:00:00"/>
    <n v="22025001212"/>
    <s v="2025 03 9241 212"/>
    <n v="329.12"/>
    <x v="238"/>
    <s v="SUMINISTRO CARPINTERÍA +++ C.C. CANAL DE CASTILLA +++ / CORCH MARCO ALUM. 60X90CMS (0377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8072"/>
    <s v="AD"/>
    <d v="2025-05-21T00:00:00"/>
    <n v="22025003719"/>
    <s v="2025 06 3341 22699"/>
    <n v="326.7"/>
    <x v="63"/>
    <s v="SERVICIO DE ENCUADERNACIÓN PROGRAMA CONCIERTO CONMEMORATIVOS A JOAQUÍN RODRIGO Y ANTONIO SALIERI. ABRIL-MAYO 2025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41"/>
    <s v="3341. Coordinación de políticas culturales"/>
    <s v="22"/>
    <s v="22699"/>
  </r>
  <r>
    <n v="220250020328"/>
    <s v="D"/>
    <d v="2025-05-29T00:00:00"/>
    <n v="22025000919"/>
    <s v="2025 11 1321 214"/>
    <n v="326.7"/>
    <x v="353"/>
    <s v="VARTA SILVER AGM 70AH 760A(EN) 12V +DCHA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0191"/>
    <s v="D"/>
    <d v="2025-04-08T00:00:00"/>
    <n v="22025000917"/>
    <s v="2025 11 1321 214"/>
    <n v="324.52"/>
    <x v="460"/>
    <s v="JUEGO DE PASTILLAS DE FRENO DELANTERO IZQ V-STROM FA231HH / JUEGO DE PASTILLAS DE FRENO DELANTERO DER. V-STROM FA229HH /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5338"/>
    <s v="D"/>
    <d v="2025-05-06T00:00:00"/>
    <n v="22025000769"/>
    <s v="2025 11 1361 22199"/>
    <n v="323.45"/>
    <x v="243"/>
    <s v="ALB: 25-206411:  CAJA 100 UDS. TAPON DE OIDOS MOLDEABLE DESECHABLE C/CORDON  / ALB: 25-20646/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459"/>
    <s v="AD"/>
    <d v="2025-04-08T00:00:00"/>
    <n v="22025003220"/>
    <s v="2025 02 9332 213"/>
    <n v="322.62"/>
    <x v="736"/>
    <s v="MANT.PRECEPTIVO APARATOS ELEVADORES EN LOS EDIFICIOS MUNICIPALES DURANTE EL  MES DE ENERO 2025.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08647"/>
    <s v="AD"/>
    <d v="2025-04-01T00:00:00"/>
    <n v="22025003063"/>
    <s v="2025 11 3111 213"/>
    <n v="320.64999999999998"/>
    <x v="270"/>
    <s v="TRABAJOS DE MANTENIMIENTOS CORRECTIVO- REPARACION EN CALDERA DE BIOMASA DEL CMPA"/>
    <s v="220"/>
    <s v="ZARATAN"/>
    <s v="VALLADOL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1"/>
    <s v="213"/>
  </r>
  <r>
    <n v="220250011212"/>
    <s v="D"/>
    <d v="2025-04-11T00:00:00"/>
    <n v="22025001274"/>
    <s v="2025 07 1711 213"/>
    <n v="319.58999999999997"/>
    <x v="498"/>
    <s v="Albarán OT/ 146641 de 11 y 13/03/2025 ( REPARACIÓN EN TALLER DE CORTACÉSPED HONDA HRH 536 HXE REF: HUERTA DEL REY FASE I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1394"/>
    <s v="D"/>
    <d v="2025-04-11T00:00:00"/>
    <n v="22025001132"/>
    <s v="2025 11 1631 22199"/>
    <n v="311.66000000000003"/>
    <x v="238"/>
    <s v="HEBILLA FLEJE BAND-IT (PAPELERAS) / ALTUNA TIJERA PODAR DOS MANOS 5323-75 / MORDAZA IRWIN 7WR 175MM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316"/>
    <s v="D"/>
    <d v="2025-04-11T00:00:00"/>
    <n v="22025001124"/>
    <s v="2025 11 1621 214"/>
    <n v="309.54000000000002"/>
    <x v="135"/>
    <s v="GANCHO 8T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471"/>
    <s v="AD"/>
    <d v="2025-05-19T00:00:00"/>
    <n v="22025003521"/>
    <s v="2025 03 9241 212"/>
    <n v="308.55"/>
    <x v="118"/>
    <s v="DESATASCO DE TUBERÍAS EN C.C. CANAL DE CASTILLA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4175"/>
    <s v="D"/>
    <d v="2025-04-25T00:00:00"/>
    <n v="22025001212"/>
    <s v="2025 03 9241 212"/>
    <n v="306.75"/>
    <x v="482"/>
    <s v="MATERIAL ALBAÑILERÍA PARA CC. CANAL DE CASTILLA (ID 45526 // REGI. ESTANCO RELLENABLE 40X40 GALVANIZADO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8464"/>
    <s v="AD"/>
    <d v="2025-05-23T00:00:00"/>
    <n v="22025003593"/>
    <s v="2025 02 9332 213"/>
    <n v="303.39999999999998"/>
    <x v="116"/>
    <s v="REPARACIÓN AVERÍA EN LA INSTALACIÓN CLIMATIZACIÓN VESTUARIO PERSONAL CENTRO MANTENIMIENTO."/>
    <s v="220"/>
    <s v="ALBACETE"/>
    <s v="ALBACETE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10195"/>
    <s v="D"/>
    <d v="2025-04-08T00:00:00"/>
    <n v="22025001270"/>
    <s v="2025 07 1711 22199"/>
    <n v="302.5"/>
    <x v="479"/>
    <s v="MACETA 5 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1217"/>
    <s v="AD"/>
    <d v="2025-05-29T00:00:00"/>
    <n v="22025004101"/>
    <s v="2025 10 2315 22621"/>
    <n v="302.5"/>
    <x v="746"/>
    <s v="CARTEL Y MAQUETACION PROGRAMCION 17 DE MAYO DIA INTERNACIONAL CONTRA LA HOMOFOBIA, TRANSFOBIA Y BIFOB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17151"/>
    <s v="AD"/>
    <d v="2025-05-14T00:00:00"/>
    <n v="22025003843"/>
    <s v="2025 10 2315 22799"/>
    <n v="302.5"/>
    <x v="747"/>
    <s v="TALLER EL DIVORCIO DESPUES DE LOS 65 AÑOS EN EL CENTRO MUNICIPAL DE IGUALDA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15837"/>
    <s v="AD"/>
    <d v="2025-05-08T00:00:00"/>
    <n v="22025002428"/>
    <s v="2025 10 2312 22699"/>
    <n v="300.74"/>
    <x v="148"/>
    <s v="SERVICIO DE ESCENARIO Y TECNICO DE SONIDO, LUCES, MICROFONO, ATRIL , ETC¿ PARA ACTIVIDAD POR EL 8M DE LOS CVA-INICIATI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7463"/>
    <s v="AD"/>
    <d v="2025-05-19T00:00:00"/>
    <n v="22025003419"/>
    <s v="2025 03 9241 22199"/>
    <n v="300.33"/>
    <x v="355"/>
    <s v="SUMINISTRO DE RÓTULOS PARA C.M. LAS FLORES: ESCUDO PARA PUERTAS Y PUNTOS TROQUELADOS PARA VENTANAS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21219"/>
    <s v="AD"/>
    <d v="2025-05-29T00:00:00"/>
    <n v="22025004118"/>
    <s v="2025 06 3261 22699"/>
    <n v="300"/>
    <x v="60"/>
    <s v="CTTO. SUMINISTRO RESMAS PARA LA IMPRENTA MUNICIPAL PARA ELABORACIÓN DÍPTICOS Y CARTELES - SERV. EDUCACIÓN.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699"/>
  </r>
  <r>
    <n v="220250021220"/>
    <s v="AD"/>
    <d v="2025-05-29T00:00:00"/>
    <n v="22025004150"/>
    <s v="2025 06 3261 22699"/>
    <n v="300"/>
    <x v="61"/>
    <s v="CTTO. SUMINISTRO PAPEL A LA IMPRENTA MUNICIPAL PARA ELABORACIÓN DE CARTELES, DÍPTICOS AL SERVICIO DE EDUCACIÓN.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699"/>
  </r>
  <r>
    <n v="220250010080"/>
    <s v="AD"/>
    <d v="2025-04-08T00:00:00"/>
    <n v="22025002856"/>
    <s v="2025 10 2315 22611"/>
    <n v="300"/>
    <x v="748"/>
    <s v="AMENIZACION ACTO DEL DÍA INTERNACIONAL DE LA MUJER 8M // AYTO VA // 7 DE MARZ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0484"/>
    <s v="AD"/>
    <d v="2025-04-09T00:00:00"/>
    <n v="22025003557"/>
    <s v="2025 11 3111 22199"/>
    <n v="297.18"/>
    <x v="60"/>
    <s v="ADQUISICION PAPEL SATINADO PARA LA IMPRENTA MPAL. PARA IMPRESION DE 7.500 CARTALES DIVULGATIVOS &quot;&quot;TODOS CON MICROCHIP&quot;&quot;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99"/>
  </r>
  <r>
    <n v="220250015346"/>
    <s v="D"/>
    <d v="2025-05-06T00:00:00"/>
    <n v="22025000769"/>
    <s v="2025 11 1361 22199"/>
    <n v="291.67"/>
    <x v="238"/>
    <s v="CERROJO TRABA 101R PINTADO/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7146"/>
    <s v="AD"/>
    <d v="2025-05-14T00:00:00"/>
    <n v="22025003768"/>
    <s v="2025 10 2412 22699"/>
    <n v="288.89999999999998"/>
    <x v="743"/>
    <s v="SALIDA FORMATIVA DEL C. DE FORMACION PARA EL  EMPLEO LOS ALUMNOS DE PARQ.Y JARDINES Y DE DE PINT. DECORATIVA EN ABRIL 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15741"/>
    <s v="AD"/>
    <d v="2025-05-06T00:00:00"/>
    <n v="22025003543"/>
    <s v="2025 10 2412 213"/>
    <n v="288.45999999999998"/>
    <x v="20"/>
    <s v="MANTENIMIENTO DE LA CALEFACCION DELC. DE FORMACION PRA EL EMPLEO-  JACINTO BENAVENTE DE MARZO A DICIEMBRE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17148"/>
    <s v="AD"/>
    <d v="2025-05-14T00:00:00"/>
    <n v="22025003871"/>
    <s v="2025 02 1511 22602"/>
    <n v="287.5"/>
    <x v="197"/>
    <s v="PUBLICACIÓN EN PRENSA EXPTE. 2/23. APROBACIÓN INICIAL MOD. PGOU EN EL ENTORNO DE LA VEREDA DE PALOMARES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5"/>
    <s v="1511"/>
    <s v="1511. Planficación y gestión del urbanismo"/>
    <s v="22"/>
    <s v="22602"/>
  </r>
  <r>
    <n v="220250018075"/>
    <s v="AD"/>
    <d v="2025-05-21T00:00:00"/>
    <n v="22025003738"/>
    <s v="2025 10 2312 22612"/>
    <n v="286"/>
    <x v="749"/>
    <s v="Actividades organizadas para la celebración del Día del Comercio Justo 2025 , chocolatada para 65 personas- COOPERACION"/>
    <s v="220"/>
    <s v="CORESES"/>
    <s v="ZAMORA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15208"/>
    <s v="D"/>
    <d v="2025-05-06T00:00:00"/>
    <n v="22025001132"/>
    <s v="2025 11 1631 22199"/>
    <n v="285.26"/>
    <x v="445"/>
    <s v="CODO 90º 15 PB / CODO PLACA R.HEMBRA 15-1/2&quot;&quot; PB / PLACA BASE FIJACION CAS.EXPANSION / TUBO 3 ML. 15 PB / CASQUILLO PAR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7464"/>
    <s v="AD"/>
    <d v="2025-05-19T00:00:00"/>
    <n v="22025003450"/>
    <s v="2025 03 9241 22602"/>
    <n v="278.3"/>
    <x v="437"/>
    <s v="ANUNCIO EN REVISTA Y WEB CHIQUIOCIO PARA LA DIFUSIÓN DEL PROGRAMA MENUDO FIN DE SEMANA (2 TRIMESTRE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1201"/>
    <s v="AD"/>
    <d v="2025-05-29T00:00:00"/>
    <n v="22025004162"/>
    <s v="2025 10 2312 22699"/>
    <n v="278.3"/>
    <x v="61"/>
    <s v="IMPRENTA, SOLICITUDES DE INSCRIPCIÓN EN LOS TALLERES DE LOS CVA PARA 2025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7145"/>
    <s v="AD"/>
    <d v="2025-05-14T00:00:00"/>
    <n v="22025003726"/>
    <s v="2025 10 2312 22612"/>
    <n v="272.25"/>
    <x v="750"/>
    <s v="Folleto de comercio justo, para utilizar en todas las actividades informat. y de sensibil.  sobre comercio justo en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18074"/>
    <s v="AD"/>
    <d v="2025-05-21T00:00:00"/>
    <n v="22025003728"/>
    <s v="2025 10 2312 22699"/>
    <n v="270.85000000000002"/>
    <x v="379"/>
    <s v="ACTIVIDAD PARA LA CELEBRACION DE LA FERIA DE ABRIL DE LOS GRUPOS DE SEVILLANAS DE LOS CVA EN 2025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507"/>
    <s v="D"/>
    <d v="2025-05-29T00:00:00"/>
    <n v="22025001212"/>
    <s v="2025 03 9241 212"/>
    <n v="269.95"/>
    <x v="238"/>
    <s v="SUMINISTRO PARA C.C. BAILARIN VICENTE ESCUDERO +++ / PARA. ACERO PRIM REF.- 1536 (0377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5198"/>
    <s v="D"/>
    <d v="2025-05-06T00:00:00"/>
    <n v="22025000731"/>
    <s v="2025 10 2312 212"/>
    <n v="266.52999999999997"/>
    <x v="474"/>
    <s v="MANTENIMIENTO, SUMINISTRO DE CANDADOS PARA  DISPENSADORES DE PAPEL  PARA EL CVA ZONA ESTE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8069"/>
    <s v="AD"/>
    <d v="2025-05-21T00:00:00"/>
    <n v="22025003619"/>
    <s v="2025 10 2312 223"/>
    <n v="266.2"/>
    <x v="631"/>
    <s v="MOVIMIENTO DE DISTRIBUCION Y MONTAJEDE ALGUNOS MUEBLES DELCVA FRAY LUIS DE LEON AL CVA PASAJE DE LA MARQUESINA- INICIAT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3"/>
  </r>
  <r>
    <n v="220250017498"/>
    <s v="AD"/>
    <d v="2025-05-19T00:00:00"/>
    <n v="22025003788"/>
    <s v="2025 11 1361 22199"/>
    <n v="265.05"/>
    <x v="504"/>
    <s v="RECARGA DE 15 BOTELLAS DE BUTANO PARA COCINA DE PARQUE DE BOMBEROS DE CANTERAC///SERV. EXTINCION DE INCENDIOS"/>
    <s v="220"/>
    <s v="MUGA DE SAYAGO"/>
    <s v="ZAMORA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7726"/>
    <s v="D"/>
    <d v="2025-05-19T00:00:00"/>
    <n v="22025001124"/>
    <s v="2025 11 1621 214"/>
    <n v="261.19"/>
    <x v="441"/>
    <s v="RESORTE 3ER. BRAZO CC-2000,NEW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4239"/>
    <s v="AD"/>
    <d v="2025-04-25T00:00:00"/>
    <n v="22025003105"/>
    <s v="2025 10 2312 213"/>
    <n v="260.88"/>
    <x v="187"/>
    <s v="SUMINISTRO  Y MONTAJE DE BANDEJA  Y BOMBA DE CONDENSADOS EN LA MAQUINA DE AIRE DEL CVA LA VICTORIA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14192"/>
    <s v="D"/>
    <d v="2025-04-25T00:00:00"/>
    <n v="22025001276"/>
    <s v="2025 07 1711 214"/>
    <n v="259.51"/>
    <x v="467"/>
    <s v="1617DTJ. MANTENIMIENTO 200.000 KM. CAMBIO ACEITE Y FILTRO ACEITE / 2 SMOIL5W40 - ACEITE 5W40 1L / 2 GAU - MANUAL / 2 152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7700"/>
    <s v="D"/>
    <d v="2025-05-19T00:00:00"/>
    <n v="22025001132"/>
    <s v="2025 11 1631 22199"/>
    <n v="258.81"/>
    <x v="445"/>
    <s v="TERMO ELECTRICO TBL PLUS 50L.1500W.TERMOST.EXTER. / MANGUITO ELECTROLISIS 1/2&quot;&quot; / MACHON ROSCADO LATON 1/2&quot;&quot; / LATIGUILL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0565"/>
    <s v="D"/>
    <d v="2025-05-29T00:00:00"/>
    <n v="22025001043"/>
    <s v="2025 10 2311 212"/>
    <n v="258.39999999999998"/>
    <x v="125"/>
    <s v="F - 4621 - ASIENTO, TANQUE, INODORO, JUNTAS, LATIGUILLOS Y SILICONA - CENTRO INTEGRADO PSH - CADIELS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7686"/>
    <s v="D"/>
    <d v="2025-05-19T00:00:00"/>
    <n v="22025001126"/>
    <s v="2025 11 1621 22104"/>
    <n v="256.57"/>
    <x v="158"/>
    <s v="RETRACTIL TIGER 2,5M (                       ) / CUERDA DE 1,7 MT. REG.+2-MOSQ. (                       ) / ARNES EXPERT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08648"/>
    <s v="AD"/>
    <d v="2025-04-01T00:00:00"/>
    <n v="22025003107"/>
    <s v="2025 11 3111 213"/>
    <n v="255.31"/>
    <x v="187"/>
    <s v="DESCONEXION Y DESPLAZAMIENTO DE UNIDADES CONDENSADORAS DE AIRE ACONDICIONADO EN CENTRO MUNICIPAL DE SALUD CASA DEL BARCO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1"/>
    <s v="213"/>
  </r>
  <r>
    <n v="220250013955"/>
    <s v="D"/>
    <d v="2025-04-25T00:00:00"/>
    <n v="22025001213"/>
    <s v="2025 03 9241 213"/>
    <n v="255.18"/>
    <x v="234"/>
    <s v="ID: 0045312-CC BAILARIN VICENTE ESCUDERO / CIERRE PRESION RODILLO NEGRA 423-ROD IZQ. / ID: 0045201-CC LAS FLORES / CAJ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08666"/>
    <s v="AD"/>
    <d v="2025-04-02T00:00:00"/>
    <n v="22025002653"/>
    <s v="2025 10 2313 22699"/>
    <n v="254.71"/>
    <x v="751"/>
    <s v="Sustitución de páginas en calendario de pared. Área de Personas Mayores, Familia y Servicios Sociales."/>
    <s v="220"/>
    <s v="LEON"/>
    <s v="LEON"/>
    <x v="0"/>
    <s v="AdDirec - Adjudicación Directa"/>
    <s v="SinC - Sin Criterio"/>
    <x v="0"/>
    <x v="1"/>
    <s v="2"/>
    <s v="2. Gastos corrientes en bienes y servicios"/>
    <s v="10"/>
    <x v="3"/>
    <s v="2313"/>
    <s v="2313. Dirección del área de personas mayores, familia y servicios sociales"/>
    <s v="22"/>
    <s v="22699"/>
  </r>
  <r>
    <n v="220250015756"/>
    <s v="AD"/>
    <d v="2025-05-07T00:00:00"/>
    <n v="22025003640"/>
    <s v="2025 06 3321 22001"/>
    <n v="254.52"/>
    <x v="752"/>
    <s v="CTTO SUSCRIPCIÓN REVISTAS SPORT LIFE Y MOTOCICLISMO PARA BIBLIOTECAS PÚBLICAS. AÑO 2025"/>
    <s v="220"/>
    <s v="MADRID"/>
    <s v="MADR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001"/>
  </r>
  <r>
    <n v="220250020540"/>
    <s v="D"/>
    <d v="2025-05-29T00:00:00"/>
    <n v="22025001325"/>
    <s v="2025 10 2412 22199"/>
    <n v="250.78"/>
    <x v="176"/>
    <s v="SUMINISTRO MATERIAL DE PINTURA PARA EL CURSO DE PINTURA Y DECORACION VII DEL 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5835"/>
    <s v="AD"/>
    <d v="2025-05-08T00:00:00"/>
    <n v="22025001529"/>
    <s v="2025 07 1721 213"/>
    <n v="249.45"/>
    <x v="57"/>
    <s v="MANTENIMIENTO ALARMA CENTRO ACUSTICA SEGUN ACUERDO MARCO LOTE 2"/>
    <s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21"/>
    <s v="1721. Protección del medio ambiente"/>
    <s v="21"/>
    <s v="213"/>
  </r>
  <r>
    <n v="220250011374"/>
    <s v="D"/>
    <d v="2025-04-11T00:00:00"/>
    <n v="22025001129"/>
    <s v="2025 11 1631 214"/>
    <n v="245.38"/>
    <x v="714"/>
    <s v="CUB. 250-15 16PR TT Yardmaster IND-1 / SERVICIO CAMION (DESMONTAR/MONTAR) / RUEDAS SUELTAS"/>
    <s v="300"/>
    <s v="CORDOBA"/>
    <s v="CORDOB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0395"/>
    <s v="AD"/>
    <d v="2025-04-08T00:00:00"/>
    <n v="22025003599"/>
    <s v="2025 06 3321 22102"/>
    <n v="242"/>
    <x v="55"/>
    <s v="INSPECCIÓN PERIÓDICA INSTALACIÓN RECEPTORA INDIVIDUAL (IRI) EN LAS BIBLIOTECAS PÚBLICAS MUNICIPALES. AÑO 2025"/>
    <s v="220"/>
    <s v="BARCELONA"/>
    <s v="BARCELONA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02"/>
  </r>
  <r>
    <n v="220250012028"/>
    <s v="AD"/>
    <d v="2025-04-15T00:00:00"/>
    <n v="22025003462"/>
    <s v="2025 07 1721 22799"/>
    <n v="242"/>
    <x v="355"/>
    <s v="ROTULACION FURGON NISSAN TOWNSTAR DEL SERVICIO DE MEDIO AMBIENTE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50010203"/>
    <s v="D"/>
    <d v="2025-04-08T00:00:00"/>
    <n v="22025001274"/>
    <s v="2025 07 1711 213"/>
    <n v="241.27"/>
    <x v="243"/>
    <s v="ALB: 25-203378 PED: 25-004516-1017 S/PED: SU VALE 1205 / REPARACION DE:  DUMPER  MARCA:AGRIA    MODELO:  DH15  NS: / MAN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0252"/>
    <s v="D"/>
    <d v="2025-04-08T00:00:00"/>
    <n v="22025001129"/>
    <s v="2025 11 1631 214"/>
    <n v="239.62"/>
    <x v="465"/>
    <s v="FACTURACIÓN DE REPUESTOS SEGÚN PEDIDO DE VENTA Nº 2025PV101/322 ALBARÁN 734 FECHA 17/02/2025"/>
    <s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09755"/>
    <s v="AD"/>
    <d v="2025-04-04T00:00:00"/>
    <n v="22025003327"/>
    <s v="2025 11 1321 22200"/>
    <n v="239.34"/>
    <x v="753"/>
    <s v="REPARACIÓN VIDEO PORTERO DISTRITO 4 POLICÍA MUNICIPAL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200"/>
  </r>
  <r>
    <n v="220250017666"/>
    <s v="D"/>
    <d v="2025-05-19T00:00:00"/>
    <n v="22025001122"/>
    <s v="2025 11 1621 214"/>
    <n v="234"/>
    <x v="190"/>
    <s v="OR: 20541 - MATRICULA: 6040MLM / CAMBIAR BOMBILLA ( 16205091 ) / ACTUALIZAR SOFTWARE / BOMBILLA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3897"/>
    <s v="D"/>
    <d v="2025-04-25T00:00:00"/>
    <n v="22025002819"/>
    <s v="2025 08 1532 210"/>
    <n v="233.09"/>
    <x v="176"/>
    <s v="FERRORITE BASE TR 4L / BARNIZ SINTETICO STDO INCOLORO 4L / LUXATIN BASE IN 750ML / DISOLVENTE SINET. Y GRASOS 1401 5L(m)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7375"/>
    <s v="D"/>
    <d v="2025-05-16T00:00:00"/>
    <n v="22025001079"/>
    <s v="2025 06 3232 212"/>
    <n v="232.68"/>
    <x v="482"/>
    <s v="SUMINISTRO DE MATERIAL DE ALBAÑILERIA // GINER DE LOS RÍ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242"/>
    <s v="D"/>
    <d v="2025-04-11T00:00:00"/>
    <n v="22025001349"/>
    <s v="2025 02 9332 214"/>
    <n v="231.76"/>
    <x v="476"/>
    <s v="ACUERDO MARCO_VA3249T:10W40,ARANDELA, TASAS,FACEITE YFAIRE, CABLE EMBRAGUE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0463"/>
    <s v="D"/>
    <d v="2025-05-29T00:00:00"/>
    <n v="22025001079"/>
    <s v="2025 06 3232 212"/>
    <n v="231.19"/>
    <x v="176"/>
    <s v="SUMINISTRO MATERIAL DE PINTURA/CARPINTERÍ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392"/>
    <s v="D"/>
    <d v="2025-05-29T00:00:00"/>
    <n v="22025001427"/>
    <s v="2025 09 4321 213"/>
    <n v="230.05"/>
    <x v="386"/>
    <s v="SUMINISTRO MATERIAL PARA TRABAJOS REALIZADOS POR MANTENIMIENTO EN LAS GRADAS DE SEMANA SA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10106"/>
    <s v="D"/>
    <d v="2025-04-08T00:00:00"/>
    <n v="22025000766"/>
    <s v="2025 11 1361 214"/>
    <n v="229.46"/>
    <x v="287"/>
    <s v="H.M.O.  HACER PRUEBAS PARA DETERMINAR ALCANCE  DE AVERIA TENIENDO QUE DESMONTAR Y MONTAR FILTRO  DE  COMBUSTIBLE/SEISPC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20499"/>
    <s v="D"/>
    <d v="2025-05-29T00:00:00"/>
    <n v="22025000738"/>
    <s v="2025 10 2312 22199"/>
    <n v="227.81"/>
    <x v="238"/>
    <s v="SUMINISTRO DE  PACK 2UDS POSTE EBER  NEGRO CINTA ROJA 14274 PARA EL CVA LA VICTORIA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2"/>
    <s v="22199"/>
  </r>
  <r>
    <n v="220250011396"/>
    <s v="D"/>
    <d v="2025-04-11T00:00:00"/>
    <n v="22025001129"/>
    <s v="2025 11 1631 214"/>
    <n v="226.29"/>
    <x v="389"/>
    <s v="MATRICULA 8776KNN / UNION M. 12 L (18X1,5)- M. 3/8&quot;&quot; BSP / TAPON CIEGO H 3/8 BSP / ARANDELA METAL-BUNA ACERO 3/8&quot;&quot; NBR / M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9395"/>
    <s v="AD"/>
    <d v="2025-05-26T00:00:00"/>
    <n v="22025003197"/>
    <s v="2025 10 2312 22606"/>
    <n v="226.27"/>
    <x v="94"/>
    <s v="APOYO TECNICO DE SISTEMAS AUDIOVISUALES A LA JORNADA DE ATENCION TEMPRANA  COMO MICROFONOS, ADAPTADOR - ACCESIBILIDA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06"/>
  </r>
  <r>
    <n v="220250011214"/>
    <s v="D"/>
    <d v="2025-04-11T00:00:00"/>
    <n v="22025001270"/>
    <s v="2025 07 1711 22199"/>
    <n v="226.17"/>
    <x v="234"/>
    <s v="YUNQUE +PASADOR P172-60/85 BAHCO / MACETA M/FIBRA 1400GR. BELLOTA 5308B C F N / STIHL TUERCA DE UNIÓN 42827083101 / ID: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4163"/>
    <s v="D"/>
    <d v="2025-04-25T00:00:00"/>
    <n v="22025001135"/>
    <s v="2025 01 4331 212"/>
    <n v="224.04"/>
    <x v="386"/>
    <s v="PORTA ROLLOS P.HIGIENICO BLANCO / DISPENSADOR BOBINA PAPEL MECHA / DOSIFICAD JABON VISION FUME 1,4L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4331"/>
    <s v="4331. Desarrollo empresarial"/>
    <s v="21"/>
    <s v="212"/>
  </r>
  <r>
    <n v="220250010147"/>
    <s v="D"/>
    <d v="2025-04-08T00:00:00"/>
    <n v="22025001079"/>
    <s v="2025 06 3232 212"/>
    <n v="223.08"/>
    <x v="234"/>
    <s v="MATERIAL DE FERRETERÍA PARA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760"/>
    <s v="AD"/>
    <d v="2025-05-07T00:00:00"/>
    <n v="22025003857"/>
    <s v="2025 06 3321 212"/>
    <n v="222.98"/>
    <x v="754"/>
    <s v="CTO.SUMINISTRO DE 2 VERJAS CON PUERTA PARA EL PUNTO DE LECTURA SAN PEDRO REGALADO EN EL C.A.C. CONSTANZA MARTÍN -1DÍA-"/>
    <s v="220"/>
    <s v="VALLADOLID (POLIGONO SAN CRISTOBAL)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1"/>
    <s v="212"/>
  </r>
  <r>
    <n v="220250014188"/>
    <s v="D"/>
    <d v="2025-04-25T00:00:00"/>
    <n v="22025001276"/>
    <s v="2025 07 1711 214"/>
    <n v="222.16"/>
    <x v="467"/>
    <s v="4272GHL. MANTENIMIENTO ANUAL. CAMBIO ACEITE, FILTRO ACEITE Y FILTRO ACEITE / 2 SMOIL5W40 - ACEITE 5W40 1L / 2 GAU - MANU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0227"/>
    <s v="D"/>
    <d v="2025-04-08T00:00:00"/>
    <n v="22025001124"/>
    <s v="2025 11 1621 214"/>
    <n v="221.01"/>
    <x v="441"/>
    <s v="CARTUCHO FILTRO PRES.OLY CORTO S2Z310-0000-0665 / CARTUCHO FIL.RETORNO 125l OLY. S2Z310-0000-067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159"/>
    <s v="D"/>
    <d v="2025-04-08T00:00:00"/>
    <n v="22025000769"/>
    <s v="2025 11 1361 22199"/>
    <n v="220.61"/>
    <x v="220"/>
    <s v="PLR14 - Pila alcalina Panasonic bronce LR14 C blister 2 un 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272"/>
    <s v="D"/>
    <d v="2025-04-11T00:00:00"/>
    <n v="22025001128"/>
    <s v="2025 11 1621 22199"/>
    <n v="220.03"/>
    <x v="452"/>
    <s v="EUROPLAS E-22 PINTURA ACRILICA 8LT                                          ( SERVICIO DE LIMPIEZA ) / EUROPLAS E-22 PI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554"/>
    <s v="D"/>
    <d v="2025-05-29T00:00:00"/>
    <n v="22025001325"/>
    <s v="2025 10 2412 22199"/>
    <n v="218.32"/>
    <x v="452"/>
    <s v="SUMINISTRO DE MATERIAL DE PINTURA PARA EL CURSO DE PINT. DECOR.VII DEL C.DE F. PARA EL EMPL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5837"/>
    <s v="AD"/>
    <d v="2025-05-08T00:00:00"/>
    <n v="22025002427"/>
    <s v="2025 10 2312 22699"/>
    <n v="214.82"/>
    <x v="148"/>
    <s v="SERVICIO DE ESCENARIO Y TECNICO DE SONIDO, LUCES, MICROFONO, ATRIL , ETC¿ PARA ACTIVIDAD POR EL 8M DE LOS CVA-INICIATI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8077"/>
    <s v="AD"/>
    <d v="2025-05-21T00:00:00"/>
    <n v="22025003740"/>
    <s v="2025 10 2312 22612"/>
    <n v="214.5"/>
    <x v="37"/>
    <s v="REALIZACION DE DOS CHARLAS DE COMERCIO JUSTO Y DEGUSTACION DE CHOCOLATES EN EL INS. DIEGO DE PRAVES Y C. OCUPACINAL-COOP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11416"/>
    <s v="D"/>
    <d v="2025-04-11T00:00:00"/>
    <n v="22025001347"/>
    <s v="2025 02 9332 212"/>
    <n v="214.19"/>
    <x v="238"/>
    <s v="COD. DE PEDIDO 76508 REPUESTO 1552 HETTICH (0724) / COD. DE PEDIDO 78878 REPUESTO 1553 HETTICH (0724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1264"/>
    <s v="D"/>
    <d v="2025-04-11T00:00:00"/>
    <n v="22025001122"/>
    <s v="2025 11 1621 214"/>
    <n v="213.71"/>
    <x v="190"/>
    <s v="OR: 20196 - MATRICULA 1895LFR / SOPORTE ( 1385306 ) / REVESTIMIENTO ( 2297996 )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240"/>
    <s v="AD"/>
    <d v="2025-05-21T00:00:00"/>
    <n v="22025003966"/>
    <s v="2025 10 2412 223"/>
    <n v="210"/>
    <x v="86"/>
    <s v="GESTION DE RESIDUOS  DEL CURSO DE PINTURA Y DE PARQUES Y JARDINES DEL C. DE FORMACION PARA EL EMPLEO- JACINTO BENAVENTE"/>
    <s v="220"/>
    <s v="LA FLECHA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3"/>
  </r>
  <r>
    <n v="220250011222"/>
    <s v="D"/>
    <d v="2025-04-11T00:00:00"/>
    <n v="22025001079"/>
    <s v="2025 06 3232 212"/>
    <n v="209.64"/>
    <x v="234"/>
    <s v="BOMBILLO MCM EAN // MANILLA SOAL CHAPARRO M9005 NEGRA // FELPUDO RIZO SUPERRALLY 1000 GRIS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64554"/>
    <s v="AD"/>
    <d v="2025-04-30T00:00:00"/>
    <n v="22024006507"/>
    <s v="2025 03 9241 633"/>
    <n v="207.43"/>
    <x v="66"/>
    <s v="SE PC 123/2024: SEGURIDAD Y SALUD EN OBRA DE REFORMA DE INSTALACIÓN TÉRMICA Y DE PCI EN CENTRO CÍVICO RONDILLA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3"/>
  </r>
  <r>
    <n v="220250018465"/>
    <s v="AD"/>
    <d v="2025-05-23T00:00:00"/>
    <n v="22025003254"/>
    <s v="2025 09 4321 22701"/>
    <n v="206.45"/>
    <x v="57"/>
    <s v="CONTRATO SERVICIO MANTENIMIENTO DEL CIRCUITO CERRADO DE TELEVISION EN LAS INSTALACIONES PINGÜINOS ARENA (ACUERDO MARCO)"/>
    <s v="220"/>
    <s v="VALLADOLID"/>
    <s v="VALLADOLID"/>
    <x v="0"/>
    <s v="PrAbier - Procedimiento Abierto"/>
    <s v="MultiC - MultiCriterio"/>
    <x v="1"/>
    <x v="1"/>
    <s v="2"/>
    <s v="2. Gastos corrientes en bienes y servicios"/>
    <s v="09"/>
    <x v="8"/>
    <s v="4321"/>
    <s v="4321. Turismo"/>
    <s v="22"/>
    <s v="22701"/>
  </r>
  <r>
    <n v="220250012033"/>
    <s v="AD"/>
    <d v="2025-04-15T00:00:00"/>
    <n v="22025003019"/>
    <s v="2025 03 9241 212"/>
    <n v="205.7"/>
    <x v="118"/>
    <s v="DESATASCO DE ARQUETA GENERAL EN CENTRO CÍVICO JOSÉ MARÍA LUELMO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8368"/>
    <s v="AD"/>
    <d v="2025-05-23T00:00:00"/>
    <n v="22025003552"/>
    <s v="2025 01 4331 212"/>
    <n v="205.57"/>
    <x v="119"/>
    <s v="SUMINISTRO MATERIAL PARA BAÑOS DE LA AGENCIA DE INNOVACIÓN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1"/>
    <s v="212"/>
  </r>
  <r>
    <n v="220250008652"/>
    <s v="AD"/>
    <d v="2025-04-01T00:00:00"/>
    <n v="22025002908"/>
    <s v="2025 09 4321 213"/>
    <n v="202.34"/>
    <x v="116"/>
    <s v="REPARACION SOBRECARGA ELECTRICA EN CIRCUITO DE LA CUPULA DEL MILENIO"/>
    <s v="220"/>
    <s v="ALBACETE"/>
    <s v="ALBACETE"/>
    <x v="0"/>
    <s v="AdDirec - Adjudicación Directa"/>
    <s v="SinC - Sin Criterio"/>
    <x v="0"/>
    <x v="1"/>
    <s v="2"/>
    <s v="2. Gastos corrientes en bienes y servicios"/>
    <s v="09"/>
    <x v="8"/>
    <s v="4321"/>
    <s v="4321. Turismo"/>
    <s v="21"/>
    <s v="213"/>
  </r>
  <r>
    <n v="220250017664"/>
    <s v="D"/>
    <d v="2025-05-19T00:00:00"/>
    <n v="22025001122"/>
    <s v="2025 11 1621 214"/>
    <n v="202.07"/>
    <x v="190"/>
    <s v="MATRICULA: 1375LMR / CERTIFICADO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478"/>
    <s v="AD"/>
    <d v="2025-04-11T00:00:00"/>
    <n v="22025003634"/>
    <s v="2025 0850 1532 619"/>
    <n v="201.51"/>
    <x v="66"/>
    <s v="Seguridad y Salud en obras de adecuación de espacios en zonas peatonales en entornos a centros escolares (exp. 17/2024)"/>
    <s v="220"/>
    <s v="VALLADOLID"/>
    <s v="VALLADOLID"/>
    <x v="0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50011400"/>
    <s v="D"/>
    <d v="2025-04-11T00:00:00"/>
    <n v="22025001129"/>
    <s v="2025 11 1631 214"/>
    <n v="200.75"/>
    <x v="337"/>
    <s v="BONDERITE C-MC 3000 D2 JC20KG DESENGRASANTE MANTENIMIENTO LOCTITE 1290340 / BONDERITE C-MC 3000 D2 JC20KG DESENGRASA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5215"/>
    <s v="D"/>
    <d v="2025-05-06T00:00:00"/>
    <n v="22025001330"/>
    <s v="2025 01 9203 214"/>
    <n v="200.03"/>
    <x v="476"/>
    <s v="A.M. REPARACION VEHICULO OFICIAL 0908 GKZ, R.I."/>
    <s v="300"/>
    <s v="VALLADOLID"/>
    <s v="VALLADOLID"/>
    <x v="0"/>
    <s v="PrAbier - Procedimiento Abierto"/>
    <s v="MultiC - MultiCriterio"/>
    <x v="1"/>
    <x v="1"/>
    <s v="2"/>
    <s v="2. Gastos corrientes en bienes y servicios"/>
    <s v="01"/>
    <x v="6"/>
    <s v="9203"/>
    <s v="9203. Unidad de régimen interior"/>
    <s v="21"/>
    <s v="214"/>
  </r>
  <r>
    <n v="220250019406"/>
    <s v="AD"/>
    <d v="2025-05-26T00:00:00"/>
    <n v="22025003923"/>
    <s v="2025 06 3321 22199"/>
    <n v="200"/>
    <x v="60"/>
    <s v="CTTO SUMINISTRO PAPEL IMPRENTA MUNICIPAL PUBLICIDAD BIBLIOTECAS MUNICIPALES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99"/>
  </r>
  <r>
    <n v="220250017819"/>
    <s v="AD"/>
    <d v="2025-05-20T00:00:00"/>
    <n v="22025003440"/>
    <s v="2025 10 2412 22110"/>
    <n v="200"/>
    <x v="720"/>
    <s v="SUMINISTRO DE MATERIAL DE LIMPIEZA PARALOS CURSOS DEL C. DE FORMACION PARA EL EMPLEO Y JACINTO BENAVENTE- INICIATIVAS 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10"/>
  </r>
  <r>
    <n v="220250010119"/>
    <s v="D"/>
    <d v="2025-04-08T00:00:00"/>
    <n v="22025000742"/>
    <s v="2025 10 2412 212"/>
    <n v="198.21"/>
    <x v="167"/>
    <s v="MANT. SUMINISTRO DE  LAMPARA LED PHILLIPS COREPROLED 8.9W 36o GU10 Y DOSIFICADOR JABON BLANCO DEL JACINTO BENAVENTE-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2"/>
  </r>
  <r>
    <n v="220250017656"/>
    <s v="D"/>
    <d v="2025-05-19T00:00:00"/>
    <n v="22025001128"/>
    <s v="2025 11 1621 22199"/>
    <n v="197.23"/>
    <x v="452"/>
    <s v="EUROPLAS E-22 PINTURA ACRILICA 8LT                                          ( SERVICIO DE LIMPIEZA ) / EUROPLAS E-22 PI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458"/>
    <s v="AD"/>
    <d v="2025-04-08T00:00:00"/>
    <n v="22025003004"/>
    <s v="2025 02 9332 213"/>
    <n v="194.64"/>
    <x v="755"/>
    <s v="INSPECCIONES POR OCA  ASCENSORES EXISTENTES EN EDIFICIOS MUNICIPALES."/>
    <s v="220"/>
    <s v="TRES CANTOS"/>
    <s v="MADR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11380"/>
    <s v="D"/>
    <d v="2025-04-11T00:00:00"/>
    <n v="22025001132"/>
    <s v="2025 11 1631 22199"/>
    <n v="194.35"/>
    <x v="238"/>
    <s v="--ESCALERA JINMAO MULTIUSO ALUMINIO OFERT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7493"/>
    <s v="AD"/>
    <d v="2025-05-19T00:00:00"/>
    <n v="22025003363"/>
    <s v="2025 11 1361 22699"/>
    <n v="193.6"/>
    <x v="449"/>
    <s v="Fabricación e impresión de números corporativos en 100 prendas de parque e interención 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699"/>
  </r>
  <r>
    <n v="220250011770"/>
    <s v="AD"/>
    <d v="2025-04-11T00:00:00"/>
    <n v="22025003345"/>
    <s v="2025 11 1321 213"/>
    <n v="193.12"/>
    <x v="57"/>
    <s v="EXTRACCIÓN DE GRABACIONES CCTV SOLICITADAS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17353"/>
    <s v="D"/>
    <d v="2025-05-16T00:00:00"/>
    <n v="22025001018"/>
    <s v="2025 04 9204 213"/>
    <n v="192.87"/>
    <x v="220"/>
    <s v="ADQUISIÓN DE CUATRO VENTILADORES PARA RACK DEL CDIT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1"/>
    <s v="9204"/>
    <s v="9204. Tecnologías de la información y comunicación"/>
    <s v="21"/>
    <s v="213"/>
  </r>
  <r>
    <n v="220250017367"/>
    <s v="D"/>
    <d v="2025-05-16T00:00:00"/>
    <n v="22025001079"/>
    <s v="2025 06 3232 212"/>
    <n v="191.73"/>
    <x v="482"/>
    <s v="SUMINISTRO DE MATERIAL DE ALBAÑILERI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9420"/>
    <s v="AD"/>
    <d v="2025-05-26T00:00:00"/>
    <n v="22025004034"/>
    <s v="2025 10 2311 213"/>
    <n v="191.28"/>
    <x v="756"/>
    <s v="REVISION, LIMPIEZA Y PUESTA EN MARCHA CALDERA HEMANN EN VVDA ALOJ PROV PORTILLO DEL PRADO 20 1º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3"/>
  </r>
  <r>
    <n v="220250017362"/>
    <s v="D"/>
    <d v="2025-05-16T00:00:00"/>
    <n v="22025001082"/>
    <s v="2025 06 3231 212"/>
    <n v="190.62"/>
    <x v="243"/>
    <s v="SUMINISTRO MATERIAL DE FERRETERÍA - ELÉCTRICO // ESCUELAS INFANTI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7637"/>
    <s v="D"/>
    <d v="2025-05-19T00:00:00"/>
    <n v="22025001122"/>
    <s v="2025 11 1621 214"/>
    <n v="190.56"/>
    <x v="143"/>
    <s v="TA25 65 REPARACION 7338-LWL KMS 88158 METER UDT PARA REVISAR AVERIA D-M BUJIA DEL 5  Y 2 PARA COMPROBAR COMRPOBAR COMPRE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9418"/>
    <s v="AD"/>
    <d v="2025-05-26T00:00:00"/>
    <n v="22025004013"/>
    <s v="2025 10 2312 22606"/>
    <n v="188.98"/>
    <x v="757"/>
    <s v="10 EJEMPLARES DEL LIBRO&quot;&quot; REGIMEN MUNICIPAL IBEROAMERICANO&quot;&quot; PARA LOS PARTICIPANTES DE PASANTIAS2025- INICIATIVAS SOCIALES"/>
    <s v="220"/>
    <s v="SALAMANCA"/>
    <s v="SALAMANCA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06"/>
  </r>
  <r>
    <n v="220239000404"/>
    <s v="AD"/>
    <d v="2025-04-09T00:00:00"/>
    <n v="22024002932"/>
    <s v="2025 01 4331 622"/>
    <n v="188.83"/>
    <x v="267"/>
    <s v="COORDINACION DE SEGURIDAD Y SALUD OBRA DE ACONDICIONAMIENTO EXTERIOR HUB DE INNOVACION C/ VALLE DE ARAN, 1. AÑO 2024"/>
    <s v="220"/>
    <s v="VALLADOLID"/>
    <s v="VALLADOLID"/>
    <x v="4"/>
    <s v="PrAbier - Procedimiento Abierto"/>
    <s v="MultiC - MultiCriterio"/>
    <x v="2"/>
    <x v="1"/>
    <s v="6"/>
    <s v="6. Inversiones reales"/>
    <s v="01"/>
    <x v="6"/>
    <s v="4331"/>
    <s v="4331. Desarrollo empresarial"/>
    <s v="62"/>
    <s v="622"/>
  </r>
  <r>
    <n v="220250020355"/>
    <s v="D"/>
    <d v="2025-05-29T00:00:00"/>
    <n v="22025000920"/>
    <s v="2025 11 1321 22199"/>
    <n v="188.77"/>
    <x v="234"/>
    <s v="ID: 0044860-DISTRITO 4º ( DEP, VEHICULOS PERAL ) / MANILLA AMIG EPSILON 19246 NEGRA ( JGO ) / DISTRITO 5 / PILA DURACEL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11350"/>
    <s v="D"/>
    <d v="2025-04-11T00:00:00"/>
    <n v="22025001124"/>
    <s v="2025 11 1621 214"/>
    <n v="188.65"/>
    <x v="441"/>
    <s v="CJTO. DETECCION CAPTADOR S411C3-N000-0470 / TRANSPORTE A CLIENTE SC1400-0000-001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3963"/>
    <s v="D"/>
    <d v="2025-04-25T00:00:00"/>
    <n v="22025001213"/>
    <s v="2025 03 9241 213"/>
    <n v="186"/>
    <x v="238"/>
    <s v="MATERIAL FERRETERÍA C.C. JOSE LUIS MOSQUER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9397"/>
    <s v="AD"/>
    <d v="2025-05-26T00:00:00"/>
    <n v="22025003712"/>
    <s v="2025 06 3341 22699"/>
    <n v="185.74"/>
    <x v="60"/>
    <s v="SUMINISTRO PAPEL ESTUCADO-SATINADO // IMPRESIÓN PROGRAMA CONCIERTO CONMEMORATIVOS JOAQUÍN RODRIGO Y SALIERI. ABR-MAY 25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41"/>
    <s v="3341. Coordinación de políticas culturales"/>
    <s v="22"/>
    <s v="22699"/>
  </r>
  <r>
    <n v="220250014222"/>
    <s v="D"/>
    <d v="2025-04-25T00:00:00"/>
    <n v="22025002819"/>
    <s v="2025 08 1532 210"/>
    <n v="185.07"/>
    <x v="482"/>
    <s v="SACO MORCEMREST REPAIR 25 KG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5776"/>
    <s v="AD"/>
    <d v="2025-05-07T00:00:00"/>
    <n v="22025003825"/>
    <s v="2025 11 3111 213"/>
    <n v="184.27"/>
    <x v="57"/>
    <s v="CONTRATO BASADO EN A.M. PARA MANTENIMIENTO INTEGRAL DE LOS SISTEMAS DE SEGURIDAD ANTI-INTRUSION - LOTE 2  PARA C.M.P.A.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3"/>
  </r>
  <r>
    <n v="220250017724"/>
    <s v="D"/>
    <d v="2025-05-19T00:00:00"/>
    <n v="22025001124"/>
    <s v="2025 11 1621 214"/>
    <n v="182.75"/>
    <x v="441"/>
    <s v="CILINDRO PNEUMATICO A40 CILINDRO PNEUMATICO A4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5166"/>
    <s v="AD"/>
    <d v="2025-05-05T00:00:00"/>
    <n v="22025003410"/>
    <s v="2025 11 1321 22799"/>
    <n v="181.5"/>
    <x v="222"/>
    <s v="REPARACIÓN ELÉCTRICA EN EL DEPÓSITO MUNICIPAL DE VEHÍCULOS &quot;&quot;EL PERAL&quot;&quot;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799"/>
  </r>
  <r>
    <n v="220250009754"/>
    <s v="AD"/>
    <d v="2025-04-03T00:00:00"/>
    <n v="22025003191"/>
    <s v="2025 11 1361 213"/>
    <n v="181.5"/>
    <x v="165"/>
    <s v="CONTRATO PREST SERV MANT CONSERV MAQUNAS, EQ, HER Y MATER ; LOTE 7: MANT CORRECT EXTINT PORT; SEISPC//040425 A 3112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7698"/>
    <s v="D"/>
    <d v="2025-05-19T00:00:00"/>
    <n v="22025001130"/>
    <s v="2025 11 1631 22104"/>
    <n v="180.05"/>
    <x v="167"/>
    <s v="ALBARAN: AV25/02041 F: 31/03/2025 / ZAPATO ALICE S3 SRC T-40 / RETIRADO POR: CARMEN ESCALANTE BLANCA / ALBARAN: AV25/018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04"/>
  </r>
  <r>
    <n v="220250014096"/>
    <s v="D"/>
    <d v="2025-04-25T00:00:00"/>
    <n v="22025001347"/>
    <s v="2025 02 9332 212"/>
    <n v="179.19"/>
    <x v="369"/>
    <s v="Albarán: VA25/968 Fecha: 05/03/25 / * AREA DE PERSONAL* / MELAMINA HAYA FLUVIA HAYA PIEN M2112 2800*2070*16 / MELAMINA H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629"/>
    <s v="D"/>
    <d v="2025-05-19T00:00:00"/>
    <n v="22025001124"/>
    <s v="2025 11 1621 214"/>
    <n v="177.6"/>
    <x v="441"/>
    <s v="CARCASA BOTONERA SIN ELEM. OLY S2J100-2000-0300 / ENG_71412A_BSF1/4_014_88_F5 / ADAPTADOR ENGRASADOR S311Z0-B140-0130 /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358"/>
    <s v="D"/>
    <d v="2025-04-11T00:00:00"/>
    <n v="22025001132"/>
    <s v="2025 11 1631 22199"/>
    <n v="177.23"/>
    <x v="238"/>
    <s v="10 HOJAS SIERRA BIMETAL 300 MM 24D / MORDAZA IRWIN 10WR 250MM / ARCO SIERRA REFORZ H BIMET 300MM / CELESA BROCA DIN-338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3818"/>
    <s v="D"/>
    <d v="2025-04-25T00:00:00"/>
    <n v="22025002819"/>
    <s v="2025 08 1532 210"/>
    <n v="172.85"/>
    <x v="167"/>
    <s v="ALBARAN: AV25/01063 F: 17/02/2025 / GUANTE PIEL FLOR VACUNO 406VRW T-10 / GUANTE PIEL FLOR VACUNO 406VRW T-9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20442"/>
    <s v="D"/>
    <d v="2025-05-29T00:00:00"/>
    <n v="22025001266"/>
    <s v="2025 07 1711 214"/>
    <n v="170.76"/>
    <x v="422"/>
    <s v="8 MANGUITO SUJECION DIN 3x40 MM. / 4 MANGUITO SUJECION DIN 4x40 MM. / 4 MANGUITO SUJECION DIN 5x50 MM. / 4 MANGUITO SUJ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7371"/>
    <s v="D"/>
    <d v="2025-05-16T00:00:00"/>
    <n v="22025001079"/>
    <s v="2025 06 3232 212"/>
    <n v="170.65"/>
    <x v="482"/>
    <s v="SUMINISTRO DE MATERIAL DE ALBAÑILERI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8244"/>
    <s v="AD"/>
    <d v="2025-05-21T00:00:00"/>
    <n v="22025003858"/>
    <s v="2025 10 2312 22612"/>
    <n v="170.61"/>
    <x v="758"/>
    <s v="ACTUAL.DISEÑO E IMPRESION ROLAC Y FONDOPANTALLA PARA LA PROYEC. DE TV DEL SALON DE RECEPC. DEL AYUN. DIA COMERCIO JUST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14224"/>
    <s v="D"/>
    <d v="2025-04-25T00:00:00"/>
    <n v="22025002819"/>
    <s v="2025 08 1532 210"/>
    <n v="168.25"/>
    <x v="482"/>
    <s v="SACO MORCEMREST REPAIR 25 KG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0272"/>
    <s v="D"/>
    <d v="2025-04-08T00:00:00"/>
    <n v="22025001070"/>
    <s v="2025 11 3111 22199"/>
    <n v="168.19"/>
    <x v="158"/>
    <s v="PORTARROLLO FUTURA INOX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5330"/>
    <s v="D"/>
    <d v="2025-05-06T00:00:00"/>
    <n v="22025000769"/>
    <s v="2025 11 1361 22199"/>
    <n v="166.98"/>
    <x v="158"/>
    <s v="ARCON HOLLYWOOD GRIS 270L 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204"/>
    <s v="D"/>
    <d v="2025-04-11T00:00:00"/>
    <n v="22025001081"/>
    <s v="2025 06 3321 212"/>
    <n v="165.33"/>
    <x v="238"/>
    <s v="PILA DURACELL IND AA LR06 (10UDS) / BASE MULTIPLE 6 TOMAS S/CABLE DH / CONVECTOR TURB E354 2000W HABITEX // BIBLIOTECA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8155"/>
    <s v="AD"/>
    <d v="2025-05-21T00:00:00"/>
    <n v="22025003922"/>
    <s v="2025 06 3321 22199"/>
    <n v="163.35"/>
    <x v="759"/>
    <s v="CTTO SUMINISTRO ALCOHOL LIMPIEZA PARA BIBLIOTECAS MUNICIPALES //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99"/>
  </r>
  <r>
    <n v="220250011473"/>
    <s v="AD"/>
    <d v="2025-04-11T00:00:00"/>
    <n v="22025003109"/>
    <s v="2025 10 2312 22699"/>
    <n v="163.35"/>
    <x v="760"/>
    <s v="VISITAS GUIADAS, RUTAS POR EL VALLADOLID HISTORICO LOS USUARIOS DE LOS CVA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5008"/>
    <s v="AD"/>
    <d v="2025-04-30T00:00:00"/>
    <n v="22025002717"/>
    <s v="2025 05 4314 22699"/>
    <n v="162.6"/>
    <x v="325"/>
    <s v="DISEÑO, IMPRESIÓN Y SUMINISTRO DE ROLL UP  PARA  FOMENTAR EL ARBITRAJE DE CONSUMO Y PUBLICIDAD DE JAC DE AYTO VALLADOLID"/>
    <s v="220"/>
    <s v="VALLADOLID"/>
    <s v="VALLADOLID"/>
    <x v="3"/>
    <s v="AdDirec - Adjudicación Directa"/>
    <s v="SinC - Sin Criterio"/>
    <x v="0"/>
    <x v="1"/>
    <s v="2"/>
    <s v="2. Gastos corrientes en bienes y servicios"/>
    <s v="05"/>
    <x v="10"/>
    <s v="4314"/>
    <s v="4314. Actuaciones en materia de comercio minorista"/>
    <s v="22"/>
    <s v="22699"/>
  </r>
  <r>
    <n v="220250017487"/>
    <s v="AD"/>
    <d v="2025-05-19T00:00:00"/>
    <n v="22025003866"/>
    <s v="2025 10 2311 212"/>
    <n v="162.04"/>
    <x v="58"/>
    <s v="INSTALACION CRISTALES ROTOS VENTANA VVDA ALOJ PROV CELTAS CORTOS 20 1ºB (ANTES MARIANO MIGUEL LOPEZ)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19421"/>
    <s v="AD"/>
    <d v="2025-05-26T00:00:00"/>
    <n v="22025003978"/>
    <s v="2025 06 3232 632"/>
    <n v="161.58000000000001"/>
    <x v="267"/>
    <s v="2025/OBM_01/000004 CTO.MENOR ESTUDIO Y COORDINACIÓN DE SEGURIDAD Y SALUD OBRA REPARACIÓN GOTERAS TEJADOS CEIPS -2 MESES-"/>
    <s v="220"/>
    <s v="VALLADOLID"/>
    <s v="VALLADOLID"/>
    <x v="0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15380"/>
    <s v="D"/>
    <d v="2025-05-06T00:00:00"/>
    <n v="22025001496"/>
    <s v="2025 05 4312 22199"/>
    <n v="161.01"/>
    <x v="125"/>
    <s v="CABLE INFOR/DATO UTP-6 LSZH CPR DCA (305MT) / Serie: CLC-ROLLO763        305 4003000106 / TOMA INF 3M VOL-OCK6-U8  UTP6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8367"/>
    <s v="AD"/>
    <d v="2025-05-23T00:00:00"/>
    <n v="22025003514"/>
    <s v="2025 10 2311 213"/>
    <n v="160"/>
    <x v="165"/>
    <s v="MANTENIMIENTO DE LOS EXTINTORES Y BIEs DE LOS DISTINTOS CENTROS DEPENDIENTES DEL SERV. DE INT. SOCIAL Y FAMIL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3"/>
  </r>
  <r>
    <n v="220250013900"/>
    <s v="D"/>
    <d v="2025-04-25T00:00:00"/>
    <n v="22025001266"/>
    <s v="2025 07 1711 214"/>
    <n v="158.46"/>
    <x v="422"/>
    <s v="2 TUBO TEKNO CRISTAL 4x6 / GLYCOGEL ORGANIC 50% 5 L. AMARILLO / GARRAFA ADBLUE 10LT. C/FLEX 23 / W21090 CRYSTAL CLEAN&amp; P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1412"/>
    <s v="D"/>
    <d v="2025-04-11T00:00:00"/>
    <n v="22025001349"/>
    <s v="2025 02 9332 214"/>
    <n v="158.32"/>
    <x v="739"/>
    <s v="OA REVISIIN VEHOCULO   MATRICULA 8775LWS / OS SU FILTRO DEL HABITACULO / OS SU LOQUIDO DE FRENOS / OS TEST VEHOCULO / OS"/>
    <s v="300"/>
    <s v="ARROYO DE LA ENCOMIENDA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0511"/>
    <s v="D"/>
    <d v="2025-05-29T00:00:00"/>
    <n v="22025001212"/>
    <s v="2025 03 9241 212"/>
    <n v="157.49"/>
    <x v="238"/>
    <s v="SUMINISTRO CARPINTERÍA C .C. CAMPILLO +++ / PANEL ARREGUI 400X300X50MM REF.-PAN52 / EHL PARED 30.5CM ARO MADERA 555C2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7386"/>
    <s v="D"/>
    <d v="2025-05-16T00:00:00"/>
    <n v="22025001079"/>
    <s v="2025 06 3232 212"/>
    <n v="157.41999999999999"/>
    <x v="482"/>
    <s v="SUMINISTRO DE MATERIAL DE ALBAÑILERI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8485"/>
    <s v="ADO"/>
    <d v="2025-05-23T00:00:00"/>
    <n v="22025003803"/>
    <s v="2025 08 1341 22699"/>
    <n v="157.30000000000001"/>
    <x v="367"/>
    <s v="Cert. Técnico SSL OV - zbe.valladolid.es"/>
    <s v="240"/>
    <s v="BARCELONA"/>
    <s v="BARCELONA"/>
    <x v="0"/>
    <s v="AdDirec - Adjudicación Directa"/>
    <s v="SinC - Sin Criterio"/>
    <x v="0"/>
    <x v="1"/>
    <s v="2"/>
    <s v="2. Gastos corrientes en bienes y servicios"/>
    <s v="08"/>
    <x v="2"/>
    <s v="1341"/>
    <s v="1341. Movilidad"/>
    <s v="22"/>
    <s v="22699"/>
  </r>
  <r>
    <n v="220250013967"/>
    <s v="D"/>
    <d v="2025-04-25T00:00:00"/>
    <n v="22025001213"/>
    <s v="2025 03 9241 213"/>
    <n v="156.83000000000001"/>
    <x v="238"/>
    <s v="MATERIAL FERRETERÍA C.C. CASA CUN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5774"/>
    <s v="AD"/>
    <d v="2025-05-07T00:00:00"/>
    <n v="22025003565"/>
    <s v="2025 11 3111 22104"/>
    <n v="155.41999999999999"/>
    <x v="156"/>
    <s v="ADQUISICION VESTUARIO LABORAL PARA LA NUEVA VETERINARIA DEL CENTRO MUNICIPAL DE PROTECCION ANIMAL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04"/>
  </r>
  <r>
    <n v="220250010187"/>
    <s v="D"/>
    <d v="2025-04-08T00:00:00"/>
    <n v="22025000917"/>
    <s v="2025 11 1321 214"/>
    <n v="154.26"/>
    <x v="499"/>
    <s v="1 144605705R - COND.ENTRADA AIRE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0364"/>
    <s v="D"/>
    <d v="2025-05-29T00:00:00"/>
    <n v="22025000917"/>
    <s v="2025 11 1321 214"/>
    <n v="154.26"/>
    <x v="499"/>
    <s v="1 144602899R - COND.SALIDA AIRE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3991"/>
    <s v="D"/>
    <d v="2025-04-25T00:00:00"/>
    <n v="22025001079"/>
    <s v="2025 06 3232 212"/>
    <n v="153.19999999999999"/>
    <x v="125"/>
    <s v="SUMINISTROS MATERIAL DE FONTANERÍA // CEIP MIGUEL DELIB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58"/>
    <s v="D"/>
    <d v="2025-05-06T00:00:00"/>
    <n v="22025001213"/>
    <s v="2025 03 9241 213"/>
    <n v="153.13"/>
    <x v="238"/>
    <s v="COMMENT|+++ C.C. BAILARIN VICENTE ESCUDERO +++ / MATERIAL VARIADO DE FERRETERÍ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751"/>
    <s v="AD"/>
    <d v="2025-05-29T00:00:00"/>
    <n v="22025004057"/>
    <s v="2025 03 9241 212"/>
    <n v="153"/>
    <x v="761"/>
    <s v="LIMPIEZA Y PLANCHADO DE CORTINAS DE SALÓN DE ACTOS DE C.C. PARQUESOL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4072"/>
    <s v="D"/>
    <d v="2025-04-25T00:00:00"/>
    <n v="22025001079"/>
    <s v="2025 06 3232 212"/>
    <n v="150.62"/>
    <x v="234"/>
    <s v="SUMINISTRO MATERIAL DE FERRETERÍA PARA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48714"/>
    <s v="AD"/>
    <d v="2025-04-09T00:00:00"/>
    <n v="22024007754"/>
    <s v="2025 05 4312 632"/>
    <n v="150.21"/>
    <x v="267"/>
    <s v="SERVICIO SEGURIDAD Y SALUD DE LAS OBRAS REPARACION DE LA CUBIERTA DEL MERCADO DEL VAL."/>
    <s v="220"/>
    <s v="VALLADOLID"/>
    <s v="VALLADOLID"/>
    <x v="4"/>
    <s v="PrAbier - Procedimiento Abierto"/>
    <s v="MultiC - MultiCriterio"/>
    <x v="2"/>
    <x v="1"/>
    <s v="6"/>
    <s v="6. Inversiones reales"/>
    <s v="05"/>
    <x v="10"/>
    <s v="4312"/>
    <s v="4312. Mercados"/>
    <s v="63"/>
    <s v="632"/>
  </r>
  <r>
    <n v="220250018068"/>
    <s v="AD"/>
    <d v="2025-05-21T00:00:00"/>
    <n v="22025003635"/>
    <s v="2025 07 1711 22606"/>
    <n v="150"/>
    <x v="762"/>
    <s v="Curso de Normativa de Juegos Infantiles."/>
    <s v="220"/>
    <s v="HERRERA DE PISUERGA"/>
    <s v="PALENCIA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606"/>
  </r>
  <r>
    <n v="220250010161"/>
    <s v="D"/>
    <d v="2025-04-08T00:00:00"/>
    <n v="22025000769"/>
    <s v="2025 11 1361 22199"/>
    <n v="149"/>
    <x v="234"/>
    <s v="DREMEL SPEEDCLIC REF. 476 C/PLASTICO x5 / HOJAS SIERRA SABLE BOSCH 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0350"/>
    <s v="D"/>
    <d v="2025-05-29T00:00:00"/>
    <n v="22025001274"/>
    <s v="2025 07 1711 213"/>
    <n v="148.13"/>
    <x v="498"/>
    <s v="Albarán OT/147034 de 8/04/2025 ( REVISIÓN DE MANTENIMIENTO EN TALLER DE MOTOCULTOR HONDA FG 205 REF: HUERTA DEL REY 1ª F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40053249"/>
    <s v="AD"/>
    <d v="2025-04-09T00:00:00"/>
    <n v="22024008131"/>
    <s v="2025 03 9241 632"/>
    <n v="147.08000000000001"/>
    <x v="574"/>
    <s v="SPC 144/2024 CONTROL DE CALIDAD EN OBRA DE REFORMA DE LA CABINA DE AUDIO Y PUERTAS ANTIPÁNICO EN TEATRO C.C. DELICIAS"/>
    <s v="220"/>
    <s v="ALCOBENDAS"/>
    <s v="MADRID"/>
    <x v="0"/>
    <s v="PrAbier - Procedimiento Abierto"/>
    <s v="MultiC - MultiCriterio"/>
    <x v="1"/>
    <x v="1"/>
    <s v="6"/>
    <s v="6. Inversiones reales"/>
    <s v="03"/>
    <x v="7"/>
    <s v="9241"/>
    <s v="9241. Participación ciudadana"/>
    <s v="63"/>
    <s v="632"/>
  </r>
  <r>
    <n v="220250021205"/>
    <s v="AD"/>
    <d v="2025-05-29T00:00:00"/>
    <n v="22025004196"/>
    <s v="2025 03 9241 22799"/>
    <n v="145.19999999999999"/>
    <x v="183"/>
    <s v="CONFIGURACIÓN DE IMPRESORA TÉRMICA DEL C.C. PARQUESOL"/>
    <s v="220"/>
    <s v="LAGUNA DE DUERO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799"/>
  </r>
  <r>
    <n v="220250015206"/>
    <s v="D"/>
    <d v="2025-05-06T00:00:00"/>
    <n v="22025001128"/>
    <s v="2025 11 1621 22199"/>
    <n v="144.87"/>
    <x v="482"/>
    <s v="SACO YESACOL / M2. AZULEJO BLANCO BRILLO 20*20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08646"/>
    <s v="AD"/>
    <d v="2025-04-01T00:00:00"/>
    <n v="22025002590"/>
    <s v="2025 11 3111 22103"/>
    <n v="144.80000000000001"/>
    <x v="448"/>
    <s v="SUMINISTRO DE GASOLEO DE AUTOMOCION PARA VEHICULOS 0521-BBH Y 4531-GGS DEL SERVICIO DE SALUD PÚBLICA MES  ENERO DEL 2025"/>
    <s v="220"/>
    <s v="MADRID"/>
    <s v="MADR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03"/>
  </r>
  <r>
    <n v="220250020670"/>
    <s v="D"/>
    <d v="2025-05-29T00:00:00"/>
    <n v="22025001070"/>
    <s v="2025 11 3111 22199"/>
    <n v="144.29"/>
    <x v="482"/>
    <s v="M² TELA ASFALTICA ALUMINIO ROJ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0582"/>
    <s v="AD"/>
    <d v="2025-04-09T00:00:00"/>
    <n v="22025003398"/>
    <s v="2025 04 9202 22699"/>
    <n v="143.55000000000001"/>
    <x v="763"/>
    <s v="AURICULARES PARA UTILIZAR EN REUNIONES DEL DEPARTAMENTO GESTIÓN DE RECURSOS HUMANOS."/>
    <s v="220"/>
    <s v="LAGUNA DE DUERO"/>
    <s v="VALLADOLID"/>
    <x v="3"/>
    <s v="AdDirec - Adjudicación Directa"/>
    <s v="SinC - Sin Criterio"/>
    <x v="0"/>
    <x v="1"/>
    <s v="2"/>
    <s v="2. Gastos corrientes en bienes y servicios"/>
    <s v="04"/>
    <x v="1"/>
    <s v="9202"/>
    <s v="9202. Gestión de recursos humanos"/>
    <s v="22"/>
    <s v="22699"/>
  </r>
  <r>
    <n v="220250016870"/>
    <s v="AD"/>
    <d v="2025-05-14T00:00:00"/>
    <n v="22025003460"/>
    <s v="2025 10 2314 22613"/>
    <n v="142.78"/>
    <x v="764"/>
    <s v="LONA PARA PRESENTACIÓN DE LIBRO SALUD MENTAL//ESPACIO JOVEN NORTE//10 DE ABRIL 2025.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17495"/>
    <s v="AD"/>
    <d v="2025-05-19T00:00:00"/>
    <n v="22025003513"/>
    <s v="2025 11 1361 213"/>
    <n v="142.78"/>
    <x v="455"/>
    <s v="Reparaciones de prendas y materiales del Servicio 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20408"/>
    <s v="D"/>
    <d v="2025-05-29T00:00:00"/>
    <n v="22025000769"/>
    <s v="2025 11 1361 22199"/>
    <n v="141.06"/>
    <x v="473"/>
    <s v="ADAPTADOR SDS + PORTABROCAS BOSCH  / CLAVOS KB-3.8X100 (21º)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5004"/>
    <s v="AD"/>
    <d v="2025-04-30T00:00:00"/>
    <n v="22025002886"/>
    <s v="2025 05 4312 22799"/>
    <n v="138.4"/>
    <x v="325"/>
    <s v="DISEÑO IMPRESION Y SUMINISTRO DE UN ROLL-UP PARA LA PROMOCION DE LOS MERCADOS MUNICIPALES."/>
    <s v="220"/>
    <s v="VALLADOLID"/>
    <s v="VALLADOLID"/>
    <x v="3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99"/>
  </r>
  <r>
    <n v="220250019400"/>
    <s v="AD"/>
    <d v="2025-05-26T00:00:00"/>
    <n v="22025003405"/>
    <s v="2025 04 3121 22199"/>
    <n v="137.21"/>
    <x v="234"/>
    <s v="COPIA LLAVE MCM MAESTRA: B-24677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199"/>
  </r>
  <r>
    <n v="220250013834"/>
    <s v="D"/>
    <d v="2025-04-25T00:00:00"/>
    <n v="22025001043"/>
    <s v="2025 10 2311 212"/>
    <n v="137.11000000000001"/>
    <x v="238"/>
    <s v="F - 2582 - REJILLA BRINOX Y MALLA MOSQUITERA PARA CENTRO INTEGRADO PSH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113"/>
    <s v="D"/>
    <d v="2025-04-08T00:00:00"/>
    <n v="22025000730"/>
    <s v="2025 10 2312 212"/>
    <n v="135.54"/>
    <x v="234"/>
    <s v="MANTENIMIENTO, SUMINISTRO DE  BOMBILLO MCM PREMONTADO, MUELLE CILINDRO-CIL Y CONTRAPITON PARA EL CVA PTE. COLGANTE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177"/>
    <s v="AD"/>
    <d v="2025-05-14T00:00:00"/>
    <n v="22025003601"/>
    <s v="2025 06 3261 22103"/>
    <n v="134.91999999999999"/>
    <x v="448"/>
    <s v="CTTO. SUMINISTRO GASÓLEO AUTOMOCIÓN PARA VEHÍCULOS DEPENDIENTES DEL SERVICIO DE EDUCACIÓN. ENERO/FEB. 2025"/>
    <s v="220"/>
    <s v="MADRID"/>
    <s v="MADRID"/>
    <x v="3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103"/>
  </r>
  <r>
    <n v="220250015777"/>
    <s v="AD"/>
    <d v="2025-05-07T00:00:00"/>
    <n v="22025003828"/>
    <s v="2025 11 3111 213"/>
    <n v="134.54"/>
    <x v="57"/>
    <s v="CONT.  BASADO EN A.M. PARA EL SERVICIO DE C. RECEPTORA DE ALARMAS Y MANTENIMIENTO SISTEMAS SEGURIDAD - LOTE 3 - DEL CMPA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3"/>
  </r>
  <r>
    <n v="220250017205"/>
    <s v="AD"/>
    <d v="2025-05-15T00:00:00"/>
    <n v="22025003596"/>
    <s v="2025 11 1321 22699"/>
    <n v="133.1"/>
    <x v="170"/>
    <s v="SUMINISTRO DE CANDADOS DE SEGURIDAD PARA LLAVES PARA POLICÍA MUNICIPAL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14194"/>
    <s v="D"/>
    <d v="2025-04-25T00:00:00"/>
    <n v="22025001269"/>
    <s v="2025 07 1711 22104"/>
    <n v="132.25"/>
    <x v="158"/>
    <s v="CAMISETA POINTER M.L. MARINO T-S / CAMISETA POINTER M.L. MARINO T-M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4"/>
  </r>
  <r>
    <n v="220250020388"/>
    <s v="D"/>
    <d v="2025-05-29T00:00:00"/>
    <n v="22025000769"/>
    <s v="2025 11 1361 22199"/>
    <n v="131.32"/>
    <x v="473"/>
    <s v="CAPUCHON CRT CONT HYPERTHERM PMX1000-1250 / PANTALLA AUTOMATICA SPARTAN Z60  / PANTALLA VERDE DIN-5 AUTOGENA-PLASMA SPHE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218"/>
    <s v="D"/>
    <d v="2025-04-11T00:00:00"/>
    <n v="22025000730"/>
    <s v="2025 10 2312 212"/>
    <n v="131.15"/>
    <x v="125"/>
    <s v="MANT. SUMINISRO DE LAMPARA LED PH CORELEDBUL 12,5W  , MT CABLE RZ1-K 1KV FLEX ZEROH  3G1,5 PARA EL CVA RONDILLA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1644"/>
    <s v="AD"/>
    <d v="2025-04-11T00:00:00"/>
    <n v="22025003516"/>
    <s v="2025 10 2315 213"/>
    <n v="130.68"/>
    <x v="289"/>
    <s v="MANDO PARA PUERTA DE GARAJE // CENTRO MUNICIPAL DE IGUALDAD // AÑO 2025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1"/>
    <s v="213"/>
  </r>
  <r>
    <n v="220250014202"/>
    <s v="D"/>
    <d v="2025-04-25T00:00:00"/>
    <n v="22025001079"/>
    <s v="2025 06 3232 212"/>
    <n v="130.44"/>
    <x v="125"/>
    <s v="MATERIAL DE FONTANERÍA Y ACCESORIOS // CEIP VICENTE ALEIXANDRE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0217"/>
    <s v="D"/>
    <d v="2025-04-08T00:00:00"/>
    <n v="22025001269"/>
    <s v="2025 07 1711 22104"/>
    <n v="128.97"/>
    <x v="158"/>
    <s v="BOTA TIBURON GTX S3+CI+HI+HRO+WR+SRC MF Nº36 (                       ) / CUBREGAFA BOLMEN CLEAR (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4"/>
  </r>
  <r>
    <n v="220250010197"/>
    <s v="D"/>
    <d v="2025-04-08T00:00:00"/>
    <n v="22025001270"/>
    <s v="2025 07 1711 22199"/>
    <n v="128.32"/>
    <x v="243"/>
    <s v="ALB: 25-204240 PED: 25-006964-1006 S/PED: 1224 / ELECTROVALVULA 1&quot;&quot; 100 DV CON CONTROL CAUDAL 9V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4220"/>
    <s v="D"/>
    <d v="2025-04-25T00:00:00"/>
    <n v="22025001347"/>
    <s v="2025 02 9332 212"/>
    <n v="128.13999999999999"/>
    <x v="234"/>
    <s v="SIN ID-CUARTELES ARTILLERIA / TACO FISCHER DUOPOWER 10x 50 CUBO (200UD) 557385 / TOR. C/EXA. DIN 571 - 6.8  M-08x100 / 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373"/>
    <s v="D"/>
    <d v="2025-05-16T00:00:00"/>
    <n v="22025001079"/>
    <s v="2025 06 3232 212"/>
    <n v="127.37"/>
    <x v="482"/>
    <s v="SACO DE GRAVA 25 KG / M² LAMINA ASFALTICA PIZARRA ROJO // CEIP GONZALO DE BERCE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62"/>
    <s v="D"/>
    <d v="2025-05-06T00:00:00"/>
    <n v="22025001213"/>
    <s v="2025 03 9241 213"/>
    <n v="127.05"/>
    <x v="238"/>
    <s v="COMMENT|+++ C.C. BAILARIN VICENTE ESCUDERO +++ / MANGUERA SELMAN LATEX D15 PRECIO M/L 25MTS COPLAS / RACORD HEMB 3/4-1/2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7212"/>
    <s v="AD"/>
    <d v="2025-05-15T00:00:00"/>
    <n v="22025003655"/>
    <s v="2025 08 1341 22699"/>
    <n v="127.05"/>
    <x v="765"/>
    <s v="MESA DE SEGURIDAD VIAL en la Sala Francisco de Cossio de la Casa Revilla - 03 de abril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2"/>
    <s v="1341"/>
    <s v="1341. Movilidad"/>
    <s v="22"/>
    <s v="22699"/>
  </r>
  <r>
    <n v="220250013933"/>
    <s v="D"/>
    <d v="2025-04-25T00:00:00"/>
    <n v="22025001079"/>
    <s v="2025 06 3232 212"/>
    <n v="126.74"/>
    <x v="176"/>
    <s v="SUMINISTRO MATERIAL DE PINTUR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384"/>
    <s v="D"/>
    <d v="2025-04-11T00:00:00"/>
    <n v="22025001131"/>
    <s v="2025 11 1631 22110"/>
    <n v="126.61"/>
    <x v="158"/>
    <s v="ESCOBIJO BARRENDERO CON MANGO 1150 MM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15741"/>
    <s v="AD"/>
    <d v="2025-05-06T00:00:00"/>
    <n v="22025003546"/>
    <s v="2025 10 2412 213"/>
    <n v="125"/>
    <x v="20"/>
    <s v="MANTENIMIENTO DE LA CALEFACCION DELC. DE FORMACION PRA EL EMPLEO-  JACINTO BENAVENTE DE MARZO A DICIEMBRE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10256"/>
    <s v="D"/>
    <d v="2025-04-08T00:00:00"/>
    <n v="22025001079"/>
    <s v="2025 06 3232 212"/>
    <n v="124.18"/>
    <x v="482"/>
    <s v="VARIOS SUMINISTROS DE ALBAÑILERÍA PARA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455"/>
    <s v="D"/>
    <d v="2025-05-29T00:00:00"/>
    <n v="22025001213"/>
    <s v="2025 03 9241 213"/>
    <n v="121.63"/>
    <x v="220"/>
    <s v="SUMINISTRO PIEZA ELECTRICIDAD CC PARQUESOL (ID 43771 // CONTROLADOR LED DV.EXT.DALI-P-2X7-37W / T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353"/>
    <s v="D"/>
    <d v="2025-05-29T00:00:00"/>
    <n v="22025000918"/>
    <s v="2025 11 1321 213"/>
    <n v="121.36"/>
    <x v="125"/>
    <s v="GRIFO MONO SOBIME SX50 FREGADERO 95035020 / GRIFO MONO SOBIME SX50 FREGADERO 95035020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10302"/>
    <s v="D"/>
    <d v="2025-04-08T00:00:00"/>
    <n v="22025001212"/>
    <s v="2025 03 9241 212"/>
    <n v="121"/>
    <x v="176"/>
    <s v="LUXATIN BLANCO 4L ( BAILARIN VICENTE ESCUDERO ID0045035 ) / MAGNUM + BLANCO 15L ( BAILARIN VICENTE ESCUDERO ID0045035 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0752"/>
    <s v="AD"/>
    <d v="2025-05-29T00:00:00"/>
    <n v="22025003986"/>
    <s v="2025 10 2311 212"/>
    <n v="121"/>
    <x v="86"/>
    <s v="ALQUILER CONTENEDOR DURANTE OBRA REPARACIÓN RAMPA EN CEAS BARRIO ESPAÑA"/>
    <s v="220"/>
    <s v="LA FLECHA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21212"/>
    <s v="AD"/>
    <d v="2025-05-29T00:00:00"/>
    <n v="22025004037"/>
    <s v="2025 10 2314 22613"/>
    <n v="121"/>
    <x v="741"/>
    <s v="DISEÑO DE CARTEL Y ENTRADAS CONCURSO PEQUEÑAS ESTRELLAS//CENTRO CIVICO J-M LUELMO Y TEATRO CALDERON//MAYO Y JUNIO 2025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17339"/>
    <s v="D"/>
    <d v="2025-05-16T00:00:00"/>
    <n v="22025001070"/>
    <s v="2025 11 3111 22199"/>
    <n v="120.53"/>
    <x v="482"/>
    <s v="SACO CEMENTO BLANCO 42.5R / M² PLACA YESO LAMINADO 2500X1200X18 / ML CANAL 48 MM / ML MAESTRA TECHO CONTINUO TC 60X28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0370"/>
    <s v="D"/>
    <d v="2025-05-29T00:00:00"/>
    <n v="22025000919"/>
    <s v="2025 11 1321 214"/>
    <n v="120.52"/>
    <x v="353"/>
    <s v="COFAN BRIDAS NYLON NEGRO 4.8X300MM / MOTIP 563 LIMPIADOR DE FRENOS 0.5L / KROFTOOLS LAMPARA ULTRA DELGADA PLEGABLE 800LM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1238"/>
    <s v="D"/>
    <d v="2025-04-11T00:00:00"/>
    <n v="22025001347"/>
    <s v="2025 02 9332 212"/>
    <n v="120.24"/>
    <x v="386"/>
    <s v="LLAVE TUBO COMBINADA 425mm 1-1/2 / CARRETILLA ALUMIN PLEG NEGR 70KG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714"/>
    <s v="D"/>
    <d v="2025-05-29T00:00:00"/>
    <n v="22025001266"/>
    <s v="2025 07 1711 214"/>
    <n v="120.03"/>
    <x v="143"/>
    <s v="TA25 78 REPARACION 5729-KJK KMS 32278 SUMINISTRAR PALANCA ASIENTO 004256952700 JUEGO ASIENTOS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0318"/>
    <s v="D"/>
    <d v="2025-05-29T00:00:00"/>
    <n v="22025000917"/>
    <s v="2025 11 1321 214"/>
    <n v="119.44"/>
    <x v="499"/>
    <s v="1 809600018R - PLETINA ELEVALUNA / 1 804308139R - FRENO PTA.DELANT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7473"/>
    <s v="AD"/>
    <d v="2025-05-19T00:00:00"/>
    <n v="22025003711"/>
    <s v="2025 03 9241 22199"/>
    <n v="117.98"/>
    <x v="572"/>
    <s v="SUMINISTRO DE 1000 BOLSAS DE RECAMBIO PARA PARAGUEROS DEL C.C. BAILARÍN VICENTE ESCUDERO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11473"/>
    <s v="AD"/>
    <d v="2025-04-11T00:00:00"/>
    <n v="22025003108"/>
    <s v="2025 10 2312 22699"/>
    <n v="116.65"/>
    <x v="760"/>
    <s v="VISITAS GUIADAS, RUTAS POR EL VALLADOLID HISTORICO LOS USUARIOS DE LOS CVA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5762"/>
    <s v="AD"/>
    <d v="2025-05-07T00:00:00"/>
    <n v="22025003626"/>
    <s v="2025 10 2312 213"/>
    <n v="114.95"/>
    <x v="374"/>
    <s v="INSPECCION PERIODICA DEL ASCENSOR DEL CVA  LAS FLORES EN 2025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17369"/>
    <s v="D"/>
    <d v="2025-05-16T00:00:00"/>
    <n v="22025001079"/>
    <s v="2025 06 3232 212"/>
    <n v="113.05"/>
    <x v="482"/>
    <s v="SUMINISTRO DE MATERIAL DE ALBAÑILERI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212"/>
    <s v="D"/>
    <d v="2025-05-06T00:00:00"/>
    <n v="22025002822"/>
    <s v="2025 08 1651 214"/>
    <n v="110.88"/>
    <x v="143"/>
    <s v="TA25 12 REPARACION 6415-DNY KMS 146730 METER EN FRENOMETRO D-M PASTILLAS DELANTERAS, DAR ENTRADA COMPROBAR CORREDERAS Y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651"/>
    <s v="1651. Alumbrado público"/>
    <s v="21"/>
    <s v="214"/>
  </r>
  <r>
    <n v="220250015368"/>
    <s v="D"/>
    <d v="2025-05-06T00:00:00"/>
    <n v="22025001079"/>
    <s v="2025 06 3232 212"/>
    <n v="110.79"/>
    <x v="238"/>
    <s v="VARIOS SUMINISTROS DE MATERIAL DE FERRETERÍ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171"/>
    <s v="D"/>
    <d v="2025-04-11T00:00:00"/>
    <n v="22025000742"/>
    <s v="2025 10 2412 212"/>
    <n v="109.67"/>
    <x v="234"/>
    <s v="MANTENIMIENTO, SUMINISTRO PARA REPARACIONES DE CANDADO CISA ADAPT. Y  BOMBILLO TESA TK1 3010N PARA EL JACINTO BENAVENT.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2"/>
  </r>
  <r>
    <n v="220250020390"/>
    <s v="D"/>
    <d v="2025-05-29T00:00:00"/>
    <n v="22025001427"/>
    <s v="2025 09 4321 213"/>
    <n v="109.17"/>
    <x v="234"/>
    <s v="SUMINISTRO MATERIAL PARA TRABAJOS REALIZADOS POR MANTENIMIENTO EN LAS GRADAS DE SEMANA SA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17170"/>
    <s v="AD"/>
    <d v="2025-05-14T00:00:00"/>
    <n v="22025003920"/>
    <s v="2025 10 2314 212"/>
    <n v="108.9"/>
    <x v="315"/>
    <s v="RETIRADA DE RESIDUOS//SPLORA  PINAR// MAYO 2025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17144"/>
    <s v="AD"/>
    <d v="2025-05-14T00:00:00"/>
    <n v="22025003718"/>
    <s v="2025 10 2412 22199"/>
    <n v="108.9"/>
    <x v="766"/>
    <s v="PANELES, 3 UNIDADES, PARA COLOCAR EN EL EXERIOR DEL CENTRO DE FORMACION PARA EL EMPLEO CON EL NOMBRE DE LOS CURSOS.2025"/>
    <s v="220"/>
    <s v="ARROYO DE LA ENCOMIENDA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17144"/>
    <s v="AD"/>
    <d v="2025-05-14T00:00:00"/>
    <n v="22025003717"/>
    <s v="2025 10 2412 22199"/>
    <n v="108.9"/>
    <x v="766"/>
    <s v="PANELES, 3 UNIDADES, PARA COLOCAR EN EL EXERIOR DEL CENTRO DE FORMACION PARA EL EMPLEO CON EL NOMBRE DE LOS CURSOS.2025"/>
    <s v="220"/>
    <s v="ARROYO DE LA ENCOMIENDA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17144"/>
    <s v="AD"/>
    <d v="2025-05-14T00:00:00"/>
    <n v="22025003716"/>
    <s v="2025 10 2412 22199"/>
    <n v="108.9"/>
    <x v="766"/>
    <s v="PANELES, 3 UNIDADES, PARA COLOCAR EN EL EXERIOR DEL CENTRO DE FORMACION PARA EL EMPLEO CON EL NOMBRE DE LOS CURSOS.2025"/>
    <s v="220"/>
    <s v="ARROYO DE LA ENCOMIENDA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20585"/>
    <s v="D"/>
    <d v="2025-05-29T00:00:00"/>
    <n v="22025000766"/>
    <s v="2025 11 1361 214"/>
    <n v="108.79"/>
    <x v="287"/>
    <s v="8108GDJ-  H.M.O. HACER DIAGNOSIS PARA VER  FALLOS  Y  PODER DETERMINAR AVERIA. SUSTITUIR RACOR  EN MAL ESTADO, PROBAR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19396"/>
    <s v="AD"/>
    <d v="2025-05-26T00:00:00"/>
    <n v="22025003213"/>
    <s v="2025 10 2312 213"/>
    <n v="107.1"/>
    <x v="666"/>
    <s v="REPARACION DE CAMARA DE LA COCINA DEL CVA DELICIAS- INICIATIVAS SOCIALES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20374"/>
    <s v="D"/>
    <d v="2025-05-29T00:00:00"/>
    <n v="22025000917"/>
    <s v="2025 11 1321 214"/>
    <n v="106.92"/>
    <x v="499"/>
    <s v="1 254015253R - PLATINO ELEVALUN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2174"/>
    <s v="AD"/>
    <d v="2025-04-16T00:00:00"/>
    <n v="22025003219"/>
    <s v="2025 10 2311 213"/>
    <n v="106.48"/>
    <x v="111"/>
    <s v="REPARACION DE LA CALEFACCION DEL COMEDOR SOCIAL (TERMOSTATO, VALVULA, MACHON, MANOMETRO)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3"/>
  </r>
  <r>
    <n v="220250011444"/>
    <s v="D"/>
    <d v="2025-04-11T00:00:00"/>
    <n v="22025001347"/>
    <s v="2025 02 9332 212"/>
    <n v="106.37"/>
    <x v="125"/>
    <s v="LATIGUILLO OPENETICS 67410 UTP-6 FLAT 10MT / MT CANAL UNEX 74010-45 SUELO 12X50 ANTRAC. / BASE 4TO  LEGRAND 694561  C/C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705"/>
    <s v="D"/>
    <d v="2025-05-29T00:00:00"/>
    <n v="22025000730"/>
    <s v="2025 10 2312 212"/>
    <n v="105.91"/>
    <x v="125"/>
    <s v="MANTENIMIENTO, SUMINISTRO DE MATERIAL PARA REPARACIONES DEL    CVA  LAVICTORIA- AM 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351"/>
    <s v="D"/>
    <d v="2025-05-16T00:00:00"/>
    <n v="22025001070"/>
    <s v="2025 11 3111 22199"/>
    <n v="105.52"/>
    <x v="234"/>
    <s v="ID: 0044131-DEPOSITO CANINO / BOMBILLO MCM EAN: 40-40 D-24213 / ID: 0045429-DEPOSITO CANINO / CERRADURA KEYA 20.00.24 +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7492"/>
    <s v="AD"/>
    <d v="2025-05-19T00:00:00"/>
    <n v="22025003322"/>
    <s v="2025 11 1361 22199"/>
    <n v="105.42"/>
    <x v="489"/>
    <s v="Adquisición de libretas pequeñas, rotuladores para pizarra punta fina, rotuladores blancos y correctores//SEISPC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7488"/>
    <s v="AD"/>
    <d v="2025-05-19T00:00:00"/>
    <n v="22025003924"/>
    <s v="2025 03 9241 22199"/>
    <n v="104"/>
    <x v="61"/>
    <s v="SUMINISTRO DE PAPEL PARA IMPRESIÓN DE FORMULARIOS &quot;&quot;RESERVA DE SALA&quot;&quot; Y &quot;&quot;REGISTRO DE AUDIOVISUALES&quot;&quot; PARA CENTROS CÍVICOS.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14214"/>
    <s v="D"/>
    <d v="2025-04-25T00:00:00"/>
    <n v="22025001347"/>
    <s v="2025 02 9332 212"/>
    <n v="103.7"/>
    <x v="125"/>
    <s v="CAJA ENRA.DAISALUX KETB HYDRA  BL  TECHO / EMERGENCIA DAISALUX HYDRA-LD N6 250Lm BLANCA / CAJA ENRA.DAISALUX KETB HYDR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6867"/>
    <s v="AD"/>
    <d v="2025-05-14T00:00:00"/>
    <n v="22025003373"/>
    <s v="2025 07 1711 22799"/>
    <n v="102.85"/>
    <x v="316"/>
    <s v="Renovación del almacenamiento y dominio de la página web del Servicio de Parques y Jardine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799"/>
  </r>
  <r>
    <n v="220250016861"/>
    <s v="AD"/>
    <d v="2025-05-14T00:00:00"/>
    <n v="22025002890"/>
    <s v="2025 0750 1711 610"/>
    <n v="102.14"/>
    <x v="66"/>
    <s v="AD COMPLEMENTARIO AL APROBADO PARA CONTRATO SEG Y SALUD Cºs DE BIOD. URBANA,RESERVA BIOLÓGICA &quot;&quot;EL TOMILLO&quot;&quot;.EXP V.26/2023"/>
    <s v="220"/>
    <s v="VALLADOLID"/>
    <s v="VALLADOLID"/>
    <x v="0"/>
    <s v="PrAbier - Procedimiento Abierto"/>
    <s v="MultiC - MultiCriterio"/>
    <x v="2"/>
    <x v="1"/>
    <n v="6"/>
    <s v="6. Inversiones reales"/>
    <s v="07"/>
    <x v="9"/>
    <n v="1711"/>
    <s v="1711. Parques y jardines"/>
    <n v="61"/>
    <n v="610"/>
  </r>
  <r>
    <n v="220250015356"/>
    <s v="D"/>
    <d v="2025-05-06T00:00:00"/>
    <n v="22025001213"/>
    <s v="2025 03 9241 213"/>
    <n v="101.52"/>
    <x v="238"/>
    <s v="COMMENT|+++ C.C. JOSÉ MARÍA LUELMO +++ /SUMINISTRO  MATERIAL DE FERRETERÍ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5328"/>
    <s v="D"/>
    <d v="2025-05-06T00:00:00"/>
    <n v="22025000769"/>
    <s v="2025 11 1361 22199"/>
    <n v="101.35"/>
    <x v="158"/>
    <s v="CANDADO C35S // 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0372"/>
    <s v="D"/>
    <d v="2025-05-29T00:00:00"/>
    <n v="22025000917"/>
    <s v="2025 11 1321 214"/>
    <n v="100.97"/>
    <x v="499"/>
    <s v="1 254015253R - PLATINO ELEVALUN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5360"/>
    <s v="D"/>
    <d v="2025-05-06T00:00:00"/>
    <n v="22025001213"/>
    <s v="2025 03 9241 213"/>
    <n v="100.82"/>
    <x v="238"/>
    <s v="COMMENT|+++ C.C. BAILARIN VICENTE ESCUDERO +++ / RELOJ DE PARED REDONDO DIAM. 30CMS 555C265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398"/>
    <s v="D"/>
    <d v="2025-05-29T00:00:00"/>
    <n v="22025001534"/>
    <s v="2025 11 1361 16200"/>
    <n v="5.34"/>
    <x v="125"/>
    <s v="CONTACTR SE A9C22715  16A  1NA+1NC  230V / DIFERENCIAL SE ID 2P 40A 30MA AC A9R81240 / CONT.AUX SE A9A26904 ¨OF¨ IC60/II"/>
    <s v="300"/>
    <s v="VALLADOLID"/>
    <s v="VALLADOLID"/>
    <x v="3"/>
    <s v="PrAbier - Procedimiento Abierto"/>
    <s v="MultiC - MultiCriterio"/>
    <x v="1"/>
    <x v="1"/>
    <s v="1"/>
    <s v="1. Gastos de personal"/>
    <s v="11"/>
    <x v="0"/>
    <s v="1361"/>
    <s v="1361. Prevención y extinción de incencios"/>
    <s v="16"/>
    <s v="16200"/>
  </r>
  <r>
    <n v="220250017462"/>
    <s v="AD"/>
    <d v="2025-05-19T00:00:00"/>
    <n v="22025003358"/>
    <s v="2025 03 9241 212"/>
    <n v="100.7"/>
    <x v="119"/>
    <s v="SUMINISTRO DE PIEZAS DE FONTANERÍA PARA CC DELICIAS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7645"/>
    <s v="D"/>
    <d v="2025-05-19T00:00:00"/>
    <n v="22025001124"/>
    <s v="2025 11 1621 214"/>
    <n v="100.13"/>
    <x v="441"/>
    <s v="PLACA POST. BOTONERA (1007505) S2J100-2000-0310 / TRANSPORTE A CLIENTE SC1400-0000-001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242"/>
    <s v="D"/>
    <d v="2025-04-08T00:00:00"/>
    <n v="22025001213"/>
    <s v="2025 03 9241 213"/>
    <n v="99.85"/>
    <x v="125"/>
    <s v="MATERIAL ELECTRICIDAD PARA C.C. DELICIAS, PILARICA Y BAILARÍN VICENTE ESCUD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8070"/>
    <s v="AD"/>
    <d v="2025-05-21T00:00:00"/>
    <n v="22025003836"/>
    <s v="2025 10 2312 22617"/>
    <n v="99.8"/>
    <x v="767"/>
    <s v="SERVICIO DE INTERPRETE DE SIGNOS PARA EL 18 DE ABRIL, SERMON DE LAS SIETE PALABRAS-PLAN ACCESIBILIDA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7"/>
  </r>
  <r>
    <n v="220250011314"/>
    <s v="D"/>
    <d v="2025-04-11T00:00:00"/>
    <n v="22025001124"/>
    <s v="2025 11 1621 214"/>
    <n v="99.8"/>
    <x v="29"/>
    <s v="BOQUILLA REDONDA EN ANGU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362"/>
    <s v="D"/>
    <d v="2025-05-29T00:00:00"/>
    <n v="22025000731"/>
    <s v="2025 10 2312 212"/>
    <n v="99.76"/>
    <x v="386"/>
    <s v="MANTENIMIENTO SUMIISTROPARA REPARACIONES, DISPENSADOR PAPEL HIGIENICO INOX PARA EL CVA ZONA ESTE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639"/>
    <s v="D"/>
    <d v="2025-05-19T00:00:00"/>
    <n v="22025001128"/>
    <s v="2025 11 1621 22199"/>
    <n v="98.95"/>
    <x v="125"/>
    <s v="DETECTOR SE XS1-N18PC410D / PULSADOR SETA SE ZB4-BS844 GIRAR / CAMARA C SE ZB4-BZ104   NC+NC / TUBO LED MZD 150CM  20W 8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3918"/>
    <s v="D"/>
    <d v="2025-04-25T00:00:00"/>
    <n v="22025001079"/>
    <s v="2025 06 3232 212"/>
    <n v="98.59"/>
    <x v="238"/>
    <s v="*CONVECTOR TURB E354 2000W HABITEX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678"/>
    <s v="D"/>
    <d v="2025-05-29T00:00:00"/>
    <n v="22025000769"/>
    <s v="2025 11 1361 22199"/>
    <n v="97.88"/>
    <x v="422"/>
    <s v="Bateria Moto Seca AGM  12 V 12Ah / RESINA DIY FIS P 300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7682"/>
    <s v="D"/>
    <d v="2025-05-19T00:00:00"/>
    <n v="22025001124"/>
    <s v="2025 11 1621 214"/>
    <n v="96.9"/>
    <x v="441"/>
    <s v="SOPORTE PLAST. DERCH. FMO PLUS / SOPORTE PLAST. IZQ. FMO PLUS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5836"/>
    <s v="AD"/>
    <d v="2025-05-08T00:00:00"/>
    <n v="22025002423"/>
    <s v="2025 10 2312 22699"/>
    <n v="96.55"/>
    <x v="768"/>
    <s v="SERVICIO DE AUXILIARES, ACOMODADOR, ETECC PARA ACTIVIDAD POR EL 8 M DE LOS CVA - PERSONAS MAYORES E INICIA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668"/>
    <s v="D"/>
    <d v="2025-05-29T00:00:00"/>
    <n v="22025001070"/>
    <s v="2025 11 3111 22199"/>
    <n v="95.74"/>
    <x v="158"/>
    <s v="BOBINA RAFIA 600 1C 700GRS BLANCO (                       ) / LAVAVAJILLAS MANUAL CONCENTRA LA TUNA 1 L (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0450"/>
    <s v="D"/>
    <d v="2025-05-29T00:00:00"/>
    <n v="22025001270"/>
    <s v="2025 07 1711 22199"/>
    <n v="93.78"/>
    <x v="234"/>
    <s v="CIERRE ARMARIO SCHNEIDER DBPLM / FUNDA DE CUERO PODADERA BAHCO PROF-H / PODADERA BAHCO 1M PX-M2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5317"/>
    <s v="D"/>
    <d v="2025-05-06T00:00:00"/>
    <n v="22025000730"/>
    <s v="2025 10 2312 212"/>
    <n v="92.84"/>
    <x v="238"/>
    <s v="MANT. SUMINISTRO DE MATERIAL PARA REPARACIONESDEL CVA RONDI-DEL-VICT Y HUERTA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0699"/>
    <s v="D"/>
    <d v="2025-05-29T00:00:00"/>
    <n v="22025001043"/>
    <s v="2025 10 2311 212"/>
    <n v="91.25"/>
    <x v="474"/>
    <s v="F - 4526 - CILINDRO TESA, COPIA LLAVE SEG. LLAVE 2 BOCAS Y TORNILLOS -VVDA ALOJ PROV PORTILLO PRADO 20 1C- SANTIAGO RGE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5167"/>
    <s v="AD"/>
    <d v="2025-05-05T00:00:00"/>
    <n v="22025003570"/>
    <s v="2025 11 1321 22699"/>
    <n v="90.75"/>
    <x v="63"/>
    <s v="SUMINISTRO ADHESIVOS &quot;&quot;VEHÍCULO DESPLAZADO&quot;&quot; PARA POLICÍA MUNICIPAL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0272"/>
    <s v="AD"/>
    <d v="2025-05-28T00:00:00"/>
    <n v="22025004165"/>
    <s v="2025 06 3261 22602"/>
    <n v="90"/>
    <x v="325"/>
    <s v="CTO. MENOR SUMINISTRO ROLLUP PARA LA ENTREGA DE PREMIOS DEL CERTAMEN &quot;&quot;PRÓXIMA ESTACIÓN: DELIBES&quot;&quot;. -1DÍA-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602"/>
  </r>
  <r>
    <n v="220250011352"/>
    <s v="D"/>
    <d v="2025-04-11T00:00:00"/>
    <n v="22025001124"/>
    <s v="2025 11 1621 214"/>
    <n v="89.85"/>
    <x v="190"/>
    <s v="OR: 20582 - MATRICULA: 8875KMN / MANDO ( 1498838 )"/>
    <s v="300"/>
    <s v="FUENSALDAÑA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678"/>
    <s v="D"/>
    <d v="2025-05-19T00:00:00"/>
    <n v="22025001128"/>
    <s v="2025 11 1621 22199"/>
    <n v="89.58"/>
    <x v="243"/>
    <s v="ALB: 25-206603 PED: 25-010880-1003 S/PED:  / ML.MANGUERA ASPIR.-IMPULS. LIQUID. ALIMENTARIA(PVC) 912977 IBERFLEX DN25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614"/>
    <s v="D"/>
    <d v="2025-05-29T00:00:00"/>
    <n v="22025000766"/>
    <s v="2025 11 1361 214"/>
    <n v="88.45"/>
    <x v="287"/>
    <s v="4894JLF  H.M.O.  REVISAR  INSTALACION DEL  ELECTRICA  DEL  COMPRESOR,  COLOCAR MAGNETOTERMICO  SUELTO,  COMPROBAR  CAB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11452"/>
    <s v="D"/>
    <d v="2025-04-11T00:00:00"/>
    <n v="22025001213"/>
    <s v="2025 03 9241 213"/>
    <n v="87.12"/>
    <x v="685"/>
    <s v="C.C. JOSÉ LUIS MOSQUERA: PETACA AKG 45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426"/>
    <s v="D"/>
    <d v="2025-05-29T00:00:00"/>
    <n v="22025000730"/>
    <s v="2025 10 2312 212"/>
    <n v="86.9"/>
    <x v="125"/>
    <s v="MANTENIMIENTO, SUMINISTRO DE MATERIALES PARA REPARACIONES DEL CVA SAN JUAN-VICT Y DELICIAS- AM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3816"/>
    <s v="D"/>
    <d v="2025-04-25T00:00:00"/>
    <n v="22025002821"/>
    <s v="2025 08 1532 214"/>
    <n v="86.19"/>
    <x v="143"/>
    <s v="TA25 26 REPARACION VA-8042-T KMS 174360 REPARAR INSTALACION LUCES POSICION / 5559261 TERMINAL TERMOESTAÑADO / 369974 BRI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20381"/>
    <s v="D"/>
    <d v="2025-05-29T00:00:00"/>
    <n v="22025001213"/>
    <s v="2025 03 9241 213"/>
    <n v="85.75"/>
    <x v="125"/>
    <s v="MATERIAL DE ELECTRICIDAD PARA DIVERSOS CENTROS CÍV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4230"/>
    <s v="D"/>
    <d v="2025-04-25T00:00:00"/>
    <n v="22025001082"/>
    <s v="2025 06 3231 212"/>
    <n v="85.72"/>
    <x v="452"/>
    <s v="VARIOS ARTÍCULOS DE PINTURA // EIM PLAT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7497"/>
    <s v="AD"/>
    <d v="2025-05-19T00:00:00"/>
    <n v="22025003608"/>
    <s v="2025 11 1361 22199"/>
    <n v="85"/>
    <x v="769"/>
    <s v="Adquisición de un transportín para animales//SEISPC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0594"/>
    <s v="AD"/>
    <d v="2025-04-09T00:00:00"/>
    <n v="22025002431"/>
    <s v="2025 10 2312 22699"/>
    <n v="84.7"/>
    <x v="4"/>
    <s v="SERVICIO DE MANTENIMIENTO SALA  DEL LAVA POR ACTIVIDAD POR EL  POR EL 8M DE LOS CVA - PERSONAS MAYORES E INICIATIVAS SOC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314"/>
    <s v="D"/>
    <d v="2025-05-29T00:00:00"/>
    <n v="22025000917"/>
    <s v="2025 11 1321 214"/>
    <n v="83.55"/>
    <x v="96"/>
    <s v="MANO DE OBRA / .................................................... / M.O. SUSTITUIR TUBERIA SOBRANTE / ...............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3902"/>
    <s v="D"/>
    <d v="2025-04-25T00:00:00"/>
    <n v="22025001270"/>
    <s v="2025 07 1711 22199"/>
    <n v="82.07"/>
    <x v="234"/>
    <s v="ALAMBRE GALVA. 1,3MM Nº 8 MAZO 5 KG. / ALICATE UNIV. BAHCO 180 2678G / TERMOMETRO TFA ATMOSFERICO ALUM. 12.2041.54 INT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0461"/>
    <s v="D"/>
    <d v="2025-05-29T00:00:00"/>
    <n v="22025001079"/>
    <s v="2025 06 3232 212"/>
    <n v="80.83"/>
    <x v="445"/>
    <s v="MATERIAL DE FONTANERÍ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8256"/>
    <s v="AD"/>
    <d v="2025-05-21T00:00:00"/>
    <n v="22025004078"/>
    <s v="2025 10 2312 22699"/>
    <n v="80.680000000000007"/>
    <x v="325"/>
    <s v="CARTELES PARA EL CVA PASAJE DE LA MARQUESINA, TRES UNIDADES 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497"/>
    <s v="D"/>
    <d v="2025-05-29T00:00:00"/>
    <n v="22025001043"/>
    <s v="2025 10 2311 212"/>
    <n v="80.27"/>
    <x v="452"/>
    <s v="F - 4567 - PINTURA ACRILICA, CINTA DE ENMASCARAR Y PAPEL - SEGOPI - CEAS DELICIAS-ARG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1228"/>
    <s v="D"/>
    <d v="2025-04-11T00:00:00"/>
    <n v="22025001079"/>
    <s v="2025 06 3232 212"/>
    <n v="80.11"/>
    <x v="445"/>
    <s v="VARIOS ARTÍCULOS DE FONTANERÍA EN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418"/>
    <s v="D"/>
    <d v="2025-05-29T00:00:00"/>
    <n v="22025001270"/>
    <s v="2025 07 1711 22199"/>
    <n v="79.2"/>
    <x v="770"/>
    <s v="Ud Parthenocissus tricupidita"/>
    <s v="300"/>
    <s v="PEÑAFIEL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2172"/>
    <s v="AD"/>
    <d v="2025-04-16T00:00:00"/>
    <n v="22025003243"/>
    <s v="2025 06 3231 22602"/>
    <n v="78.650000000000006"/>
    <x v="169"/>
    <s v="CONTRATO MENOR SERVICIOS DE ADAPTACIÓN DE CARTELERÍA PARA DIFUSIÓN PROCESO ESCOLARIZACIÓN EEII CURSO 2025/2026 -1 DÍA-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1"/>
    <s v="3231. Escuelas infantiles"/>
    <s v="22"/>
    <s v="22602"/>
  </r>
  <r>
    <n v="220250019417"/>
    <s v="AD"/>
    <d v="2025-05-26T00:00:00"/>
    <n v="22025004008"/>
    <s v="2025 11 1361 213"/>
    <n v="78.41"/>
    <x v="455"/>
    <s v="Reparaciones de prendas y materiales del Servicio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10215"/>
    <s v="D"/>
    <d v="2025-04-08T00:00:00"/>
    <n v="22025001269"/>
    <s v="2025 07 1711 22104"/>
    <n v="78.349999999999994"/>
    <x v="158"/>
    <s v="BUZO PP AZUL C/CAPUCHA T-XL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4"/>
  </r>
  <r>
    <n v="220250021178"/>
    <s v="AD"/>
    <d v="2025-05-29T00:00:00"/>
    <n v="22025004129"/>
    <s v="2025 03 9241 22199"/>
    <n v="78.05"/>
    <x v="8"/>
    <s v="SUMINISTRO DE 5 SACOS DE SUSTRATO PARA PLANTAS DE CENTRO CÍVICO BAILARÍN VICENTE ESCUDERO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11226"/>
    <s v="D"/>
    <d v="2025-04-11T00:00:00"/>
    <n v="22025001079"/>
    <s v="2025 06 3232 212"/>
    <n v="77.48"/>
    <x v="452"/>
    <s v="SEGOTEX LISO BLANCO EUROCOLOR 15LT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286"/>
    <s v="D"/>
    <d v="2025-04-11T00:00:00"/>
    <n v="22025001124"/>
    <s v="2025 11 1621 214"/>
    <n v="77.44"/>
    <x v="422"/>
    <s v="AUTO RADIO BT/2USB/SD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224"/>
    <s v="D"/>
    <d v="2025-04-11T00:00:00"/>
    <n v="22025001079"/>
    <s v="2025 06 3232 212"/>
    <n v="77.17"/>
    <x v="452"/>
    <s v="ACRIPLAST SATINADO BLANCO Q1 15LT // COLORANTE  CEIP GARCÍA QUINTAN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402"/>
    <s v="D"/>
    <d v="2025-04-11T00:00:00"/>
    <n v="22025001082"/>
    <s v="2025 06 3231 212"/>
    <n v="76.64"/>
    <x v="176"/>
    <s v="TEJAMONT TOP COVER TEJA DE 4L // ESCUELA INFANTIL PRINCIPIT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5675"/>
    <s v="D"/>
    <d v="2025-05-06T00:00:00"/>
    <n v="22025001213"/>
    <s v="2025 03 9241 213"/>
    <n v="75.58"/>
    <x v="238"/>
    <s v="COMMENT|+++ C.C. CANAL DE CASTILLA +++ / FERRETERÍ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206"/>
    <s v="D"/>
    <d v="2025-04-11T00:00:00"/>
    <n v="22025001081"/>
    <s v="2025 06 3321 212"/>
    <n v="75.400000000000006"/>
    <x v="238"/>
    <s v="FILTRO PARA COMPRESOR 1.5-2CV D21 (1115) / TORNI. DIN 7505 C/AVE.POZ. BICR. 4.5X45 / TORNI DIN 7505 C/AVE POZ  ZINC  4.5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4011"/>
    <s v="D"/>
    <d v="2025-04-25T00:00:00"/>
    <n v="22025001043"/>
    <s v="2025 10 2311 212"/>
    <n v="75.02"/>
    <x v="452"/>
    <s v="F - 250 - PINTURA PLASTICA MATE Y SEGOCRYL PARA VVDA ALOJ PROV CALLE VILLANCICO 11 1A -SEGOPI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5763"/>
    <s v="AD"/>
    <d v="2025-05-07T00:00:00"/>
    <n v="22025003689"/>
    <s v="2025 10 2312 22699"/>
    <n v="74.290000000000006"/>
    <x v="60"/>
    <s v="PAPEL PARA QUE LA IMPRENTA MUNICIPAL IMPRIMA  FOLLETOS, CARTELES , ETC... DE LOS CENTROS DE VIDA ACTIVA- INICIATIVAS SO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5763"/>
    <s v="AD"/>
    <d v="2025-05-07T00:00:00"/>
    <n v="22025003688"/>
    <s v="2025 10 2312 22699"/>
    <n v="74.290000000000006"/>
    <x v="60"/>
    <s v="PAPEL PARA QUE LA IMPRENTA MUNICIPAL IMPRIMA  FOLLETOS, CARTELES , ETC... DE LOS CENTROS DE VIDA ACTIVA- INICIATIVAS SO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379"/>
    <s v="D"/>
    <d v="2025-05-29T00:00:00"/>
    <n v="22025001212"/>
    <s v="2025 03 9241 212"/>
    <n v="73.430000000000007"/>
    <x v="445"/>
    <s v="MATERIAL FONTANERÍA LA OVERUELA GRIFO TEMP.MURAL PRESTO 504 XL AF / VALVULA ESFERA &quot;&quot;MINI&quot;&quot; M-H 1/2&quot;&quot; / RACOR MARSELLA 1/2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4093"/>
    <s v="D"/>
    <d v="2025-04-25T00:00:00"/>
    <n v="22025001347"/>
    <s v="2025 02 9332 212"/>
    <n v="73.010000000000005"/>
    <x v="445"/>
    <s v="DERIVACION SIMPLE H-H 45º Ø 32 / CODO M-H 87º Ø 32 / CODO H-H 87º Ø 32 / SIFON BOTELLA C/VALVULA 1 1/4&quot;&quot; TUBO 32 / ABRAZ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1378"/>
    <s v="D"/>
    <d v="2025-04-11T00:00:00"/>
    <n v="22025001132"/>
    <s v="2025 11 1631 22199"/>
    <n v="72.98"/>
    <x v="238"/>
    <s v="MARTILLO BELLOTA 8011-C - / JUEGO CARRACA IRIMO HEX 12PCS  129-12-4 OFERT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0685"/>
    <s v="D"/>
    <d v="2025-05-29T00:00:00"/>
    <n v="22025000918"/>
    <s v="2025 11 1321 213"/>
    <n v="72.83"/>
    <x v="125"/>
    <s v="TUBO LED MZD 150CM  20W 865C G13 / TASA ECORAEE   (R.DECRETO 208/2005) / LUMINARIA SIMON 729.50 60X60 LOW GLARE 4000K M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15210"/>
    <s v="D"/>
    <d v="2025-05-06T00:00:00"/>
    <n v="22025001132"/>
    <s v="2025 11 1631 22199"/>
    <n v="72.2"/>
    <x v="238"/>
    <s v="REMACHE AL. 4.8X30 FLOR -NETO- / REMACHE AL. 4.8X21 FLOR -NETO-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0707"/>
    <s v="D"/>
    <d v="2025-05-29T00:00:00"/>
    <n v="22025000730"/>
    <s v="2025 10 2312 212"/>
    <n v="71.09"/>
    <x v="125"/>
    <s v="MANTENIMIENTO, SUMINISTRO DEMATERIAL PARA REPARACIONES DEL  CVA  SAN JUAN- AM- INICIATIVAS 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0165"/>
    <s v="D"/>
    <d v="2025-04-08T00:00:00"/>
    <n v="22025000769"/>
    <s v="2025 11 1361 22199"/>
    <n v="70.97"/>
    <x v="243"/>
    <s v="ALB: 25-204038 PED: 25-002797-1017 S/PED: PEEF  BOMBA   MARCA: GRUNFOST  MODELO: 220 /S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67"/>
    <s v="D"/>
    <d v="2025-04-08T00:00:00"/>
    <n v="22025000769"/>
    <s v="2025 11 1361 22199"/>
    <n v="70.97"/>
    <x v="243"/>
    <s v="ALB: 25-204039 PED: 25-002794-1017 S/PED: 301059060  BOMBA  MARCA:SULZER   MODELO: 380 /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69"/>
    <s v="D"/>
    <d v="2025-04-08T00:00:00"/>
    <n v="22025000769"/>
    <s v="2025 11 1361 22199"/>
    <n v="70.97"/>
    <x v="243"/>
    <s v="ALB: 25-204041 PED: 25-002795-1017 S/PED: 7 /PIEZAS BOMBA    MARCA:IDEAL   MODELO:  D301  NS:7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71"/>
    <s v="D"/>
    <d v="2025-04-08T00:00:00"/>
    <n v="22025000769"/>
    <s v="2025 11 1361 22199"/>
    <n v="70.97"/>
    <x v="243"/>
    <s v="ALB: 25-204036 PED: 25-002798-1017 S/PED: PARA BOMBA MARCA: GRUNFOST  NS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73"/>
    <s v="D"/>
    <d v="2025-04-08T00:00:00"/>
    <n v="22025000769"/>
    <s v="2025 11 1361 22199"/>
    <n v="70.97"/>
    <x v="243"/>
    <s v="ALB: 25-204037 PED: 25-002799-1017 S/PED: 0932  PARA BOMBA MARCA: GRUNFOST MOD: 5 NS:0932 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75"/>
    <s v="D"/>
    <d v="2025-04-08T00:00:00"/>
    <n v="22025000769"/>
    <s v="2025 11 1361 22199"/>
    <n v="70.97"/>
    <x v="243"/>
    <s v="ALB: 25-204042 PED: 25-002800-1017 S/PED: 1139 DE: BOMBA  MARCA: GRUNFOST MODELO: 220 NS:1139 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334"/>
    <s v="D"/>
    <d v="2025-04-11T00:00:00"/>
    <n v="22025001122"/>
    <s v="2025 11 1621 214"/>
    <n v="70.459999999999994"/>
    <x v="143"/>
    <s v="TA25 52 REPARACION 1471-KVY KMS 166176 PRESION INSUFICIENTE EN EJE DIRECCION PURGAR EJE DIRECCIONAL / 050004212000 GI/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4101"/>
    <s v="D"/>
    <d v="2025-04-25T00:00:00"/>
    <n v="22025001347"/>
    <s v="2025 02 9332 212"/>
    <n v="70.41"/>
    <x v="452"/>
    <s v="XYLAZEL MET.OXIRITE FORJA NEGRO 4LT                                         ( MANTENIMIENTO DE EDIFICIOS E INSTALACIONE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3959"/>
    <s v="D"/>
    <d v="2025-04-25T00:00:00"/>
    <n v="22025001212"/>
    <s v="2025 03 9241 212"/>
    <n v="70.11"/>
    <x v="452"/>
    <s v="TKROM ESMALTE ACRI.MULTISUP.MATE BASE MD 4LT- CENTRO CIVICO BAILARÍN VICENTE ESCUDERO (444454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5836"/>
    <s v="AD"/>
    <d v="2025-05-08T00:00:00"/>
    <n v="22025002422"/>
    <s v="2025 10 2312 22699"/>
    <n v="69"/>
    <x v="768"/>
    <s v="SERVICIO DE AUXILIARES, ACOMODADOR, ETECC PARA ACTIVIDAD POR EL 8 M DE LOS CVA - PERSONAS MAYORES E INICIA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8258"/>
    <s v="AD"/>
    <d v="2025-05-21T00:00:00"/>
    <n v="22025003754"/>
    <s v="2025 04 9202 22607"/>
    <n v="68.94"/>
    <x v="447"/>
    <s v="Utilización instalaciones deportivas de la Fundación Municipal Deportes para celebración de pruebas físicas 5 Sargentos.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1"/>
    <s v="9202"/>
    <s v="9202. Gestión de recursos humanos"/>
    <s v="22"/>
    <s v="22607"/>
  </r>
  <r>
    <n v="220250010199"/>
    <s v="D"/>
    <d v="2025-04-08T00:00:00"/>
    <n v="22025001270"/>
    <s v="2025 07 1711 22199"/>
    <n v="68.67"/>
    <x v="243"/>
    <s v="ALB: 25-204492 PED: 25-007392-1003 S/PED: 1228 / ROLLO 100 ML.POLIETILENO AGR.BD.PN 6 DN20 / TUB.FLEXIBLE SPX FLEX ROLL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5218"/>
    <s v="D"/>
    <d v="2025-05-06T00:00:00"/>
    <n v="22025001082"/>
    <s v="2025 06 3231 212"/>
    <n v="68.510000000000005"/>
    <x v="234"/>
    <s v="ANTIP. TESA CERRADURA 4030FRS6RAI // EIM FANTASÍ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4184"/>
    <s v="D"/>
    <d v="2025-04-25T00:00:00"/>
    <n v="22025001270"/>
    <s v="2025 07 1711 22199"/>
    <n v="68.489999999999995"/>
    <x v="693"/>
    <s v="PARQUES Y JARDINES / 2 CORRUGADO DE 20 A 6M. B-400-SD (  Cortado a 1500mm ) / PLACAS 100x500x5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7739"/>
    <s v="ADO"/>
    <d v="2025-05-19T00:00:00"/>
    <n v="22025004117"/>
    <s v="2025 07 1711 225"/>
    <n v="67.27"/>
    <x v="771"/>
    <s v="O-622/2025 // REPOSICION ARENA PLAYA"/>
    <s v="24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5"/>
  </r>
  <r>
    <n v="220250011240"/>
    <s v="D"/>
    <d v="2025-04-11T00:00:00"/>
    <n v="22025001347"/>
    <s v="2025 02 9332 212"/>
    <n v="67.08"/>
    <x v="238"/>
    <s v="COMMENT|** SANTA ANA ** / REPOSAPIES FELLOWES AJUSTABLE ERGO / *PILA DURACELL IND AA LR06 (10UDS) OFERTA / COMMENT|++ PE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360"/>
    <s v="D"/>
    <d v="2025-05-29T00:00:00"/>
    <n v="22025000730"/>
    <s v="2025 10 2312 212"/>
    <n v="66.84"/>
    <x v="234"/>
    <s v="MANTENIMIENTO, SUMINISTRO MATERIAL PARA   REPARACIONES DEL CVA RONDILLA Y Z. SUR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1254"/>
    <s v="D"/>
    <d v="2025-04-11T00:00:00"/>
    <n v="22025001124"/>
    <s v="2025 11 1621 214"/>
    <n v="66.73"/>
    <x v="441"/>
    <s v="RASCADOR PRENSA FMO (2011)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3924"/>
    <s v="D"/>
    <d v="2025-04-25T00:00:00"/>
    <n v="22025001079"/>
    <s v="2025 06 3232 212"/>
    <n v="66.42"/>
    <x v="238"/>
    <s v="FISCHER DUOPOWER 8X40 100 UNDS / TORNI. DIN 7505 C/AVE.POZ. BICR. 5.0X 60 / TORNI. DIN 7505 C/AVE.POZ. BICR. // COLEGI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430"/>
    <s v="D"/>
    <d v="2025-05-29T00:00:00"/>
    <n v="22025002819"/>
    <s v="2025 08 1532 210"/>
    <n v="66.09"/>
    <x v="167"/>
    <s v="ALBARAN: AV25/02218 F: 07/04/2025 / CHALECO A.V. 305901 T-M NARANJA / BOTA BRONTE TOP NEGRO T-37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5342"/>
    <s v="D"/>
    <d v="2025-05-06T00:00:00"/>
    <n v="22025000769"/>
    <s v="2025 11 1361 22199"/>
    <n v="66.05"/>
    <x v="234"/>
    <s v="STIHL BUJÍA NGK BPMR7A 4007000 / STIHL ACEITE ADHESIVO P. CADENA FORESTPLUS 5 L 7815166002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08"/>
    <s v="D"/>
    <d v="2025-04-08T00:00:00"/>
    <n v="22025001330"/>
    <s v="2025 01 9203 214"/>
    <n v="65.62"/>
    <x v="476"/>
    <s v="A.M. REPARACION VEHICULO OFICIAL 0908 GKZ, R.I."/>
    <s v="300"/>
    <s v="VALLADOLID"/>
    <s v="VALLADOLID"/>
    <x v="0"/>
    <s v="PrAbier - Procedimiento Abierto"/>
    <s v="MultiC - MultiCriterio"/>
    <x v="1"/>
    <x v="1"/>
    <s v="2"/>
    <s v="2. Gastos corrientes en bienes y servicios"/>
    <s v="01"/>
    <x v="6"/>
    <s v="9203"/>
    <s v="9203. Unidad de régimen interior"/>
    <s v="21"/>
    <s v="214"/>
  </r>
  <r>
    <n v="220250018460"/>
    <s v="AD"/>
    <d v="2025-05-23T00:00:00"/>
    <n v="22025003572"/>
    <s v="2025 01 9203 22699"/>
    <n v="65.56"/>
    <x v="472"/>
    <s v="ADQUISICION BANDERA DE CHINA"/>
    <s v="220"/>
    <s v="MALIAÑO"/>
    <s v="SANTANDER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18249"/>
    <s v="AD"/>
    <d v="2025-05-21T00:00:00"/>
    <n v="22025004059"/>
    <s v="2025 10 2312 22699"/>
    <n v="65.17"/>
    <x v="492"/>
    <s v="REPERCUSION GASTOS POR LA  VENTA DE ENTRADAS AL CONCIERTO DE  PRIMAVERA DE LOS  CVA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414"/>
    <s v="D"/>
    <d v="2025-05-29T00:00:00"/>
    <n v="22025001213"/>
    <s v="2025 03 9241 213"/>
    <n v="64.540000000000006"/>
    <x v="238"/>
    <s v="SUMINISTRO FERRETERÍA C.C. CANAL DE CASTILLA (+++ / BAN BOSCH 46.4X34.5X4 CMS ESM. NG.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40061640"/>
    <s v="AD"/>
    <d v="2025-04-09T00:00:00"/>
    <n v="22024009166"/>
    <s v="2025 03 9241 632"/>
    <n v="64.19"/>
    <x v="253"/>
    <s v="SPC 166/2024 MODIFICACIÓN RAMPA TEMPLETE PARQUE DE LA PAZ. CONTROL DE CALIDAD, LOTE 1"/>
    <s v="220"/>
    <s v="MALAGA"/>
    <s v="MALAGA"/>
    <x v="0"/>
    <s v="PrAbier - Procedimiento Abierto"/>
    <s v="MultiC - MultiCriterio"/>
    <x v="1"/>
    <x v="1"/>
    <s v="6"/>
    <s v="6. Inversiones reales"/>
    <s v="03"/>
    <x v="7"/>
    <s v="9241"/>
    <s v="9241. Participación ciudadana"/>
    <s v="63"/>
    <s v="632"/>
  </r>
  <r>
    <n v="220250010343"/>
    <s v="D"/>
    <d v="2025-04-08T00:00:00"/>
    <n v="22025002821"/>
    <s v="2025 08 1532 214"/>
    <n v="64.13"/>
    <x v="501"/>
    <s v="MANO DE OBRA HIDRAULICA MAT 7535LLT"/>
    <s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1306"/>
    <s v="D"/>
    <d v="2025-04-11T00:00:00"/>
    <n v="22025001128"/>
    <s v="2025 11 1621 22199"/>
    <n v="64.13"/>
    <x v="125"/>
    <s v="INTERRUP SE U3.201.18N Ancho P.Localiz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289"/>
    <s v="AD"/>
    <d v="2025-05-28T00:00:00"/>
    <n v="22025003642"/>
    <s v="2025 07 1711 619"/>
    <n v="63.82"/>
    <x v="66"/>
    <s v="REDACCION ESTUDIO BASICO SEG Y SALUD_PROYECTO RENATURALIZACION RIBERAS RIO ESGUEVA EN LA CIUDAD DE VALLADOLID.2025."/>
    <s v="220"/>
    <s v="VALLADOLID"/>
    <s v="VALLADOLID"/>
    <x v="0"/>
    <s v="AdDirec - Adjudicación Directa"/>
    <s v="SinC - Sin Criterio"/>
    <x v="0"/>
    <x v="1"/>
    <s v="6"/>
    <s v="6. Inversiones reales"/>
    <s v="07"/>
    <x v="9"/>
    <s v="1711"/>
    <s v="1711. Parques y jardines"/>
    <s v="61"/>
    <s v="619"/>
  </r>
  <r>
    <n v="220250020310"/>
    <s v="D"/>
    <d v="2025-05-29T00:00:00"/>
    <n v="22025000920"/>
    <s v="2025 11 1321 22199"/>
    <n v="63.36"/>
    <x v="234"/>
    <s v="TIJERA ELECT. KNIPEX REF. 95 05 155 SB  C/ FUNDA / BROCA SDS-PLUS  6x100x165 BOSCH PLUS-7X / BROCA SDS-PLUS  8x100x165 B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10258"/>
    <s v="D"/>
    <d v="2025-04-08T00:00:00"/>
    <n v="22025001079"/>
    <s v="2025 06 3232 212"/>
    <n v="63.34"/>
    <x v="482"/>
    <s v="M² LAMINA ASFALTICA PIZARRA ROJO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681"/>
    <s v="D"/>
    <d v="2025-05-29T00:00:00"/>
    <n v="22025000921"/>
    <s v="2025 11 1321 22699"/>
    <n v="62.7"/>
    <x v="452"/>
    <s v="TKROM M-20 KENIA PLASTICO MATE INTERIOR 4LT                                 ( POLICIA MUNICIPAL - POLICIA MUNICIPAL DIST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699"/>
  </r>
  <r>
    <n v="220250013965"/>
    <s v="D"/>
    <d v="2025-04-25T00:00:00"/>
    <n v="22025001213"/>
    <s v="2025 03 9241 213"/>
    <n v="62.29"/>
    <x v="238"/>
    <s v="MATERIAL FERRETERÍA C.C. JOSE LUIS MOSQUER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3832"/>
    <s v="D"/>
    <d v="2025-04-25T00:00:00"/>
    <n v="22025001043"/>
    <s v="2025 10 2311 212"/>
    <n v="61.96"/>
    <x v="386"/>
    <s v="F - 2408 - CORONA BIMETAL Y SILICONA NEUTRA PARA CENTRO INTEGRADO PSH - MUNDOINDUST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276"/>
    <s v="D"/>
    <d v="2025-04-08T00:00:00"/>
    <n v="22025001070"/>
    <s v="2025 11 3111 22199"/>
    <n v="61.37"/>
    <x v="125"/>
    <s v="MECANISMO ROCA A822502200 DESCARGA SIMPLE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5416"/>
    <s v="D"/>
    <d v="2025-05-06T00:00:00"/>
    <n v="22025001496"/>
    <s v="2025 05 4312 22199"/>
    <n v="60.78"/>
    <x v="482"/>
    <s v="M² AZULEJO BLANCO BRILLO 33.3X55"/>
    <s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10594"/>
    <s v="AD"/>
    <d v="2025-04-09T00:00:00"/>
    <n v="22025002430"/>
    <s v="2025 10 2312 22699"/>
    <n v="60.5"/>
    <x v="4"/>
    <s v="SERVICIO DE MANTENIMIENTO SALA  DEL LAVA POR ACTIVIDAD POR EL  POR EL 8M DE LOS CVA - PERSONAS MAYORES E INICIATIVAS SOC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4216"/>
    <s v="D"/>
    <d v="2025-04-25T00:00:00"/>
    <n v="22025001347"/>
    <s v="2025 02 9332 212"/>
    <n v="59.65"/>
    <x v="243"/>
    <s v="ALB: 25-206867 PED: 25-011146-1003 S/PED: CENTRO MTTO / MLK GAFAS SEGURIDAD PREMIUM TRANSPARENTES C/INSERTO (EN166-EN168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1428"/>
    <s v="D"/>
    <d v="2025-04-11T00:00:00"/>
    <n v="22025001270"/>
    <s v="2025 07 1711 22199"/>
    <n v="59.57"/>
    <x v="238"/>
    <s v="COMMENT|+++ pedido nº: 1245 +++ / GARZA LED 2PIN 11W G24D 900LM 4000K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7688"/>
    <s v="D"/>
    <d v="2025-05-19T00:00:00"/>
    <n v="22025001126"/>
    <s v="2025 11 1621 22104"/>
    <n v="58.83"/>
    <x v="158"/>
    <s v="ZAPATO MONTI S3 SRC Nº45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11230"/>
    <s v="D"/>
    <d v="2025-04-11T00:00:00"/>
    <n v="22025000769"/>
    <s v="2025 11 1361 22199"/>
    <n v="56.81"/>
    <x v="141"/>
    <s v="Cable HDMI 4k 15 m. alta calidad (  SEGUN PTO.S25 0010 )/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342"/>
    <s v="D"/>
    <d v="2025-04-11T00:00:00"/>
    <n v="22025001124"/>
    <s v="2025 11 1621 214"/>
    <n v="55.22"/>
    <x v="135"/>
    <s v="SOPORTE DE PALANCA COMPLET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3952"/>
    <s v="D"/>
    <d v="2025-04-25T00:00:00"/>
    <n v="22025001213"/>
    <s v="2025 03 9241 213"/>
    <n v="54.86"/>
    <x v="125"/>
    <s v="MATERIAL ELECTRICIDAD PARA CENTROS CÍVICOS CASA CUNA (ID 45340), PARQUESOL (ID 45089) Y ESGUEVA (ID 45357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0229"/>
    <s v="D"/>
    <d v="2025-04-08T00:00:00"/>
    <n v="22025001213"/>
    <s v="2025 03 9241 213"/>
    <n v="54.58"/>
    <x v="243"/>
    <s v="ALB: 25-205380 PED: 25-008959-1003 S/PED: C.C. CASA CUNA / LUBRICANTE AFLOJATODO MULTIUSO WD-40 380+20 ML / DESATASCADOR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2116"/>
    <s v="AD"/>
    <d v="2025-04-16T00:00:00"/>
    <n v="22025003677"/>
    <s v="2025 0850 1532 609"/>
    <n v="54.11"/>
    <x v="66"/>
    <s v="Seguridad y salud en obras de ascensor entre pza. Rafael Cano y C/ Salud, lote 1 (exp. 17/2023)"/>
    <s v="220"/>
    <s v="VALLADOLID"/>
    <s v="VALLADOLID"/>
    <x v="0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50010235"/>
    <s v="D"/>
    <d v="2025-04-08T00:00:00"/>
    <n v="22025001213"/>
    <s v="2025 03 9241 213"/>
    <n v="53.93"/>
    <x v="238"/>
    <s v="CENTRO CIVICO DELICIAS ++ / WD-40 250ML DOBLE ACCION / *PILA DURACELL LR20 LONG LAST BL 2UD.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452"/>
    <s v="D"/>
    <d v="2025-05-29T00:00:00"/>
    <n v="22025001270"/>
    <s v="2025 07 1711 22199"/>
    <n v="52.62"/>
    <x v="125"/>
    <s v="TUERCA ¤INTERF NORMANYL PG16 PA GRIS OSC.  261672 / PRENSA ¤INTERFLEX CAPTOP2000 PG16  011670 / SELECTOR SE ZB4-BD3 / PU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3912"/>
    <s v="D"/>
    <d v="2025-04-25T00:00:00"/>
    <n v="22025001079"/>
    <s v="2025 06 3232 212"/>
    <n v="52.05"/>
    <x v="243"/>
    <s v="C250 REJILLA Y MARCO T.Y M. 415X320 / OBRA C.P. MIGUEL DELIB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914"/>
    <s v="D"/>
    <d v="2025-04-25T00:00:00"/>
    <n v="22025001079"/>
    <s v="2025 06 3232 212"/>
    <n v="52.05"/>
    <x v="243"/>
    <s v="C250 REJILLA Y MARCO T.Y M. 415X320 / OBRA GE-12478 / OBRA C.P. PONCE DE LEÓ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7384"/>
    <s v="D"/>
    <d v="2025-05-16T00:00:00"/>
    <n v="22025001043"/>
    <s v="2025 10 2311 212"/>
    <n v="51.78"/>
    <x v="234"/>
    <s v="F - 4132 - CERRADURA Y BOMBILLO PARA VVDA ALOJ PROV PORTILLO PRADO 20 1C -MAOR SL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4208"/>
    <s v="D"/>
    <d v="2025-04-25T00:00:00"/>
    <n v="22025001079"/>
    <s v="2025 06 3232 212"/>
    <n v="51.55"/>
    <x v="452"/>
    <s v="TKROM ESMALTE CON PU GRIS AZUL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972"/>
    <s v="D"/>
    <d v="2025-04-25T00:00:00"/>
    <n v="22025002822"/>
    <s v="2025 08 1651 214"/>
    <n v="50.82"/>
    <x v="341"/>
    <s v="PINCHAZO FURGON ( MAS EQUILIBRADO 6415-DNY ) / FIJACION ( 6415-DNY )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651"/>
    <s v="1651. Alumbrado público"/>
    <s v="21"/>
    <s v="214"/>
  </r>
  <r>
    <n v="220250010250"/>
    <s v="D"/>
    <d v="2025-04-08T00:00:00"/>
    <n v="22025001128"/>
    <s v="2025 11 1621 22199"/>
    <n v="50.76"/>
    <x v="125"/>
    <s v="DETECTOR SE XS1-18B3PAM12  8MM PNP N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104"/>
    <s v="D"/>
    <d v="2025-04-08T00:00:00"/>
    <n v="22025001043"/>
    <s v="2025 10 2311 212"/>
    <n v="50.02"/>
    <x v="234"/>
    <s v="F - 957 - STAC COMPAS, MANIJA CREMONA OSCILOBATIENTE Y BISAGRA PARA CENTRO INTEGRADO PSH - MAOR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5757"/>
    <s v="AD"/>
    <d v="2025-05-07T00:00:00"/>
    <n v="22025003645"/>
    <s v="2025 06 3321 22001"/>
    <n v="50"/>
    <x v="772"/>
    <s v="SUSCRIPCIÓN REVISTA JD KIDS. ANUALIDAD 2025"/>
    <s v="220"/>
    <s v="SEVILLA"/>
    <s v="SEVILLA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001"/>
  </r>
  <r>
    <n v="220250011210"/>
    <s v="D"/>
    <d v="2025-04-11T00:00:00"/>
    <n v="22025001276"/>
    <s v="2025 07 1711 214"/>
    <n v="49.67"/>
    <x v="481"/>
    <s v="CAMARA 7.50-16 TR15 / MONTAJE TRACTOR DELANTER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3920"/>
    <s v="D"/>
    <d v="2025-04-25T00:00:00"/>
    <n v="22025001079"/>
    <s v="2025 06 3232 212"/>
    <n v="49.61"/>
    <x v="238"/>
    <s v="VARIOS MATERIALES DE FERRETERI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296"/>
    <s v="D"/>
    <d v="2025-04-11T00:00:00"/>
    <n v="22025001124"/>
    <s v="2025 11 1621 214"/>
    <n v="49.42"/>
    <x v="337"/>
    <s v="616889 188/2L6P VASO 1/4&quot;&quot;&quot;&quot;&quot;&quot;&quot;&quot; LARGO 10 UNIOR / GRC GRILLETE RECTO ZN 1/4&quot;&quot; (Ø 6) MIKALOR / GRC GRILLETE RECTO ZN 3/8&quot;&quot; (Ø 1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722"/>
    <s v="D"/>
    <d v="2025-05-19T00:00:00"/>
    <n v="22025001122"/>
    <s v="2025 11 1621 214"/>
    <n v="48.84"/>
    <x v="29"/>
    <s v="BUJIA NGK CMR6H ( S/N : 453698 ) / REPARACION ELECTRICA / M.OBRA 1/4  / LIMPIEZA CARBURADOR  / PRUEB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479"/>
    <s v="AD"/>
    <d v="2025-04-11T00:00:00"/>
    <n v="22025003585"/>
    <s v="2025 0850 1532 619"/>
    <n v="48.47"/>
    <x v="66"/>
    <s v="Seguridad y Salud en contrato de carril bici conexión Parquesol-Avda. Salamanca (exp. 35/2023 SETM)"/>
    <s v="220"/>
    <s v="VALLADOLID"/>
    <s v="VALLADOLID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50017335"/>
    <s v="D"/>
    <d v="2025-05-16T00:00:00"/>
    <n v="22025001043"/>
    <s v="2025 10 2311 212"/>
    <n v="48.38"/>
    <x v="482"/>
    <s v="F - 4002 - 2,84m2 DE AZULEJOS PORCELANICOS PARA EL CENTRO INTEGRADO PSH - RIALC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7728"/>
    <s v="D"/>
    <d v="2025-05-19T00:00:00"/>
    <n v="22025001124"/>
    <s v="2025 11 1621 214"/>
    <n v="48.22"/>
    <x v="441"/>
    <s v="SENSOR MAGNETICO CODIF. M18 S411A0-N000-137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139"/>
    <s v="D"/>
    <d v="2025-04-08T00:00:00"/>
    <n v="22025001043"/>
    <s v="2025 10 2311 212"/>
    <n v="47.94"/>
    <x v="125"/>
    <s v="F - 2423 - MT+CAJA - CEAS JUAN DE AUSTRIA - TERMOSTATO NEBRIJA 14- ENCHUFE NIESSEN VILLANCICO 11 Y LAMPARA SALUD 15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3928"/>
    <s v="D"/>
    <d v="2025-04-25T00:00:00"/>
    <n v="22025001079"/>
    <s v="2025 06 3232 212"/>
    <n v="47.12"/>
    <x v="386"/>
    <s v="SIKA 11FC PURFORM MARRON 300ML / SIKA 11FC PURFORM BLANCO 300ML // CEIP CARDENAL MENDOZ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340"/>
    <s v="D"/>
    <d v="2025-04-11T00:00:00"/>
    <n v="22025001128"/>
    <s v="2025 11 1621 22199"/>
    <n v="47.07"/>
    <x v="243"/>
    <s v="ALB: 25-204962 PED: 25-008159-1001 S/PED: TALLER / RECAMBIO CARTUCHO FILTRO MALLA-DIAM(9CM)-LONG(20,2CM)-11/2&quot;&quot; Y 2&quot;&quot; ( I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8249"/>
    <s v="AD"/>
    <d v="2025-05-21T00:00:00"/>
    <n v="22025004058"/>
    <s v="2025 10 2312 22699"/>
    <n v="46.55"/>
    <x v="492"/>
    <s v="REPERCUSION GASTOS POR LA  VENTA DE ENTRADAS AL CONCIERTO DE  PRIMAVERA DE LOS  CVA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0129"/>
    <s v="D"/>
    <d v="2025-04-08T00:00:00"/>
    <n v="22025001276"/>
    <s v="2025 07 1711 214"/>
    <n v="46.54"/>
    <x v="481"/>
    <s v="REPARAR RUEDA KUBOTA / REPARAR 7.50-16 / REPARAR RUEDA 300X8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0649"/>
    <s v="D"/>
    <d v="2025-05-29T00:00:00"/>
    <n v="22025000920"/>
    <s v="2025 11 1321 22199"/>
    <n v="46.17"/>
    <x v="238"/>
    <s v="COMMENT|++ MANTENIMIENTO ++ / COMMENT|++ ROBERTO ++ / RELOJ  PARED  DIGITAL M7  27X23CM / *BL FISCHER PUNTA HIERRO CC 6X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15332"/>
    <s v="D"/>
    <d v="2025-05-06T00:00:00"/>
    <n v="22025000769"/>
    <s v="2025 11 1361 22199"/>
    <n v="45.65"/>
    <x v="125"/>
    <s v="MT CABLE H07Z1-K ZEROH FLEX  1X16 AM-VD / LATIGUILLO HDMI FONESTAR 7908-10 A/V DIG.10M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392"/>
    <s v="D"/>
    <d v="2025-04-11T00:00:00"/>
    <n v="22025001132"/>
    <s v="2025 11 1631 22199"/>
    <n v="43.87"/>
    <x v="125"/>
    <s v="TUBO LED PH MASTER 120CM HO12.5W 840 T8 / TASA ECORAEE   (R.DECRETO 208/2005): PHI000005945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4182"/>
    <s v="D"/>
    <d v="2025-04-25T00:00:00"/>
    <n v="22025001270"/>
    <s v="2025 07 1711 22199"/>
    <n v="43.56"/>
    <x v="482"/>
    <s v="SACA DE PIÑON 20-40  1.2 TN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0264"/>
    <s v="D"/>
    <d v="2025-04-08T00:00:00"/>
    <n v="22025001079"/>
    <s v="2025 06 3232 212"/>
    <n v="43.43"/>
    <x v="238"/>
    <s v="CM CISA EMB. 35MM PIC+PAL (46215.35.0// CEIP MARIA DE MOLIN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50"/>
    <s v="D"/>
    <d v="2025-05-06T00:00:00"/>
    <n v="22025001081"/>
    <s v="2025 06 3321 212"/>
    <n v="43.12"/>
    <x v="693"/>
    <s v="TUBO CUADRADO 16X16X1,5 DD11 // BIBLIOTECA SAN PEDRO REGALAD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3937"/>
    <s v="D"/>
    <d v="2025-04-25T00:00:00"/>
    <n v="22025001081"/>
    <s v="2025 06 3321 212"/>
    <n v="41.87"/>
    <x v="238"/>
    <s v="ANGULO AC BI 60X50 AMIG MOD 300 / PLACA 501-185X65 ACERO BICROMATADO (S) AMIG // BIBLIOTECAS PÚBLICA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1312"/>
    <s v="D"/>
    <d v="2025-04-11T00:00:00"/>
    <n v="22025001126"/>
    <s v="2025 11 1621 22104"/>
    <n v="41.73"/>
    <x v="158"/>
    <s v="ZAPATO FLOR NEGRO 258 Nº37 (                       ) / PAR PLANTILLA GORETEX Nº37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10149"/>
    <s v="D"/>
    <d v="2025-04-08T00:00:00"/>
    <n v="22025000769"/>
    <s v="2025 11 1361 22199"/>
    <n v="41.45"/>
    <x v="125"/>
    <s v="CONTACTOR 9A SE LC1-K0901M7 3P 230V 50/60HZ/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7271"/>
    <s v="ADO"/>
    <d v="2025-05-16T00:00:00"/>
    <n v="22025003580"/>
    <s v="2025 10 2314 22613"/>
    <n v="41.14"/>
    <x v="773"/>
    <s v="CUADERNOS, CARTELES, LONA MTERIAL PUBLICITARIO JUVENTUD"/>
    <s v="24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14186"/>
    <s v="D"/>
    <d v="2025-04-25T00:00:00"/>
    <n v="22025001274"/>
    <s v="2025 07 1711 213"/>
    <n v="39.93"/>
    <x v="498"/>
    <s v="Albarán OT/146848 de 21/03/2025 ( REPARACIÓN EN TALLER DE DESBROZADORA HONDA UM 616 REF: PARQUESOL VALE Nº: 1976 RETIRAD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3995"/>
    <s v="D"/>
    <d v="2025-04-25T00:00:00"/>
    <n v="22025001079"/>
    <s v="2025 06 3232 212"/>
    <n v="39.880000000000003"/>
    <x v="238"/>
    <s v="TORNI. DIN 7505 C/AVE.POZ. BICR. 4.0X25 / *BISAGRA 840 5 125X85MM PU MICEL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4228"/>
    <s v="D"/>
    <d v="2025-04-25T00:00:00"/>
    <n v="22025001081"/>
    <s v="2025 06 3321 212"/>
    <n v="39.880000000000003"/>
    <x v="268"/>
    <s v="PANELTECH HP A 1848 33W 4K CLD BLANCO UGR&lt;19"/>
    <s v="300"/>
    <s v="BARCELONA"/>
    <s v="BARCELONA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3993"/>
    <s v="D"/>
    <d v="2025-04-25T00:00:00"/>
    <n v="22025001079"/>
    <s v="2025 06 3232 212"/>
    <n v="39.78"/>
    <x v="125"/>
    <s v="MECANISMO ROCA A822504300 LATER.ROSCA MET. / ROCA CARGADOR A822504400 INFERIOR // CEIP PONCE DE LÉO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7658"/>
    <s v="D"/>
    <d v="2025-05-19T00:00:00"/>
    <n v="22025001128"/>
    <s v="2025 11 1621 22199"/>
    <n v="39.47"/>
    <x v="452"/>
    <s v="TKROM ESMALTE S/R 6009 VERDE 4LT                                            ( SERVICIO DE LIMPIEZA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402"/>
    <s v="D"/>
    <d v="2025-05-29T00:00:00"/>
    <n v="22025001496"/>
    <s v="2025 05 4312 22199"/>
    <n v="38.43"/>
    <x v="234"/>
    <s v="ID: 0045308-GALERIAS RONDILLA C/MORADAS S/N / REMACHE BRALO FLOR 4,8x35 AL/AC C-14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1440"/>
    <s v="D"/>
    <d v="2025-04-11T00:00:00"/>
    <n v="22025001347"/>
    <s v="2025 02 9332 212"/>
    <n v="38.340000000000003"/>
    <x v="386"/>
    <s v="BARRA DESENCOFRAR 20x600mm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3892"/>
    <s v="D"/>
    <d v="2025-04-25T00:00:00"/>
    <n v="22025002821"/>
    <s v="2025 08 1532 214"/>
    <n v="37.92"/>
    <x v="243"/>
    <s v="ALB: 25-205039 PED: 25-005603-1017 S/PED: 000649 / REPARACION DE: APISONADORA   MARCA: RUBI  MODELO:  M00029  NS:000649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7206"/>
    <s v="AD"/>
    <d v="2025-05-15T00:00:00"/>
    <n v="22025003730"/>
    <s v="2025 11 1321 22699"/>
    <n v="37.520000000000003"/>
    <x v="119"/>
    <s v="SUMINISTRO DE FONTANERÍA PARA POLICÍA MUNICIPAL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0583"/>
    <s v="D"/>
    <d v="2025-05-29T00:00:00"/>
    <n v="22025001276"/>
    <s v="2025 07 1711 214"/>
    <n v="37.1"/>
    <x v="481"/>
    <s v="REPARAR RUEDA TURISMO / EQUILIBRAR RUEDA TURISMO / REPARAR 18X9.50-8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0404"/>
    <s v="D"/>
    <d v="2025-05-29T00:00:00"/>
    <n v="22025000769"/>
    <s v="2025 11 1361 22199"/>
    <n v="37.07"/>
    <x v="32"/>
    <s v="PASTA LAVAMANOS FRESA 5K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5334"/>
    <s v="D"/>
    <d v="2025-05-06T00:00:00"/>
    <n v="22025000769"/>
    <s v="2025 11 1361 22199"/>
    <n v="36.86"/>
    <x v="158"/>
    <s v="CANDADO C35S ///SERVICIO DE EXTINCION DE INCENDIOS, SALVAMENTO Y PROTECCION CIVI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454"/>
    <s v="D"/>
    <d v="2025-04-11T00:00:00"/>
    <n v="22025001213"/>
    <s v="2025 03 9241 213"/>
    <n v="36.49"/>
    <x v="474"/>
    <s v="CILINDRO LOGOLINE 30X40 NIQUEL / COPIA LLAVE JMA / IGUALAMIENTO TESA DOBLE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1221"/>
    <s v="AD"/>
    <d v="2025-05-29T00:00:00"/>
    <n v="22025004136"/>
    <s v="2025 06 3321 215"/>
    <n v="36.049999999999997"/>
    <x v="572"/>
    <s v="CTTO. SERVICIOS POR REPARACIÓN DE SILLA DE ADULTOS // PUNTO DE LECTURA LAS FLORE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1"/>
    <s v="215"/>
  </r>
  <r>
    <n v="220250010260"/>
    <s v="D"/>
    <d v="2025-04-08T00:00:00"/>
    <n v="22025001079"/>
    <s v="2025 06 3232 212"/>
    <n v="35.340000000000003"/>
    <x v="238"/>
    <s v="MANILLA AGA 172 LAT. R30 DCHA IZDA CR.- / RUEDA AUMON C/ SOPORTE SOBREP. 60MM DE 16.5MM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888"/>
    <s v="D"/>
    <d v="2025-04-25T00:00:00"/>
    <n v="22025002819"/>
    <s v="2025 08 1532 210"/>
    <n v="35.17"/>
    <x v="243"/>
    <s v="ALB: 25-205041 PED: 25-008315-1001 S/PED: PARQUE / CINCEL ANCHO SDS PLUS AN-40 MM L-250 MM / MLK PUNTERO SDS PLUS L-250 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7276"/>
    <s v="D"/>
    <d v="2025-05-16T00:00:00"/>
    <n v="22025001070"/>
    <s v="2025 11 3111 22199"/>
    <n v="34.909999999999997"/>
    <x v="452"/>
    <s v="TKROM ANTIGOTERAS ROJO 4LT                                                  ( MANTENIMIENTO DE EDIFICIOS E INSTALACIONE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0211"/>
    <s v="D"/>
    <d v="2025-04-08T00:00:00"/>
    <n v="22025001276"/>
    <s v="2025 07 1711 214"/>
    <n v="34.85"/>
    <x v="739"/>
    <s v="OA REVISIIN VEHOCULO (8235HST)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0274"/>
    <s v="D"/>
    <d v="2025-04-08T00:00:00"/>
    <n v="22025001071"/>
    <s v="2025 11 3111 214"/>
    <n v="33.94"/>
    <x v="481"/>
    <s v="CUB 3.00-4 6PR  / NFU E1 / CAM 3.00-4 / MON LLANTA 4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4"/>
  </r>
  <r>
    <n v="220250020416"/>
    <s v="D"/>
    <d v="2025-05-29T00:00:00"/>
    <n v="22025001135"/>
    <s v="2025 01 4331 212"/>
    <n v="32.86"/>
    <x v="176"/>
    <s v="MONTOSPRAY PRIMER ZINK 400ML ( AGENCIA DE INNOVACION Y DESARROLLO ID00455504 )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4331"/>
    <s v="4331. Desarrollo empresarial"/>
    <s v="21"/>
    <s v="212"/>
  </r>
  <r>
    <n v="220250010266"/>
    <s v="D"/>
    <d v="2025-04-08T00:00:00"/>
    <n v="22025001079"/>
    <s v="2025 06 3232 212"/>
    <n v="32.86"/>
    <x v="238"/>
    <s v="*CONVECTOR TURB E354 2000W HABITEX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674"/>
    <s v="D"/>
    <d v="2025-05-29T00:00:00"/>
    <n v="22025001070"/>
    <s v="2025 11 3111 22199"/>
    <n v="32.590000000000003"/>
    <x v="386"/>
    <s v="TACO DUOBLADE S / SIKA 11FC PURFORM BLANCO 300ML / TACO DUOBLADE 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7356"/>
    <s v="D"/>
    <d v="2025-05-16T00:00:00"/>
    <n v="22025001079"/>
    <s v="2025 06 3232 212"/>
    <n v="32.36"/>
    <x v="386"/>
    <s v="DISCO GRAL OBRA LASER 230 MM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440"/>
    <s v="D"/>
    <d v="2025-05-29T00:00:00"/>
    <n v="22025001276"/>
    <s v="2025 07 1711 214"/>
    <n v="32.07"/>
    <x v="501"/>
    <s v="MANO DE OBRA HIDRAULICA"/>
    <s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1418"/>
    <s v="D"/>
    <d v="2025-04-11T00:00:00"/>
    <n v="22025001347"/>
    <s v="2025 02 9332 212"/>
    <n v="31.4"/>
    <x v="238"/>
    <s v="COMMENT|+++ CUARTELES DE ARTILLERIA +++ / *SUJETACABLE GALVANIZADO DIN-741 3/16 - 5MM (UD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428"/>
    <s v="D"/>
    <d v="2025-05-29T00:00:00"/>
    <n v="22025000731"/>
    <s v="2025 10 2312 212"/>
    <n v="31.07"/>
    <x v="238"/>
    <s v="MANT. SUMINISTRO MATERIAL PARA   REPARACIONES DELCVA DELICIAS Y HUERTA DEL REY- AM- INICIATIVA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652"/>
    <s v="D"/>
    <d v="2025-05-19T00:00:00"/>
    <n v="22025001128"/>
    <s v="2025 11 1621 22199"/>
    <n v="31.04"/>
    <x v="234"/>
    <s v="PUERTA / BURLETE CAUCHO BRINOX TIPO &quot;&quot;E&quot;&quot; ADH.  9x4,0x 6MT  MARRON / FAMATEL BASE ELEC. C/CABLE C/INT. 3T 3x1.5mm 1.5MT. B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143"/>
    <s v="D"/>
    <d v="2025-04-08T00:00:00"/>
    <n v="22025001042"/>
    <s v="2025 10 2311 212"/>
    <n v="30.68"/>
    <x v="125"/>
    <s v="F - 2723 - MECANISMO DESCARGA - COMEDOR - SILICONA, TANQUE, LATIGUILLO, JUNTA - CENTRO INTEGRADO - DUCHA - ALOJ  CL.SOT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155"/>
    <s v="D"/>
    <d v="2025-04-08T00:00:00"/>
    <n v="22025000769"/>
    <s v="2025 11 1361 22199"/>
    <n v="30.63"/>
    <x v="238"/>
    <s v="LUBRICANTE SILICONA F72 FAR972003 FAREN / *CINTA MIARCO AMERIC PLATA 50MM X10 M / *CUTTER TAJIMA /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15"/>
    <s v="D"/>
    <d v="2025-04-08T00:00:00"/>
    <n v="22025000742"/>
    <s v="2025 10 2412 212"/>
    <n v="30.59"/>
    <x v="125"/>
    <s v="MANTENIMIENTO, SUMINISTRO DE LAMPARA LED PH CORELEDBUL 10-75W 840  E27 / TASA ECORAEE   PARA  EL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2"/>
  </r>
  <r>
    <n v="220250020701"/>
    <s v="D"/>
    <d v="2025-05-29T00:00:00"/>
    <n v="22025000730"/>
    <s v="2025 10 2312 212"/>
    <n v="30.47"/>
    <x v="234"/>
    <s v="MANT. SUMINISTRO DE MATERIAL DE REPARACIONES PARA EL CVA S. JUAN-PTE. COLG- Y Z. ESTE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0233"/>
    <s v="D"/>
    <d v="2025-04-08T00:00:00"/>
    <n v="22025001213"/>
    <s v="2025 03 9241 213"/>
    <n v="29.95"/>
    <x v="369"/>
    <s v="Albarán: VA25/1256 Fecha: 21/03/25 / * CASA CUNA * / CANTO PVC 1/22 CARP.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7337"/>
    <s v="D"/>
    <d v="2025-05-16T00:00:00"/>
    <n v="22025001043"/>
    <s v="2025 10 2311 212"/>
    <n v="29.95"/>
    <x v="482"/>
    <s v="F - 4011 - 100x SACOS DE ESCOMBROS PARA EL CEAS DELICIAS-CANTERAC - RIALC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5168"/>
    <s v="AD"/>
    <d v="2025-05-05T00:00:00"/>
    <n v="22025003573"/>
    <s v="2025 11 1321 22699"/>
    <n v="29.38"/>
    <x v="720"/>
    <s v="SUMINISTRO DOSIFICADOR JABÓN PARA DEPENDENCIAS DE LA POLICÍA MUNICIPAL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14212"/>
    <s v="D"/>
    <d v="2025-04-25T00:00:00"/>
    <n v="22025001347"/>
    <s v="2025 02 9332 212"/>
    <n v="29.04"/>
    <x v="474"/>
    <s v="CILINDRO TESA 5200-30X30L / COPIA LLAVE JM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406"/>
    <s v="D"/>
    <d v="2025-05-29T00:00:00"/>
    <n v="22025000769"/>
    <s v="2025 11 1361 22199"/>
    <n v="29.04"/>
    <x v="445"/>
    <s v="DESATASCADOR LIQUIDO ALTA DENSIDAD 2 KG.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3922"/>
    <s v="D"/>
    <d v="2025-04-25T00:00:00"/>
    <n v="22025001079"/>
    <s v="2025 06 3232 212"/>
    <n v="28.98"/>
    <x v="238"/>
    <s v="TRAMPA EHL P/RATAS SUPERCAT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17"/>
    <s v="D"/>
    <d v="2025-05-06T00:00:00"/>
    <n v="22025000731"/>
    <s v="2025 10 2312 212"/>
    <n v="28.86"/>
    <x v="238"/>
    <s v="MANT. SUMINISTRO DE MATERIAL PARA REPARACIONESDEL CVA RONDI-DEL-VICT Y HUERTA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1208"/>
    <s v="D"/>
    <d v="2025-04-11T00:00:00"/>
    <n v="22025001082"/>
    <s v="2025 06 3231 212"/>
    <n v="28.28"/>
    <x v="386"/>
    <s v="SIKA 11FC PURFORM GRIS 300ML // EIM EL TOBOGÁ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1246"/>
    <s v="D"/>
    <d v="2025-04-11T00:00:00"/>
    <n v="22025001347"/>
    <s v="2025 02 9332 212"/>
    <n v="28.16"/>
    <x v="243"/>
    <s v="ALB: 25-202220 PED: 25-003735-1003 S/PED: RECINTO FERIAL / ENLACE ROSCA MACHO LATON 63-2&quot;&quot;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1236"/>
    <s v="D"/>
    <d v="2025-04-11T00:00:00"/>
    <n v="22025001349"/>
    <s v="2025 02 9332 214"/>
    <n v="27.55"/>
    <x v="287"/>
    <s v="REPARACION PINCHAZO FURGONET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0428"/>
    <s v="D"/>
    <d v="2025-05-29T00:00:00"/>
    <n v="22025000730"/>
    <s v="2025 10 2312 212"/>
    <n v="27.54"/>
    <x v="238"/>
    <s v="MANT. SUMINISTRO MATERIAL PARA   REPARACIONES DELCVA DELICIAS Y HUERTA DEL REY- AM- INICIATIVA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279"/>
    <s v="D"/>
    <d v="2025-05-16T00:00:00"/>
    <n v="22025001043"/>
    <s v="2025 10 2311 212"/>
    <n v="27.5"/>
    <x v="125"/>
    <s v="F - 3170 - ZUMBADOR PARA VVDA ALOJ PROV CELTAS CORTOS 20 1B Y LUZ DOWN PARA CEAS BELEN - CADIELS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3910"/>
    <s v="D"/>
    <d v="2025-04-25T00:00:00"/>
    <n v="22025001079"/>
    <s v="2025 06 3232 212"/>
    <n v="27.38"/>
    <x v="243"/>
    <s v="CAJA TARRINA GRANEL MEDIANAN // PEGAMENTO PVC // CODO 45º PVC PRESIÓN // TUBO PVC ENCOLAR // CEIP VICENTE ALEIXANDRE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412"/>
    <s v="D"/>
    <d v="2025-05-29T00:00:00"/>
    <n v="22025001213"/>
    <s v="2025 03 9241 213"/>
    <n v="27.35"/>
    <x v="474"/>
    <s v="MATERIAL FERRETERÍA CC BAILARÍN VICENTE ESCUDERO (ID 45700 // TESA 2010P 60 HN S/BOMB.RE.1/2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202"/>
    <s v="D"/>
    <d v="2025-04-11T00:00:00"/>
    <n v="22025002596"/>
    <s v="2025 06 3321 629"/>
    <n v="27.2"/>
    <x v="575"/>
    <s v="AZ9788410252080    YO MISMA ( FORMATO    L )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3930"/>
    <s v="D"/>
    <d v="2025-04-25T00:00:00"/>
    <n v="22025001079"/>
    <s v="2025 06 3232 212"/>
    <n v="27.03"/>
    <x v="238"/>
    <s v="TORNI. DIN 7504N C/ALO ZINC. 4.8x32 / TORNI. DIN 7504N C/ALO ZINC. 4.8x19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4082"/>
    <s v="D"/>
    <d v="2025-04-25T00:00:00"/>
    <n v="22025001079"/>
    <s v="2025 06 3232 212"/>
    <n v="26.17"/>
    <x v="386"/>
    <s v="DISCO PORCELANICO 115X10 MM 22,2 / DISCO C/PIEDRA 115x2,5x22,2mm // CEIP ALONSO BERRUGUETE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52"/>
    <s v="D"/>
    <d v="2025-05-06T00:00:00"/>
    <n v="22025001081"/>
    <s v="2025 06 3321 212"/>
    <n v="26.08"/>
    <x v="238"/>
    <s v="CEYS ALISADOS INTERIORES 1KG / PROLONG ELECTR CLAV SHUKO 5 MTS / BASE MULT C/INT 6T TT CABLE 1,5M // BIBLIOTECAS MN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3885"/>
    <s v="D"/>
    <d v="2025-04-25T00:00:00"/>
    <n v="22025001018"/>
    <s v="2025 04 9204 213"/>
    <n v="25.91"/>
    <x v="125"/>
    <s v="DOS REGLETAS ENCHUFES CON 4 TOMAS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1"/>
    <s v="9204"/>
    <s v="9204. Tecnologías de la información y comunicación"/>
    <s v="21"/>
    <s v="213"/>
  </r>
  <r>
    <n v="220250015326"/>
    <s v="D"/>
    <d v="2025-05-06T00:00:00"/>
    <n v="22025001079"/>
    <s v="2025 06 3232 212"/>
    <n v="24.27"/>
    <x v="452"/>
    <s v="SPRAY SEGOPI (2UNDS) // PINCEL UNIVERSAL REDONDO Nº 28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939"/>
    <s v="D"/>
    <d v="2025-04-25T00:00:00"/>
    <n v="22025001081"/>
    <s v="2025 06 3321 212"/>
    <n v="24.15"/>
    <x v="238"/>
    <s v="ANGULO AC BI 40X50 AMIG // BIBLI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3941"/>
    <s v="D"/>
    <d v="2025-04-25T00:00:00"/>
    <n v="22025001081"/>
    <s v="2025 06 3321 212"/>
    <n v="22.99"/>
    <x v="125"/>
    <s v="TUBO LED PH CORE.PRO  150CM 20W/840C G13 / TASA ECORAEE // BIBL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4127"/>
    <s v="D"/>
    <d v="2025-04-25T00:00:00"/>
    <n v="22025001081"/>
    <s v="2025 06 3321 212"/>
    <n v="22.94"/>
    <x v="238"/>
    <s v="PRECINTO MIARCO MARR. 48X132M // BIBL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5364"/>
    <s v="D"/>
    <d v="2025-05-06T00:00:00"/>
    <n v="22025001213"/>
    <s v="2025 03 9241 213"/>
    <n v="22.93"/>
    <x v="386"/>
    <s v="DOSIFICAD JABON VISION FUME 1,4L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687"/>
    <s v="D"/>
    <d v="2025-05-29T00:00:00"/>
    <n v="22025001079"/>
    <s v="2025 06 3232 212"/>
    <n v="22.83"/>
    <x v="238"/>
    <s v="CINTA INDEX PERFORADA GALV. 17X0.8 10M -/ RESINA QUIMICA FISCHER PE 300SF / ARANDELAS+TUERCAS/ VARILLA ROSCADA ZINC /EDU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0145"/>
    <s v="D"/>
    <d v="2025-04-08T00:00:00"/>
    <n v="22025001043"/>
    <s v="2025 10 2311 212"/>
    <n v="22.32"/>
    <x v="234"/>
    <s v="F - 2796 - CERRADURA AGA PARA CEAS DELICIAS-CANTERAC - MAOR SL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4206"/>
    <s v="D"/>
    <d v="2025-04-25T00:00:00"/>
    <n v="22025001079"/>
    <s v="2025 06 3232 212"/>
    <n v="22.28"/>
    <x v="445"/>
    <s v="GANCHO CANALON S/BANDA VERT.DES.33 GRIS / SOPORTE CANALON METALICO PARA TEJ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4098"/>
    <s v="D"/>
    <d v="2025-04-25T00:00:00"/>
    <n v="22025001347"/>
    <s v="2025 02 9332 212"/>
    <n v="22.14"/>
    <x v="125"/>
    <s v="BASE UNEX 1256 30MM ADHESIVA / BRIDA UNEX 2225    2,5X190 BLANC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696"/>
    <s v="D"/>
    <d v="2025-05-19T00:00:00"/>
    <n v="22025001132"/>
    <s v="2025 11 1631 22199"/>
    <n v="21.94"/>
    <x v="125"/>
    <s v="TUBO LED PH MASTER 120CM HO12.5W 840 T8 / TASA ECORAEE   (R.DECRETO 208/2005): PHI000005945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177"/>
    <s v="D"/>
    <d v="2025-04-11T00:00:00"/>
    <n v="22025001330"/>
    <s v="2025 01 9203 214"/>
    <n v="21.78"/>
    <x v="476"/>
    <s v="A,M, REPARCION VEHICULO OFICIAL 1426 DLN, R.I."/>
    <s v="300"/>
    <s v="VALLADOLID"/>
    <s v="VALLADOLID"/>
    <x v="0"/>
    <s v="PrAbier - Procedimiento Abierto"/>
    <s v="MultiC - MultiCriterio"/>
    <x v="1"/>
    <x v="1"/>
    <s v="2"/>
    <s v="2. Gastos corrientes en bienes y servicios"/>
    <s v="01"/>
    <x v="6"/>
    <s v="9203"/>
    <s v="9203. Unidad de régimen interior"/>
    <s v="21"/>
    <s v="214"/>
  </r>
  <r>
    <n v="220250013894"/>
    <s v="D"/>
    <d v="2025-04-25T00:00:00"/>
    <n v="22025002821"/>
    <s v="2025 08 1532 214"/>
    <n v="21.71"/>
    <x v="243"/>
    <s v="ALB: 25-205043 PED: 25-006734-1001 S/PED: F 028235 / REPARACION DE:GENERADOR   MARCA:?   MODELO:E5000SHHPI    NS:F 02823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8254"/>
    <s v="AD"/>
    <d v="2025-05-21T00:00:00"/>
    <n v="22025004087"/>
    <s v="2025 10 2312 22699"/>
    <n v="21.65"/>
    <x v="60"/>
    <s v="PAPEL PARA QUE LA IMPRENTA MUNICIPAL IMPRIMA LOS DIPTICOS DEL CONCIERTO DE PRIMAVERA PARA LOS CVA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509"/>
    <s v="D"/>
    <d v="2025-05-29T00:00:00"/>
    <n v="22025001212"/>
    <s v="2025 03 9241 212"/>
    <n v="21.18"/>
    <x v="238"/>
    <s v="SUMINISTRO PARA C.M. LA OVERUELA +++ / MACE. 45CMS PLASTICO (1063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1324"/>
    <s v="D"/>
    <d v="2025-04-11T00:00:00"/>
    <n v="22025001128"/>
    <s v="2025 11 1621 22199"/>
    <n v="20.350000000000001"/>
    <x v="125"/>
    <s v="SELECTOR SE ZB4-BD2 2POS. / CAMARA C SE ZB4-BZ101    1N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1274"/>
    <s v="D"/>
    <d v="2025-04-11T00:00:00"/>
    <n v="22025001127"/>
    <s v="2025 11 1621 22110"/>
    <n v="20.09"/>
    <x v="452"/>
    <s v="BOLSA SINTEX PU-50 GRIS 0.6LT                                               ( SERVICIO DE LIMPIEZA - MIGUEL ANGEL DIEZ V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10"/>
  </r>
  <r>
    <n v="220250011438"/>
    <s v="D"/>
    <d v="2025-04-11T00:00:00"/>
    <n v="22025001267"/>
    <s v="2025 07 1711 22106"/>
    <n v="19.989999999999998"/>
    <x v="475"/>
    <s v="PREBEN INSECTICIDA LACA GRANDE (600 cc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6"/>
  </r>
  <r>
    <n v="220250020712"/>
    <s v="D"/>
    <d v="2025-05-29T00:00:00"/>
    <n v="22025001496"/>
    <s v="2025 05 4312 22199"/>
    <n v="19.940000000000001"/>
    <x v="234"/>
    <s v="ID: 0044986-MERCADO DELICIAS / ALDABILLA AMIG 3 INOX DERECHA / ALDABILLA AMIG 3 INOX IZQUIERDA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1442"/>
    <s v="D"/>
    <d v="2025-04-11T00:00:00"/>
    <n v="22025001347"/>
    <s v="2025 02 9332 212"/>
    <n v="19.89"/>
    <x v="125"/>
    <s v="MT CANAL UNEX 74010-45 SUELO 12X50 ANTRAC.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1250"/>
    <s v="D"/>
    <d v="2025-04-11T00:00:00"/>
    <n v="22025001347"/>
    <s v="2025 02 9332 212"/>
    <n v="19.03"/>
    <x v="243"/>
    <s v="ALB: 25-202135 PED: 25-003546-1003 S/PED: RECINTO FERIAL / TAPON PE DN 63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382"/>
    <s v="D"/>
    <d v="2025-05-16T00:00:00"/>
    <n v="22025001427"/>
    <s v="2025 09 4321 213"/>
    <n v="18.84"/>
    <x v="386"/>
    <s v="SUMINISTRO SILICONA PARA TRABAJOS REALIZADOS POR MANTENIMIENTO EN EL ALBERGUE DE PEREGRINOS DE PUENTE DU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15196"/>
    <s v="D"/>
    <d v="2025-05-06T00:00:00"/>
    <n v="22025000730"/>
    <s v="2025 10 2312 212"/>
    <n v="18.84"/>
    <x v="386"/>
    <s v="MANTENIMIENTO, SUMINISTRO PARA REPARACIONES DE SIKA 11FC PURFORM BLANCO 300ML PRA EL CVA PTE. COLGANTE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1386"/>
    <s v="D"/>
    <d v="2025-04-11T00:00:00"/>
    <n v="22025001071"/>
    <s v="2025 11 3111 214"/>
    <n v="18.39"/>
    <x v="500"/>
    <s v="MANO DE OBRA REPARAR PINCHAZO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4"/>
  </r>
  <r>
    <n v="220250013890"/>
    <s v="D"/>
    <d v="2025-04-25T00:00:00"/>
    <n v="22025002821"/>
    <s v="2025 08 1532 214"/>
    <n v="18.38"/>
    <x v="243"/>
    <s v="ALB: 25-204093 PED: 25-005601-1017 S/PED: VARIOS / REPARACION DE:  CADENA  MARCA:  CADENA MODELO:  MOTOSIERRA  NS: / STI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1382"/>
    <s v="D"/>
    <d v="2025-04-11T00:00:00"/>
    <n v="22025001132"/>
    <s v="2025 11 1631 22199"/>
    <n v="18.329999999999998"/>
    <x v="238"/>
    <s v="COPIA LLAVE NORMA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408"/>
    <s v="D"/>
    <d v="2025-04-11T00:00:00"/>
    <n v="22025001079"/>
    <s v="2025 06 3232 212"/>
    <n v="18.149999999999999"/>
    <x v="452"/>
    <s v="TKROM M-60 PLASTICO MATE OCEANIC 1LT // GINER DE LOS RÍ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0479"/>
    <s v="AD"/>
    <d v="2025-04-09T00:00:00"/>
    <n v="22025003475"/>
    <s v="2025 10 2315 22611"/>
    <n v="18.149999999999999"/>
    <x v="505"/>
    <s v="DOMINIO IGUALVALLADOLID.ES DURANTE EL AÑO 2025 // SERVICIO IGUALDAD // AÑO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1310"/>
    <s v="D"/>
    <d v="2025-04-11T00:00:00"/>
    <n v="22025001347"/>
    <s v="2025 02 9332 212"/>
    <n v="18.11"/>
    <x v="238"/>
    <s v="COMMENT|**GE0011750** **ID0044435** / R.GIR.ESPIGA LISA C/ANILLA M10X20 30DKS50 ALEX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494"/>
    <s v="AD"/>
    <d v="2025-05-19T00:00:00"/>
    <n v="22025003512"/>
    <s v="2025 11 1361 22199"/>
    <n v="17.23"/>
    <x v="325"/>
    <s v="Fabricación de 2 carnets corporativos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20383"/>
    <s v="D"/>
    <d v="2025-05-29T00:00:00"/>
    <n v="22025001213"/>
    <s v="2025 03 9241 213"/>
    <n v="17.04"/>
    <x v="238"/>
    <s v="CENTRO CIVICO BAILARIN VICENTE ESCUDERO ++ / *CADENA GENOVESA ZINC EHS 4x19MM - (MT) / MOSQUETON BOMBERO GALV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4069"/>
    <s v="D"/>
    <d v="2025-04-25T00:00:00"/>
    <n v="22025001079"/>
    <s v="2025 06 3232 212"/>
    <n v="16.47"/>
    <x v="238"/>
    <s v="BIDON ALTUNA GASOLINA 10 LITROS / *VARILLA ROSCADA ZINC M- 6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84"/>
    <s v="D"/>
    <d v="2025-05-06T00:00:00"/>
    <n v="22025001496"/>
    <s v="2025 05 4312 22199"/>
    <n v="16.46"/>
    <x v="220"/>
    <s v="T - CODIGO DE CENTRO TRAMITADOR GE0003950 / 90442 - Tapa con soporte para dos conectores RJ45 aluminio / 21978 - Conecto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3836"/>
    <s v="D"/>
    <d v="2025-04-25T00:00:00"/>
    <n v="22025001043"/>
    <s v="2025 10 2311 212"/>
    <n v="16.41"/>
    <x v="238"/>
    <s v="F - 2583 - BROCAS PUNTA WERA, BAHCO Y CELESA PARA CENTRO INTEGRADO PSH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262"/>
    <s v="D"/>
    <d v="2025-04-08T00:00:00"/>
    <n v="22025001079"/>
    <s v="2025 06 3232 212"/>
    <n v="16.059999999999999"/>
    <x v="238"/>
    <s v="BARB CEPILLO BARREN 520X65 MANG 1,20 COMPLETO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977"/>
    <s v="D"/>
    <d v="2025-04-25T00:00:00"/>
    <n v="22025001043"/>
    <s v="2025 10 2311 212"/>
    <n v="15.67"/>
    <x v="238"/>
    <s v="F - 3340 - TORNILLERIA - JEFATURA DE ZONAS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8254"/>
    <s v="AD"/>
    <d v="2025-05-21T00:00:00"/>
    <n v="22025004086"/>
    <s v="2025 10 2312 22699"/>
    <n v="15.5"/>
    <x v="60"/>
    <s v="PAPEL PARA QUE LA IMPRENTA MUNICIPAL IMPRIMA LOS DIPTICOS DEL CONCIERTO DE PRIMAVERA PARA LOS CVA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348"/>
    <s v="D"/>
    <d v="2025-05-29T00:00:00"/>
    <n v="22025001276"/>
    <s v="2025 07 1711 214"/>
    <n v="15.21"/>
    <x v="481"/>
    <s v="PARCHE / VALVULA TR413 / VULCANIZAR CUBIERT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6864"/>
    <s v="AD"/>
    <d v="2025-05-14T00:00:00"/>
    <n v="22025003343"/>
    <s v="2025 11 1361 22199"/>
    <n v="15.13"/>
    <x v="489"/>
    <s v="Adquisición de una pizarra blanca 60x90 cm// SEISPC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5354"/>
    <s v="D"/>
    <d v="2025-05-06T00:00:00"/>
    <n v="22025001081"/>
    <s v="2025 06 3321 212"/>
    <n v="14.91"/>
    <x v="238"/>
    <s v="TORNILLO DIN 965 6X40 ZN // BIBL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1173"/>
    <s v="D"/>
    <d v="2025-04-11T00:00:00"/>
    <n v="22025001082"/>
    <s v="2025 06 3231 212"/>
    <n v="14.8"/>
    <x v="452"/>
    <s v="TKROM ESMALTE ACRI.MULTISUP.SATIN BLANCO 0.75LT // EIM PLAT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1270"/>
    <s v="D"/>
    <d v="2025-04-11T00:00:00"/>
    <n v="22025001127"/>
    <s v="2025 11 1621 22110"/>
    <n v="14.41"/>
    <x v="452"/>
    <s v="BOLSA SINTEX PU-50 GRIS 0.6LT                                               ( SERVICIO DE LIMPIEZA - SERVICIO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10"/>
  </r>
  <r>
    <n v="220250011266"/>
    <s v="D"/>
    <d v="2025-04-11T00:00:00"/>
    <n v="22025001128"/>
    <s v="2025 11 1621 22199"/>
    <n v="14.41"/>
    <x v="452"/>
    <s v="BOLSA SINTEX PU-50 MARRON 0.6LT                                             ( SERVICIO DE LIMPIEZA - RETIRA: MIGUEKL ANG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231"/>
    <s v="D"/>
    <d v="2025-04-08T00:00:00"/>
    <n v="22025001213"/>
    <s v="2025 03 9241 213"/>
    <n v="14.34"/>
    <x v="238"/>
    <s v="CENTRO CIVICO PARQUESOL +++ / CONTERA ESCALERA TIJERA SVELT 40X20 / CONTERA ESCALERA TIJERA SVELT 50X20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220"/>
    <s v="D"/>
    <d v="2025-04-11T00:00:00"/>
    <n v="22025000730"/>
    <s v="2025 10 2312 212"/>
    <n v="14.28"/>
    <x v="234"/>
    <s v="MANTENIMIENTO, SUMINISTRO DE  TACO FISCHER DUOTEC-12 PLADUR  542796 PARA REPARACION DEL CVA RONDILLA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4165"/>
    <s v="D"/>
    <d v="2025-04-25T00:00:00"/>
    <n v="22025001135"/>
    <s v="2025 01 4331 212"/>
    <n v="13.65"/>
    <x v="125"/>
    <s v="ZOCALO   JANGAR 2902   2Elemen.Superficie / CONMUTADOR NIESSEN N2202-BL &quot;&quot;ZENIT&quot;&quot; BLANCO / BASTIDOR 1E NIESSEN N2271.9 &quot;&quot;ZE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4331"/>
    <s v="4331. Desarrollo empresarial"/>
    <s v="21"/>
    <s v="212"/>
  </r>
  <r>
    <n v="220250010153"/>
    <s v="D"/>
    <d v="2025-04-08T00:00:00"/>
    <n v="22025000769"/>
    <s v="2025 11 1361 22199"/>
    <n v="12.74"/>
    <x v="234"/>
    <s v="STIHL SISTEMA DE LLENADO PARA COMBUSTIBLE 8905005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3926"/>
    <s v="D"/>
    <d v="2025-04-25T00:00:00"/>
    <n v="22025001079"/>
    <s v="2025 06 3232 212"/>
    <n v="12.27"/>
    <x v="238"/>
    <s v="TORNI. DIN    84 C/CIL.RAN.  6X80MM / INTERRUPTOR CONMUTADO ESTANCO DH 36.526/C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356"/>
    <s v="D"/>
    <d v="2025-04-11T00:00:00"/>
    <n v="22025001132"/>
    <s v="2025 11 1631 22199"/>
    <n v="11.06"/>
    <x v="238"/>
    <s v="CONTERA ESCALERA TIJERA SVELT 40X20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410"/>
    <s v="D"/>
    <d v="2025-04-11T00:00:00"/>
    <n v="22025001347"/>
    <s v="2025 02 9332 212"/>
    <n v="10.7"/>
    <x v="238"/>
    <s v="COPIA LLAVE NORMAL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410"/>
    <s v="D"/>
    <d v="2025-05-29T00:00:00"/>
    <n v="22025001213"/>
    <s v="2025 03 9241 213"/>
    <n v="9.92"/>
    <x v="268"/>
    <s v="MATERIAL FERRETERÍA C.C. PARQUESOL (ID 43771 // CEYS MONTACK CINTA BLISTER)"/>
    <s v="300"/>
    <s v="BARCELONA"/>
    <s v="BARCELONA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472"/>
    <s v="D"/>
    <d v="2025-05-29T00:00:00"/>
    <n v="22025001496"/>
    <s v="2025 05 4312 22199"/>
    <n v="9.92"/>
    <x v="268"/>
    <s v="CEYS MONTACK CINTA BLISTER"/>
    <s v="300"/>
    <s v="BARCELONA"/>
    <s v="BARCELONA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20563"/>
    <s v="D"/>
    <d v="2025-05-29T00:00:00"/>
    <n v="22025001043"/>
    <s v="2025 10 2311 212"/>
    <n v="9.92"/>
    <x v="268"/>
    <s v="F - 4541 - CEYS MONTACK CINTA BLOSTER PARA CEAS ZONA SUR-LA RUBIA - ELECTROSTOCKS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1370"/>
    <s v="D"/>
    <d v="2025-04-11T00:00:00"/>
    <n v="22025001129"/>
    <s v="2025 11 1631 214"/>
    <n v="9.83"/>
    <x v="389"/>
    <s v="MACHO BSP 1/4 DN 1/4 / CASQ PRENSAR R1/R2 AT 1/4 / TL TB 10L M16X1,5 DN 1/4 / CASQ PRENSAR R1/R2 AT 1/4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1354"/>
    <s v="D"/>
    <d v="2025-04-11T00:00:00"/>
    <n v="22025001124"/>
    <s v="2025 11 1621 214"/>
    <n v="8.85"/>
    <x v="190"/>
    <s v="OR: 20544 - MATRICULA: 1895LFR / TAPA ( 2303271 )"/>
    <s v="300"/>
    <s v="FUENSALDAÑA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281"/>
    <s v="D"/>
    <d v="2025-05-16T00:00:00"/>
    <n v="22025001043"/>
    <s v="2025 10 2311 212"/>
    <n v="8.7799999999999994"/>
    <x v="234"/>
    <s v="F - 3274 - CERRADURA KEYA PARA CEAS PAJARILLOS ALTOS - MAOR SL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0434"/>
    <s v="D"/>
    <d v="2025-05-29T00:00:00"/>
    <n v="22025001070"/>
    <s v="2025 11 3111 22199"/>
    <n v="8.6999999999999993"/>
    <x v="234"/>
    <s v="ID: 0045231-DEPOSITO CANINOV / TELESCO RECAM. MUELLE 22 56T4/22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7379"/>
    <s v="D"/>
    <d v="2025-05-16T00:00:00"/>
    <n v="22025001079"/>
    <s v="2025 06 3232 212"/>
    <n v="8.65"/>
    <x v="482"/>
    <s v="SACO DE YESO TOSCO // CEIP LEÓN FELIPE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683"/>
    <s v="D"/>
    <d v="2025-05-29T00:00:00"/>
    <n v="22025000918"/>
    <s v="2025 11 1321 213"/>
    <n v="8.48"/>
    <x v="125"/>
    <s v="MECANISMO FOMI DESCARGA  TIFON3G 10   0129307011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11432"/>
    <s v="D"/>
    <d v="2025-04-11T00:00:00"/>
    <n v="22025001270"/>
    <s v="2025 07 1711 22199"/>
    <n v="8.11"/>
    <x v="774"/>
    <s v="VALE Nº: 1249 / MANGUITO TANQUE 1&quot;&quot; / MANGUITO PE ROSCADO REDUCIDO 1&quot;&quot; - 3/4&quot;&quot;  (04142) / ACOPLE ROSCA CODO 3/4&quot;&quot;  (SBE-075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7654"/>
    <s v="D"/>
    <d v="2025-05-19T00:00:00"/>
    <n v="22025001128"/>
    <s v="2025 11 1621 22199"/>
    <n v="7.88"/>
    <x v="452"/>
    <s v="ORBAFOAM PRO60 CANULA 0.75LT                                                ( SERVICIO DE LIMPIEZA - taller retira carl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4125"/>
    <s v="D"/>
    <d v="2025-04-25T00:00:00"/>
    <n v="22025001081"/>
    <s v="2025 06 3321 212"/>
    <n v="7.37"/>
    <x v="125"/>
    <s v="BASE 4TO SOLERA 8004IL C/INTERRUP // BIBL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1198"/>
    <s v="D"/>
    <d v="2025-04-11T00:00:00"/>
    <n v="22025001427"/>
    <s v="2025 09 4321 213"/>
    <n v="6.82"/>
    <x v="234"/>
    <s v="SUMINISTRO MATERIAL PARA TRABAJOS REALIZADOS POR MANTENIMIENTO EN LA ANTIGUA HIPICA MILITAR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20344"/>
    <s v="D"/>
    <d v="2025-05-29T00:00:00"/>
    <n v="22025001270"/>
    <s v="2025 07 1711 22199"/>
    <n v="6.49"/>
    <x v="445"/>
    <s v="FILTRO INOXIDABLE 2 1/2&quot;&quot;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3975"/>
    <s v="D"/>
    <d v="2025-04-25T00:00:00"/>
    <n v="22025001043"/>
    <s v="2025 10 2311 212"/>
    <n v="6.49"/>
    <x v="369"/>
    <s v="F - 3242 - COLA LOCTITE PARA CEAS CAMPILLO - MARINO DE LA FU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3916"/>
    <s v="D"/>
    <d v="2025-04-25T00:00:00"/>
    <n v="22025001079"/>
    <s v="2025 06 3232 212"/>
    <n v="6.39"/>
    <x v="238"/>
    <s v="BISAGRA HERNANI RAMAL 3 PUL. // BISAGRA HERNANI RAMAL 2 PUL.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979"/>
    <s v="D"/>
    <d v="2025-04-25T00:00:00"/>
    <n v="22025001043"/>
    <s v="2025 10 2311 212"/>
    <n v="6.35"/>
    <x v="238"/>
    <s v="F - 3341 - CERRADURA KEYA - CEAS DELICIAS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7377"/>
    <s v="D"/>
    <d v="2025-05-16T00:00:00"/>
    <n v="22025001079"/>
    <s v="2025 06 3232 212"/>
    <n v="6.04"/>
    <x v="482"/>
    <s v="SACO MASCAL MORTERO BASE CAL BLANCO 25 KG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196"/>
    <s v="D"/>
    <d v="2025-04-11T00:00:00"/>
    <n v="22025001427"/>
    <s v="2025 09 4321 213"/>
    <n v="5.78"/>
    <x v="243"/>
    <s v="SUMINISTRO MATERIAL PARA TRABAJOS REALIZADOS POR MANTENIMIENTO EN EL ALBERGUE PEREGRINOS DE PUENTE DU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20488"/>
    <s v="D"/>
    <d v="2025-05-29T00:00:00"/>
    <n v="22025003875"/>
    <s v="2025 04 9204 213"/>
    <n v="5.52"/>
    <x v="125"/>
    <s v="ADQUISICIÓN LATIGUILLOS DE RED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1"/>
    <s v="9204"/>
    <s v="9204. Tecnologías de la información y comunicación"/>
    <s v="21"/>
    <s v="213"/>
  </r>
  <r>
    <n v="220250020360"/>
    <s v="D"/>
    <d v="2025-05-29T00:00:00"/>
    <n v="22025000731"/>
    <s v="2025 10 2312 212"/>
    <n v="5.4"/>
    <x v="234"/>
    <s v="MANTENIMIENTO, SUMINISTRO MATERIAL PARA   REPARACIONES DEL CVA RONDILLA Y Z. SUR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603"/>
    <s v="D"/>
    <d v="2025-05-19T00:00:00"/>
    <n v="22025001103"/>
    <s v="2025 10 2314 212"/>
    <n v="5.37"/>
    <x v="125"/>
    <s v="SUMINISTRO LAMPARA LED 4,7//ESPACIO JOVEN ZONA SUR//MARZO 2025.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4"/>
    <s v="2314. Centro de programas juveniles"/>
    <s v="21"/>
    <s v="212"/>
  </r>
  <r>
    <n v="220250011422"/>
    <s v="D"/>
    <d v="2025-04-11T00:00:00"/>
    <n v="22025001347"/>
    <s v="2025 02 9332 212"/>
    <n v="5.17"/>
    <x v="238"/>
    <s v="COMMENT|++ banderas glorietas matadero ++ / COMMENT|++ id 44650 ++ / COMMENT|++ retira Juan de la fuente ++ / MOSQUETON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3838"/>
    <s v="D"/>
    <d v="2025-04-25T00:00:00"/>
    <n v="22025001043"/>
    <s v="2025 10 2311 212"/>
    <n v="4.76"/>
    <x v="238"/>
    <s v="F - 2584 - MASILLA ACRILICA QUIADSA PARA EL CENTRO INTEGRADO PSH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133"/>
    <s v="D"/>
    <d v="2025-04-08T00:00:00"/>
    <n v="22025001043"/>
    <s v="2025 10 2311 212"/>
    <n v="4.63"/>
    <x v="238"/>
    <s v="F - 2588 - TOPE METALICO BRINOX PARA CEAS CENTRO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3961"/>
    <s v="D"/>
    <d v="2025-04-25T00:00:00"/>
    <n v="22025001213"/>
    <s v="2025 03 9241 213"/>
    <n v="4.34"/>
    <x v="238"/>
    <s v="COMMENT|++ CENTRO CIVICO MOSQUERA ++ / COLGADOR AMIG  2 EPOXY BCO -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7365"/>
    <s v="D"/>
    <d v="2025-05-16T00:00:00"/>
    <n v="22025001079"/>
    <s v="2025 06 3232 212"/>
    <n v="4.2"/>
    <x v="176"/>
    <s v="OXIFIN DE 125ML // CEIP CARDENAL MENDOZ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420"/>
    <s v="D"/>
    <d v="2025-04-11T00:00:00"/>
    <n v="22025001347"/>
    <s v="2025 02 9332 212"/>
    <n v="4.1900000000000004"/>
    <x v="238"/>
    <s v="COMMENT|++ TORREON ASESORIA JURIDICA ++ / ANGULO AC BI 60X50 AMIG MOD 300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0117"/>
    <s v="D"/>
    <d v="2025-04-08T00:00:00"/>
    <n v="22025001103"/>
    <s v="2025 10 2314 212"/>
    <n v="3.98"/>
    <x v="125"/>
    <s v="MARCO 3EL NIESSEN N2273.1-BL &quot;&quot;ZENIT&quot;&quot; BLANCO// ESPACIO JOVEN // ENERO 2025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4"/>
    <s v="2314. Centro de programas juveniles"/>
    <s v="21"/>
    <s v="212"/>
  </r>
  <r>
    <n v="220250010141"/>
    <s v="D"/>
    <d v="2025-04-08T00:00:00"/>
    <n v="22025001043"/>
    <s v="2025 10 2311 212"/>
    <n v="3.81"/>
    <x v="238"/>
    <s v="F - 2580 - TORNILLOS 6x30 PARA CEAS BARRIO ESPAÑA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7305"/>
    <s v="D"/>
    <d v="2025-05-16T00:00:00"/>
    <n v="22025001043"/>
    <s v="2025 10 2311 212"/>
    <n v="3.62"/>
    <x v="238"/>
    <s v="F - 3338 - REJILLA BRINOX PARA VVDA ALOJ PROV CELTAS CORTOS 20 1B -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135"/>
    <s v="D"/>
    <d v="2025-04-08T00:00:00"/>
    <n v="22025001043"/>
    <s v="2025 10 2311 212"/>
    <n v="3.22"/>
    <x v="238"/>
    <s v="F - 2589 - CINTA PERSIANA PARA CEAS CENTRO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4129"/>
    <s v="D"/>
    <d v="2025-04-25T00:00:00"/>
    <n v="22025001081"/>
    <s v="2025 06 3321 212"/>
    <n v="3.18"/>
    <x v="238"/>
    <s v="PLACA AMIG MOD.507 C/ANILLA MOVIL ZINC. // BIBL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1456"/>
    <s v="D"/>
    <d v="2025-04-11T00:00:00"/>
    <n v="22025001213"/>
    <s v="2025 03 9241 213"/>
    <n v="3"/>
    <x v="474"/>
    <s v="COPIA LLAVE JMA (CC BAILARÍN VICENTE ESCUDERO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414"/>
    <s v="D"/>
    <d v="2025-04-11T00:00:00"/>
    <n v="22025001347"/>
    <s v="2025 02 9332 212"/>
    <n v="1.52"/>
    <x v="238"/>
    <s v="COPIA LLAVE NORMAL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274"/>
    <s v="AD/"/>
    <d v="2025-05-28T00:00:00"/>
    <n v="22025003069"/>
    <s v="2025 06 3232 212"/>
    <n v="-7257.1"/>
    <x v="62"/>
    <s v="ANULAR CTTO. REPARACIÓN PARCIAL DEL VALLADO PERIMETRAL DEL COLEGIO TIERNO GALVÁN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7469"/>
    <s v="AD/"/>
    <d v="2025-05-19T00:00:00"/>
    <n v="22025001683"/>
    <s v="2025 03 9241 22799"/>
    <n v="-21832.07"/>
    <x v="37"/>
    <s v="GESTIÓN ACTIVIDADES OCUPACIÓN TIEMPO LIBRE (YOGA) (DEL 1/ENE 2024 AL 30/SEP 2025) - 1 MINORACIÓN 2025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2"/>
    <s v="22799"/>
  </r>
  <r>
    <n v="220250020273"/>
    <s v="AD/"/>
    <d v="2025-05-28T00:00:00"/>
    <n v="22025002137"/>
    <s v="2025 11 1621 22700"/>
    <n v="-114583.33"/>
    <x v="154"/>
    <s v="Anula 920249000676. PRÓRROGA CONTRATO RECOGIDA DE ENVASES LIGEROS DE PÁSTICO. SERVICIO DE LIMPIEZA.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2"/>
    <s v="22700"/>
  </r>
  <r>
    <n v="220250015181"/>
    <s v="AD/"/>
    <d v="2025-05-06T00:00:00"/>
    <n v="22025001611"/>
    <s v="2025 08 1532 619"/>
    <n v="-3125000"/>
    <x v="510"/>
    <s v="Barrado de documento contable por cesión a COLLOSA del lote 2 expte 16.2022"/>
    <s v="220"/>
    <s v="VALLADOLID"/>
    <s v="VALLADOLID"/>
    <x v="0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1"/>
    <s v="619"/>
  </r>
  <r>
    <n v="220250029949"/>
    <s v="AD"/>
    <d v="2025-06-30T00:00:00"/>
    <n v="22025004935"/>
    <s v="2025 06 3232 632"/>
    <n v="338.05"/>
    <x v="267"/>
    <s v="2025/OBM_01/000012 CTO.MENOR ESTUDIO Y COORDINACIÓN SEGURIDAD Y SALUD OBRA SUTITUCIÓN SUELOS VARIOS CEIPS -6 SEMANAS-"/>
    <n v="220"/>
    <s v="VALLADOLID"/>
    <s v="VALLADOLID"/>
    <x v="0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7265"/>
    <s v="AD"/>
    <d v="2025-06-19T00:00:00"/>
    <n v="22025004726"/>
    <s v="2025 01 9206 22001"/>
    <n v="171"/>
    <x v="775"/>
    <s v="SUSCRIPCIÓN ANUAL A REVISTA METALES Y METALURGIA"/>
    <n v="220"/>
    <s v="TORREJON DE ARDOZ"/>
    <s v="MADRID"/>
    <x v="3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001"/>
  </r>
  <r>
    <n v="220250026474"/>
    <s v="AD"/>
    <d v="2025-06-16T00:00:00"/>
    <n v="22025004627"/>
    <s v="2025 10 2311 22199"/>
    <n v="70.790000000000006"/>
    <x v="61"/>
    <s v="CARTULINA BLANCA PARA IMPRIMIR 13.250 TARJETAS DE VISITA PARA LOS CEA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199"/>
  </r>
  <r>
    <n v="220250024950"/>
    <s v="AD"/>
    <d v="2025-06-11T00:00:00"/>
    <n v="22025004040"/>
    <s v="2025 11 3111 213"/>
    <n v="234.46"/>
    <x v="776"/>
    <s v="CONTRATO BASADO EN ACUERDO MARCO 20/2023 DE ALARMAS LOTE 1- CENTRAL RECEPTORA DE ALARMAS Y Sº DE CONEXION EN CMPA"/>
    <n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3"/>
  </r>
  <r>
    <n v="220250026016"/>
    <s v="AD"/>
    <d v="2025-06-16T00:00:00"/>
    <n v="22025004356"/>
    <s v="2025 11 1361 22699"/>
    <n v="338.8"/>
    <x v="619"/>
    <s v="Cartelería promoción campaña detectores de humo//SEISPC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699"/>
  </r>
  <r>
    <n v="220250029170"/>
    <s v="AD"/>
    <d v="2025-06-26T00:00:00"/>
    <n v="22025004760"/>
    <s v="2025 10 2312 632"/>
    <n v="11815.42"/>
    <x v="220"/>
    <s v="Suministro, desmontaje, montaje y reciclaje de materiales eléctricos para el CVA PASAJE DE LA MARQUESINA- INICIATVAS SOC"/>
    <n v="220"/>
    <s v="VALLADOLID"/>
    <s v="VALLADOLID"/>
    <x v="4"/>
    <s v="AdDirec - Adjudicación Directa"/>
    <s v="SinC - Sin Criterio"/>
    <x v="0"/>
    <x v="1"/>
    <s v="6"/>
    <s v="6. Inversiones reales"/>
    <s v="10"/>
    <x v="3"/>
    <s v="2312"/>
    <s v="2312. Iniciativas sociales"/>
    <s v="63"/>
    <s v="632"/>
  </r>
  <r>
    <n v="220250029755"/>
    <s v="AD"/>
    <d v="2025-06-27T00:00:00"/>
    <n v="22025004799"/>
    <s v="2025 08 1532 22104"/>
    <n v="9257.81"/>
    <x v="167"/>
    <s v="Suministro de Equipos de Protección Individual para el personal del SEPI"/>
    <n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2"/>
    <s v="22104"/>
  </r>
  <r>
    <n v="220250024118"/>
    <s v="AD"/>
    <d v="2025-06-10T00:00:00"/>
    <n v="22025004183"/>
    <s v="2025 05 4312 22602"/>
    <n v="8713.4"/>
    <x v="777"/>
    <s v="SERV.  REALIZACION DE CAMPAÑA DE PUBLICIDAD EN RADIOS PARA LA PROMOCION  DE LA INICIATIVA  BONOS MERCADOS.(A.M. 2021/37)"/>
    <n v="220"/>
    <s v="VALLADOLID"/>
    <s v="VALLADOLID"/>
    <x v="0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602"/>
  </r>
  <r>
    <n v="220250027102"/>
    <s v="AD"/>
    <d v="2025-06-18T00:00:00"/>
    <n v="22025004473"/>
    <s v="2025 08 1651 619"/>
    <n v="893420.33"/>
    <x v="177"/>
    <s v="Lote 1 contrato conservación, reparación de instalaciones de alumbrado en Vallladolid (3ª prórroga exp. 8/2021 PS 3)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1914"/>
    <s v="D"/>
    <d v="2025-06-03T00:00:00"/>
    <n v="22025001122"/>
    <s v="2025 11 1621 214"/>
    <n v="8519.33"/>
    <x v="287"/>
    <s v="7333LWL COMPROBAR  AVERIAS,  REVISAR INSTALACIONES  Y  CENTRALITA  PARA  DESCARTAR PROBLEMA ELECTRICO /   REALIZAR  PR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933"/>
    <s v="AD"/>
    <d v="2025-06-12T00:00:00"/>
    <n v="22025004286"/>
    <s v="2025 10 2412 22699"/>
    <n v="65.27"/>
    <x v="778"/>
    <s v="ANALISIS DE SUELO PARA EL CURSO DE PARQUES Y JARDINESVI DEL C. DE FORMACION PARA ELEMPLO- JACINTO BENAVENTE"/>
    <n v="220"/>
    <s v="MADRID"/>
    <s v="MADR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25848"/>
    <s v="AD"/>
    <d v="2025-06-12T00:00:00"/>
    <n v="22025004305"/>
    <s v="2025 10 2312 22699"/>
    <n v="350"/>
    <x v="379"/>
    <s v="ACTUACION MUSICAL PARA EL 4 DE JUNIO EN LA SALIDA RECREATIVA A ISCAR LOS CVA- INICIATIVAS"/>
    <n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5332"/>
    <s v="AD"/>
    <d v="2025-06-12T00:00:00"/>
    <n v="22025003893"/>
    <s v="2025 10 2314 22613"/>
    <n v="363"/>
    <x v="779"/>
    <s v="PATROCINIO DE FESTIVAL CINERAMA//SPACIO SEMINCI//MAYO 2025."/>
    <n v="220"/>
    <s v="VIGO"/>
    <s v="PONTEVEDRA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2925"/>
    <s v="AD"/>
    <d v="2025-06-05T00:00:00"/>
    <n v="22025004497"/>
    <s v="2025 0950 4321 624"/>
    <n v="653400"/>
    <x v="780"/>
    <s v="ADJUDICACION DEL CONTRATO DE SUMINISTRO DE U AUTOBUS TURISTICO 100% ELECTRICO. PRTR NEXT GENERATION EU"/>
    <n v="220"/>
    <s v="GINES"/>
    <s v="SEVILLA"/>
    <x v="3"/>
    <s v="PrAbier - Procedimiento Abierto"/>
    <s v="MultiC - MultiCriterio"/>
    <x v="2"/>
    <x v="1"/>
    <n v="6"/>
    <s v="6. Inversiones reales"/>
    <s v="09"/>
    <x v="8"/>
    <n v="4321"/>
    <s v="4321. Turismo"/>
    <n v="62"/>
    <n v="624"/>
  </r>
  <r>
    <n v="220250023991"/>
    <s v="AD"/>
    <d v="2025-06-10T00:00:00"/>
    <n v="22025004084"/>
    <s v="2025 08 1532 609"/>
    <n v="7538.22"/>
    <x v="203"/>
    <s v="A.T.CONTROL CALIDAD en obras de SUMINISTRO ELECTRICO PARA FERIA GASTRONOMICA. Expte. 30/2024 SETM."/>
    <n v="220"/>
    <s v="ZARATAN"/>
    <s v="VALLADOLID"/>
    <x v="4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0"/>
    <s v="609"/>
  </r>
  <r>
    <n v="220250023573"/>
    <s v="AD"/>
    <d v="2025-06-09T00:00:00"/>
    <n v="22025003662"/>
    <s v="2025 01 9207 22602"/>
    <n v="7260"/>
    <x v="282"/>
    <s v="ADJUDICA PATROCINIO Y PUBLICIDAD PROGRAMA 'ES LA MAÑANA DE FEDERICO' con entrevista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02"/>
  </r>
  <r>
    <n v="220250023921"/>
    <s v="D"/>
    <d v="2025-06-10T00:00:00"/>
    <n v="22025001122"/>
    <s v="2025 11 1621 214"/>
    <n v="6939.3"/>
    <x v="135"/>
    <s v="CENTRAL AMCO VEBA / INCLINOMETRO 24V ON-OFF / SERVICIO LOGISTICO / T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6017"/>
    <s v="AD"/>
    <d v="2025-06-16T00:00:00"/>
    <n v="22025004456"/>
    <s v="2025 08 1532 203"/>
    <n v="6655"/>
    <x v="781"/>
    <s v="ALQUILER DE MOTONIVELADORA CON CONDUCTOR.-"/>
    <n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0"/>
    <s v="203"/>
  </r>
  <r>
    <n v="220250028763"/>
    <s v="AD"/>
    <d v="2025-06-25T00:00:00"/>
    <n v="22025004536"/>
    <s v="2025 11 1621 214"/>
    <n v="5930.96"/>
    <x v="441"/>
    <s v="REPARACIÓN DEL ELEVADOR DE CARGA LATERAL DEL VEHÍCULO MATRÍCULA 7334LWL. SERVICIO DE LIMPIEZA."/>
    <n v="220"/>
    <s v="TARREGA"/>
    <s v="LERIDA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22624"/>
    <s v="D"/>
    <d v="2025-06-05T00:00:00"/>
    <n v="22025001122"/>
    <s v="2025 11 1621 214"/>
    <n v="5399.35"/>
    <x v="287"/>
    <s v="4795JCT  -  H.M.O. REALIZAR DIAGNOSIS PARA  DETERMINAR AVERIA; SUSTITUCI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945"/>
    <s v="AD"/>
    <d v="2025-06-30T00:00:00"/>
    <n v="22025004875"/>
    <s v="2025 10 2311 213"/>
    <n v="5226.18"/>
    <x v="243"/>
    <s v="SUMINISTRO DE UNA BOMBA STRATOS MAXO D-50 PARA EL SISTEMA DE AEROTERMIA DEL CENTRO INTEGRADO PSH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3"/>
  </r>
  <r>
    <n v="220250029418"/>
    <s v="D"/>
    <d v="2025-06-27T00:00:00"/>
    <n v="22025001122"/>
    <s v="2025 11 1621 214"/>
    <n v="4691.3599999999997"/>
    <x v="143"/>
    <s v="TA25 102 REPARACION 8500-LRN KMS 91386 REALIZAR MANTENIMIENTO A+B+C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613"/>
    <s v="D"/>
    <d v="2025-06-05T00:00:00"/>
    <n v="22025001124"/>
    <s v="2025 11 1621 214"/>
    <n v="4426.1499999999996"/>
    <x v="341"/>
    <s v="REPARAR PINCHAZO ( CAMION  ) / CUBIERTA NUEVA ( 315/80R22,5 DIRECC 6616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630"/>
    <s v="D"/>
    <d v="2025-06-05T00:00:00"/>
    <n v="22025001122"/>
    <s v="2025 11 1621 214"/>
    <n v="4340.4799999999996"/>
    <x v="287"/>
    <s v="7671MJN  SUST.PASTILLAS  2  PINZAS FRENOS EJE ANT. /  SUST.PASTILLAS 2 P.../// AM EXP 23/2020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58"/>
    <s v="D"/>
    <d v="2025-06-05T00:00:00"/>
    <n v="22025001123"/>
    <s v="2025 11 1631 214"/>
    <n v="4305.72"/>
    <x v="143"/>
    <s v="TA25 84 REPARACION E-3462-BGW KMS 79918 CAMBIAR ROTULAS DE DIRECCI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611"/>
    <s v="D"/>
    <d v="2025-06-05T00:00:00"/>
    <n v="22025001124"/>
    <s v="2025 11 1621 214"/>
    <n v="4164.9399999999996"/>
    <x v="341"/>
    <s v="REPARAR PINCHAZO ( CAMION 9049-KVH ) / CUBIERTA NUEVA ( 315/80R22,5 D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29"/>
    <s v="D"/>
    <d v="2025-06-19T00:00:00"/>
    <n v="22025001124"/>
    <s v="2025 11 1621 214"/>
    <n v="4164.01"/>
    <x v="341"/>
    <s v="305/70R22,5 AEOLUS  ( 2688-FXK ) / S.I. GESTION DE NFU CAT.D ( 2688-FXK )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14"/>
    <s v="D"/>
    <d v="2025-06-05T00:00:00"/>
    <n v="22025001128"/>
    <s v="2025 11 1621 22199"/>
    <n v="4030.79"/>
    <x v="473"/>
    <s v="MODIFICAR LARGUERO S/MUESTRA / REMACHADORA ELECTRICA BT20 / AR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708"/>
    <s v="D"/>
    <d v="2025-06-05T00:00:00"/>
    <n v="22025001132"/>
    <s v="2025 11 1631 22199"/>
    <n v="3781.86"/>
    <x v="238"/>
    <s v="ARMARIO METALICO SIMON LOCKER 180X60X40 2/3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6018"/>
    <s v="AD"/>
    <d v="2025-06-16T00:00:00"/>
    <n v="22025004457"/>
    <s v="2025 08 1532 204"/>
    <n v="3630"/>
    <x v="781"/>
    <s v="ALQUILER DE CAMIÓN - BAÑERA CON CONDUCTOR.-"/>
    <n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0"/>
    <s v="204"/>
  </r>
  <r>
    <n v="220250023850"/>
    <s v="D"/>
    <d v="2025-06-10T00:00:00"/>
    <n v="22025002596"/>
    <s v="2025 06 3321 629"/>
    <n v="3390.6"/>
    <x v="782"/>
    <s v="LOTE LIBROS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6583"/>
    <s v="ADO"/>
    <d v="2025-06-16T00:00:00"/>
    <n v="22025002475"/>
    <s v="2025 07 1623 22700"/>
    <n v="422300.57"/>
    <x v="506"/>
    <s v="TM. RECOGIDA RSU ESTIMADO MARZO 2025 ( Los precios corresponden a la Ordenanza reguladora de la Prestación Patrimonial d"/>
    <n v="250"/>
    <s v="VALLADOLID"/>
    <s v="VALLADOLID"/>
    <x v="6"/>
    <s v="PrAbier - Procedimiento Abierto"/>
    <s v="MultiC - MultiCriterio"/>
    <x v="2"/>
    <x v="1"/>
    <s v="2"/>
    <s v="2. Gastos corrientes en bienes y servicios"/>
    <s v="07"/>
    <x v="9"/>
    <s v="1623"/>
    <s v="1623. Tratamiento de residuos"/>
    <s v="22"/>
    <s v="22700"/>
  </r>
  <r>
    <n v="220250022634"/>
    <s v="D"/>
    <d v="2025-06-05T00:00:00"/>
    <n v="22025001122"/>
    <s v="2025 11 1621 214"/>
    <n v="3390.49"/>
    <x v="143"/>
    <s v="TA25 75 REPARACION 8612-LRG KMS 78085 REALIZAR MANTENIMIENTO A+B / SUS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27"/>
    <s v="D"/>
    <d v="2025-06-19T00:00:00"/>
    <n v="22025001124"/>
    <s v="2025 11 1621 214"/>
    <n v="3327.15"/>
    <x v="341"/>
    <s v="CUBIERTA RECAUCHUTADA ( 315/80R22.5 DY3 PREM ALMACEN ) / CUBIERTA N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406"/>
    <s v="D"/>
    <d v="2025-06-27T00:00:00"/>
    <n v="22025001122"/>
    <s v="2025 11 1621 214"/>
    <n v="3253.52"/>
    <x v="143"/>
    <s v="TA25 108 REPARACION 4178-JDZ KMS 266301 REALIZAR REVISION C / MP DES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891"/>
    <s v="D"/>
    <d v="2025-06-10T00:00:00"/>
    <n v="22025001122"/>
    <s v="2025 11 1621 214"/>
    <n v="3163.4"/>
    <x v="143"/>
    <s v="TA25 88 REPARACION 7685-MJN KMS 48507 HORAS 3347 HACER MANTENIMIENTO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6536"/>
    <s v="D"/>
    <d v="2025-06-16T00:00:00"/>
    <n v="22025000730"/>
    <s v="2025 10 2312 212"/>
    <n v="3140.53"/>
    <x v="234"/>
    <s v="ID: 0044856  MANTENIMIENTO , SUMINISTRO DE BOMBILLOS PARA EL CVA SAN  JUAN 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9374"/>
    <s v="D"/>
    <d v="2025-06-27T00:00:00"/>
    <n v="22025001128"/>
    <s v="2025 11 1621 22199"/>
    <n v="3112.2"/>
    <x v="473"/>
    <s v="LLAVEROS NUMERADOS EN CHAPAS (1-50) / BROCA DIN-338 HSS-CO RECTIF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3896"/>
    <s v="D"/>
    <d v="2025-06-10T00:00:00"/>
    <n v="22025001122"/>
    <s v="2025 11 1621 214"/>
    <n v="2954.51"/>
    <x v="143"/>
    <s v="TA25 91 REPARACION 0848-BVS KMS 575468 D-M TRANSMISIONES, TOMA D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846"/>
    <s v="D"/>
    <d v="2025-06-10T00:00:00"/>
    <n v="22025002596"/>
    <s v="2025 06 3321 629"/>
    <n v="2936.79"/>
    <x v="575"/>
    <s v="LOTE LIBROS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4439"/>
    <s v="D"/>
    <d v="2025-06-11T00:00:00"/>
    <n v="22025001124"/>
    <s v="2025 11 1621 214"/>
    <n v="2858.02"/>
    <x v="427"/>
    <s v="TULIPA UNIVERSAL 7 FUNCIONES / PALANCA FRENO MANO DAILY / AVISADOR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75"/>
    <s v="D"/>
    <d v="2025-06-10T00:00:00"/>
    <n v="22025001124"/>
    <s v="2025 11 1621 214"/>
    <n v="2833.41"/>
    <x v="32"/>
    <s v="PILOTO LUZ MATRÝCULA / INTERRUPTOR DE CONTACTO DE PUERTA / JUEGO.../// AM EXP 18/2022 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18"/>
    <s v="D"/>
    <d v="2025-06-19T00:00:00"/>
    <n v="22025001124"/>
    <s v="2025 11 1621 214"/>
    <n v="2768.3"/>
    <x v="32"/>
    <s v="LAVAPARABRISAS AD 5L -9ºC S/METANOL / CORREA TRAPECIALES GATES / FIL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47"/>
    <s v="D"/>
    <d v="2025-06-10T00:00:00"/>
    <n v="22025001122"/>
    <s v="2025 11 1621 214"/>
    <n v="2758.8"/>
    <x v="135"/>
    <s v="PUERTA TRASERA 2089*600 C/SOLAPA 2 AE 1/CAT 3 BISAGRA / PUERTA TRASERA 20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388"/>
    <s v="D"/>
    <d v="2025-06-11T00:00:00"/>
    <n v="22025001122"/>
    <s v="2025 11 1621 214"/>
    <n v="2457.1"/>
    <x v="287"/>
    <s v="7639MJN- EO- SUSTITUIR ACEITE MOTOR Y FILTRO ACEITE /   M2-SUSTITUIR  FI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556"/>
    <s v="D"/>
    <d v="2025-06-27T00:00:00"/>
    <n v="22025001122"/>
    <s v="2025 11 1621 214"/>
    <n v="2450.4699999999998"/>
    <x v="143"/>
    <s v="TA25 115 REPARACION 0848-BVS KMS 575763 CAMBIAR RADIADOR INTERCOOL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302"/>
    <s v="AD"/>
    <d v="2025-06-19T00:00:00"/>
    <n v="22025004505"/>
    <s v="2025 01 4331 22699"/>
    <n v="2420"/>
    <x v="783"/>
    <s v="DIFUSIÓN DE IDEVA EN UN ENCUENTRO CON INPULSORES DE &quot;&quot;LA SOCIEDAD DE LA NIEVE&quot;&quot; Y EMPRESARIOS QUE ORGANIZA TRIBUNA GRUPO"/>
    <n v="220"/>
    <s v="SALAMANCA"/>
    <s v="SALAMANCA"/>
    <x v="1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99"/>
  </r>
  <r>
    <n v="220250027725"/>
    <s v="D"/>
    <d v="2025-06-19T00:00:00"/>
    <n v="22025001129"/>
    <s v="2025 11 1631 214"/>
    <n v="2400.92"/>
    <x v="341"/>
    <s v="CUBIERTA NUEVA ( 28X12,5-15 BARREDORA E6138-BFR ) / ECO TASA ( E6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752"/>
    <s v="D"/>
    <d v="2025-06-05T00:00:00"/>
    <n v="22025001128"/>
    <s v="2025 11 1621 22199"/>
    <n v="2394.1999999999998"/>
    <x v="435"/>
    <s v="VASO DE IMPACTO 1/2 36MM 453536M KING TONY / WD-40 FLEXIBLE 400ML DOBL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709"/>
    <s v="D"/>
    <d v="2025-06-19T00:00:00"/>
    <n v="22025001124"/>
    <s v="2025 11 1621 214"/>
    <n v="2236.56"/>
    <x v="288"/>
    <s v="A25/187637 de 05/05/2025 / MANGUERA D.25x1800MM / LLAVE DE PASO AIRE 1/4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297"/>
    <s v="D"/>
    <d v="2025-06-11T00:00:00"/>
    <n v="22025000731"/>
    <s v="2025 10 2312 212"/>
    <n v="2202.1999999999998"/>
    <x v="111"/>
    <s v="SUMINISTRO DE MATERIALES  DE REPARACIONES PARA EL CVA RIO ESGUEVA- AM- INICIATIVAS 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9404"/>
    <s v="D"/>
    <d v="2025-06-27T00:00:00"/>
    <n v="22025001122"/>
    <s v="2025 11 1621 214"/>
    <n v="2195.1799999999998"/>
    <x v="143"/>
    <s v="TA25 106 REPARACION 6442-LPY KMS 75390 HACER MANTENIMIENTO A+B / MP D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322"/>
    <s v="AD"/>
    <d v="2025-06-12T00:00:00"/>
    <n v="22025004212"/>
    <s v="2025 10 2311 212"/>
    <n v="2158.16"/>
    <x v="220"/>
    <s v="REPARACION LUCES DE EMERGENCIA CEAS HUERTA DEL REY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25369"/>
    <s v="D"/>
    <d v="2025-06-12T00:00:00"/>
    <n v="22025002596"/>
    <s v="2025 06 3321 629"/>
    <n v="2153.6999999999998"/>
    <x v="784"/>
    <s v="LOTE DE LIBROS // BIBLIOTECAS MUNICIPALES"/>
    <n v="300"/>
    <s v="BARCELONA"/>
    <s v="BARCELONA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3949"/>
    <s v="D"/>
    <d v="2025-06-10T00:00:00"/>
    <n v="22025001122"/>
    <s v="2025 11 1621 214"/>
    <n v="2143.4299999999998"/>
    <x v="135"/>
    <s v="TORNILLO ALLEN M8x90 DIN912 / TUBERIA CORTA / RED REFORZADA 3800*6100 / M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33"/>
    <s v="D"/>
    <d v="2025-06-19T00:00:00"/>
    <n v="22025001125"/>
    <s v="2025 11 1621 22103"/>
    <n v="2110.2399999999998"/>
    <x v="406"/>
    <s v="A GRANEL CON BOMBA DE ALTO CAUDAL / PETRONAS HYDRAULIC E 46 1000L... 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3943"/>
    <s v="D"/>
    <d v="2025-06-10T00:00:00"/>
    <n v="22025001122"/>
    <s v="2025 11 1621 214"/>
    <n v="2073.27"/>
    <x v="135"/>
    <s v="GUIA PROLONGA PK / SEEGER PK / GESTION DE RESIDUOS MAQUINA TIPO / MAT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23"/>
    <s v="D"/>
    <d v="2025-06-19T00:00:00"/>
    <n v="22025001123"/>
    <s v="2025 11 1631 214"/>
    <n v="2069.69"/>
    <x v="287"/>
    <s v="TERMINAL / BURLETE DE CAUC / TERMINAL / CONECTOR PILOTOS TRAS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7721"/>
    <s v="D"/>
    <d v="2025-06-19T00:00:00"/>
    <n v="22025001123"/>
    <s v="2025 11 1631 214"/>
    <n v="2056.4"/>
    <x v="287"/>
    <s v="PILOTO LATERAL DERECHO / SENSOR PRESION AIRE / SENSOR ESTADO C / P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5451"/>
    <s v="D"/>
    <d v="2025-06-12T00:00:00"/>
    <n v="22025000919"/>
    <s v="2025 11 1321 214"/>
    <n v="2037.71"/>
    <x v="422"/>
    <s v="BOMBA AGUA TOYOTA / PORTES / BRAZO SUSPENSION SCENIC / BRAZO SUSPENSION / MEDIDOR C/EXTENSION FLEX. M-5 / EXTENSION FLEX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523"/>
    <s v="D"/>
    <d v="2025-06-05T00:00:00"/>
    <n v="22025001124"/>
    <s v="2025 11 1621 214"/>
    <n v="1995.29"/>
    <x v="427"/>
    <s v="SUMINISTRO PIEZAS TALLER, FACTURA DE CARGO Y FACTURAS DE ABONO. 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395"/>
    <s v="D"/>
    <d v="2025-06-05T00:00:00"/>
    <n v="22025001128"/>
    <s v="2025 11 1621 22199"/>
    <n v="1968.26"/>
    <x v="376"/>
    <s v="CONTENEDOR Nº 1 AZUL. SUSTITUCIÓN COMPLETA DE PUERTAS INCLUYEND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712"/>
    <s v="D"/>
    <d v="2025-06-05T00:00:00"/>
    <n v="22025001131"/>
    <s v="2025 11 1631 22110"/>
    <n v="1965.04"/>
    <x v="473"/>
    <s v="BOLSA NEGRA 90X95 G-140 BDRPLTOTAL (1000 unid)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29372"/>
    <s v="D"/>
    <d v="2025-06-27T00:00:00"/>
    <n v="22025001131"/>
    <s v="2025 11 1631 22110"/>
    <n v="1965.04"/>
    <x v="473"/>
    <s v="BOLSA NEGRA 90X95 G-140 BDRPLTOTAL (1000 unid)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22351"/>
    <s v="D"/>
    <d v="2025-06-05T00:00:00"/>
    <n v="22025000917"/>
    <s v="2025 11 1321 214"/>
    <n v="1945.62"/>
    <x v="396"/>
    <s v="CORREA DE ACCESORIOS / KIT DE DISTRIBUCCION / BOMBA DE AGUA / FILTRO DE COMBUSTIBLE / RETEN ARBOL DE LEVAS / ARANDELAS I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7920"/>
    <s v="AD"/>
    <d v="2025-06-23T00:00:00"/>
    <n v="22025004647"/>
    <s v="2025 10 2315 22699"/>
    <n v="1936"/>
    <x v="785"/>
    <s v="PROMOCION DE LAS POLITICAS DE LAS FAMILIAS 2025 EN RADIO MARCA DURANTE JUNIO 2025"/>
    <n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99"/>
  </r>
  <r>
    <n v="220250023957"/>
    <s v="D"/>
    <d v="2025-06-10T00:00:00"/>
    <n v="22025001125"/>
    <s v="2025 11 1621 22103"/>
    <n v="1929.95"/>
    <x v="406"/>
    <s v="PEDIDO POR TALLER / A GRANEL TRASVASE CON BOMBA DE ANTICONGELANTE /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4392"/>
    <s v="D"/>
    <d v="2025-06-11T00:00:00"/>
    <n v="22025001122"/>
    <s v="2025 11 1621 214"/>
    <n v="1925.15"/>
    <x v="287"/>
    <s v="5677MRJ  H.M.O.  CAMBIAR  ACEITE  Y FILTRO DE ACEITE /   H.M.O.  SUSTITUI.../// AM EXP 23/2020 // SERVICIO DE LIMPIEZ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609"/>
    <s v="D"/>
    <d v="2025-06-05T00:00:00"/>
    <n v="22025001128"/>
    <s v="2025 11 1621 22199"/>
    <n v="1897.24"/>
    <x v="422"/>
    <s v="ABSORB.VEGETAL IGNIFUGO 40L / SEPIOLITA 20KG. 15-30 / CALIPER RACIONALIZADO.../// AM EXP 18/2022 // SERVICIO DE LIMPIEZ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5373"/>
    <s v="D"/>
    <d v="2025-06-12T00:00:00"/>
    <n v="22025002597"/>
    <s v="2025 06 3321 629"/>
    <n v="1859.58"/>
    <x v="575"/>
    <s v="LOTE DE DVD (LOTE 2)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3885"/>
    <s v="D"/>
    <d v="2025-06-10T00:00:00"/>
    <n v="22025001123"/>
    <s v="2025 11 1631 214"/>
    <n v="1857.37"/>
    <x v="501"/>
    <s v="FILTRO EA4923 PRESION / FILTRO RETORNO FILTREC / ACEITE HIDRAULICO.../// AM EXP 23/2020 // SERVICIO DE LIMPIEZA VIARIA.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4402"/>
    <s v="D"/>
    <d v="2025-06-11T00:00:00"/>
    <n v="22025001122"/>
    <s v="2025 11 1621 214"/>
    <n v="1824.26"/>
    <x v="287"/>
    <s v="6995LBZ  -  H.M.O.,  REV.  VEHÍCULO Y REALIZAR  COMPROBACIONES  PARA  D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46"/>
    <s v="D"/>
    <d v="2025-06-05T00:00:00"/>
    <n v="22025001270"/>
    <s v="2025 07 1711 22199"/>
    <n v="1801.96"/>
    <x v="234"/>
    <s v="TORO TAPON REF. 93-7198 / TORO ACELERADOR CUCHILLA REF. 125-1069-03 / NEUMETICO 26X12.00-16 WANDA P5038 4PR TL / HILO ST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7318"/>
    <s v="D"/>
    <d v="2025-06-19T00:00:00"/>
    <n v="22025001103"/>
    <s v="2025 10 2314 212"/>
    <n v="1786.78"/>
    <x v="220"/>
    <s v="SUMINISTRO DE BATERIAS SISTEMA DE EMERGENCIA//ESPACIO JOVEN SUR//ABRIL 2025.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4"/>
    <s v="2314. Centro de programas juveniles"/>
    <s v="21"/>
    <s v="212"/>
  </r>
  <r>
    <n v="220250027698"/>
    <s v="D"/>
    <d v="2025-06-19T00:00:00"/>
    <n v="22025002596"/>
    <s v="2025 06 3321 629"/>
    <n v="1777.21"/>
    <x v="718"/>
    <s v="LOTE DE LIBROS 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2646"/>
    <s v="D"/>
    <d v="2025-06-05T00:00:00"/>
    <n v="22025000730"/>
    <s v="2025 10 2312 212"/>
    <n v="1761.89"/>
    <x v="234"/>
    <s v="MANTENIMIENTO, SUMINISTRO DE MATERIAL PARA REPARACIOES DEL CVA RON Y ACONDICIONAR PUERTAS DE EMERGENCIA DEL CVA SAN JUAN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9449"/>
    <s v="D"/>
    <d v="2025-06-27T00:00:00"/>
    <n v="22025001603"/>
    <s v="2025 07 1711 619"/>
    <n v="1732.5"/>
    <x v="674"/>
    <s v="Lonicera japonica, C-03L, 150-200"/>
    <n v="300"/>
    <s v="SAN SEBASTIAN DE LOS REYES"/>
    <s v="MADR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5437"/>
    <s v="D"/>
    <d v="2025-06-12T00:00:00"/>
    <n v="22025002597"/>
    <s v="2025 06 3321 629"/>
    <n v="1724.09"/>
    <x v="658"/>
    <s v="LOTE DVD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2716"/>
    <s v="D"/>
    <d v="2025-06-05T00:00:00"/>
    <n v="22025001129"/>
    <s v="2025 11 1631 214"/>
    <n v="1719.93"/>
    <x v="465"/>
    <s v="FACTURACIÓN DE REPUESTOS SEGÚN PEDIDO DE VENTA Nº 2025PV101/892.../// AM EXP 18/2022 // SERVICIO DE LIMPIEZA VIARIA."/>
    <n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359"/>
    <s v="D"/>
    <d v="2025-06-05T00:00:00"/>
    <n v="22025000917"/>
    <s v="2025 11 1321 214"/>
    <n v="1716.27"/>
    <x v="341"/>
    <s v="195/55R20 MICHELIN PRIM3 95H ( 3707-KGD ) / S.I. GESTION DE NFU  (  CAT. B 3707-KGD ) / CUBIERTA NUEVA ( 160/60R17 CONTI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7577"/>
    <s v="D"/>
    <d v="2025-06-19T00:00:00"/>
    <n v="22025000917"/>
    <s v="2025 11 1321 214"/>
    <n v="1707.02"/>
    <x v="341"/>
    <s v="205/60R 16 MICHELIN PRIM4 92H ( 2098-HCN ) / S.I. GESTION DE NFU  (  CAT. B 2098-HCN ) / ALINEACION ELECTRONICA ( DIRECC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547"/>
    <s v="D"/>
    <d v="2025-06-05T00:00:00"/>
    <n v="22025001124"/>
    <s v="2025 11 1621 214"/>
    <n v="1666.68"/>
    <x v="288"/>
    <s v="Alb. A25/186922 de 03/04/2025 / TORICAS 27x3 / TORICAS 15,5x2,62 / TORIC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516"/>
    <s v="D"/>
    <d v="2025-06-27T00:00:00"/>
    <n v="22025001122"/>
    <s v="2025 11 1621 214"/>
    <n v="1664.54"/>
    <x v="135"/>
    <s v="FUSIBLES MIDI 30A / MANGUERA 500V 2*1 MM2 NEGRA / TUBO POLIAMIDA DN-17 (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73"/>
    <s v="D"/>
    <d v="2025-06-10T00:00:00"/>
    <n v="22025001122"/>
    <s v="2025 11 1621 214"/>
    <n v="1655.28"/>
    <x v="786"/>
    <s v="MATRICULA 5280FZF /  MATRICULA 1375LMR / REPARACION VEHICULO 0432KMP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24"/>
    <s v="D"/>
    <d v="2025-06-05T00:00:00"/>
    <n v="22025001125"/>
    <s v="2025 11 1621 22103"/>
    <n v="1633.5"/>
    <x v="353"/>
    <s v="AK ADIGAS 6 CTN 5L.../// AM EXP 18/2022 // SERVICIO DE LIMPIEZA.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2343"/>
    <s v="D"/>
    <d v="2025-06-05T00:00:00"/>
    <n v="22025001122"/>
    <s v="2025 11 1621 214"/>
    <n v="1588.31"/>
    <x v="143"/>
    <s v="TA25 71 REPARACION 7333-LWL KMS.94047 REV.GRUPO, HACER PRUEBAS EN CARRETERA D-.../// AM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883"/>
    <s v="D"/>
    <d v="2025-06-10T00:00:00"/>
    <n v="22025001123"/>
    <s v="2025 11 1631 214"/>
    <n v="1549.17"/>
    <x v="501"/>
    <s v="FILTRO EA4923 PRESION / FILTRO RETORNO FILTREC / ACEITE HIDRAULICO.../// AM EXP 23/2020 // SERVICIO DE LIMPIEZA VIARIA.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9420"/>
    <s v="D"/>
    <d v="2025-06-27T00:00:00"/>
    <n v="22025001122"/>
    <s v="2025 11 1621 214"/>
    <n v="1518.73"/>
    <x v="143"/>
    <s v="TA25 114 REPARACION 6442-LPY KMS 75390 CAMBIAR PLACAS DE MATRICULA... /// AM EXP 23/2020 // SERV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123"/>
    <s v="AD"/>
    <d v="2025-06-10T00:00:00"/>
    <n v="22025004302"/>
    <s v="2025 05 4312 22199"/>
    <n v="1515.78"/>
    <x v="234"/>
    <s v="SUMINISTRO DE MATERIALES PARA AMAESTRAMIENTO LLAVES MERCADO RONDILLA (A.M V. 18/2022)"/>
    <n v="22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9547"/>
    <s v="D"/>
    <d v="2025-06-27T00:00:00"/>
    <n v="22025001122"/>
    <s v="2025 11 1621 214"/>
    <n v="1512.55"/>
    <x v="143"/>
    <s v="TA25 123 REPARACION 6728-KTS KMS 38309 METER EASY PARA VER AVERIA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406"/>
    <s v="D"/>
    <d v="2025-06-05T00:00:00"/>
    <n v="22025000917"/>
    <s v="2025 11 1321 214"/>
    <n v="1507.12"/>
    <x v="396"/>
    <s v="SUSTITUIR EMBRAGUE / SUSTITUIR RETEN DEL CIGUEÑAL / COJINETE DE EMBRAGUE / KIT DE EMBRAGUE / ARO DE RETENCION / ATF / GR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720"/>
    <s v="D"/>
    <d v="2025-06-05T00:00:00"/>
    <n v="22025001129"/>
    <s v="2025 11 1631 214"/>
    <n v="1459.45"/>
    <x v="341"/>
    <s v="CUBIERTA NUEVA ( 195/75R16 BARUM 3456-BCS ) / S.I. GESTION DE NFU CAT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4416"/>
    <s v="D"/>
    <d v="2025-06-11T00:00:00"/>
    <n v="22025001124"/>
    <s v="2025 11 1621 214"/>
    <n v="1458.21"/>
    <x v="681"/>
    <s v="CEPILLO LATERAL HAKO 600 ACERO PLANO / ALBARAN 25223 DEL 19 DE MAYO 2025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31"/>
    <s v="D"/>
    <d v="2025-06-19T00:00:00"/>
    <n v="22025001124"/>
    <s v="2025 11 1621 214"/>
    <n v="1436.04"/>
    <x v="341"/>
    <s v="CUBIERTA NUEVA ( 315/80R22,5 DIRECC ALMACEN ) / S.I. GESTION DE NFU CAT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465"/>
    <s v="D"/>
    <d v="2025-06-05T00:00:00"/>
    <n v="22025001347"/>
    <s v="2025 02 9332 212"/>
    <n v="1428.03"/>
    <x v="369"/>
    <s v="Albarán: VA25/1602 Fecha: 10/04/25 / *CASA CONSISTORIAL * / TIRAFONDOS 3,5 x 45 / TABLERO COMPACMEL PLUS E-Z WHITE SR209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3889"/>
    <s v="D"/>
    <d v="2025-06-10T00:00:00"/>
    <n v="22025001122"/>
    <s v="2025 11 1621 214"/>
    <n v="1415.7"/>
    <x v="143"/>
    <s v="TA25 85 REPARACION 8776-KMN KMS 116579 REPARAR Y PINTAR 3 PILARES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391"/>
    <s v="D"/>
    <d v="2025-06-05T00:00:00"/>
    <n v="22025000919"/>
    <s v="2025 11 1321 214"/>
    <n v="1385.67"/>
    <x v="352"/>
    <s v="FCI250200000463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963"/>
    <s v="AD"/>
    <d v="2025-06-06T00:00:00"/>
    <n v="22025001336"/>
    <s v="2025 10 2412 22104"/>
    <n v="1383.76"/>
    <x v="167"/>
    <s v="SUMINISTRO DE VESTUARIO PARA TRABAJADORES DEL PROGRAMA MIXTO PINTURA DECORATIVA VII ECYL 2025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04"/>
  </r>
  <r>
    <n v="220250029554"/>
    <s v="D"/>
    <d v="2025-06-27T00:00:00"/>
    <n v="22025001124"/>
    <s v="2025 11 1621 214"/>
    <n v="1333.03"/>
    <x v="288"/>
    <s v="Alb. A25/188024 de 02/06/2025 / RECUPERAR CILINDRO HIDRAULICO D.E. 20x40 FA.../// AM EXP 18/2022 // SERVICIO DE LIMPIEZ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373"/>
    <s v="D"/>
    <d v="2025-06-11T00:00:00"/>
    <n v="22025000918"/>
    <s v="2025 11 1321 213"/>
    <n v="1320.76"/>
    <x v="220"/>
    <s v="ARMDUAL2 - Soporte de Escritorio para 2 Monitores  / P2V78A - Cartucho HP 300 ml magenta Negro DesignJet / P2V80A - Cart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2416"/>
    <s v="D"/>
    <d v="2025-06-05T00:00:00"/>
    <n v="22025001128"/>
    <s v="2025 11 1621 22199"/>
    <n v="1303.81"/>
    <x v="376"/>
    <s v="CONTENEDOR Nº 2 AZUL. SUSTITUCIÓN DE BISAGRAS. REPARACIÓN DE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499"/>
    <s v="D"/>
    <d v="2025-06-05T00:00:00"/>
    <n v="22025001276"/>
    <s v="2025 07 1711 214"/>
    <n v="1292.26"/>
    <x v="501"/>
    <s v="DISTRIBUIDOR 2 CUERPOS ELECTROHIDRAULICO / BAYPASS 24V 1/2 / LATIGUILLO DE 600MM / LATIGUILLO DE 500MM / MANO DE OBRA HI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8751"/>
    <s v="AD"/>
    <d v="2025-06-24T00:00:00"/>
    <n v="22025004933"/>
    <s v="2025 06 3232 212"/>
    <n v="1282.78"/>
    <x v="781"/>
    <s v="RETIRO DE ESCOMBROS POR OBRAS EN EL COLEGIO PÚBLICO GONZALO DE BERCEO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3955"/>
    <s v="D"/>
    <d v="2025-06-10T00:00:00"/>
    <n v="22025001124"/>
    <s v="2025 11 1621 214"/>
    <n v="1278.97"/>
    <x v="427"/>
    <s v="ACUERDO MARCO 18/22 SERVICIO LIMPIEZA /// FACTURA CON ABONO 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81"/>
    <s v="D"/>
    <d v="2025-06-10T00:00:00"/>
    <n v="22025001128"/>
    <s v="2025 11 1621 22199"/>
    <n v="1266.51"/>
    <x v="473"/>
    <s v="LLAVE COMBINADA 30 MM  / LLAVE COMBINADA 27 MM REF.705 / CEPILLO SPID ACE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722"/>
    <s v="D"/>
    <d v="2025-06-05T00:00:00"/>
    <n v="22025001125"/>
    <s v="2025 11 1621 22103"/>
    <n v="1258.4000000000001"/>
    <x v="353"/>
    <s v="ADBLUE A GRANEL.../// AM EXP 18/2022 // SERVICIO DE LIMPIEZA.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8376"/>
    <s v="AD"/>
    <d v="2025-06-23T00:00:00"/>
    <n v="22025004789"/>
    <s v="2025 02 1511 609"/>
    <n v="1239.99"/>
    <x v="203"/>
    <s v="ASISTENC.TÉCNICA  A LA DIREC.FACULTATIVA OBRAS DE CÚPULA GEODÉSICA DE LA PLAZA DE LA COMUNICACIÓN.EXP.17/23 (MOD.1)"/>
    <n v="220"/>
    <s v="ZARATAN"/>
    <s v="VALLADOLID"/>
    <x v="0"/>
    <s v="AdDirec - Adjudicación Directa"/>
    <s v="SinC - Sin Criterio"/>
    <x v="0"/>
    <x v="1"/>
    <s v="6"/>
    <s v="6. Inversiones reales"/>
    <s v="02"/>
    <x v="5"/>
    <s v="1511"/>
    <s v="1511. Planficación y gestión del urbanismo"/>
    <s v="60"/>
    <s v="609"/>
  </r>
  <r>
    <n v="220250022626"/>
    <s v="D"/>
    <d v="2025-06-05T00:00:00"/>
    <n v="22025001123"/>
    <s v="2025 11 1631 214"/>
    <n v="1222.73"/>
    <x v="287"/>
    <s v="6528LBJ  -  H.M.O. SUSTITUIR ACEITE Y FILTRO DE ACEITE /   H.M.O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9436"/>
    <s v="D"/>
    <d v="2025-06-27T00:00:00"/>
    <n v="22025001602"/>
    <s v="2025 07 1711 619"/>
    <n v="1208.79"/>
    <x v="445"/>
    <s v="ASPERSOR TURB.EMERG.&quot;&quot;RAIN-BIRD&quot;&quot; 5004 PLUS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9402"/>
    <s v="D"/>
    <d v="2025-06-27T00:00:00"/>
    <n v="22025001122"/>
    <s v="2025 11 1621 214"/>
    <n v="1199.07"/>
    <x v="130"/>
    <s v="ALBARAN 0030866 4042KXH: 55,32 ALBARAN 0030870 4042KXH: 152,28 ALBARAN 00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696"/>
    <s v="D"/>
    <d v="2025-06-19T00:00:00"/>
    <n v="22025002597"/>
    <s v="2025 06 3321 629"/>
    <n v="1183.68"/>
    <x v="784"/>
    <s v="LOTE DVD  // BIBLIOTECAS MUNICIPALES"/>
    <n v="300"/>
    <s v="BARCELONA"/>
    <s v="BARCELONA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2421"/>
    <s v="D"/>
    <d v="2025-06-05T00:00:00"/>
    <n v="22025001132"/>
    <s v="2025 11 1631 22199"/>
    <n v="1180.3800000000001"/>
    <x v="158"/>
    <s v="Oficina Contable Código L01471868 / Órgano Gestor Código L01471868.../// AM EXP 18/2022 // SERV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2718"/>
    <s v="D"/>
    <d v="2025-06-05T00:00:00"/>
    <n v="22025001124"/>
    <s v="2025 11 1621 214"/>
    <n v="1176.74"/>
    <x v="441"/>
    <s v="ENCODER PRENSA FMO PLUS ENCODER PRENSA FMO PLUS.../// AM EXP 18/2022 // SERVICIO DE LIMPIEZA."/>
    <n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094"/>
    <s v="D"/>
    <d v="2025-06-03T00:00:00"/>
    <n v="22025001129"/>
    <s v="2025 11 1631 214"/>
    <n v="1129.83"/>
    <x v="714"/>
    <s v="CUB. 250-15 16PR TT Yardmaster IND-1 / CAMARAS VARIOS / SERVICI.../// AM EXP 18/2022 // SERVICIO DE LIMPIEZA VIARIA."/>
    <n v="300"/>
    <s v="CORDOBA"/>
    <s v="CORDOB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831"/>
    <s v="D"/>
    <d v="2025-06-05T00:00:00"/>
    <n v="22025001274"/>
    <s v="2025 07 1711 213"/>
    <n v="1123.9100000000001"/>
    <x v="462"/>
    <s v="FILTRO COMBUSTIBLE / FILTRO ACEITE MOTOR PROFIHOPPER / FILTRO AIRE / FILTRO AIRE / FILTRO HIDRAUL PH05 / LATA 5L.TOTAL T"/>
    <n v="300"/>
    <s v="PALENCIA"/>
    <s v="PALENCIA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2595"/>
    <s v="D"/>
    <d v="2025-06-05T00:00:00"/>
    <n v="22025001124"/>
    <s v="2025 11 1621 214"/>
    <n v="1119.21"/>
    <x v="681"/>
    <s v="CITY CAT 2000 CEP. LATERAL MEZCLA / RAVO LATERAL NYLON-ACERO SILENCI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389"/>
    <s v="D"/>
    <d v="2025-06-19T00:00:00"/>
    <n v="22025001270"/>
    <s v="2025 07 1711 22199"/>
    <n v="1098.93"/>
    <x v="167"/>
    <s v="ALBARAN: AV25/03173 F: 26/05/2025 / PANTALON STRETCH MARINO 103002S T-60 / PROTECTOR AUDITIVO PELTOR OPTIME III H540A 3M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4386"/>
    <s v="D"/>
    <d v="2025-06-11T00:00:00"/>
    <n v="22025001123"/>
    <s v="2025 11 1631 214"/>
    <n v="1092.7"/>
    <x v="787"/>
    <s v="Parabrisas Verde  (E 1768 BGJ) / Montar parabrisas pegado Cami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4314"/>
    <s v="D"/>
    <d v="2025-06-11T00:00:00"/>
    <n v="22025001122"/>
    <s v="2025 11 1621 214"/>
    <n v="1075.69"/>
    <x v="497"/>
    <s v="COMPROBAR TACOGRAFO Y LINEA CAN 4795 JCT / REVISION TACOGRAFO DIGITAL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77"/>
    <s v="D"/>
    <d v="2025-06-10T00:00:00"/>
    <n v="22025001131"/>
    <s v="2025 11 1631 22110"/>
    <n v="1070.25"/>
    <x v="473"/>
    <s v="BOLSA NEGRA 115X150 G-150 BDRPLTOTAL (1000uni) /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22581"/>
    <s v="D"/>
    <d v="2025-06-05T00:00:00"/>
    <n v="22025001128"/>
    <s v="2025 11 1621 22199"/>
    <n v="1065.93"/>
    <x v="473"/>
    <s v="DESTOR PREMIUM B.RECTA 5.5X125 / TUERCA TENSORA  / BURIL 150 MM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638"/>
    <s v="D"/>
    <d v="2025-06-05T00:00:00"/>
    <n v="22025001123"/>
    <s v="2025 11 1631 214"/>
    <n v="1057.67"/>
    <x v="143"/>
    <s v="TA25 73 REPARACION 3186-LLB KMS 49110 REALIZAR MANTENIMIENTO A+B /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659"/>
    <s v="D"/>
    <d v="2025-06-05T00:00:00"/>
    <n v="22025001122"/>
    <s v="2025 11 1621 214"/>
    <n v="1045.44"/>
    <x v="497"/>
    <s v="REVISION TACOGRAFO ANALOGICO 1211 DPF / REVSION TACOGRAFO DIGITAL 8612.../// AM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636"/>
    <s v="D"/>
    <d v="2025-06-05T00:00:00"/>
    <n v="22025001122"/>
    <s v="2025 11 1621 214"/>
    <n v="1037.74"/>
    <x v="143"/>
    <s v="TA25 76 REPARACION 8500-LRN KMS 88275 CAMBIAR PASTILLAS FRENO A LOS 3 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14"/>
    <s v="D"/>
    <d v="2025-06-19T00:00:00"/>
    <n v="22025001129"/>
    <s v="2025 11 1631 214"/>
    <n v="1036.0899999999999"/>
    <x v="395"/>
    <s v="VALVULA REG. CAUDAL 1/4&quot;&quot; / LLAVE ALLEN  22 MM / UNION SIMPLE MACHO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9552"/>
    <s v="D"/>
    <d v="2025-06-27T00:00:00"/>
    <n v="22025001128"/>
    <s v="2025 11 1621 22199"/>
    <n v="1034.79"/>
    <x v="473"/>
    <s v="AGRANDAR EJE / CAMARA MARCHA ATRAS / VARILLA DIN 975 M-08 8.8 ZN / JUN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403"/>
    <s v="D"/>
    <d v="2025-06-19T00:00:00"/>
    <n v="22025001270"/>
    <s v="2025 07 1711 22199"/>
    <n v="1017.22"/>
    <x v="234"/>
    <s v="TORO NEUMATICO REF 116-5363 / MONTAJE LLANTA 12 / ARNES STIHL DESBROZADORA  4147 710 9002 / TENAZA ARTIC. BAHCO 8224 250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9545"/>
    <s v="D"/>
    <d v="2025-06-27T00:00:00"/>
    <n v="22025001124"/>
    <s v="2025 11 1621 214"/>
    <n v="1015.19"/>
    <x v="427"/>
    <s v="INTERMITENTE IZDO. STRALIS / SOPORTE ALETA CINCADO CURVO42 / ALZA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547"/>
    <s v="D"/>
    <d v="2025-06-19T00:00:00"/>
    <n v="22025001270"/>
    <s v="2025 07 1711 22199"/>
    <n v="1010.83"/>
    <x v="238"/>
    <s v="COMMENT|VALE Nºº 1384 / COPIA LLAVE NORMAL / FARDO BOBINA MECHA 6 UNDS OFERTA / PROTEC FACIAL C/VISOR MALLA ACERO 79500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7596"/>
    <s v="D"/>
    <d v="2025-06-19T00:00:00"/>
    <n v="22025000918"/>
    <s v="2025 11 1321 213"/>
    <n v="1006.72"/>
    <x v="141"/>
    <s v="Toner 410X original negro alta capacidad CF410x / HP 410X Original Pack de 3 Cian, Magenta y Amarillo Alta Capacidad  Tó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9434"/>
    <s v="D"/>
    <d v="2025-06-27T00:00:00"/>
    <n v="22025001602"/>
    <s v="2025 07 1711 619"/>
    <n v="994.74"/>
    <x v="445"/>
    <s v="MODULO CONTROL INFRARROJO RAIN BIRD TBOS 1 ESTA / MODULO CONTROL INFRARROJO RAIN BIRD TBOS 2 ESTA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2579"/>
    <s v="D"/>
    <d v="2025-06-05T00:00:00"/>
    <n v="22025001131"/>
    <s v="2025 11 1631 22110"/>
    <n v="982.52"/>
    <x v="473"/>
    <s v="BOLSA NEGRA 90X95 G-140 BDRPLTOTAL (1000 unid)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22852"/>
    <s v="D"/>
    <d v="2025-06-05T00:00:00"/>
    <n v="22025001270"/>
    <s v="2025 07 1711 22199"/>
    <n v="968"/>
    <x v="445"/>
    <s v="PILA ALCALINA 9 V.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854"/>
    <s v="D"/>
    <d v="2025-06-05T00:00:00"/>
    <n v="22025001270"/>
    <s v="2025 07 1711 22199"/>
    <n v="968"/>
    <x v="445"/>
    <s v="PILA ALCALINA 9 V.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4410"/>
    <s v="D"/>
    <d v="2025-06-11T00:00:00"/>
    <n v="22025001122"/>
    <s v="2025 11 1621 214"/>
    <n v="965.48"/>
    <x v="190"/>
    <s v="OR: 21331 - MATRICULA: 8776KMN / SENSOR NOX ( 2294291 ) / ABRAZADERA ( 1.../// AM EXP 23/2020 // SERVICIO DE LIMPIEZA."/>
    <n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383"/>
    <s v="D"/>
    <d v="2025-06-05T00:00:00"/>
    <n v="22025001128"/>
    <s v="2025 11 1621 22199"/>
    <n v="963.09"/>
    <x v="376"/>
    <s v="CONTENEDOR Nº 1 GRIS. REPARAR GOLPES. SUSTITUCIÓN DE BISAGRAS. REP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408"/>
    <s v="D"/>
    <d v="2025-06-11T00:00:00"/>
    <n v="22025001122"/>
    <s v="2025 11 1621 214"/>
    <n v="962.12"/>
    <x v="190"/>
    <s v="OR: 21429 - MATRICULA: 8776KMN / SENSOR NOX ( 2294290 ) / ABRAZADERA /// AM EXP 23/2020 // SERVICIO DE LIMPIEZA."/>
    <n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555"/>
    <s v="D"/>
    <d v="2025-06-19T00:00:00"/>
    <n v="22025001276"/>
    <s v="2025 07 1711 214"/>
    <n v="950.06"/>
    <x v="143"/>
    <s v="TA25 97 REPARACION 4416-KJX KMS 175580 HACER REGENERACION FORZADA / CAMBIAR ACEITE MOTOR, FILTROS DE ACEITE, GASOIL, RES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4278"/>
    <s v="D"/>
    <d v="2025-06-11T00:00:00"/>
    <n v="22025001325"/>
    <s v="2025 10 2412 22199"/>
    <n v="940.29"/>
    <x v="167"/>
    <s v="SUMINISTRO DE MATERIAL PARA EL CURSO DE PINTURA DEC. EL C. DE FORMACION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9378"/>
    <s v="D"/>
    <d v="2025-06-27T00:00:00"/>
    <n v="22025001122"/>
    <s v="2025 11 1621 214"/>
    <n v="914.8"/>
    <x v="130"/>
    <s v="TOTAL REPARACION MATRICULA 2515FXC / TOTAL PIEZAS / ANEXO DETALLE.../// AM EXP 18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409"/>
    <s v="D"/>
    <d v="2025-06-19T00:00:00"/>
    <n v="22025001325"/>
    <s v="2025 10 2412 22199"/>
    <n v="913.57"/>
    <x v="176"/>
    <s v="SUMINISTRO DE MATERIAL DE PINTURA PARA EL CURSO DE  PINTURA DECORATIVA  DEL C. DE FORMACION PARA EL EMPLEO J.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591"/>
    <s v="D"/>
    <d v="2025-06-05T00:00:00"/>
    <n v="22025001124"/>
    <s v="2025 11 1621 214"/>
    <n v="893.51"/>
    <x v="681"/>
    <s v="RAVO CEP. LATERAOL NYLON-ACERO SILENCIOSO. 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593"/>
    <s v="D"/>
    <d v="2025-06-05T00:00:00"/>
    <n v="22025001129"/>
    <s v="2025 11 1631 214"/>
    <n v="893.51"/>
    <x v="681"/>
    <s v="RAVO LATERAL NYLON-ACERO SILENCIOSO. 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387"/>
    <s v="D"/>
    <d v="2025-06-05T00:00:00"/>
    <n v="22025001128"/>
    <s v="2025 11 1621 22199"/>
    <n v="855.34"/>
    <x v="376"/>
    <s v="CONTENEDOR Nº 1 AZUL. REPARAR GOLPES. SUSTITUCIÓN DE BISAGRAS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632"/>
    <s v="D"/>
    <d v="2025-06-19T00:00:00"/>
    <n v="22025001128"/>
    <s v="2025 11 1621 22199"/>
    <n v="855.34"/>
    <x v="376"/>
    <s v="CONTENEDOR Nº 1 AZUL. SUSTITUCIÓN DE BISAGRAS. REPARACIÓN DE ABOLL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634"/>
    <s v="D"/>
    <d v="2025-06-19T00:00:00"/>
    <n v="22025001128"/>
    <s v="2025 11 1621 22199"/>
    <n v="855.34"/>
    <x v="376"/>
    <s v="CONTENEDOR Nº 1 AZUL: REPARACIÓN DE ABOLLADURAS. 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829"/>
    <s v="D"/>
    <d v="2025-06-05T00:00:00"/>
    <n v="22025001274"/>
    <s v="2025 07 1711 213"/>
    <n v="850.74"/>
    <x v="462"/>
    <s v="REPARACION SEGADORA VER *.PDF"/>
    <n v="300"/>
    <s v="PALENCIA"/>
    <s v="PALENCIA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9397"/>
    <s v="D"/>
    <d v="2025-06-27T00:00:00"/>
    <n v="22025001122"/>
    <s v="2025 11 1621 214"/>
    <n v="848.19"/>
    <x v="130"/>
    <s v="TOTAL REPARACION MATRICULA 1273GKG / TOTAL PIEZAS / ANEXO DETALL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435"/>
    <s v="D"/>
    <d v="2025-06-12T00:00:00"/>
    <n v="22025002596"/>
    <s v="2025 06 3321 629"/>
    <n v="840.43"/>
    <x v="784"/>
    <s v="LOTE DE LIBROS // BIBLIOTECAS MUNICIPALES"/>
    <n v="300"/>
    <s v="BARCELONA"/>
    <s v="BARCELONA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2381"/>
    <s v="D"/>
    <d v="2025-06-05T00:00:00"/>
    <n v="22025001128"/>
    <s v="2025 11 1621 22199"/>
    <n v="833.94"/>
    <x v="376"/>
    <s v="CONTENEDOR Nº 1 AZUL. REPARAR GOLPES. SUSTITUCIÓN DE BISAGRAS. / CONTEN.../// AM EXP 18/2022 /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327"/>
    <s v="D"/>
    <d v="2025-06-11T00:00:00"/>
    <n v="22025001128"/>
    <s v="2025 11 1621 22199"/>
    <n v="833.94"/>
    <x v="376"/>
    <s v="CONTENEDOR Nº 1 AZUL. REPARAR GOLPES. SUSTITUCIÓN DE BISAGRAS. SU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699"/>
    <s v="D"/>
    <d v="2025-06-05T00:00:00"/>
    <n v="22025001124"/>
    <s v="2025 11 1621 214"/>
    <n v="830.06"/>
    <x v="427"/>
    <s v="MOTOR ARRANQUE 24V/4KW MERCEDES / MANECILLA PUERTA DERECHA MER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26"/>
    <s v="D"/>
    <d v="2025-06-05T00:00:00"/>
    <n v="22025001070"/>
    <s v="2025 11 3111 22199"/>
    <n v="828.68"/>
    <x v="220"/>
    <s v="2217291600 - ECOLEX 3 LED 1729 21W 4K CLD DS BLANCO / T - Codigo de centro tramitador GE0003949 / 2218571500 - Panel sup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3805"/>
    <s v="D"/>
    <d v="2025-06-10T00:00:00"/>
    <n v="22025001347"/>
    <s v="2025 02 9332 212"/>
    <n v="818.12"/>
    <x v="125"/>
    <s v="CAJA SUP GEWISS GW40026  8MOD S/PUERTA / CAJA SUP GEWISS GW40026  8MOD S/PUERTA / ZOCALO 1EL NIESSEN 8291-BA  SUPERF. /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3959"/>
    <s v="D"/>
    <d v="2025-06-10T00:00:00"/>
    <n v="22025001129"/>
    <s v="2025 11 1631 214"/>
    <n v="807.18"/>
    <x v="465"/>
    <s v="ALBARÁN 2351 19/05/2025 NºE-mail 07-05-25 / PV Nº 2025PV1.../// AM EXP 18/2022 // SERVICIO DE LIMPIEZA VIARIA."/>
    <n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5976"/>
    <s v="AD"/>
    <d v="2025-06-13T00:00:00"/>
    <n v="22025004702"/>
    <s v="2025 03 9241 213"/>
    <n v="801.02"/>
    <x v="685"/>
    <s v="REPARACIÓN DEL SISTEMA DE CONTROL DE VARAS DEL TEATRO DEL CC PARQUESOL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4303"/>
    <s v="D"/>
    <d v="2025-06-11T00:00:00"/>
    <n v="22025001122"/>
    <s v="2025 11 1621 214"/>
    <n v="775.61"/>
    <x v="190"/>
    <s v="8875KMN / INTERRUPTOR ( 1421851 ) / CUBIERTA ( 2126392 ) / SUPLEMENTO S.../// AM EXP 23/2020 // SERVICIO DE LIMPIEZA."/>
    <n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584"/>
    <s v="D"/>
    <d v="2025-06-19T00:00:00"/>
    <n v="22025000917"/>
    <s v="2025 11 1321 214"/>
    <n v="775.49"/>
    <x v="143"/>
    <s v="TA25 107 REPARACION 1760-LKK KMS 62924 METER EASY PARA VER AVERIAS, AVERIA INTERMITENTE DE SENSOR DE PARTICULAS BORRAR 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9410"/>
    <s v="D"/>
    <d v="2025-06-27T00:00:00"/>
    <n v="22025001123"/>
    <s v="2025 11 1631 214"/>
    <n v="750.81"/>
    <x v="143"/>
    <s v="TA25 101 REPARACION 8338-KVB KMS 90854  METER EASY PARA VER AVERIAS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7134"/>
    <s v="AD"/>
    <d v="2025-06-19T00:00:00"/>
    <n v="22025004864"/>
    <s v="2025 01 9207 22001"/>
    <n v="750"/>
    <x v="127"/>
    <s v="ADJUDICA RENOVACIÓN SUSCRIPCIÓN A UN EJEMPLAR DIARIO PERIÓDICO ABC (01/05/2025 a 30/04/2026) MEDIOS DE COMUNICACIÓN"/>
    <n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001"/>
  </r>
  <r>
    <n v="220250022501"/>
    <s v="D"/>
    <d v="2025-06-05T00:00:00"/>
    <n v="22025001274"/>
    <s v="2025 07 1711 213"/>
    <n v="745.69"/>
    <x v="234"/>
    <s v="MANO DE OBRA / STIHL BUJÍA NGK CMR6H 4007011 / STIHL FILTRO DE AIRE 41801410300 / MANO DE OBRA / WALKER CORREA REF. 7234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4422"/>
    <s v="D"/>
    <d v="2025-06-11T00:00:00"/>
    <n v="22025001128"/>
    <s v="2025 11 1621 22199"/>
    <n v="745.12"/>
    <x v="435"/>
    <s v="TORNILLO 8.8 12X100 DIN-931 / LLAVE COMBINADA 36MM  KING TONY  107136 / L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549"/>
    <s v="D"/>
    <d v="2025-06-05T00:00:00"/>
    <n v="22025001124"/>
    <s v="2025 11 1621 214"/>
    <n v="734.71"/>
    <x v="288"/>
    <s v="Alb. A25/187480 de 21/04/2025 / MANGUERA DE 3/8  x 25 MTS. / Alb. A25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346"/>
    <s v="D"/>
    <d v="2025-06-11T00:00:00"/>
    <n v="22025001079"/>
    <s v="2025 06 3232 212"/>
    <n v="731.03"/>
    <x v="243"/>
    <s v="SUMINISTRO MATERIAL DE FONTANERÍA // CEIP MIGUEL DELIB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12"/>
    <s v="D"/>
    <d v="2025-06-05T00:00:00"/>
    <n v="22025001128"/>
    <s v="2025 11 1621 22199"/>
    <n v="726.19"/>
    <x v="376"/>
    <s v="CONTENEDOR Nº 1 AZUL. REPARAR GOLPES. SUSTITUCIÓN DE BISAGRAS.../// AM EXP 18/2022 // SERV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586"/>
    <s v="D"/>
    <d v="2025-06-19T00:00:00"/>
    <n v="22025000917"/>
    <s v="2025 11 1321 214"/>
    <n v="719.56"/>
    <x v="460"/>
    <s v="MANILLAR HONDA CB-500XA / KIT DE TRANSMISIÓN HONDA CB 500 X . RK 520XRE 15X41X112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7344"/>
    <s v="D"/>
    <d v="2025-06-19T00:00:00"/>
    <n v="22025001496"/>
    <s v="2025 05 4312 22199"/>
    <n v="716.45"/>
    <x v="125"/>
    <s v="MT CABLE RV-K FLEX  3G1,5   &quot;&quot;ROLLO&quot;&quot; / MT CABLE RZ1-K 1KV FLEX ?ROLLO? 3G2,5 (AS) / PUNTERA  ERMA DUO-2X2,50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2393"/>
    <s v="D"/>
    <d v="2025-06-05T00:00:00"/>
    <n v="22025001128"/>
    <s v="2025 11 1621 22199"/>
    <n v="704.79"/>
    <x v="376"/>
    <s v="CONTENEDOR Nº 1 AZUL. REPARAR GOLPES. REPARACIÓN DE PUERTAS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628"/>
    <s v="D"/>
    <d v="2025-06-19T00:00:00"/>
    <n v="22025001128"/>
    <s v="2025 11 1621 22199"/>
    <n v="704.79"/>
    <x v="376"/>
    <s v="CONTENEDOR Nº 1 AZUL. SUSTITUCIÓN DE BISAGRAS. REPARACIÓN DE ABOLL.../// AM EXP 18/2020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5460"/>
    <s v="D"/>
    <d v="2025-06-12T00:00:00"/>
    <n v="22025004010"/>
    <s v="2025 03 9241 213"/>
    <n v="695.97"/>
    <x v="220"/>
    <s v="SUMINISTRO MATERIAL ELECTRICIDAD C.C. PARQUEOL Y PILARICA (ID 46030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4412"/>
    <s v="D"/>
    <d v="2025-06-11T00:00:00"/>
    <n v="22025001125"/>
    <s v="2025 11 1621 22103"/>
    <n v="695.27"/>
    <x v="353"/>
    <s v="ADBLUE A GRANEL /// SERVICIO DE LIMPIEZA.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2587"/>
    <s v="D"/>
    <d v="2025-06-05T00:00:00"/>
    <n v="22025001124"/>
    <s v="2025 11 1621 214"/>
    <n v="691.26"/>
    <x v="441"/>
    <s v="PATIN EYECTORA FMO (2011) / RASCADOR PRENSA FMO (2011) / PATIN COBERTUR.../// AM EXP 18/2022 // SERVICIO DE LIMPIEZA."/>
    <n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420"/>
    <s v="D"/>
    <d v="2025-06-11T00:00:00"/>
    <n v="22025001128"/>
    <s v="2025 11 1621 22199"/>
    <n v="687.46"/>
    <x v="422"/>
    <s v="CHEKPOINT AMARILLO 33MM / CASQUILLOS DE CENTRAJE / SEPIOLITA 20KG. 15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398"/>
    <s v="D"/>
    <d v="2025-06-11T00:00:00"/>
    <n v="22025001123"/>
    <s v="2025 11 1631 214"/>
    <n v="686.69"/>
    <x v="287"/>
    <s v="3186LL-H.M.O.  SUSTITUIR  BOBINAS  DE LOS 4 CILINDROS / BOBINA ENC... 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628"/>
    <s v="D"/>
    <d v="2025-06-05T00:00:00"/>
    <n v="22025001123"/>
    <s v="2025 11 1631 214"/>
    <n v="674.19"/>
    <x v="287"/>
    <s v="9732MGW EO-MANTENIMIENTO EO /  MPMM01000 /  MPTT02000 /  MPTT03000 / A.../// AM EXP 23/2020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617"/>
    <s v="D"/>
    <d v="2025-06-05T00:00:00"/>
    <n v="22025000731"/>
    <s v="2025 10 2312 212"/>
    <n v="671.45"/>
    <x v="125"/>
    <s v="MANT. SUMINISTRO MATERIAL REPARACIONES DE LOS CVA- AM-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4299"/>
    <s v="D"/>
    <d v="2025-06-11T00:00:00"/>
    <n v="22025000731"/>
    <s v="2025 10 2312 212"/>
    <n v="659.45"/>
    <x v="111"/>
    <s v="SUMINISTRO DE CAJA CONTROL  RMG/M88.62A2 PARA REPARACION DEL CVA ZONA ESTE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3876"/>
    <s v="D"/>
    <d v="2025-06-10T00:00:00"/>
    <n v="22025001122"/>
    <s v="2025 11 1621 214"/>
    <n v="648.34"/>
    <x v="130"/>
    <s v="ALBARAN 0030469 0373GTW: 84,69 ALBARAN 0030480 0373GTW: 28,23 ALB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403"/>
    <s v="D"/>
    <d v="2025-06-12T00:00:00"/>
    <n v="22025001270"/>
    <s v="2025 07 1711 22199"/>
    <n v="617.4"/>
    <x v="774"/>
    <s v="nº vale 1334 ( DESTINO: VIVERO SOTO ) / TUERCA AUTOBLOCANTE M-20 / TORNILLO HEXAGONAL ZN M-20 X 110 / MARTILLO DESBROZAD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4952"/>
    <s v="AD"/>
    <d v="2025-06-11T00:00:00"/>
    <n v="22025004082"/>
    <s v="2025 08 1532 609"/>
    <n v="617.12"/>
    <x v="253"/>
    <s v="Ensayos Control Calidad en obras de Suministro Eléctrico para Nueva Feria Gastronómica. Expte 30/2024 SETM."/>
    <n v="220"/>
    <s v="MALAGA"/>
    <s v="MALAGA"/>
    <x v="4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0"/>
    <s v="609"/>
  </r>
  <r>
    <n v="220250023698"/>
    <s v="D"/>
    <d v="2025-06-10T00:00:00"/>
    <n v="22025002819"/>
    <s v="2025 08 1532 210"/>
    <n v="607.99"/>
    <x v="167"/>
    <s v="ALBARAN: AV25/01510 F: 07/03/2025 / CINTA AMERICANA DUCT TAPE 50MM*50M SILVER / MEDIDOR LASER LDM100 4933459278 MILWAUKE"/>
    <n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22583"/>
    <s v="D"/>
    <d v="2025-06-05T00:00:00"/>
    <n v="22025001129"/>
    <s v="2025 11 1631 214"/>
    <n v="601.47"/>
    <x v="714"/>
    <s v="CUB. 195/75R16C 110/108R VANC100 ContiVanContact 100 10PR ( 1277K.../// AM EXP 18/2022 // SERVICIO DE LIMPIEZA VIARIA."/>
    <n v="300"/>
    <s v="CORDOBA"/>
    <s v="CORDOB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7393"/>
    <s v="D"/>
    <d v="2025-06-19T00:00:00"/>
    <n v="22025001325"/>
    <s v="2025 10 2412 22199"/>
    <n v="599.70000000000005"/>
    <x v="452"/>
    <s v="SUMINISTRO DE DAMASCO ESTUCO SEDA PERLESCENTE 2.5LT PARA EL CURSO DE  PINTURA  DEC. VII DEL C. DE FORMACION PARA EL EMPL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414"/>
    <s v="D"/>
    <d v="2025-06-05T00:00:00"/>
    <n v="22025001128"/>
    <s v="2025 11 1621 22199"/>
    <n v="599.01"/>
    <x v="376"/>
    <s v="CONTENEDOR Nº 1 AZUL. REPARAR GOLPES. SUSTITUCIÓN DE BISAGRAS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096"/>
    <s v="D"/>
    <d v="2025-06-03T00:00:00"/>
    <n v="22025001129"/>
    <s v="2025 11 1631 214"/>
    <n v="593.86"/>
    <x v="714"/>
    <s v="CUB. 28X12.5-15 24PR HALT HAULER + FULL / CAMARA 28X12.50-15 TR75A.../// AM EXP 18/2022 // SERVICIO DE LIMPIEZA VIARIA."/>
    <n v="300"/>
    <s v="CORDOBA"/>
    <s v="CORDOB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7553"/>
    <s v="D"/>
    <d v="2025-06-19T00:00:00"/>
    <n v="22025001267"/>
    <s v="2025 07 1711 22106"/>
    <n v="589.77"/>
    <x v="475"/>
    <s v="CESPED FORMULA MULTIRUSTIC (10 Kgs) / PREVICUR ENERGY (1 lt)"/>
    <n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6"/>
  </r>
  <r>
    <n v="220250022399"/>
    <s v="D"/>
    <d v="2025-06-05T00:00:00"/>
    <n v="22025000917"/>
    <s v="2025 11 1321 214"/>
    <n v="584.02"/>
    <x v="460"/>
    <s v="FILTRO DE ACEITE HF183 / FILTRO DE ACEITE HF136 / FILTRO DE AIRE HFA3150 GN 250 / BUJÍA NGK DR8EA / JUEGO DE PASTILLAS D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529"/>
    <s v="D"/>
    <d v="2025-06-05T00:00:00"/>
    <n v="22025001129"/>
    <s v="2025 11 1631 214"/>
    <n v="583.29"/>
    <x v="389"/>
    <s v="PRENSA TALLER / CUERPO ER AP M 1/4 NPT ROSCADO / ADAPTADOR ER AP H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3941"/>
    <s v="D"/>
    <d v="2025-06-10T00:00:00"/>
    <n v="22025001122"/>
    <s v="2025 11 1621 214"/>
    <n v="582.01"/>
    <x v="135"/>
    <s v="MANO DE OBRA TALLER NORMAL / REVISION ITV GRUA / GESTION DE RESIDUOS M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414"/>
    <s v="D"/>
    <d v="2025-06-11T00:00:00"/>
    <n v="22025001125"/>
    <s v="2025 11 1621 22103"/>
    <n v="580.79999999999995"/>
    <x v="353"/>
    <s v="DYNAMIC GRASA DYNAKOTE EP-00 EC 18KG /// SERVICIO DE LIMPIEZA.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7391"/>
    <s v="D"/>
    <d v="2025-06-19T00:00:00"/>
    <n v="22025001270"/>
    <s v="2025 07 1711 22199"/>
    <n v="577.04"/>
    <x v="234"/>
    <s v="PROTECTOR AUDITIVO 3M OPTIME III H540A / CINTA PAPEL KREPP 48MMx45M LISO  MIARCO / MANGUERA CRISTAL  8x12 TUM. / MANGUER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349"/>
    <s v="D"/>
    <d v="2025-06-05T00:00:00"/>
    <n v="22025000919"/>
    <s v="2025 11 1321 214"/>
    <n v="573.52"/>
    <x v="422"/>
    <s v="FILTRO DE AIRE / FILTRO HABITACULO / FILTRO DE COMBUSTIBLE / FILTRO DE ACEITE / PASTILLAS DELANTERAS CRAFTER / TESTIGO F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675"/>
    <s v="D"/>
    <d v="2025-06-05T00:00:00"/>
    <n v="22025000917"/>
    <s v="2025 11 1321 214"/>
    <n v="573.26"/>
    <x v="460"/>
    <s v="SENSOR DE PRESIÓN DE ACEITE HONDA CB-500X / TULIPA INTERMITENTE D-IZQ VERSYS / TORNILLO TULIPA / CARENADO FARO DELANTERO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4384"/>
    <s v="D"/>
    <d v="2025-06-11T00:00:00"/>
    <n v="22025001122"/>
    <s v="2025 11 1621 214"/>
    <n v="572.96"/>
    <x v="96"/>
    <s v="REPUESTOS / .................................................... / CABL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24"/>
    <s v="D"/>
    <d v="2025-06-10T00:00:00"/>
    <n v="22025001122"/>
    <s v="2025 11 1621 214"/>
    <n v="571.91"/>
    <x v="135"/>
    <s v="MANTENIMIENTO PK / ENGRASAR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563"/>
    <s v="D"/>
    <d v="2025-06-19T00:00:00"/>
    <n v="22025001270"/>
    <s v="2025 07 1711 22199"/>
    <n v="570.49"/>
    <x v="243"/>
    <s v="ALB: 25-213459 PED: 25-022107-1003 S/PED: 1363 / BOLSA 10 UDS CONECTOR 3 CABLES 1.5MM DBM / BOLSA 20 FILTROS VALVULAS PG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539"/>
    <s v="D"/>
    <d v="2025-06-05T00:00:00"/>
    <n v="22025004010"/>
    <s v="2025 03 9241 213"/>
    <n v="569.9"/>
    <x v="220"/>
    <s v="SUMINISTRO LUMINARIAS PARA CENTROS CÍVICOS 661608PL - Legrand URA21 LED PLUS 200lm 1H NP IP42 / 661616 - Caja estanca p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9539"/>
    <s v="D"/>
    <d v="2025-06-27T00:00:00"/>
    <n v="22025000917"/>
    <s v="2025 11 1321 214"/>
    <n v="567.97"/>
    <x v="706"/>
    <s v="TAO25 998 REPARACION 9447-HMT KMS 168213 CAMBIAR CUATRO NEUMATICOS TRASEROS KIT-A PACK SERVICIO MONTAJE NTCO. HASTA 16&quot;&quot;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9412"/>
    <s v="D"/>
    <d v="2025-06-27T00:00:00"/>
    <n v="22025001122"/>
    <s v="2025 11 1621 214"/>
    <n v="567.9"/>
    <x v="29"/>
    <s v="PARTE DERECHA CINTURÓN DE / AFLOJATODO MULTIUSOS 400 / AUTOCUT C 26-2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309"/>
    <s v="D"/>
    <d v="2025-06-05T00:00:00"/>
    <n v="22025001324"/>
    <s v="2025 10 2412 22199"/>
    <n v="566.96"/>
    <x v="167"/>
    <s v="SUMINISTRO DE  BRIDA NYLON 4,8*370MM NEGRA PARA EL CURSO PARQUES Y JARDINES DEL C. DE FORMACION PARA EL EMPLEO- JACINTO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6584"/>
    <s v="ADO"/>
    <d v="2025-06-16T00:00:00"/>
    <n v="22025002475"/>
    <s v="2025 07 1623 22700"/>
    <n v="414951.22"/>
    <x v="506"/>
    <s v="TM. RECOGIDA RSU ABRIL 2025 ( Los precios corresponden a la Ordenanza reguladora de la Prestación Patrimonial de Carácte"/>
    <n v="250"/>
    <s v="VALLADOLID"/>
    <s v="VALLADOLID"/>
    <x v="6"/>
    <s v="PrAbier - Procedimiento Abierto"/>
    <s v="MultiC - MultiCriterio"/>
    <x v="2"/>
    <x v="1"/>
    <s v="2"/>
    <s v="2. Gastos corrientes en bienes y servicios"/>
    <s v="07"/>
    <x v="9"/>
    <s v="1623"/>
    <s v="1623. Tratamiento de residuos"/>
    <s v="22"/>
    <s v="22700"/>
  </r>
  <r>
    <n v="220250027316"/>
    <s v="D"/>
    <d v="2025-06-19T00:00:00"/>
    <n v="22025001274"/>
    <s v="2025 07 1711 213"/>
    <n v="565.48"/>
    <x v="407"/>
    <s v="BUJIA / TURF-GARD Oil 5W30 SN/GF5 / FILTRO AIRE EXTERIOR / LIMPIADOR DESENGRASANTE / FILTRO DE ACEITE / LUBRICANTE SPRAY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2662"/>
    <s v="D"/>
    <d v="2025-06-05T00:00:00"/>
    <n v="22025001122"/>
    <s v="2025 11 1621 214"/>
    <n v="561.14"/>
    <x v="96"/>
    <s v="REPUESTOS // RUEDA COMPL. CM600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408"/>
    <s v="D"/>
    <d v="2025-06-27T00:00:00"/>
    <n v="22025001123"/>
    <s v="2025 11 1631 214"/>
    <n v="541.20000000000005"/>
    <x v="143"/>
    <s v="TA25 99 REPARACION 9732-MGW KMS 12427 CAMBIAR ALETA Y TRAVIERSA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3951"/>
    <s v="D"/>
    <d v="2025-06-10T00:00:00"/>
    <n v="22025001122"/>
    <s v="2025 11 1621 214"/>
    <n v="537.24"/>
    <x v="786"/>
    <s v="DIAPRES SUSPENSION NEUMATICA TERCE EJE ORIGINAL IVECO ES41.5803074131 / MO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42"/>
    <s v="D"/>
    <d v="2025-06-05T00:00:00"/>
    <n v="22025001276"/>
    <s v="2025 07 1711 214"/>
    <n v="536.54999999999995"/>
    <x v="143"/>
    <s v="TA25 92 REPARACION 5833-BZK KMS.235510 DESPLAZAMIENTO A SOTO MEDINILLA (CTRA) CAMBIAR BATERIAS (ESTABAN REVENTADAS) / BA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4394"/>
    <s v="D"/>
    <d v="2025-06-11T00:00:00"/>
    <n v="22025001123"/>
    <s v="2025 11 1631 214"/>
    <n v="526.22"/>
    <x v="287"/>
    <s v="5682MDL-  H.M.O., DESM-MONT. ACC PARA SUST. RETEN TRAS DE CIGÜEÑAL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541"/>
    <s v="D"/>
    <d v="2025-06-05T00:00:00"/>
    <n v="22025001128"/>
    <s v="2025 11 1621 22199"/>
    <n v="523.52"/>
    <x v="125"/>
    <s v="MANIPULA SE XD4-PA24     4DIRECC / DETECTOR SE XS1-18B3PAM12  8MM PNP NA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834"/>
    <s v="D"/>
    <d v="2025-06-05T00:00:00"/>
    <n v="22025001276"/>
    <s v="2025 07 1711 214"/>
    <n v="520.30999999999995"/>
    <x v="501"/>
    <s v="BATERIA SCANRECO / FINAL CARRERA DE 1/2 HIDRAULICO / PORTES MATERIAL / TAPAS FABRICADAS / MANO DE OBRA HIDRAULICA ( MATR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2303"/>
    <s v="D"/>
    <d v="2025-06-05T00:00:00"/>
    <n v="22025001324"/>
    <s v="2025 10 2412 22199"/>
    <n v="518.76"/>
    <x v="479"/>
    <s v="PROGRAMA MIXTO PARQUES Y JARDINES VI MIXTO/24/VA/0004 SUMINISTRO DE PLANTA DE TEMPORADA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703"/>
    <s v="D"/>
    <d v="2025-06-05T00:00:00"/>
    <n v="22025001132"/>
    <s v="2025 11 1631 22199"/>
    <n v="518.16"/>
    <x v="337"/>
    <s v="BONDERITE C-MC 3000 D2 JC20KG DESENGRASANTE MANTENIMIENTO LOC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7407"/>
    <s v="D"/>
    <d v="2025-06-19T00:00:00"/>
    <n v="22025001602"/>
    <s v="2025 07 1711 619"/>
    <n v="511.69"/>
    <x v="445"/>
    <s v="ELEMENTOS DE RIEGO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5462"/>
    <s v="D"/>
    <d v="2025-06-12T00:00:00"/>
    <n v="22025004014"/>
    <s v="2025 03 9241 212"/>
    <n v="507.32"/>
    <x v="234"/>
    <s v="CERRAJERÍA ID 0046350-CC PARQUESOL // ID: 0045721-CC DELICIAS /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9463"/>
    <s v="D"/>
    <d v="2025-06-27T00:00:00"/>
    <n v="22025004014"/>
    <s v="2025 03 9241 212"/>
    <n v="504.74"/>
    <x v="445"/>
    <s v="MATERIAL PARA REPARACIÓN BOMBA C.C. JOSÉ LUIS MOSQUERA (ID46659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2527"/>
    <s v="D"/>
    <d v="2025-06-05T00:00:00"/>
    <n v="22025004010"/>
    <s v="2025 03 9241 213"/>
    <n v="497.84"/>
    <x v="234"/>
    <s v="SUMINISTRO DE MATERIAL FERRETERÍA PARA VARIOS CENTROS CÍVICOS SPC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856"/>
    <s v="D"/>
    <d v="2025-06-05T00:00:00"/>
    <n v="22025001270"/>
    <s v="2025 07 1711 22199"/>
    <n v="497.43"/>
    <x v="445"/>
    <s v="PILA ALCALINA 9 V. / ASPERSOR LATON SECTORIAL MODELO 19-S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7579"/>
    <s v="D"/>
    <d v="2025-06-19T00:00:00"/>
    <n v="22025000919"/>
    <s v="2025 11 1321 214"/>
    <n v="479.21"/>
    <x v="352"/>
    <s v="BREMB/09B35310 - DISCO DE FRENO / TEXTA/2471001 - PASTILLA DE FRENO / TEXTO/ - 2168 HCN / MAHLE/LX42971 - FILTRO DE AIRE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30011"/>
    <s v="D"/>
    <d v="2025-06-30T00:00:00"/>
    <n v="22025002497"/>
    <s v="2025 08 1341 22799"/>
    <n v="234356.48000000001"/>
    <x v="788"/>
    <s v="Contrato servicios de mantenimiento y explotación de control de accesos y gestión de la ZBE (exp. 43/2024)"/>
    <n v="300"/>
    <s v="MADRID"/>
    <s v="MADRID"/>
    <x v="0"/>
    <s v="PrAbier - Procedimiento Abierto"/>
    <s v="MultiC - MultiCriterio"/>
    <x v="2"/>
    <x v="1"/>
    <s v="2"/>
    <s v="2. Gastos corrientes en bienes y servicios"/>
    <s v="08"/>
    <x v="2"/>
    <s v="1341"/>
    <s v="1341. Movilidad"/>
    <s v="22"/>
    <s v="22799"/>
  </r>
  <r>
    <n v="220250027108"/>
    <s v="AD"/>
    <d v="2025-06-18T00:00:00"/>
    <n v="22025004613"/>
    <s v="2025 08 1651 619"/>
    <n v="116000"/>
    <x v="177"/>
    <s v="Lote 1 contrato conserv. reparación instalaciones de alumbrado en VA (3ª prórroga exp. 8/2021 PS 3) Pres. participativos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2935"/>
    <s v="AD"/>
    <d v="2025-06-05T00:00:00"/>
    <n v="22025002976"/>
    <s v="2025 01 4331 623"/>
    <n v="100000"/>
    <x v="584"/>
    <s v="AMPLIACION RUTA RIOS DE LUZ. LOTE 2. ILUMINACION ORNAMENTAL CASA MANTILLA"/>
    <n v="220"/>
    <s v="MADRID"/>
    <s v="MADRID"/>
    <x v="5"/>
    <s v="PrAbier - Procedimiento Abierto"/>
    <s v="MultiC - MultiCriterio"/>
    <x v="2"/>
    <x v="1"/>
    <s v="6"/>
    <s v="6. Inversiones reales"/>
    <s v="01"/>
    <x v="6"/>
    <s v="4331"/>
    <s v="4331. Desarrollo empresarial"/>
    <s v="62"/>
    <s v="623"/>
  </r>
  <r>
    <n v="220250023993"/>
    <s v="AD"/>
    <d v="2025-06-10T00:00:00"/>
    <n v="22025004155"/>
    <s v="2025 04 9204 636"/>
    <n v="62202.32"/>
    <x v="537"/>
    <s v="GESTIÓN Y MANTENIMIENTO ÁREAS WIF, PRIMERA PRÓRROGA, 2025/CTA/22"/>
    <n v="220"/>
    <s v="VALLADOLID"/>
    <s v="VALLADOLID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3"/>
    <s v="636"/>
  </r>
  <r>
    <n v="220250026477"/>
    <s v="AD"/>
    <d v="2025-06-16T00:00:00"/>
    <n v="22025004606"/>
    <s v="2025 11 1321 223"/>
    <n v="150"/>
    <x v="371"/>
    <s v="GASTOS DE ENVÍO APARATOS DE VERIFICACIÓN Y MUESTRAS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3"/>
  </r>
  <r>
    <n v="220250025939"/>
    <s v="AD"/>
    <d v="2025-06-12T00:00:00"/>
    <n v="22025004409"/>
    <s v="2025 10 2312 22699"/>
    <n v="201.65"/>
    <x v="732"/>
    <s v="RECOGIDA DE TRABAJOS EN LOS CVA EL2 DE JUNIO PARA EXPOSICION EN EL CVA H. DEL REY Y RECOGIDA Y DEVOLUCUON EL 16  DE JUN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5939"/>
    <s v="AD"/>
    <d v="2025-06-12T00:00:00"/>
    <n v="22025004410"/>
    <s v="2025 10 2312 22699"/>
    <n v="282.35000000000002"/>
    <x v="732"/>
    <s v="RECOGIDA DE TRABAJOS EN LOS CVA EL2 DE JUNIO PARA EXPOSICION EN EL CVA H. DEL REY Y RECOGIDA Y DEVOLUCUON EL 16  DE JUN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7104"/>
    <s v="AD"/>
    <d v="2025-06-18T00:00:00"/>
    <n v="22025004475"/>
    <s v="2025 08 1651 619"/>
    <n v="56036.38"/>
    <x v="513"/>
    <s v="Lote 3 contrato conservación, reparación de instalaciones de alumbrado en Vallladolid (3ª prórroga exp. 8/2021 PS 3)"/>
    <n v="220"/>
    <s v="MADRID"/>
    <s v="MADR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5944"/>
    <s v="AD"/>
    <d v="2025-06-12T00:00:00"/>
    <n v="22025004442"/>
    <s v="2025 06 3321 22799"/>
    <n v="363"/>
    <x v="240"/>
    <s v="CTTO. SERVICIO REALIZACIÓN DE TALLER DE ESCRITURA PARA ADULTOS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9951"/>
    <s v="AD"/>
    <d v="2025-06-30T00:00:00"/>
    <n v="22025004943"/>
    <s v="2025 10 2315 22621"/>
    <n v="400"/>
    <x v="789"/>
    <s v="PROYECCION DEL DOCUMENTAL EN LA CONMEMORACION DIA DEL ORGULLO LGTBI+ // ESPACIO SEMINCI // 26-06-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6471"/>
    <s v="AD"/>
    <d v="2025-06-16T00:00:00"/>
    <n v="22025004578"/>
    <s v="2025 11 1361 22199"/>
    <n v="401.12"/>
    <x v="165"/>
    <s v="Adquisición de EXTINTORES EN PRÁCTICAS DE AGUA Y CO2 Y PRECINTOS DE PLÁSTICO para formación en extinción de ince//SEISPC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27303"/>
    <s v="AD"/>
    <d v="2025-06-19T00:00:00"/>
    <n v="22025004539"/>
    <s v="2025 03 9241 212"/>
    <n v="409.69"/>
    <x v="454"/>
    <s v="SUMINISTRO DE 12,5 M. DE POLICARBONATO COMPACTO PARA REPARACIÓN EN TRAGALUZ DEL C.I.C. CONDE ANSÚREZ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3979"/>
    <s v="D"/>
    <d v="2025-06-10T00:00:00"/>
    <n v="22025001128"/>
    <s v="2025 11 1621 22199"/>
    <n v="476.52"/>
    <x v="473"/>
    <s v="MESA SIN FALDON PATA T 100X80 ACABADO HAYA PLATA /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8381"/>
    <s v="AD"/>
    <d v="2025-06-23T00:00:00"/>
    <n v="22025004645"/>
    <s v="2025 10 2315 22621"/>
    <n v="423.5"/>
    <x v="222"/>
    <s v="INSTALACION ELECTRICA TEMPORAL PARA EL DIA DEL ORGULLO LGTBI+ // PLAZA PORTUGALETE // 28 JUNIO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6355"/>
    <s v="AD"/>
    <d v="2025-06-16T00:00:00"/>
    <n v="22025004201"/>
    <s v="2025 10 2312 623"/>
    <n v="424.05"/>
    <x v="790"/>
    <s v="FRIGORIFICO COMBI PARA UNA DE LAS ESTANCIAS DIURNAS DELCVA RONDILLA- INICIATIVAS SOCIALES"/>
    <n v="220"/>
    <s v="VALLADOLID"/>
    <s v="VALLADOLID"/>
    <x v="3"/>
    <s v="AdDirec - Adjudicación Directa"/>
    <s v="SinC - Sin Criterio"/>
    <x v="0"/>
    <x v="1"/>
    <s v="6"/>
    <s v="6. Inversiones reales"/>
    <s v="10"/>
    <x v="3"/>
    <s v="2312"/>
    <s v="2312. Iniciativas sociales"/>
    <s v="62"/>
    <s v="623"/>
  </r>
  <r>
    <n v="220250029603"/>
    <s v="AD"/>
    <d v="2025-06-27T00:00:00"/>
    <n v="22025004945"/>
    <s v="2025 01 9206 22606"/>
    <n v="435.6"/>
    <x v="737"/>
    <s v="ASISTENCIA PARA APERTURA Y CIERRE DE VITRINAS EN SALA DE EXPOSICIONES, MONTAJE DE ATRILES Y TRASLADO PANEL LUMINOSO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6"/>
  </r>
  <r>
    <n v="220250028746"/>
    <s v="AD"/>
    <d v="2025-06-24T00:00:00"/>
    <n v="22025004843"/>
    <s v="2025 10 2315 22799"/>
    <n v="435.6"/>
    <x v="294"/>
    <s v="PUNTO VIOLETA EN SAN JUAN// ZONA DE LAS MORERAS// JUNIO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29947"/>
    <s v="AD"/>
    <d v="2025-06-30T00:00:00"/>
    <n v="22025004905"/>
    <s v="2025 10 2315 22611"/>
    <n v="439.45"/>
    <x v="322"/>
    <s v="CONTRATO DE SERVICIOS DE CATERING PROGRAMA DE INSERCIÓN LABORAL // CENTRO MUNICIPAL DE IGUALDAD // JUNIO 2025"/>
    <n v="220"/>
    <s v="LEON"/>
    <s v="LEON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28379"/>
    <s v="AD"/>
    <d v="2025-06-23T00:00:00"/>
    <n v="22025004642"/>
    <s v="2025 10 2315 22621"/>
    <n v="440"/>
    <x v="791"/>
    <s v="ACTUACION DE UN DUO EN EL DIA DEL ORGULLO LGTBI+ // PLAZA PORTUGALETE // 28 DE JUNIO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30013"/>
    <s v="D"/>
    <d v="2025-06-30T00:00:00"/>
    <n v="22025003365"/>
    <s v="2025 0950 4321 640"/>
    <n v="48400"/>
    <x v="792"/>
    <s v="CONTRATO PLAN DIRECTOR PATRIMONIO INDUSTRIAL VALLADOLID. ACTUACIÓN 16 Y 17. PROYECTO VALLADOLID CIUDAD CREATIVA. PRTR"/>
    <n v="300"/>
    <s v="SANTIAGO DE COMPOSTELA"/>
    <s v="A CORUÑA"/>
    <x v="0"/>
    <s v="PrAbier - Procedimiento Abierto"/>
    <s v="MultiC - MultiCriterio"/>
    <x v="2"/>
    <x v="1"/>
    <n v="6"/>
    <s v="6. Inversiones reales"/>
    <s v="09"/>
    <x v="8"/>
    <n v="4321"/>
    <s v="4321. Turismo"/>
    <n v="64"/>
    <n v="640"/>
  </r>
  <r>
    <n v="220250028766"/>
    <s v="AD"/>
    <d v="2025-06-25T00:00:00"/>
    <n v="22025004890"/>
    <s v="2025 08 1532 619"/>
    <n v="48328.61"/>
    <x v="577"/>
    <s v="Contrato menor de reparaciones en el entorno del estadio José Zorrilla"/>
    <n v="220"/>
    <s v="VALLADOLID"/>
    <s v="VALLADOLID"/>
    <x v="4"/>
    <s v="AdDirec - Adjudicación Directa"/>
    <s v="SinC - Sin Criterio"/>
    <x v="0"/>
    <x v="1"/>
    <s v="6"/>
    <s v="6. Inversiones reales"/>
    <s v="08"/>
    <x v="2"/>
    <s v="1532"/>
    <s v="1532. Pavimentación vias públicas y otros servicios urbanísticos"/>
    <s v="61"/>
    <s v="619"/>
  </r>
  <r>
    <n v="220250023568"/>
    <s v="AD"/>
    <d v="2025-06-09T00:00:00"/>
    <n v="22025004320"/>
    <s v="2025 11 1321 641"/>
    <n v="46145.84"/>
    <x v="705"/>
    <s v="MATRIZ DE COMUNICACIONES DE POLICÍA MUNICIPAL LOTE Nº 2. EXPTE 41/2021"/>
    <n v="220"/>
    <s v="ROZAS DE MADRID (LAS)"/>
    <s v="MADRID"/>
    <x v="3"/>
    <s v="PrAbier - Procedimiento Abierto"/>
    <s v="MultiC - MultiCriterio"/>
    <x v="2"/>
    <x v="1"/>
    <s v="6"/>
    <s v="6. Inversiones reales"/>
    <s v="11"/>
    <x v="0"/>
    <s v="1321"/>
    <s v="1321. Policía municipal"/>
    <s v="64"/>
    <s v="641"/>
  </r>
  <r>
    <n v="220250022935"/>
    <s v="AD"/>
    <d v="2025-06-05T00:00:00"/>
    <n v="22025002977"/>
    <s v="2025 01 4331 623"/>
    <n v="45956.84"/>
    <x v="584"/>
    <s v="AMPLIACION RUTA RIOS DE LUZ. LOTE 2. ILUMINACION ORNAMENTAL CASA MANTILLA"/>
    <n v="220"/>
    <s v="MADRID"/>
    <s v="MADRID"/>
    <x v="5"/>
    <s v="PrAbier - Procedimiento Abierto"/>
    <s v="MultiC - MultiCriterio"/>
    <x v="2"/>
    <x v="1"/>
    <s v="6"/>
    <s v="6. Inversiones reales"/>
    <s v="01"/>
    <x v="6"/>
    <s v="4331"/>
    <s v="4331. Desarrollo empresarial"/>
    <s v="62"/>
    <s v="623"/>
  </r>
  <r>
    <n v="220250027309"/>
    <s v="ADO"/>
    <d v="2025-06-19T00:00:00"/>
    <n v="22025004502"/>
    <s v="2025 02 1511 609"/>
    <n v="43865.91"/>
    <x v="735"/>
    <s v="Jornada de Agente Habilitado por ADIF, como Piloto de Seguridad, en línea AVE, en día laborable, en horario diurno o noc"/>
    <n v="240"/>
    <s v="ALCOLEA DE CINCA"/>
    <s v="HUESCA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50023997"/>
    <s v="AD"/>
    <d v="2025-06-10T00:00:00"/>
    <n v="22025004168"/>
    <s v="2025 05 4312 632"/>
    <n v="35879.480000000003"/>
    <x v="160"/>
    <s v="REPARACION DE LA CUBIERTA AJARDINADA DEL MERCADO DEL CAMPILLO TRAS LA OBRA DE ACONDICIONAMIENTO  REALIZADA EN EL 2020."/>
    <n v="220"/>
    <s v="VALLADOLID"/>
    <s v="VALLADOLID"/>
    <x v="4"/>
    <s v="AdDirec - Adjudicación Directa"/>
    <s v="SinC - Sin Criterio"/>
    <x v="0"/>
    <x v="1"/>
    <s v="6"/>
    <s v="6. Inversiones reales"/>
    <s v="05"/>
    <x v="10"/>
    <s v="4312"/>
    <s v="4312. Mercados"/>
    <s v="63"/>
    <s v="632"/>
  </r>
  <r>
    <n v="220250022251"/>
    <s v="AD"/>
    <d v="2025-06-05T00:00:00"/>
    <n v="22025001567"/>
    <s v="2025 04 9204 636"/>
    <n v="33493.56"/>
    <x v="537"/>
    <s v="GESTIÓN Y MANTENIMIENTO ACCESOS PÚBLICOS A INTERNET, REAJUSTE DE ANUALIDADES (67/2021)"/>
    <n v="220"/>
    <s v="VALLADOLID"/>
    <s v="VALLADOLID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3"/>
    <s v="636"/>
  </r>
  <r>
    <n v="220250027103"/>
    <s v="AD"/>
    <d v="2025-06-18T00:00:00"/>
    <n v="22025004474"/>
    <s v="2025 08 1651 619"/>
    <n v="32020.79"/>
    <x v="177"/>
    <s v="Lote 2 contrato conservación, reparación de instalaciones de alumbrado en Vallladolid (3ª prórroga exp. 8/2021 PS 3)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2171"/>
    <s v="ADO"/>
    <d v="2025-06-03T00:00:00"/>
    <n v="22025004292"/>
    <s v="2025 01 4331 622"/>
    <n v="30744.01"/>
    <x v="793"/>
    <s v="CERTIFICACION Nº 12 Y FINAL,- ACONDICIONAMIENTO ENTORNO HUB INNOVACION.- EXPTE 17/2023"/>
    <n v="240"/>
    <s v="VILLARES DE LA REINA"/>
    <s v="SALAMANCA"/>
    <x v="4"/>
    <s v="PrAbier - Procedimiento Abierto"/>
    <s v="UniC - Único Criterio"/>
    <x v="2"/>
    <x v="1"/>
    <s v="6"/>
    <s v="6. Inversiones reales"/>
    <s v="01"/>
    <x v="6"/>
    <s v="4331"/>
    <s v="4331. Desarrollo empresarial"/>
    <s v="62"/>
    <s v="622"/>
  </r>
  <r>
    <n v="220250026751"/>
    <s v="D"/>
    <d v="2025-06-17T00:00:00"/>
    <n v="22025000898"/>
    <s v="2025 03 9241 22799"/>
    <n v="30208.86"/>
    <x v="794"/>
    <s v="SE-PC 6/2025 PRESTACIONES DE LA ESCUELA DE PARTICIPACIÓN CIUDADANA 2025 (2A)"/>
    <n v="300"/>
    <s v="MADRID"/>
    <s v="MADR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2"/>
    <s v="22799"/>
  </r>
  <r>
    <n v="220250029784"/>
    <s v="D"/>
    <d v="2025-06-27T00:00:00"/>
    <n v="22025002936"/>
    <s v="2025 01 9121 22001"/>
    <n v="25994.799999999999"/>
    <x v="795"/>
    <s v="CONTRATACIÓN SUMINISTRO EDICIÓN ESPECIAL LIBRO &quot;&quot;EL HEREJE&quot;&quot;"/>
    <n v="300"/>
    <s v="BARCELONA"/>
    <s v="BARCELONA"/>
    <x v="3"/>
    <s v="PrNegSP - Procedimiento Negociado Sin Publicidad"/>
    <s v="SinC - Sin Criterio"/>
    <x v="3"/>
    <x v="1"/>
    <s v="2"/>
    <s v="2. Gastos corrientes en bienes y servicios"/>
    <s v="01"/>
    <x v="6"/>
    <s v="9121"/>
    <s v="9121. Organos de Gobierno"/>
    <s v="22"/>
    <s v="22001"/>
  </r>
  <r>
    <n v="220250026344"/>
    <s v="AD"/>
    <d v="2025-06-16T00:00:00"/>
    <n v="22025003830"/>
    <s v="2025 11 3111 22113"/>
    <n v="23897.19"/>
    <x v="311"/>
    <s v="1ª PRORROGA CONTRATO SUMINISTRO PRODUCTOS ALIMENTICIOS Y ARENA ABSORBE OLORES PARA ANIMALES DEL CMPA DEL 11-6 A 31-12-25"/>
    <n v="220"/>
    <s v="VIGO"/>
    <s v="PONTEVEDRA"/>
    <x v="3"/>
    <s v="PrAbier - Procedimiento Abierto"/>
    <s v="MultiC - MultiCriterio"/>
    <x v="2"/>
    <x v="1"/>
    <s v="2"/>
    <s v="2. Gastos corrientes en bienes y servicios"/>
    <s v="11"/>
    <x v="0"/>
    <s v="3111"/>
    <s v="3111. Protección de la salubridad pública"/>
    <s v="22"/>
    <s v="22113"/>
  </r>
  <r>
    <n v="220250023992"/>
    <s v="AD"/>
    <d v="2025-06-10T00:00:00"/>
    <n v="22025004154"/>
    <s v="2025 04 9204 626"/>
    <n v="20000"/>
    <x v="537"/>
    <s v="AMPLIACIÓN NUEVAS ÁREAS WIF, BAJO DEMANDA PRIMERA PRÓRROGA, 2025/CTA/22"/>
    <n v="220"/>
    <s v="VALLADOLID"/>
    <s v="VALLADOLID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2"/>
    <s v="626"/>
  </r>
  <r>
    <n v="220250026203"/>
    <s v="AD"/>
    <d v="2025-06-16T00:00:00"/>
    <n v="22025004543"/>
    <s v="2025 10 2412 204"/>
    <n v="448.3"/>
    <x v="796"/>
    <s v="ALQUILAR FURGONETA PARA LOS CURSOS DE PARQUES Y JARDINES Y PINTURA DECORATIVA DEL C. DE FORMACION PARA EL  EMPLEO-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0"/>
    <s v="204"/>
  </r>
  <r>
    <n v="220250028754"/>
    <s v="AD"/>
    <d v="2025-06-24T00:00:00"/>
    <n v="22025002396"/>
    <s v="2025 10 2314 22799"/>
    <n v="15000"/>
    <x v="451"/>
    <s v="AMPLIACION GESTION ESP JOVENES NORTE Y SUR // APERTURA HORARIO ESTUDIO NOCTURNO // HASTA 31-12-2025"/>
    <n v="220"/>
    <s v="PAMPLONA"/>
    <s v="NAVARRA"/>
    <x v="0"/>
    <s v="PrAbier - Procedimiento Abierto"/>
    <s v="MultiC - MultiCriterio"/>
    <x v="2"/>
    <x v="1"/>
    <s v="2"/>
    <s v="2. Gastos corrientes en bienes y servicios"/>
    <s v="10"/>
    <x v="3"/>
    <s v="2314"/>
    <s v="2314. Centro de programas juveniles"/>
    <s v="22"/>
    <s v="22799"/>
  </r>
  <r>
    <n v="220250025979"/>
    <s v="D"/>
    <d v="2025-06-13T00:00:00"/>
    <n v="22025001338"/>
    <s v="2025 11 3111 22706"/>
    <n v="14907.2"/>
    <x v="231"/>
    <s v="CONTRATO DE SERVICIO DE CONTROL BIOLOGICO DE MOSQUITOS Y DETERMINADAS ESPECIES DE MOSCAS EN EL TERMINO MPAL. VALLADOLID"/>
    <n v="300"/>
    <s v="VILLANUBLA"/>
    <s v="VALLADOLID"/>
    <x v="0"/>
    <s v="PrAbier - Procedimiento Abierto"/>
    <s v="MultiC - MultiCriterio"/>
    <x v="2"/>
    <x v="1"/>
    <s v="2"/>
    <s v="2. Gastos corrientes en bienes y servicios"/>
    <s v="11"/>
    <x v="0"/>
    <s v="3111"/>
    <s v="3111. Protección de la salubridad pública"/>
    <s v="22"/>
    <s v="22706"/>
  </r>
  <r>
    <n v="220250030021"/>
    <s v="AD"/>
    <d v="2025-06-30T00:00:00"/>
    <n v="22025001825"/>
    <s v="2025 10 2314 22799"/>
    <n v="8376.94"/>
    <x v="383"/>
    <s v="PRORROGA LOTE 5-PROG.PREV.YOUNG ZONA-PREV.CONSUMO ALCOHOL,TABACO Y CANNABIS-DE 1/9 A 31/12/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4"/>
    <s v="2314. Centro de programas juveniles"/>
    <s v="22"/>
    <s v="22799"/>
  </r>
  <r>
    <n v="220250024390"/>
    <s v="D"/>
    <d v="2025-06-11T00:00:00"/>
    <n v="22025001122"/>
    <s v="2025 11 1621 214"/>
    <n v="473.79"/>
    <x v="287"/>
    <s v="7671MJN-  H.M.O.,  REV.  RUIDO DE ESCAPE, SUST. ABRAZADERA  EN  MAL  ES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963"/>
    <s v="AD"/>
    <d v="2025-06-13T00:00:00"/>
    <n v="22025004551"/>
    <s v="2025 03 9241 212"/>
    <n v="229.5"/>
    <x v="761"/>
    <s v="LIMPIEZA Y PLANCHADO DE 9 CORTINAS DE CENTRO CÍVICO PARQUESOL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2953"/>
    <s v="D"/>
    <d v="2025-06-06T00:00:00"/>
    <n v="22025001523"/>
    <s v="2025 02 9331 224"/>
    <n v="8335"/>
    <x v="797"/>
    <s v="CTO.BASADO RESP.CIVIL PROF. TECNICOS MCPALES (L8). AC_MARCO FEMP(CC-04/2024)EXP2025/CMS_01/000007 (1-5-2025 A 30-4-2026)"/>
    <n v="300"/>
    <s v="MADRID"/>
    <s v="MADRID"/>
    <x v="0"/>
    <s v="PrAbier - Procedimiento Abierto"/>
    <s v="MultiC - MultiCriterio"/>
    <x v="1"/>
    <x v="1"/>
    <s v="2"/>
    <s v="2. Gastos corrientes en bienes y servicios"/>
    <s v="02"/>
    <x v="5"/>
    <s v="9331"/>
    <s v="9331. Gestión del patrimonio"/>
    <s v="22"/>
    <s v="224"/>
  </r>
  <r>
    <n v="220250026203"/>
    <s v="AD"/>
    <d v="2025-06-16T00:00:00"/>
    <n v="22025004542"/>
    <s v="2025 10 2412 204"/>
    <n v="448.31"/>
    <x v="796"/>
    <s v="ALQUILAR FURGONETA PARA LOS CURSOS DE PARQUES Y JARDINES Y PINTURA DECORATIVA DEL C. DE FORMACION PARA EL  EMPLEO-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0"/>
    <s v="204"/>
  </r>
  <r>
    <n v="220250027268"/>
    <s v="AD"/>
    <d v="2025-06-19T00:00:00"/>
    <n v="22025004829"/>
    <s v="2025 03 9241 212"/>
    <n v="44.72"/>
    <x v="216"/>
    <s v="SUMINISTRO DE MATERIAL DE FONTANERÍA PARA REPARACIÓN DE ASEO EN C.C. DELICIAS"/>
    <n v="220"/>
    <s v="VALDELAFUENTE"/>
    <s v="LEON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7626"/>
    <s v="D"/>
    <d v="2025-06-19T00:00:00"/>
    <n v="22025001128"/>
    <s v="2025 11 1621 22199"/>
    <n v="469.86"/>
    <x v="376"/>
    <s v="CONTENEDOR Nº 1 AZUL. SUSTITUCIÓN DE BISAGRAS. REPARACIÓN DE ABO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5414"/>
    <s v="D"/>
    <d v="2025-06-12T00:00:00"/>
    <n v="22025000919"/>
    <s v="2025 11 1321 214"/>
    <n v="465.12"/>
    <x v="353"/>
    <s v="MOTUL SPECIFIC RN 0720 5W30 5L / APORTACION SIGAUS 5L / MOTUL 7100 10W40 4T 4L / APORTACION SIGAUS 4L / MOTUL TOP GEL 3L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371"/>
    <s v="D"/>
    <d v="2025-06-05T00:00:00"/>
    <n v="22025000919"/>
    <s v="2025 11 1321 214"/>
    <n v="446.43"/>
    <x v="353"/>
    <s v="MOTUL SPECIFIC RN 0720 5W30 5L / APORTACION SIGAUS 5L / MOTUL 4100 SYN-NERGY SPEC 10W40 5L / APORTACION SIGAUS 5L / MOTU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9394"/>
    <s v="D"/>
    <d v="2025-06-27T00:00:00"/>
    <n v="22025000769"/>
    <s v="2025 11 1361 22199"/>
    <n v="444.31"/>
    <x v="238"/>
    <s v="ESCUDO AMIG 30*-65 LT. CR.MATE COD.-7342 OFERTA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6511"/>
    <s v="D"/>
    <d v="2025-06-16T00:00:00"/>
    <n v="22025001043"/>
    <s v="2025 10 2311 212"/>
    <n v="441.76"/>
    <x v="482"/>
    <s v="F - 5771 - PORCELANA, PEGAMENTO, BASES Y CUÑAS DE NIVELACION - CEAS BARRIO ESPAÑA - RIALCO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2345"/>
    <s v="D"/>
    <d v="2025-06-05T00:00:00"/>
    <n v="22025000918"/>
    <s v="2025 11 1321 213"/>
    <n v="441.13"/>
    <x v="125"/>
    <s v="BASE 4TO LEGRAND 2P+T CABLE 1,5MT BL 694552 / TUBO LED PH 14,7W 4000K T8 1200MM UO / TASA ECORAEE   (R.DECRETO 208/2005)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4396"/>
    <s v="D"/>
    <d v="2025-06-11T00:00:00"/>
    <n v="22025001123"/>
    <s v="2025 11 1631 214"/>
    <n v="439.73"/>
    <x v="287"/>
    <s v="3185LLB-H.M.O. MANO DE OBBRA / REVISION PERIODICA DEPOSITOS DE GAS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472"/>
    <s v="D"/>
    <d v="2025-06-05T00:00:00"/>
    <n v="22025001349"/>
    <s v="2025 02 9332 214"/>
    <n v="434.55"/>
    <x v="476"/>
    <s v="ACUERDO MARCO_8589LFX:ACEITE5W30,FILTRO ACEITE, FILTRO DE ACEITE,PASTILLAS FRENO DEL Y TRAS, MANO DE OBRA ,REGENERACION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9529"/>
    <s v="D"/>
    <d v="2025-06-27T00:00:00"/>
    <n v="22025000918"/>
    <s v="2025 11 1321 213"/>
    <n v="433.69"/>
    <x v="125"/>
    <s v="CAMPANA THORN BORIS S 130W 4000K 90º IP65 20000LM / TASA ECORAEE   (R.DECRETO 208/2005)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4316"/>
    <s v="D"/>
    <d v="2025-06-11T00:00:00"/>
    <n v="22025001130"/>
    <s v="2025 11 1631 22104"/>
    <n v="430.28"/>
    <x v="167"/>
    <s v="ALBARAN: AV25/03176 F: 26/05/2025 / ZAPATO ALICE S3 SRC T-42 /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04"/>
  </r>
  <r>
    <n v="220250023750"/>
    <s v="D"/>
    <d v="2025-06-10T00:00:00"/>
    <n v="22025001079"/>
    <s v="2025 06 3232 212"/>
    <n v="424.24"/>
    <x v="125"/>
    <s v="SUMINISTRO MATERIAL DE FONTANERÍA - ALCANTARILLADO Y ACCESORIOS // CEIP MARÍA DE MOLINA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04"/>
    <s v="D"/>
    <d v="2025-06-05T00:00:00"/>
    <n v="22025000917"/>
    <s v="2025 11 1321 214"/>
    <n v="418.56"/>
    <x v="396"/>
    <s v="D Y MONTAR FILTRO DE PARTICULAS / ADAPTACION Y RESET DE VALORES APRENDIDOS SISTEMA ANTICONTAMINACION / ABRAZADERA DE ESC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4274"/>
    <s v="D"/>
    <d v="2025-06-11T00:00:00"/>
    <n v="22025001325"/>
    <s v="2025 10 2412 22199"/>
    <n v="416.92"/>
    <x v="176"/>
    <s v="SUMINISTRO DE MATERIAL DE PINTURA  PARA EL CURSO DE PINTURA DECORATIVA DEL C. DE FORMACION PRA EL EMPLEO- JACINTO BENAV.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3962"/>
    <s v="D"/>
    <d v="2025-06-10T00:00:00"/>
    <n v="22025001132"/>
    <s v="2025 11 1631 22199"/>
    <n v="413.67"/>
    <x v="238"/>
    <s v="CERRADURA KEYA 201342.S CLICK CROM 180º / CERRADURA AGA 135 C-40 CR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7545"/>
    <s v="D"/>
    <d v="2025-06-19T00:00:00"/>
    <n v="22025001270"/>
    <s v="2025 07 1711 22199"/>
    <n v="412.5"/>
    <x v="479"/>
    <s v="ALIGUSTRE DEL JAPON 60/80 CONT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347"/>
    <s v="D"/>
    <d v="2025-06-05T00:00:00"/>
    <n v="22025000917"/>
    <s v="2025 11 1321 214"/>
    <n v="411.05"/>
    <x v="460"/>
    <s v="JUEGO DE MALETAS GIVI E22 / SERIGRAFIA POLICIA INSTALAD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701"/>
    <s v="D"/>
    <d v="2025-06-05T00:00:00"/>
    <n v="22025001129"/>
    <s v="2025 11 1631 214"/>
    <n v="410.82"/>
    <x v="389"/>
    <s v="MATRICULA 7332LWC / LATG.  COMPACTA 2SC 3/4&quot;&quot; 5.8met / RECTO TL 22L.../// A,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277"/>
    <s v="D"/>
    <d v="2025-06-05T00:00:00"/>
    <n v="22025001276"/>
    <s v="2025 07 1711 214"/>
    <n v="405.25"/>
    <x v="143"/>
    <s v="TA25 81 REPARACION 4416-KJX KMS 174854 REVISAR SISTEMA DE ENGANCHE CONTENEDORES D-M ELECTROVALVULA Y CAMBIAR 2 BOBINAS A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9414"/>
    <s v="D"/>
    <d v="2025-06-27T00:00:00"/>
    <n v="22025001122"/>
    <s v="2025 11 1621 214"/>
    <n v="395.31"/>
    <x v="96"/>
    <s v="REPARACION DE CUADRO DE INSTRUMENTOS Y CENTRALITA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369"/>
    <s v="D"/>
    <d v="2025-06-05T00:00:00"/>
    <n v="22025000917"/>
    <s v="2025 11 1321 214"/>
    <n v="390.38"/>
    <x v="130"/>
    <s v="TOTAL TRABAJOS MATRICULA 8831JXF / TOTAL PIEZAS / ANEXO DETALLE FTP000024445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4276"/>
    <s v="D"/>
    <d v="2025-06-11T00:00:00"/>
    <n v="22025001325"/>
    <s v="2025 10 2412 22199"/>
    <n v="389.62"/>
    <x v="176"/>
    <s v="SUMINISTRO DE MATERIAL  DE PINTURA  PARA ELCURSO DE PINT Y DECOR  DEL  C. DE FORMACION PRA EL EMPLEO- JACINTO BENAVNE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457"/>
    <s v="D"/>
    <d v="2025-06-05T00:00:00"/>
    <n v="22025001081"/>
    <s v="2025 06 3321 212"/>
    <n v="383.98"/>
    <x v="238"/>
    <s v="ESCALERA 3 PELD. ANCHO C/GOMA 423.0 DISBUR // BIBLIOTECAS MUNICIP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4404"/>
    <s v="D"/>
    <d v="2025-06-11T00:00:00"/>
    <n v="22025001122"/>
    <s v="2025 11 1621 214"/>
    <n v="383.28"/>
    <x v="287"/>
    <s v="7418LDY  METER  EASY  ,  COMPROBAR FALLOS,  HACER  DIAGNOSIS, REALIZ... 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783"/>
    <s v="D"/>
    <d v="2025-06-10T00:00:00"/>
    <n v="22025000769"/>
    <s v="2025 11 1361 22199"/>
    <n v="375.62"/>
    <x v="473"/>
    <s v="DISCO OMEGA 230X1.9X22.2 INOX / DISCO DESBASTE PIEDRA 230X22MM / GUANTE NITRILO AZUL SIN POLVO T.L (100U) / CARTUCHO MSP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5375"/>
    <s v="D"/>
    <d v="2025-06-12T00:00:00"/>
    <n v="22025002596"/>
    <s v="2025 06 3321 629"/>
    <n v="375.19"/>
    <x v="575"/>
    <s v="LOTE DE LIBROS 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2694"/>
    <s v="D"/>
    <d v="2025-06-05T00:00:00"/>
    <n v="22025001325"/>
    <s v="2025 10 2412 22199"/>
    <n v="372.63"/>
    <x v="234"/>
    <s v="SUMINISTRO DE MATERIAL DE PINTURA PARA EL CURSO DE PINTURA DECORATIVA DEL C. DE F. PARA EL EMPL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3729"/>
    <s v="D"/>
    <d v="2025-06-10T00:00:00"/>
    <n v="22025000745"/>
    <s v="2025 10 2412 214"/>
    <n v="370.72"/>
    <x v="143"/>
    <s v="REPARACION VEHICUL 0394-CCX KMS 91530 CAMBIO  ACEITE MOTOR, FILTROS DE ACEITE, GASOIL, AIRE-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4"/>
  </r>
  <r>
    <n v="220250023795"/>
    <s v="ADO"/>
    <d v="2025-06-10T00:00:00"/>
    <n v="22025004467"/>
    <s v="2025 02 1513 22703"/>
    <n v="2826.13"/>
    <x v="798"/>
    <s v="Dirección de Obra, Demolición por Emergencia de Edificio Plaza San Nicolás Nº 1 de Valladolid"/>
    <n v="240"/>
    <s v="VALLADOLID"/>
    <s v="VALLADOLID"/>
    <x v="0"/>
    <s v="AdDirec - Adjudicación Directa"/>
    <s v="SinC - Sin Criterio"/>
    <x v="4"/>
    <x v="1"/>
    <s v="2"/>
    <s v="2. Gastos corrientes en bienes y servicios"/>
    <s v="02"/>
    <x v="5"/>
    <s v="1513"/>
    <s v="1513. Licencias urbanísticas"/>
    <s v="22"/>
    <s v="22703"/>
  </r>
  <r>
    <n v="220250023796"/>
    <s v="ADO"/>
    <d v="2025-06-10T00:00:00"/>
    <n v="22025004468"/>
    <s v="2025 02 1513 22703"/>
    <n v="33.99"/>
    <x v="798"/>
    <s v="Gastos Visado Documentación Final de Obra Demolición Emergencia Inmueble en Plaza San Nicolás Nº 1"/>
    <n v="240"/>
    <s v="VALLADOLID"/>
    <s v="VALLADOLID"/>
    <x v="0"/>
    <s v="AdDirec - Adjudicación Directa"/>
    <s v="SinC - Sin Criterio"/>
    <x v="4"/>
    <x v="1"/>
    <s v="2"/>
    <s v="2. Gastos corrientes en bienes y servicios"/>
    <s v="02"/>
    <x v="5"/>
    <s v="1513"/>
    <s v="1513. Licencias urbanísticas"/>
    <s v="22"/>
    <s v="22703"/>
  </r>
  <r>
    <n v="220250023797"/>
    <s v="ADO"/>
    <d v="2025-06-10T00:00:00"/>
    <n v="22025004469"/>
    <s v="2025 02 1513 22703"/>
    <n v="185873.41"/>
    <x v="513"/>
    <s v="CERTIFICACION Nº 1 Y FINAL.- EMERGENCIA PLAZA SAN NICOLAS Nº 1. EXPEDIENTE R1/2002-2025/RF"/>
    <n v="240"/>
    <s v="MADRID"/>
    <s v="MADRID"/>
    <x v="0"/>
    <s v="AdDirec - Adjudicación Directa"/>
    <s v="SinC - Sin Criterio"/>
    <x v="4"/>
    <x v="1"/>
    <s v="2"/>
    <s v="2. Gastos corrientes en bienes y servicios"/>
    <s v="02"/>
    <x v="5"/>
    <s v="1513"/>
    <s v="1513. Licencias urbanísticas"/>
    <s v="22"/>
    <s v="22703"/>
  </r>
  <r>
    <n v="220250023798"/>
    <s v="ADO"/>
    <d v="2025-06-10T00:00:00"/>
    <n v="22025004470"/>
    <s v="2025 02 1513 22703"/>
    <n v="740"/>
    <x v="267"/>
    <s v="Exp. Nº R 1/2005   - DEMOLICIÓN INMUEBLE SITO EN PLAZA SAN NICOLÁS Nº 1 - VALLADOLID"/>
    <n v="240"/>
    <s v="VALLADOLID"/>
    <s v="VALLADOLID"/>
    <x v="0"/>
    <s v="AdDirec - Adjudicación Directa"/>
    <s v="SinC - Sin Criterio"/>
    <x v="4"/>
    <x v="1"/>
    <s v="2"/>
    <s v="2. Gastos corrientes en bienes y servicios"/>
    <s v="02"/>
    <x v="5"/>
    <s v="1513"/>
    <s v="1513. Licencias urbanísticas"/>
    <s v="22"/>
    <s v="22703"/>
  </r>
  <r>
    <n v="220250024325"/>
    <s v="D"/>
    <d v="2025-06-11T00:00:00"/>
    <n v="22025001128"/>
    <s v="2025 11 1621 22199"/>
    <n v="366.97"/>
    <x v="473"/>
    <s v="DISCO CORTE NOR-VULCAN A60S 125X1.0 T41 / EELCTRODO UTP 65 D Ø3.2X350U /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620"/>
    <s v="D"/>
    <d v="2025-06-05T00:00:00"/>
    <n v="22025001122"/>
    <s v="2025 11 1621 214"/>
    <n v="364.77"/>
    <x v="96"/>
    <s v="MANO DE OBRA // COMPROBAR LUZ DE CUADRO DE INSTRUMENTOS, DESMONTAR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727"/>
    <s v="D"/>
    <d v="2025-06-10T00:00:00"/>
    <n v="22025000745"/>
    <s v="2025 10 2412 214"/>
    <n v="362.77"/>
    <x v="143"/>
    <s v="REPARACION VEHÍCULO-  6817-GJG KMS 70772 CAMBIAR FILTROS DE  ACEITE , GASOIL, AIRE ,POLEN Y ESCOBILLAS -JACINTO BENAVEN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4"/>
  </r>
  <r>
    <n v="220250027735"/>
    <s v="D"/>
    <d v="2025-06-19T00:00:00"/>
    <n v="22025001125"/>
    <s v="2025 11 1621 22103"/>
    <n v="359.37"/>
    <x v="406"/>
    <s v="ANT.CC.ENERGY PLUS 50% 200L AMARILLO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2679"/>
    <s v="D"/>
    <d v="2025-06-05T00:00:00"/>
    <n v="22025000920"/>
    <s v="2025 11 1321 22199"/>
    <n v="358.27"/>
    <x v="238"/>
    <s v="*BANDEJA ARANIA 1000X500 GRIS / *PERFIL ARANIA RANUR. AR3.5 3.0M GRIS 1.6MM / *PIE ARANIA PLAST. SENCILLO P/AR3.5 / *ES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848"/>
    <s v="D"/>
    <d v="2025-06-05T00:00:00"/>
    <n v="22025000920"/>
    <s v="2025 11 1321 22199"/>
    <n v="358.27"/>
    <x v="238"/>
    <s v="*BANDEJA ARANIA 1000X500 GRIS / *PERFIL ARANIA RANUR. AR3.5 3.0M GRIS 1.6MM / *PIE ARANIA PLAST. SENCILLO P/AR3.5 / *ES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296"/>
    <s v="D"/>
    <d v="2025-06-05T00:00:00"/>
    <n v="22025000769"/>
    <s v="2025 11 1361 22199"/>
    <n v="350.9"/>
    <x v="158"/>
    <s v="CONTENEDOR GRG 1000L ADR 1200X1000X1165 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559"/>
    <s v="D"/>
    <d v="2025-06-19T00:00:00"/>
    <n v="22025001270"/>
    <s v="2025 07 1711 22199"/>
    <n v="349.64"/>
    <x v="243"/>
    <s v="ALB: 25-212918 PED: 25-021112-1003 S/PED: 1360 / SOLENOIDE 9V IMPULSOS T-BOS (UNIK)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3837"/>
    <s v="ADO"/>
    <d v="2025-06-10T00:00:00"/>
    <n v="22025004534"/>
    <s v="2025 11 1621 22199"/>
    <n v="7138.18"/>
    <x v="444"/>
    <s v="ADQUISICIÓN REPUESTOS CONTENEDORES PAPEL/CARTÓN CARGA LATERAL. SERVICIO DE LIMPIEZA."/>
    <n v="240"/>
    <s v="RIBARROJA DEL TURIA"/>
    <s v="VALENCIA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24301"/>
    <s v="D"/>
    <d v="2025-06-11T00:00:00"/>
    <n v="22025001124"/>
    <s v="2025 11 1621 214"/>
    <n v="349.05"/>
    <x v="441"/>
    <s v="KIT NEUMATICO SILLIN CC2020 /// AM EXP 18/2022 // SERVICIO DE LIMPIEZA."/>
    <n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390"/>
    <s v="D"/>
    <d v="2025-06-12T00:00:00"/>
    <n v="22025001270"/>
    <s v="2025 07 1711 22199"/>
    <n v="345.35"/>
    <x v="474"/>
    <s v="CERRADURA 5056-CHE 70 D / COPIA LLAVE JMA / MET.2240/20 C8 R13,2 S/ESC. AI / CILINDRO TESA 5030-3030N / CILINDRO TESA 50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9511"/>
    <s v="D"/>
    <d v="2025-06-27T00:00:00"/>
    <n v="22025001349"/>
    <s v="2025 02 9332 214"/>
    <n v="340.84"/>
    <x v="739"/>
    <s v="OA REVISIIN VEHOCULO (MATRICULA 0877MGX) / OS SU FILTRO DEL HABITACULO / 1 7711835978 - ACEITE RN17 1L. / 1 GAU - MANUAL"/>
    <n v="300"/>
    <s v="ARROYO DE LA ENCOMIENDA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3964"/>
    <s v="D"/>
    <d v="2025-06-10T00:00:00"/>
    <n v="22025001129"/>
    <s v="2025 11 1631 214"/>
    <n v="339.62"/>
    <x v="389"/>
    <s v="LATG.  COMPACTA 2SC 3/8&quot;&quot; 0.3met / MATRICULA E4374BFX / LATG.  COMP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710"/>
    <s v="D"/>
    <d v="2025-06-05T00:00:00"/>
    <n v="22025001132"/>
    <s v="2025 11 1631 22199"/>
    <n v="338.1"/>
    <x v="238"/>
    <s v="CORTINA BAÑO POLIESTER 180X200CM BL EHL / COPIA LLAVE NORMAL / CE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4418"/>
    <s v="D"/>
    <d v="2025-06-11T00:00:00"/>
    <n v="22025001124"/>
    <s v="2025 11 1621 214"/>
    <n v="334.73"/>
    <x v="441"/>
    <s v="SENS. BORDE CARGA, MAGN. CODIF S411A0-N000-1120  IMAN CODIF.CLSA2 par.../// AM EXP 18/2022 // SERVICIO DE LIMPIEZA."/>
    <n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76"/>
    <s v="D"/>
    <d v="2025-06-19T00:00:00"/>
    <n v="22025001324"/>
    <s v="2025 10 2412 22199"/>
    <n v="324.20999999999998"/>
    <x v="243"/>
    <s v="SUMINISTRO DE MATERIAL PARA EL  CURSO DE  PARQUES Y JARDINES VI   DEL C. DE FORMACION PRA EL EMPLEO-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7405"/>
    <s v="D"/>
    <d v="2025-06-19T00:00:00"/>
    <n v="22025001270"/>
    <s v="2025 07 1711 22199"/>
    <n v="323.89"/>
    <x v="125"/>
    <s v="PROYECTOR LDV FL-SENSOR  17-11W 4000K NG  IP65 / TASA ECORAEE   (R.DECRETO 208/2005): LDV000017535 / MT CABLE H07Z1-K ZE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3779"/>
    <s v="D"/>
    <d v="2025-06-10T00:00:00"/>
    <n v="22025000769"/>
    <s v="2025 11 1361 22199"/>
    <n v="323.8"/>
    <x v="125"/>
    <s v="GRIFO ELECTRÓNICO MURAL SENSIA U PILA DETECCIÓN POR SENSOR P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9389"/>
    <s v="D"/>
    <d v="2025-06-27T00:00:00"/>
    <n v="22025000769"/>
    <s v="2025 11 1361 22199"/>
    <n v="320.32"/>
    <x v="422"/>
    <s v="ANCLAJE OJO METAL Ø8mm  L22 / L20 M / 2 RESORTE GAS 350-150-8/18 M6 / SET REPARACION ROSCAS COMPLETO - 08 / 4 TORNILLO 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615"/>
    <s v="D"/>
    <d v="2025-06-05T00:00:00"/>
    <n v="22025000731"/>
    <s v="2025 10 2312 212"/>
    <n v="317.99"/>
    <x v="220"/>
    <s v="MANTENIMIENTO, SUMINISTRO DEMATERIAL PARA REPARACIONES DEL CVA ZONA ESTE- AM-INICIATIVAS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622"/>
    <s v="D"/>
    <d v="2025-06-05T00:00:00"/>
    <n v="22025001122"/>
    <s v="2025 11 1621 214"/>
    <n v="317.12"/>
    <x v="287"/>
    <s v="8500LRN  COMPROBAR PERDIDA DE ACEITE, PIERDE  POR  TORNILLERIA DE TOMA FU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821"/>
    <s v="D"/>
    <d v="2025-06-10T00:00:00"/>
    <n v="22025001081"/>
    <s v="2025 06 3321 212"/>
    <n v="317.02"/>
    <x v="234"/>
    <s v="CIERRAP. SEVAX SUELO C/RETENCION A 90º C/CAJA Y TAPA // PERNIO BAJO P/CRISTAL 10MM // BIBLIOTECA GLORIA FUERT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2844"/>
    <s v="D"/>
    <d v="2025-06-05T00:00:00"/>
    <n v="22025000917"/>
    <s v="2025 11 1321 214"/>
    <n v="316.72000000000003"/>
    <x v="460"/>
    <s v="JUEGO DE PASTILLAS DE FRENO EBC FA196HH / JUEGO DE PASTILLAS DE FRENO SFA197HH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484"/>
    <s v="D"/>
    <d v="2025-06-05T00:00:00"/>
    <n v="22025001347"/>
    <s v="2025 02 9332 212"/>
    <n v="315.47000000000003"/>
    <x v="234"/>
    <s v="ID: 0045715-CONSISTORIO ( SOTANO ) / BOMBILLO TESA 5030 45-45 NAM 35587F / BOMBILLO TESA 5030 45-45 NAM 35585F / BOMBILL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21"/>
    <s v="D"/>
    <d v="2025-06-05T00:00:00"/>
    <n v="22025004010"/>
    <s v="2025 03 9241 213"/>
    <n v="314.60000000000002"/>
    <x v="386"/>
    <s v="CERRADURAS DISPENSADORES PAPEL HIG. CENTROS CÍV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7411"/>
    <s v="D"/>
    <d v="2025-06-19T00:00:00"/>
    <n v="22025001325"/>
    <s v="2025 10 2412 22199"/>
    <n v="311.54000000000002"/>
    <x v="176"/>
    <s v="SUMINISTRO DE MATERIAL DE PINTURA PARA EL CURSO DE PINT. DECORATIVA DEL C. DE F. PARA EL EMLEO J-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353"/>
    <s v="D"/>
    <d v="2025-06-05T00:00:00"/>
    <n v="22025000917"/>
    <s v="2025 11 1321 214"/>
    <n v="300.08"/>
    <x v="396"/>
    <s v="TAPIZAR ASIENTO DEL CONDUCTOR / DESMONTAR ASIENTO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640"/>
    <s v="D"/>
    <d v="2025-06-05T00:00:00"/>
    <n v="22025001123"/>
    <s v="2025 11 1631 214"/>
    <n v="292.27999999999997"/>
    <x v="501"/>
    <s v="CARGADO BATERIA HETRONIC.../// AM EXP 23/2020 // SERVICIO DE LIMPIEZA VIARIA.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9376"/>
    <s v="D"/>
    <d v="2025-06-27T00:00:00"/>
    <n v="22025001124"/>
    <s v="2025 11 1621 214"/>
    <n v="290.64999999999998"/>
    <x v="441"/>
    <s v="FARO LED POS.INT.FRE. P S411A0-N000-4550.../// AM EXP 18/2022 // SERVICIO DE LIMPIEZA."/>
    <n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258"/>
    <s v="D"/>
    <d v="2025-06-11T00:00:00"/>
    <n v="22025002600"/>
    <s v="2025 01 9206 22001"/>
    <n v="290.01"/>
    <x v="658"/>
    <s v="OPOSICIONES AUXILIAR ADMINISTRATIDO AYTO VALLADOLID"/>
    <n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9206"/>
    <s v="9206. Archivo municipal"/>
    <s v="22"/>
    <s v="22001"/>
  </r>
  <r>
    <n v="220250029537"/>
    <s v="D"/>
    <d v="2025-06-27T00:00:00"/>
    <n v="22025000917"/>
    <s v="2025 11 1321 214"/>
    <n v="287.85000000000002"/>
    <x v="143"/>
    <s v="TA25 125 REPARACION 1760-LKK KMS 63590 METER EASY PARA VER AVERIAS FALLO SENSOR PN, SUSTITUIR EL MISMO BORRAR AVERIAS Y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4350"/>
    <s v="D"/>
    <d v="2025-06-11T00:00:00"/>
    <n v="22025001079"/>
    <s v="2025 06 3232 212"/>
    <n v="286.64999999999998"/>
    <x v="176"/>
    <s v="SUMINISTRO ARTÍCULOS DE PINTURA // CEIP JORGE GUILLÉN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525"/>
    <s v="D"/>
    <d v="2025-06-05T00:00:00"/>
    <n v="22025001124"/>
    <s v="2025 11 1621 214"/>
    <n v="283.14"/>
    <x v="427"/>
    <s v="ESLINGA TENSORA 9M G.CERRADO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543"/>
    <s v="D"/>
    <d v="2025-06-19T00:00:00"/>
    <n v="22025001270"/>
    <s v="2025 07 1711 22199"/>
    <n v="275"/>
    <x v="479"/>
    <s v="ALIGUSTRES C-1 L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686"/>
    <s v="D"/>
    <d v="2025-06-05T00:00:00"/>
    <n v="22025001324"/>
    <s v="2025 10 2412 22199"/>
    <n v="274.17"/>
    <x v="243"/>
    <s v="SUMINISTRO MATERIAL PARA EL CURSO DE PARQUES Y JARDINES DEL C. DE FORMACION PARA EL EMPL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7417"/>
    <s v="D"/>
    <d v="2025-06-19T00:00:00"/>
    <n v="22025001324"/>
    <s v="2025 10 2412 22199"/>
    <n v="274.17"/>
    <x v="243"/>
    <s v="SUMINISTRO DE MATERIAL PARA EL CURSO DE PARQ. Y JARDINES DEL C. DE F.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4360"/>
    <s v="D"/>
    <d v="2025-06-11T00:00:00"/>
    <n v="22025000730"/>
    <s v="2025 10 2312 212"/>
    <n v="271.60000000000002"/>
    <x v="482"/>
    <s v="MANTENIMIENTO, SUMINISTRO DE MATERIALPARA REPARACIONS DEL CVA SAN JUAN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570"/>
    <s v="D"/>
    <d v="2025-06-19T00:00:00"/>
    <n v="22025001602"/>
    <s v="2025 07 1711 619"/>
    <n v="271.54000000000002"/>
    <x v="243"/>
    <s v="ALB: 25-212310 PED: 25-020018-1003 S/PED: 1352 / CONSOLA PROGRAMACION TBOS II (RADIO-IR)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2311"/>
    <s v="D"/>
    <d v="2025-06-05T00:00:00"/>
    <n v="22025000742"/>
    <s v="2025 10 2412 212"/>
    <n v="265.57"/>
    <x v="167"/>
    <s v="MANTENIMIENTO, SUMINSTRO DE  SOPORTE F113G 300MM PARA   EL JACINTO BENAVENTE-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2"/>
  </r>
  <r>
    <n v="220250022289"/>
    <s v="D"/>
    <d v="2025-06-05T00:00:00"/>
    <n v="22025001270"/>
    <s v="2025 07 1711 22199"/>
    <n v="265.05"/>
    <x v="243"/>
    <s v="ALB: 25-207648 PED: 25-012510-1003 S/PED: 1265 / ARQUETA POLYPRO NEGRA RECTANGULAR GRANDE 63X48XH30 / CAJA 4 SOLENOIDES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838"/>
    <s v="D"/>
    <d v="2025-06-05T00:00:00"/>
    <n v="22025000917"/>
    <s v="2025 11 1321 214"/>
    <n v="263.77999999999997"/>
    <x v="500"/>
    <s v="MANO DE OBRA DES/MONTAR ASIENTO CONDUCTOR  / REPARAR ASIENTO CONDUCTOR TAPICERO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3879"/>
    <s v="D"/>
    <d v="2025-06-10T00:00:00"/>
    <n v="22025001122"/>
    <s v="2025 11 1621 214"/>
    <n v="261.77"/>
    <x v="130"/>
    <s v="ALBARAN 0030800 2515FXC:216,34 / SE ADJUNTA ALBARAN FRP000013029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940"/>
    <s v="AD"/>
    <d v="2025-06-12T00:00:00"/>
    <n v="22025004423"/>
    <s v="2025 03 9241 22699"/>
    <n v="450"/>
    <x v="799"/>
    <s v="SERVICIO DE IMPRESIÓN Y COPISTERÍA DE LA PRIMAVERA CULTURAL DE LA AAVV BAILARÍN VICENTE ESCUDERO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99"/>
  </r>
  <r>
    <n v="220250025366"/>
    <s v="D"/>
    <d v="2025-06-12T00:00:00"/>
    <n v="22025002596"/>
    <s v="2025 06 3321 629"/>
    <n v="260.69"/>
    <x v="660"/>
    <s v="LOTE DE LIBROS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6923"/>
    <s v="AD"/>
    <d v="2025-06-18T00:00:00"/>
    <n v="22025002459"/>
    <s v="2025 11 1621 22700"/>
    <n v="7018"/>
    <x v="154"/>
    <s v="RETIRADA DE LOS LODOS QUE SE ACUMULAN EN EL ARENERO DE LA NAVE LAVADERO DE VEHÍCULOS. SERVICIO DE LIMPIEZA."/>
    <n v="220"/>
    <s v="MADRID"/>
    <s v="MADR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700"/>
  </r>
  <r>
    <n v="220250024239"/>
    <s v="AD"/>
    <d v="2025-06-11T00:00:00"/>
    <n v="22025004107"/>
    <s v="2025 10 2412 22700"/>
    <n v="6473.52"/>
    <x v="8"/>
    <s v="CONTRATO LIMPIEZA DEL  CENTRO DE FORMACION PARA EL EMPLEO- JACINTO BENAVENTE 2025 Y 2026- LOTE 10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700"/>
  </r>
  <r>
    <n v="220250030024"/>
    <s v="AD"/>
    <d v="2025-06-30T00:00:00"/>
    <n v="22025005045"/>
    <s v="2025 01 9207 22699"/>
    <n v="458.76"/>
    <x v="800"/>
    <s v="ADJUDICA CONEXIONES TELEFÓNICAS TEMPORALES EMISIÓN DIRECTO PROGRAMA DÍA MUNDIAL DE LA RADIO"/>
    <n v="220"/>
    <s v="TOLEDO"/>
    <s v="TOLEDO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5962"/>
    <s v="AD"/>
    <d v="2025-06-13T00:00:00"/>
    <n v="22025004429"/>
    <s v="2025 01 9206 22799"/>
    <n v="465.85"/>
    <x v="737"/>
    <s v="MODIFICACIÓN DE ESTRADO DE SALA DE EXPOSICIONES DEL ARCHIVO MUNICIPAL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99"/>
  </r>
  <r>
    <n v="220250025328"/>
    <s v="AD"/>
    <d v="2025-06-12T00:00:00"/>
    <n v="22025004243"/>
    <s v="2025 10 2412 22699"/>
    <n v="467.5"/>
    <x v="801"/>
    <s v="SALIDA FORMATIVA A SEGOVIA LOS ALUMNOS DEL CURSO DE PINTURA DECORATIVA VIIDEL C. DE F. PARA EL EMPLEO JACINTO BENAVEN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24239"/>
    <s v="AD"/>
    <d v="2025-06-11T00:00:00"/>
    <n v="22025004108"/>
    <s v="2025 10 2412 22700"/>
    <n v="6473.52"/>
    <x v="8"/>
    <s v="CONTRATO LIMPIEZA DEL  CENTRO DE FORMACION PARA EL EMPLEO- JACINTO BENAVENTE 2025 Y 2026- LOTE 10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700"/>
  </r>
  <r>
    <n v="220250025941"/>
    <s v="AD"/>
    <d v="2025-06-12T00:00:00"/>
    <n v="22025004427"/>
    <s v="2025 01 9206 22602"/>
    <n v="484"/>
    <x v="148"/>
    <s v="MONTAJE DE ESCENARIO CON ESCALERA PARA EL DÍA INTERNACIONAL DE LOS ARCHIVOS"/>
    <n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2"/>
  </r>
  <r>
    <n v="220250027396"/>
    <s v="D"/>
    <d v="2025-06-19T00:00:00"/>
    <n v="22025001274"/>
    <s v="2025 07 1711 213"/>
    <n v="258.93"/>
    <x v="234"/>
    <s v="MANO DE OBRA / STIHL CABLE BOWDEN 41471801119 / MANO DE OBRA / STIHL TORNILLO HEXAGONAL M6 9510600 / STIHL ARANDELA 16X1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4119"/>
    <s v="AD"/>
    <d v="2025-06-10T00:00:00"/>
    <n v="22025004194"/>
    <s v="2025 11 1321 213"/>
    <n v="493.32"/>
    <x v="57"/>
    <s v="SUSTITUCIÓN DE CÁMARA AVERIADA EN EL PATIO DE JEFATURA DE POLICÍA MUNICIPAL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3"/>
  </r>
  <r>
    <n v="220250027916"/>
    <s v="AD"/>
    <d v="2025-06-23T00:00:00"/>
    <n v="22025004734"/>
    <s v="2025 10 2315 22621"/>
    <n v="484"/>
    <x v="677"/>
    <s v="ALQUILER Y TPTE DEL EQUIPO DE MEGAFONIA PARA MANIFIESTO DEL DIA DEL ORGULLO LGTBI+ // PLAZA PORTUGALETE // 28-06-25"/>
    <n v="220"/>
    <s v="VILLANUBLA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3519"/>
    <s v="AD"/>
    <d v="2025-06-09T00:00:00"/>
    <n v="22025004260"/>
    <s v="2025 01 9203 22103"/>
    <n v="22.96"/>
    <x v="448"/>
    <s v="AUTOPISTAS VEHICULOS OFICIALES, R.I."/>
    <n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103"/>
  </r>
  <r>
    <n v="220250027574"/>
    <s v="D"/>
    <d v="2025-06-19T00:00:00"/>
    <n v="22025001602"/>
    <s v="2025 07 1711 619"/>
    <n v="254.48"/>
    <x v="243"/>
    <s v="ALB: 25-213104 PED: 25-021460-1003 S/PED: 1363 / MODULO PROGRAMADOR SOLEM DC 9V BL-IP2 2 ESTACIONES BLUETOOTH / COLLARIN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7705"/>
    <s v="D"/>
    <d v="2025-06-19T00:00:00"/>
    <n v="22025001128"/>
    <s v="2025 11 1621 22199"/>
    <n v="253.95"/>
    <x v="452"/>
    <s v="EUROPLAS E-22 PINTURA ACRILICA 8LT / EUROPLAS E-22 PIN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301"/>
    <s v="AD"/>
    <d v="2025-06-19T00:00:00"/>
    <n v="22025004311"/>
    <s v="2025 11 3111 22706"/>
    <n v="6397.87"/>
    <x v="802"/>
    <s v="CONTRATO DEL SERVICIO DE EDUCADOR CANINO PARA EL CENTRO MUNICIPAL DE PROTECCION ANIMAL ANUALIDAD DEL 1-7 AL 31-12-2025"/>
    <n v="220"/>
    <s v="LA CISTERNIGA"/>
    <s v="VALLADOLID"/>
    <x v="0"/>
    <s v="PrAbier - Procedimiento Abierto"/>
    <s v="MultiC - MultiCriterio"/>
    <x v="2"/>
    <x v="1"/>
    <s v="2"/>
    <s v="2. Gastos corrientes en bienes y servicios"/>
    <s v="11"/>
    <x v="0"/>
    <s v="3111"/>
    <s v="3111. Protección de la salubridad pública"/>
    <s v="22"/>
    <s v="22706"/>
  </r>
  <r>
    <n v="220250029509"/>
    <s v="D"/>
    <d v="2025-06-27T00:00:00"/>
    <n v="22025001347"/>
    <s v="2025 02 9332 212"/>
    <n v="253.11"/>
    <x v="445"/>
    <s v="TERMO ELECTRICO TBL PLUS 30L. 1500W.TERMOST.EXTER. / VALVULA ESFERA M-H 1/2&quot;&quot; / VALVULA ESFERA M-H 1/2&quot;&quot; MAN.MARIPOSA / RA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7266"/>
    <s v="AD"/>
    <d v="2025-06-19T00:00:00"/>
    <n v="22025004854"/>
    <s v="2025 02 9332 22103"/>
    <n v="54.14"/>
    <x v="448"/>
    <s v="SUMINISTRO GASOLEO VEHÍCULO MANTENIMIENTO"/>
    <n v="220"/>
    <s v="MADRID"/>
    <s v="MADRID"/>
    <x v="3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2"/>
    <s v="22103"/>
  </r>
  <r>
    <n v="220250030017"/>
    <s v="AD"/>
    <d v="2025-06-30T00:00:00"/>
    <n v="22025001671"/>
    <s v="2025 10 2311 22799"/>
    <n v="5544"/>
    <x v="37"/>
    <s v="PRORROGA L3  FORM. CONVIV. INTERCUL.Y TALL. PREV.INTOLERANCIA Y  ODIO --DE 1/9/25 A 31/12/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1"/>
    <s v="2311. Intervención social"/>
    <s v="22"/>
    <s v="22799"/>
  </r>
  <r>
    <n v="220250030020"/>
    <s v="AD"/>
    <d v="2025-06-30T00:00:00"/>
    <n v="22025001824"/>
    <s v="2025 10 2314 22799"/>
    <n v="4633.2"/>
    <x v="259"/>
    <s v="PRORROGA LOTE 4 TALL.PREV.USO INADECUADO TIC Y PROG.COMP.FAMILIAR PCF-AFECT-DE 1/9 A 31/12/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4"/>
    <s v="2314. Centro de programas juveniles"/>
    <s v="22"/>
    <s v="22799"/>
  </r>
  <r>
    <n v="220250025842"/>
    <s v="AD"/>
    <d v="2025-06-12T00:00:00"/>
    <n v="22025004297"/>
    <s v="2025 11 1321 213"/>
    <n v="4552.49"/>
    <x v="57"/>
    <s v="CENTRAL RECEPTORA DE ALARMAS POLICÍA MUNICIPAL. AM SPSC-SE 20/2023 LOTE Nº 1"/>
    <n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5974"/>
    <s v="AD"/>
    <d v="2025-06-13T00:00:00"/>
    <n v="22025004718"/>
    <s v="2025 03 9241 22602"/>
    <n v="56.27"/>
    <x v="159"/>
    <s v="COPIAS DIGITALES DE LOS CARTELES INDIVIDUALES DE LAS MUESTRAS DE TEATRO 2025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5325"/>
    <s v="AD"/>
    <d v="2025-06-12T00:00:00"/>
    <n v="22025004230"/>
    <s v="2025 11 1361 213"/>
    <n v="499.22"/>
    <x v="139"/>
    <s v="Reparación de 6 prendas del trje de intervención en rescate técnico y forestal//SEISPC"/>
    <n v="220"/>
    <s v="ARNEDO"/>
    <s v="LA RIOJA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24239"/>
    <s v="AD"/>
    <d v="2025-06-11T00:00:00"/>
    <n v="22025004106"/>
    <s v="2025 10 2412 22700"/>
    <n v="4464.5"/>
    <x v="8"/>
    <s v="CONTRATO LIMPIEZA DEL  CENTRO DE FORMACION PARA EL EMPLEO- JACINTO BENAVENTE 2025 Y 2026- LOTE 10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700"/>
  </r>
  <r>
    <n v="220250024240"/>
    <s v="AD"/>
    <d v="2025-06-11T00:00:00"/>
    <n v="22025004111"/>
    <s v="2025 10 2412 22100"/>
    <n v="3806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4240"/>
    <s v="AD"/>
    <d v="2025-06-11T00:00:00"/>
    <n v="22025004112"/>
    <s v="2025 10 2412 22100"/>
    <n v="3806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9067"/>
    <s v="AD"/>
    <d v="2025-06-26T00:00:00"/>
    <n v="22025004111"/>
    <s v="2025 10 2412 22100"/>
    <n v="3806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9067"/>
    <s v="AD"/>
    <d v="2025-06-26T00:00:00"/>
    <n v="22025004112"/>
    <s v="2025 10 2412 22100"/>
    <n v="3800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4240"/>
    <s v="AD"/>
    <d v="2025-06-11T00:00:00"/>
    <n v="22025004110"/>
    <s v="2025 10 2412 22100"/>
    <n v="2625.35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9067"/>
    <s v="AD"/>
    <d v="2025-06-26T00:00:00"/>
    <n v="22025004110"/>
    <s v="2025 10 2412 22100"/>
    <n v="2625.35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30019"/>
    <s v="AD"/>
    <d v="2025-06-30T00:00:00"/>
    <n v="22025001670"/>
    <s v="2025 10 2312 22799"/>
    <n v="2613.6"/>
    <x v="37"/>
    <s v="PRORROGA LOTE 2 taller comercio justo Plan de cooperacion de 1 de septiembre a 31 de diciembre de2 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2"/>
    <s v="22799"/>
  </r>
  <r>
    <n v="220250027377"/>
    <s v="ADO"/>
    <d v="2025-06-19T00:00:00"/>
    <n v="22025004685"/>
    <s v="2025 07 1701 22699"/>
    <n v="2520"/>
    <x v="803"/>
    <s v="PAGO 60% ADJUDICACION ENAJERNACION APROVECHAMIENTO DE MADERA DEL PLAN ANUAL DE APROVECHAMIENTOS FORESTALES."/>
    <n v="240"/>
    <s v="VALLADOLID"/>
    <s v="VALLADOLID"/>
    <x v="7"/>
    <s v="PrAbier - Procedimiento Abierto"/>
    <s v="MultiC - MultiCriterio"/>
    <x v="2"/>
    <x v="1"/>
    <s v="2"/>
    <s v="2. Gastos corrientes en bienes y servicios"/>
    <s v="07"/>
    <x v="9"/>
    <s v="1701"/>
    <s v="1701. Dirección del área de medio ambiente"/>
    <s v="22"/>
    <s v="22699"/>
  </r>
  <r>
    <n v="220250022266"/>
    <s v="D"/>
    <d v="2025-06-05T00:00:00"/>
    <n v="22025002819"/>
    <s v="2025 08 1532 210"/>
    <n v="251.68"/>
    <x v="243"/>
    <s v="ALB: 25-207357 PED: 25-008318-1001 S/PED: PED04-830/000259 / CURVA 90º ACERO NORMA 5 LARGA DIN 2605  11/4&quot;&quot;"/>
    <n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22585"/>
    <s v="D"/>
    <d v="2025-06-05T00:00:00"/>
    <n v="22025001129"/>
    <s v="2025 11 1631 214"/>
    <n v="248.68"/>
    <x v="465"/>
    <s v="FACTURACIÓN DE REPUESTOS SEGÚN PEDIDO DE VENTA Nº 2025PV.../// AM EXP 18/2022 // SERVICIO DE LIMPIEZA VIARIA."/>
    <n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9503"/>
    <s v="D"/>
    <d v="2025-06-27T00:00:00"/>
    <n v="22025001347"/>
    <s v="2025 02 9332 212"/>
    <n v="245.05"/>
    <x v="125"/>
    <s v="LATIGUILLO GAE CAT.6 U/UTP LSZH GRIS 20MT  CL016N1.200 / TOMA INF 3M VOL-OCK6-U8  UTP6 RJ45 S/FRON    7000027621 / CABLE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99"/>
    <s v="D"/>
    <d v="2025-06-05T00:00:00"/>
    <n v="22025001128"/>
    <s v="2025 11 1621 22199"/>
    <n v="242.62"/>
    <x v="452"/>
    <s v="EUROPLAS E-22 PINTURA ACRILICA ( SERVICIO DE LIMPIEZA - RETIRADO POR ANDRES.../// AM EXP 18/2022 // SERVICIO DE LIMPIEZ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3839"/>
    <s v="D"/>
    <d v="2025-06-10T00:00:00"/>
    <n v="22025001071"/>
    <s v="2025 11 3111 214"/>
    <n v="241.52"/>
    <x v="500"/>
    <s v="MANO DE OBRA DIAGNOSIS  / BATERI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4"/>
  </r>
  <r>
    <n v="220250025424"/>
    <s v="D"/>
    <d v="2025-06-12T00:00:00"/>
    <n v="22025001079"/>
    <s v="2025 06 3232 212"/>
    <n v="240.04"/>
    <x v="234"/>
    <s v="SUMINISTRO MATERIAL DE CERRAJERÍA - FERRETERÍA EN DISTINTOS COLEGI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3752"/>
    <s v="D"/>
    <d v="2025-06-10T00:00:00"/>
    <n v="22025001079"/>
    <s v="2025 06 3232 212"/>
    <n v="238.88"/>
    <x v="125"/>
    <s v="SUMINISTRO DE MATERIAL PARA FONTANERÍA // COLEGIOS MARINA ESCOBAR Y PEDRO GÓMEZ BOSQUE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7693"/>
    <s v="D"/>
    <d v="2025-06-19T00:00:00"/>
    <n v="22025002596"/>
    <s v="2025 06 3321 629"/>
    <n v="238.24"/>
    <x v="784"/>
    <s v="LOTE DE LIBROS  // BIBLIOTECAS MUNICIPALES"/>
    <n v="300"/>
    <s v="BARCELONA"/>
    <s v="BARCELONA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7636"/>
    <s v="D"/>
    <d v="2025-06-19T00:00:00"/>
    <n v="22025001128"/>
    <s v="2025 11 1621 22199"/>
    <n v="234.93"/>
    <x v="376"/>
    <s v="CONTENEDOR Nº 1 GRIS. SUSTITUCIÓN DE BISAGRAS. REPARACIÓN DE ABOLL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3793"/>
    <s v="D"/>
    <d v="2025-06-10T00:00:00"/>
    <n v="22025000769"/>
    <s v="2025 11 1361 22199"/>
    <n v="234.74"/>
    <x v="158"/>
    <s v="BOBINA CUERDA TUBULAR TAPE 26MM NEGRA 100M (                       )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4427"/>
    <s v="D"/>
    <d v="2025-06-11T00:00:00"/>
    <n v="22025001128"/>
    <s v="2025 11 1621 22199"/>
    <n v="234.41"/>
    <x v="337"/>
    <s v="912-10X170       TORNILLO ALLEN CABEZA CILINDRICA 12.9 / TCBZ 50Z-2-503 T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569"/>
    <s v="D"/>
    <d v="2025-06-05T00:00:00"/>
    <n v="22025001132"/>
    <s v="2025 11 1631 22199"/>
    <n v="234.24"/>
    <x v="238"/>
    <s v="REMACHES 4.8X30  FLOR ANCHA R0074830 (200U) (1536) / HEBILLA 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6543"/>
    <s v="D"/>
    <d v="2025-06-16T00:00:00"/>
    <n v="22025000731"/>
    <s v="2025 10 2312 212"/>
    <n v="231.8"/>
    <x v="452"/>
    <s v="MANTENIMIENTO, SUMINISTRO DE SEGOCRYL M-60 S PARA REPARACIONES DE PINTURA DEL CVA PASAJE DE LA MARQUESINA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581"/>
    <s v="D"/>
    <d v="2025-06-19T00:00:00"/>
    <n v="22025000917"/>
    <s v="2025 11 1321 214"/>
    <n v="225.96"/>
    <x v="460"/>
    <s v="RELÉ DE ARRANQUE PIAGGIO 58115R / CARGADOR DE LINTERNA ECOYM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3807"/>
    <s v="D"/>
    <d v="2025-06-10T00:00:00"/>
    <n v="22025001347"/>
    <s v="2025 02 9332 212"/>
    <n v="219.52"/>
    <x v="234"/>
    <s v="SIN ID-MANTENIMIENTO / BOMBA TALADRINA III / SIN ID-MANTENIMIENTO / FLEX.MEDID  5MT 19MM 8195 BI-MATERIAL / FLEX.MEDID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9475"/>
    <s v="D"/>
    <d v="2025-06-27T00:00:00"/>
    <n v="22025001079"/>
    <s v="2025 06 3232 212"/>
    <n v="218.86"/>
    <x v="445"/>
    <s v="SUMINISTRO MATERIAL DE FONTANERÍA - ALCANTARILLADO // COLEGIOS PÚBL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533"/>
    <s v="D"/>
    <d v="2025-06-05T00:00:00"/>
    <n v="22025004010"/>
    <s v="2025 03 9241 213"/>
    <n v="217.8"/>
    <x v="238"/>
    <s v="|+++ C.C. CASA CUNA +++ / CORCHERA MARCO ALUM. 100X150CMS (0377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7561"/>
    <s v="D"/>
    <d v="2025-06-19T00:00:00"/>
    <n v="22025001270"/>
    <s v="2025 07 1711 22199"/>
    <n v="212.92"/>
    <x v="243"/>
    <s v="ALB: 25-213288 PED: 25-021770-1003 S/PED: 1367 / BOLSA 25 UDS ESTACA PARA TUBERIA 16 MM (RB) / BOLSA 10 UDS CONECTOR 3 C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293"/>
    <s v="D"/>
    <d v="2025-06-05T00:00:00"/>
    <n v="22025001270"/>
    <s v="2025 07 1711 22199"/>
    <n v="212.19"/>
    <x v="238"/>
    <s v="COMMENT|+++ VALE Nº: 1263 +++ / COPIA LLAVE NORMAL / CERRADURA AGA 135M C-40  CROMADO / GEL MANOS NACARADO CONCEN 5L OFE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7572"/>
    <s v="D"/>
    <d v="2025-06-19T00:00:00"/>
    <n v="22025001602"/>
    <s v="2025 07 1711 619"/>
    <n v="211.64"/>
    <x v="243"/>
    <s v="ALB: 25-212485 PED: 25-020366-1104 S/PED: 1356 / CAJA CONEXION TBOS BLUETOOTH 1 ESTACION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2563"/>
    <s v="D"/>
    <d v="2025-06-05T00:00:00"/>
    <n v="22025004014"/>
    <s v="2025 03 9241 212"/>
    <n v="210.83"/>
    <x v="176"/>
    <s v="PLASTICO TAPAR ROLLO 50X2 6 MICRAS ( C.C BAILARIN VICENTE ESCUDERO  ID0045576 ) / MAGNUM + BLANCO 15L ( C.C BAILARIN VIC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5397"/>
    <s v="D"/>
    <d v="2025-06-12T00:00:00"/>
    <n v="22025001274"/>
    <s v="2025 07 1711 213"/>
    <n v="210.43"/>
    <x v="498"/>
    <s v="Albarán OT/ 147581 de 14 y 21/05/2025 ( REPARACIÓN EN TALLER DE DESBROZADORA RIDER HUSQVARNA REF.: PARQUESOL  VALE Nº: 1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2744"/>
    <s v="D"/>
    <d v="2025-06-05T00:00:00"/>
    <n v="22025001270"/>
    <s v="2025 07 1711 22199"/>
    <n v="209.89"/>
    <x v="234"/>
    <s v="ALICATE UNIV. BAHCO 180 2678G / CARTEL CARGA/SOBRE. BLA/ROJO HOMO. SETRA-250 / FILM EXTENSIBLE TRANS. 23 MICRAS 500MM  2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9643"/>
    <s v="D"/>
    <d v="2025-06-27T00:00:00"/>
    <n v="22025004010"/>
    <s v="2025 03 9241 213"/>
    <n v="208.12"/>
    <x v="685"/>
    <s v="CABLE XLRM-XLRH 3M / CABLE XLRM-XLRH 2M.REPOSICION EN CENTRO CIVICO JOSÉ LUIS MOSQUERA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9355"/>
    <s v="D"/>
    <d v="2025-06-27T00:00:00"/>
    <n v="22025003875"/>
    <s v="2025 04 9204 213"/>
    <n v="206.91"/>
    <x v="220"/>
    <s v="SUSTITUCIÓN PANELES LED, SEGUNDA PLANTA"/>
    <n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1"/>
    <s v="9204"/>
    <s v="9204. Tecnologías de la información y comunicación"/>
    <s v="21"/>
    <s v="213"/>
  </r>
  <r>
    <n v="220250027707"/>
    <s v="D"/>
    <d v="2025-06-19T00:00:00"/>
    <n v="22025001132"/>
    <s v="2025 11 1631 22199"/>
    <n v="204.8"/>
    <x v="389"/>
    <s v="ABRAZ LIGERA 2 MIT D22 2 TORN AZ / PLACA SOLDAR ABRAZ LIGERA 2 TORN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9641"/>
    <s v="D"/>
    <d v="2025-06-27T00:00:00"/>
    <n v="22025004010"/>
    <s v="2025 03 9241 213"/>
    <n v="203.28"/>
    <x v="685"/>
    <s v="SUMINISTRO PARA C.C. JOSÉ LUIS MOSQUERA. 4 PETACAS MICRO AKG 45. 3 TRANSMISORES AKG 45.2 DE MICROS SOBREMESA BASE.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740"/>
    <s v="D"/>
    <d v="2025-06-05T00:00:00"/>
    <n v="22025001070"/>
    <s v="2025 11 3111 22199"/>
    <n v="202.77"/>
    <x v="158"/>
    <s v="GUANTE PIEL T/FLOR BLANCO T-8 (                       ) / GUANTE PIEL T/FLOR BLANCO T-9 (                       ) / GUAN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9384"/>
    <s v="D"/>
    <d v="2025-06-27T00:00:00"/>
    <n v="22025000769"/>
    <s v="2025 11 1361 22199"/>
    <n v="202.76"/>
    <x v="125"/>
    <s v="PUNTERA  CEMBRE PKE-108  1.00MM L=8  ROJA / PUNTERA  CEMBRE PKE1508  1.50MM L=8  NEGRO / PUNTERA  CEMBRE PKE2508  2.50MM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6508"/>
    <s v="D"/>
    <d v="2025-06-16T00:00:00"/>
    <n v="22025000769"/>
    <s v="2025 11 1361 22199"/>
    <n v="201.39"/>
    <x v="243"/>
    <s v="ALB: 25-211193 PED: 25-018238-1003 S/PED:  / BELLOTA RASTRILLO PROF. 951-16 PUAS CM 100x430 MM (SIN MANGO) / BELLOTA MAN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3789"/>
    <s v="D"/>
    <d v="2025-06-10T00:00:00"/>
    <n v="22025000769"/>
    <s v="2025 11 1361 22199"/>
    <n v="199.8"/>
    <x v="32"/>
    <s v="ABRILLANTADOR VINILO 25L / LIMPIACRISTALES 5L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357"/>
    <s v="D"/>
    <d v="2025-06-05T00:00:00"/>
    <n v="22025000917"/>
    <s v="2025 11 1321 214"/>
    <n v="199.17"/>
    <x v="396"/>
    <s v="PINTAR CARENADO FRONTAL Y LATERAL / MATERIAL DE PINTUR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6567"/>
    <s v="D"/>
    <d v="2025-06-16T00:00:00"/>
    <n v="22025004014"/>
    <s v="2025 03 9241 212"/>
    <n v="198.91"/>
    <x v="243"/>
    <s v="ALB: 25-211326 PED: 25-018483-1003 S/PED:  / OBRA CENTRO CIVICO JOSE LUIS MOSQUERA / WILO BOMBA SUMERGIBLE INITIAL DRAIN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7743"/>
    <s v="D"/>
    <d v="2025-06-19T00:00:00"/>
    <n v="22025001347"/>
    <s v="2025 02 9332 212"/>
    <n v="196.82"/>
    <x v="238"/>
    <s v="COMMENT|+++ SAN BENITO +++ / *CUELGAFACIL COLIS REF.1006 / *GANCHO CORTO COLIS REF.1003 / COMMENT|+++ CASA CONSISTORIAL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9645"/>
    <s v="D"/>
    <d v="2025-06-27T00:00:00"/>
    <n v="22025004010"/>
    <s v="2025 03 9241 213"/>
    <n v="196.02"/>
    <x v="685"/>
    <s v="CENTRO CÍVICO JOSÉ LUIS MOSQUERA / ALIMENTADOR CA 3-12V MICROFONO HEADSET AC 42KS.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298"/>
    <s v="D"/>
    <d v="2025-06-05T00:00:00"/>
    <n v="22025000769"/>
    <s v="2025 11 1361 22199"/>
    <n v="194.05"/>
    <x v="243"/>
    <s v="ALB: 25-209519 PED: 25-015694-1003 S/PED:  / 3M SEMIMASCARA MEDIANA REF 6200  / ALB: 25-209521 PED: 25-015694-1003 S/PED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477"/>
    <s v="D"/>
    <d v="2025-06-05T00:00:00"/>
    <n v="22025001347"/>
    <s v="2025 02 9332 212"/>
    <n v="191.33"/>
    <x v="452"/>
    <s v="EUROLASTIC TERRAZAS FIBRADO ROJO 15LT                                       ( MANTENIMIENTO DE EDIFICIOS E INSTALACIONES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7782"/>
    <s v="D"/>
    <d v="2025-06-19T00:00:00"/>
    <n v="22025001325"/>
    <s v="2025 10 2412 22199"/>
    <n v="188.99"/>
    <x v="176"/>
    <s v="SUMINISTRO DE NEVADA+BLANCO 15LPRA EL CURSO DE PINTURA DECORATIVA - CENTRO DE FORMACION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3748"/>
    <s v="D"/>
    <d v="2025-06-10T00:00:00"/>
    <n v="22025001079"/>
    <s v="2025 06 3232 212"/>
    <n v="188.7"/>
    <x v="234"/>
    <s v="SUMINISTRO MATERIAL DE FERRETERÍA EN DISTINTOS COLEGI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301"/>
    <s v="D"/>
    <d v="2025-06-05T00:00:00"/>
    <n v="22025001427"/>
    <s v="2025 09 4321 213"/>
    <n v="187.17"/>
    <x v="386"/>
    <s v="SUMINISTRO MATERIAL PARA TRABAJOS REALIZADOS POR MANTENIMIENTO EN LAS GRADAS DE SEMANA SANTA"/>
    <n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27482"/>
    <s v="D"/>
    <d v="2025-06-19T00:00:00"/>
    <n v="22025001135"/>
    <s v="2025 01 4331 212"/>
    <n v="184.09"/>
    <x v="243"/>
    <s v="ALB: 25-210315 PED: 25-016626-1003 S/PED:  / OBRA AGENCIA INNOVACCION Y DESARROLLO / MONOMANDO PANAM CROMO (92351) FREGA"/>
    <n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4331"/>
    <s v="4331. Desarrollo empresarial"/>
    <s v="21"/>
    <s v="212"/>
  </r>
  <r>
    <n v="220250022817"/>
    <s v="D"/>
    <d v="2025-06-05T00:00:00"/>
    <n v="22025001126"/>
    <s v="2025 11 1621 22104"/>
    <n v="182.61"/>
    <x v="158"/>
    <s v="BOTA PVC NITRILO -S5- VERDE Nº41/ BOTA PVC NITRILO -S5- VERDE Nº42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22575"/>
    <s v="D"/>
    <d v="2025-06-05T00:00:00"/>
    <n v="22025001132"/>
    <s v="2025 11 1631 22199"/>
    <n v="181.12"/>
    <x v="238"/>
    <s v="CERRADURA AGA 135 C-40 CROMADO. 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2373"/>
    <s v="D"/>
    <d v="2025-06-05T00:00:00"/>
    <n v="22025001126"/>
    <s v="2025 11 1621 22104"/>
    <n v="176.84"/>
    <x v="158"/>
    <s v="BOTA PVC NITRILO -S5- VERDE Nº48/BOTA PVC NITRILO -S5- VERDE Nº38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22337"/>
    <s v="D"/>
    <d v="2025-06-05T00:00:00"/>
    <n v="22025002821"/>
    <s v="2025 08 1532 214"/>
    <n v="175.37"/>
    <x v="426"/>
    <s v="ALKAR/2403228 - REVERSIBLE,LUZ MATRICULA, S/BOMBILL / BOSCH/3397118309 - JUEGO DE RAQUETAS / TRATA/GA410 - GRASA ANTIGOT"/>
    <n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27425"/>
    <s v="D"/>
    <d v="2025-06-19T00:00:00"/>
    <n v="22025001324"/>
    <s v="2025 10 2412 22199"/>
    <n v="174.95"/>
    <x v="243"/>
    <s v="SUMINISTRO DE MATERIALES PARA EL CURSO DE PARQUES Y JARDINES VI DEL C. DE F.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677"/>
    <s v="D"/>
    <d v="2025-06-05T00:00:00"/>
    <n v="22025000918"/>
    <s v="2025 11 1321 213"/>
    <n v="172.61"/>
    <x v="125"/>
    <s v="EMERG LEG URA21PLUS 350LM 1H PNP 661607PL / MAGNETO  SE IK60N C 2P 32A  A9K17232 / DOWN.EMP IRELUZ IRD-2405 BL RED. 25W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7557"/>
    <s v="D"/>
    <d v="2025-06-19T00:00:00"/>
    <n v="22025001274"/>
    <s v="2025 07 1711 213"/>
    <n v="169.1"/>
    <x v="243"/>
    <s v="ALB: 25-213789 PED: 25-018096-1017 S/PED: SU VALE 1409 / REPARACION DE: SOPLADOR   MARCA: STHIL  MODELO:BR700    NS:5153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2537"/>
    <s v="D"/>
    <d v="2025-06-05T00:00:00"/>
    <n v="22025001128"/>
    <s v="2025 11 1621 22199"/>
    <n v="167.8"/>
    <x v="125"/>
    <s v="DETECTOR SE XS1-18B3PAM12  8MM PNP NA / TELERRUP SE A9C30812 2P 16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8412"/>
    <s v="D"/>
    <d v="2025-06-23T00:00:00"/>
    <n v="22025001324"/>
    <s v="2025 10 2412 22199"/>
    <n v="158.09"/>
    <x v="243"/>
    <s v="MATERIAL PARA EL CURSO DE PARQUES Y JARDINES DEL CENTRO DE FORMACION PARA EL EMPLEO JACINTO BENAVENTE 2025-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7419"/>
    <s v="D"/>
    <d v="2025-06-19T00:00:00"/>
    <n v="22025001324"/>
    <s v="2025 10 2412 22199"/>
    <n v="153.88"/>
    <x v="243"/>
    <s v="SUMINISTRO DE MATERIAL PARA EL CURSO DE PARQ. Y JARDINES DEL C. DE F.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4367"/>
    <s v="D"/>
    <d v="2025-06-11T00:00:00"/>
    <n v="22025000918"/>
    <s v="2025 11 1321 213"/>
    <n v="148.16"/>
    <x v="125"/>
    <s v="TUBO LED PH MAS LEDtube 900mm HO 12W840 T8 / TASA ECORAEE   (R.DECRETO 208/2005): PHI000002553 / DOWN.EMP IRELUZ IRD-240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2482"/>
    <s v="D"/>
    <d v="2025-06-05T00:00:00"/>
    <n v="22025001347"/>
    <s v="2025 02 9332 212"/>
    <n v="146.65"/>
    <x v="452"/>
    <s v="SEGOCRYL M-60 S 15LT                                                        ( MANTENIMIENTO DE EDIFICIOS E INSTALACIONES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467"/>
    <s v="D"/>
    <d v="2025-06-05T00:00:00"/>
    <n v="22025001347"/>
    <s v="2025 02 9332 212"/>
    <n v="146.63"/>
    <x v="234"/>
    <s v="SIN ID-MANTENIMIENTO / MUELLE RETROCESO SIERRA LEONARD K-300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9527"/>
    <s v="D"/>
    <d v="2025-06-27T00:00:00"/>
    <n v="22025001124"/>
    <s v="2025 11 1621 214"/>
    <n v="146.41"/>
    <x v="427"/>
    <s v="ACUERDO MARCO 18/22 SERVICIO LIMPIEZA /// MULTIOPERACIÓN 102,103, 6673. 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371"/>
    <s v="D"/>
    <d v="2025-06-11T00:00:00"/>
    <n v="22025000918"/>
    <s v="2025 11 1321 213"/>
    <n v="146.36000000000001"/>
    <x v="220"/>
    <s v="T - Codigo de centro tramitador GE0003952 / 1700130 - Interruptor astronómico semanal 1canal carril Din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3769"/>
    <s v="D"/>
    <d v="2025-06-10T00:00:00"/>
    <n v="22025000769"/>
    <s v="2025 11 1361 22199"/>
    <n v="142.96"/>
    <x v="238"/>
    <s v="COMMENT|+++ PEPE (CERRAJERIA) +++ / JGO MANILLA 3CB47 ACE INOX AMIG / *PLACA CIEGA MICEL 100X70 MM NS / --PLACA CIEGA MI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589"/>
    <s v="D"/>
    <d v="2025-06-05T00:00:00"/>
    <n v="22025001128"/>
    <s v="2025 11 1621 22199"/>
    <n v="142.05000000000001"/>
    <x v="141"/>
    <s v="Transistor TT 2SC2539 17W driver// / M.O. Sustitución de componentes, aj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3517"/>
    <s v="AD"/>
    <d v="2025-06-09T00:00:00"/>
    <n v="22025002731"/>
    <s v="2025 10 2311 22699"/>
    <n v="280"/>
    <x v="760"/>
    <s v="CONTRATACIÓN DE DOS VISITAS GUIADAS POR LA CIUDAD PARA LA ASOCIACIÓN ASALVO EL 29 DE MARZO DE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699"/>
  </r>
  <r>
    <n v="220250023572"/>
    <s v="AD"/>
    <d v="2025-06-09T00:00:00"/>
    <n v="22025001619"/>
    <s v="2025 03 9241 213"/>
    <n v="2438.75"/>
    <x v="57"/>
    <s v="SE PC 13/2023 MANTENIMIENTO DE ALARMAS DE CENTROS SPC ** COMPLEMENTA AD 920250001426"/>
    <n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1"/>
    <s v="213"/>
  </r>
  <r>
    <n v="220250022246"/>
    <s v="AD"/>
    <d v="2025-06-04T00:00:00"/>
    <n v="22025003970"/>
    <s v="2025 01 9203 22000"/>
    <n v="499.73"/>
    <x v="180"/>
    <s v="ADQUISICION SELLOS DIVERSOS SERVICIOS Y CONCEJALIAS AYUNTAMIENTO DE VALLADOLID, R.I."/>
    <n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000"/>
  </r>
  <r>
    <n v="220250025331"/>
    <s v="AD"/>
    <d v="2025-06-12T00:00:00"/>
    <n v="22025004273"/>
    <s v="2025 03 9241 213"/>
    <n v="169.4"/>
    <x v="804"/>
    <s v="INSPECCIÓN PERIÓDICA OBLIGATORIA DE INSTALACIÓN ELÉCTRICA DE BAJA TENSIÓN EN CIC SANTIAGO LÓPEZ"/>
    <n v="220"/>
    <s v="LA CISTERNIGA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5972"/>
    <s v="AD"/>
    <d v="2025-06-13T00:00:00"/>
    <n v="22025004540"/>
    <s v="2025 01 9206 22602"/>
    <n v="500"/>
    <x v="805"/>
    <s v="ACOMPAÑAMIENTO MUSICAL DON DE LA INSOLENCIA. LECTURA DE POEMAS POR EL DÍA LOS ARCHIVOS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2"/>
  </r>
  <r>
    <n v="220250024953"/>
    <s v="AD"/>
    <d v="2025-06-11T00:00:00"/>
    <n v="22025004100"/>
    <s v="2025 10 2314 212"/>
    <n v="145.19999999999999"/>
    <x v="315"/>
    <s v="PUESTA DE CONTENEDOR PARA RETIRADA DE RESIDUOS//SPLORA PINAR//MAYO 2025.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27347"/>
    <s v="D"/>
    <d v="2025-06-19T00:00:00"/>
    <n v="22025001496"/>
    <s v="2025 05 4312 22199"/>
    <n v="141.49"/>
    <x v="125"/>
    <s v="INTERRUP  NIESSEN N 2253 BL C/ LLAVE / BOTONERA GEWISS GW27101  1EL Ø22 IP66 GR / SELECTOR SE ZB4-BG4  C/LLAVE(Antes ZB2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3996"/>
    <s v="AD"/>
    <d v="2025-06-10T00:00:00"/>
    <n v="22025004159"/>
    <s v="2025 11 1321 22699"/>
    <n v="275.88"/>
    <x v="806"/>
    <s v="SUMINISTRO DE BANDERAS PARA DEPENDENCIAS DE LA POLICÍA MUNICIPAL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9750"/>
    <s v="AD"/>
    <d v="2025-06-27T00:00:00"/>
    <n v="22025005007"/>
    <s v="2025 11 3111 22199"/>
    <n v="502.45"/>
    <x v="807"/>
    <s v="ADQUISICION MATERIAL DIVERSO PARA QUIROFANO DEL CMPA"/>
    <n v="220"/>
    <s v="LEON"/>
    <s v="LEON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99"/>
  </r>
  <r>
    <n v="220250027888"/>
    <s v="AD"/>
    <d v="2025-06-23T00:00:00"/>
    <n v="22025004696"/>
    <s v="2025 03 9241 213"/>
    <n v="505.78"/>
    <x v="160"/>
    <s v="SUMINISTRO E INSTALACIÓN DE CENTRAL CONTRA INCENDIOS DEL C.M. LA  OVERUELA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8736"/>
    <s v="AD"/>
    <d v="2025-06-24T00:00:00"/>
    <n v="22025004858"/>
    <s v="2025 10 2412 22699"/>
    <n v="506"/>
    <x v="808"/>
    <s v="VISITA FORMATIVA PARA VER LOS JARD. Y Z. VERDES DE ZAMORA LOS PARTICIPANTES DEL CURSO DE PARQ.Y JARDINES VI -JACIN. BEN"/>
    <n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25849"/>
    <s v="AD"/>
    <d v="2025-06-12T00:00:00"/>
    <n v="22025004306"/>
    <s v="2025 11 1321 22699"/>
    <n v="529.53"/>
    <x v="809"/>
    <s v="CERTIFICADO DE INSPECCIÓN PERIÓDICA ETILÓMETRO DE INSPECCIÓN CENTRAL DE GUARDIA"/>
    <n v="220"/>
    <s v="TRES CANTOS"/>
    <s v="MADR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9760"/>
    <s v="AD"/>
    <d v="2025-06-27T00:00:00"/>
    <n v="22025004953"/>
    <s v="2025 06 3321 22104"/>
    <n v="538.17999999999995"/>
    <x v="810"/>
    <s v="CTTO. SUMINISTRO DE BATAS PARA EL PERSONAL DE BIBLIOTECAS MUNICIPALES"/>
    <n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04"/>
  </r>
  <r>
    <n v="220250025936"/>
    <s v="AD"/>
    <d v="2025-06-12T00:00:00"/>
    <n v="22025004338"/>
    <s v="2025 08 1651 214"/>
    <n v="544.5"/>
    <x v="804"/>
    <s v="Revisión anual de la GRUA-CESTA de  ALUMBRADO, matrícula 7694 - JCZ"/>
    <n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2"/>
    <s v="1651"/>
    <s v="1651. Alumbrado público"/>
    <s v="21"/>
    <s v="214"/>
  </r>
  <r>
    <n v="220250026468"/>
    <s v="AD"/>
    <d v="2025-06-16T00:00:00"/>
    <n v="22025004626"/>
    <s v="2025 11 1361 22199"/>
    <n v="14.52"/>
    <x v="424"/>
    <s v="Adquisición de 50 encendedores//SEISPC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23044"/>
    <s v="AD"/>
    <d v="2025-06-09T00:00:00"/>
    <n v="22025004041"/>
    <s v="2025 11 1621 22199"/>
    <n v="551.76"/>
    <x v="269"/>
    <s v="ADQUISICIÓN Y MANTENIMIENTO EQUIPO DE FUENTE DE AGUA PARA EL TALLER. SERVICIO DE LIMPIEZA."/>
    <n v="220"/>
    <s v="TOMARES"/>
    <s v="SEVILLA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25851"/>
    <s v="AD"/>
    <d v="2025-06-12T00:00:00"/>
    <n v="22025004310"/>
    <s v="2025 11 1321 22106"/>
    <n v="579.04999999999995"/>
    <x v="811"/>
    <s v="SUMINISTRO KITS DE CONTROL HEMORRÁGICO PARA EQUIPAMIENTO PATRULLAS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106"/>
  </r>
  <r>
    <n v="220250024272"/>
    <s v="D"/>
    <d v="2025-06-11T00:00:00"/>
    <n v="22025000731"/>
    <s v="2025 10 2312 212"/>
    <n v="141.16999999999999"/>
    <x v="386"/>
    <s v="MANTENIMIENTO, SUMINISTRO DEMATERIAL PARA REPARACIONES DEL CVA LAS FLORES,PASAJE DE LA  MARQUESINA Y RONDILLA- AM-INICIA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5955"/>
    <s v="AD"/>
    <d v="2025-06-12T00:00:00"/>
    <n v="22025004450"/>
    <s v="2025 06 3321 22799"/>
    <n v="600"/>
    <x v="812"/>
    <s v="REPRESENTACIÓN DE LA OBRA DE TEATRO &quot;&quot;ÁRBOL&quot;&quot; EN LA BIBLIOTECA CAMPO GRANDE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9950"/>
    <s v="AD"/>
    <d v="2025-06-30T00:00:00"/>
    <n v="22025004941"/>
    <s v="2025 10 2315 22621"/>
    <n v="605"/>
    <x v="722"/>
    <s v="EQUIPACION SONIDO Y TECNICO PARA ACTUACION MUSICAL EN EL DIA DEL ORGULLO LGTBI+ //SALA RECEPCIONES AYTO// 27-06-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5341"/>
    <s v="AD"/>
    <d v="2025-06-12T00:00:00"/>
    <n v="22025004276"/>
    <s v="2025 11 1321 22699"/>
    <n v="614.72"/>
    <x v="813"/>
    <s v="SUMINISTRO DE MATERIAL PARA ARREGLO DEL TECHO DE OFICINA DE JEFATURA DE POLICÍA MUNICIPAL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8745"/>
    <s v="AD"/>
    <d v="2025-06-24T00:00:00"/>
    <n v="22025004833"/>
    <s v="2025 07 1721 22602"/>
    <n v="628.54999999999995"/>
    <x v="325"/>
    <s v="IMPRESION DIPTICOS REFUGIOS CLIMATICOS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602"/>
  </r>
  <r>
    <n v="220250025932"/>
    <s v="AD"/>
    <d v="2025-06-12T00:00:00"/>
    <n v="22025004344"/>
    <s v="2025 07 1711 22102"/>
    <n v="324.12"/>
    <x v="814"/>
    <s v="Mantenimiento de instalaciones de gas en el Vivero Municipal de Renedo.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102"/>
  </r>
  <r>
    <n v="220250025956"/>
    <s v="AD"/>
    <d v="2025-06-12T00:00:00"/>
    <n v="22025004453"/>
    <s v="2025 06 3321 22199"/>
    <n v="86.65"/>
    <x v="815"/>
    <s v="CTTO. SUMINISTRO DE CUADERNILLOS PARA TALLER DE ESCRITURA - 2025."/>
    <n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99"/>
  </r>
  <r>
    <n v="220250029953"/>
    <s v="AD"/>
    <d v="2025-06-30T00:00:00"/>
    <n v="22025005036"/>
    <s v="2025 01 9207 22699"/>
    <n v="649.77"/>
    <x v="325"/>
    <s v="ADJUDICA IMPRESIÓN EN A-3 BOLETÍN 'VALLADOLID INFORMACIÓN' DEL BARRIO DELICIAS"/>
    <n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8765"/>
    <s v="AD"/>
    <d v="2025-06-25T00:00:00"/>
    <n v="22025004711"/>
    <s v="2025 08 1532 22706"/>
    <n v="665.5"/>
    <x v="366"/>
    <s v="Estudio arqueológico para la redacción del proyecto de urbanización de las calles San Luis y Acibelas de Valladolid."/>
    <n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2"/>
    <s v="22706"/>
  </r>
  <r>
    <n v="220250025330"/>
    <s v="AD"/>
    <d v="2025-06-12T00:00:00"/>
    <n v="22025004252"/>
    <s v="2025 06 3232 632"/>
    <n v="679.19"/>
    <x v="574"/>
    <s v="2025/OBM_01/000004 CTO. BASADO (A.M. SEMEU 9/2020) CONTROL DE CALIDAD OBRA REPARACIÓN GOTERAS VARIOS CEIP'S  -2 MESES-"/>
    <n v="220"/>
    <s v="ALCOBENDAS"/>
    <s v="MADRID"/>
    <x v="0"/>
    <s v="PrAbier - Procedimiento Abierto"/>
    <s v="MultiC - MultiCriterio"/>
    <x v="1"/>
    <x v="1"/>
    <s v="6"/>
    <s v="6. Inversiones reales"/>
    <s v="06"/>
    <x v="4"/>
    <s v="3232"/>
    <s v="3232. Conservación y mantenimiento centros educación infantil y primaria"/>
    <s v="63"/>
    <s v="632"/>
  </r>
  <r>
    <n v="220250021911"/>
    <s v="AD"/>
    <d v="2025-06-03T00:00:00"/>
    <n v="22025003981"/>
    <s v="2025 10 2312 22700"/>
    <n v="696.96"/>
    <x v="430"/>
    <s v="LIMPIEZA EXTRAORDINARIA DE BAÑOS, CRISTALESY ZONA COMUNES DEL CVA PASAJE LA MARQUESINA- INICIATIVAS SOCIALE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00"/>
  </r>
  <r>
    <n v="220250028733"/>
    <s v="AD"/>
    <d v="2025-06-24T00:00:00"/>
    <n v="22025004939"/>
    <s v="2025 11 1321 22699"/>
    <n v="88.72"/>
    <x v="720"/>
    <s v="SUMINISTRO UTENSILIOS DE ASEOS PARA DEPENDENCIAS POLICÍA MUNICIPAL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5951"/>
    <s v="AD"/>
    <d v="2025-06-12T00:00:00"/>
    <n v="22025004441"/>
    <s v="2025 01 9203 22699"/>
    <n v="320.64999999999998"/>
    <x v="166"/>
    <s v="PLACA METACRILATO HOMENAJE BORJA LARA, R.I."/>
    <n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24262"/>
    <s v="D"/>
    <d v="2025-06-11T00:00:00"/>
    <n v="22025001103"/>
    <s v="2025 10 2314 212"/>
    <n v="140.94"/>
    <x v="125"/>
    <s v="MT TIRA TECSOLE-MT CABLE-TIRA MONOCOLOR-TASA ECORA (VARIOS)//ESPACIO JOVEN//ABRIL 2025.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4"/>
    <s v="2314. Centro de programas juveniles"/>
    <s v="21"/>
    <s v="212"/>
  </r>
  <r>
    <n v="220250024344"/>
    <s v="D"/>
    <d v="2025-06-11T00:00:00"/>
    <n v="22025001079"/>
    <s v="2025 06 3232 212"/>
    <n v="139.09"/>
    <x v="243"/>
    <s v="SUMINISTRO ARTÍCULOS DE FONTANERÍA // CEIP ENTRE RÍ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9753"/>
    <s v="AD"/>
    <d v="2025-06-27T00:00:00"/>
    <n v="22025004593"/>
    <s v="2025 08 1532 22103"/>
    <n v="2420"/>
    <x v="448"/>
    <s v="Suministro combustible AUTOGAS en estación de servicio para vehículos del SEPI, durante el año 2025.-"/>
    <n v="220"/>
    <s v="MADRID"/>
    <s v="MADR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2"/>
    <s v="22103"/>
  </r>
  <r>
    <n v="220250022291"/>
    <s v="D"/>
    <d v="2025-06-05T00:00:00"/>
    <n v="22025001270"/>
    <s v="2025 07 1711 22199"/>
    <n v="135.46"/>
    <x v="238"/>
    <s v="COMMENT|+++ PEDIDO Nº: 1287 +++ / ALTUNA TORNILLO CENTRAL+LENGUA 4180 / ALTUNA TORNILLO CORREDERA PALANCA 6110 / DESTOR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3829"/>
    <s v="D"/>
    <d v="2025-06-10T00:00:00"/>
    <n v="22025003875"/>
    <s v="2025 04 9204 213"/>
    <n v="134.82"/>
    <x v="125"/>
    <s v="ADQUISICIÓN DE LATIGUILLOS DE RED"/>
    <n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1"/>
    <s v="9204"/>
    <s v="9204. Tecnologías de la información y comunicación"/>
    <s v="21"/>
    <s v="213"/>
  </r>
  <r>
    <n v="220250029507"/>
    <s v="D"/>
    <d v="2025-06-27T00:00:00"/>
    <n v="22025001347"/>
    <s v="2025 02 9332 212"/>
    <n v="134.04"/>
    <x v="234"/>
    <s v="SIN ID-MANTENIMIENTO / WD-40 GRASA DE LITIO BLANCA 400ML / STIHL ACEITE ADHESIVO P. CADENA FORESTPLUS 1 L 7815166001 / H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51"/>
    <s v="D"/>
    <d v="2025-06-05T00:00:00"/>
    <n v="22025001128"/>
    <s v="2025 11 1621 22199"/>
    <n v="134.01"/>
    <x v="337"/>
    <s v="5917182033 ABRAZADERA GRAN PRESION GBS 31-34/18/1 W2STC NORMA / 5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6533"/>
    <s v="D"/>
    <d v="2025-06-16T00:00:00"/>
    <n v="22025000730"/>
    <s v="2025 10 2312 212"/>
    <n v="132.97"/>
    <x v="125"/>
    <s v="MANTENIMIENTO, SUMINISTRO DE MATERIAL PARA REPARACIONES DEL CVA SAN JUA  Y RONDILLA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439"/>
    <s v="D"/>
    <d v="2025-06-19T00:00:00"/>
    <n v="22025001079"/>
    <s v="2025 06 3232 212"/>
    <n v="132.69999999999999"/>
    <x v="238"/>
    <s v="SUMINISTRO MATERIAL DE FERRETERÍA // COLEGIOS PÚBL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9416"/>
    <s v="D"/>
    <d v="2025-06-27T00:00:00"/>
    <n v="22025001128"/>
    <s v="2025 11 1621 22199"/>
    <n v="130.16999999999999"/>
    <x v="243"/>
    <s v="FACTURA DE ABONO Y CARGO.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5386"/>
    <s v="ADO"/>
    <d v="2025-06-12T00:00:00"/>
    <n v="22025004592"/>
    <s v="2025 04 9202 16205"/>
    <n v="73804.69"/>
    <x v="816"/>
    <s v="POLIZA POLIZA COLECTIVOS W7-G-470000037 -9001 Desde  05.08.24 hasta 05.02.25"/>
    <n v="240"/>
    <s v="MADRID"/>
    <s v="MADRID"/>
    <x v="4"/>
    <s v="PrAbier - Procedimiento Abierto"/>
    <s v="MultiC - MultiCriterio"/>
    <x v="2"/>
    <x v="1"/>
    <s v="1"/>
    <s v="1. Gastos de personal"/>
    <s v="04"/>
    <x v="1"/>
    <s v="9202"/>
    <s v="9202. Gestión de recursos humanos"/>
    <s v="16"/>
    <s v="16205"/>
  </r>
  <r>
    <n v="220250023953"/>
    <s v="D"/>
    <d v="2025-06-10T00:00:00"/>
    <n v="22025001124"/>
    <s v="2025 11 1621 214"/>
    <n v="129.47"/>
    <x v="427"/>
    <s v="ACUERDO MARCO 18/22 SERVICIO LIMPIEZA /// FACTURA CON ABONO 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383"/>
    <s v="D"/>
    <d v="2025-06-19T00:00:00"/>
    <n v="22025001270"/>
    <s v="2025 07 1711 22199"/>
    <n v="128.26"/>
    <x v="337"/>
    <s v="M12-18FC CARGADOR DUAL M12-M18 DE CARGA RÁPIDA   MILWAUKEE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3738"/>
    <s v="D"/>
    <d v="2025-06-10T00:00:00"/>
    <n v="22025001079"/>
    <s v="2025 06 3232 212"/>
    <n v="127.07"/>
    <x v="482"/>
    <s v="SUMINISTRO MATERIAL DE ALBAÑILERÍA // COLEGIOS PÚBL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19"/>
    <s v="D"/>
    <d v="2025-06-05T00:00:00"/>
    <n v="22025001128"/>
    <s v="2025 11 1621 22199"/>
    <n v="124.15"/>
    <x v="158"/>
    <s v="REPARACION TALADRO HIKOKI DV18DBL2 Nº J620115-AYTA VALLADOLID... 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461"/>
    <s v="D"/>
    <d v="2025-06-05T00:00:00"/>
    <n v="22025001347"/>
    <s v="2025 02 9332 212"/>
    <n v="123.72"/>
    <x v="125"/>
    <s v="CONMUTADOR SIMON 27201-65 / MARCO 2E SIMON 2700620-030 COMPACTO BLANCO / TUBO T5 LED PH 81931900 1500MM HO 26W 840 / TAS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77"/>
    <s v="D"/>
    <d v="2025-06-05T00:00:00"/>
    <n v="22025001132"/>
    <s v="2025 11 1631 22199"/>
    <n v="123.34"/>
    <x v="238"/>
    <s v="COPIA LLAVE SEGURIDAD PUNTOS / *ARANDELA DIN 9021 ANCHA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4400"/>
    <s v="D"/>
    <d v="2025-06-11T00:00:00"/>
    <n v="22025001122"/>
    <s v="2025 11 1621 214"/>
    <n v="122.43"/>
    <x v="287"/>
    <s v="8500LRN. H.M.O, COMPROBAR AVERIAS CON EQUIPO  DE  DIAGNOSIS,  SUST... 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6548"/>
    <s v="D"/>
    <d v="2025-06-16T00:00:00"/>
    <n v="22025001324"/>
    <s v="2025 10 2412 22199"/>
    <n v="121.9"/>
    <x v="167"/>
    <s v="SUMINISTRO DE MATERIAL PARA EL CURSO DE PARQUES Y JARDINES VI DEL C. DE F. PARA EL 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7691"/>
    <s v="D"/>
    <d v="2025-06-19T00:00:00"/>
    <n v="22025001081"/>
    <s v="2025 06 3321 212"/>
    <n v="121.61"/>
    <x v="234"/>
    <s v="SUMINISTRO MATERIAL DE ELECTRICIDAD - FERRETERÍA // BIBLIOTECA SAN PEDRO REGALADO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3704"/>
    <s v="D"/>
    <d v="2025-06-10T00:00:00"/>
    <n v="22025001071"/>
    <s v="2025 11 3111 214"/>
    <n v="121.16"/>
    <x v="499"/>
    <s v="OA POSICIIN LLAVE / 1 805677317R - INS MANDO+LLAV CC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4"/>
  </r>
  <r>
    <n v="220250022567"/>
    <s v="D"/>
    <d v="2025-06-05T00:00:00"/>
    <n v="22025004014"/>
    <s v="2025 03 9241 212"/>
    <n v="120.17"/>
    <x v="234"/>
    <s v="MATERIAL CARPINTERÍA ID: 0046112-CIC CONDE ANSUREZ / DEST. PLANA MADERA 1,0x 5,5x100 BAHCO 9710 /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2375"/>
    <s v="D"/>
    <d v="2025-06-05T00:00:00"/>
    <n v="22025001130"/>
    <s v="2025 11 1631 22104"/>
    <n v="120.03"/>
    <x v="167"/>
    <s v="ALBARAN: AV25/02487 F: 21/04/2025 / ZAPATO ALICE S3 SRC T-45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04"/>
  </r>
  <r>
    <n v="220250023916"/>
    <s v="D"/>
    <d v="2025-06-10T00:00:00"/>
    <n v="22025002821"/>
    <s v="2025 08 1532 214"/>
    <n v="117.38"/>
    <x v="500"/>
    <s v="MANO DE OBRA  / PASTILLAS DE FRENO  / OFICINA CONTABLE L01471868 / ORGANO GESTOR L01471868 / UNIDAD TRAMITADORA GE000392"/>
    <n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22531"/>
    <s v="D"/>
    <d v="2025-06-05T00:00:00"/>
    <n v="22025004010"/>
    <s v="2025 03 9241 213"/>
    <n v="115.53"/>
    <x v="125"/>
    <s v="MATERIAL DE FERRETERÍA PARA CC. JOSÉ LUIS MOSQUERA (ID 39176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5443"/>
    <s v="ADO"/>
    <d v="2025-06-12T00:00:00"/>
    <n v="22025004650"/>
    <s v="2025 04 9202 16205"/>
    <n v="12482.1"/>
    <x v="1"/>
    <s v="PÓLIZA DE SEGURO EA23AP1054 SEGURO DE RESPONSABILIDAD DE LAS AUTORIDADES Y P. 01/04/2025 - 01/10/2025"/>
    <n v="240"/>
    <s v="MADRID"/>
    <s v="MADRID"/>
    <x v="0"/>
    <s v="PrAbier - Procedimiento Abierto"/>
    <s v="MultiC - MultiCriterio"/>
    <x v="1"/>
    <x v="1"/>
    <s v="1"/>
    <s v="1. Gastos de personal"/>
    <s v="04"/>
    <x v="1"/>
    <s v="9202"/>
    <s v="9202. Gestión de recursos humanos"/>
    <s v="16"/>
    <s v="16205"/>
  </r>
  <r>
    <n v="220250027415"/>
    <s v="D"/>
    <d v="2025-06-19T00:00:00"/>
    <n v="22025001324"/>
    <s v="2025 10 2412 22199"/>
    <n v="115.41"/>
    <x v="243"/>
    <s v="SUMINISTRO DE MATERIALPARA EL CURSO DE PARQUES Y JARDINES DEL C. DE F.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4270"/>
    <s v="D"/>
    <d v="2025-06-11T00:00:00"/>
    <n v="22025000730"/>
    <s v="2025 10 2312 212"/>
    <n v="115.01"/>
    <x v="238"/>
    <s v="SUMINISTRO DE MATERIAL PARA REPARACIONES DEL CVA SAN JUA-VICT-RONDILLA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842"/>
    <s v="D"/>
    <d v="2025-06-05T00:00:00"/>
    <n v="22025000917"/>
    <s v="2025 11 1321 214"/>
    <n v="114.6"/>
    <x v="467"/>
    <s v="2 96365MB40A - ESPEJO LUNETA DC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3781"/>
    <s v="D"/>
    <d v="2025-06-10T00:00:00"/>
    <n v="22025000769"/>
    <s v="2025 11 1361 22199"/>
    <n v="114.3"/>
    <x v="125"/>
    <s v="EMPUÑADURA HAUPA 120012 SEGURIDAD VDE / EMPUÑADURA HAUPA 120012 SEGURIDAD VDE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535"/>
    <s v="D"/>
    <d v="2025-06-05T00:00:00"/>
    <n v="22025004010"/>
    <s v="2025 03 9241 213"/>
    <n v="111.27"/>
    <x v="238"/>
    <s v="COMMENT|+++ C.C. ZONA SUR +++ / CIERRAP. TELESCO C/RET. 33AT 50 PL -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4437"/>
    <s v="D"/>
    <d v="2025-06-11T00:00:00"/>
    <n v="22025001124"/>
    <s v="2025 11 1621 214"/>
    <n v="110.11"/>
    <x v="427"/>
    <s v="ACUERDO MARCO 18/22 SERVICIO LIMPIEZA. /// FACTURAS DE ABONO Y CARGO 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6347"/>
    <s v="AD"/>
    <d v="2025-06-16T00:00:00"/>
    <n v="22025004670"/>
    <s v="2025 01 4331 22799"/>
    <n v="701.8"/>
    <x v="688"/>
    <s v="DISEÑO Y CREATIVIDAD DE UN ANUNCIO PARA LA AGENCIA DE INNOVACIÓN PARA PROMOCIÓN DE SUS PROGRAMAS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5846"/>
    <s v="AD"/>
    <d v="2025-06-12T00:00:00"/>
    <n v="22025004301"/>
    <s v="2025 11 1321 213"/>
    <n v="2359.5"/>
    <x v="57"/>
    <s v="EXTRACCIÓN DE GRABACIONES CCTV SOLICITADAS. AM SPSC-SE 20/2023. LOTE Nº 3"/>
    <n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9751"/>
    <s v="AD"/>
    <d v="2025-06-27T00:00:00"/>
    <n v="22025005006"/>
    <s v="2025 11 3111 213"/>
    <n v="236.5"/>
    <x v="807"/>
    <s v="REPARACION APARATO ANESTESIA PARA CMPA"/>
    <n v="220"/>
    <s v="LEON"/>
    <s v="LEON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1"/>
    <s v="213"/>
  </r>
  <r>
    <n v="220250024120"/>
    <s v="AD"/>
    <d v="2025-06-10T00:00:00"/>
    <n v="22025004204"/>
    <s v="2025 01 9203 203"/>
    <n v="701.8"/>
    <x v="222"/>
    <s v="ACTOS SERMON DE LAS SIETE PALABRAS, R.I.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0"/>
    <s v="203"/>
  </r>
  <r>
    <n v="220250028387"/>
    <s v="AD"/>
    <d v="2025-06-23T00:00:00"/>
    <n v="22025004750"/>
    <s v="2025 0850 1532 619"/>
    <n v="2111.9299999999998"/>
    <x v="597"/>
    <s v="Certificación 6 y final carril bici de conexión de Parquesol con Avda. Salamanca (exp. 35/2023 SETM)"/>
    <n v="220"/>
    <s v="SANTOVENIA DE PISUERGA"/>
    <s v="VALLADOLID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50027105"/>
    <s v="AD"/>
    <d v="2025-06-18T00:00:00"/>
    <n v="22025004507"/>
    <s v="2025 08 1651 619"/>
    <n v="1866.16"/>
    <x v="66"/>
    <s v="Seguridad y salud del lote 1 contrato conservación, reparación alumbrado en Vallladolid (3ª prórroga exp. 8/2021 PS 3)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5942"/>
    <s v="AD"/>
    <d v="2025-06-12T00:00:00"/>
    <n v="22025004430"/>
    <s v="2025 01 9206 22602"/>
    <n v="705"/>
    <x v="817"/>
    <s v="RECITAL DE POESÍA EL DÍA INTERNACIONAL DE LOS ARCHIVOS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2"/>
  </r>
  <r>
    <n v="220250026475"/>
    <s v="AD"/>
    <d v="2025-06-16T00:00:00"/>
    <n v="22025004603"/>
    <s v="2025 11 1361 22199"/>
    <n v="281.93"/>
    <x v="489"/>
    <s v="Adquisición de pizarra para gestiones organizativas del servicio//SEISPC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29759"/>
    <s v="AD"/>
    <d v="2025-06-27T00:00:00"/>
    <n v="22025004948"/>
    <s v="2025 06 3341 22799"/>
    <n v="726"/>
    <x v="818"/>
    <s v="CTTO. SERVICIO LOCUCIONES ARTÍSTICAS A INCLUIR EN LA APP Escuch-Arte DE LA ONCE Y DONDE COLABORA EL AYTO. DE VALLADOLID."/>
    <n v="220"/>
    <s v="CABEZON DE PISUERGA"/>
    <s v="VALLADOLID"/>
    <x v="0"/>
    <s v="AdDirec - Adjudicación Directa"/>
    <s v="SinC - Sin Criterio"/>
    <x v="0"/>
    <x v="1"/>
    <s v="2"/>
    <s v="2. Gastos corrientes en bienes y servicios"/>
    <s v="06"/>
    <x v="4"/>
    <s v="3341"/>
    <s v="3341. Coordinación de políticas culturales"/>
    <s v="22"/>
    <s v="22799"/>
  </r>
  <r>
    <n v="220250028380"/>
    <s v="AD"/>
    <d v="2025-06-23T00:00:00"/>
    <n v="22025004643"/>
    <s v="2025 10 2315 22621"/>
    <n v="745.36"/>
    <x v="156"/>
    <s v="500 ABANICOS RAINBOW PARA EL DIA DEL ORGULLO LGTBI+ // PLAZA PORTUGALETE // 28 DE JUNIO 2025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6036"/>
    <s v="AD"/>
    <d v="2025-06-16T00:00:00"/>
    <n v="22025004500"/>
    <s v="2025 04 9204 626"/>
    <n v="757.5"/>
    <x v="819"/>
    <s v="WEBCAM CONFERENCIAS LOGITECH MEETUP"/>
    <n v="220"/>
    <s v="S. CUGAT VALL"/>
    <s v="BARCELONA"/>
    <x v="3"/>
    <s v="AdDirec - Adjudicación Directa"/>
    <s v="SinC - Sin Criterio"/>
    <x v="0"/>
    <x v="1"/>
    <s v="6"/>
    <s v="6. Inversiones reales"/>
    <s v="04"/>
    <x v="1"/>
    <s v="9204"/>
    <s v="9204. Tecnologías de la información y comunicación"/>
    <s v="62"/>
    <s v="626"/>
  </r>
  <r>
    <n v="220250028384"/>
    <s v="AD"/>
    <d v="2025-06-23T00:00:00"/>
    <n v="22025004649"/>
    <s v="2025 10 2312 213"/>
    <n v="758.07"/>
    <x v="165"/>
    <s v="MANTENIMIENTO EXTINTORES,MANGUERAS Y SISTEMAS DE DETECCION INCENDIOS ESPACIO VIDA ACTIVA LAS FLORES Y CVA LA MARQUESINA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26919"/>
    <s v="AD"/>
    <d v="2025-06-18T00:00:00"/>
    <n v="22025004800"/>
    <s v="2025 11 3111 214"/>
    <n v="762.3"/>
    <x v="820"/>
    <s v="CONTRATO SERVICIO MANTENIMIENTO GPS CONTROL VEHICULOS DE TRABAJO DE LA BRIGADA DE ZOONOSIS"/>
    <n v="220"/>
    <s v="TRES CANTOS"/>
    <s v="MADR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1"/>
    <s v="214"/>
  </r>
  <r>
    <n v="220250026470"/>
    <s v="AD"/>
    <d v="2025-06-16T00:00:00"/>
    <n v="22025004576"/>
    <s v="2025 06 3321 212"/>
    <n v="217.8"/>
    <x v="821"/>
    <s v="REPARACIÓN DE LA PUERTA AUTOMÁTICA DE LA BIBLIOTECA PARQUESOL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1"/>
    <s v="212"/>
  </r>
  <r>
    <n v="220250026482"/>
    <s v="AD"/>
    <d v="2025-06-16T00:00:00"/>
    <n v="22025004625"/>
    <s v="2025 06 3321 22799"/>
    <n v="1800"/>
    <x v="822"/>
    <s v="CTTO. SERVICIO REALIZACIÓN DE TALLERES DE LECTURA Y RECREO EN LA BIBLIOTECA CAMPO GRANDE - JUNIO A OCTUBRE DE 2025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5336"/>
    <s v="AD"/>
    <d v="2025-06-12T00:00:00"/>
    <n v="22025004321"/>
    <s v="2025 10 2412 213"/>
    <n v="778.76"/>
    <x v="20"/>
    <s v="REPARACION DE DOS RADIADORES  DEL C. DE FORMACION PARA EL EMPLEO- JACINTO BENAVEN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29948"/>
    <s v="AD"/>
    <d v="2025-06-30T00:00:00"/>
    <n v="22025004923"/>
    <s v="2025 10 2312 632"/>
    <n v="1548.8"/>
    <x v="267"/>
    <s v="SERVICIO DE COORDINACIÓN DE SEGURIDAD Y SALUD CON GESTIÓN DOCUMENTAL DE LAS OBRAS TRES AULAS DEL CVA ARCA REAL-INICIATIV"/>
    <n v="220"/>
    <s v="VALLADOLID"/>
    <s v="VALLADOLID"/>
    <x v="4"/>
    <s v="AdDirec - Adjudicación Directa"/>
    <s v="SinC - Sin Criterio"/>
    <x v="0"/>
    <x v="1"/>
    <s v="6"/>
    <s v="6. Inversiones reales"/>
    <s v="10"/>
    <x v="3"/>
    <s v="2312"/>
    <s v="2312. Iniciativas sociales"/>
    <s v="63"/>
    <s v="632"/>
  </r>
  <r>
    <n v="220250027911"/>
    <s v="AD"/>
    <d v="2025-06-23T00:00:00"/>
    <n v="22025004597"/>
    <s v="2025 08 1532 22199"/>
    <n v="842.16"/>
    <x v="63"/>
    <s v="Elaboración LIBRO A-4/128 Pgas. ENCUADERNACIÓN RÚSTICA.  15 juegos autocopiativos 1/0 para el S.E.P.I.-"/>
    <n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2"/>
    <s v="22199"/>
  </r>
  <r>
    <n v="220250025127"/>
    <s v="AD"/>
    <d v="2025-06-11T00:00:00"/>
    <n v="22025004217"/>
    <s v="2025 03 9241 212"/>
    <n v="843.61"/>
    <x v="364"/>
    <s v="REPARACIÓN Y REPARACIÓN DE BOMBAS DE ACHIQUE EN C.C. CANAL DE CASTILLA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8724"/>
    <s v="AD"/>
    <d v="2025-06-24T00:00:00"/>
    <n v="22025004845"/>
    <s v="2025 05 4312 22199"/>
    <n v="907.4"/>
    <x v="216"/>
    <s v="ACOMETER UNA SERIE DE ADAPTACIONES EN LOS PUESTOS DEL MERCADO DE LA RONDILLA PARA SU PUESTA  EN FUNCIONAMIENTO."/>
    <n v="220"/>
    <s v="VALDELAFUENTE"/>
    <s v="LEON"/>
    <x v="3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199"/>
  </r>
  <r>
    <n v="220250025930"/>
    <s v="AD"/>
    <d v="2025-06-12T00:00:00"/>
    <n v="22025004339"/>
    <s v="2025 06 3341 22602"/>
    <n v="907.5"/>
    <x v="823"/>
    <s v="CTTO. SERVICIO DE PUBLICIDAD GRÁFICA DE LA 58 FERIA DEL LIBRO DE VALLADOLID EN EL TRANSPORTE PÚBLICO DE LA CIUDAD. 2025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41"/>
    <s v="3341. Coordinación de políticas culturales"/>
    <s v="22"/>
    <s v="22602"/>
  </r>
  <r>
    <n v="220250022950"/>
    <s v="AD"/>
    <d v="2025-06-05T00:00:00"/>
    <n v="22025004428"/>
    <s v="2025 06 3232 212"/>
    <n v="968"/>
    <x v="824"/>
    <s v="CTTO. SUMINISTRO DE HORMIGÓN PARA DISTINTAS ACTUACIONES EN LOS COLEGIOS PÚBLICOS ANTONIO MACHADO Y GONZALO DE BERCEO."/>
    <n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5931"/>
    <s v="AD"/>
    <d v="2025-06-12T00:00:00"/>
    <n v="22025004340"/>
    <s v="2025 11 1361 213"/>
    <n v="988.29"/>
    <x v="185"/>
    <s v="Reparaciones de 2 chaquetones, 2 cubrepantalones y 3 tirantes//SEISPC"/>
    <n v="220"/>
    <s v="RUBÍ"/>
    <s v="BARCELONA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26204"/>
    <s v="AD"/>
    <d v="2025-06-16T00:00:00"/>
    <n v="22025004549"/>
    <s v="2025 07 1721 22602"/>
    <n v="53.63"/>
    <x v="325"/>
    <s v="IMPRESION DE PEGATINAS PARA LOS REFUGIOS CLIMATICOS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602"/>
  </r>
  <r>
    <n v="220250026201"/>
    <s v="AD"/>
    <d v="2025-06-16T00:00:00"/>
    <n v="22025004508"/>
    <s v="2025 06 3341 22699"/>
    <n v="90"/>
    <x v="325"/>
    <s v="IMPRESIÓN DE ROLLUP - HOMENAJE A RAMÓN GARCÍA DOMÍNGUEZ EN LA FERIA DEL LIBRO DE VALLADOLID. AÑO 2025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41"/>
    <s v="3341. Coordinación de políticas culturales"/>
    <s v="22"/>
    <s v="22699"/>
  </r>
  <r>
    <n v="220250030031"/>
    <s v="AD"/>
    <d v="2025-06-30T00:00:00"/>
    <n v="22025004907"/>
    <s v="2025 10 2312 22699"/>
    <n v="174.45"/>
    <x v="325"/>
    <s v="SUMINISTRO DE 2000 SOLICITUDES DE INSCRIPCION EN LAS ACTIVIDADES DE LOS CVA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8744"/>
    <s v="AD"/>
    <d v="2025-06-24T00:00:00"/>
    <n v="22025004831"/>
    <s v="2025 10 2312 22699"/>
    <n v="198.15"/>
    <x v="325"/>
    <s v="TRIPTICOS CON LOS TALLERES DE VERANO DE LOS CVA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30031"/>
    <s v="AD"/>
    <d v="2025-06-30T00:00:00"/>
    <n v="22025004908"/>
    <s v="2025 10 2312 22699"/>
    <n v="244.21"/>
    <x v="325"/>
    <s v="SUMINISTRO DE 2000 SOLICITUDES DE INSCRIPCION EN LAS ACTIVIDADES DE LOS CVA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8744"/>
    <s v="AD"/>
    <d v="2025-06-24T00:00:00"/>
    <n v="22025004832"/>
    <s v="2025 10 2312 22699"/>
    <n v="277.39999999999998"/>
    <x v="325"/>
    <s v="TRIPTICOS CON LOS TALLERES DE VERANO DE LOS CVA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7889"/>
    <s v="AD"/>
    <d v="2025-06-23T00:00:00"/>
    <n v="22025004697"/>
    <s v="2025 03 9241 22602"/>
    <n v="990.99"/>
    <x v="179"/>
    <s v="IMPRESIÓN DE TARJETAS PROMOCIÓN MUESTRAS DE TEATRO, CULTURA Y OCIO INFANTIL 2025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9604"/>
    <s v="AD"/>
    <d v="2025-06-27T00:00:00"/>
    <n v="22025004915"/>
    <s v="2025 02 9332 212"/>
    <n v="1000"/>
    <x v="58"/>
    <s v="SUMINISTRO Y COLOCACIÓN VÍDRIOS, REPARACIÓN DE PUERTAS Y OTROS ELEMENTOS CON VÍDRIO EN EDIFICIOS MUNICIPALES"/>
    <n v="220"/>
    <s v="VALLADOLID"/>
    <s v="VALLADOLID"/>
    <x v="3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50026200"/>
    <s v="AD"/>
    <d v="2025-06-16T00:00:00"/>
    <n v="22025004466"/>
    <s v="2025 06 3261 22614"/>
    <n v="1000"/>
    <x v="723"/>
    <s v="CTO. MENOR SERVICIO TRANSPORTE MENORES AL SALÓN DE PLENOS. PLAN DE INFANCIA 2025. -1 AÑO-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614"/>
  </r>
  <r>
    <n v="220250025935"/>
    <s v="AD"/>
    <d v="2025-06-12T00:00:00"/>
    <n v="22025004336"/>
    <s v="2025 10 2314 22613"/>
    <n v="1000"/>
    <x v="60"/>
    <s v="IMPRESIÓN DE SOPORTES PUBLICITARIOS A TRAVÉS DE IMPRENTA MUNICIPAL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5321"/>
    <s v="AD"/>
    <d v="2025-06-12T00:00:00"/>
    <n v="22025004210"/>
    <s v="2025 07 1721 22112"/>
    <n v="1016.4"/>
    <x v="222"/>
    <s v="TOMAS DE TIERRA DE LAS CABINAS DE LA RED DE CONTAMINACIÓN ATMOSFERICA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112"/>
  </r>
  <r>
    <n v="220250022230"/>
    <s v="AD"/>
    <d v="2025-06-04T00:00:00"/>
    <n v="22025004512"/>
    <s v="2025 0950 4321 632"/>
    <n v="1052.7"/>
    <x v="574"/>
    <s v="CERTIFICADO EFICIENCIA ENERGETICA ANTES DE ACOMETER OBRAS DE REHABILITACION DEL CONVENTO SANTA CATALINA. PRTR"/>
    <n v="220"/>
    <s v="ALCOBENDAS"/>
    <s v="MADRID"/>
    <x v="0"/>
    <s v="AdDirec - Adjudicación Directa"/>
    <s v="SinC - Sin Criterio"/>
    <x v="0"/>
    <x v="1"/>
    <n v="6"/>
    <s v="6. Inversiones reales"/>
    <s v="09"/>
    <x v="8"/>
    <n v="4321"/>
    <s v="4321. Turismo"/>
    <n v="63"/>
    <n v="632"/>
  </r>
  <r>
    <n v="220250026467"/>
    <s v="AD"/>
    <d v="2025-06-16T00:00:00"/>
    <n v="22025004630"/>
    <s v="2025 11 1361 213"/>
    <n v="75.739999999999995"/>
    <x v="455"/>
    <s v="Reparaciones de prendas y materiales del Servicio//SEISPC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27263"/>
    <s v="AD"/>
    <d v="2025-06-19T00:00:00"/>
    <n v="22025004767"/>
    <s v="2025 11 1631 622"/>
    <n v="1103.5999999999999"/>
    <x v="66"/>
    <s v="COORDINACIÓN DE SEGURIDAD Y SALUD EN FASE DE EJECUCIÓN, MEJORA ENERGÉTICA DEL TALLER. SERVICIO DE LIMPIEZA VIARIA."/>
    <n v="220"/>
    <s v="VALLADOLID"/>
    <s v="VALLADOLID"/>
    <x v="0"/>
    <s v="AdDirec - Adjudicación Directa"/>
    <s v="SinC - Sin Criterio"/>
    <x v="0"/>
    <x v="1"/>
    <s v="6"/>
    <s v="6. Inversiones reales"/>
    <s v="11"/>
    <x v="0"/>
    <s v="1631"/>
    <s v="1631. Limpieza viaria"/>
    <s v="62"/>
    <s v="622"/>
  </r>
  <r>
    <n v="220250026753"/>
    <s v="AD"/>
    <d v="2025-06-17T00:00:00"/>
    <n v="22025004636"/>
    <s v="2025 11 3111 22706"/>
    <n v="1138.5"/>
    <x v="392"/>
    <s v="CONTRATO GESTION CADAVERES DE ANIMALES PROCEDENTES DEL CMPA DEL 1-7-2025 A 30-6-2026 - ANUALIDAD 2025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706"/>
  </r>
  <r>
    <n v="220250027881"/>
    <s v="D"/>
    <d v="2025-06-20T00:00:00"/>
    <n v="22025003270"/>
    <s v="2025 04 9202 16200"/>
    <n v="1170"/>
    <x v="672"/>
    <s v="ABONO POR CURSO DE GRUAS CARGADORAS PARA PERSONAL DE OFICIOS . MARZO 2025"/>
    <n v="300"/>
    <s v="VALLADOLID"/>
    <s v="VALLADOLID"/>
    <x v="0"/>
    <s v="AdDirec - Adjudicación Directa"/>
    <s v="SinC - Sin Criterio"/>
    <x v="0"/>
    <x v="1"/>
    <s v="1"/>
    <s v="1. Gastos de personal"/>
    <s v="04"/>
    <x v="1"/>
    <s v="9202"/>
    <s v="9202. Gestión de recursos humanos"/>
    <s v="16"/>
    <s v="16200"/>
  </r>
  <r>
    <n v="220250028396"/>
    <s v="AD"/>
    <d v="2025-06-23T00:00:00"/>
    <n v="22025004918"/>
    <s v="2025 01 9207 22699"/>
    <n v="1179.75"/>
    <x v="222"/>
    <s v="ADJUDICA INSTALACIÓN ELÉCTRICA TEMPORAL DÍA FUERZAS ARMADAS - COLABORACIÓN INTERINSTITUCIONAL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6462"/>
    <s v="AD"/>
    <d v="2025-06-16T00:00:00"/>
    <n v="22025004601"/>
    <s v="2025 10 2311 212"/>
    <n v="83.56"/>
    <x v="58"/>
    <s v="SUSTITUCIÓN CRISTAL ROTA EN VVDA ALOJ PROVISIONAL EN COSTA DORADA 8 1º A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28725"/>
    <s v="AD"/>
    <d v="2025-06-24T00:00:00"/>
    <n v="22025004873"/>
    <s v="2025 11 1361 623"/>
    <n v="1179.99"/>
    <x v="825"/>
    <s v="Suministro de 4 cascos ligeros F2 X-Trem blancos para los nuevos cabos jefe de equipo//SEISPC"/>
    <n v="220"/>
    <s v="PONTEVEDRA"/>
    <s v="PONTEVEDRA"/>
    <x v="3"/>
    <s v="AdDirec - Adjudicación Directa"/>
    <s v="SinC - Sin Criterio"/>
    <x v="0"/>
    <x v="1"/>
    <s v="6"/>
    <s v="6. Inversiones reales"/>
    <s v="11"/>
    <x v="0"/>
    <s v="1361"/>
    <s v="1361. Prevención y extinción de incencios"/>
    <s v="62"/>
    <s v="623"/>
  </r>
  <r>
    <n v="220250030030"/>
    <s v="AD"/>
    <d v="2025-06-30T00:00:00"/>
    <n v="22025004899"/>
    <s v="2025 10 2314 212"/>
    <n v="1195.1199999999999"/>
    <x v="826"/>
    <s v="REPARACIÓN DE TOLDO// ESPACIO JOVEN SUR// JUNIO 2025"/>
    <n v="220"/>
    <s v="TORO"/>
    <s v="ZAMORA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26021"/>
    <s v="AD"/>
    <d v="2025-06-16T00:00:00"/>
    <n v="22025004481"/>
    <s v="2025 10 2312 22612"/>
    <n v="1208.67"/>
    <x v="325"/>
    <s v="SUMINISTRO DE IMPRESIÓN DE 70 EJEMPLARES DEL III PLAN MUNICIPAL DE COOPERACION AL DESARROLLO -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28739"/>
    <s v="AD"/>
    <d v="2025-06-24T00:00:00"/>
    <n v="22025004747"/>
    <s v="2025 10 2315 22621"/>
    <n v="1210"/>
    <x v="827"/>
    <s v="ILUSTRACION Y MAQUETACION PARA EL DIA DEL ORGULLO LGTBI+ // PLAZA PORTUGALETE // 28 DE JUNIO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9940"/>
    <s v="AD"/>
    <d v="2025-06-30T00:00:00"/>
    <n v="22025004621"/>
    <s v="2025 07 1711 22706"/>
    <n v="1210.08"/>
    <x v="66"/>
    <s v="REDACCIÓN DE ESTUDIO DE SEG. Y SALUD DEL PPT DEL ACUERDO MARCO PARA LA CONTRATACIÓN DE OBRAS EN  ZONAS AJARDINADAS.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706"/>
  </r>
  <r>
    <n v="220250025952"/>
    <s v="AD"/>
    <d v="2025-06-12T00:00:00"/>
    <n v="22025004444"/>
    <s v="2025 01 9203 22601"/>
    <n v="1221"/>
    <x v="322"/>
    <s v="CATERING NOMBRAMIENTO HIJO PREDILECTO DE LA CIUDAD DE VALLADOLID A D. JOAQUIN DIAZ"/>
    <n v="220"/>
    <s v="LEON"/>
    <s v="LEON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01"/>
  </r>
  <r>
    <n v="220250025934"/>
    <s v="AD"/>
    <d v="2025-06-12T00:00:00"/>
    <n v="22025004326"/>
    <s v="2025 10 2314 22613"/>
    <n v="1234.2"/>
    <x v="828"/>
    <s v="CONCIERTO JOVEN CON EL GRUPO BAILARE EN LA SEMANA INTERCULTURAL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3994"/>
    <s v="AD"/>
    <d v="2025-06-10T00:00:00"/>
    <n v="22025002683"/>
    <s v="2025 10 2412 22706"/>
    <n v="1263"/>
    <x v="829"/>
    <s v="SERV.REALIZACION DE INFORMES DE AUDITORIAS DE SUBVENCIONES ECYL PARA REALIZACION DE PROGRAMAS MIXTOS DE EMPLEO AÑO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706"/>
  </r>
  <r>
    <n v="220250025947"/>
    <s v="AD"/>
    <d v="2025-06-12T00:00:00"/>
    <n v="22025004411"/>
    <s v="2025 02 9332 213"/>
    <n v="1268.08"/>
    <x v="830"/>
    <s v="TRATAMIENTO LIMPIEZA Y DESINFECCIÓN INSTALACIÓN DE FRIO EDIFIC. MUNICIPAL SAN BENITO."/>
    <n v="220"/>
    <s v="IRUN"/>
    <s v="GUIPUZKOA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25928"/>
    <s v="AD"/>
    <d v="2025-06-12T00:00:00"/>
    <n v="22025004324"/>
    <s v="2025 01 9207 22699"/>
    <n v="1304.3800000000001"/>
    <x v="424"/>
    <s v="ADJUDICA COLABORACIÓN MUNICIPAL EN EL CONCURSO DE BAILE 'PEQUEÑAS ESTRELLAS'"/>
    <n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6348"/>
    <s v="AD"/>
    <d v="2025-06-16T00:00:00"/>
    <n v="22025004590"/>
    <s v="2025 03 9241 213"/>
    <n v="1336.45"/>
    <x v="160"/>
    <s v="SUMINISTRO E INSTALACIÓN DEL CUADRO DE CONTROL DE TELÓN CORTAFUEGOS DEL C.C. CANAL DE CASTILLA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3574"/>
    <s v="AD"/>
    <d v="2025-06-09T00:00:00"/>
    <n v="22025001294"/>
    <s v="2025 07 1711 22113"/>
    <n v="1375.9"/>
    <x v="275"/>
    <s v="COMPLEMENTARIO PARA SUMINISTRO DE ALIMENTO PARA FAUNA DEL CAMPO GRANDE."/>
    <n v="22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113"/>
  </r>
  <r>
    <n v="220250025953"/>
    <s v="AD"/>
    <d v="2025-06-12T00:00:00"/>
    <n v="22025004446"/>
    <s v="2025 06 3321 22799"/>
    <n v="1440"/>
    <x v="831"/>
    <s v="CTTO. SERVICIO PARA REALIZACIÓN DE TALLER DE ROBÓTICA Y ANIMACIÓN A LA LECTURA // BIBLIOTECA CAMPO GRANDE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6777"/>
    <s v="AD"/>
    <d v="2025-06-17T00:00:00"/>
    <n v="22025004333"/>
    <s v="2025 10 2314 22613"/>
    <n v="1500"/>
    <x v="63"/>
    <s v="GRAPADO Y ENCUADERNACIÓN REVISTA JUVENIL &quot;&quot;PUCELA YOUTH&quot;&quot;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3576"/>
    <s v="AD"/>
    <d v="2025-06-09T00:00:00"/>
    <n v="22025003687"/>
    <s v="2025 09 4321 22602"/>
    <n v="1500"/>
    <x v="832"/>
    <s v="PATROCINIO DEL 29 FESTIVAL LA FILA DE CORTOMETRAJES. ACCION A REALIZAR COMO CIUDAD CREATIVA DE LA UNESCO CATEGORIA CINE"/>
    <n v="220"/>
    <s v="VALLADOLID"/>
    <s v="VALLADOLID"/>
    <x v="1"/>
    <s v="AdDirec - Adjudicación Directa"/>
    <s v="SinC - Sin Criterio"/>
    <x v="0"/>
    <x v="1"/>
    <s v="2"/>
    <s v="2. Gastos corrientes en bienes y servicios"/>
    <s v="09"/>
    <x v="8"/>
    <s v="4321"/>
    <s v="4321. Turismo"/>
    <s v="22"/>
    <s v="22602"/>
  </r>
  <r>
    <n v="220250023994"/>
    <s v="AD"/>
    <d v="2025-06-10T00:00:00"/>
    <n v="22025002684"/>
    <s v="2025 10 2412 22706"/>
    <n v="1516.54"/>
    <x v="829"/>
    <s v="SERV.REALIZACION DE INFORMES DE AUDITORIAS DE SUBVENCIONES ECYL PARA REALIZACION DE PROGRAMAS MIXTOS DE EMPLEO AÑO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706"/>
  </r>
  <r>
    <n v="220250026571"/>
    <s v="D"/>
    <d v="2025-06-16T00:00:00"/>
    <n v="22025004014"/>
    <s v="2025 03 9241 212"/>
    <n v="110.11"/>
    <x v="176"/>
    <s v="PINTSUR 4L ( CENTRO MUNICIPAL PINAR ANTEQUERA ID0046258 ) / MONTOKRIL LISO BLANCO 15L (P) ( CENTRO MUNICIPAL PINAR DE AN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5948"/>
    <s v="AD"/>
    <d v="2025-06-12T00:00:00"/>
    <n v="22025004413"/>
    <s v="2025 05 4312 632"/>
    <n v="90.87"/>
    <x v="66"/>
    <s v="SERVICIO DE SEGURIDAD Y SALUD PARA LAS OBRAS DE LA REPARACION DE LA CUBIERTA AJARDINADA DEL MERCADO DEL CAMPILLO."/>
    <n v="220"/>
    <s v="VALLADOLID"/>
    <s v="VALLADOLID"/>
    <x v="0"/>
    <s v="AdDirec - Adjudicación Directa"/>
    <s v="SinC - Sin Criterio"/>
    <x v="0"/>
    <x v="1"/>
    <s v="6"/>
    <s v="6. Inversiones reales"/>
    <s v="05"/>
    <x v="10"/>
    <s v="4312"/>
    <s v="4312. Mercados"/>
    <s v="63"/>
    <s v="632"/>
  </r>
  <r>
    <n v="220250029946"/>
    <s v="AD"/>
    <d v="2025-06-30T00:00:00"/>
    <n v="22025004876"/>
    <s v="2025 06 3232 632"/>
    <n v="154.83000000000001"/>
    <x v="66"/>
    <s v="2025/OBM_01/000004 Estudio y coordinación de seguridad y salud cto. obra reparación tejados varios colegios. -2 MESES-"/>
    <n v="220"/>
    <s v="VALLADOLID"/>
    <s v="VALLADOLID"/>
    <x v="0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5845"/>
    <s v="AD"/>
    <d v="2025-06-12T00:00:00"/>
    <n v="22025004300"/>
    <s v="2025 11 1321 213"/>
    <n v="1325.33"/>
    <x v="57"/>
    <s v="SERVICIO REVISIÓN FUNCIONAMIENTO ANTI-INTRUSIÓN DISPOSITIVOS POLICÍA MUNICIPAL. AM SPSC-SE 24/2024. LOTE Nº 2"/>
    <n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3571"/>
    <s v="AD"/>
    <d v="2025-06-09T00:00:00"/>
    <n v="22025001623"/>
    <s v="2025 03 9241 22700"/>
    <n v="1260.0899999999999"/>
    <x v="8"/>
    <s v="SE PC 14/2023 MANTENIMIENTO DE JARDINES DE LOS CENTROS SPC. ** COMPLEMENTARIO DE AD 920250001430"/>
    <n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2"/>
    <s v="22700"/>
  </r>
  <r>
    <n v="220250025125"/>
    <s v="AD"/>
    <d v="2025-06-11T00:00:00"/>
    <n v="22025004199"/>
    <s v="2025 03 9241 212"/>
    <n v="1558.48"/>
    <x v="192"/>
    <s v="SUSTITUCIÓN DE VARIADOR DE PUERTAS DEL ASCENSOR DEL CIC SANTIAGO LÓPEZ"/>
    <n v="220"/>
    <s v="VIGO"/>
    <s v="PONTEVEDRA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6461"/>
    <s v="AD"/>
    <d v="2025-06-16T00:00:00"/>
    <n v="22025004599"/>
    <s v="2025 07 1711 203"/>
    <n v="1578.5"/>
    <x v="833"/>
    <s v="Alquiler de dumper de 1500 kg para el transporte de restos vegetales."/>
    <n v="22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0"/>
    <s v="203"/>
  </r>
  <r>
    <n v="220250025458"/>
    <s v="D"/>
    <d v="2025-06-12T00:00:00"/>
    <n v="22025004010"/>
    <s v="2025 03 9241 213"/>
    <n v="109.6"/>
    <x v="125"/>
    <s v="MATERIAL ELECTRICIDAD PARA SEGUNDO MONTES, CANAL DE CASTILLA, BAILARÍN VICENTE ESCUDERO Y CONDE ANSÚREZ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840"/>
    <s v="D"/>
    <d v="2025-06-05T00:00:00"/>
    <n v="22025000917"/>
    <s v="2025 11 1321 214"/>
    <n v="108.9"/>
    <x v="500"/>
    <s v="PINTURA TAPA DELANTER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6481"/>
    <s v="AD"/>
    <d v="2025-06-16T00:00:00"/>
    <n v="22025004624"/>
    <s v="2025 06 3321 22799"/>
    <n v="1584"/>
    <x v="834"/>
    <s v="CTTO. SERVICIO PARA REALIZACIÓN DE TALLERES DE ILUSTRACIÓN EN LA BIBLIOTECA DE CAMPO GRANDE - JUNIO A OCTUBRE DE 2025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6196"/>
    <s v="AD"/>
    <d v="2025-06-16T00:00:00"/>
    <n v="22025003863"/>
    <s v="2025 04 9202 16204"/>
    <n v="1619.71"/>
    <x v="835"/>
    <s v="GASTOS POR ADQUISICIÓN DE 30 RELOJES DE SEÑORA CON ESCUDO, PARA HOMENAJE A JUBILADOS DEL AYUNTAMIENTO DE VALLADOLID."/>
    <n v="220"/>
    <s v="MATARO"/>
    <s v="BARCELONA"/>
    <x v="3"/>
    <s v="AdDirec - Adjudicación Directa"/>
    <s v="SinC - Sin Criterio"/>
    <x v="0"/>
    <x v="1"/>
    <s v="1"/>
    <s v="1. Gastos de personal"/>
    <s v="04"/>
    <x v="1"/>
    <s v="9202"/>
    <s v="9202. Gestión de recursos humanos"/>
    <s v="16"/>
    <s v="16204"/>
  </r>
  <r>
    <n v="220250025978"/>
    <s v="AD"/>
    <d v="2025-06-13T00:00:00"/>
    <n v="22025004523"/>
    <s v="2025 05 4312 22799"/>
    <n v="1667.38"/>
    <x v="343"/>
    <s v="CAMBIAR CONTROL DE ACCESOS  INSTALADO EN LA PUERTA DEL MERCADO DEL VAL, A LA PUERTA DEL  SOTANO."/>
    <n v="220"/>
    <s v="VALLADOLID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99"/>
  </r>
  <r>
    <n v="220250027917"/>
    <s v="AD"/>
    <d v="2025-06-23T00:00:00"/>
    <n v="22025004744"/>
    <s v="2025 02 1501 22699"/>
    <n v="1706.02"/>
    <x v="159"/>
    <s v="SUMINISTRO CONSUMIBLES PARA ALIMENTACIÓN DE FOTOCOPIADORA DEL DEPARTAMENTO DE CARTOGRAFÍA DE PLAZA STA. ANA"/>
    <n v="220"/>
    <s v="VALLADOLID"/>
    <s v="VALLADOLID"/>
    <x v="3"/>
    <s v="AdDirec - Adjudicación Directa"/>
    <s v="SinC - Sin Criterio"/>
    <x v="0"/>
    <x v="1"/>
    <s v="2"/>
    <s v="2. Gastos corrientes en bienes y servicios"/>
    <s v="02"/>
    <x v="5"/>
    <s v="1501"/>
    <s v="1501. Dirección del área de urbanismo y vivienda"/>
    <s v="22"/>
    <s v="22699"/>
  </r>
  <r>
    <n v="220250025852"/>
    <s v="AD"/>
    <d v="2025-06-12T00:00:00"/>
    <n v="22025004319"/>
    <s v="2025 10 2312 22199"/>
    <n v="1736.35"/>
    <x v="252"/>
    <s v="SUMINISTRO E  INSTALACION DE DESFIBRILADOR PARA EL CENTRO OCUPACIONAL- INICIATIVAS SOCIALES"/>
    <n v="220"/>
    <s v="BOECILLO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199"/>
  </r>
  <r>
    <n v="220250024951"/>
    <s v="AD"/>
    <d v="2025-06-11T00:00:00"/>
    <n v="22025004075"/>
    <s v="2025 07 1721 22706"/>
    <n v="1742.4"/>
    <x v="836"/>
    <s v="ESTUDIOS DE VIABILIDAD DE EDIFICIOS PARA EL DH DE BIOMASA DEL SOMACYL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06"/>
  </r>
  <r>
    <n v="220250024938"/>
    <s v="AD"/>
    <d v="2025-06-11T00:00:00"/>
    <n v="22025004121"/>
    <s v="2025 05 4312 22799"/>
    <n v="1743.49"/>
    <x v="343"/>
    <s v="GESTION  PARA EL  CONTROL DE ACCESOS, PARA LA  SEGURIDAD DEL  RESTAURANTE UBICADO EN EL MERCADO DEL VAL."/>
    <n v="220"/>
    <s v="VALLADOLID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99"/>
  </r>
  <r>
    <n v="220250023567"/>
    <s v="AD"/>
    <d v="2025-06-09T00:00:00"/>
    <n v="22025003525"/>
    <s v="2025 02 9332 213"/>
    <n v="335.73"/>
    <x v="374"/>
    <s v="SUBSANACIÓN ERROR ADJUDICACIÓN LOTE 6 MANTEN. ASCENSORES ÁREA URBANISMO."/>
    <n v="220"/>
    <s v="VALLADOLID"/>
    <s v="VALLADOLID"/>
    <x v="0"/>
    <s v="PrAbier - Procedimiento Abierto"/>
    <s v="MultiC - MultiCriterio"/>
    <x v="2"/>
    <x v="1"/>
    <s v="2"/>
    <s v="2. Gastos corrientes en bienes y servicios"/>
    <s v="02"/>
    <x v="5"/>
    <s v="9332"/>
    <s v="9332. Mantenimiento de edificios e instalaciones municipales"/>
    <s v="21"/>
    <s v="213"/>
  </r>
  <r>
    <n v="220250025971"/>
    <s v="AD"/>
    <d v="2025-06-13T00:00:00"/>
    <n v="22025004573"/>
    <s v="2025 01 9206 22799"/>
    <n v="1804"/>
    <x v="142"/>
    <s v="SERVICIO DE TALLERES Y VISITAS GUIADAS EDUCATIVAS A LA SEDE DEL ARCHIVO MUNICIPAL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99"/>
  </r>
  <r>
    <n v="220250027264"/>
    <s v="AD"/>
    <d v="2025-06-19T00:00:00"/>
    <n v="22025004801"/>
    <s v="2025 01 9207 22699"/>
    <n v="1815"/>
    <x v="837"/>
    <s v="ADJUDICA ELABORACIÓN DE PILDORAS INFORMATIVAS AUDIOVISUALES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7267"/>
    <s v="AD"/>
    <d v="2025-06-19T00:00:00"/>
    <n v="22025004849"/>
    <s v="2025 03 9241 213"/>
    <n v="1860.93"/>
    <x v="364"/>
    <s v="REPOSICIÓN BOMBA DE AGUAS RESIDUALES EN C.C. RONDILLA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5973"/>
    <s v="AD"/>
    <d v="2025-06-13T00:00:00"/>
    <n v="22025004498"/>
    <s v="2025 01 4331 22602"/>
    <n v="1881.55"/>
    <x v="838"/>
    <s v="PUBLICACIÓN DE REPORTAJE EN LA REVISTA CASTILLA Y LEÓN ECONÓMICA SOBRE LOS PROGRAMAS DE LA AGENCIA O VALLADOLID NOW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02"/>
  </r>
  <r>
    <n v="220250026917"/>
    <s v="AD"/>
    <d v="2025-06-18T00:00:00"/>
    <n v="22025004637"/>
    <s v="2025 11 3111 22706"/>
    <n v="133.1"/>
    <x v="839"/>
    <s v="CONTRATO DISEÑO CARTEL PUBLICITARIO PARA CAMPAÑA DE VENTA RESPONSABLE DE ALCOHOL EN SUPERMERCADOS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706"/>
  </r>
  <r>
    <n v="220250029952"/>
    <s v="AD"/>
    <d v="2025-06-30T00:00:00"/>
    <n v="22025004946"/>
    <s v="2025 10 2314 22613"/>
    <n v="2000"/>
    <x v="840"/>
    <s v="TALLERES EDUCATIVOS PARA LA PREVENCION DEL BULLYING // CENTROS EDUCATIVOS Y ESPACIOS JOVENES // JULIO-DIC 2025"/>
    <n v="220"/>
    <s v="ARROYO DE LA ENCOMIENDA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5967"/>
    <s v="AD"/>
    <d v="2025-06-13T00:00:00"/>
    <n v="22025004623"/>
    <s v="2025 01 4331 22100"/>
    <n v="334.48"/>
    <x v="841"/>
    <s v="CIERRE EXPEDIENTE CON COMPAÑÍA SUMINISTRADORA DE ELECTRICIDAD RELATIVO A ACTUACION ELECTROWETLAND EN BARRIO PAJARILLOS"/>
    <n v="220"/>
    <s v="BILBAO"/>
    <s v="BIZKAIA"/>
    <x v="3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100"/>
  </r>
  <r>
    <n v="220250029758"/>
    <s v="AD"/>
    <d v="2025-06-27T00:00:00"/>
    <n v="22025004947"/>
    <s v="2025 06 3232 213"/>
    <n v="2000"/>
    <x v="165"/>
    <s v="CTTO. REPARACIÓN SIST. DETECCIÓN DE INCENDIOS CENTRO EDUCACIÓN ESPECIAL. 15 DÍAS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50028734"/>
    <s v="AD"/>
    <d v="2025-06-24T00:00:00"/>
    <n v="22025004781"/>
    <s v="2025 10 2311 22700"/>
    <n v="2147.75"/>
    <x v="842"/>
    <s v="LIMPIEZA DE LAS INSTALACIONES DEL ALBERGUE DE PERSONAS SIN HOGAR DE Pº HOSPITAL MILITAR Y RETIRADA DE ENSERES Y BASURA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700"/>
  </r>
  <r>
    <n v="220250025945"/>
    <s v="AD"/>
    <d v="2025-06-12T00:00:00"/>
    <n v="22025004443"/>
    <s v="2025 06 3321 22799"/>
    <n v="2200"/>
    <x v="240"/>
    <s v="CTTO. SERVICIO PARA REALIZACIÓN DEL TALLER BEATRIX POTTER CON DISTINTAS ACTIVIDADES EN LA BIBLIOTECA CAMPO GRANDE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8389"/>
    <s v="D"/>
    <d v="2025-06-23T00:00:00"/>
    <n v="22025001492"/>
    <s v="2025 10 2311 213"/>
    <n v="1208.48"/>
    <x v="57"/>
    <s v="LOTE 1. MANT.CENTRALES RECEPTORAS DE ALARMAS 2025 - EN VIRTUD DE ACUERDO MARCO SPSC-SE 20/2023 y 24/2024"/>
    <n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3"/>
  </r>
  <r>
    <n v="220250025326"/>
    <s v="AD"/>
    <d v="2025-06-12T00:00:00"/>
    <n v="22025004240"/>
    <s v="2025 01 9207 22699"/>
    <n v="2395.8000000000002"/>
    <x v="843"/>
    <s v="ADJUDICA GRABACIÓN CON DRON DE IMÁGENES DE LOS BARRIOS PARA DIFUSIÓN EN LOS CONCEJOS ABIERTOS Y OTROS EVENTOS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9955"/>
    <s v="AD"/>
    <d v="2025-06-30T00:00:00"/>
    <n v="22025004455"/>
    <s v="2025 08 1532 210"/>
    <n v="2420"/>
    <x v="844"/>
    <s v="Suministro de hormigones y morteros, tanto en obra como retirados en planta con vehículos municipales, según necesidades"/>
    <n v="220"/>
    <s v="BARCELONA"/>
    <s v="BARCELONA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22245"/>
    <s v="AD"/>
    <d v="2025-06-04T00:00:00"/>
    <n v="22025003638"/>
    <s v="2025 01 9121 22699"/>
    <n v="2456.63"/>
    <x v="53"/>
    <s v="Compra de llamador con la figura de San Pedro Regalado para la Cofradía de Gloria &quot;&quot; San Pedro Regalado&quot;&quot;"/>
    <n v="220"/>
    <s v="VALLADOLID"/>
    <s v="VALLADOLID"/>
    <x v="1"/>
    <s v="AdDirec - Adjudicación Directa"/>
    <s v="SinC - Sin Criterio"/>
    <x v="0"/>
    <x v="1"/>
    <s v="2"/>
    <s v="2. Gastos corrientes en bienes y servicios"/>
    <s v="01"/>
    <x v="6"/>
    <s v="9121"/>
    <s v="9121. Organos de Gobierno"/>
    <s v="22"/>
    <s v="22699"/>
  </r>
  <r>
    <n v="220250026197"/>
    <s v="AD"/>
    <d v="2025-06-16T00:00:00"/>
    <n v="22025003864"/>
    <s v="2025 04 9202 16204"/>
    <n v="2480.02"/>
    <x v="835"/>
    <s v="GASTOS POR ADQUISICIÓN DE 40 RELOJES DE CABALLERO PARA EL HOMENAJE A JUBILADOS DEL AYUNTAMIENTO DE VALLADOLID ."/>
    <n v="220"/>
    <s v="MATARO"/>
    <s v="BARCELONA"/>
    <x v="3"/>
    <s v="AdDirec - Adjudicación Directa"/>
    <s v="SinC - Sin Criterio"/>
    <x v="0"/>
    <x v="1"/>
    <s v="1"/>
    <s v="1. Gastos de personal"/>
    <s v="04"/>
    <x v="1"/>
    <s v="9202"/>
    <s v="9202. Gestión de recursos humanos"/>
    <s v="16"/>
    <s v="16204"/>
  </r>
  <r>
    <n v="220250027910"/>
    <s v="AD"/>
    <d v="2025-06-23T00:00:00"/>
    <n v="22025004575"/>
    <s v="2025 07 1721 22706"/>
    <n v="2499.98"/>
    <x v="414"/>
    <s v="MANTENIMIENTO INDICADORES DE LA AGENDA URBANA DE VALLADOLID AUVA2030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06"/>
  </r>
  <r>
    <n v="220250027919"/>
    <s v="AD"/>
    <d v="2025-06-23T00:00:00"/>
    <n v="22025004828"/>
    <s v="2025 06 3321 213"/>
    <n v="268.32"/>
    <x v="845"/>
    <s v="SUMINISTRO DE BOMBONAS DE GAS ARCAL PARA LOS EQUIPOS DE SOLDADURA UTILIZADOS EN LAS BIBLIOTECAS MUNICIPALES. 2025"/>
    <n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1"/>
    <s v="213"/>
  </r>
  <r>
    <n v="220250025954"/>
    <s v="AD"/>
    <d v="2025-06-12T00:00:00"/>
    <n v="22025004447"/>
    <s v="2025 06 3321 22799"/>
    <n v="200"/>
    <x v="846"/>
    <s v="CTTO. SERVICIO PARA REALIZAR LA ACTIVIDAD PASEO BOTÁNICO Y LITERARIO POR EL CAMPO GRANDE."/>
    <n v="220"/>
    <s v="ALMENARA DE TORRES"/>
    <s v="SALAMANCA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8747"/>
    <s v="AD"/>
    <d v="2025-06-24T00:00:00"/>
    <n v="22025004877"/>
    <s v="2025 10 2312 22606"/>
    <n v="2500"/>
    <x v="847"/>
    <s v="GASTOS DE TRANSPORTE DEL ALUMNADO DE CURSOS DE COOPERACION TECNICA EN 2025- PASANTIA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06"/>
  </r>
  <r>
    <n v="220250021910"/>
    <s v="AD"/>
    <d v="2025-06-03T00:00:00"/>
    <n v="22025003979"/>
    <s v="2025 01 9312 22706"/>
    <n v="2541"/>
    <x v="829"/>
    <s v="CONTROL FINANCIERO CONVOCATORIA SUBVENCIONES PROYECTOS ESPECIAL INTERES CON MENORES Y TUTORES 2023/2024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312"/>
    <s v="9312. Intervención general"/>
    <s v="22"/>
    <s v="22706"/>
  </r>
  <r>
    <n v="220250025937"/>
    <s v="AD"/>
    <d v="2025-06-12T00:00:00"/>
    <n v="22025004364"/>
    <s v="2025 11 1361 22799"/>
    <n v="2541"/>
    <x v="227"/>
    <s v="Contratación de un servicio de preparación física on line para toda la plantilla del Servicio//SEISYPC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799"/>
  </r>
  <r>
    <n v="220250029605"/>
    <s v="AD"/>
    <d v="2025-06-27T00:00:00"/>
    <n v="22025005005"/>
    <s v="2025 03 9241 212"/>
    <n v="176.85"/>
    <x v="454"/>
    <s v="SUMINISTRO DE VINILO NEGRO PARA OSCURECIMIENTO DE SALA EN C.M. SANTIAGO LÓPEZ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3045"/>
    <s v="AD"/>
    <d v="2025-06-09T00:00:00"/>
    <n v="22025004042"/>
    <s v="2025 11 1621 213"/>
    <n v="2577.09"/>
    <x v="690"/>
    <s v="REVISIÓN DE LÍNEAS DE VIDA E INSTALACIÓN DE ANTICAIDAS EN ESCALERA ACCESO A CUBIERTA DEL LAVADERO. SERVICIO DE LIMPIEZA."/>
    <n v="220"/>
    <s v="TUDELA DE DUERO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3"/>
  </r>
  <r>
    <n v="220250026034"/>
    <s v="AD"/>
    <d v="2025-06-16T00:00:00"/>
    <n v="22025004493"/>
    <s v="2025 03 9241 22602"/>
    <n v="2625.7"/>
    <x v="180"/>
    <s v="SUMINISTRO DE 70.000 SOBRES PARA BUZONEO DE LAS CELEBRACIONES DE LOS CONCEJOS ABIERTOS EN LOS CENTROS CÍVICOS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6020"/>
    <s v="AD"/>
    <d v="2025-06-16T00:00:00"/>
    <n v="22025004460"/>
    <s v="2025 10 2312 22699"/>
    <n v="2697.3"/>
    <x v="379"/>
    <s v="BAILES EN LA PERGOLA LOS DOMINGOS DE AGOSTO DE 2025 PARA LOS USUARIOS DE LOS CVA- INICIATIVAS SOCIALES- E.Z"/>
    <n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6469"/>
    <s v="AD"/>
    <d v="2025-06-16T00:00:00"/>
    <n v="22025004471"/>
    <s v="2025 01 4331 22699"/>
    <n v="163.35"/>
    <x v="367"/>
    <s v="CERTIFICADO SSL OV PARA UNA SUBPÁGINA DENTRO DEL DOMINIO DEL AYUNTAMIENTO DE VALLADOLID ciudadeshermanas.valladolid.es"/>
    <n v="220"/>
    <s v="BARCELONA"/>
    <s v="BARCELONA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99"/>
  </r>
  <r>
    <n v="220250026019"/>
    <s v="AD"/>
    <d v="2025-06-16T00:00:00"/>
    <n v="22025004458"/>
    <s v="2025 10 2312 22699"/>
    <n v="2697.3"/>
    <x v="848"/>
    <s v="BAILES EN LA PERGOLA LOS DOMINGOS DE JULIO Y 15 DE AGOSTO DE 2025 PARA LOS USUARIOS DE LOS CVA - INICIATIVASVSOCIALES-AT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8735"/>
    <s v="AD"/>
    <d v="2025-06-24T00:00:00"/>
    <n v="22025004912"/>
    <s v="2025 03 9241 213"/>
    <n v="199.65"/>
    <x v="469"/>
    <s v="ARREGLO DE DESPERFECTOS DE TELONES DEL TEATRO DEL C.C. JOSÉ MARÍA LUELMO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9939"/>
    <s v="AD"/>
    <d v="2025-06-30T00:00:00"/>
    <n v="22025004153"/>
    <s v="2025 07 1721 22799"/>
    <n v="2917.47"/>
    <x v="66"/>
    <s v="COORDINACION DE SEGURIDAD Y SALUD PARA EL CONTRATO DE CONTROL DE ACCESOS A LA ZONA DE BAJAS EMISIONES VS 21/22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50026472"/>
    <s v="AD"/>
    <d v="2025-06-16T00:00:00"/>
    <n v="22025004596"/>
    <s v="2025 07 1701 213"/>
    <n v="2124.87"/>
    <x v="57"/>
    <s v="ALARMAS. SERVICIO ANTI-INTRUSIÓN POR DISPOSITIVO DETECTOR EN CASA DEL BARCO Y EDIFICIO ANEXO"/>
    <n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01"/>
    <s v="1701. Dirección del área de medio ambiente"/>
    <s v="21"/>
    <s v="213"/>
  </r>
  <r>
    <n v="220250026473"/>
    <s v="AD"/>
    <d v="2025-06-16T00:00:00"/>
    <n v="22025004598"/>
    <s v="2025 07 1701 213"/>
    <n v="845.9"/>
    <x v="57"/>
    <s v="ALARMA. REVISIÓN FUNCIONAMIENTO CENTRALITA Y DISPOSITIVO ANTI-INTRUSIÓN EN EL EDIFICIO CASA DEL BARCO Y ANEXO"/>
    <n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01"/>
    <s v="1701. Dirección del área de medio ambiente"/>
    <s v="21"/>
    <s v="213"/>
  </r>
  <r>
    <n v="220250025938"/>
    <s v="AD"/>
    <d v="2025-06-12T00:00:00"/>
    <n v="22025004405"/>
    <s v="2025 10 2312 22618"/>
    <n v="3004.85"/>
    <x v="541"/>
    <s v="SERV.DE ASIST TÉCNICA PARA LA ELABOR.DEL DIAGNÓSTICO DE DATOS Y LA ELABORACIÓN DEL II PLAN MUNICIPAL PARA PERS. MAYORE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8"/>
  </r>
  <r>
    <n v="220250027093"/>
    <s v="AD"/>
    <d v="2025-06-18T00:00:00"/>
    <n v="22025004753"/>
    <s v="2025 11 1621 214"/>
    <n v="3025"/>
    <x v="849"/>
    <s v="FABRICACIÓN Y REPARACIÓN DE PIEZAS MEDIANTE MECANIZADO. SERVICIO DE LIMPIEZA.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24937"/>
    <s v="AD"/>
    <d v="2025-06-11T00:00:00"/>
    <n v="22025004083"/>
    <s v="2025 04 9204 626"/>
    <n v="3110.91"/>
    <x v="850"/>
    <s v="SUMINISTRO DE UN SAI CON DESTINO EL AYUNTAMIENTO DE VALLADOLID"/>
    <n v="220"/>
    <s v="VALLADOLID"/>
    <s v="VALLADOLID"/>
    <x v="3"/>
    <s v="AdDirec - Adjudicación Directa"/>
    <s v="SinC - Sin Criterio"/>
    <x v="0"/>
    <x v="1"/>
    <s v="6"/>
    <s v="6. Inversiones reales"/>
    <s v="04"/>
    <x v="1"/>
    <s v="9204"/>
    <s v="9204. Tecnologías de la información y comunicación"/>
    <s v="62"/>
    <s v="626"/>
  </r>
  <r>
    <n v="220250021912"/>
    <s v="AD"/>
    <d v="2025-06-03T00:00:00"/>
    <n v="22025003983"/>
    <s v="2025 10 2412 22699"/>
    <n v="250"/>
    <x v="723"/>
    <s v="VISITA FORMATIVA AL ARCHIVO DE SIMANCAS EL19 DE JUNIO DE 2025 LOS ALUMNOS DEL CURSO DE AUX DE CENTRO DEL C. DE FORMACION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25946"/>
    <s v="AD"/>
    <d v="2025-06-12T00:00:00"/>
    <n v="22025004401"/>
    <s v="2025 11 1361 623"/>
    <n v="3427.06"/>
    <x v="633"/>
    <s v="Adquisición de 4 baterías BPA286 24V 6Ah HOLMATRO/SEISPC"/>
    <n v="220"/>
    <s v="MOS"/>
    <s v="PONTEVEDRA"/>
    <x v="3"/>
    <s v="AdDirec - Adjudicación Directa"/>
    <s v="SinC - Sin Criterio"/>
    <x v="0"/>
    <x v="1"/>
    <s v="6"/>
    <s v="6. Inversiones reales"/>
    <s v="11"/>
    <x v="0"/>
    <s v="1361"/>
    <s v="1361. Prevención y extinción de incencios"/>
    <s v="62"/>
    <s v="623"/>
  </r>
  <r>
    <n v="220250028388"/>
    <s v="D"/>
    <d v="2025-06-23T00:00:00"/>
    <n v="22025001492"/>
    <s v="2025 10 2311 213"/>
    <n v="1167.1199999999999"/>
    <x v="57"/>
    <s v="LOTE 2. MANT.SISTEMAS ANTIINTRUSION 2025 - EN VIRTUD DE ACUERDO MARCO SPSC-SE 20/2023 y 24/2024"/>
    <n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3"/>
  </r>
  <r>
    <n v="220250028390"/>
    <s v="D"/>
    <d v="2025-06-23T00:00:00"/>
    <n v="22025001474"/>
    <s v="2025 10 2412 213"/>
    <n v="1007.14"/>
    <x v="57"/>
    <s v="MANTENIMIENTO ALARMAS Y SISTEMAS ANTIINTRUSION EN VIRTUD DE ACUERDO MARCO LOTE 2 ANTI-INTRUSION CENTRO FORMACION EMPLEO"/>
    <n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3"/>
  </r>
  <r>
    <n v="220250023575"/>
    <s v="AD"/>
    <d v="2025-06-09T00:00:00"/>
    <n v="22025003987"/>
    <s v="2025 04 9204 641"/>
    <n v="996.31"/>
    <x v="42"/>
    <s v="CONTRATACIÓN DEL SUMINISTRO DE LICENCIAS DE PLUGINS DE REDMINEUP CON DESTINO AL CDIT"/>
    <n v="220"/>
    <s v="VALLADOLID"/>
    <s v="VALLADOLID"/>
    <x v="3"/>
    <s v="AdDirec - Adjudicación Directa"/>
    <s v="SinC - Sin Criterio"/>
    <x v="0"/>
    <x v="1"/>
    <s v="6"/>
    <s v="6. Inversiones reales"/>
    <s v="04"/>
    <x v="1"/>
    <s v="9204"/>
    <s v="9204. Tecnologías de la información y comunicación"/>
    <s v="64"/>
    <s v="641"/>
  </r>
  <r>
    <n v="220250022377"/>
    <s v="D"/>
    <d v="2025-06-05T00:00:00"/>
    <n v="22025001126"/>
    <s v="2025 11 1621 22104"/>
    <n v="108.63"/>
    <x v="158"/>
    <s v="BOTA PVC NITRILO -S5- VERDE Nº40/BOTA PVC NITRILO -S5- VERDE Nº45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22648"/>
    <s v="D"/>
    <d v="2025-06-05T00:00:00"/>
    <n v="22025000730"/>
    <s v="2025 10 2312 212"/>
    <n v="107.59"/>
    <x v="369"/>
    <s v="MANTENIMIENTO  MATERIAL PARA REPARACION DEL CVA SAN JUAN-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6545"/>
    <s v="D"/>
    <d v="2025-06-16T00:00:00"/>
    <n v="22025000731"/>
    <s v="2025 10 2312 212"/>
    <n v="106.03"/>
    <x v="452"/>
    <s v="MANTENIMIENTO, SUMINISTRO DE TKROM ANTIGOTERAS GRIS 4LTPARA REPARACION DELE. MAYORES LAS FLORES-AM-INICIATIVA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5399"/>
    <s v="D"/>
    <d v="2025-06-12T00:00:00"/>
    <n v="22025001276"/>
    <s v="2025 07 1711 214"/>
    <n v="104.48"/>
    <x v="460"/>
    <s v="BATERÍA ESTX7A-BS / MANO DE OBRA ( 9577-JTL MORERAS  )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5377"/>
    <s v="D"/>
    <d v="2025-06-12T00:00:00"/>
    <n v="22025002596"/>
    <s v="2025 06 3321 629"/>
    <n v="103.28"/>
    <x v="575"/>
    <s v="AZ9788410076914    Vainilla Failecilla ( FORMATO    Libro ) / 9788410642140      Solas en el silencio ( FORMATO    L )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7423"/>
    <s v="D"/>
    <d v="2025-06-19T00:00:00"/>
    <n v="22025001324"/>
    <s v="2025 10 2412 22199"/>
    <n v="102.49"/>
    <x v="243"/>
    <s v="SUMINISTRO DE MATERIALES  PARA EL CURSO DE PARQ. Y JARD. DEL C. DE F.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9495"/>
    <s v="D"/>
    <d v="2025-06-27T00:00:00"/>
    <n v="22025001347"/>
    <s v="2025 02 9332 212"/>
    <n v="100.89"/>
    <x v="176"/>
    <s v="MAGNUM + BLANCO 15L ( SAN BENITO ) / DANPIN ALARGO ALUMINIO FIJO 1M ( SAN BENITO ) / DANPIN PINCEL CABO LATA PLANO N28 (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469"/>
    <s v="D"/>
    <d v="2025-06-05T00:00:00"/>
    <n v="22025001347"/>
    <s v="2025 02 9332 212"/>
    <n v="100.88"/>
    <x v="238"/>
    <s v="BISAGRA COLELL CRIPLI EASY / COMMENT|++ CUARTO DE CONSERJES ++ / CERRADURA CERRAVAL 17 LLAVE LIBRE LAT 60MM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53"/>
    <s v="D"/>
    <d v="2025-06-05T00:00:00"/>
    <n v="22025001128"/>
    <s v="2025 11 1621 22199"/>
    <n v="99.51"/>
    <x v="337"/>
    <s v="6880 8 X 7 PERFIL BARRA CHAVETA 1 M / 933- 7X 20-100 TORNILLO  C/ HEXAGO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369"/>
    <s v="D"/>
    <d v="2025-06-11T00:00:00"/>
    <n v="22025000918"/>
    <s v="2025 11 1321 213"/>
    <n v="99.06"/>
    <x v="125"/>
    <s v="FLOTADOR FOMINAYA LATERAL  0144160120 / MECANISMO ROCA A822502200 DESCARGA SIMPLE / MANGUITO INOD. EXC. JIMTEN 21170 S-2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3814"/>
    <s v="D"/>
    <d v="2025-06-10T00:00:00"/>
    <n v="22025004014"/>
    <s v="2025 03 9241 212"/>
    <n v="98.36"/>
    <x v="238"/>
    <s v="CENTRO CIVICO RONDILLA (ID 46197)  / CIERRAP. TELESCO 22 B 50 EST. PL -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7378"/>
    <s v="D"/>
    <d v="2025-06-19T00:00:00"/>
    <n v="22025001276"/>
    <s v="2025 07 1711 214"/>
    <n v="97.21"/>
    <x v="481"/>
    <s v="MONTAJE KUBOTA  / VALVULA TR413 / MONTAJE RUEDAS / CAM 18X8.50-8 / REPARAR 10.0/75-15 / PARCHE / MONTAJE DUMPER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7778"/>
    <s v="D"/>
    <d v="2025-06-19T00:00:00"/>
    <n v="22025001325"/>
    <s v="2025 10 2412 22199"/>
    <n v="96.56"/>
    <x v="452"/>
    <s v="SUMINISTRO DE FIELTRO PROTECTOR PREMIUM 300GR 1X20M ROL PARA EL CURSO DE PINTURA DEL  JACINTO BENAVENTE -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4424"/>
    <s v="D"/>
    <d v="2025-06-11T00:00:00"/>
    <n v="22025001128"/>
    <s v="2025 11 1621 22199"/>
    <n v="96.05"/>
    <x v="234"/>
    <s v="vehículo matrícula 1277 KMD / BOMBIN ALIMENTACIÓN 6585151 / ANILLO TORICO 1.../// AM EXP 18/2022 // SERVICIO DE LIMPIEZ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9438"/>
    <s v="D"/>
    <d v="2025-06-27T00:00:00"/>
    <n v="22025001270"/>
    <s v="2025 07 1711 22199"/>
    <n v="95.7"/>
    <x v="479"/>
    <s v="PACHIRA ACUATICA  / FICUS BENJAMINA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7678"/>
    <s v="D"/>
    <d v="2025-06-19T00:00:00"/>
    <n v="22025000731"/>
    <s v="2025 10 2312 212"/>
    <n v="93.18"/>
    <x v="452"/>
    <s v="MANT. SUMINISTRO DE SEGOCRYL M-60 S 15LT  PRA EL E. MAYORES LAS FLORES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9561"/>
    <s v="D"/>
    <d v="2025-06-27T00:00:00"/>
    <n v="22025004014"/>
    <s v="2025 03 9241 212"/>
    <n v="92.87"/>
    <x v="243"/>
    <s v="ALB: 25-213829 SUMINISTRO FONTANERÍA PARA CC CIVICO  45994 CANAL DE CASTILLA / BARRA 2 ML.TUBO PVC ENCOLAR PN 10 D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6562"/>
    <s v="ADO"/>
    <d v="2025-06-16T00:00:00"/>
    <n v="22025004701"/>
    <s v="2025 11 1621 22199"/>
    <n v="7138.18"/>
    <x v="444"/>
    <s v="REMACHE 7337F_D4.0_025_AL_NA ICON RR / REPARACIÓN ANTIVUELCO TUBO 20 ICON RR / REPA.../// SERVICIO DE LIMPIEZA."/>
    <n v="240"/>
    <s v="RIBARROJA DEL TURIA"/>
    <s v="VALENCIA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27770"/>
    <s v="D"/>
    <d v="2025-06-19T00:00:00"/>
    <n v="22025004010"/>
    <s v="2025 03 9241 213"/>
    <n v="91.86"/>
    <x v="238"/>
    <s v="SUMINISTRO PARA C.C. BAILARIN VICENTE ESCUDERO (/ DOSIF JAB AITANA REF.-811Y31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4329"/>
    <s v="D"/>
    <d v="2025-06-11T00:00:00"/>
    <n v="22025000731"/>
    <s v="2025 10 2312 212"/>
    <n v="91.73"/>
    <x v="268"/>
    <s v="MANTENIM, SUMINISTRO DE CAJA SUELO 70MM 4  Y PLACA CIEGA INDIVIDUAL BLANCO PARA REPARACION DEL E. MAYORES LAS FLORES-AM"/>
    <n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488"/>
    <s v="D"/>
    <d v="2025-06-19T00:00:00"/>
    <n v="22025001043"/>
    <s v="2025 10 2311 212"/>
    <n v="91.47"/>
    <x v="234"/>
    <s v="F - 5848 - 10 COPIAS LLAVE MAESTRA CEAS DELICIAS CANTERAC - CERRADURA BTV PARA COMEDOR SOCIAL-CAI - MAOR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2607"/>
    <s v="D"/>
    <d v="2025-06-05T00:00:00"/>
    <n v="22025001124"/>
    <s v="2025 11 1621 214"/>
    <n v="87.87"/>
    <x v="234"/>
    <s v="RUEDA 1-0780 CLR 050D 030K GIRAT. GOMA / RUEDA 1-0783 CLR 050D 030K GIRAT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756"/>
    <s v="AD"/>
    <d v="2025-06-27T00:00:00"/>
    <n v="22025004855"/>
    <s v="2025 10 2312 213"/>
    <n v="879.26"/>
    <x v="165"/>
    <s v="MANTENIMIENTO CORRECTIVO DE DIVERSO MATERIAL CONTRA INCENDIOS DE LOS CENTROS RONDILLA, SAN JUAN Y ZONA ES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24936"/>
    <s v="AD"/>
    <d v="2025-06-11T00:00:00"/>
    <n v="22025003982"/>
    <s v="2025 05 4312 632"/>
    <n v="668.07"/>
    <x v="574"/>
    <s v="CONTROL DE CALIDAD DE LA REPARACION DE LOS PUESTOS DE VENTA  DEL MERCADO DE LAS DELICIAS (LOTE2)"/>
    <n v="220"/>
    <s v="ALCOBENDAS"/>
    <s v="MADRID"/>
    <x v="0"/>
    <s v="PrAbier - Procedimiento Abierto"/>
    <s v="MultiC - MultiCriterio"/>
    <x v="1"/>
    <x v="1"/>
    <s v="6"/>
    <s v="6. Inversiones reales"/>
    <s v="05"/>
    <x v="10"/>
    <s v="4312"/>
    <s v="4312. Mercados"/>
    <s v="63"/>
    <s v="632"/>
  </r>
  <r>
    <n v="220250025854"/>
    <s v="AD"/>
    <d v="2025-06-12T00:00:00"/>
    <n v="22025004323"/>
    <s v="2025 07 1711 22799"/>
    <n v="586.16999999999996"/>
    <x v="57"/>
    <s v="CONTROL DE ALARMAS DE INSTALACIONES ADSCRITAS AL SERVICIO DE PARQUES Y JARDINES_AM SPSC-SE 20/2023 LOTE 1 Y 3"/>
    <n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799"/>
  </r>
  <r>
    <n v="220250028741"/>
    <s v="AD"/>
    <d v="2025-06-24T00:00:00"/>
    <n v="22025004762"/>
    <s v="2025 10 2315 22799"/>
    <n v="3450"/>
    <x v="789"/>
    <s v="TALLERES LA EDUCACIÓN DE LOS SEXOS LOS BUENOS AMORES// INSTITUTOS VALLADOLID// ULTIMO CUATRIMESTRE DEL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25970"/>
    <s v="AD"/>
    <d v="2025-06-13T00:00:00"/>
    <n v="22025004574"/>
    <s v="2025 01 9207 22699"/>
    <n v="3521"/>
    <x v="851"/>
    <s v="ADJUDICA BUZONEO DE CINCO DÍPTICOS DE 'INFO VALLADOLID' EN CIUDAD (90.000)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5949"/>
    <s v="AD"/>
    <d v="2025-06-12T00:00:00"/>
    <n v="22025004431"/>
    <s v="2025 11 1321 214"/>
    <n v="3667.51"/>
    <x v="852"/>
    <s v="CARRO RUEDA MEDIANA, RUEDA GIRATORIA Y RUEDA MACIZA PARA GRÚAS DE POLICÍA MUNICIPAL"/>
    <n v="220"/>
    <s v="INDUSTRIA 46"/>
    <s v="BARCELONA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4"/>
  </r>
  <r>
    <n v="220250025847"/>
    <s v="AD"/>
    <d v="2025-06-12T00:00:00"/>
    <n v="22025004303"/>
    <s v="2025 03 9241 22602"/>
    <n v="3744.71"/>
    <x v="179"/>
    <s v="DISEÑO GRÁFICO DE CARTELES, TRÍPTICOS, TARJETAS Y ROLL UP PROMOCIÓN DE MUESTRAS DE TEATRO, CULTURA TRADICIONAL Y OCIO IN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5977"/>
    <s v="AD"/>
    <d v="2025-06-13T00:00:00"/>
    <n v="22025004698"/>
    <s v="2025 03 9241 213"/>
    <n v="53.24"/>
    <x v="224"/>
    <s v="SUMINISTRO DE GASOLEO PARA GRUPOS ELECTRÓGENOS EN C.C. CASA CUNA"/>
    <n v="220"/>
    <s v="MADRID"/>
    <s v="MADR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5850"/>
    <s v="AD"/>
    <d v="2025-06-12T00:00:00"/>
    <n v="22025004309"/>
    <s v="2025 03 9241 213"/>
    <n v="123.86"/>
    <x v="224"/>
    <s v="SUMINISTRO DE BATERÍA PARA GRUPO ELECTRÓGENO EN C.C. ZONA ESTE"/>
    <n v="220"/>
    <s v="MADRID"/>
    <s v="MADR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6015"/>
    <s v="AD/"/>
    <d v="2025-06-16T00:00:00"/>
    <n v="22025002849"/>
    <s v="2025 01 4331 22799"/>
    <n v="-719.1"/>
    <x v="306"/>
    <s v="CONTRATACIÓN SERVICIOS CATERING CAFÉ 1 JORNADA EVENTO PROYECTO URBANEW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2961"/>
    <s v="AD"/>
    <d v="2025-06-06T00:00:00"/>
    <n v="22025004256"/>
    <s v="2025 01 4331 22799"/>
    <n v="260.7"/>
    <x v="306"/>
    <s v="CATERING PARA EL ENCUENTRO DE ENTIDADES COLABORADORAS Y EMPRENDEDORES DEL ESPACIO COWORKING LANZADERA IDEVA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2769"/>
    <s v="D"/>
    <d v="2025-06-05T00:00:00"/>
    <n v="22025002819"/>
    <s v="2025 08 1532 210"/>
    <n v="528.94000000000005"/>
    <x v="845"/>
    <s v="ARCAL 21 B50 SPEED SMARTOP / ARCAL 1 PRACTIGAS / GASTOS DISTRIBUCIÓN"/>
    <n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25329"/>
    <s v="AD"/>
    <d v="2025-06-12T00:00:00"/>
    <n v="22025004247"/>
    <s v="2025 01 9207 22001"/>
    <n v="69"/>
    <x v="853"/>
    <s v="ADJUDICA RENOVACIÓN ANUAL SUSCRIPCIÓN AL PERIÓDICO DIGITAL ELESPAÑOL.COM (16/06/2025 a 15/06/2026)"/>
    <n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001"/>
  </r>
  <r>
    <n v="220250023076"/>
    <s v="AD"/>
    <d v="2025-06-09T00:00:00"/>
    <n v="22025001344"/>
    <s v="2025 10 2412 22104"/>
    <n v="3756.32"/>
    <x v="156"/>
    <s v="SUMINISTRO DE VESTUARIO PARTICIPANTES PROGRAMA MIXTO AUXILIAR DE CENTRO II ECYL 2025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04"/>
  </r>
  <r>
    <n v="220250027094"/>
    <s v="D"/>
    <d v="2025-06-18T00:00:00"/>
    <n v="22025003225"/>
    <s v="2025 04 9202 16205"/>
    <n v="107973.19"/>
    <x v="854"/>
    <s v="CONTRATO BASADO EN EL ACUERDO MARCO SEGURO DE VIDA AÑO 2025"/>
    <n v="300"/>
    <s v="MADRID"/>
    <s v="MADRID"/>
    <x v="1"/>
    <s v="PrAbier - Procedimiento Abierto"/>
    <s v="MultiC - MultiCriterio"/>
    <x v="1"/>
    <x v="1"/>
    <s v="1"/>
    <s v="1. Gastos de personal"/>
    <s v="04"/>
    <x v="1"/>
    <s v="9202"/>
    <s v="9202. Gestión de recursos humanos"/>
    <s v="16"/>
    <s v="16205"/>
  </r>
  <r>
    <n v="220250026020"/>
    <s v="AD"/>
    <d v="2025-06-16T00:00:00"/>
    <n v="22025004461"/>
    <s v="2025 10 2312 22699"/>
    <n v="3776.2"/>
    <x v="379"/>
    <s v="BAILES EN LA PERGOLA LOS DOMINGOS DE AGOSTO DE 2025 PARA LOS USUARIOS DE LOS CVA- INICIATIVAS SOCIALES- E.Z"/>
    <n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30018"/>
    <s v="AD"/>
    <d v="2025-06-30T00:00:00"/>
    <n v="22025001669"/>
    <s v="2025 10 2312 22799"/>
    <n v="475.2"/>
    <x v="37"/>
    <s v="PRORROGA LOTE 1 taller La diversidad como fortaleza sensib.accesibilidad de 1 septiembre a 31 diciembre 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2"/>
    <s v="22799"/>
  </r>
  <r>
    <n v="220250029756"/>
    <s v="AD"/>
    <d v="2025-06-27T00:00:00"/>
    <n v="22025004856"/>
    <s v="2025 10 2312 213"/>
    <n v="439.64"/>
    <x v="165"/>
    <s v="MANTENIMIENTO CORRECTIVO DE DIVERSO MATERIAL CONTRA INCENDIOS DE LOS CENTROS RONDILLA, SAN JUAN Y ZONA ES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28391"/>
    <s v="D"/>
    <d v="2025-06-23T00:00:00"/>
    <n v="22025001474"/>
    <s v="2025 10 2412 213"/>
    <n v="275.3"/>
    <x v="57"/>
    <s v="MANTENIMIENTO ALARMAS Y SISTEMAS ANTIINTRUSION EN VIRTUD DE ACUERDO MARCO LOTE 3 CCTV CENTRO DE FORMACION EMPLEO JACINTO"/>
    <n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3"/>
  </r>
  <r>
    <n v="220250025929"/>
    <s v="AD"/>
    <d v="2025-06-12T00:00:00"/>
    <n v="22025004325"/>
    <s v="2025 07 1711 22799"/>
    <n v="272.32"/>
    <x v="57"/>
    <s v="CONTROL DE ALARMAS DE INSTALACIONES ADSCRITAS AL SERVICIO DE PARQUES Y JARDINES_AM SPSC-SE 20/2023 LOTE 2"/>
    <n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799"/>
  </r>
  <r>
    <n v="220250024137"/>
    <s v="AD"/>
    <d v="2025-06-10T00:00:00"/>
    <n v="22025003471"/>
    <s v="2025 11 1321 213"/>
    <n v="218.96"/>
    <x v="374"/>
    <s v="INSPECCIONES TÉCNICAS PERIÓDICAS DEPENDENCIAS POLICÍA MUNICIPAL LOTE Nº 6 2025-2026"/>
    <n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21"/>
    <s v="1321. Policía municipal"/>
    <s v="21"/>
    <s v="213"/>
  </r>
  <r>
    <n v="220250024138"/>
    <s v="AD"/>
    <d v="2025-06-10T00:00:00"/>
    <n v="22025003471"/>
    <s v="2025 11 1321 213"/>
    <n v="125.89"/>
    <x v="374"/>
    <s v="DOCUMENTO COMPLEMENTARIO A Nº 920250004943 CON REF. 22025003471 POR ERROR EN EL CÁLCULO DE IMPORTES"/>
    <n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21"/>
    <s v="1321. Policía municipal"/>
    <s v="21"/>
    <s v="213"/>
  </r>
  <r>
    <n v="220250026019"/>
    <s v="AD"/>
    <d v="2025-06-16T00:00:00"/>
    <n v="22025004459"/>
    <s v="2025 10 2312 22699"/>
    <n v="3776.2"/>
    <x v="848"/>
    <s v="BAILES EN LA PERGOLA LOS DOMINGOS DE JULIO Y 15 DE AGOSTO DE 2025 PARA LOS USUARIOS DE LOS CVA - INICIATIVASVSOCIALES-AT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8386"/>
    <s v="AD"/>
    <d v="2025-06-23T00:00:00"/>
    <n v="22025004725"/>
    <s v="2025 03 9241 22799"/>
    <n v="3821.3"/>
    <x v="102"/>
    <s v="BUZONEO DE CONVOCATORIAS DE CONCEJO ABIERTO 2025"/>
    <n v="220"/>
    <s v="TORREJON DE ARDOZ"/>
    <s v="MADR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799"/>
  </r>
  <r>
    <n v="220250023518"/>
    <s v="AD"/>
    <d v="2025-06-09T00:00:00"/>
    <n v="22025002537"/>
    <s v="2025 10 2412 22104"/>
    <n v="3845.04"/>
    <x v="855"/>
    <s v="SUMINISTRO DE VESTUARIO PARA TRABAJADORES PROGRAMA MIXTO PARQUES Y JARDINES V ECYL 2025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04"/>
  </r>
  <r>
    <n v="220250029532"/>
    <s v="D"/>
    <d v="2025-06-27T00:00:00"/>
    <n v="22025000917"/>
    <s v="2025 11 1321 214"/>
    <n v="87.51"/>
    <x v="499"/>
    <s v="1 110606973R - PIPA SALIDA AGU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5323"/>
    <s v="AD"/>
    <d v="2025-06-12T00:00:00"/>
    <n v="22025004214"/>
    <s v="2025 11 1361 22199"/>
    <n v="66.680000000000007"/>
    <x v="504"/>
    <s v="Adquisición botellas de gas propano// 4 botellas de gas propano de  11kg//SEISPC"/>
    <n v="220"/>
    <s v="MUGA DE SAYAGO"/>
    <s v="ZAMORA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25975"/>
    <s v="AD"/>
    <d v="2025-06-13T00:00:00"/>
    <n v="22025004717"/>
    <s v="2025 03 9241 22602"/>
    <n v="135.44"/>
    <x v="60"/>
    <s v="SUMINISTRO DE PAPEL PARA IMPRESIÓN DE CARTELES INDIVIDUALES DE LAS MUESTRAS 2025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5957"/>
    <s v="AD"/>
    <d v="2025-06-12T00:00:00"/>
    <n v="22025004454"/>
    <s v="2025 03 9241 22602"/>
    <n v="279.89999999999998"/>
    <x v="60"/>
    <s v="SUMINISTRO DE PAPEL PARA LA IMPRESIÓN DE CARTELES Y FOLLETOS PARA PROMOCIÓN DE LAS MUESTRAS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7918"/>
    <s v="AD"/>
    <d v="2025-06-23T00:00:00"/>
    <n v="22025004775"/>
    <s v="2025 06 3232 22799"/>
    <n v="3874.8"/>
    <x v="8"/>
    <s v="PLANTACIÓN ÁRBOLES CEIP PARQUE ALAMEDA - PRESUPUESTOS PARTICIPATIVOS."/>
    <n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2"/>
    <s v="22799"/>
  </r>
  <r>
    <n v="220250029757"/>
    <s v="AD"/>
    <d v="2025-06-27T00:00:00"/>
    <n v="22025004922"/>
    <s v="2025 01 4331 22606"/>
    <n v="3999.05"/>
    <x v="856"/>
    <s v="ORGANIZACIÓN Y DESARROLLO DE DOS ESPACIOS LEGOFIT EN EL EVENTO &quot;&quot;SOSTENIBILIDAD XL&quot;&quot;"/>
    <n v="220"/>
    <s v="MADRID"/>
    <s v="MADR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06"/>
  </r>
  <r>
    <n v="220250025853"/>
    <s v="AD"/>
    <d v="2025-06-12T00:00:00"/>
    <n v="22025004322"/>
    <s v="2025 07 1721 203"/>
    <n v="18.149999999999999"/>
    <x v="505"/>
    <s v="DOMINIO VALLAIRE.ES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0"/>
    <s v="203"/>
  </r>
  <r>
    <n v="220250028750"/>
    <s v="AD"/>
    <d v="2025-06-24T00:00:00"/>
    <n v="22025004914"/>
    <s v="2025 07 1711 22199"/>
    <n v="123.31"/>
    <x v="119"/>
    <s v="ADQUISICION DE SUMINISTRO POR FALTA DE MATERIAL EN A.M. V.18/2022"/>
    <n v="22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199"/>
  </r>
  <r>
    <n v="220250023558"/>
    <s v="AD"/>
    <d v="2025-06-09T00:00:00"/>
    <n v="22025003463"/>
    <s v="2025 06 3231 213"/>
    <n v="114.95"/>
    <x v="374"/>
    <s v="CORRECCIÓN ERROR MATERIAL EXP.SE 40/2024 CTTO MANTENIMIENTO ASCENSOR EIM LA COMETA LOTE 6 -AÑO 2025-"/>
    <n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4"/>
    <s v="3231"/>
    <s v="3231. Escuelas infantiles"/>
    <s v="21"/>
    <s v="213"/>
  </r>
  <r>
    <n v="220250024355"/>
    <s v="D"/>
    <d v="2025-06-11T00:00:00"/>
    <n v="22025001082"/>
    <s v="2025 06 3231 212"/>
    <n v="86.96"/>
    <x v="386"/>
    <s v="ESPUMA POLIURETANO PISTOLA / DISOLVENTE LIMPIEZA PISTOLA / SIKA 11FC PURFORM MARRON 300ML / RESINA  POLYESTER 300 ml / T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27913"/>
    <s v="AD"/>
    <d v="2025-06-23T00:00:00"/>
    <n v="22025004679"/>
    <s v="2025 10 2314 22699"/>
    <n v="18.149999999999999"/>
    <x v="505"/>
    <s v="CONTRATACIÓN DOMINIO WEB VALLANOCHE.ES POR UN AÑO HASTA EL 08-04-2026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99"/>
  </r>
  <r>
    <n v="220250026035"/>
    <s v="AD"/>
    <d v="2025-06-16T00:00:00"/>
    <n v="22025004496"/>
    <s v="2025 10 2312 625"/>
    <n v="4033.08"/>
    <x v="857"/>
    <s v="SUMINISTRO DE SILLAS CON BRAZOS PARA EL CVA SAN JUAN, 48 UNIDADES- INICIATIVAS SOCIALES"/>
    <n v="220"/>
    <s v="VALLADOLID"/>
    <s v="VALLADOLID"/>
    <x v="3"/>
    <s v="AdDirec - Adjudicación Directa"/>
    <s v="SinC - Sin Criterio"/>
    <x v="0"/>
    <x v="1"/>
    <s v="6"/>
    <s v="6. Inversiones reales"/>
    <s v="10"/>
    <x v="3"/>
    <s v="2312"/>
    <s v="2312. Iniciativas sociales"/>
    <s v="62"/>
    <s v="625"/>
  </r>
  <r>
    <n v="220250025130"/>
    <s v="AD"/>
    <d v="2025-06-11T00:00:00"/>
    <n v="22025004281"/>
    <s v="2025 06 3231 633"/>
    <n v="4133.3599999999997"/>
    <x v="397"/>
    <s v="CONTRATO MENOR DE SUMINISTRO: REPOSICIÓN DE LAVAVAJILLAS PARA LA EIM MAFALDA Y GUILLE -1 SEMANA-"/>
    <n v="220"/>
    <s v="VALLADOLID"/>
    <s v="VALLADOLID"/>
    <x v="3"/>
    <s v="AdDirec - Adjudicación Directa"/>
    <s v="SinC - Sin Criterio"/>
    <x v="0"/>
    <x v="1"/>
    <s v="6"/>
    <s v="6. Inversiones reales"/>
    <s v="06"/>
    <x v="4"/>
    <s v="3231"/>
    <s v="3231. Escuelas infantiles"/>
    <s v="63"/>
    <s v="633"/>
  </r>
  <r>
    <n v="220250027308"/>
    <s v="ADO"/>
    <d v="2025-06-19T00:00:00"/>
    <n v="22025004495"/>
    <s v="2025 02 9332 22699"/>
    <n v="90.75"/>
    <x v="858"/>
    <s v="INSPECCION  DE SEGURIDAD EN MAQUINAS RD 1215/97 SIERRA DE CINTA TROZADORS EN TALLER DE CARPINTERIA DE MADERA (PARQUE DE"/>
    <n v="240"/>
    <s v="VALLADOLID"/>
    <s v="VALLADOL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2"/>
    <s v="22699"/>
  </r>
  <r>
    <n v="220250025365"/>
    <s v="ADO"/>
    <d v="2025-06-12T00:00:00"/>
    <n v="22025004561"/>
    <s v="2025 10 2311 213"/>
    <n v="107.31"/>
    <x v="436"/>
    <s v="F - 5677 - MANTENIMIENTO PCI SERVICIOS SOCIALES CEAS  - NOVIEMBRE DE 2024- JOMAR SEGURIDAD"/>
    <n v="240"/>
    <s v="CABANILLAS DEL CAMPO"/>
    <s v="GUADALAJARA"/>
    <x v="0"/>
    <s v="PrAbier - Procedimiento Abierto"/>
    <s v="MultiC - MultiCriterio"/>
    <x v="2"/>
    <x v="1"/>
    <s v="2"/>
    <s v="2. Gastos corrientes en bienes y servicios"/>
    <s v="10"/>
    <x v="3"/>
    <s v="2311"/>
    <s v="2311. Intervención social"/>
    <s v="21"/>
    <s v="213"/>
  </r>
  <r>
    <n v="220250023968"/>
    <s v="D"/>
    <d v="2025-06-10T00:00:00"/>
    <n v="22025001128"/>
    <s v="2025 11 1621 22199"/>
    <n v="82.55"/>
    <x v="125"/>
    <s v="LOTE KOBAN &quot;&quot;CAPUCHON ORO&quot;&quot; / EMERGEN LEG URA21PLUS 100LM 1H NP 66160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6563"/>
    <s v="D"/>
    <d v="2025-06-16T00:00:00"/>
    <n v="22025000919"/>
    <s v="2025 11 1321 214"/>
    <n v="82.28"/>
    <x v="353"/>
    <s v="VARTA BATERIA BLUE 60AH 540EN +DCHA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285"/>
    <s v="D"/>
    <d v="2025-06-05T00:00:00"/>
    <n v="22025001270"/>
    <s v="2025 07 1711 22199"/>
    <n v="82.1"/>
    <x v="243"/>
    <s v="ALB: 25-207672 PED: 25-012569-1003 S/PED: 1268 / BOLSA 50 ACOPLES EN CODO ROSCA MACHO 3/4 / COLLARIN TOMA PE DN 63X3/4 /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283"/>
    <s v="D"/>
    <d v="2025-06-05T00:00:00"/>
    <n v="22025001270"/>
    <s v="2025 07 1711 22199"/>
    <n v="81.05"/>
    <x v="243"/>
    <s v="ALB: 25-208743 PED: 25-014338-1003 S/PED:  / CAJA 20 UD PILA ALCALINA 6LR61-9V (VARTA)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323"/>
    <s v="D"/>
    <d v="2025-06-05T00:00:00"/>
    <n v="22025001043"/>
    <s v="2025 10 2311 212"/>
    <n v="78.81"/>
    <x v="238"/>
    <s v="F - 4753 - 2 REPOSAPIES FELLOWES AJUSTABLES PARA EL COMEDOR SOCIAL - FERRETERIA ORTIZ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4133"/>
    <s v="AD"/>
    <d v="2025-06-10T00:00:00"/>
    <n v="22025004375"/>
    <s v="2025 04 9209 22199"/>
    <n v="78.53"/>
    <x v="234"/>
    <s v="ADQUISICIÓN DE DOS BASTIDORES PARA CARPETAS COLGANTES GIO DIN A4-FOLIO CON DESTINO A CONCEJALÍA HACIENDA."/>
    <n v="220"/>
    <s v="VALLADOLID"/>
    <s v="VALLADOLID"/>
    <x v="3"/>
    <s v="AdDirec - Adjudicación Directa"/>
    <s v="SinC - Sin Criterio"/>
    <x v="0"/>
    <x v="1"/>
    <s v="2"/>
    <s v="2. Gastos corrientes en bienes y servicios"/>
    <s v="04"/>
    <x v="1"/>
    <s v="9209"/>
    <s v="9209. Dirección del area de hacienda, personal y modernización administrativa"/>
    <s v="22"/>
    <s v="22199"/>
  </r>
  <r>
    <n v="220250027516"/>
    <s v="D"/>
    <d v="2025-06-19T00:00:00"/>
    <n v="22025000766"/>
    <s v="2025 11 1361 214"/>
    <n v="75.33"/>
    <x v="287"/>
    <s v="7425FKM-  BNP8 H.M.O.  REVISAR  PERDIDA DE AIRE  Y  DETERMINAR  AVERIA.  SUSTITUIR  TECALAN COMPLETO  ENTRADA //SEISPC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27711"/>
    <s v="D"/>
    <d v="2025-06-19T00:00:00"/>
    <n v="22025001128"/>
    <s v="2025 11 1621 22199"/>
    <n v="75.2"/>
    <x v="234"/>
    <s v="ID: 0045579-CALLE TOPACIO / MANILLA OCARIZ 1993/74 NEGRO / GOMA ESTANCO E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397"/>
    <s v="D"/>
    <d v="2025-06-05T00:00:00"/>
    <n v="22025000917"/>
    <s v="2025 11 1321 214"/>
    <n v="74.099999999999994"/>
    <x v="499"/>
    <s v="1 265900024R - LUZ FRENO ELEVAD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7344"/>
    <s v="D"/>
    <d v="2025-06-19T00:00:00"/>
    <n v="22025001496"/>
    <s v="2025 05 4312 22199"/>
    <n v="73.739999999999995"/>
    <x v="125"/>
    <s v="MT CABLE RV-K FLEX  3G1,5   &quot;&quot;ROLLO&quot;&quot; / MT CABLE RZ1-K 1KV FLEX ?ROLLO? 3G2,5 (AS) / PUNTERA  ERMA DUO-2X2,50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7107"/>
    <s v="AD"/>
    <d v="2025-06-18T00:00:00"/>
    <n v="22025004510"/>
    <s v="2025 08 1651 619"/>
    <n v="103.6"/>
    <x v="66"/>
    <s v="Seguridad y salud del lote 3 contrato conservación, reparación alumbrado en Vallladolid (3ª prórroga exp. 8/2021 PS 3)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7381"/>
    <s v="D"/>
    <d v="2025-06-19T00:00:00"/>
    <n v="22025001266"/>
    <s v="2025 07 1711 214"/>
    <n v="73.430000000000007"/>
    <x v="422"/>
    <s v="CORREA TRAPECIAL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3777"/>
    <s v="D"/>
    <d v="2025-06-10T00:00:00"/>
    <n v="22025000769"/>
    <s v="2025 11 1361 22199"/>
    <n v="72.790000000000006"/>
    <x v="234"/>
    <s v="STIHL SISTEMA DE LLENADO PARA COMBUSTIBLE 8905005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449"/>
    <s v="D"/>
    <d v="2025-06-05T00:00:00"/>
    <n v="22025000920"/>
    <s v="2025 11 1321 22199"/>
    <n v="71.430000000000007"/>
    <x v="238"/>
    <s v="COMMENT|++ MANTENIMIENTO ++ / CREMONA OSCILOBATIENTE GIESSE / CERRADURA TESA EMBUTIR 2000 30 HL *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6500"/>
    <s v="D"/>
    <d v="2025-06-16T00:00:00"/>
    <n v="22025000731"/>
    <s v="2025 10 2312 212"/>
    <n v="70.790000000000006"/>
    <x v="474"/>
    <s v="MANTENIMIENTO, SUMINISTRODE DISCO TIROLIT 125X1 INOX.PARA REPARACIONES DEL CVA PASAJE DE LA MARQUESINA- AM- INICIATIVA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3803"/>
    <s v="D"/>
    <d v="2025-06-10T00:00:00"/>
    <n v="22025001349"/>
    <s v="2025 02 9332 214"/>
    <n v="69.97"/>
    <x v="426"/>
    <s v="ADPRO/500 - ESCOBILLAS LIMPIA 500 / ADPRO/BLUE10 - BLUE10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5496"/>
    <s v="D"/>
    <d v="2025-06-12T00:00:00"/>
    <n v="22025004014"/>
    <s v="2025 03 9241 212"/>
    <n v="69.97"/>
    <x v="452"/>
    <s v="C.MUNICIPAL LAS FLORES TKROM MATE FORTUNA M-60 OCEANIC 4L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2287"/>
    <s v="D"/>
    <d v="2025-06-05T00:00:00"/>
    <n v="22025001270"/>
    <s v="2025 07 1711 22199"/>
    <n v="69.739999999999995"/>
    <x v="243"/>
    <s v="ALB: 25-209537 PED: 25-015726-1104 S/PED: AO007109 / 3EN1 SPRAY 200 ML LUBRICANTE UNIVERSAL / ARQUETA POLYPRO ECO RECTAN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5418"/>
    <s v="D"/>
    <d v="2025-06-12T00:00:00"/>
    <n v="22025001082"/>
    <s v="2025 06 3231 212"/>
    <n v="69.58"/>
    <x v="238"/>
    <s v="CUERDA NYLON TRENZADA M.T. 10 MM M/L EHL / TORNI. DIN 7505A C/AVE. BICROM. 4.0X 20 / GANCHO INDUS FORMA ESE GALVANIZ. 80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23740"/>
    <s v="D"/>
    <d v="2025-06-10T00:00:00"/>
    <n v="22025001079"/>
    <s v="2025 06 3232 212"/>
    <n v="69.27"/>
    <x v="238"/>
    <s v="SUMINISTRO MATERIAL DE FERRETERÍA EN DISTINTOS COLEGIOS PÚBL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3799"/>
    <s v="D"/>
    <d v="2025-06-10T00:00:00"/>
    <n v="22025000731"/>
    <s v="2025 10 2312 212"/>
    <n v="67.72"/>
    <x v="176"/>
    <s v="SUMINISTRO MATERIAL DE PINTURA PARA REPARACION DEL CVA PASAJE DE LA MARQUESINA- INICIATIVA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6551"/>
    <s v="D"/>
    <d v="2025-06-16T00:00:00"/>
    <n v="22025000730"/>
    <s v="2025 10 2312 212"/>
    <n v="67.040000000000006"/>
    <x v="238"/>
    <s v="MANT. SUMINISTRO DE MATERIAL PARA REPARACIONES DEL CVA SAN JUAN-PUENTE Y RIO ESGUEVA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741"/>
    <s v="D"/>
    <d v="2025-06-19T00:00:00"/>
    <n v="22025001347"/>
    <s v="2025 02 9332 212"/>
    <n v="67.010000000000005"/>
    <x v="386"/>
    <s v="PISTOLA ESPUMA PLASTICA / PISTOLA SILICONA 310 PROFESIONAL / PALO ESCOBA / FREGONA 1,40M / CEPILLO ESCOBA (SIN PALO)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7630"/>
    <s v="D"/>
    <d v="2025-06-19T00:00:00"/>
    <n v="22025001043"/>
    <s v="2025 10 2311 212"/>
    <n v="65.98"/>
    <x v="369"/>
    <s v="F - 6245 - AGLOMERADO - CEAS BARRIO ESPAÑA - AGLOMERADO Y COLA - JEFATURA CEAS-S. AGUSTIN- MARINO DE LA FU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2427"/>
    <s v="D"/>
    <d v="2025-06-05T00:00:00"/>
    <n v="22025000920"/>
    <s v="2025 11 1321 22199"/>
    <n v="65.12"/>
    <x v="238"/>
    <s v="AMIG MANILLA 3CB72 ACERO INOX 7457 / SILICONA SOUDAL NEUTRA 300ML TRANSP. / SOUDAL SELLADOR DE MADERA ROBLE 290 ML 12562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7676"/>
    <s v="D"/>
    <d v="2025-06-19T00:00:00"/>
    <n v="22025000731"/>
    <s v="2025 10 2312 212"/>
    <n v="65.069999999999993"/>
    <x v="452"/>
    <s v="MANT. SUMINISTRO DE SEGOCRYL M-60 S 15LT    PARA REPARACIONES DEL E. MAYORES LAS FLORES.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497"/>
    <s v="D"/>
    <d v="2025-06-05T00:00:00"/>
    <n v="22025001276"/>
    <s v="2025 07 1711 214"/>
    <n v="64.81"/>
    <x v="460"/>
    <s v="SOPORTE SMARPHONE SHAD SG71 180X90 SOPORTE A ESPEJO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2479"/>
    <s v="D"/>
    <d v="2025-06-05T00:00:00"/>
    <n v="22025001347"/>
    <s v="2025 02 9332 212"/>
    <n v="64.59"/>
    <x v="452"/>
    <s v="SEGOCRYL M-60 S 15LT                                                        ( MANTENIMIENTO DE EDIFICIOS E INSTALACIONES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813"/>
    <s v="D"/>
    <d v="2025-06-05T00:00:00"/>
    <n v="22025000921"/>
    <s v="2025 11 1321 22699"/>
    <n v="64.59"/>
    <x v="452"/>
    <s v="SEGOCRYL M-60 S 15LT                                                        ( POLICIA MUNICIPAL - PM DISTRITO 3º RETEN P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699"/>
  </r>
  <r>
    <n v="220250027680"/>
    <s v="D"/>
    <d v="2025-06-19T00:00:00"/>
    <n v="22025000731"/>
    <s v="2025 10 2312 212"/>
    <n v="62.99"/>
    <x v="452"/>
    <s v="MANT. SUMINISTRO DE TKROM ANTIGOTERAS GRIS 4LT   PR EL E. MAYORES LAS FLORES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3742"/>
    <s v="D"/>
    <d v="2025-06-10T00:00:00"/>
    <n v="22025001079"/>
    <s v="2025 06 3232 212"/>
    <n v="62.58"/>
    <x v="445"/>
    <s v="SUMINISTRO MATERIAL DE FONTANERÍA // CEIP ALLUE MORER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9523"/>
    <s v="D"/>
    <d v="2025-06-27T00:00:00"/>
    <n v="22025001128"/>
    <s v="2025 11 1621 22199"/>
    <n v="61.11"/>
    <x v="125"/>
    <s v="MULTIMETRO EFITEST M1 BOLSILLO  30421200  UT120 / TIJERA PROIMAN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519"/>
    <s v="D"/>
    <d v="2025-06-05T00:00:00"/>
    <n v="22025004010"/>
    <s v="2025 03 9241 213"/>
    <n v="60.86"/>
    <x v="243"/>
    <s v="SUMINISTRO DE MATERIAL FERRETERÍA PARA C.C. JOSÉ LUIS MOSQUERA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379"/>
    <s v="D"/>
    <d v="2025-06-05T00:00:00"/>
    <n v="22025000917"/>
    <s v="2025 11 1321 214"/>
    <n v="60.5"/>
    <x v="130"/>
    <s v="TOTAL TRABAJOS MATRICULA 8671JXF / ANEXO DETALLE FTP000024341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7588"/>
    <s v="D"/>
    <d v="2025-06-19T00:00:00"/>
    <n v="22025000920"/>
    <s v="2025 11 1321 22199"/>
    <n v="59.62"/>
    <x v="238"/>
    <s v="COMMENT|+++ DISTRITO 5 +++ / BL TIRAF AGLO C/PL 3,5X16 POZ EHL 30UNDS / *PILA DURACELL LR14 C PLUS BL. 2UD / ANGULO AC B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7385"/>
    <s v="D"/>
    <d v="2025-06-19T00:00:00"/>
    <n v="22025001270"/>
    <s v="2025 07 1711 22199"/>
    <n v="58.69"/>
    <x v="774"/>
    <s v="nº vale 1349 ( DESTINO: MORERAS ) / CUCHILLA CORTACESPED HONDA HRH 536 HXE / ACEITE B&amp;S 0.6 L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5422"/>
    <s v="D"/>
    <d v="2025-06-12T00:00:00"/>
    <n v="22025001079"/>
    <s v="2025 06 3232 212"/>
    <n v="55.58"/>
    <x v="125"/>
    <s v="SUMINISTRO MATERIAL DE BAÑO // CEIP VICENTE ALEIXANDRE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59"/>
    <s v="D"/>
    <d v="2025-06-05T00:00:00"/>
    <n v="22025001347"/>
    <s v="2025 02 9332 212"/>
    <n v="55.36"/>
    <x v="386"/>
    <s v="ESCOBILLERO PLASTICO BLANCO / ESPATULA INOX M/BIMATERIAL 80MM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4435"/>
    <s v="D"/>
    <d v="2025-06-11T00:00:00"/>
    <n v="22025001128"/>
    <s v="2025 11 1621 22199"/>
    <n v="55.25"/>
    <x v="125"/>
    <s v="MT CABLE H07Z1-K ZEROH FLEX  1X35 AM-VD / MT CABLE RV-K FLEX  3G2,5   0,6/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368"/>
    <s v="D"/>
    <d v="2025-06-19T00:00:00"/>
    <n v="22025000730"/>
    <s v="2025 10 2312 212"/>
    <n v="54.72"/>
    <x v="176"/>
    <s v="MANTENIMIENTO, SUMINISTRO DE PINTSUR 4L/ XYLAZEL , QUITAMANCHAS PARA REPARACION DEL  CVA SAN JUAN -AM-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401"/>
    <s v="D"/>
    <d v="2025-06-05T00:00:00"/>
    <n v="22025000917"/>
    <s v="2025 11 1321 214"/>
    <n v="54.45"/>
    <x v="143"/>
    <s v="TA25 82 REPARACION 9447-HMT KMS 166494 METER EN FRENOMETRO, AJUSTAR CABLE DE FRENO MANO, VOLVER A METER EN FRENOMETRO,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9499"/>
    <s v="D"/>
    <d v="2025-06-27T00:00:00"/>
    <n v="22025001347"/>
    <s v="2025 02 9332 212"/>
    <n v="54.45"/>
    <x v="395"/>
    <s v="REPARACION PISON DYNAPAC LC71 / LIMPIEZA Y REGULACION CARBURADOR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43"/>
    <s v="D"/>
    <d v="2025-06-05T00:00:00"/>
    <n v="22025004014"/>
    <s v="2025 03 9241 212"/>
    <n v="53.57"/>
    <x v="125"/>
    <s v="SUMINISTRO DE MATERIAL DE FONTANERÍA C.C. BAILARÍN VICENTE ESCUDERO (ID 46161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7421"/>
    <s v="D"/>
    <d v="2025-06-19T00:00:00"/>
    <n v="22025001324"/>
    <s v="2025 10 2412 22199"/>
    <n v="52.96"/>
    <x v="243"/>
    <s v="SUMINISTRO DE MATERIALPARA EL CURSO DE PARQ. Y JARDINES DEL C. DE F. PARA EL EMPLEO- JACINTO BENAVNE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571"/>
    <s v="D"/>
    <d v="2025-06-05T00:00:00"/>
    <n v="22025001132"/>
    <s v="2025 11 1631 22199"/>
    <n v="51.99"/>
    <x v="238"/>
    <s v="ENMARCACION  CUADRO. /// AM EXP 18/2022 // SERVICIO DE LIMPIEZA VIAR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7387"/>
    <s v="D"/>
    <d v="2025-06-19T00:00:00"/>
    <n v="22025001270"/>
    <s v="2025 07 1711 22199"/>
    <n v="51.5"/>
    <x v="452"/>
    <s v="ARTY SMOKED, GAFAS SPORT OCULAR AHUMADO UD                                  ( SERVICIO DE PARQUES Y JARDINES - NUMERO DE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355"/>
    <s v="D"/>
    <d v="2025-06-05T00:00:00"/>
    <n v="22025000917"/>
    <s v="2025 11 1321 214"/>
    <n v="51.26"/>
    <x v="396"/>
    <s v="GUANTER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823"/>
    <s v="D"/>
    <d v="2025-06-05T00:00:00"/>
    <n v="22025001269"/>
    <s v="2025 07 1711 22104"/>
    <n v="50.64"/>
    <x v="158"/>
    <s v="ZAPATO FT50 GRIS Nº44 (                       )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4"/>
  </r>
  <r>
    <n v="220250026504"/>
    <s v="D"/>
    <d v="2025-06-16T00:00:00"/>
    <n v="22025000769"/>
    <s v="2025 11 1361 22199"/>
    <n v="50.24"/>
    <x v="369"/>
    <s v="Albarán: VA25/2004 Fecha: 12/05/25 / TABLERO CONTR.PINO II/III 2500*1250*15MM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433"/>
    <s v="D"/>
    <d v="2025-06-05T00:00:00"/>
    <n v="22025000920"/>
    <s v="2025 11 1321 22199"/>
    <n v="49.95"/>
    <x v="238"/>
    <s v="COMMENT|++ MANTENIMIENTO ++ / BTV BUZON NANO ACERO INOXIDABLE 12720 OFERT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425"/>
    <s v="D"/>
    <d v="2025-06-05T00:00:00"/>
    <n v="22025000920"/>
    <s v="2025 11 1321 22199"/>
    <n v="48.41"/>
    <x v="238"/>
    <s v="COMMENT|++ MANTENIMIENTO ++ / COMMENT|++ DISTRITO 5 ++ / CERRADURA ELECT DORCAS 41-2 NDF/SX 22MM 6-12V / *CUCHILLA TAJIM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478"/>
    <s v="D"/>
    <d v="2025-06-27T00:00:00"/>
    <n v="22025001079"/>
    <s v="2025 06 3232 212"/>
    <n v="45.76"/>
    <x v="452"/>
    <s v="SEGOCRYL COLOR PLUS BASE BL 4LT // CEIP ANTONIO ALLUE MORER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5379"/>
    <s v="D"/>
    <d v="2025-06-12T00:00:00"/>
    <n v="22025002597"/>
    <s v="2025 06 3321 629"/>
    <n v="44.25"/>
    <x v="575"/>
    <s v="LOTE DE DVD (LOTE 2) 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7467"/>
    <s v="D"/>
    <d v="2025-06-19T00:00:00"/>
    <n v="22025004010"/>
    <s v="2025 03 9241 213"/>
    <n v="43.38"/>
    <x v="693"/>
    <s v="CIC NATIVIDAD ALVAREZ CHACON (  ID: 45581 (LA PIRAMIDE) PARTICIPACION CIUDADANA ) / TUBO RECTANGULAR 40X10X1,5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3791"/>
    <s v="D"/>
    <d v="2025-06-10T00:00:00"/>
    <n v="22025000769"/>
    <s v="2025 11 1361 22199"/>
    <n v="43.31"/>
    <x v="158"/>
    <s v="CEPILLO PROEX3 500MM (                       ) / GARRA CEPILLO PROEX (                       ) / MANGO CEPILLO PROEX (SI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5361"/>
    <s v="D"/>
    <d v="2025-06-12T00:00:00"/>
    <n v="22025001496"/>
    <s v="2025 05 4312 22199"/>
    <n v="42.96"/>
    <x v="125"/>
    <s v="MT CABLE RZ1-K 1KV FLEX ZEROH  3G2,5 (AS) / Serie: GCC-821L7CY         30 8002001401 / BASTIDOR 1E NIESSEN N2271.9 &quot;&quot;ZENI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9550"/>
    <s v="D"/>
    <d v="2025-06-27T00:00:00"/>
    <n v="22025001128"/>
    <s v="2025 11 1621 22199"/>
    <n v="42.27"/>
    <x v="220"/>
    <s v="TEFA-131 - Resistencia para termo electrico FAGOR 800W 230V / T - Scio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380"/>
    <s v="D"/>
    <d v="2025-06-11T00:00:00"/>
    <n v="22025001132"/>
    <s v="2025 11 1631 22199"/>
    <n v="41.96"/>
    <x v="268"/>
    <s v="TERMINAL PREAISLADO FASTON MACHO AFM-1,5 / TERMINAL PREAISLADO FA.../// AM EXP 18/2022 // SERVICIO DE LIMPIEZA VIARIA."/>
    <n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2850"/>
    <s v="D"/>
    <d v="2025-06-05T00:00:00"/>
    <n v="22025000920"/>
    <s v="2025 11 1321 22199"/>
    <n v="41.5"/>
    <x v="238"/>
    <s v="COMMENT|++ MANTENIMIENTO ++ / COMMENT|++ RETIRA ROBERTO ++ / CREMONA OSCILOBATIENTE GIESSE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307"/>
    <s v="D"/>
    <d v="2025-06-05T00:00:00"/>
    <n v="22025001324"/>
    <s v="2025 10 2412 22199"/>
    <n v="41.08"/>
    <x v="243"/>
    <s v="SUMINISTRO DE PLANTAS  Y FLORES PARA EL CURSO DE PARQUES Y JARDINES DEL  C. DE F. PARA EL EMPLEO-JACINTO BEN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6527"/>
    <s v="D"/>
    <d v="2025-06-16T00:00:00"/>
    <n v="22025001103"/>
    <s v="2025 10 2314 212"/>
    <n v="40.409999999999997"/>
    <x v="125"/>
    <s v="SUMINISTRO DE BOMBILLA DOWN DISANO LED//ESPACIO JOVEN//MAYO 2025.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4"/>
    <s v="2314. Centro de programas juveniles"/>
    <s v="21"/>
    <s v="212"/>
  </r>
  <r>
    <n v="220250027551"/>
    <s v="D"/>
    <d v="2025-06-19T00:00:00"/>
    <n v="22025001270"/>
    <s v="2025 07 1711 22199"/>
    <n v="39.409999999999997"/>
    <x v="238"/>
    <s v="REPOSAPIES FELLOWES AJUSTABLE ERGO / COMMENT|+++GE0011760 +++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495"/>
    <s v="D"/>
    <d v="2025-06-05T00:00:00"/>
    <n v="22025001070"/>
    <s v="2025 11 3111 22199"/>
    <n v="39.33"/>
    <x v="125"/>
    <s v="ZOCALO   JANGAR 2901   1Elemen.Superficie / MT CANAL LEGRAND 30008    20X12,5 / INTERRUP NIESSEN 8101 mecanismo / TECL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2573"/>
    <s v="D"/>
    <d v="2025-06-05T00:00:00"/>
    <n v="22025001132"/>
    <s v="2025 11 1631 22199"/>
    <n v="38.119999999999997"/>
    <x v="238"/>
    <s v="CONTERA REDONDA  GOMA 40 OFERTA. 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7526"/>
    <s v="D"/>
    <d v="2025-06-19T00:00:00"/>
    <n v="22025000769"/>
    <s v="2025 11 1361 22199"/>
    <n v="38.119999999999997"/>
    <x v="234"/>
    <s v="0802 / STIHL ACEITE ADHESIVO P. CADENA FORESTPLUS 5 L 7815166002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441"/>
    <s v="D"/>
    <d v="2025-06-05T00:00:00"/>
    <n v="22025000920"/>
    <s v="2025 11 1321 22199"/>
    <n v="37.4"/>
    <x v="238"/>
    <s v="COMMENT|++ MANTENIMIENTO ++ / *PILA DURACELL IND AAA LR03 (10UDS) OFERTA / *PILA DURACELL IND AA LR06 (10UDS) OFERTA / 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409"/>
    <s v="D"/>
    <d v="2025-06-05T00:00:00"/>
    <n v="22025000917"/>
    <s v="2025 11 1321 214"/>
    <n v="37"/>
    <x v="499"/>
    <s v="1 7700427640 - INTERRUPTOR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4348"/>
    <s v="D"/>
    <d v="2025-06-11T00:00:00"/>
    <n v="22025001079"/>
    <s v="2025 06 3232 212"/>
    <n v="36.15"/>
    <x v="243"/>
    <s v="ALB: 25-207285 PED: 25-011902-1003 S/PED:  / OBRA CEIP MARTIN BARO / TAPA WC UNIVERSAL POLIPROPILENO RIO BEACH FAST FIX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74"/>
    <s v="D"/>
    <d v="2025-06-05T00:00:00"/>
    <n v="22025001347"/>
    <s v="2025 02 9332 212"/>
    <n v="36.130000000000003"/>
    <x v="452"/>
    <s v="TKROM MATE FORTUNA M-60 OCEANIC 4LT                                         ( MANTENIMIENTO DE EDIFICIOS E INSTALACIONES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463"/>
    <s v="D"/>
    <d v="2025-06-05T00:00:00"/>
    <n v="22025002596"/>
    <s v="2025 06 3321 629"/>
    <n v="36.03"/>
    <x v="662"/>
    <s v="CIEN AÑOS DE SOLEDAD / CÓMO WINSTON SALVÓ LA NAVIDAD // BIBLIOTECAS MUNICIPALES"/>
    <n v="300"/>
    <s v="POZUELO DE ALARCON"/>
    <s v="MADR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3785"/>
    <s v="D"/>
    <d v="2025-06-10T00:00:00"/>
    <n v="22025000769"/>
    <s v="2025 11 1361 22199"/>
    <n v="35.71"/>
    <x v="234"/>
    <s v="LLAVES AGA REF. 301 TRIANGULAR 10MM / LLAVES MECANIZADAS MCM ESPECIAL / LLAVES MECANIZADAS ACERO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642"/>
    <s v="D"/>
    <d v="2025-06-05T00:00:00"/>
    <n v="22025001123"/>
    <s v="2025 11 1631 214"/>
    <n v="35.090000000000003"/>
    <x v="501"/>
    <s v="MANO DE OBRA ALUMINIO (MATRICULA 5682MDL SOLDAR BISAGRAS EN ALUMINIO).../// AM EXP // SERVICIO DE LIMPIEZA VIARIA.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486"/>
    <s v="D"/>
    <d v="2025-06-05T00:00:00"/>
    <n v="22025001349"/>
    <s v="2025 02 9332 214"/>
    <n v="35.01"/>
    <x v="341"/>
    <s v="PINCHAZO FURGON ( MAS EQUILIBRADO 8589-LFX )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7762"/>
    <s v="D"/>
    <d v="2025-06-19T00:00:00"/>
    <n v="22025004010"/>
    <s v="2025 03 9241 213"/>
    <n v="34.93"/>
    <x v="386"/>
    <s v="SUMINISTRO PARA C.C. PARQUESOL (ID 46128 // POLIMERO SIKAFLEX 111 BLANCO 300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3746"/>
    <s v="D"/>
    <d v="2025-06-10T00:00:00"/>
    <n v="22025001079"/>
    <s v="2025 06 3232 212"/>
    <n v="34.049999999999997"/>
    <x v="452"/>
    <s v="MATERIAL DE CERRAJERÍA-CARPINTERÍA // CEIP ALLUE MORER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4242"/>
    <s v="D"/>
    <d v="2025-06-11T00:00:00"/>
    <n v="22025000769"/>
    <s v="2025 11 1361 22199"/>
    <n v="33.76"/>
    <x v="386"/>
    <s v="BROCA SDS-PLUS BOOSTER 20X460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372"/>
    <s v="D"/>
    <d v="2025-06-19T00:00:00"/>
    <n v="22025000730"/>
    <s v="2025 10 2312 212"/>
    <n v="33.25"/>
    <x v="386"/>
    <s v="MANTENIMIENTO, SUMINISTRO DE DISPENSADOR PAPEL HIGIENICO INOX PRA REPARACION DEL CVA RONDILLA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445"/>
    <s v="D"/>
    <d v="2025-06-05T00:00:00"/>
    <n v="22025000920"/>
    <s v="2025 11 1321 22199"/>
    <n v="32.92"/>
    <x v="238"/>
    <s v="COMMENT|++ MANTENIMIENTO ++ / *CADENA EHL PLAST POL.  6X44 RJ/BL M/L- / ESCURREPLATOS EHL ALUM HABITEX 214Y1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3766"/>
    <s v="D"/>
    <d v="2025-06-10T00:00:00"/>
    <n v="22025000769"/>
    <s v="2025 11 1361 22199"/>
    <n v="32.72"/>
    <x v="238"/>
    <s v="COMMENT|++ BOMBEROS ++ / CIERRE CAJA VILA 982  60 / ASA ALBERICH ZINC 125MM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737"/>
    <s v="D"/>
    <d v="2025-06-19T00:00:00"/>
    <n v="22025001128"/>
    <s v="2025 11 1621 22199"/>
    <n v="32.69"/>
    <x v="158"/>
    <s v="PUNTA TX30X150 / SPRAY WD40 500ML DOBLE ACCION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375"/>
    <s v="D"/>
    <d v="2025-06-11T00:00:00"/>
    <n v="22025000920"/>
    <s v="2025 11 1321 22199"/>
    <n v="31.63"/>
    <x v="234"/>
    <s v="DISTRITO 4 / PILA BOTON CR 2032 VARTA 3V. / PILA BOTON CR 2025 VARTA 3V. / BOLSA CELO SURTIDO TORNILLERIA MEDIAN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6541"/>
    <s v="D"/>
    <d v="2025-06-16T00:00:00"/>
    <n v="22025000731"/>
    <s v="2025 10 2312 212"/>
    <n v="31.5"/>
    <x v="452"/>
    <s v="MANTENIMIENTO, SUMINISTRO DE TKROM ANTIGOTERAS GRIS PARA REPARACION  DEL E. MAYORES LAS FLORES-AM 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567"/>
    <s v="D"/>
    <d v="2025-06-19T00:00:00"/>
    <n v="22025001270"/>
    <s v="2025 07 1711 22199"/>
    <n v="31.33"/>
    <x v="243"/>
    <s v="ALB: 25-211992 PED: 25-019439-1003 S/PED:  / OBRA PARQUES Y JARDINES HUERTO PARQUE ALAMEDA / COLLARIN TOMA PE DN 40X1/2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3945"/>
    <s v="D"/>
    <d v="2025-06-10T00:00:00"/>
    <n v="22025001122"/>
    <s v="2025 11 1621 214"/>
    <n v="30.95"/>
    <x v="135"/>
    <s v="LENGUETA SEGURIDAD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342"/>
    <s v="D"/>
    <d v="2025-06-11T00:00:00"/>
    <n v="22025001079"/>
    <s v="2025 06 3232 212"/>
    <n v="30.52"/>
    <x v="243"/>
    <s v="SUMINISTRO MATERIAL DE FONTANERÍA // CEIP MIGUEL DELIB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565"/>
    <s v="D"/>
    <d v="2025-06-05T00:00:00"/>
    <n v="22025004010"/>
    <s v="2025 03 9241 213"/>
    <n v="29.73"/>
    <x v="238"/>
    <s v="SET SOPORTE LATERAL DCH/IZQ F25095 / COMMENT|CENTRO CIVICO PARQUESOL ID 46132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252"/>
    <s v="D"/>
    <d v="2025-06-05T00:00:00"/>
    <n v="22025001081"/>
    <s v="2025 06 3321 212"/>
    <n v="29.04"/>
    <x v="125"/>
    <s v="PANEL DISANO ECO 33W 4000K  60X60 UGR&lt;19 BL 3500LM / TASA ECORAEE // BIBLIOTECA PARQUE ALAMEDA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5401"/>
    <s v="D"/>
    <d v="2025-06-12T00:00:00"/>
    <n v="22025001270"/>
    <s v="2025 07 1711 22199"/>
    <n v="29"/>
    <x v="243"/>
    <s v="ALB: 25-211476 PED: 25-018761-1003 S/PED: 1296 / ENLACE ROSCA MACHO PE 32-1&quot;&quot; / ENLACE ROSCA HEMBRA PE 32-1&quot;&quot; / ENLACE ROS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317"/>
    <s v="D"/>
    <d v="2025-06-05T00:00:00"/>
    <n v="22025001270"/>
    <s v="2025 07 1711 22199"/>
    <n v="28.8"/>
    <x v="479"/>
    <s v="FICUS ROBUSTA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5475"/>
    <s v="D"/>
    <d v="2025-06-12T00:00:00"/>
    <n v="22025004014"/>
    <s v="2025 03 9241 212"/>
    <n v="28.12"/>
    <x v="452"/>
    <s v="MATERIAL PINTURA CC PILARICA ID 45862 // TKROM BASE UNI ESM.STCO CON PU SATINADO TR 0,75LT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5427"/>
    <s v="D"/>
    <d v="2025-06-12T00:00:00"/>
    <n v="22025001079"/>
    <s v="2025 06 3232 212"/>
    <n v="27.42"/>
    <x v="445"/>
    <s v="SUMINISTRO MATERIAL DE BAÑO // CEIP MIGUEL HERNÁNDEZ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47"/>
    <s v="D"/>
    <d v="2025-06-05T00:00:00"/>
    <n v="22025000920"/>
    <s v="2025 11 1321 22199"/>
    <n v="26.93"/>
    <x v="238"/>
    <s v="COMMENT|+++ PIT +++ / BROCA BOSCH SDS PLUS-7X 10X100X165 / *BL DUOPOWER 10X50 + T AUTOSERV. 10UDS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6506"/>
    <s v="D"/>
    <d v="2025-06-16T00:00:00"/>
    <n v="22025000769"/>
    <s v="2025 11 1361 22199"/>
    <n v="25.88"/>
    <x v="337"/>
    <s v="975-M-14 VARILLA ROSCADA 1 METRO 5.6 ZN / 985-M-14-200  TUERCA A.B. / 124-M14 ZN ARANDELA PLANA S / 497977 TACO QUIMICO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760"/>
    <s v="D"/>
    <d v="2025-06-19T00:00:00"/>
    <n v="22025004010"/>
    <s v="2025 03 9241 213"/>
    <n v="25.47"/>
    <x v="238"/>
    <s v="SUMINISTRO PARA CC CANAL DE CASTILLA ID 45832 / MULETILLA CABINA MOD.06 DIAM 65X10 NETO / TORNI. DIN  963 C/AVE.RAN.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9465"/>
    <s v="D"/>
    <d v="2025-06-27T00:00:00"/>
    <n v="22025004010"/>
    <s v="2025 03 9241 213"/>
    <n v="25.36"/>
    <x v="125"/>
    <s v="MATERIAL C.C. CANAL DE CASTILLA (45991) Y C.M. SEGUNDO MONTES (ID 46593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559"/>
    <s v="D"/>
    <d v="2025-06-05T00:00:00"/>
    <n v="22025001128"/>
    <s v="2025 11 1621 22199"/>
    <n v="25.1"/>
    <x v="733"/>
    <s v="11533PV 11533PV PULSADOR FRONTAL VERDE / 1603B 1603B CRIMPADORA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5395"/>
    <s v="D"/>
    <d v="2025-06-12T00:00:00"/>
    <n v="22025001274"/>
    <s v="2025 07 1711 213"/>
    <n v="25.05"/>
    <x v="243"/>
    <s v="ALB: 25-206819 PED: 25-010687-1001 S/PED: 1670475054 / REPARACION DE: DESBROZADORA   MARCA:OLEO MAC   MODELO: 730 S   NS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2435"/>
    <s v="D"/>
    <d v="2025-06-05T00:00:00"/>
    <n v="22025000920"/>
    <s v="2025 11 1321 22199"/>
    <n v="24.91"/>
    <x v="238"/>
    <s v="BTV BUZON NANO BLANCO 12710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6569"/>
    <s v="D"/>
    <d v="2025-06-16T00:00:00"/>
    <n v="22025004014"/>
    <s v="2025 03 9241 212"/>
    <n v="24.49"/>
    <x v="243"/>
    <s v="ALB: 25-210497 PED: 25-016990-1003 S/PED:  / OBRA CENTRO CIVICO BAILARIN VICENTE ESCUDERO / BOLSA GRANEL PEQUEÑA (8X6CM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7758"/>
    <s v="D"/>
    <d v="2025-06-19T00:00:00"/>
    <n v="22025004010"/>
    <s v="2025 03 9241 213"/>
    <n v="23.98"/>
    <x v="125"/>
    <s v="SUMINISTRO PARABAILARÍN VICENTE ESCUDERO (ID 46418 //DOWN.EMP IRELUZ IRD-2405 BL RED. 25W 4000K / TASA ECORAEE 208/2005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597"/>
    <s v="D"/>
    <d v="2025-06-05T00:00:00"/>
    <n v="22025001128"/>
    <s v="2025 11 1621 22199"/>
    <n v="23.68"/>
    <x v="452"/>
    <s v="LLAVE AJUSTABLE MOLETA LATERAL 15º 150MM ( SERVICIO DE LIMPIEZA - R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519"/>
    <s v="D"/>
    <d v="2025-06-05T00:00:00"/>
    <n v="22025001213"/>
    <s v="2025 03 9241 213"/>
    <n v="23.65"/>
    <x v="243"/>
    <s v="SUMINISTRO DE MATERIAL FERRETERÍA PARA C.C. JOSÉ LUIS MOSQUERA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256"/>
    <s v="D"/>
    <d v="2025-06-05T00:00:00"/>
    <n v="22025000769"/>
    <s v="2025 11 1361 22199"/>
    <n v="23.49"/>
    <x v="167"/>
    <s v="ALBARAN: AV25/02285 F: 09/04/2025 / BROCA SDS-PLUS MX4 12*400*450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644"/>
    <s v="D"/>
    <d v="2025-06-05T00:00:00"/>
    <n v="22025001123"/>
    <s v="2025 11 1631 214"/>
    <n v="22.32"/>
    <x v="501"/>
    <s v="CODO ORIENTABLE 3/8.../// AM EXP 23/2020 // SERVICIO DE LIMPIEZA VIARIA.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730"/>
    <s v="D"/>
    <d v="2025-06-05T00:00:00"/>
    <n v="22025001043"/>
    <s v="2025 10 2311 212"/>
    <n v="22.03"/>
    <x v="125"/>
    <s v="F - 5312 - PORTALAMPARAS Y LAMPARA PARA VVDA ALOJ PROV EN PORTILLO DEL PRADO 20 1C - CADIELSA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5938"/>
    <s v="AD"/>
    <d v="2025-06-12T00:00:00"/>
    <n v="22025004406"/>
    <s v="2025 10 2312 22618"/>
    <n v="4206.75"/>
    <x v="541"/>
    <s v="SERV.DE ASIST TÉCNICA PARA LA ELABOR.DEL DIAGNÓSTICO DE DATOS Y LA ELABORACIÓN DEL II PLAN MUNICIPAL PARA PERS. MAYORE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8"/>
  </r>
  <r>
    <n v="220250026205"/>
    <s v="AD"/>
    <d v="2025-06-16T00:00:00"/>
    <n v="22025004563"/>
    <s v="2025 10 2315 22799"/>
    <n v="4356"/>
    <x v="859"/>
    <s v="ESPECTACULO DOOOODEPECHOS// EN  CENTRO CULTURAL DE VALLADOLID // NOVIEMBRE 2025"/>
    <n v="220"/>
    <s v="MADRID"/>
    <s v="MADR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28742"/>
    <s v="AD"/>
    <d v="2025-06-24T00:00:00"/>
    <n v="22025004768"/>
    <s v="2025 06 3232 632"/>
    <n v="4393.51"/>
    <x v="860"/>
    <s v="CTTO. OBRA - PÉRGOLA EN EL ARENERO DEL PATIO - CEIP VICENTE ALEIXANDRE"/>
    <n v="220"/>
    <s v="VALLADOLID"/>
    <s v="VALLADOLID"/>
    <x v="4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7890"/>
    <s v="AD"/>
    <d v="2025-06-23T00:00:00"/>
    <n v="22025004729"/>
    <s v="2025 02 9332 213"/>
    <n v="302.74"/>
    <x v="57"/>
    <s v="ASISTENCIA TÉCNICA DE EMPRESA MANTENEDORA EN SISTEMA DE SEGURIDAD"/>
    <n v="220"/>
    <s v="VALLADOLID"/>
    <s v="VALLADOL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23577"/>
    <s v="AD"/>
    <d v="2025-06-09T00:00:00"/>
    <n v="22025004205"/>
    <s v="2025 10 2312 22618"/>
    <n v="4470.95"/>
    <x v="861"/>
    <s v="CAMPAÑA: PLAN CONTIGO FRENTE A LA SOLEDAD NO DESEADA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8"/>
  </r>
  <r>
    <n v="220250025964"/>
    <s v="AD"/>
    <d v="2025-06-13T00:00:00"/>
    <n v="22025004668"/>
    <s v="2025 01 9207 22001"/>
    <n v="4576.96"/>
    <x v="862"/>
    <s v="ADJUDICA RENOVAR DOS SUSCRIPCIONES ANUALES A PLATAFORMA DIGITAL KIOSKOYMAS (agosto 2025 a julio 2026)"/>
    <n v="220"/>
    <s v="MADRID"/>
    <s v="MADR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001"/>
  </r>
  <r>
    <n v="220250029954"/>
    <s v="AD"/>
    <d v="2025-06-30T00:00:00"/>
    <n v="22025004572"/>
    <s v="2025 04 9321 203"/>
    <n v="4647.7299999999996"/>
    <x v="863"/>
    <s v="SISTEMA DE GESTIÓN DE ESPERA EN OFICINA DE SAN BENITO/TASA DE RESIDUOS"/>
    <n v="220"/>
    <s v="ARROYOMOLINOS"/>
    <s v="MADRID"/>
    <x v="3"/>
    <s v="AdDirec - Adjudicación Directa"/>
    <s v="SinC - Sin Criterio"/>
    <x v="0"/>
    <x v="1"/>
    <s v="2"/>
    <s v="2. Gastos corrientes en bienes y servicios"/>
    <s v="04"/>
    <x v="1"/>
    <s v="9321"/>
    <s v="9321. Gestión de ingresos e inspección"/>
    <s v="20"/>
    <s v="203"/>
  </r>
  <r>
    <n v="220250025327"/>
    <s v="AD"/>
    <d v="2025-06-12T00:00:00"/>
    <n v="22025004242"/>
    <s v="2025 07 1721 213"/>
    <n v="123.42"/>
    <x v="165"/>
    <s v="MANTENIMIENTO EXTINTORES DE LAS CABINAS DE LA RED DE CONTROL DE LA CONTAMINACION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1"/>
    <s v="213"/>
  </r>
  <r>
    <n v="220250028730"/>
    <s v="AD"/>
    <d v="2025-06-24T00:00:00"/>
    <n v="22025004940"/>
    <s v="2025 11 1321 213"/>
    <n v="163.59"/>
    <x v="165"/>
    <s v="REVISIÓN Y ARREGLO POR AVISO DE AVERÍA DISTRITO II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3"/>
  </r>
  <r>
    <n v="220250026460"/>
    <s v="AD"/>
    <d v="2025-06-16T00:00:00"/>
    <n v="22025004589"/>
    <s v="2025 10 2314 212"/>
    <n v="325.97000000000003"/>
    <x v="165"/>
    <s v="ASISTENCIA Y REPARACIÓN DE ALARMA// ESPACIO JOVEN NORTE// JUNIO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28743"/>
    <s v="AD"/>
    <d v="2025-06-24T00:00:00"/>
    <n v="22025004798"/>
    <s v="2025 06 3232 212"/>
    <n v="4773.46"/>
    <x v="62"/>
    <s v="CTTO. REPARACIÓN DE VENTANAS CEIP TIERNO GALVÁN, CEIP FRANCISCO PINO Y OTROS. AÑO 2025"/>
    <n v="220"/>
    <s v="VALLADOLID"/>
    <s v="VALLADOLID"/>
    <x v="4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5841"/>
    <s v="AD"/>
    <d v="2025-06-12T00:00:00"/>
    <n v="22025004296"/>
    <s v="2025 10 2312 22199"/>
    <n v="4777.1000000000004"/>
    <x v="198"/>
    <s v="SUMINISTRO DE STORES PARA EL CVA DELICIAS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199"/>
  </r>
  <r>
    <n v="220250026775"/>
    <s v="AD"/>
    <d v="2025-06-17T00:00:00"/>
    <n v="22025004307"/>
    <s v="2025 11 1621 22799"/>
    <n v="4840"/>
    <x v="297"/>
    <s v="REPARACIÓN DE AVERÍAS EN SISTEMA DE VIDEO VIGILANCIA E INSTALACIÓN ELÉCTRICA. SERVICIO DE LIMPIEZA.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799"/>
  </r>
  <r>
    <n v="220250027915"/>
    <s v="AD"/>
    <d v="2025-06-23T00:00:00"/>
    <n v="22025004730"/>
    <s v="2025 10 2312 212"/>
    <n v="121"/>
    <x v="86"/>
    <s v="CONTENEDOR DE ESCOMBROS PARA  EL ESPACIO DE MAYORES LAS FLORES"/>
    <n v="220"/>
    <s v="LA FLECHA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2"/>
  </r>
  <r>
    <n v="220250025960"/>
    <s v="AD"/>
    <d v="2025-06-12T00:00:00"/>
    <n v="22025004638"/>
    <s v="2025 04 9209 625"/>
    <n v="4840"/>
    <x v="669"/>
    <s v="ADQUISICIÓN DE MOBILIARIO CON DESTINO A LA CONCEJALÍA Y A LA DIRECCIÓN DEL ÁREA DE PARTICIPACIÓN CIUDADANA Y DEPORTES."/>
    <n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29481"/>
    <s v="D"/>
    <d v="2025-06-27T00:00:00"/>
    <n v="22025001082"/>
    <s v="2025 06 3231 212"/>
    <n v="21.95"/>
    <x v="220"/>
    <s v="9600 - Pulsador simple placas Cyty Classic  / ESCUELA INFANTIL CABALLITO BLANCO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22632"/>
    <s v="D"/>
    <d v="2025-06-05T00:00:00"/>
    <n v="22025001122"/>
    <s v="2025 11 1621 214"/>
    <n v="21.83"/>
    <x v="190"/>
    <s v="OR: 20829 - MATRICULA: 8776KMN / RACORD EN T ( 2058439 ).../// AM EXP 23/2020 // SERVICIO DE LIMPIEZA."/>
    <n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8738"/>
    <s v="AD"/>
    <d v="2025-06-24T00:00:00"/>
    <n v="22025004548"/>
    <s v="2025 07 1711 22799"/>
    <n v="4864.2"/>
    <x v="523"/>
    <s v="Reparación de emergencia del sistema de riego en la zona verde municipal del barrio de Parquesol.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799"/>
  </r>
  <r>
    <n v="220250025131"/>
    <s v="AD"/>
    <d v="2025-06-11T00:00:00"/>
    <n v="22025001053"/>
    <s v="2025 01 9206 22001"/>
    <n v="60"/>
    <x v="362"/>
    <s v="SUSCRIPCIÓN A COSITALNETWORK VICESECRETARIO GENERAL"/>
    <n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001"/>
  </r>
  <r>
    <n v="220250027123"/>
    <s v="AD"/>
    <d v="2025-06-19T00:00:00"/>
    <n v="22025004844"/>
    <s v="2025 01 9207 22602"/>
    <n v="5142.5"/>
    <x v="864"/>
    <s v="ADJUDICA CAMPAÑA PUBLICITARIA PATINETE SEGURO VMP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02"/>
  </r>
  <r>
    <n v="220250024457"/>
    <s v="D"/>
    <d v="2025-06-11T00:00:00"/>
    <n v="22025000726"/>
    <s v="2025 11 1321 16200"/>
    <n v="5600"/>
    <x v="384"/>
    <s v="CURSO DE CAPACITACIÓN COMO POLICIA JUDICIAL DE TRAFICO (ESPECIALIZACIÓN PRUEBAS DE DROGRAS EN CONDUCTORES) 17-18-19 SEPT"/>
    <n v="300"/>
    <s v="MADRID"/>
    <s v="MADRID"/>
    <x v="0"/>
    <s v="AdDirec - Adjudicación Directa"/>
    <s v="SinC - Sin Criterio"/>
    <x v="0"/>
    <x v="1"/>
    <s v="1"/>
    <s v="1. Gastos de personal"/>
    <s v="11"/>
    <x v="0"/>
    <s v="1321"/>
    <s v="1321. Policía municipal"/>
    <s v="16"/>
    <s v="16200"/>
  </r>
  <r>
    <n v="220250028383"/>
    <s v="AD"/>
    <d v="2025-06-23T00:00:00"/>
    <n v="22025004648"/>
    <s v="2025 10 2312 632"/>
    <n v="5687.81"/>
    <x v="865"/>
    <s v="VENTANAS PARA LA PLANTA BAJA DELNUEVO CENTRO DE VIDA ACTIVA PASAJE DE LA MARQUESINA"/>
    <n v="220"/>
    <s v="LA CISTERNIGA"/>
    <s v="VALLADOLID"/>
    <x v="4"/>
    <s v="AdDirec - Adjudicación Directa"/>
    <s v="SinC - Sin Criterio"/>
    <x v="0"/>
    <x v="1"/>
    <s v="6"/>
    <s v="6. Inversiones reales"/>
    <s v="10"/>
    <x v="3"/>
    <s v="2312"/>
    <s v="2312. Iniciativas sociales"/>
    <s v="63"/>
    <s v="632"/>
  </r>
  <r>
    <n v="220250023560"/>
    <s v="AD"/>
    <d v="2025-06-09T00:00:00"/>
    <n v="22025002373"/>
    <s v="2025 10 2312 213"/>
    <n v="94.88"/>
    <x v="374"/>
    <s v="AD COMPLEMENTARIO  PARA LAS INSPECCIONES DE ASCENSORES DE LOS CVA TRANSFERIDOS EN 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1"/>
    <s v="213"/>
  </r>
  <r>
    <n v="220250022305"/>
    <s v="D"/>
    <d v="2025-06-05T00:00:00"/>
    <n v="22025001324"/>
    <s v="2025 10 2412 22199"/>
    <n v="71.56"/>
    <x v="866"/>
    <s v="SUMINISTRO DE PLANTAS PARA EL C URSO  DE  PARQUES Y JARDINES 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30025"/>
    <s v="AD"/>
    <d v="2025-06-30T00:00:00"/>
    <n v="22025005034"/>
    <s v="2025 11 1321 22199"/>
    <n v="5723.3"/>
    <x v="867"/>
    <s v="ADQUISICIÓN DE MATERIAL DE MERCHANDISING PARA LA ACADEMIA DE LA POLICÍA MUNICIPAL"/>
    <n v="220"/>
    <s v="VIZCAYA"/>
    <s v="BILBAO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199"/>
  </r>
  <r>
    <n v="220250022951"/>
    <s v="AD"/>
    <d v="2025-06-05T00:00:00"/>
    <n v="22025004331"/>
    <s v="2025 01 4331 22706"/>
    <n v="5747.5"/>
    <x v="868"/>
    <s v="ASISTENCIA TECNICA PARA DESARROLLO DE ESTUDIO DE PROYECTOS INNOVADORES EN EL SECTOR VIDEOJUEGOS Y CONTENIDOS DIGITALES"/>
    <n v="220"/>
    <s v="VALENCIA"/>
    <s v="VALENCIA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06"/>
  </r>
  <r>
    <n v="220250025291"/>
    <s v="AD"/>
    <d v="2025-06-12T00:00:00"/>
    <n v="22025004464"/>
    <s v="2025 07 1623 619"/>
    <n v="5806.92"/>
    <x v="66"/>
    <s v="Contratación coordinación de seguridad y salud del contrato de la obra de ampliación del vertedero. Fase 1 Celda 1.1"/>
    <n v="220"/>
    <s v="VALLADOLID"/>
    <s v="VALLADOLID"/>
    <x v="0"/>
    <s v="AdDirec - Adjudicación Directa"/>
    <s v="SinC - Sin Criterio"/>
    <x v="0"/>
    <x v="1"/>
    <s v="6"/>
    <s v="6. Inversiones reales"/>
    <s v="07"/>
    <x v="9"/>
    <s v="1623"/>
    <s v="1623. Tratamiento de residuos"/>
    <s v="61"/>
    <s v="619"/>
  </r>
  <r>
    <n v="220250027106"/>
    <s v="AD"/>
    <d v="2025-06-18T00:00:00"/>
    <n v="22025004509"/>
    <s v="2025 08 1651 619"/>
    <n v="59.2"/>
    <x v="66"/>
    <s v="Seguridad y salud del lote 2 contrato conservación, reparación alumbrado en Vallladolid (3ª prórroga exp. 8/2021 PS 3)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3554"/>
    <s v="AD"/>
    <d v="2025-06-09T00:00:00"/>
    <n v="22025003457"/>
    <s v="2025 01 4331 213"/>
    <n v="41.97"/>
    <x v="374"/>
    <s v="CONTRATACIÓN DEL MANTENIMIENTO DE LOS APARATOS ELEVADORES EN LOS EDIFICIOS MUNICIPALES DEPENDIENTES DE LA AGENCIA LOTE 6"/>
    <n v="220"/>
    <s v="VALLADOLID"/>
    <s v="VALLADOLID"/>
    <x v="0"/>
    <s v="PrAbier - Procedimiento Abierto"/>
    <s v="UniC - Único Criterio"/>
    <x v="2"/>
    <x v="1"/>
    <s v="2"/>
    <s v="2. Gastos corrientes en bienes y servicios"/>
    <s v="01"/>
    <x v="6"/>
    <s v="4331"/>
    <s v="4331. Desarrollo empresarial"/>
    <s v="21"/>
    <s v="213"/>
  </r>
  <r>
    <n v="220250023564"/>
    <s v="AD"/>
    <d v="2025-06-09T00:00:00"/>
    <n v="22025002375"/>
    <s v="2025 10 2412 213"/>
    <n v="41.97"/>
    <x v="374"/>
    <s v="AD COMPLEMENTARIO PARA LA INSPECCION OBLIGATORIA DEL ASCENSOR DEL C. DE F. PARA EL EMPLEO- JACINTO BENAVENTE EN 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1"/>
    <s v="213"/>
  </r>
  <r>
    <n v="220250023565"/>
    <s v="AD"/>
    <d v="2025-06-09T00:00:00"/>
    <n v="22025002377"/>
    <s v="2025 10 2311 213"/>
    <n v="41.97"/>
    <x v="374"/>
    <s v="CORREC.ERROR MATERIAL LOTE 6 INSPECCION ELEVADORES DE L.4 AREA 10-SERVICIO DE INTERVENCION SOCIAL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1"/>
    <s v="2311. Intervención social"/>
    <s v="21"/>
    <s v="213"/>
  </r>
  <r>
    <n v="220250023561"/>
    <s v="AD"/>
    <d v="2025-06-09T00:00:00"/>
    <n v="22025003497"/>
    <s v="2025 11 1621 213"/>
    <n v="41.96"/>
    <x v="374"/>
    <s v="EXP. 2024/CTA_01/000037-SE 40/2024 // mantenimiento de ascensores, montacargas y otros elevadores del Ayto.Valladolid."/>
    <n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1"/>
    <s v="213"/>
  </r>
  <r>
    <n v="220250026202"/>
    <s v="AD"/>
    <d v="2025-06-16T00:00:00"/>
    <n v="22025004516"/>
    <s v="2025 09 4321 22799"/>
    <n v="5941.1"/>
    <x v="869"/>
    <s v="SUMINISTRO EN REGIMEN DE ALQUILER DE EQUIPAMIENTO PARA LA CUPULA DEL MILENIO"/>
    <n v="220"/>
    <s v="VALLADOLID"/>
    <s v="VALLADOLID"/>
    <x v="0"/>
    <s v="AdDirec - Adjudicación Directa"/>
    <s v="SinC - Sin Criterio"/>
    <x v="0"/>
    <x v="1"/>
    <s v="2"/>
    <s v="2. Gastos corrientes en bienes y servicios"/>
    <s v="09"/>
    <x v="8"/>
    <s v="4321"/>
    <s v="4321. Turismo"/>
    <s v="22"/>
    <s v="22799"/>
  </r>
  <r>
    <n v="220250025337"/>
    <s v="AD"/>
    <d v="2025-06-12T00:00:00"/>
    <n v="22025003543"/>
    <s v="2025 10 2412 213"/>
    <n v="121.23"/>
    <x v="20"/>
    <s v="AD COMPLEMENTARIO PARA EL MATENIMIENTO DE LA CALEFACCION DEL JACINTO BENAVEN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25337"/>
    <s v="AD"/>
    <d v="2025-06-12T00:00:00"/>
    <n v="22025003544"/>
    <s v="2025 10 2412 213"/>
    <n v="175.78"/>
    <x v="20"/>
    <s v="AD COMPLEMENTARIO PARA EL MATENIMIENTO DE LA CALEFACCION DEL JACINTO BENAVEN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22688"/>
    <s v="D"/>
    <d v="2025-06-05T00:00:00"/>
    <n v="22025000744"/>
    <s v="2025 10 2412 213"/>
    <n v="21.01"/>
    <x v="234"/>
    <s v="REPARACION DE MAQUINARIA JARDINERIA, CUCHILLAS, DEL CURSO DE PARQUES Y JARDINESDEL C. DE FORMACION PARA EL EMPLEO-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3"/>
  </r>
  <r>
    <n v="220250025337"/>
    <s v="AD"/>
    <d v="2025-06-12T00:00:00"/>
    <n v="22025003545"/>
    <s v="2025 10 2412 213"/>
    <n v="175.79"/>
    <x v="20"/>
    <s v="AD COMPLEMENTARIO PARA EL MATENIMIENTO DE LA CALEFACCION DEL JACINTO BENAVEN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26459"/>
    <s v="AD"/>
    <d v="2025-06-16T00:00:00"/>
    <n v="22025004535"/>
    <s v="2025 10 2314 623"/>
    <n v="6267.8"/>
    <x v="870"/>
    <s v="SUMINISTRO E INSTALACION DE GRUPO DE PRESION EN ALBERGUE JUVENIL EL PINAR-JUNIO 2025."/>
    <n v="220"/>
    <s v="TUDELA DE DUERO"/>
    <s v="VALLADOLID"/>
    <x v="3"/>
    <s v="AdDirec - Adjudicación Directa"/>
    <s v="SinC - Sin Criterio"/>
    <x v="0"/>
    <x v="1"/>
    <s v="6"/>
    <s v="6. Inversiones reales"/>
    <s v="10"/>
    <x v="3"/>
    <s v="2314"/>
    <s v="2314. Centro de programas juveniles"/>
    <s v="62"/>
    <s v="623"/>
  </r>
  <r>
    <n v="220250028764"/>
    <s v="AD"/>
    <d v="2025-06-25T00:00:00"/>
    <n v="22025004703"/>
    <s v="2025 08 1532 213"/>
    <n v="296.45"/>
    <x v="171"/>
    <s v="Sustitución válvula de 2 vías calefacción por avería irreparable que se encuentra fuera del mantenimiento ordinario"/>
    <n v="220"/>
    <s v="VALLADOLID"/>
    <s v="VALLADOLID"/>
    <x v="0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1"/>
    <s v="213"/>
  </r>
  <r>
    <n v="220250030023"/>
    <s v="AD"/>
    <d v="2025-06-30T00:00:00"/>
    <n v="22025004754"/>
    <s v="2025 11 1621 214"/>
    <n v="6655"/>
    <x v="871"/>
    <s v="FABRICACIÓN Y REPARACIÓN DE RADIADORES DE VEHÍCULOS. SERVICIO DE LIMPIEZA.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26198"/>
    <s v="AD"/>
    <d v="2025-06-16T00:00:00"/>
    <n v="22025004169"/>
    <s v="2025 11 1621 214"/>
    <n v="6655"/>
    <x v="106"/>
    <s v="ADQUISICIÓN DE MATERIAL FÉRRICO Y TRANSFORMADOS PARA REPARACIONES EQUIPOS DE RECOGIDA DE RESIDUOS. SERVICIO DE LIMPIEZA."/>
    <n v="220"/>
    <s v="LA CISTERNIGA"/>
    <s v="VALLADOLID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25950"/>
    <s v="AD"/>
    <d v="2025-06-12T00:00:00"/>
    <n v="22025004437"/>
    <s v="2025 06 3232 632"/>
    <n v="6766.32"/>
    <x v="872"/>
    <s v="CTTO. CAMBIO DE VENTANAS - CEIP LEÓN FELIPE"/>
    <n v="220"/>
    <s v="PALENCIA"/>
    <s v="PALENCIA"/>
    <x v="4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9944"/>
    <s v="AD"/>
    <d v="2025-06-30T00:00:00"/>
    <n v="22025004834"/>
    <s v="2025 07 1721 22199"/>
    <n v="6890.95"/>
    <x v="523"/>
    <s v="CARTELES PARA LOS PARQUES SOBRE LOS REFUGIOS CLIMATICOS"/>
    <n v="22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199"/>
  </r>
  <r>
    <n v="220250026918"/>
    <s v="AD"/>
    <d v="2025-06-18T00:00:00"/>
    <n v="22025004651"/>
    <s v="2025 11 3111 22199"/>
    <n v="200"/>
    <x v="420"/>
    <s v="AMPLIACION CONTRATO ADQUISICION PRODUCTOS DESINFECTANTES PARA  EL CMPA DURANTE EL AÑO 2025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99"/>
  </r>
  <r>
    <n v="220250027912"/>
    <s v="AD"/>
    <d v="2025-06-23T00:00:00"/>
    <n v="22025004635"/>
    <s v="2025 02 1501 22706"/>
    <n v="6957.5"/>
    <x v="873"/>
    <s v="Contrato menor demoler edificación y obtener viario y espacios libres para completar urbanización calle Guipúzcoa."/>
    <n v="220"/>
    <s v="VALLADOLID"/>
    <s v="VALLADOLID"/>
    <x v="0"/>
    <s v="AdDirec - Adjudicación Directa"/>
    <s v="SinC - Sin Criterio"/>
    <x v="0"/>
    <x v="1"/>
    <s v="2"/>
    <s v="2. Gastos corrientes en bienes y servicios"/>
    <s v="02"/>
    <x v="5"/>
    <s v="1501"/>
    <s v="1501. Dirección del área de urbanismo y vivienda"/>
    <s v="22"/>
    <s v="22706"/>
  </r>
  <r>
    <n v="220250028395"/>
    <s v="AD"/>
    <d v="2025-06-23T00:00:00"/>
    <n v="22025004827"/>
    <s v="2025 11 1621 214"/>
    <n v="7139"/>
    <x v="640"/>
    <s v="REPARACIONES DE CHAPA EN CARROECERÍAS Y EQUIPOS DE COMPACTACIÓN. SERVICIO DE LIMPIEZA."/>
    <n v="220"/>
    <s v="SANTOVENIA DE PISUERGA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25848"/>
    <s v="AD"/>
    <d v="2025-06-12T00:00:00"/>
    <n v="22025004304"/>
    <s v="2025 10 2312 22699"/>
    <n v="250"/>
    <x v="379"/>
    <s v="ACTUACION MUSICAL PARA EL 4 DE JUNIO EN LA SALIDA RECREATIVA A ISCAR LOS CVA- INICIATIVAS"/>
    <n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2956"/>
    <s v="AD"/>
    <d v="2025-06-06T00:00:00"/>
    <n v="22025004255"/>
    <s v="2025 01 4331 22699"/>
    <n v="7260"/>
    <x v="874"/>
    <s v="PARTICIPACION EN LA JORNADA WOMENALIA PÁDEL TOUR VALLADOLID  EN EL QUE PARTICIPAN MUJERES PROFESIONALES Y EMPRENDEDORAS"/>
    <n v="220"/>
    <s v="ALCOBENDAS"/>
    <s v="MADRID"/>
    <x v="1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99"/>
  </r>
  <r>
    <n v="220250022955"/>
    <s v="AD"/>
    <d v="2025-06-06T00:00:00"/>
    <n v="22025004056"/>
    <s v="2025 01 4331 22699"/>
    <n v="7260"/>
    <x v="875"/>
    <s v="REALIZACIÓN EN VALLADOLID DEL CONGRESO INTERNACIONAL DE VENTAS EN JUNIO PARA EL IMPULSO DE LA PROFESIONALIZACIÓN"/>
    <n v="220"/>
    <s v="ARROYO DE LA ENCOMIENDA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99"/>
  </r>
  <r>
    <n v="220250021913"/>
    <s v="AD"/>
    <d v="2025-06-03T00:00:00"/>
    <n v="22025004216"/>
    <s v="2025 11 1321 623"/>
    <n v="7619.4"/>
    <x v="876"/>
    <s v="SUMINISTRO DE KARTS PARA EL PARQUE INFANTIL DEL TRÁFICO DE POLICÍA MUNICIPAL"/>
    <n v="220"/>
    <s v="AMETLLA DEL VALLES"/>
    <s v="BARCELONA"/>
    <x v="3"/>
    <s v="AdDirec - Adjudicación Directa"/>
    <s v="SinC - Sin Criterio"/>
    <x v="0"/>
    <x v="1"/>
    <s v="6"/>
    <s v="6. Inversiones reales"/>
    <s v="11"/>
    <x v="0"/>
    <s v="1321"/>
    <s v="1321. Policía municipal"/>
    <s v="62"/>
    <s v="623"/>
  </r>
  <r>
    <n v="220250025338"/>
    <s v="AD"/>
    <d v="2025-06-12T00:00:00"/>
    <n v="22025004499"/>
    <s v="2025 10 2412 204"/>
    <n v="229.9"/>
    <x v="796"/>
    <s v="VEHÍCULO PARA EL TRANSPORTE DEL MATERIAL QUE NECESITAN LOS ALUMNOS DEL CURSO DE PARQUES Y JARDINES DEL C. DE FORMACION .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0"/>
    <s v="204"/>
  </r>
  <r>
    <n v="220250023990"/>
    <s v="AD"/>
    <d v="2025-06-10T00:00:00"/>
    <n v="22025004072"/>
    <s v="2025 02 1511 22706"/>
    <n v="9389.6"/>
    <x v="877"/>
    <s v="ASISTENCIA TÉCN.REDAC.PLIEGOS TÉCNICOS ESTUDIO SOTERRAMIENTO FERROVIARIO VALLADOLID.EXPTE.8/25"/>
    <n v="220"/>
    <s v="MADRID"/>
    <s v="MADRID"/>
    <x v="1"/>
    <s v="AdDirec - Adjudicación Directa"/>
    <s v="SinC - Sin Criterio"/>
    <x v="0"/>
    <x v="1"/>
    <s v="2"/>
    <s v="2. Gastos corrientes en bienes y servicios"/>
    <s v="02"/>
    <x v="5"/>
    <s v="1511"/>
    <s v="1511. Planficación y gestión del urbanismo"/>
    <s v="22"/>
    <s v="22706"/>
  </r>
  <r>
    <n v="220250024141"/>
    <s v="D"/>
    <d v="2025-06-10T00:00:00"/>
    <n v="22025000726"/>
    <s v="2025 11 1321 16200"/>
    <n v="9500"/>
    <x v="878"/>
    <s v="ACTUALIZACION NORMATIVA EN EL PILOTAJE DE UAS (DRONES) Y FORMACIÓN DE NUEVOS PILOTES. 6 DÍAS EN JUNIO"/>
    <n v="300"/>
    <s v="BASAURI"/>
    <s v="BIZKAIA"/>
    <x v="0"/>
    <s v="AdDirec - Adjudicación Directa"/>
    <s v="SinC - Sin Criterio"/>
    <x v="0"/>
    <x v="1"/>
    <s v="1"/>
    <s v="1. Gastos de personal"/>
    <s v="11"/>
    <x v="0"/>
    <s v="1321"/>
    <s v="1321. Policía municipal"/>
    <s v="16"/>
    <s v="16200"/>
  </r>
  <r>
    <n v="220250026925"/>
    <s v="AD"/>
    <d v="2025-06-18T00:00:00"/>
    <n v="22025004720"/>
    <s v="2025 11 1361 213"/>
    <n v="273.67"/>
    <x v="879"/>
    <s v="Adquisición de un cartucho filtro P61 para compresor BAUER// SEISPC"/>
    <n v="220"/>
    <s v="GIJÓN"/>
    <s v="ASTURIAS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23559"/>
    <s v="AD"/>
    <d v="2025-06-09T00:00:00"/>
    <n v="22025002372"/>
    <s v="2025 10 2314 213"/>
    <n v="10.95"/>
    <x v="374"/>
    <s v="CORREC.ERROR MATERIAL LOTE 6 INSPECCION ELEVADORES DE L.4 AREA 10-SERVICIO IGUALDAD Y JUVENTUD-CENTRO PROGAMAS JUVENILES"/>
    <n v="220"/>
    <s v="VALLADOLID"/>
    <s v="VALLADOLID"/>
    <x v="0"/>
    <s v="PrAbier - Procedimiento Abierto"/>
    <s v="UniC - Único Criterio"/>
    <x v="2"/>
    <x v="1"/>
    <s v="2"/>
    <s v="2. Gastos corrientes en bienes y servicios"/>
    <s v="10"/>
    <x v="3"/>
    <s v="2314"/>
    <s v="2314. Centro de programas juveniles"/>
    <s v="21"/>
    <s v="213"/>
  </r>
  <r>
    <n v="220250027528"/>
    <s v="D"/>
    <d v="2025-06-19T00:00:00"/>
    <n v="22025000769"/>
    <s v="2025 11 1361 22199"/>
    <n v="20.93"/>
    <x v="880"/>
    <s v="PLACA ACERO CARBONO DE 350X350X10 Servicio de extinción de incendios, salvamento y protección civil   Ayto. de Valladoli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3563"/>
    <s v="AD/"/>
    <d v="2025-06-09T00:00:00"/>
    <n v="22025002371"/>
    <s v="2025 03 9241 213"/>
    <n v="-29.19"/>
    <x v="374"/>
    <s v="CTO CENTRALIZADO MANTEN. APARATOS ELEVADORES DE CENTROS MUNICIPALES (LOTE 6, INSPECCIONES PERIÓDICAS // 2A)-REAJUSTE"/>
    <n v="220"/>
    <s v="VALLADOLID"/>
    <s v="VALLADOLID"/>
    <x v="0"/>
    <s v="PrAbier - Procedimiento Abierto"/>
    <s v="UniC - Único Criterio"/>
    <x v="2"/>
    <x v="1"/>
    <s v="2"/>
    <s v="2. Gastos corrientes en bienes y servicios"/>
    <s v="03"/>
    <x v="7"/>
    <s v="9241"/>
    <s v="9241. Participación ciudadana"/>
    <s v="21"/>
    <s v="213"/>
  </r>
  <r>
    <n v="220250028756"/>
    <s v="D"/>
    <d v="2025-06-24T00:00:00"/>
    <n v="22025003152"/>
    <s v="2025 04 9202 16205"/>
    <n v="13469.86"/>
    <x v="1"/>
    <s v="Seguro de Accidentes del Ayuntamiento de Valladolid año 2025"/>
    <n v="300"/>
    <s v="MADRID"/>
    <s v="MADRID"/>
    <x v="1"/>
    <s v="PrAbier - Procedimiento Abierto"/>
    <s v="MultiC - MultiCriterio"/>
    <x v="1"/>
    <x v="1"/>
    <s v="1"/>
    <s v="1. Gastos de personal"/>
    <s v="04"/>
    <x v="1"/>
    <s v="9202"/>
    <s v="9202. Gestión de recursos humanos"/>
    <s v="16"/>
    <s v="16205"/>
  </r>
  <r>
    <n v="220250024382"/>
    <s v="D"/>
    <d v="2025-06-11T00:00:00"/>
    <n v="22025001132"/>
    <s v="2025 11 1631 22199"/>
    <n v="20.39"/>
    <x v="268"/>
    <s v="TERMINAL PREAISLADO FASTON AISLADO AFH/A-2,5 / TERMINAL PREAISLADO.../// AM EXP 18/2022 // SERVICIO DE LIMPIEZA VIARIA."/>
    <n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7305"/>
    <s v="AD"/>
    <d v="2025-06-19T00:00:00"/>
    <n v="22025004566"/>
    <s v="2025 01 9206 22799"/>
    <n v="11011"/>
    <x v="881"/>
    <s v="RESTAURACIÓN E INSTALACIÓN DE FONDOS DOCUMENTALES DE SEMANA SANTA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99"/>
  </r>
  <r>
    <n v="220250029169"/>
    <s v="AD"/>
    <d v="2025-06-26T00:00:00"/>
    <n v="22025004602"/>
    <s v="2025 07 1623 619"/>
    <n v="14217.5"/>
    <x v="882"/>
    <s v="CONTROL DE CALIDAD DE LOS GEOSINTÉTICOS DE LAS OBRAS DEL VERTEDERO DE VALLADOLID"/>
    <n v="220"/>
    <s v="ALICANTE"/>
    <s v="ALICANTE"/>
    <x v="0"/>
    <s v="AdDirec - Adjudicación Directa"/>
    <s v="SinC - Sin Criterio"/>
    <x v="0"/>
    <x v="1"/>
    <s v="6"/>
    <s v="6. Inversiones reales"/>
    <s v="07"/>
    <x v="9"/>
    <s v="1623"/>
    <s v="1623. Tratamiento de residuos"/>
    <s v="61"/>
    <s v="619"/>
  </r>
  <r>
    <n v="220250023557"/>
    <s v="AD/"/>
    <d v="2025-06-09T00:00:00"/>
    <n v="22025002369"/>
    <s v="2025 06 3231 213"/>
    <n v="-72.98"/>
    <x v="283"/>
    <s v="CORRECCIÓN ERROR MATERIAL EN TERCERO. EXP.SE 40/2024 CTTO MANTENIMIENTO ASCENSOR EIM LA COMETA LOTE 6 -AÑO 2025-"/>
    <n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4"/>
    <s v="3231"/>
    <s v="3231. Escuelas infantiles"/>
    <s v="21"/>
    <s v="213"/>
  </r>
  <r>
    <n v="220250023998"/>
    <s v="AD"/>
    <d v="2025-06-10T00:00:00"/>
    <n v="22025004178"/>
    <s v="2025 08 1532 619"/>
    <n v="15400"/>
    <x v="883"/>
    <s v="Caracterizar escalinatas del parque en el Paseo Isabel la Católica, junto al Puente Mayor."/>
    <n v="220"/>
    <s v="Mula"/>
    <s v="Murcia"/>
    <x v="0"/>
    <s v="AdDirec - Adjudicación Directa"/>
    <s v="SinC - Sin Criterio"/>
    <x v="0"/>
    <x v="1"/>
    <s v="6"/>
    <s v="6. Inversiones reales"/>
    <s v="08"/>
    <x v="2"/>
    <s v="1532"/>
    <s v="1532. Pavimentación vias públicas y otros servicios urbanísticos"/>
    <s v="61"/>
    <s v="619"/>
  </r>
  <r>
    <n v="220250023556"/>
    <s v="AD/"/>
    <d v="2025-06-09T00:00:00"/>
    <n v="22025002393"/>
    <s v="2025 06 3261 213"/>
    <n v="-72.989999999999995"/>
    <x v="192"/>
    <s v="CORRECCIÓN ERROR MATERIAL EN TERCERO.EXP.SE 40/2024 CTTO MANTENIMIENTO ASCENSOR EMMVA LOTE 6 -AÑO 2025-"/>
    <n v="220"/>
    <s v="VIGO"/>
    <s v="PONTEVEDRA"/>
    <x v="0"/>
    <s v="PrAbier - Procedimiento Abierto"/>
    <s v="UniC - Único Criterio"/>
    <x v="2"/>
    <x v="1"/>
    <s v="2"/>
    <s v="2. Gastos corrientes en bienes y servicios"/>
    <s v="06"/>
    <x v="4"/>
    <s v="3261"/>
    <s v="3261. Servicios complementarios de educación"/>
    <s v="21"/>
    <s v="213"/>
  </r>
  <r>
    <n v="220250023562"/>
    <s v="AD/"/>
    <d v="2025-06-09T00:00:00"/>
    <n v="22025002374"/>
    <s v="2025 10 2312 213"/>
    <n v="-124.07"/>
    <x v="374"/>
    <s v="AD BARRADO- LOTE 6-INSPECCION ELEVADORES OCAS-CVAS NO TRANSF-CONTRATO AÑOS 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1"/>
    <s v="213"/>
  </r>
  <r>
    <n v="220250023566"/>
    <s v="AD/"/>
    <d v="2025-06-09T00:00:00"/>
    <n v="22025002376"/>
    <s v="2025 10 2311 213"/>
    <n v="-145.97"/>
    <x v="374"/>
    <s v="CORREC.ERROR MATERIAL LOTE 6 INSPECCION ELEVADORES DE L.4 AREA 10-SERVICIO DE INTERVENCION SOCIAL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1"/>
    <s v="2311. Intervención social"/>
    <s v="21"/>
    <s v="213"/>
  </r>
  <r>
    <n v="220250024136"/>
    <s v="AD"/>
    <d v="2025-06-10T00:00:00"/>
    <n v="22025003523"/>
    <s v="2025 07 1623 619"/>
    <n v="16758.5"/>
    <x v="642"/>
    <s v="DIRECCIÓN FACULTATIVA DE LAS OBRAS PRIMERA SUBFASE DE LA FASE 1 DEL DEPÓSITO DE RECHAZOS DEL CTR. (VERTEDERO)"/>
    <n v="220"/>
    <s v="VALLADOLID"/>
    <s v="VALLADOLID"/>
    <x v="0"/>
    <s v="AdDirec - Adjudicación Directa"/>
    <s v="SinC - Sin Criterio"/>
    <x v="0"/>
    <x v="1"/>
    <s v="6"/>
    <s v="6. Inversiones reales"/>
    <s v="07"/>
    <x v="9"/>
    <s v="1623"/>
    <s v="1623. Tratamiento de residuos"/>
    <s v="61"/>
    <s v="619"/>
  </r>
  <r>
    <n v="220250027370"/>
    <s v="D"/>
    <d v="2025-06-19T00:00:00"/>
    <n v="22025000730"/>
    <s v="2025 10 2312 212"/>
    <n v="20.29"/>
    <x v="369"/>
    <s v="MANTENIMIENTO, SUMINISTRO DE  COLA TERMICA TM-1805 NATURAL PARA REPARACION DEL CVA LA VICTORIA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413"/>
    <s v="D"/>
    <d v="2025-06-19T00:00:00"/>
    <n v="22025001324"/>
    <s v="2025 10 2412 22199"/>
    <n v="20.190000000000001"/>
    <x v="243"/>
    <s v="SUMINISTRO DE MATERIAL PARA EL CURSO DE  PARQUES Y JARDINES VI ,ML. MANGUERA RIEGO DEL C. DE F. PARA EL EMPLEO- JACINTO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601"/>
    <s v="D"/>
    <d v="2025-06-05T00:00:00"/>
    <n v="22025001128"/>
    <s v="2025 11 1621 22199"/>
    <n v="18.940000000000001"/>
    <x v="452"/>
    <s v="PUNTA ATORNILLAR 5/16 S2 HX14 ( SERVICIO DE LIMPIEZA - RETIRA: DAVID GONZA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272"/>
    <s v="D"/>
    <d v="2025-06-11T00:00:00"/>
    <n v="22025000730"/>
    <s v="2025 10 2312 212"/>
    <n v="18.84"/>
    <x v="386"/>
    <s v="MANTENIMIENTO, SUMINISTRO DEMATERIAL PARA REPARACIONES DEL CVA LAS FLORES,PASAJE DE LA  MARQUESINA Y RONDILLA- AM-INICIA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591"/>
    <s v="D"/>
    <d v="2025-06-19T00:00:00"/>
    <n v="22025000920"/>
    <s v="2025 11 1321 22199"/>
    <n v="18.84"/>
    <x v="238"/>
    <s v="COMMENT|+++ DISTRITO 5 +++ / *PILA DURACELL LR14 C PLUS BL. 2UD / COPIA LLAVE NORMAL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501"/>
    <s v="D"/>
    <d v="2025-06-27T00:00:00"/>
    <n v="22025001347"/>
    <s v="2025 02 9332 212"/>
    <n v="18.57"/>
    <x v="268"/>
    <s v="02B-DERIVACIO T 20X12,5 DLPLUS"/>
    <n v="300"/>
    <s v="BARCELONA"/>
    <s v="BARCELONA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61"/>
    <s v="D"/>
    <d v="2025-06-05T00:00:00"/>
    <n v="22025001132"/>
    <s v="2025 11 1631 22199"/>
    <n v="18.329999999999998"/>
    <x v="238"/>
    <s v="COPIA LLAVE NORMAL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2617"/>
    <s v="D"/>
    <d v="2025-06-05T00:00:00"/>
    <n v="22025000730"/>
    <s v="2025 10 2312 212"/>
    <n v="18.07"/>
    <x v="125"/>
    <s v="MANT. SUMINISTRO MATERIAL REPARACIONES DE LOS CVA- AM-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3966"/>
    <s v="D"/>
    <d v="2025-06-10T00:00:00"/>
    <n v="22025001132"/>
    <s v="2025 11 1631 22199"/>
    <n v="17.79"/>
    <x v="125"/>
    <s v="PANTALLA MVL PEPC2-1.2TL P/LED 2X120CM IP66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9386"/>
    <s v="D"/>
    <d v="2025-06-27T00:00:00"/>
    <n v="22025000769"/>
    <s v="2025 11 1361 22199"/>
    <n v="17.32"/>
    <x v="125"/>
    <s v="ADHSEIVO LOCTITE SUPERGLUE-3 XXL 20G / ENLACE JIMTEN 22248 A-14 1-1/2 TUBO LISO / ENLACE MIXTO JIMTEN 22242 A-49 TOMA L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565"/>
    <s v="D"/>
    <d v="2025-06-19T00:00:00"/>
    <n v="22025001270"/>
    <s v="2025 07 1711 22199"/>
    <n v="15.85"/>
    <x v="243"/>
    <s v="ALB: 25-210310 PED: 25-016627-1003 S/PED: PARQUES Y JARDINES / OBRA HUERTOS ECOLOGICOS BARRIO ESPAÑA PARQUES Y JARDINES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545"/>
    <s v="D"/>
    <d v="2025-06-05T00:00:00"/>
    <n v="22025004014"/>
    <s v="2025 03 9241 212"/>
    <n v="15.33"/>
    <x v="369"/>
    <s v="MATERIAL CARPINTERÍA PARA CENTRO CIVICO PARQUESOL ID 44199 * / TACON MELAMINA PREENCOLADO 48-50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3914"/>
    <s v="D"/>
    <d v="2025-06-10T00:00:00"/>
    <n v="22025002821"/>
    <s v="2025 08 1532 214"/>
    <n v="15.13"/>
    <x v="501"/>
    <s v="INTERRUPTOR DE CABINA CON LED ( MATRICULA 4746FZF SERVICIO SEPI )"/>
    <n v="300"/>
    <s v="ALDEAMAYOR DE SAN MARTIN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22270"/>
    <s v="D"/>
    <d v="2025-06-05T00:00:00"/>
    <n v="22025000769"/>
    <s v="2025 11 1361 22199"/>
    <n v="14.56"/>
    <x v="238"/>
    <s v="CIERRE CAJA VILA 982  60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615"/>
    <s v="D"/>
    <d v="2025-06-19T00:00:00"/>
    <n v="22025004010"/>
    <s v="2025 03 9241 213"/>
    <n v="14.05"/>
    <x v="238"/>
    <s v="CENTRO CIVICO CANAL DE CASTILLA +++ / FISCHER DUOPOWER 6X30 100UNDS 535453 / ESCARPIA MATRIU R/MADERA 19X60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423"/>
    <s v="D"/>
    <d v="2025-06-05T00:00:00"/>
    <n v="22025000920"/>
    <s v="2025 11 1321 22199"/>
    <n v="13.66"/>
    <x v="238"/>
    <s v="COMMENT|++ RETIRA ROBERTO ++ / COMMENT|++ MANTENIMIENTO ++ / EHL BASE SUPERFICIE TT 16A-250V 9000R2067 / CLAVIJA BIP T/T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505"/>
    <s v="D"/>
    <d v="2025-06-27T00:00:00"/>
    <n v="22025001347"/>
    <s v="2025 02 9332 212"/>
    <n v="13.55"/>
    <x v="238"/>
    <s v="COMMENT|+++ SAN BENITO -PUERTA 40 +++ / *GANCHO CUELGA CUADROS BRINOX BLANCO / *DUOBLADE FISCHER RH K NV / LLAVE ACODADA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429"/>
    <s v="D"/>
    <d v="2025-06-05T00:00:00"/>
    <n v="22025000920"/>
    <s v="2025 11 1321 22199"/>
    <n v="13.53"/>
    <x v="238"/>
    <s v="COMMENT|+++ DISTRITO 4 +++ / COPIA LLAVE NORMAL / COPIA LLAVE SEGURIDAD PUNTOS / LLAVERO PORTAETIQUETAS PLASTICO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399"/>
    <s v="D"/>
    <d v="2025-06-27T00:00:00"/>
    <n v="22025001496"/>
    <s v="2025 05 4312 22199"/>
    <n v="13.53"/>
    <x v="386"/>
    <s v="BRIDA NYLON 7,6X540 MM NEGRA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7661"/>
    <s v="D"/>
    <d v="2025-06-19T00:00:00"/>
    <n v="22025001128"/>
    <s v="2025 11 1621 22199"/>
    <n v="13.5"/>
    <x v="452"/>
    <s v="SPRAY SEGOPI-TECH NEGRO SATINADO RAL 9005 0,4LT/ SPRAY SEGOPI-TECH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339"/>
    <s v="D"/>
    <d v="2025-06-05T00:00:00"/>
    <n v="22025001213"/>
    <s v="2025 03 9241 213"/>
    <n v="13.41"/>
    <x v="238"/>
    <s v="MATERIAL PARA CC MOSQUERA (ID 45924 //CINTA TECNOG NEOPRENO ADH 20X5 (METRO) / *TOPE BRINOX 9001 ADH MARRON 2U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439"/>
    <s v="D"/>
    <d v="2025-06-05T00:00:00"/>
    <n v="22025000920"/>
    <s v="2025 11 1321 22199"/>
    <n v="13.08"/>
    <x v="238"/>
    <s v="DISCO FLEXOVIT PERFLEX MROSTICK 230X1.9X22.23 / COMMENT|++ MANTENIMIENTO ++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4365"/>
    <s v="D"/>
    <d v="2025-06-11T00:00:00"/>
    <n v="22025001070"/>
    <s v="2025 11 3111 22199"/>
    <n v="11.69"/>
    <x v="234"/>
    <s v="ID: 0045480-DEPOSITO CANINO / BURLETE AMIG 2-1000 ALUMINIO PLAT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2437"/>
    <s v="D"/>
    <d v="2025-06-05T00:00:00"/>
    <n v="22025000920"/>
    <s v="2025 11 1321 22199"/>
    <n v="11.19"/>
    <x v="238"/>
    <s v="COMMENT|++DISTRITO 5++ / *PILA DURACELL IND AA LR06 (10UDS) OFERT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5371"/>
    <s v="D"/>
    <d v="2025-06-12T00:00:00"/>
    <n v="22025001081"/>
    <s v="2025 06 3321 212"/>
    <n v="11.08"/>
    <x v="238"/>
    <s v="REGLETAS // CINTA AISLANTE // TORNILLO ENSAMBLE NIQUEL // BIBLIOTECAS MUNICIP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2341"/>
    <s v="D"/>
    <d v="2025-06-05T00:00:00"/>
    <n v="22025001213"/>
    <s v="2025 03 9241 213"/>
    <n v="10.87"/>
    <x v="238"/>
    <s v="MATERIAL PARA C.C. ESGUEVA (DESTORN 242 PHILL  00X60  FELO / *DURACELL MN21 12V BLISTER 1UD.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431"/>
    <s v="D"/>
    <d v="2025-06-05T00:00:00"/>
    <n v="22025000920"/>
    <s v="2025 11 1321 22199"/>
    <n v="10.84"/>
    <x v="238"/>
    <s v="COMMENT|++ MANTENIMIENTO ++ / JGO GUIA CAJON MOD 16 400MM BLANCA 5813 / BL TIRAF AGLO C/PL 3X16 POZ EHL 30UNDS / BL TIR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446"/>
    <s v="ADO"/>
    <d v="2025-06-27T00:00:00"/>
    <n v="22025004901"/>
    <s v="2025 08 1341 22699"/>
    <n v="51.3"/>
    <x v="61"/>
    <s v="RESMA OFFSET &quot;&quot;PAPERFECT&quot;&quot; LASER BLANCO EXTRA ( *TALONARIOS RECIBOS AUTOTAXI* )"/>
    <n v="240"/>
    <s v="VALLADOLID"/>
    <s v="VALLADOLID"/>
    <x v="0"/>
    <s v="AdDirec - Adjudicación Directa"/>
    <s v="SinC - Sin Criterio"/>
    <x v="0"/>
    <x v="1"/>
    <s v="2"/>
    <s v="2. Gastos corrientes en bienes y servicios"/>
    <s v="08"/>
    <x v="2"/>
    <s v="1341"/>
    <s v="1341. Movilidad"/>
    <s v="22"/>
    <s v="22699"/>
  </r>
  <r>
    <n v="220250022543"/>
    <s v="D"/>
    <d v="2025-06-05T00:00:00"/>
    <n v="22025001212"/>
    <s v="2025 03 9241 212"/>
    <n v="10.83"/>
    <x v="125"/>
    <s v="SUMINISTRO DE MATERIAL DE FONTANERÍA C.C. BAILARÍN VICENTE ESCUDERO (ID 46161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3744"/>
    <s v="D"/>
    <d v="2025-06-10T00:00:00"/>
    <n v="22025001079"/>
    <s v="2025 06 3232 212"/>
    <n v="10.29"/>
    <x v="452"/>
    <s v="SPRAY SEGOPI-TECH IMPRI.ANTIOXIDANTE GRIS 0,4LT // COLEGIO PÚBLICO PABLO PICASSO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6538"/>
    <s v="D"/>
    <d v="2025-06-16T00:00:00"/>
    <n v="22025000731"/>
    <s v="2025 10 2312 212"/>
    <n v="10.29"/>
    <x v="452"/>
    <s v="MANTENIMIENTO, SUMINISTRO DE PLASTE COVER STANDARD 15KG   PQRA EL  ESPACIO MAYORES LAS FLORES- AM-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9484"/>
    <s v="D"/>
    <d v="2025-06-27T00:00:00"/>
    <n v="22025001082"/>
    <s v="2025 06 3231 212"/>
    <n v="10.199999999999999"/>
    <x v="125"/>
    <s v="CONMUTADOR NIESSEN 8102 MECANISMO / TECLA I  NIESSEN 8201-BA / MARCO 1E NIESSEN 8271.1-BA // EIM PLATERO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25363"/>
    <s v="D"/>
    <d v="2025-06-12T00:00:00"/>
    <n v="22025004010"/>
    <s v="2025 03 9241 213"/>
    <n v="9.92"/>
    <x v="268"/>
    <s v="SUMINISTRO C.C. PARQUESOL (ID 45091 // CEYS MONTACK CINTA BLISTER)"/>
    <n v="300"/>
    <s v="BARCELONA"/>
    <s v="BARCELONA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6494"/>
    <s v="D"/>
    <d v="2025-06-16T00:00:00"/>
    <n v="22025001043"/>
    <s v="2025 10 2311 212"/>
    <n v="9.92"/>
    <x v="268"/>
    <s v="F - 5763 - CINTA MONTACK CEYS - CEAS ZONA SUR-LA RUBIA - ELECTROSTOCKS"/>
    <n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6502"/>
    <s v="D"/>
    <d v="2025-06-16T00:00:00"/>
    <n v="22025000769"/>
    <s v="2025 11 1361 22199"/>
    <n v="9.67"/>
    <x v="337"/>
    <s v="933-20X 60    TORNILLO  C/ HEXAGONAL  8.8 ZN TODO ROSCA / 934-M20-250   TUERCA C8 ZN / 124-M20 ZN ARANDELA PLANA S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3731"/>
    <s v="D"/>
    <d v="2025-06-10T00:00:00"/>
    <n v="22025001043"/>
    <s v="2025 10 2311 212"/>
    <n v="9.6"/>
    <x v="234"/>
    <s v="F - 4587 - CERRADURA BTV - VVDA ALOJ PROV CALLE GUARDERIA 6 BAJO D - MAOR SL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7437"/>
    <s v="D"/>
    <d v="2025-06-19T00:00:00"/>
    <n v="22025001079"/>
    <s v="2025 06 3232 212"/>
    <n v="9.3800000000000008"/>
    <x v="238"/>
    <s v="CEYS BARRA TRANSLUCIDA 45/90MM / SILICONA SOUDAL 280ML NEGRO // COLEGIOS PÚBL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603"/>
    <s v="D"/>
    <d v="2025-06-05T00:00:00"/>
    <n v="22025001128"/>
    <s v="2025 11 1621 22199"/>
    <n v="9"/>
    <x v="452"/>
    <s v="SPRAY SEGOPI-TECH GRIS LUMINOSO RAL 7035 ( SERVICIO DE LIMPIEZA )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9441"/>
    <s v="D"/>
    <d v="2025-06-27T00:00:00"/>
    <n v="22025001070"/>
    <s v="2025 11 3111 22199"/>
    <n v="8.57"/>
    <x v="234"/>
    <s v="ID: 0045332 / BISAGRA STANDAR NEGRA BD-41654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7488"/>
    <s v="D"/>
    <d v="2025-06-19T00:00:00"/>
    <n v="22025001042"/>
    <s v="2025 10 2311 212"/>
    <n v="8.23"/>
    <x v="234"/>
    <s v="F - 5848 - 10 COPIAS LLAVE MAESTRA CEAS DELICIAS CANTERAC - CERRADURA BTV PARA COMEDOR SOCIAL-CAI - MAOR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7326"/>
    <s v="D"/>
    <d v="2025-06-19T00:00:00"/>
    <n v="22025001135"/>
    <s v="2025 01 4331 212"/>
    <n v="8.02"/>
    <x v="125"/>
    <s v="BASE 2PT+T LEGRAND 86031 &quot;&quot;OTEO&quot;&quot;"/>
    <n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4331"/>
    <s v="4331. Desarrollo empresarial"/>
    <s v="21"/>
    <s v="212"/>
  </r>
  <r>
    <n v="220250022281"/>
    <s v="D"/>
    <d v="2025-06-05T00:00:00"/>
    <n v="22025001270"/>
    <s v="2025 07 1711 22199"/>
    <n v="7.93"/>
    <x v="243"/>
    <s v="ALB: 25-207521 PED: 25-012295-1003 S/PED: 1264 / TORNILLO DE CABEZA HEXAGONAL, ARANDELA Y CLIP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4285"/>
    <s v="D"/>
    <d v="2025-06-11T00:00:00"/>
    <n v="22025001496"/>
    <s v="2025 05 4312 22199"/>
    <n v="7.42"/>
    <x v="125"/>
    <s v="ZOCALO   JANGAR 2901   1Elemen.Superficie / MT CANAL LEGRAND 30008    20X12,5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7593"/>
    <s v="D"/>
    <d v="2025-06-19T00:00:00"/>
    <n v="22025000920"/>
    <s v="2025 11 1321 22199"/>
    <n v="7.25"/>
    <x v="238"/>
    <s v="INTERRUPTOR ESTANCO DH / COMMENT|++ DEPOSITO DE VEHICULOS ++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487"/>
    <s v="D"/>
    <d v="2025-06-27T00:00:00"/>
    <n v="22025001082"/>
    <s v="2025 06 3231 212"/>
    <n v="7.19"/>
    <x v="445"/>
    <s v="MANGUITO FLEXIBLE PARA TUBOS 40 / MANGUITO FLEXIBLE PARA TUBOS 32 / ENLACE PARA TUBO LISO 40 / ENLACE PARA TUBO LISO 32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22846"/>
    <s v="D"/>
    <d v="2025-06-05T00:00:00"/>
    <n v="22025000920"/>
    <s v="2025 11 1321 22199"/>
    <n v="7.13"/>
    <x v="238"/>
    <s v="COMMENT|++ mantenimiento ++ / PULSADOR DH LUMINOSO ESTANCO 36.526/P / CINTA AISLANTE 19X20M ROJA RATIO / *CINTA AISLA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443"/>
    <s v="D"/>
    <d v="2025-06-05T00:00:00"/>
    <n v="22025000920"/>
    <s v="2025 11 1321 22199"/>
    <n v="6.97"/>
    <x v="238"/>
    <s v="COMMENT|++ mantenimiento ++ / *GANCHO CORTO COLIS REF.1003 / *CUELGAFACIL COLIS REF.1006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6551"/>
    <s v="D"/>
    <d v="2025-06-16T00:00:00"/>
    <n v="22025000731"/>
    <s v="2025 10 2312 212"/>
    <n v="6.35"/>
    <x v="238"/>
    <s v="MANT. SUMINISTRO DE MATERIAL PARA REPARACIONES DEL CVA SAN JUAN-PUENTE Y RIO ESGUEVA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3775"/>
    <s v="D"/>
    <d v="2025-06-10T00:00:00"/>
    <n v="22025001043"/>
    <s v="2025 10 2311 212"/>
    <n v="6.3"/>
    <x v="238"/>
    <s v="F - 5559 - 4 TIRADORES AZULES - JEFATURA CEAS - FERRETERIA ORTIZ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5441"/>
    <s v="D"/>
    <d v="2025-06-12T00:00:00"/>
    <n v="22025001081"/>
    <s v="2025 06 3321 212"/>
    <n v="5.28"/>
    <x v="238"/>
    <s v="TORNI. DIN 7505 C/AVE.POZ. BICR. 4.0X35 / TAPA DH PROTECTORA P/TOMA 16A (BL10U) // BIBLIOTECAS MUNICIP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7338"/>
    <s v="D"/>
    <d v="2025-06-19T00:00:00"/>
    <n v="22025001496"/>
    <s v="2025 05 4312 22199"/>
    <n v="4.96"/>
    <x v="268"/>
    <s v="CEYS MONTACK CINTA BLISTER"/>
    <n v="300"/>
    <s v="BARCELONA"/>
    <s v="BARCELONA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9391"/>
    <s v="D"/>
    <d v="2025-06-27T00:00:00"/>
    <n v="22025000769"/>
    <s v="2025 11 1361 22199"/>
    <n v="4.68"/>
    <x v="243"/>
    <s v="ALB: 25-212221 PED: 25-019832-1015 S/PED:  / SIFON SENCILLO BOTELLA EXTENSIBLE C/TOMA LAVAV.  11/2 / RETIRA ALFONSO PERE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3812"/>
    <s v="D"/>
    <d v="2025-06-10T00:00:00"/>
    <n v="22025004014"/>
    <s v="2025 03 9241 212"/>
    <n v="4.22"/>
    <x v="238"/>
    <s v="CENTRO CIVICO CAMPILLO +++ / RESBALON TESA POMO  70 ENTRADA *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3787"/>
    <s v="D"/>
    <d v="2025-06-10T00:00:00"/>
    <n v="22025000766"/>
    <s v="2025 11 1361 214"/>
    <n v="4.0199999999999996"/>
    <x v="190"/>
    <s v="FIJADOR ( 2565024 ) / OR: 21162 - MATRICULA: 6263LCL"/>
    <n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23734"/>
    <s v="D"/>
    <d v="2025-06-10T00:00:00"/>
    <n v="22025001043"/>
    <s v="2025 10 2311 212"/>
    <n v="3.18"/>
    <x v="238"/>
    <s v="F - 5449 - SELLADOR DE MADERA SAPELLY PARA VVDA ALOJ PROV GUARDERIA 6 BAJO D - FERRET ORTIZ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2557"/>
    <s v="D"/>
    <d v="2025-06-05T00:00:00"/>
    <n v="22025001128"/>
    <s v="2025 11 1621 22199"/>
    <n v="3.12"/>
    <x v="733"/>
    <s v="11533PV 11533PV PULSADOR FRONTAL VERDE ........ / 061108 06.110.8 FUSIBLE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9534"/>
    <s v="D"/>
    <d v="2025-06-27T00:00:00"/>
    <n v="22025000920"/>
    <s v="2025 11 1321 22199"/>
    <n v="3.06"/>
    <x v="238"/>
    <s v="COMMENT|+++ DISTRITO 5 +++ / COPIA LLAVE NORMAL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705"/>
    <s v="D"/>
    <d v="2025-06-05T00:00:00"/>
    <n v="22025001128"/>
    <s v="2025 11 1621 22199"/>
    <n v="2.76"/>
    <x v="733"/>
    <s v="11478IL12 11478IL12 INT. LUMINOSO ROJO 12VDC.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3773"/>
    <s v="D"/>
    <d v="2025-06-10T00:00:00"/>
    <n v="22025000769"/>
    <s v="2025 11 1361 22199"/>
    <n v="2.0099999999999998"/>
    <x v="220"/>
    <s v="PDMN21T5 - Pila Duracell MN21 12V Alcalina A23/K23A LRV08  / T - GE0003954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111"/>
    <s v="AD"/>
    <d v="2025-06-18T00:00:00"/>
    <n v="22025004522"/>
    <s v="2025 03 9241 212"/>
    <n v="66.25"/>
    <x v="192"/>
    <s v="SUMIISTRO DE PULSADOR PARA ASCENSOR DEL C.C. ESGUEVA"/>
    <n v="220"/>
    <s v="VIGO"/>
    <s v="PONTEVEDRA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1909"/>
    <s v="AD"/>
    <d v="2025-06-03T00:00:00"/>
    <n v="22025003969"/>
    <s v="2025 03 9241 213"/>
    <n v="155.04"/>
    <x v="192"/>
    <s v="SUMINISTRO DE PIEZA PARA REPARACIÓN DE ASCENSOR EN CC BAILARÍN VICENTE ESCUDERO (GUIADERA DEL ESTRIBO DE LA CABINA)"/>
    <n v="220"/>
    <s v="VIGO"/>
    <s v="PONTEVEDRA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6478"/>
    <s v="AD"/>
    <d v="2025-06-16T00:00:00"/>
    <n v="22025004616"/>
    <s v="2025 11 1321 213"/>
    <n v="295.86"/>
    <x v="192"/>
    <s v="SERVICIO DE MANTENIMIENTO ASCENSORES JEFATURA DE POLICÍA MUNICIPAL (ENERO)"/>
    <n v="220"/>
    <s v="VIGO"/>
    <s v="PONTEVEDRA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3"/>
  </r>
  <r>
    <n v="220250027674"/>
    <s v="D"/>
    <d v="2025-06-19T00:00:00"/>
    <n v="22025000731"/>
    <s v="2025 10 2312 212"/>
    <n v="1.96"/>
    <x v="452"/>
    <s v="MANT. SUMINISTRO DE LAMINA CUBRETODO FINA 5x4m UD  PARA EL ESPACIO MAYORES LAS FLORES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605"/>
    <s v="D"/>
    <d v="2025-06-05T00:00:00"/>
    <n v="22025001128"/>
    <s v="2025 11 1621 22199"/>
    <n v="1.45"/>
    <x v="452"/>
    <s v="PALETINA UNIVERSAL M.NARANJA 1/2 15mm ( SERVICIO DE LIMPIEZA )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268"/>
    <s v="D"/>
    <d v="2025-06-05T00:00:00"/>
    <n v="22025000769"/>
    <s v="2025 11 1361 22199"/>
    <n v="0.52"/>
    <x v="125"/>
    <s v="TE 87º PVC F.PLAST HH  40MM  205344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937"/>
    <s v="AD"/>
    <d v="2025-06-05T00:00:00"/>
    <n v="22025004408"/>
    <s v="2025 01 4331 22799"/>
    <n v="17061"/>
    <x v="884"/>
    <s v="REALIZACIÓN DE RECREACION DE LA PLAZA DEL MILENIO DE VALLADOLID MEDIANTE EL USO DE TECNOLOGIAS DE REALIDAD VIRTUAL"/>
    <n v="220"/>
    <s v="TORRENT"/>
    <s v="VALENCIA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8737"/>
    <s v="AD"/>
    <d v="2025-06-24T00:00:00"/>
    <n v="22025003727"/>
    <s v="2025 03 9241 213"/>
    <n v="77.44"/>
    <x v="665"/>
    <s v="TAPIZADO DE DOS SILLAS DE REUNIÓN DE CENTRO CÍVICO PARQUESOL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6914"/>
    <s v="AD"/>
    <d v="2025-06-18T00:00:00"/>
    <n v="22025004664"/>
    <s v="2025 10 2312 632"/>
    <n v="17061"/>
    <x v="885"/>
    <s v="Redacción de proyecto y dirección de las obras del cambio de cubierta del Centro de Vida Activa &quot;&quot;Zona Este&quot;&quot;"/>
    <n v="220"/>
    <s v="VALLADOLID"/>
    <s v="VALLADOLID"/>
    <x v="4"/>
    <s v="AdDirec - Adjudicación Directa"/>
    <s v="SinC - Sin Criterio"/>
    <x v="0"/>
    <x v="1"/>
    <s v="6"/>
    <s v="6. Inversiones reales"/>
    <s v="10"/>
    <x v="3"/>
    <s v="2312"/>
    <s v="2312. Iniciativas sociales"/>
    <s v="63"/>
    <s v="632"/>
  </r>
  <r>
    <n v="220250024139"/>
    <s v="AD/"/>
    <d v="2025-06-10T00:00:00"/>
    <n v="22025002385"/>
    <s v="2025 11 1321 213"/>
    <n v="-218.96"/>
    <x v="374"/>
    <s v="INSPECCIONES TÉCNICAS PERIÓDICAS DEPENDENCIAS POLICÍA MUNICIPAL LOTE Nº6 2025-2026"/>
    <n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21"/>
    <s v="1321. Policía municipal"/>
    <s v="21"/>
    <s v="213"/>
  </r>
  <r>
    <n v="220250022229"/>
    <s v="AD/"/>
    <d v="2025-06-04T00:00:00"/>
    <n v="22024005247"/>
    <s v="2025 0950 4321 632"/>
    <n v="-1052.7"/>
    <x v="568"/>
    <s v="CAMBIO DE RAZON SOCIAL.  CERTIFICADO DE EFICIENCIA ENERGETICA ANTES DE ACOMETER OBRAS REHABILITACION STA. CATALINA PRTR"/>
    <n v="220"/>
    <s v="SANT CUGAT DEL VALLES"/>
    <s v="BARCELONA"/>
    <x v="0"/>
    <s v="AdDirec - Adjudicación Directa"/>
    <s v="SinC - Sin Criterio"/>
    <x v="0"/>
    <x v="1"/>
    <n v="6"/>
    <s v="6. Inversiones reales"/>
    <s v="09"/>
    <x v="8"/>
    <n v="4321"/>
    <s v="4321. Turismo"/>
    <n v="63"/>
    <n v="632"/>
  </r>
  <r>
    <n v="220250027289"/>
    <s v="REIN"/>
    <d v="2025-06-19T00:00:00"/>
    <n v="22025001753"/>
    <s v="2025 01 9203 22000"/>
    <n v="-499.73"/>
    <x v="180"/>
    <s v="ADQUISICION SELLOS DIVERSAS CONCEJALIAS AYTO VALLADOLID , R.-I."/>
    <n v="891"/>
    <s v="VALLADOLID"/>
    <s v="VALLADOLID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50023555"/>
    <s v="AD/"/>
    <d v="2025-06-09T00:00:00"/>
    <n v="22025002366"/>
    <s v="2025 06 3232 213"/>
    <n v="-1300.94"/>
    <x v="374"/>
    <s v="CORRECCIÓN ERROR MATERIAL EXP.SE 40/2024 CTTO MANTENIMIENTO ASCENSORES COLEGIOS PUBLICOS LOTE 6 -AÑO 2025-"/>
    <n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50028378"/>
    <s v="AD"/>
    <d v="2025-06-23T00:00:00"/>
    <n v="22025004634"/>
    <s v="2025 01 4331 22799"/>
    <n v="17121.5"/>
    <x v="886"/>
    <s v="CONTRATACIÓN DE UN SERVICIO INTEGRADO DE CHATBOT BUSCADOR AVANZADO EN LA WEB DE VALLADOLID NOW"/>
    <n v="220"/>
    <s v="ARROYO DE LA ENCOMIENDA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7095"/>
    <s v="AD"/>
    <d v="2025-06-18T00:00:00"/>
    <n v="22025004761"/>
    <s v="2025 11 1321 22699"/>
    <n v="221.07"/>
    <x v="387"/>
    <s v="REALIZACIÓN DE ANÁLISIS DE ALCOHOL EN LABORATORIO ACREDITADO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2960"/>
    <s v="AD"/>
    <d v="2025-06-06T00:00:00"/>
    <n v="22025004308"/>
    <s v="2025 01 4331 22799"/>
    <n v="17182"/>
    <x v="887"/>
    <s v="ASISTENCIA TECNICA INTEGRAL PARA LA EXPEDICION DE VALLADOLID DURANTE SU PARTICIPACIÓN EN LA FERIA VIVA TECHNOLOGY 2025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4153"/>
    <s v="AD/"/>
    <d v="2025-06-10T00:00:00"/>
    <n v="22025002235"/>
    <s v="2025 10 2312 216"/>
    <n v="-1846.8"/>
    <x v="329"/>
    <s v="AD barrado reajuste presup.mant.y reparac.equipos informáticos CVA ARCA R, Z.E.,HTA,VIC, FRAY Y PARQ.DE 1/1/25 A 28/2/27"/>
    <n v="220"/>
    <s v="MADRID"/>
    <s v="MADR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1"/>
    <s v="216"/>
  </r>
  <r>
    <n v="220250025843"/>
    <s v="AD"/>
    <d v="2025-06-12T00:00:00"/>
    <n v="22025004298"/>
    <s v="2025 10 2312 22799"/>
    <n v="239.6"/>
    <x v="888"/>
    <s v="SERVICIO DE AMBULANCIAEL 4 DE JUNIO  PARA LA SALIDA RECREATIVA A ISCAR LOS USUARIO DE LOS CVA- INICIATIVAS SOCIALES"/>
    <n v="220"/>
    <s v="LEON"/>
    <s v="VALDEFRESNO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99"/>
  </r>
  <r>
    <n v="220250025843"/>
    <s v="AD"/>
    <d v="2025-06-12T00:00:00"/>
    <n v="22025004299"/>
    <s v="2025 10 2312 22799"/>
    <n v="335.4"/>
    <x v="888"/>
    <s v="SERVICIO DE AMBULANCIAEL 4 DE JUNIO  PARA LA SALIDA RECREATIVA A ISCAR LOS USUARIO DE LOS CVA- INICIATIVAS SOCIALES"/>
    <n v="220"/>
    <s v="LEON"/>
    <s v="VALDEFRESNO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99"/>
  </r>
  <r>
    <n v="220250027110"/>
    <s v="AD"/>
    <d v="2025-06-18T00:00:00"/>
    <n v="22025004517"/>
    <s v="2025 09 4321 22799"/>
    <n v="17307.84"/>
    <x v="277"/>
    <s v="EQUIPAMIENTO, ILUMINACION, SONIDO Y VIDEO CON MOTIVO DE LA CELEBRACION DEL FESTIVAL DE LITERATURA JAIPUR 5 AL 8 DE JUNIO"/>
    <n v="220"/>
    <s v="VALLADOLID"/>
    <s v="VALLADOLID"/>
    <x v="0"/>
    <s v="AdDirec - Adjudicación Directa"/>
    <s v="SinC - Sin Criterio"/>
    <x v="0"/>
    <x v="1"/>
    <s v="2"/>
    <s v="2. Gastos corrientes en bienes y servicios"/>
    <s v="09"/>
    <x v="8"/>
    <s v="4321"/>
    <s v="4321. Turismo"/>
    <s v="22"/>
    <s v="22799"/>
  </r>
  <r>
    <n v="220250028377"/>
    <s v="AD"/>
    <d v="2025-06-23T00:00:00"/>
    <n v="22025004622"/>
    <s v="2025 01 4331 629"/>
    <n v="17675.14"/>
    <x v="211"/>
    <s v="SUMINISTRO, INSTALACIÓN Y CERTIFICACIÓN DEL CABLEADO NECESARIO PARA LA PUESTA EN SERVICIO DEL TECH LAB"/>
    <n v="220"/>
    <s v="ALDEAMAYOR DE SAN MARTIN"/>
    <s v="VALLADOLID"/>
    <x v="3"/>
    <s v="AdDirec - Adjudicación Directa"/>
    <s v="SinC - Sin Criterio"/>
    <x v="0"/>
    <x v="1"/>
    <s v="6"/>
    <s v="6. Inversiones reales"/>
    <s v="01"/>
    <x v="6"/>
    <s v="4331"/>
    <s v="4331. Desarrollo empresarial"/>
    <s v="62"/>
    <s v="629"/>
  </r>
  <r>
    <n v="220250027304"/>
    <s v="AD"/>
    <d v="2025-06-19T00:00:00"/>
    <n v="22025004565"/>
    <s v="2025 01 4331 22799"/>
    <n v="17785.79"/>
    <x v="889"/>
    <s v="DESARROLLO DE UNA PLATAFORMA WEB PARA LA GESTIÓN DE INMUEBLES EN EL POLÍGONO INDUSTRIAL SAN CRISTOBAL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4122"/>
    <s v="AD/"/>
    <d v="2025-06-10T00:00:00"/>
    <n v="22025003861"/>
    <s v="2025 08 1532 609"/>
    <n v="-7018"/>
    <x v="203"/>
    <s v="AT.Contrato Servicios para Redacción Proyecto Obras de transformación y adaptación en Zona &quot;&quot;SAN AGUSTÍN&quot;&quot; en Valladolid."/>
    <n v="220"/>
    <s v="ZARATAN"/>
    <s v="VALLADOLID"/>
    <x v="0"/>
    <s v="AdDirec - Adjudicación Directa"/>
    <s v="SinC - Sin Criterio"/>
    <x v="0"/>
    <x v="1"/>
    <s v="6"/>
    <s v="6. Inversiones reales"/>
    <s v="08"/>
    <x v="2"/>
    <s v="1532"/>
    <s v="1532. Pavimentación vias públicas y otros servicios urbanísticos"/>
    <s v="60"/>
    <s v="609"/>
  </r>
  <r>
    <n v="220250026780"/>
    <s v="AD"/>
    <d v="2025-06-17T00:00:00"/>
    <n v="22025004357"/>
    <s v="2025 07 1623 619"/>
    <n v="17787"/>
    <x v="890"/>
    <s v="REDACCIÓN DEL PROYECTO PARA EL SELLADO DEL VERTEDERO DE VALLADOLID. PLAZO DE EJECUCIÓN: 5 MESES"/>
    <n v="220"/>
    <s v="LEON"/>
    <s v="LEON"/>
    <x v="0"/>
    <s v="AdDirec - Adjudicación Directa"/>
    <s v="SinC - Sin Criterio"/>
    <x v="0"/>
    <x v="1"/>
    <s v="6"/>
    <s v="6. Inversiones reales"/>
    <s v="07"/>
    <x v="9"/>
    <s v="1623"/>
    <s v="1623. Tratamiento de residuos"/>
    <s v="61"/>
    <s v="619"/>
  </r>
  <r>
    <n v="220250027891"/>
    <s v="AD"/>
    <d v="2025-06-23T00:00:00"/>
    <n v="22025004780"/>
    <s v="2025 10 2311 212"/>
    <n v="12.1"/>
    <x v="198"/>
    <s v="RECOGEDORES DE PERSIANA PARA REPARAR LAS DEL DESPACHO 5 Y DE LA COCINA DEL COMEDOR SOCIAL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28382"/>
    <s v="AD/"/>
    <d v="2025-06-23T00:00:00"/>
    <n v="22025004110"/>
    <s v="2025 10 2412 22100"/>
    <n v="-2625.35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5126"/>
    <s v="AD"/>
    <d v="2025-06-11T00:00:00"/>
    <n v="22025004208"/>
    <s v="2025 03 9241 212"/>
    <n v="27.23"/>
    <x v="198"/>
    <s v="SUMINISTRO DE CINTA PARA REPARACIÓN DE PERSIANA EN C.C. CANAL DE CASTILLA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8749"/>
    <s v="AD"/>
    <d v="2025-06-24T00:00:00"/>
    <n v="22025004911"/>
    <s v="2025 10 2312 22199"/>
    <n v="193.6"/>
    <x v="198"/>
    <s v="SUMINISTRO DE LAMAS VERTICALES PARA EL ESPACIO DE MAYORES DE LAS FLORES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199"/>
  </r>
  <r>
    <n v="220250028767"/>
    <s v="AD"/>
    <d v="2025-06-25T00:00:00"/>
    <n v="22025004924"/>
    <s v="2025 01 9206 22706"/>
    <n v="18016.900000000001"/>
    <x v="272"/>
    <s v="SERVICIO DE CUSTODIA DE FONDOS, CONSULTA, APOYO A LA GESTIÓN DE CONSULTAS Y PRÉSTAMOS EN EL ARCHIVO MUNICIPAL.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06"/>
  </r>
  <r>
    <n v="220250029749"/>
    <s v="AD"/>
    <d v="2025-06-27T00:00:00"/>
    <n v="22025004944"/>
    <s v="2025 05 4312 22199"/>
    <n v="15.25"/>
    <x v="119"/>
    <s v="ACOMETER UNA SERIE DE ADAPTACIONES PARA LA PUESTA EN MARCHA DE LOS PUESTOS DEL MERCADO DE LA RONDILLA."/>
    <n v="220"/>
    <s v="VALLADOLID"/>
    <s v="VALLADOLID"/>
    <x v="3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199"/>
  </r>
  <r>
    <n v="220250028394"/>
    <s v="AD"/>
    <d v="2025-06-23T00:00:00"/>
    <n v="22025004897"/>
    <s v="2025 11 3111 22199"/>
    <n v="108.55"/>
    <x v="119"/>
    <s v="ADQUISICION PIEZAS PARA REPARACION DE INODORO EN EL CMPA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99"/>
  </r>
  <r>
    <n v="220250028740"/>
    <s v="AD"/>
    <d v="2025-06-24T00:00:00"/>
    <n v="22025004749"/>
    <s v="2025 10 2312 213"/>
    <n v="108.9"/>
    <x v="891"/>
    <s v="REVISION DE MAQUINAS CLIMATIZACION Y CAMBIO FILTROS DEL CVA HUERTA DEL REY- INICIATIVA SOCIALE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25128"/>
    <s v="AD"/>
    <d v="2025-06-11T00:00:00"/>
    <n v="22025004675"/>
    <s v="2025 03 9241 633"/>
    <n v="18029"/>
    <x v="885"/>
    <s v="REDACCIÓN DE PROYECTO Y DIRECCIÓN DE OBRA DE CAMBIO DE CUBIERTA Y CLIMATIZADORAS C.C. ZONA ESTE (EXP. DAPCyD 3/2025)"/>
    <n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3"/>
  </r>
  <r>
    <n v="220250028382"/>
    <s v="AD/"/>
    <d v="2025-06-23T00:00:00"/>
    <n v="22025004111"/>
    <s v="2025 10 2412 22100"/>
    <n v="-3806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30012"/>
    <s v="D"/>
    <d v="2025-06-30T00:00:00"/>
    <n v="22025004054"/>
    <s v="2025 0950 4321 640"/>
    <n v="150000"/>
    <x v="892"/>
    <s v="CONTRATO PATROCINIO PUBLICITARIO DECIMO OCTAVA ETAPA VUELTA CICLISTA ESPAÑA 2025. PRTR NEXT GENERATION EU"/>
    <n v="300"/>
    <s v="MADRID"/>
    <s v="MADRID"/>
    <x v="0"/>
    <s v="PrNegSP - Procedimiento Negociado Sin Publicidad"/>
    <s v="SinC - Sin Criterio"/>
    <x v="3"/>
    <x v="1"/>
    <n v="6"/>
    <s v="6. Inversiones reales"/>
    <s v="09"/>
    <x v="8"/>
    <n v="4321"/>
    <s v="4321. Turismo"/>
    <n v="64"/>
    <n v="640"/>
  </r>
  <r>
    <n v="220250028382"/>
    <s v="AD/"/>
    <d v="2025-06-23T00:00:00"/>
    <n v="22025004112"/>
    <s v="2025 10 2412 22100"/>
    <n v="-3806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7300"/>
    <s v="AD/"/>
    <d v="2025-06-19T00:00:00"/>
    <n v="22025002011"/>
    <s v="2025 10 2412 22100"/>
    <n v="-10232.93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4238"/>
    <s v="AD/"/>
    <d v="2025-06-11T00:00:00"/>
    <n v="22025002328"/>
    <s v="2025 10 2412 22700"/>
    <n v="-17411.54"/>
    <x v="8"/>
    <s v="CONTRATO LIMPIEZA DEL  CENTRO DE FORMACION PARA EL EMPLEO- JACINTO BENAVENTE 2025 Y 2026- LOTE 10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700"/>
  </r>
  <r>
    <n v="220250026014"/>
    <s v="AD/"/>
    <d v="2025-06-16T00:00:00"/>
    <n v="22025002264"/>
    <s v="2025 10 2312 22799"/>
    <n v="-18750"/>
    <x v="255"/>
    <s v="AD/reajuste presupuestario año 2025 mantenimiento aplicacion informatica SENIORVA-de 1/1/25 a 30/6/27"/>
    <n v="220"/>
    <s v="BOECILLO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2"/>
    <s v="22799"/>
  </r>
  <r>
    <n v="220250024152"/>
    <s v="AD/"/>
    <d v="2025-06-10T00:00:00"/>
    <n v="22025002356"/>
    <s v="2025 11 1621 22103"/>
    <n v="-65000"/>
    <x v="41"/>
    <s v="Minora 65.000¿ 920249000887///HPMA-S.E. 22/2024 COMBUSTIBLE GASOIL 2025 PARA VEHÍCULOS DEL SERVICIO DE LIMPIEZA."/>
    <n v="220"/>
    <s v="VALLADOLID"/>
    <s v="VALLADOLID"/>
    <x v="3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2"/>
    <s v="22103"/>
  </r>
  <r>
    <n v="220250024124"/>
    <s v="AD/"/>
    <d v="2025-06-10T00:00:00"/>
    <n v="22025002357"/>
    <s v="2025 11 1631 22103"/>
    <n v="-115000"/>
    <x v="41"/>
    <s v="Minora 115.000¿ /// HPMA-S.E. 22/2024 COMBUSTIBLE GASOIL 2025 PARA LOS VEHÍCULOS DEL SERVICIO DE LIMPIEZA VIARIA."/>
    <n v="220"/>
    <s v="VALLADOLID"/>
    <s v="VALLADOLID"/>
    <x v="3"/>
    <s v="PrAbier - Procedimiento Abierto"/>
    <s v="MultiC - MultiCriterio"/>
    <x v="2"/>
    <x v="1"/>
    <s v="2"/>
    <s v="2. Gastos corrientes en bienes y servicios"/>
    <s v="11"/>
    <x v="0"/>
    <s v="1631"/>
    <s v="1631. Limpieza viaria"/>
    <s v="22"/>
    <s v="22103"/>
  </r>
  <r>
    <n v="220250025129"/>
    <s v="AD"/>
    <d v="2025-06-11T00:00:00"/>
    <n v="22025004073"/>
    <s v="2025 03 9241 625"/>
    <n v="18114.669999999998"/>
    <x v="572"/>
    <s v="2025/PCM_01/000005 SUMINISTRO E INSTALACIÓN DE ESTORES PARA CENTROS CÍVICOS CASA CUNA, ESGUEVA Y PARQUESOL"/>
    <n v="220"/>
    <s v="VALLADOLID"/>
    <s v="VALLADOLID"/>
    <x v="3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5"/>
  </r>
  <r>
    <n v="220250025340"/>
    <s v="AD"/>
    <d v="2025-06-12T00:00:00"/>
    <n v="22025004382"/>
    <s v="2025 01 9206 22001"/>
    <n v="32473.55"/>
    <x v="893"/>
    <s v="SUSCRIPCIÓN ANUAL A BASES DE DATOS LA LEY, EL CONSULTOR Y PORTAL DE REVISTAS. AÑO 2025"/>
    <n v="220"/>
    <s v="LAS ROZAS"/>
    <s v="MADRID"/>
    <x v="3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001"/>
  </r>
  <r>
    <n v="220250029941"/>
    <s v="AD"/>
    <d v="2025-06-30T00:00:00"/>
    <n v="22025004687"/>
    <s v="2025 06 3232 632"/>
    <n v="161.58000000000001"/>
    <x v="267"/>
    <s v="2025/OBM_01/000006 CTO.MENOR ESTUDIO Y COORDINACIÓN DE SEGURIDAD Y SALUD OBRA CARPINTERÍA MIGUEL DLEIBES  -6 SEMANAS-"/>
    <n v="220"/>
    <s v="VALLADOLID"/>
    <s v="VALLADOLID"/>
    <x v="0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9942"/>
    <s v="AD"/>
    <d v="2025-06-30T00:00:00"/>
    <n v="22025004695"/>
    <s v="2025 06 3231 632"/>
    <n v="161.58000000000001"/>
    <x v="267"/>
    <s v="2025/OBM_01/000009 CTO.MENOR ESTUDIO Y COORDINACIÓN SEGURIDAD Y SALUD OBRA CARPINTERÍA EIM MAFALDA Y GUILLE -6 SEMANAS-"/>
    <n v="220"/>
    <s v="VALLADOLID"/>
    <s v="VALLADOLID"/>
    <x v="0"/>
    <s v="AdDirec - Adjudicación Directa"/>
    <s v="SinC - Sin Criterio"/>
    <x v="0"/>
    <x v="1"/>
    <s v="6"/>
    <s v="6. Inversiones reales"/>
    <s v="06"/>
    <x v="4"/>
    <s v="3231"/>
    <s v="3231. Escuelas infantiles"/>
    <s v="63"/>
    <s v="632"/>
  </r>
  <r>
    <n v="220250029943"/>
    <s v="AD"/>
    <d v="2025-06-30T00:00:00"/>
    <n v="22025004728"/>
    <s v="2025 06 3232 632"/>
    <n v="162.44999999999999"/>
    <x v="267"/>
    <s v="2025/OBM_01/000011 CTO.MENOR COORDINACIÓN SEG Y SALUD REFORMA ASEOS CEIP GARCÍA QUINTANA. -2 MESES-"/>
    <n v="220"/>
    <s v="VALLADOLID"/>
    <s v="VALLADOLID"/>
    <x v="0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4150"/>
    <s v="AD"/>
    <d v="2025-06-10T00:00:00"/>
    <n v="22025004094"/>
    <s v="2025 06 3232 632"/>
    <n v="38446.82"/>
    <x v="894"/>
    <s v="2025/OBM_01/000006 CTO. MENOR OBRAS SUSTITUCIÓN CARPINTERÍAS EXTERIORES EN CEIP MIGUEL DELIBES -6 SEMANAS-"/>
    <n v="220"/>
    <s v="ARROYO DE LA ENCOMIENDA"/>
    <s v="VALLADOLID"/>
    <x v="4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32074"/>
    <s v="AD"/>
    <d v="2025-07-10T00:00:00"/>
    <n v="22025004289"/>
    <s v="2025 02 1511 609"/>
    <n v="326486.28000000003"/>
    <x v="895"/>
    <s v="APROBAR MOD.DEL PLAN INTERANUAL 24-27 GTOS.URB.UNIDAD DE ACTUACIÓN ÚNICA NUEVO HOSPITAL ZAMBRANA(ANT.APE 63"/>
    <n v="220"/>
    <s v="VALLADOLID"/>
    <s v="VALLADOLID"/>
    <x v="1"/>
    <s v="PrAbier - Procedimiento Abierto"/>
    <s v="MultiC - MultiCriterio"/>
    <x v="2"/>
    <x v="2"/>
    <s v="6"/>
    <s v="6. Inversiones reales"/>
    <s v="02"/>
    <x v="5"/>
    <s v="1511"/>
    <s v="1511. Planficación y gestión del urbanismo"/>
    <s v="60"/>
    <s v="609"/>
  </r>
  <r>
    <n v="220250032074"/>
    <s v="AD"/>
    <d v="2025-07-10T00:00:00"/>
    <n v="22025004288"/>
    <s v="2025 02 1511 609"/>
    <n v="259818.29"/>
    <x v="895"/>
    <s v="APROBAR MOD.DEL PLAN INTERANUAL 24-27 GTOS.URB.UNIDAD DE ACTUACIÓN ÚNICA NUEVO HOSPITAL ZAMBRANA(ANT.APE 63"/>
    <n v="220"/>
    <s v="VALLADOLID"/>
    <s v="VALLADOLID"/>
    <x v="1"/>
    <s v="PrAbier - Procedimiento Abierto"/>
    <s v="MultiC - MultiCriterio"/>
    <x v="2"/>
    <x v="2"/>
    <s v="6"/>
    <s v="6. Inversiones reales"/>
    <s v="02"/>
    <x v="5"/>
    <s v="1511"/>
    <s v="1511. Planficación y gestión del urbanismo"/>
    <s v="60"/>
    <s v="609"/>
  </r>
  <r>
    <n v="220250038815"/>
    <s v="D"/>
    <d v="2025-08-13T00:00:00"/>
    <n v="22025004132"/>
    <s v="2025 02 9331 224"/>
    <n v="206910.23"/>
    <x v="9"/>
    <s v="EXPTE.2025/CMS_01/000046.SEGURO RESP.CIVIL. Del 01/08/2025 al 31/01/2026.ACUERDO MARCO FEMP.AYUNTAMIENTO VALLADOLID."/>
    <n v="300"/>
    <s v="BARCELONA"/>
    <s v="BARCELONA"/>
    <x v="0"/>
    <s v="PrAbier - Procedimiento Abierto"/>
    <s v="MultiC - MultiCriterio"/>
    <x v="1"/>
    <x v="2"/>
    <s v="2"/>
    <s v="2. Gastos corrientes en bienes y servicios"/>
    <s v="02"/>
    <x v="5"/>
    <s v="9331"/>
    <s v="9331. Gestión del patrimonio"/>
    <s v="22"/>
    <s v="224"/>
  </r>
  <r>
    <n v="220250034099"/>
    <s v="AD"/>
    <d v="2025-07-21T00:00:00"/>
    <n v="22025004737"/>
    <s v="2025 07 1711 210"/>
    <n v="9627.4500000000007"/>
    <x v="51"/>
    <s v="DESBROCE PARCELAS Y VIALES_TITULARIDAD PÚBLICA 2025.A.M. V.16/2022 - C.B. PS5"/>
    <n v="220"/>
    <s v="ALCOBENDAS"/>
    <s v="MADR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0"/>
  </r>
  <r>
    <n v="220250034100"/>
    <s v="AD"/>
    <d v="2025-07-21T00:00:00"/>
    <n v="22025004738"/>
    <s v="2025 07 1711 210"/>
    <n v="9627.4500000000007"/>
    <x v="51"/>
    <s v="DESBROCE PARCELAS Y VIALES_TITULARIDAD PÚBLICA 2025.A.M. V.16/2022 - C.B. PS6"/>
    <n v="220"/>
    <s v="ALCOBENDAS"/>
    <s v="MADR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0"/>
  </r>
  <r>
    <n v="220250034101"/>
    <s v="AD"/>
    <d v="2025-07-21T00:00:00"/>
    <n v="22025004739"/>
    <s v="2025 07 1711 210"/>
    <n v="9627.4500000000007"/>
    <x v="51"/>
    <s v="DESBROCE PARCELAS Y VIALES_TITULARIDAD PÚBLICA 2025.A.M. V.16/2022 - C.B. PS7"/>
    <n v="220"/>
    <s v="ALCOBENDAS"/>
    <s v="MADR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0"/>
  </r>
  <r>
    <n v="220250031629"/>
    <s v="AD"/>
    <d v="2025-07-08T00:00:00"/>
    <n v="22025005096"/>
    <s v="2025 08 1532 22799"/>
    <n v="18139.11"/>
    <x v="203"/>
    <s v="Contrato de servicio de vigilancia para las obras menores en vía pública cuya tutela corresponden al SEPI."/>
    <n v="220"/>
    <s v="ZARATAN"/>
    <s v="VALLADOLID"/>
    <x v="0"/>
    <s v="AdDirec - Adjudicación Directa"/>
    <s v="SinC - Sin Criterio"/>
    <x v="0"/>
    <x v="2"/>
    <s v="2"/>
    <s v="2. Gastos corrientes en bienes y servicios"/>
    <s v="08"/>
    <x v="2"/>
    <s v="1532"/>
    <s v="1532. Pavimentación vias públicas y otros servicios urbanísticos"/>
    <s v="22"/>
    <s v="22799"/>
  </r>
  <r>
    <n v="220250030467"/>
    <s v="AD"/>
    <d v="2025-07-01T00:00:00"/>
    <n v="22025004960"/>
    <s v="2025 01 4331 22602"/>
    <n v="7199.5"/>
    <x v="197"/>
    <s v="INSERCIONES PUBLICITARIAS EN SUPLEMENTO EL MUNDO CASTILLA Y LEÓN CENTRADOS EN LA INNOVACIÓN Y DESARROLLO ECONÓMICO"/>
    <n v="22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4331"/>
    <s v="4331. Desarrollo empresarial"/>
    <s v="22"/>
    <s v="22602"/>
  </r>
  <r>
    <n v="220250036907"/>
    <s v="D"/>
    <d v="2025-08-07T00:00:00"/>
    <n v="22025002575"/>
    <s v="2025 02 1511 609"/>
    <n v="143957.1"/>
    <x v="511"/>
    <s v="Adj. obras de desmontaje, traslado y recoL. de la arquería histórica del convento de la Merced Calzada."/>
    <n v="300"/>
    <s v="VALLADOLID"/>
    <s v="VALLADOLID"/>
    <x v="4"/>
    <s v="PrAbier - Procedimiento Abierto"/>
    <s v="MultiC - MultiCriterio"/>
    <x v="2"/>
    <x v="2"/>
    <s v="6"/>
    <s v="6. Inversiones reales"/>
    <s v="02"/>
    <x v="5"/>
    <s v="1511"/>
    <s v="1511. Planficación y gestión del urbanismo"/>
    <s v="60"/>
    <s v="609"/>
  </r>
  <r>
    <n v="220250031581"/>
    <s v="AD"/>
    <d v="2025-07-08T00:00:00"/>
    <n v="22025003199"/>
    <s v="2025 04 9321 641"/>
    <n v="922537"/>
    <x v="593"/>
    <s v="SISTEMA  DE INGRESOS Y RECAUDACIÓN-LOTE 1 (IMPLANTACIÓN+MANTENIMIENTO+SERVICIOS PERSONALIZADOS) 2025"/>
    <n v="220"/>
    <s v="BARCELONA"/>
    <s v="BARCELONA"/>
    <x v="0"/>
    <s v="PrAbier - Procedimiento Abierto"/>
    <s v="MultiC - MultiCriterio"/>
    <x v="2"/>
    <x v="2"/>
    <s v="6"/>
    <s v="6. Inversiones reales"/>
    <s v="04"/>
    <x v="1"/>
    <s v="9321"/>
    <s v="9321. Gestión de ingresos e inspección"/>
    <s v="64"/>
    <s v="641"/>
  </r>
  <r>
    <n v="220250032771"/>
    <s v="AD"/>
    <d v="2025-07-14T00:00:00"/>
    <n v="22025004825"/>
    <s v="2025 07 1711 610"/>
    <n v="677583.18"/>
    <x v="225"/>
    <s v="1ª PRORROGA CONTRATO CONSERVACION Y MEJORA INFRAESTR VERDES _ZONAS CENTRO Y NORTE. LOTE 2_ZONA NORTE_V. 34/2022"/>
    <n v="220"/>
    <s v="MADRID"/>
    <s v="MADRID"/>
    <x v="0"/>
    <s v="PrAbier - Procedimiento Abierto"/>
    <s v="MultiC - MultiCriterio"/>
    <x v="2"/>
    <x v="2"/>
    <s v="6"/>
    <s v="6. Inversiones reales"/>
    <s v="07"/>
    <x v="9"/>
    <s v="1711"/>
    <s v="1711. Parques y jardines"/>
    <s v="61"/>
    <s v="610"/>
  </r>
  <r>
    <n v="220250033064"/>
    <s v="AD"/>
    <d v="2025-07-16T00:00:00"/>
    <n v="22025004570"/>
    <s v="2025 06 3232 632"/>
    <n v="47500.639999999999"/>
    <x v="109"/>
    <s v="2025/OBM_01/000011 CTO. MENOR OBRA REFORMA ASEOS PLANTA 1º CEIP GARCÍA QUINTANA -2 MESES-"/>
    <n v="220"/>
    <s v="VALLADOLID"/>
    <s v="VALLADOLID"/>
    <x v="4"/>
    <s v="AdDirec - Adjudicación Directa"/>
    <s v="SinC - Sin Criterio"/>
    <x v="0"/>
    <x v="2"/>
    <s v="6"/>
    <s v="6. Inversiones reales"/>
    <s v="06"/>
    <x v="4"/>
    <s v="3232"/>
    <s v="3232. Conservación y mantenimiento centros educación infantil y primaria"/>
    <s v="63"/>
    <s v="632"/>
  </r>
  <r>
    <n v="220250047590"/>
    <s v="AD"/>
    <d v="2025-09-24T00:00:00"/>
    <n v="22025006914"/>
    <s v="2025 03 9241 632"/>
    <n v="44878.09"/>
    <x v="896"/>
    <s v="DAPyD 5/2025 OBRA INFRAESTRUCTURA PARA DAR ESPACIO DE SOMBRA EN C.I.C. CONDE ANSÚREZ"/>
    <n v="220"/>
    <s v="MEDINA DEL CAMPO"/>
    <s v="VALLADOLID"/>
    <x v="4"/>
    <s v="AdDirec - Adjudicación Directa"/>
    <s v="SinC - Sin Criterio"/>
    <x v="0"/>
    <x v="2"/>
    <s v="6"/>
    <s v="6. Inversiones reales"/>
    <s v="03"/>
    <x v="7"/>
    <s v="9241"/>
    <s v="9241. Participación ciudadana"/>
    <s v="63"/>
    <s v="632"/>
  </r>
  <r>
    <n v="220250038196"/>
    <s v="AD"/>
    <d v="2025-08-11T00:00:00"/>
    <n v="22025004859"/>
    <s v="2025 06 3232 632"/>
    <n v="42920.24"/>
    <x v="897"/>
    <s v="2025/OBM_01/000012  CTO. MENOR DE OBRA PARA LA SUSTITUCIÓN SUELOS VINÍLICOS EN AULAS DE VARIOS  CEIPS. -6 SEMANAS-"/>
    <n v="220"/>
    <s v="VALLADOLID"/>
    <s v="VALLADOLID"/>
    <x v="4"/>
    <s v="AdDirec - Adjudicación Directa"/>
    <s v="SinC - Sin Criterio"/>
    <x v="0"/>
    <x v="2"/>
    <s v="6"/>
    <s v="6. Inversiones reales"/>
    <s v="06"/>
    <x v="4"/>
    <s v="3232"/>
    <s v="3232. Conservación y mantenimiento centros educación infantil y primaria"/>
    <s v="63"/>
    <s v="632"/>
  </r>
  <r>
    <n v="220250033072"/>
    <s v="D"/>
    <d v="2025-07-17T00:00:00"/>
    <n v="22025002511"/>
    <s v="2025 01 9201 22799"/>
    <n v="24261.67"/>
    <x v="898"/>
    <s v="Contrato servicio realziación, emisión, grabación sesiones Pleno y otros eventos por internet y sistema video-actas."/>
    <n v="300"/>
    <s v="SEGOVIA"/>
    <s v="SEGOVIA"/>
    <x v="0"/>
    <s v="PrAbier - Procedimiento Abierto"/>
    <s v="MultiC - MultiCriterio"/>
    <x v="2"/>
    <x v="2"/>
    <s v="2"/>
    <s v="2. Gastos corrientes en bienes y servicios"/>
    <s v="01"/>
    <x v="6"/>
    <s v="9201"/>
    <s v="9201. Secretaría General"/>
    <s v="22"/>
    <s v="22799"/>
  </r>
  <r>
    <n v="220250034757"/>
    <s v="AD"/>
    <d v="2025-07-24T00:00:00"/>
    <n v="22025004842"/>
    <s v="2025 01 4331 22799"/>
    <n v="22602.1"/>
    <x v="207"/>
    <s v="PRÓRROGA CONTRATACIÓN SERVICIOS CELADURIA AGENCIA DE INNOVACION Y DESARROLLO ECONOMICO AGOSTO A DICIEMBRE 2025"/>
    <n v="220"/>
    <s v="BURGOS"/>
    <s v="BURGOS"/>
    <x v="0"/>
    <s v="PrAbier - Procedimiento Abierto"/>
    <s v="MultiC - MultiCriterio"/>
    <x v="2"/>
    <x v="2"/>
    <s v="2"/>
    <s v="2. Gastos corrientes en bienes y servicios"/>
    <s v="01"/>
    <x v="6"/>
    <s v="4331"/>
    <s v="4331. Desarrollo empresarial"/>
    <s v="22"/>
    <s v="22799"/>
  </r>
  <r>
    <n v="220250037706"/>
    <s v="AD"/>
    <d v="2025-08-08T00:00:00"/>
    <n v="22025005357"/>
    <s v="2025 03 9241 632"/>
    <n v="37309.26"/>
    <x v="899"/>
    <s v="SE-PC 115/2025 OBRA DE SALIDA DE EMERGENCIA DEL C.C. DELICIAS"/>
    <n v="220"/>
    <s v="MEDINA DEL CAMPO"/>
    <s v="VALLADOLID"/>
    <x v="4"/>
    <s v="AdDirec - Adjudicación Directa"/>
    <s v="SinC - Sin Criterio"/>
    <x v="0"/>
    <x v="2"/>
    <s v="6"/>
    <s v="6. Inversiones reales"/>
    <s v="03"/>
    <x v="7"/>
    <s v="9241"/>
    <s v="9241. Participación ciudadana"/>
    <s v="63"/>
    <s v="632"/>
  </r>
  <r>
    <n v="220250032947"/>
    <s v="AD"/>
    <d v="2025-07-15T00:00:00"/>
    <n v="22025004259"/>
    <s v="2025 06 3231 632"/>
    <n v="37221.370000000003"/>
    <x v="865"/>
    <s v="2025/OBM_01/000009 CTO. MENOR OBRA SUSTITUCIÓN VENTANAS E.I. MAFALDA Y GUILLE. -6 MESES-"/>
    <n v="220"/>
    <s v="LA CISTERNIGA"/>
    <s v="VALLADOLID"/>
    <x v="4"/>
    <s v="AdDirec - Adjudicación Directa"/>
    <s v="SinC - Sin Criterio"/>
    <x v="0"/>
    <x v="2"/>
    <s v="6"/>
    <s v="6. Inversiones reales"/>
    <s v="06"/>
    <x v="4"/>
    <s v="3231"/>
    <s v="3231. Escuelas infantiles"/>
    <s v="63"/>
    <s v="632"/>
  </r>
  <r>
    <n v="220250041278"/>
    <s v="AD"/>
    <d v="2025-08-21T00:00:00"/>
    <n v="22025006210"/>
    <s v="2025 07 1711 622"/>
    <n v="36995.75"/>
    <x v="323"/>
    <s v="OBRAS EN PARQUES CANINOS"/>
    <n v="220"/>
    <s v="NAVA DEL REY"/>
    <s v="VALLADOLID"/>
    <x v="4"/>
    <s v="AdDirec - Adjudicación Directa"/>
    <s v="SinC - Sin Criterio"/>
    <x v="0"/>
    <x v="2"/>
    <s v="6"/>
    <s v="6. Inversiones reales"/>
    <s v="07"/>
    <x v="9"/>
    <s v="1711"/>
    <s v="1711. Parques y jardines"/>
    <s v="62"/>
    <s v="622"/>
  </r>
  <r>
    <n v="220250043635"/>
    <s v="AD"/>
    <d v="2025-09-02T00:00:00"/>
    <n v="22025006390"/>
    <s v="2025 01 4331 633"/>
    <n v="36234.71"/>
    <x v="900"/>
    <s v="OBRA ADECUACIÓN DE LA SALA DE CLIMATIZACIÓN DE LA AGENCIA DE INNOVACIÓN"/>
    <n v="220"/>
    <s v="TORDESILLAS"/>
    <s v="VALLADOLID"/>
    <x v="4"/>
    <s v="AdDirec - Adjudicación Directa"/>
    <s v="SinC - Sin Criterio"/>
    <x v="0"/>
    <x v="2"/>
    <s v="6"/>
    <s v="6. Inversiones reales"/>
    <s v="01"/>
    <x v="6"/>
    <s v="4331"/>
    <s v="4331. Desarrollo empresarial"/>
    <s v="63"/>
    <s v="633"/>
  </r>
  <r>
    <n v="220250048607"/>
    <s v="AD"/>
    <d v="2025-09-29T00:00:00"/>
    <n v="22025007075"/>
    <s v="2025 03 9241 632"/>
    <n v="30419.46"/>
    <x v="147"/>
    <s v="SPC 13/2025 TRABAJOS DE PINTURA EN C.C. ZONA SUR, CANAL DE CASTILLA, JOSÉ LUIS MOSQUERA Y TEMPLETE DEL PARQUE DE LA PAZ"/>
    <n v="220"/>
    <s v="VALLADOLID"/>
    <s v="VALLADOLID"/>
    <x v="4"/>
    <s v="AdDirec - Adjudicación Directa"/>
    <s v="SinC - Sin Criterio"/>
    <x v="0"/>
    <x v="2"/>
    <s v="6"/>
    <s v="6. Inversiones reales"/>
    <s v="03"/>
    <x v="7"/>
    <s v="9241"/>
    <s v="9241. Participación ciudadana"/>
    <s v="63"/>
    <s v="632"/>
  </r>
  <r>
    <n v="220250032083"/>
    <s v="AD"/>
    <d v="2025-07-11T00:00:00"/>
    <n v="22025005119"/>
    <s v="2025 01 4331 632"/>
    <n v="28858.5"/>
    <x v="901"/>
    <s v="REPARACIÓN DE LA CUBIERTA DEL LABORATORIO TECNOLÓGICO DE CONTENIDOS DIGITALES"/>
    <n v="220"/>
    <s v="VALLADOLID"/>
    <s v="VALLADOLID"/>
    <x v="4"/>
    <s v="AdDirec - Adjudicación Directa"/>
    <s v="SinC - Sin Criterio"/>
    <x v="0"/>
    <x v="2"/>
    <s v="6"/>
    <s v="6. Inversiones reales"/>
    <s v="01"/>
    <x v="6"/>
    <s v="4331"/>
    <s v="4331. Desarrollo empresarial"/>
    <s v="63"/>
    <s v="632"/>
  </r>
  <r>
    <n v="220250048605"/>
    <s v="AD"/>
    <d v="2025-09-29T00:00:00"/>
    <n v="22025006948"/>
    <s v="2025 11 1631 619"/>
    <n v="25228.5"/>
    <x v="607"/>
    <s v="OBRAS PARTERRE CAMINO VIEJO DE SIMANCAS. SERVICIO DE LIMPIEZA VIARIA."/>
    <n v="220"/>
    <s v="VALLADOLID"/>
    <s v="VALLADOLID"/>
    <x v="0"/>
    <s v="AdDirec - Adjudicación Directa"/>
    <s v="SinC - Sin Criterio"/>
    <x v="0"/>
    <x v="2"/>
    <s v="6"/>
    <s v="6. Inversiones reales"/>
    <s v="11"/>
    <x v="0"/>
    <s v="1631"/>
    <s v="1631. Limpieza viaria"/>
    <s v="61"/>
    <s v="619"/>
  </r>
  <r>
    <n v="220250048604"/>
    <s v="AD"/>
    <d v="2025-09-29T00:00:00"/>
    <n v="22025006945"/>
    <s v="2025 11 1631 622"/>
    <n v="21417"/>
    <x v="607"/>
    <s v="OBRAS NUEVO DEPÓSITO DECANTADOR EN EL LAVADERO TOPACIO 63. SERVICIO DE LIMPIEZA VIARIA."/>
    <n v="220"/>
    <s v="VALLADOLID"/>
    <s v="VALLADOLID"/>
    <x v="0"/>
    <s v="AdDirec - Adjudicación Directa"/>
    <s v="SinC - Sin Criterio"/>
    <x v="0"/>
    <x v="2"/>
    <s v="6"/>
    <s v="6. Inversiones reales"/>
    <s v="11"/>
    <x v="0"/>
    <s v="1631"/>
    <s v="1631. Limpieza viaria"/>
    <s v="62"/>
    <s v="622"/>
  </r>
  <r>
    <n v="220250034534"/>
    <s v="AD"/>
    <d v="2025-07-23T00:00:00"/>
    <n v="22025005210"/>
    <s v="2025 11 1321 212"/>
    <n v="20859.52"/>
    <x v="902"/>
    <s v="CTTO MENOR DE OBRAS REPARACIÓN DE ASEOS 1ª PLANTA JEFATURA POLICIA MUNICIPAL. PLZO EJECUCIÓN: 2 MESES"/>
    <n v="220"/>
    <s v="VALLADOLID"/>
    <s v="VALLADOLID"/>
    <x v="4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1"/>
    <s v="212"/>
  </r>
  <r>
    <n v="220250047203"/>
    <s v="AD"/>
    <d v="2025-09-23T00:00:00"/>
    <n v="22025003743"/>
    <s v="2025 02 9332 22102"/>
    <n v="20000"/>
    <x v="55"/>
    <s v="1ERA. PRÓRROGA CONTRATO SUMINISTRO GAS  NATURAL INSTALACIONES DEL EXCMO.AYUNTAMIENTO DEL 1.10 A 31.12.25"/>
    <n v="220"/>
    <s v="BARCELONA"/>
    <s v="BARCELONA"/>
    <x v="3"/>
    <s v="PrAbier - Procedimiento Abierto"/>
    <s v="MultiC - MultiCriterio"/>
    <x v="2"/>
    <x v="2"/>
    <s v="2"/>
    <s v="2. Gastos corrientes en bienes y servicios"/>
    <s v="02"/>
    <x v="5"/>
    <s v="9332"/>
    <s v="9332. Mantenimiento de edificios e instalaciones municipales"/>
    <s v="22"/>
    <s v="22102"/>
  </r>
  <r>
    <n v="220250032769"/>
    <s v="AD"/>
    <d v="2025-07-14T00:00:00"/>
    <n v="22025004674"/>
    <s v="2025 07 1711 610"/>
    <n v="669385.38"/>
    <x v="174"/>
    <s v="1ª PRORROGA CONTRATO CONSERVACION Y MEJORA INFRAESTR VERDES _ZONAS CENTRO Y NORTE. LOTE 1_ZONA CENTRO_V. 34/2022"/>
    <n v="220"/>
    <s v="MURCIA"/>
    <s v="MURCIA"/>
    <x v="0"/>
    <s v="PrAbier - Procedimiento Abierto"/>
    <s v="MultiC - MultiCriterio"/>
    <x v="2"/>
    <x v="2"/>
    <s v="6"/>
    <s v="6. Inversiones reales"/>
    <s v="07"/>
    <x v="9"/>
    <s v="1711"/>
    <s v="1711. Parques y jardines"/>
    <s v="61"/>
    <s v="610"/>
  </r>
  <r>
    <n v="220250035382"/>
    <s v="AD"/>
    <d v="2025-07-25T00:00:00"/>
    <n v="22025005330"/>
    <s v="2025 11 1621 214"/>
    <n v="7139"/>
    <x v="143"/>
    <s v="REPARACIÓN DE VEHÍCULOS Y MAQUINARIA PARA PODER PRESTAR EL SERVICIO DE RECOGIDA DE RESIDUOS Y LA LIMPIEZA VIARIA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21"/>
    <s v="1621. Recogida de residuos"/>
    <s v="21"/>
    <s v="214"/>
  </r>
  <r>
    <n v="220250033766"/>
    <s v="ADO"/>
    <d v="2025-07-18T00:00:00"/>
    <n v="22025002475"/>
    <s v="2025 07 1623 22700"/>
    <n v="440026.15"/>
    <x v="506"/>
    <s v="TM. RECOGIDA RSU MAYO 2025 ( Los precios corresponden a la Ordenanza reguladora de la Prestación Patrimonial de Carácter"/>
    <n v="250"/>
    <s v="VALLADOLID"/>
    <s v="VALLADOLID"/>
    <x v="6"/>
    <s v="PrAbier - Procedimiento Abierto"/>
    <s v="MultiC - MultiCriterio"/>
    <x v="2"/>
    <x v="2"/>
    <s v="2"/>
    <s v="2. Gastos corrientes en bienes y servicios"/>
    <s v="07"/>
    <x v="9"/>
    <s v="1623"/>
    <s v="1623. Tratamiento de residuos"/>
    <s v="22"/>
    <s v="22700"/>
  </r>
  <r>
    <n v="220250035910"/>
    <s v="D"/>
    <d v="2025-07-29T00:00:00"/>
    <n v="22025002988"/>
    <s v="2025 11 1321 624"/>
    <n v="68200.039999999994"/>
    <x v="499"/>
    <s v="SPSC-SE 21/2025 SUMINISTRO VEHÍCULO POLICIAL TIPO FURGÓN SOBRE-ELEVADO Y EQUIPADO PARA ATESTADOS 2025"/>
    <n v="300"/>
    <s v="VALLADOLID"/>
    <s v="VALLADOLID"/>
    <x v="3"/>
    <s v="PrAbier - Procedimiento Abierto"/>
    <s v="MultiC - MultiCriterio"/>
    <x v="2"/>
    <x v="2"/>
    <s v="6"/>
    <s v="6. Inversiones reales"/>
    <s v="11"/>
    <x v="0"/>
    <s v="1321"/>
    <s v="1321. Policía municipal"/>
    <s v="62"/>
    <s v="624"/>
  </r>
  <r>
    <n v="220250032075"/>
    <s v="D"/>
    <d v="2025-07-10T00:00:00"/>
    <n v="22025001270"/>
    <s v="2025 07 1711 22199"/>
    <n v="11110.89"/>
    <x v="725"/>
    <s v="SUMINISTRO DE ARENA PARA LA PLAYA DE LAS MORERAS_CB_PS11"/>
    <n v="300"/>
    <s v="SANTIAGO DEL ARROYO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3489"/>
    <s v="AD"/>
    <d v="2025-09-01T00:00:00"/>
    <n v="22025005531"/>
    <s v="2025 08 1341 22602"/>
    <n v="18150"/>
    <x v="903"/>
    <s v="Contrato basado en el Acuerdo Marco de publicidad sobre mejora en hábitos de movilidad y seguridad (exp. 21/2025)"/>
    <n v="22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341"/>
    <s v="1341. Movilidad"/>
    <s v="22"/>
    <s v="22602"/>
  </r>
  <r>
    <n v="220250045618"/>
    <s v="AD"/>
    <d v="2025-09-17T00:00:00"/>
    <n v="22025006264"/>
    <s v="2025 10 2312 22706"/>
    <n v="18089.5"/>
    <x v="549"/>
    <s v="Se va a desarrollar un proyecto piloto de soledad no deseada en personas mayores en 2025- Iniciativas Sociales"/>
    <n v="220"/>
    <s v="MADRID"/>
    <s v="MADR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706"/>
  </r>
  <r>
    <n v="220250045616"/>
    <s v="AD"/>
    <d v="2025-09-17T00:00:00"/>
    <n v="22025006090"/>
    <s v="2025 09 4321 22799"/>
    <n v="18029"/>
    <x v="904"/>
    <s v="CONTRATO MENOR REPARACIÓN CAVA VALLADOLID ORIGEN"/>
    <n v="220"/>
    <s v="MEDINA DEL CAMPO"/>
    <s v="VALLADOLID"/>
    <x v="0"/>
    <s v="AdDirec - Adjudicación Directa"/>
    <s v="SinC - Sin Criterio"/>
    <x v="0"/>
    <x v="2"/>
    <s v="2"/>
    <s v="2. Gastos corrientes en bienes y servicios"/>
    <s v="09"/>
    <x v="8"/>
    <s v="4321"/>
    <s v="4321. Turismo"/>
    <s v="22"/>
    <s v="22799"/>
  </r>
  <r>
    <n v="220250034890"/>
    <s v="D"/>
    <d v="2025-07-24T00:00:00"/>
    <n v="22025001122"/>
    <s v="2025 11 1621 214"/>
    <n v="4726.1000000000004"/>
    <x v="143"/>
    <s v="TA25 130 REPARACION 4223-JDZ KMS 363997  REALIZAR MANTENIMIENTO A+B / CA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4900"/>
    <s v="D"/>
    <d v="2025-07-24T00:00:00"/>
    <n v="22025001128"/>
    <s v="2025 11 1621 22199"/>
    <n v="4312.55"/>
    <x v="473"/>
    <s v="APRIETO DE EMBOLO 30X15 CM / TORNILLO DIN 7504 K 6.3X25 ZN FE / TAMBOR F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0813"/>
    <s v="D"/>
    <d v="2025-07-03T00:00:00"/>
    <n v="22025001122"/>
    <s v="2025 11 1621 214"/>
    <n v="3820.01"/>
    <x v="287"/>
    <s v="7693MJN   EO-SUSTITUIR ACEITE MOTOR Y FILTRO ACEITE /   M2-SUSTITUIR  FIL.../// AM EXP 23/2020 // SERVICIO DE LIMPIEZA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0698"/>
    <s v="D"/>
    <d v="2025-07-03T00:00:00"/>
    <n v="22025001274"/>
    <s v="2025 07 1711 213"/>
    <n v="3714.36"/>
    <x v="234"/>
    <s v="MANO DE OBRA / STIHL  CABEZAL DE ASPIRACIÓN 3503518 / STIHL  ANILLO 9610601 / STIHL EMBRAGUE 41801602000 / STIHL ARANDEL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33657"/>
    <s v="D"/>
    <d v="2025-07-18T00:00:00"/>
    <n v="22025001123"/>
    <s v="2025 11 1631 214"/>
    <n v="3673.94"/>
    <x v="395"/>
    <s v="REVISAR Y REPARAR INSTALACION QUEMADOR / BOQUILLA AL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3690"/>
    <s v="D"/>
    <d v="2025-07-18T00:00:00"/>
    <n v="22025001124"/>
    <s v="2025 11 1621 214"/>
    <n v="3548.06"/>
    <x v="341"/>
    <s v="CUBIERTA RECAUCHUTADA ( 315/80R22.5 DY3 PREM ALMACEN ) / CUBIERTA REC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3688"/>
    <s v="D"/>
    <d v="2025-07-18T00:00:00"/>
    <n v="22025001124"/>
    <s v="2025 11 1621 214"/>
    <n v="3372.08"/>
    <x v="341"/>
    <s v="REPARACION PINCHAZO ( CAMION 8612-LRG  ) / CUBIERTA NUEVA ( 315/80R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2007"/>
    <s v="D"/>
    <d v="2025-07-09T00:00:00"/>
    <n v="22025004894"/>
    <s v="2025 06 3232 212"/>
    <n v="3177.56"/>
    <x v="234"/>
    <s v="VARIOS SUMINISTRO DE MATERIAL DE FERRET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4898"/>
    <s v="D"/>
    <d v="2025-07-24T00:00:00"/>
    <n v="22025001131"/>
    <s v="2025 11 1631 22110"/>
    <n v="3035.29"/>
    <x v="473"/>
    <s v="BOLSA NEGRA 90X95 G-140 BDRPLTOTAL (1000 unid)  / BOLSA NEGRA 115X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10"/>
  </r>
  <r>
    <n v="220250033692"/>
    <s v="D"/>
    <d v="2025-07-18T00:00:00"/>
    <n v="22025001129"/>
    <s v="2025 11 1631 214"/>
    <n v="2957.66"/>
    <x v="341"/>
    <s v="195/70R15 BARUM 104T ( 6817-KSW ) / S.I. GESTION DE NFU CAT. C ( 68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0845"/>
    <s v="D"/>
    <d v="2025-07-03T00:00:00"/>
    <n v="22025000920"/>
    <s v="2025 11 1321 22199"/>
    <n v="2917.31"/>
    <x v="158"/>
    <s v="GUANTE ANTICORTE K-ROCK KPPU4418 T-7 (                       ) / GUANTE ANTICORTE K-ROCK KPPU4418 T-8 (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33906"/>
    <s v="D"/>
    <d v="2025-07-18T00:00:00"/>
    <n v="22025001274"/>
    <s v="2025 07 1711 213"/>
    <n v="2907.86"/>
    <x v="234"/>
    <s v="MANO DE OBRA / MANO DE OBRA / TERMOSTATO / JUNTA TERMOSTATO / BOMBA DE AGUA CON JUNTA / DEPOSITO EXPANSIÓN CON TAPON / C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30771"/>
    <s v="D"/>
    <d v="2025-07-03T00:00:00"/>
    <n v="22025001122"/>
    <s v="2025 11 1621 214"/>
    <n v="2836.77"/>
    <x v="497"/>
    <s v="REPARAR FUGA AAC 9049 KVH / LIMPIEZA CIRCUITO CON NITROGENOS SECO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4919"/>
    <s v="D"/>
    <d v="2025-07-24T00:00:00"/>
    <n v="22025001122"/>
    <s v="2025 11 1621 214"/>
    <n v="2786.16"/>
    <x v="143"/>
    <s v="TA25 133 REPARACION 4223-JDZ KMS 363997 D-M PANEL PUERTA IZQ CAMB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0819"/>
    <s v="D"/>
    <d v="2025-07-03T00:00:00"/>
    <n v="22025001122"/>
    <s v="2025 11 1621 214"/>
    <n v="2666.46"/>
    <x v="190"/>
    <s v="OR: 21463 - MATIRCULA: 1375LMR / MANTENIMIENTO S ( 00175129 ) / CAMBIAR BU.../// AM EXP 23/2020 // SERVICIO DE LIMPIEZA."/>
    <n v="300"/>
    <s v="FUENSALDAÑA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4928"/>
    <s v="D"/>
    <d v="2025-07-24T00:00:00"/>
    <n v="22025001122"/>
    <s v="2025 11 1621 214"/>
    <n v="2602.71"/>
    <x v="497"/>
    <s v="REPARAR AAC 6442 LPY / PRESOSTATO AAC IVECO / LIMPIEZA CIRCUITO NITRO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0779"/>
    <s v="D"/>
    <d v="2025-07-03T00:00:00"/>
    <n v="22025001122"/>
    <s v="2025 11 1621 214"/>
    <n v="2583.0100000000002"/>
    <x v="497"/>
    <s v="REPARAR FUGA AAC 4795 JCT / LIMPIEZA CIRCUITO CON NITROGENO SECO /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0764"/>
    <s v="D"/>
    <d v="2025-07-03T00:00:00"/>
    <n v="22025001124"/>
    <s v="2025 11 1621 214"/>
    <n v="2535.41"/>
    <x v="143"/>
    <s v="TA25 117 REPARACION 1231-LWY KMS 121703 HORAS 1038 REALIZAR MANTENIMI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2553"/>
    <s v="D"/>
    <d v="2025-07-11T00:00:00"/>
    <n v="22025002596"/>
    <s v="2025 06 3321 629"/>
    <n v="2381.96"/>
    <x v="703"/>
    <s v="LOTE LIBROS // BIBLIOTECAS MUNICIPALES"/>
    <n v="300"/>
    <s v="VALLADOLID"/>
    <s v="VALLADOLID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32025"/>
    <s v="D"/>
    <d v="2025-07-09T00:00:00"/>
    <n v="22025002596"/>
    <s v="2025 06 3321 629"/>
    <n v="2377.42"/>
    <x v="718"/>
    <s v="LOTE LIBROS // BIBLIOTECAS MUNICIPALES"/>
    <n v="300"/>
    <s v="VALLADOLID"/>
    <s v="VALLADOLID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32505"/>
    <s v="D"/>
    <d v="2025-07-11T00:00:00"/>
    <n v="22025002596"/>
    <s v="2025 06 3321 629"/>
    <n v="2376.08"/>
    <x v="659"/>
    <s v="LOTE LIBROS // BIBLIOTECAS MUNICIPALES"/>
    <n v="300"/>
    <s v="VALLADOLID"/>
    <s v="VALLADOLID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30692"/>
    <s v="D"/>
    <d v="2025-07-03T00:00:00"/>
    <n v="22025001276"/>
    <s v="2025 07 1711 214"/>
    <n v="2269.75"/>
    <x v="481"/>
    <s v="7.50-16 8PR AS504 TL BKT / NFU N2 / CAMARA 7.50-16 TR15 / MONTAJE TRACTOR DELANTERA / 420/85R34 147D ALLIANCE / NFU N6 /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30992"/>
    <s v="D"/>
    <d v="2025-07-04T00:00:00"/>
    <n v="22025000745"/>
    <s v="2025 10 2412 214"/>
    <n v="2266.5100000000002"/>
    <x v="143"/>
    <s v="REPARACION  FURBONETA 0394-CCX KMS 91750  DEL CENTRO DE FORMACION PA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1"/>
    <s v="214"/>
  </r>
  <r>
    <n v="220250033675"/>
    <s v="D"/>
    <d v="2025-07-18T00:00:00"/>
    <n v="22025001123"/>
    <s v="2025 11 1631 214"/>
    <n v="2159.35"/>
    <x v="287"/>
    <s v="SENSOR VASO EXPANSION / GRAPA MANDO ELEVALUNAS / PUNO BOTON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4908"/>
    <s v="D"/>
    <d v="2025-07-24T00:00:00"/>
    <n v="22025001122"/>
    <s v="2025 11 1621 214"/>
    <n v="2089.38"/>
    <x v="143"/>
    <s v="TA25 147 REPARACION 4459-KLP KMS 208652 HORAS 3801.42 CAMBIAR DISCOS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1071"/>
    <s v="D"/>
    <d v="2025-07-04T00:00:00"/>
    <n v="22025001122"/>
    <s v="2025 11 1621 214"/>
    <n v="2071.5"/>
    <x v="497"/>
    <s v="REPARAR FUGA AAC E-8109-BFB / FILTRO DESHIDRATADOR BARREDORA / JUE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1044"/>
    <s v="D"/>
    <d v="2025-07-04T00:00:00"/>
    <n v="22025001123"/>
    <s v="2025 11 1631 214"/>
    <n v="1964.65"/>
    <x v="287"/>
    <s v="3185LLB-REVISAR  AVERIAS  Y DESMONTAR PRECATALIZADOR PARA CO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0761"/>
    <s v="D"/>
    <d v="2025-07-03T00:00:00"/>
    <n v="22025001124"/>
    <s v="2025 11 1621 214"/>
    <n v="1943.03"/>
    <x v="441"/>
    <s v="CILINDRO HID PALA EFFICIEN.NEW S24100-2100-0126  TRANSPORTE A CLIENTE SC...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3643"/>
    <s v="D"/>
    <d v="2025-07-18T00:00:00"/>
    <n v="22025001122"/>
    <s v="2025 11 1621 214"/>
    <n v="1938.42"/>
    <x v="786"/>
    <s v="REPARACION BALLESTAS MATRICULA 4069KXH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4886"/>
    <s v="D"/>
    <d v="2025-07-24T00:00:00"/>
    <n v="22025001122"/>
    <s v="2025 11 1621 214"/>
    <n v="1928.44"/>
    <x v="143"/>
    <s v="TA25 129 REPARACION 0373-GTW KMS 391078 D-M MANGUETAS DELANTERAS ENC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3673"/>
    <s v="D"/>
    <d v="2025-07-18T00:00:00"/>
    <n v="22025001128"/>
    <s v="2025 11 1621 22199"/>
    <n v="1861.27"/>
    <x v="435"/>
    <s v="BOLSA PORTA ETIQUETAS (LLAVEROS)  50UDS / ROTULADOR UNI UB150 AZUL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3768"/>
    <s v="D"/>
    <d v="2025-07-18T00:00:00"/>
    <n v="22025002820"/>
    <s v="2025 08 1651 22199"/>
    <n v="1832.3"/>
    <x v="268"/>
    <s v="ASTRO NOVA CITY 230 V.INTER.H.ASTRO..DIA./SEM.2 CIRC.CONM.16(10)A.40 MEMO."/>
    <n v="300"/>
    <s v="BARCELONA"/>
    <s v="BARCELONA"/>
    <x v="3"/>
    <s v="PrAbier - Procedimiento Abierto"/>
    <s v="MultiC - MultiCriterio"/>
    <x v="1"/>
    <x v="2"/>
    <s v="2"/>
    <s v="2. Gastos corrientes en bienes y servicios"/>
    <s v="08"/>
    <x v="2"/>
    <s v="1651"/>
    <s v="1651. Alumbrado público"/>
    <s v="22"/>
    <s v="22199"/>
  </r>
  <r>
    <n v="220250035007"/>
    <s v="D"/>
    <d v="2025-07-24T00:00:00"/>
    <n v="22025000921"/>
    <s v="2025 11 1321 22699"/>
    <n v="1700.78"/>
    <x v="452"/>
    <s v="CONO SEÑALIZAC. 50cm FLUO.BANDA REF.1636 UD                                 ( POLICIA MUNICIPAL - PEDIDO POR PALOMA MARI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699"/>
  </r>
  <r>
    <n v="220250033811"/>
    <s v="D"/>
    <d v="2025-07-18T00:00:00"/>
    <n v="22025002819"/>
    <s v="2025 08 1532 210"/>
    <n v="1691.16"/>
    <x v="482"/>
    <s v="SACO CEMENTO GRIS 32.5 R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30755"/>
    <s v="D"/>
    <d v="2025-07-03T00:00:00"/>
    <n v="22025001124"/>
    <s v="2025 11 1621 214"/>
    <n v="1645.55"/>
    <x v="32"/>
    <s v="PLACA CUADRADA VEHICULO ESP.280X220 / PILOTO IZQUIERDO IVECO / PILOTO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5015"/>
    <s v="D"/>
    <d v="2025-07-24T00:00:00"/>
    <n v="22025000917"/>
    <s v="2025 11 1321 214"/>
    <n v="1607.66"/>
    <x v="341"/>
    <s v="ALARGADERA DE CAMION ( Y MONTAJE 8671-JXF ) / FIJACION / CUBIERTA NUEVA ( 215/75R17.5 DUNLOP 8671-JXF ) / ECO TASA ( 867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4878"/>
    <s v="D"/>
    <d v="2025-07-24T00:00:00"/>
    <n v="22025002819"/>
    <s v="2025 08 1532 210"/>
    <n v="1567.83"/>
    <x v="167"/>
    <s v="ALBARAN: AV25/03312 F: 30/05/2025 / MULTIMETRO DIGITAL LIMIT 400 / ALICATE CORTANTE OBLICUO ALYCO 180 / DISCO CORTE INOX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35168"/>
    <s v="D"/>
    <d v="2025-07-24T00:00:00"/>
    <n v="22025001276"/>
    <s v="2025 07 1711 214"/>
    <n v="1520.22"/>
    <x v="143"/>
    <s v="TA25 143 REPARACION VA-9532-X KMS 91323 REVISAR FRENO DE MANO CAMBIAR PINZA TRASERA DCH AGARRADA PURGAR SISTEMA DE FRENO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31990"/>
    <s v="D"/>
    <d v="2025-07-09T00:00:00"/>
    <n v="22025001124"/>
    <s v="2025 11 1621 214"/>
    <n v="1426.28"/>
    <x v="681"/>
    <s v="RAVO LATERAL NYLON-ACERO SILENCIOSO/CITY CAT 2000 CEP. LATERAL ALBARAN 25269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4892"/>
    <s v="D"/>
    <d v="2025-07-24T00:00:00"/>
    <n v="22025001122"/>
    <s v="2025 11 1621 214"/>
    <n v="1398.76"/>
    <x v="786"/>
    <s v="reparacion ballestas 7419LDY / Reparacion Ballestas 9897MXX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4884"/>
    <s v="D"/>
    <d v="2025-07-24T00:00:00"/>
    <n v="22025001124"/>
    <s v="2025 11 1621 214"/>
    <n v="1395.13"/>
    <x v="427"/>
    <s v="ELEVALUNAS IZDO. DAF LF.... / FALDILLA 400X770 / FALDILLA ANTISPRAY 450X550.../// AM EXP 18/2022 //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0992"/>
    <s v="D"/>
    <d v="2025-07-04T00:00:00"/>
    <n v="22025000745"/>
    <s v="2025 10 2412 214"/>
    <n v="1393.73"/>
    <x v="143"/>
    <s v="REPARACION  FURBONETA 0394-CCX KMS 91750  DEL CENTRO DE FORMACION PA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1"/>
    <s v="214"/>
  </r>
  <r>
    <n v="220250031050"/>
    <s v="D"/>
    <d v="2025-07-04T00:00:00"/>
    <n v="22025001129"/>
    <s v="2025 11 1631 214"/>
    <n v="1382.56"/>
    <x v="465"/>
    <s v="FACTURACIÓN DE REPUESTOS SEGÚN PEDIDO DE VENTA Nº 2025PV101/1376.../// AM EXP 18/2022 // SERVICIO DE LIMPIEZA VIARIA."/>
    <n v="300"/>
    <s v="MADRID"/>
    <s v="MADR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3168"/>
    <s v="AD"/>
    <d v="2025-08-29T00:00:00"/>
    <n v="22025006078"/>
    <s v="2025 08 1532 619"/>
    <n v="17847.5"/>
    <x v="905"/>
    <s v="Prestación de servicios de consultoría y elaboración de proyectos de obras por inexistencia medios propios"/>
    <n v="220"/>
    <s v="MADRID"/>
    <s v="MADRID"/>
    <x v="0"/>
    <s v="AdDirec - Adjudicación Directa"/>
    <s v="SinC - Sin Criterio"/>
    <x v="0"/>
    <x v="2"/>
    <s v="6"/>
    <s v="6. Inversiones reales"/>
    <s v="08"/>
    <x v="2"/>
    <s v="1532"/>
    <s v="1532. Pavimentación vias públicas y otros servicios urbanísticos"/>
    <s v="61"/>
    <s v="619"/>
  </r>
  <r>
    <n v="220250034902"/>
    <s v="D"/>
    <d v="2025-07-24T00:00:00"/>
    <n v="22025001125"/>
    <s v="2025 11 1621 22103"/>
    <n v="1352.78"/>
    <x v="353"/>
    <s v="ADBLUE A GRANEL. /// AM 18/2022 // SERVICIO DE LIMPIEZA.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03"/>
  </r>
  <r>
    <n v="220250031917"/>
    <s v="D"/>
    <d v="2025-07-09T00:00:00"/>
    <n v="22025000730"/>
    <s v="2025 10 2312 212"/>
    <n v="1331"/>
    <x v="111"/>
    <s v="Cambio de filtros de la enfriadora de agua del  CVA San Juan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3868"/>
    <s v="D"/>
    <d v="2025-07-18T00:00:00"/>
    <n v="22025001602"/>
    <s v="2025 07 1711 619"/>
    <n v="1208.79"/>
    <x v="445"/>
    <s v="ASPERSOR TURB.EMERG.&quot;&quot;RAIN-BIRD&quot;&quot; 5004 PLUS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1977"/>
    <s v="D"/>
    <d v="2025-07-09T00:00:00"/>
    <n v="22025001043"/>
    <s v="2025 10 2311 212"/>
    <n v="1184.5899999999999"/>
    <x v="111"/>
    <s v="F - 6656 - BOMBA MAGNA PARA ACS DE CENTRO INTEGRADO PSH - TAH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32038"/>
    <s v="D"/>
    <d v="2025-07-09T00:00:00"/>
    <n v="22025001124"/>
    <s v="2025 11 1621 214"/>
    <n v="1150.6600000000001"/>
    <x v="681"/>
    <s v="Ravo cep. lateral Nylon-Acero silencioso / Hako 600 cep. Lateral Silencios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3904"/>
    <s v="D"/>
    <d v="2025-07-18T00:00:00"/>
    <n v="22025001270"/>
    <s v="2025 07 1711 22199"/>
    <n v="1138.26"/>
    <x v="234"/>
    <s v="GIANNI FERRARI CERNIERA PVC L.65 0007020020 / BOTA STIHL 0088 532 0638 FUNCTION ACTIVE T-38 NEGRO / STIHL BOBINA 4002713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4882"/>
    <s v="D"/>
    <d v="2025-07-24T00:00:00"/>
    <n v="22025001132"/>
    <s v="2025 11 1631 22199"/>
    <n v="1127.26"/>
    <x v="141"/>
    <s v="UBICACION DE REPETIDOR (  SEGUN PTO.M25 0002 2ºS-2025 )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3870"/>
    <s v="D"/>
    <d v="2025-07-18T00:00:00"/>
    <n v="22025001602"/>
    <s v="2025 07 1711 619"/>
    <n v="1106.82"/>
    <x v="445"/>
    <s v="ELECTROV.11/2&quot;&quot; 150-PGA 9V.LATCH RAIN BIRD / SOLENOIDE 24 VCA &quot;&quot;RAIN-BIRD&quot;&quot; DV / VALVULA ESFERA H-H 1&quot;&quot; MAN. MARIPOSA / ASPE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3606"/>
    <s v="D"/>
    <d v="2025-07-18T00:00:00"/>
    <n v="22025000730"/>
    <s v="2025 10 2312 212"/>
    <n v="1103.97"/>
    <x v="234"/>
    <s v="MANTENIMIENTO, SUMINISTRO  DE MATERIAL REPARCIONES, LLAVES MCM EN BRUTO 56-DY CREMONA STAC C/LLAVEDEL CVA S.JUAN Y DELIC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1048"/>
    <s v="D"/>
    <d v="2025-07-04T00:00:00"/>
    <n v="22025001122"/>
    <s v="2025 11 1621 214"/>
    <n v="1092.5899999999999"/>
    <x v="96"/>
    <s v="M.O. DIGANOSTICAR AVERÍA. D/M  BOMA DE VEHÍCULO Y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1042"/>
    <s v="D"/>
    <d v="2025-07-04T00:00:00"/>
    <n v="22025001123"/>
    <s v="2025 11 1631 214"/>
    <n v="1064.82"/>
    <x v="287"/>
    <s v="5682MDL-H.M.O.  CONECTAR  DIAGNOSIS Y BORRAR FALLOS /  MANTENI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2059"/>
    <s v="D"/>
    <d v="2025-07-09T00:00:00"/>
    <n v="22025002821"/>
    <s v="2025 08 1532 214"/>
    <n v="1047.97"/>
    <x v="143"/>
    <s v="TA25 103 REPARACION VA-8042-T KMS 174437 D-M CAJA DE CAMBIOS PARA SUSTITUIR EMBRAGUE Y BOMBIN, PURGAR CIRCUITO. / VL8015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33963"/>
    <s v="D"/>
    <d v="2025-07-18T00:00:00"/>
    <n v="22025001269"/>
    <s v="2025 07 1711 22104"/>
    <n v="1039.23"/>
    <x v="158"/>
    <s v="PANTALON TERGAL AZUL MULTIB T-50 (                       ) / PANTALON TERGAL AZUL MULTIB T-52 (                       )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4"/>
  </r>
  <r>
    <n v="220250030742"/>
    <s v="D"/>
    <d v="2025-07-03T00:00:00"/>
    <n v="22025002819"/>
    <s v="2025 08 1532 210"/>
    <n v="1021.24"/>
    <x v="167"/>
    <s v="ALBARAN: AV25/03203 F: 27/05/2025 / PINZA MANUAL REF.1504 ANCHO APERTURA 0-380mm / JGO. GOMAS DE REPUESTO ( 2 UNID ) / P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34910"/>
    <s v="D"/>
    <d v="2025-07-24T00:00:00"/>
    <n v="22025001132"/>
    <s v="2025 11 1631 22199"/>
    <n v="1014.66"/>
    <x v="158"/>
    <s v="GARRA CEPILLO PROEX/ ESCOBIJO CON MANGO REF 1450/ CEPILLO BARRENDE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47563"/>
    <s v="AD"/>
    <d v="2025-09-24T00:00:00"/>
    <n v="22025006262"/>
    <s v="2025 01 4331 22799"/>
    <n v="17640"/>
    <x v="573"/>
    <s v="DISEÑO Y DESARROLLO DE UNA HERRAMIENTA DE APOYO AL EMPRENDIMIENTO PARA ELABORACIÓN Y/O MEJORA DE PLANES DE NEGOCIO"/>
    <n v="220"/>
    <s v="LLANERA"/>
    <s v="ASTURIAS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8697"/>
    <s v="AD"/>
    <d v="2025-09-30T00:00:00"/>
    <n v="22025006835"/>
    <s v="2025 07 1721 22706"/>
    <n v="17012.599999999999"/>
    <x v="906"/>
    <s v="ELABORACION DE UN PAISAJE SONORO"/>
    <n v="220"/>
    <s v="VALLADOLID"/>
    <s v="VALLADOLID"/>
    <x v="0"/>
    <s v="AdDirec - Adjudicación Directa"/>
    <s v="SinC - Sin Criterio"/>
    <x v="0"/>
    <x v="2"/>
    <s v="2"/>
    <s v="2. Gastos corrientes en bienes y servicios"/>
    <s v="07"/>
    <x v="9"/>
    <s v="1721"/>
    <s v="1721. Protección del medio ambiente"/>
    <s v="22"/>
    <s v="22706"/>
  </r>
  <r>
    <n v="220250034387"/>
    <s v="AD"/>
    <d v="2025-07-21T00:00:00"/>
    <n v="22025005146"/>
    <s v="2025 03 9241 212"/>
    <n v="16957.09"/>
    <x v="897"/>
    <s v="SUMINISTRO E INSTALACIÓN DE PAVIMENTO DE PVC EN VARIAS SALAS DE CENTROS CÍVICOS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2"/>
  </r>
  <r>
    <n v="220250047587"/>
    <s v="AD"/>
    <d v="2025-09-24T00:00:00"/>
    <n v="22025006819"/>
    <s v="2025 01 4331 22799"/>
    <n v="16940"/>
    <x v="907"/>
    <s v="REALIZACIÓN PROGRAMA DE MENTORIZACIÓN Y ACOMPAÑAMIENTO EMPRESARIAL INDIVIDUALIZADO DESTINADO A LOS COWORKES DE IDEVA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33876"/>
    <s v="D"/>
    <d v="2025-07-18T00:00:00"/>
    <n v="22025001270"/>
    <s v="2025 07 1711 22199"/>
    <n v="986.34"/>
    <x v="452"/>
    <s v="SEÑAL EVENTUAL URBAN A5 UD                                                  ( SERVICIO DE PARQUES Y JARDINES - PEDIDO PO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0682"/>
    <s v="D"/>
    <d v="2025-07-03T00:00:00"/>
    <n v="22025001131"/>
    <s v="2025 11 1631 22110"/>
    <n v="982.52"/>
    <x v="473"/>
    <s v="BOLSA NEGRA 90X95 G-140 BDRPLTOTAL (1000 unid)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10"/>
  </r>
  <r>
    <n v="220250035158"/>
    <s v="D"/>
    <d v="2025-07-24T00:00:00"/>
    <n v="22025001274"/>
    <s v="2025 07 1711 213"/>
    <n v="942.25"/>
    <x v="243"/>
    <s v="ALB: 25-216585 PED: 25-022093-1017 S/PED: SU VALE 1434 / REPARACION DE DESBROZADORA   MARCA: AS  MODELO:   940 SHERPA NS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33715"/>
    <s v="D"/>
    <d v="2025-07-18T00:00:00"/>
    <n v="22025004010"/>
    <s v="2025 03 9241 213"/>
    <n v="933.95"/>
    <x v="125"/>
    <s v="SUMINISTRO DE MATERIAL ELECTRICIDAD PARA VARIOS CENTROS CÍV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5009"/>
    <s v="D"/>
    <d v="2025-07-24T00:00:00"/>
    <n v="22025000918"/>
    <s v="2025 11 1321 213"/>
    <n v="901.68"/>
    <x v="125"/>
    <s v="PROYECTOR LDV FLOODLIGHT  41-27W 4000K NG IP65 / TASA ECORAEE   (R.DECRETO 208/2005) / PROYECTOR LDV FLOODLIGHT  69-53W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3"/>
  </r>
  <r>
    <n v="220250033874"/>
    <s v="D"/>
    <d v="2025-07-18T00:00:00"/>
    <n v="22025001269"/>
    <s v="2025 07 1711 22104"/>
    <n v="879.73"/>
    <x v="158"/>
    <s v="CAMISETA POINTER M.L. MARINO T-XXL (                       ) / CAMISETA POINTER M.L. MARINO T-3XL (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4"/>
  </r>
  <r>
    <n v="220250035017"/>
    <s v="D"/>
    <d v="2025-07-24T00:00:00"/>
    <n v="22025000917"/>
    <s v="2025 11 1321 214"/>
    <n v="869.45"/>
    <x v="143"/>
    <s v="TA25 127 REPARACION 9447-HMT KMS 168161 D-M TAMBORES TRASEROS, SUSTITUIR ZAPATAS PASTILLAS Y RETEN BUJE LADO DCH / REVIS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3908"/>
    <s v="D"/>
    <d v="2025-07-18T00:00:00"/>
    <n v="22025001276"/>
    <s v="2025 07 1711 214"/>
    <n v="867.09"/>
    <x v="143"/>
    <s v="TA25 128 REPARACION VA-9532-X KMS 91323 CAMBIAR DISCOS Y PASTILLAS, RETENES DE BUJES DEL EJE DELANTERO / 420576 DISCO /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34912"/>
    <s v="D"/>
    <d v="2025-07-24T00:00:00"/>
    <n v="22025001122"/>
    <s v="2025 11 1621 214"/>
    <n v="864.09"/>
    <x v="96"/>
    <s v="M.O. SUSTITUIR JOYSTICK / M.O. SUSTITUIR TUBO ASPI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0674"/>
    <s v="D"/>
    <d v="2025-07-03T00:00:00"/>
    <n v="22025001123"/>
    <s v="2025 11 1631 214"/>
    <n v="850.42"/>
    <x v="287"/>
    <s v="5593LBJ- H.M.O. REVISAR FALLO MOTOR, SUSTITUIR BOBINAS  Y  BUJIAS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0740"/>
    <s v="D"/>
    <d v="2025-07-03T00:00:00"/>
    <n v="22025004010"/>
    <s v="2025 03 9241 213"/>
    <n v="838.53"/>
    <x v="234"/>
    <s v="SUMINISTRO DE MATERIAL DE FERRETERÍA PARA DIVERSOS CENTRO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0821"/>
    <s v="D"/>
    <d v="2025-07-03T00:00:00"/>
    <n v="22025001122"/>
    <s v="2025 11 1621 214"/>
    <n v="834.78"/>
    <x v="287"/>
    <s v="4178JDZ-H.M.O. REALIZAR DIAGNOSIS CON EASY,  HACER  TEST  DE ADBLUE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2494"/>
    <s v="D"/>
    <d v="2025-07-11T00:00:00"/>
    <n v="22025004010"/>
    <s v="2025 03 9241 213"/>
    <n v="788.92"/>
    <x v="685"/>
    <s v="SUMINISTRO ELECTRICIDAD PARA C.C. JOSÉ LUIS MOSQUERA (FONESTAR FCM812 / CABLE XLR 15M / CABLE XLR 10M /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0607"/>
    <s v="D"/>
    <d v="2025-07-03T00:00:00"/>
    <n v="22025001330"/>
    <s v="2025 01 9203 214"/>
    <n v="785.5"/>
    <x v="476"/>
    <s v="A.M. REPARACION VEHICULO OFICIAL RENAULT LAGUNA 1426 DLN, R.I."/>
    <n v="30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9203"/>
    <s v="9203. Unidad de régimen interior"/>
    <s v="21"/>
    <s v="214"/>
  </r>
  <r>
    <n v="220250031069"/>
    <s v="D"/>
    <d v="2025-07-04T00:00:00"/>
    <n v="22025001124"/>
    <s v="2025 11 1621 214"/>
    <n v="782.48"/>
    <x v="441"/>
    <s v="ENCODER. 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3949"/>
    <s v="D"/>
    <d v="2025-07-18T00:00:00"/>
    <n v="22025001267"/>
    <s v="2025 07 1711 22106"/>
    <n v="774.58"/>
    <x v="475"/>
    <s v="XEKATOR (5 L) ABONO CE"/>
    <n v="300"/>
    <s v="TORDESILLAS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6"/>
  </r>
  <r>
    <n v="220250033655"/>
    <s v="D"/>
    <d v="2025-07-18T00:00:00"/>
    <n v="22025001124"/>
    <s v="2025 11 1621 214"/>
    <n v="765.28"/>
    <x v="288"/>
    <s v="Alb. A25/188239 de 16/06/2025 / REPARAR MANGUERA LAVAR / Alb. A25/188286 de.../// AM EXP 18/2022 //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4923"/>
    <s v="D"/>
    <d v="2025-07-24T00:00:00"/>
    <n v="22025001122"/>
    <s v="2025 11 1621 214"/>
    <n v="742.63"/>
    <x v="130"/>
    <s v="ALBARAN 0031116 2488FXC: 613,74 / SE ADJUNTA ALBARANES FRP000013123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2055"/>
    <s v="D"/>
    <d v="2025-07-09T00:00:00"/>
    <n v="22025002821"/>
    <s v="2025 08 1532 214"/>
    <n v="718.86"/>
    <x v="426"/>
    <s v="0/0 - FUNDA ASIENTO IVECO / 0/0 - ACEITE COMPRESOR SHELL S3RX46 20L / 0/0 - FILTRO HIDR. SH62142 / 0/0 - FILTRO DESOLEAD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31892"/>
    <s v="D"/>
    <d v="2025-07-09T00:00:00"/>
    <n v="22025002819"/>
    <s v="2025 08 1532 210"/>
    <n v="707.83"/>
    <x v="167"/>
    <s v="ALBARAN: AV25/03182 F: 26/05/2025 / ANTORCHA 4M TIG SR17V D10/25 / PACK ACCESORIO TIG SR 17/26/18 / ELEC. TUNGSTENO D1,6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30767"/>
    <s v="D"/>
    <d v="2025-07-03T00:00:00"/>
    <n v="22025001122"/>
    <s v="2025 11 1621 214"/>
    <n v="690.78"/>
    <x v="130"/>
    <s v="TOTAL TRABAJOS REPARACION MATRICULA 4042KXH / TOTAL PIEZAS / ANE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3952"/>
    <s v="D"/>
    <d v="2025-07-18T00:00:00"/>
    <n v="22025001267"/>
    <s v="2025 07 1711 22106"/>
    <n v="683"/>
    <x v="475"/>
    <s v="GAZEL (250 GR) / XEKATOR (5 L) ABONO CE / RENTAL (5 L) ABONO CE"/>
    <n v="300"/>
    <s v="TORDESILLAS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6"/>
  </r>
  <r>
    <n v="220250031063"/>
    <s v="D"/>
    <d v="2025-07-04T00:00:00"/>
    <n v="22025001124"/>
    <s v="2025 11 1621 214"/>
    <n v="681.42"/>
    <x v="441"/>
    <s v="SENSOR ABRETAPA FMO PLUS. 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3818"/>
    <s v="D"/>
    <d v="2025-07-18T00:00:00"/>
    <n v="22025002819"/>
    <s v="2025 08 1532 210"/>
    <n v="670.82"/>
    <x v="482"/>
    <s v="BOTE ASFALTO FRIO FIXER 25 KG / BOTE ASFALTO FRIO ROADFIX 25 KG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33957"/>
    <s v="D"/>
    <d v="2025-07-18T00:00:00"/>
    <n v="22025001276"/>
    <s v="2025 07 1711 214"/>
    <n v="669.35"/>
    <x v="143"/>
    <s v="TA25 138 REPARACION 6747-KLN KMS 88051 VACIADO LLENADO DE GAS A/A, CARGAR GAS / POSICIONAR Y AJUSTAR ABRAZADERAS BARRA E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32436"/>
    <s v="D"/>
    <d v="2025-07-11T00:00:00"/>
    <n v="22025002821"/>
    <s v="2025 08 1532 214"/>
    <n v="660.72"/>
    <x v="501"/>
    <s v="FILTRO ( REVISION GRUA FASSI F110.23 ) / ACEITE HIDRAULICO / APORTACION RECICLAJE / ECOTASA FILTROS / MANO DE OBRA HIDRA"/>
    <n v="300"/>
    <s v="ALDEAMAYOR DE SAN MARTIN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31958"/>
    <s v="D"/>
    <d v="2025-07-09T00:00:00"/>
    <n v="22025002819"/>
    <s v="2025 08 1532 210"/>
    <n v="660.21"/>
    <x v="167"/>
    <s v="ALBARAN: AV25/03079 F: 21/05/2025 / CAJA PRO GEWISS CON BASES GEWIS Y MAGNETOTERMICOS / BOBINA ATIRANTAR REF.02-P.P. 100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30676"/>
    <s v="D"/>
    <d v="2025-07-03T00:00:00"/>
    <n v="22025001129"/>
    <s v="2025 11 1631 214"/>
    <n v="647.28"/>
    <x v="465"/>
    <s v="FACTURACIÓN DE REPUESTOS SEGÚN PEDIDO DE VENTA Nº 2025PV101/.../// AM EXP 18/2022 // SERVICIO DE LIMPIEZA VIARIA."/>
    <n v="300"/>
    <s v="MADRID"/>
    <s v="MADR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5170"/>
    <s v="D"/>
    <d v="2025-07-24T00:00:00"/>
    <n v="22025001276"/>
    <s v="2025 07 1711 214"/>
    <n v="630.69000000000005"/>
    <x v="481"/>
    <s v="7.50-16 8PR AS504 TL BKT / NFU N2 / CAMARA 7.50-16 TR15 / MONTAJE TRACTOR DELANTERA / 4.80/4.00-8 4PR DELITIRE / NFU E1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7592"/>
    <s v="AD"/>
    <d v="2025-09-24T00:00:00"/>
    <n v="22025006986"/>
    <s v="2025 09 4321 22609"/>
    <n v="16940"/>
    <x v="908"/>
    <s v="CONTRATO ARTISTICO DE RECREACION HISTORICA FUNERAL HUGH O´DONELL EL DIA 26 DE SEPTIEMBRE DE 2025"/>
    <n v="220"/>
    <s v="VALLADOLID"/>
    <s v="VALLADOLID"/>
    <x v="0"/>
    <s v="AdDirec - Adjudicación Directa"/>
    <s v="SinC - Sin Criterio"/>
    <x v="0"/>
    <x v="2"/>
    <s v="2"/>
    <s v="2. Gastos corrientes en bienes y servicios"/>
    <s v="09"/>
    <x v="8"/>
    <s v="4321"/>
    <s v="4321. Turismo"/>
    <s v="22"/>
    <s v="22609"/>
  </r>
  <r>
    <n v="220250044453"/>
    <s v="AD"/>
    <d v="2025-09-10T00:00:00"/>
    <n v="22025006484"/>
    <s v="2025 04 9204 22699"/>
    <n v="16776.759999999998"/>
    <x v="27"/>
    <s v="RENOVACIÓN DEL EQUIPAMIENTO DE SONIDO DEL SALÓN DE RECEPCIONES"/>
    <n v="220"/>
    <s v="ZARATAN"/>
    <s v="VALLADOLID"/>
    <x v="3"/>
    <s v="AdDirec - Adjudicación Directa"/>
    <s v="SinC - Sin Criterio"/>
    <x v="0"/>
    <x v="2"/>
    <s v="2"/>
    <s v="2. Gastos corrientes en bienes y servicios"/>
    <s v="04"/>
    <x v="1"/>
    <s v="9204"/>
    <s v="9204. Tecnologías de la información y comunicación"/>
    <s v="22"/>
    <s v="22699"/>
  </r>
  <r>
    <n v="220250030896"/>
    <s v="AD"/>
    <d v="2025-07-03T00:00:00"/>
    <n v="22025004872"/>
    <s v="2025 10 2315 22619"/>
    <n v="16400"/>
    <x v="909"/>
    <s v="ACTIVIDADES INFANTILES EN EPOCA ESTIVAL EN INSTALACIONES MUNICIP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619"/>
  </r>
  <r>
    <n v="220250048603"/>
    <s v="AD"/>
    <d v="2025-09-29T00:00:00"/>
    <n v="22025006937"/>
    <s v="2025 11 1631 622"/>
    <n v="15513.17"/>
    <x v="607"/>
    <s v="OBRAS AMPLIACIÓN ALMACEN JUAN DE AUSTRIA. SERVICIO DE LIMPIEZA VIARIA."/>
    <n v="220"/>
    <s v="VALLADOLID"/>
    <s v="VALLADOLID"/>
    <x v="0"/>
    <s v="AdDirec - Adjudicación Directa"/>
    <s v="SinC - Sin Criterio"/>
    <x v="0"/>
    <x v="2"/>
    <s v="6"/>
    <s v="6. Inversiones reales"/>
    <s v="11"/>
    <x v="0"/>
    <s v="1631"/>
    <s v="1631. Limpieza viaria"/>
    <s v="62"/>
    <s v="622"/>
  </r>
  <r>
    <n v="220250047582"/>
    <s v="AD"/>
    <d v="2025-09-24T00:00:00"/>
    <n v="22025006778"/>
    <s v="2025 01 9206 22799"/>
    <n v="15004"/>
    <x v="910"/>
    <s v="DIGITALIZACIÓN DE EXPEDIENTES DE OBRAS MAYORES DEL AÑO 2012."/>
    <n v="220"/>
    <s v="LAS ROZAS"/>
    <s v="MADRID"/>
    <x v="0"/>
    <s v="AdDirec - Adjudicación Directa"/>
    <s v="SinC - Sin Criterio"/>
    <x v="0"/>
    <x v="2"/>
    <s v="2"/>
    <s v="2. Gastos corrientes en bienes y servicios"/>
    <s v="01"/>
    <x v="6"/>
    <s v="9206"/>
    <s v="9206. Archivo municipal"/>
    <s v="22"/>
    <s v="22799"/>
  </r>
  <r>
    <n v="220250047575"/>
    <s v="AD"/>
    <d v="2025-09-24T00:00:00"/>
    <n v="22025006636"/>
    <s v="2025 01 4331 22799"/>
    <n v="14960"/>
    <x v="911"/>
    <s v="REALIZACIÓN DE UNA ACTIVIDAD TECNOLÓGICA Y DIGITAL QUE ACERQUE LOS PROYECTOS SMART CITY A LOS ESCOLARES DE VALLADOLID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3630"/>
    <s v="AD"/>
    <d v="2025-09-02T00:00:00"/>
    <n v="22025006309"/>
    <s v="2025 01 4331 22799"/>
    <n v="14943.5"/>
    <x v="912"/>
    <s v="ELABORACIÓN DIAGNÓSTICO ESTRATÉGICO DE VALLADOLID COMO POLO DE ATRACCIÓN DE INVERSIÓN DENTRO DE VALLADOLID NOW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34067"/>
    <s v="AD"/>
    <d v="2025-07-21T00:00:00"/>
    <n v="22025004673"/>
    <s v="2025 07 1711 610"/>
    <n v="275000"/>
    <x v="523"/>
    <s v="1ª PRORROGA CONTRATO CONSERVACION Y MEJORA INFRAESTR VERDES _ZONAS CENTRO Y NORTE. LOTE 3_OBRA CIVIL_V. 34/2022"/>
    <n v="220"/>
    <s v="VALLADOLID"/>
    <s v="VALLADOLID"/>
    <x v="0"/>
    <s v="PrAbier - Procedimiento Abierto"/>
    <s v="MultiC - MultiCriterio"/>
    <x v="2"/>
    <x v="2"/>
    <s v="6"/>
    <s v="6. Inversiones reales"/>
    <s v="07"/>
    <x v="9"/>
    <s v="1711"/>
    <s v="1711. Parques y jardines"/>
    <s v="61"/>
    <s v="610"/>
  </r>
  <r>
    <n v="220250030493"/>
    <s v="AD"/>
    <d v="2025-07-02T00:00:00"/>
    <n v="22025003758"/>
    <s v="2025 02 1511 609"/>
    <n v="267410"/>
    <x v="509"/>
    <s v="MOD.1 OBRAS CONST.CÚPULA GEODÉSICA PLAZA DE LA COMUNICACIÓN (ANT.APE25-1 ARIZA)."/>
    <n v="230"/>
    <s v="VALLADOLID"/>
    <s v="VALLADOLID"/>
    <x v="4"/>
    <s v="PrAbier - Procedimiento Abierto"/>
    <s v="MultiC - MultiCriterio"/>
    <x v="2"/>
    <x v="2"/>
    <s v="6"/>
    <s v="6. Inversiones reales"/>
    <s v="02"/>
    <x v="5"/>
    <s v="1511"/>
    <s v="1511. Planficación y gestión del urbanismo"/>
    <s v="60"/>
    <s v="609"/>
  </r>
  <r>
    <n v="220250034377"/>
    <s v="AD"/>
    <d v="2025-07-21T00:00:00"/>
    <n v="22025005050"/>
    <s v="2025 01 4331 22799"/>
    <n v="14399"/>
    <x v="913"/>
    <s v="ASISTENCIA TÉCNICA PARA PUESTA EN MARCHA DE PREMIIOS EN TORNO A LA INNOVACIÓN Y CREATIVIDAD IMPULSADOS POR EL AYTO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7568"/>
    <s v="D"/>
    <d v="2025-09-24T00:00:00"/>
    <n v="22025000726"/>
    <s v="2025 11 1321 16200"/>
    <n v="14000"/>
    <x v="914"/>
    <s v="CURSO ON-LINE: ACTUALIZACION NORMATIVA EN MATERIA DE TRAFICO DIRIGIDO A POLICIA MUNICIPAL. OCTUBRE 2025"/>
    <n v="300"/>
    <s v="MADRID"/>
    <s v="MADRID"/>
    <x v="0"/>
    <s v="AdDirec - Adjudicación Directa"/>
    <s v="SinC - Sin Criterio"/>
    <x v="0"/>
    <x v="2"/>
    <s v="1"/>
    <s v="1. Gastos de personal"/>
    <s v="11"/>
    <x v="0"/>
    <s v="1321"/>
    <s v="1321. Policía municipal"/>
    <s v="16"/>
    <s v="16200"/>
  </r>
  <r>
    <n v="220250043592"/>
    <s v="AD"/>
    <d v="2025-09-02T00:00:00"/>
    <n v="22025006077"/>
    <s v="2025 01 4331 22799"/>
    <n v="13915"/>
    <x v="915"/>
    <s v="PROYECTO PILOTO DE INNOVACIÓN PARA LA SOSTENIBILIDAD DEL PARQUE URBANO &quot;&quot;CAMPO GRANDE&quot;&quot; A TRAVÉS DE BIODIVERSIDAD"/>
    <n v="220"/>
    <s v="PALENCIA"/>
    <s v="PALENCIA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34475"/>
    <s v="AD"/>
    <d v="2025-07-23T00:00:00"/>
    <n v="22025005329"/>
    <s v="2025 11 1621 214"/>
    <n v="5445"/>
    <x v="130"/>
    <s v="REPARACIÓN Y MANTENIMIENTO DE VEHÍCULOS Y MAQUINARIA DEL S. DE LIMPIEZA. PARA PODER PRESTAR  SERV. RECOGIDA Y LIMPIEZA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21"/>
    <s v="1621. Recogida de residuos"/>
    <s v="21"/>
    <s v="214"/>
  </r>
  <r>
    <n v="220250045615"/>
    <s v="AD"/>
    <d v="2025-09-17T00:00:00"/>
    <n v="22025006065"/>
    <s v="2025 11 1361 623"/>
    <n v="13267.65"/>
    <x v="139"/>
    <s v="SUMINISTRO DE 170 VERDUGOS DE INTERVENCION EPI PARA EL PERSONAL DE LA DIVISION OPERATIVA DE INTERVENCION//SEISPC"/>
    <n v="220"/>
    <s v="ARNEDO"/>
    <s v="LA RIOJA"/>
    <x v="3"/>
    <s v="AdDirec - Adjudicación Directa"/>
    <s v="SinC - Sin Criterio"/>
    <x v="0"/>
    <x v="2"/>
    <s v="6"/>
    <s v="6. Inversiones reales"/>
    <s v="11"/>
    <x v="0"/>
    <s v="1361"/>
    <s v="1361. Prevención y extinción de incencios"/>
    <s v="62"/>
    <s v="623"/>
  </r>
  <r>
    <n v="220250044448"/>
    <s v="AD"/>
    <d v="2025-09-10T00:00:00"/>
    <n v="22025006474"/>
    <s v="2025 08 1651 619"/>
    <n v="12723.79"/>
    <x v="203"/>
    <s v="LOTE 1.Control Calidad para Contrato de mantenimiento de ALUMBRADO PÚBLICO en el segundo semestre del 2025. Expte 8/2021"/>
    <n v="220"/>
    <s v="ZARATAN"/>
    <s v="VALLADOLID"/>
    <x v="0"/>
    <s v="AdDirec - Adjudicación Directa"/>
    <s v="SinC - Sin Criterio"/>
    <x v="0"/>
    <x v="2"/>
    <s v="6"/>
    <s v="6. Inversiones reales"/>
    <s v="08"/>
    <x v="2"/>
    <s v="1651"/>
    <s v="1651. Alumbrado público"/>
    <s v="61"/>
    <s v="619"/>
  </r>
  <r>
    <n v="220250030897"/>
    <s v="AD"/>
    <d v="2025-07-03T00:00:00"/>
    <n v="22025004892"/>
    <s v="2025 01 4331 623"/>
    <n v="12499.3"/>
    <x v="916"/>
    <s v="ADQUISICIÓN DE EQUIPAMIENTO PARA LA PISCINA MUNICIPAL RIOSOL DENTRO DEL PLAN DE INNOVACIÓN Y CIUDAD INTELIGENTE SMARTVA!"/>
    <n v="220"/>
    <s v="BOECILLO"/>
    <s v="VALLADOLID"/>
    <x v="3"/>
    <s v="AdDirec - Adjudicación Directa"/>
    <s v="SinC - Sin Criterio"/>
    <x v="0"/>
    <x v="2"/>
    <s v="6"/>
    <s v="6. Inversiones reales"/>
    <s v="01"/>
    <x v="6"/>
    <s v="4331"/>
    <s v="4331. Desarrollo empresarial"/>
    <s v="62"/>
    <s v="623"/>
  </r>
  <r>
    <n v="220250038447"/>
    <s v="ADO"/>
    <d v="2025-08-11T00:00:00"/>
    <n v="22025006183"/>
    <s v="2025 08 1532 609"/>
    <n v="12385.35"/>
    <x v="620"/>
    <s v="Estudio técnico previo de alternativas de intervención para transformación y mejora funcional de la intersección de la A"/>
    <n v="240"/>
    <s v="BARCELONA"/>
    <s v="BARCELONA"/>
    <x v="0"/>
    <s v="AdDirec - Adjudicación Directa"/>
    <s v="SinC - Sin Criterio"/>
    <x v="0"/>
    <x v="2"/>
    <s v="6"/>
    <s v="6. Inversiones reales"/>
    <s v="08"/>
    <x v="2"/>
    <s v="1532"/>
    <s v="1532. Pavimentación vias públicas y otros servicios urbanísticos"/>
    <s v="60"/>
    <s v="609"/>
  </r>
  <r>
    <n v="220250048696"/>
    <s v="AD"/>
    <d v="2025-09-30T00:00:00"/>
    <n v="22025006833"/>
    <s v="2025 05 4312 22799"/>
    <n v="12251.25"/>
    <x v="152"/>
    <s v="CONTRATO DE SERVICIOS PARA EL DESARROLLO DE TALLERES GASTRONÓMICOS CON EL FIN DE DINAMIZAR LOS MERCADOS MUNICIPALES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10"/>
    <s v="4312"/>
    <s v="4312. Mercados"/>
    <s v="22"/>
    <s v="22799"/>
  </r>
  <r>
    <n v="220250034375"/>
    <s v="AD"/>
    <d v="2025-07-21T00:00:00"/>
    <n v="22025005046"/>
    <s v="2025 01 4331 22799"/>
    <n v="12100"/>
    <x v="917"/>
    <s v="ORGANIZACIÓN DE TALLERES DE CO-DISEÑO Y DISEMINACIÓN CIUDADANA SOBRE ADAPTACIÓN AL CAMBIO CLIMÁTICO"/>
    <n v="220"/>
    <s v="LEGANES"/>
    <s v="MADR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7199"/>
    <s v="AD"/>
    <d v="2025-09-23T00:00:00"/>
    <n v="22025003684"/>
    <s v="2025 11 1621 22102"/>
    <n v="12000"/>
    <x v="55"/>
    <s v="1ª prórroga del contrato de suministro de gas natural. Periodo 01/10/2025 y el 31/12/2025"/>
    <n v="220"/>
    <s v="BARCELONA"/>
    <s v="BARCELONA"/>
    <x v="3"/>
    <s v="PrAbier - Procedimiento Abierto"/>
    <s v="MultiC - MultiCriterio"/>
    <x v="2"/>
    <x v="2"/>
    <s v="2"/>
    <s v="2. Gastos corrientes en bienes y servicios"/>
    <s v="11"/>
    <x v="0"/>
    <s v="1621"/>
    <s v="1621. Recogida de residuos"/>
    <s v="22"/>
    <s v="22102"/>
  </r>
  <r>
    <n v="220250038194"/>
    <s v="AD"/>
    <d v="2025-08-11T00:00:00"/>
    <n v="22025004766"/>
    <s v="2025 11 1631 622"/>
    <n v="11356.15"/>
    <x v="203"/>
    <s v="DIRECCIÓN FACULTATIVA, MEJORA ENERGÉTICA DEL TALLER. SERVICIO DE LIMPIEZA VIARIA."/>
    <n v="220"/>
    <s v="ZARATAN"/>
    <s v="VALLADOLID"/>
    <x v="0"/>
    <s v="AdDirec - Adjudicación Directa"/>
    <s v="SinC - Sin Criterio"/>
    <x v="0"/>
    <x v="2"/>
    <s v="6"/>
    <s v="6. Inversiones reales"/>
    <s v="11"/>
    <x v="0"/>
    <s v="1631"/>
    <s v="1631. Limpieza viaria"/>
    <s v="62"/>
    <s v="622"/>
  </r>
  <r>
    <n v="220250030491"/>
    <s v="AD"/>
    <d v="2025-07-02T00:00:00"/>
    <n v="22025001170"/>
    <s v="2025 11 1621 22706"/>
    <n v="10888.46"/>
    <x v="574"/>
    <s v="Asistenica técnica en control de calidad reparacion plat. soterradas (exp. 28/24)"/>
    <n v="220"/>
    <s v="ALCOBENDAS"/>
    <s v="MADRID"/>
    <x v="0"/>
    <s v="PrAbier - Procedimiento Abierto"/>
    <s v="MultiC - MultiCriterio"/>
    <x v="2"/>
    <x v="2"/>
    <s v="2"/>
    <s v="2. Gastos corrientes en bienes y servicios"/>
    <s v="11"/>
    <x v="0"/>
    <s v="1621"/>
    <s v="1621. Recogida de residuos"/>
    <s v="22"/>
    <s v="22706"/>
  </r>
  <r>
    <n v="220250032072"/>
    <s v="AD"/>
    <d v="2025-07-10T00:00:00"/>
    <n v="22025004600"/>
    <s v="2025 07 1711 210"/>
    <n v="18057.599999999999"/>
    <x v="588"/>
    <s v="DESBROCE ALCORQUES TITULARIDAD PUBLICA 2025_A.M. 16/2022 - C.B. PS4"/>
    <n v="220"/>
    <s v="MADRID"/>
    <s v="MADR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0"/>
  </r>
  <r>
    <n v="220250042122"/>
    <s v="AD"/>
    <d v="2025-08-26T00:00:00"/>
    <n v="22025006015"/>
    <s v="2025 06 3341 22609"/>
    <n v="10853.7"/>
    <x v="79"/>
    <s v="CINE DE VERANO FAMILIAR EN EL ESPACIO DE LA PLAZA DE TOROS DE VALLADOLID. VERANO 2025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4"/>
    <s v="3341"/>
    <s v="3341. Coordinación de políticas culturales"/>
    <s v="22"/>
    <s v="22609"/>
  </r>
  <r>
    <n v="220250032801"/>
    <s v="AD"/>
    <d v="2025-07-15T00:00:00"/>
    <n v="22025003783"/>
    <s v="2025 0750 1721 623"/>
    <n v="134641.54"/>
    <x v="305"/>
    <s v="VS 55_24 LOTE 2 SISTEMA DE DILUCION DE GASES"/>
    <n v="220"/>
    <s v="LLANERA"/>
    <s v="ASTURIAS"/>
    <x v="3"/>
    <s v="PrAbier - Procedimiento Abierto"/>
    <s v="MultiC - MultiCriterio"/>
    <x v="2"/>
    <x v="2"/>
    <n v="6"/>
    <s v="6. Inversiones reales"/>
    <s v="07"/>
    <x v="9"/>
    <n v="1721"/>
    <s v="1721. Protección del medio ambiente"/>
    <n v="62"/>
    <n v="623"/>
  </r>
  <r>
    <n v="220250034476"/>
    <s v="AD"/>
    <d v="2025-07-23T00:00:00"/>
    <n v="22025005332"/>
    <s v="2025 11 1631 214"/>
    <n v="5445"/>
    <x v="190"/>
    <s v="REPARACIÓN DE VEHÍCULOS Y MAQUINARIA PARA PODER PRESTAR EL SERVICIO DE RECOGIDA DE RESIDUOS Y LA LIMPIEZA VIARIA."/>
    <n v="220"/>
    <s v="FUENSALDAÑA"/>
    <s v="VALLADOLID"/>
    <x v="0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4"/>
  </r>
  <r>
    <n v="220250030468"/>
    <s v="AD"/>
    <d v="2025-07-01T00:00:00"/>
    <n v="22025004646"/>
    <s v="2025 01 4331 22602"/>
    <n v="4840"/>
    <x v="918"/>
    <s v="PUBLICIDAD EN CANAL DIGITAL PARA PROMOCIÓN DE IDEVA Y SUS PROGRAMAS"/>
    <n v="220"/>
    <s v="BOECILLO"/>
    <s v="VALLADOLID"/>
    <x v="0"/>
    <s v="PrAbier - Procedimiento Abierto"/>
    <s v="MultiC - MultiCriterio"/>
    <x v="1"/>
    <x v="2"/>
    <s v="2"/>
    <s v="2. Gastos corrientes en bienes y servicios"/>
    <s v="01"/>
    <x v="6"/>
    <s v="4331"/>
    <s v="4331. Desarrollo empresarial"/>
    <s v="22"/>
    <s v="22602"/>
  </r>
  <r>
    <n v="220250035912"/>
    <s v="AD"/>
    <d v="2025-07-29T00:00:00"/>
    <n v="22025005288"/>
    <s v="2025 0850 1532 619"/>
    <n v="132874.12"/>
    <x v="121"/>
    <s v="Modificado del contrato de obras carril bici Juan Carlos I ( tramo norte) PRTR. PS 1 Expte 31/2024"/>
    <n v="220"/>
    <s v="VALLADOLID (POLIGONO SAN CRISTOBAL)"/>
    <s v="VALLADOLID"/>
    <x v="4"/>
    <s v="PrAbier - Procedimiento Abierto"/>
    <s v="MultiC - MultiCriterio"/>
    <x v="2"/>
    <x v="2"/>
    <n v="6"/>
    <s v="6. Inversiones reales"/>
    <s v="08"/>
    <x v="2"/>
    <n v="1532"/>
    <s v="1532. Pavimentación vias públicas y otros servicios urbanísticos"/>
    <n v="61"/>
    <n v="619"/>
  </r>
  <r>
    <n v="220250034459"/>
    <s v="AD"/>
    <d v="2025-07-22T00:00:00"/>
    <n v="22025005420"/>
    <s v="2025 03 9241 625"/>
    <n v="10487.07"/>
    <x v="687"/>
    <s v="SPC 10/2025 SUMINISTRO DE NUEVO MOBILIARIO PARA CENTROS CÍVICOS"/>
    <n v="220"/>
    <s v="VALLADOLID"/>
    <s v="VALLADOLID"/>
    <x v="3"/>
    <s v="AdDirec - Adjudicación Directa"/>
    <s v="SinC - Sin Criterio"/>
    <x v="0"/>
    <x v="2"/>
    <s v="6"/>
    <s v="6. Inversiones reales"/>
    <s v="03"/>
    <x v="7"/>
    <s v="9241"/>
    <s v="9241. Participación ciudadana"/>
    <s v="62"/>
    <s v="625"/>
  </r>
  <r>
    <n v="220250035916"/>
    <s v="AD"/>
    <d v="2025-07-30T00:00:00"/>
    <n v="22025005436"/>
    <s v="2025 08 1532 22199"/>
    <n v="9559"/>
    <x v="919"/>
    <s v="Suministro e instalación de respaldos para bancos existentes en el paso inferior de la Plaza de Rafael Cano.-"/>
    <n v="220"/>
    <s v="Legutio"/>
    <s v="ALAVA"/>
    <x v="3"/>
    <s v="AdDirec - Adjudicación Directa"/>
    <s v="SinC - Sin Criterio"/>
    <x v="0"/>
    <x v="2"/>
    <s v="2"/>
    <s v="2. Gastos corrientes en bienes y servicios"/>
    <s v="08"/>
    <x v="2"/>
    <s v="1532"/>
    <s v="1532. Pavimentación vias públicas y otros servicios urbanísticos"/>
    <s v="22"/>
    <s v="22199"/>
  </r>
  <r>
    <n v="220250034756"/>
    <s v="AD"/>
    <d v="2025-07-24T00:00:00"/>
    <n v="22025001642"/>
    <s v="2025 10 2315 22799"/>
    <n v="9500"/>
    <x v="11"/>
    <s v="PRORROGA CONTRATO CELADURIA PARA EL CENTRO MUNICIPAL DE IGUALDAD DE 01-08-2025 AL 31-12-2025"/>
    <n v="220"/>
    <s v="LOGROÑO"/>
    <s v="LA RIOJA"/>
    <x v="0"/>
    <s v="PrAbier - Procedimiento Abierto"/>
    <s v="MultiC - MultiCriterio"/>
    <x v="2"/>
    <x v="2"/>
    <s v="2"/>
    <s v="2. Gastos corrientes en bienes y servicios"/>
    <s v="10"/>
    <x v="3"/>
    <s v="2315"/>
    <s v="2315. Políticas de Igualdad e infancia"/>
    <s v="22"/>
    <s v="22799"/>
  </r>
  <r>
    <n v="220250047565"/>
    <s v="AD"/>
    <d v="2025-09-24T00:00:00"/>
    <n v="22025006477"/>
    <s v="2025 01 4331 22799"/>
    <n v="9014.5"/>
    <x v="920"/>
    <s v="CONTRATO DE SERVICIOS DE CAPTACIÓN DE INVERSIÓN EN PAÍSES BAJOS Y ALEMANIA PARA VALLADOLID RELATIVO A VALLADOLID NOW"/>
    <n v="220"/>
    <s v="MADRID"/>
    <s v="MADR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38197"/>
    <s v="AD"/>
    <d v="2025-08-11T00:00:00"/>
    <n v="22025004871"/>
    <s v="2025 06 3231 632"/>
    <n v="9009.66"/>
    <x v="921"/>
    <s v="2025/OBM_01/0000023 CTO. MENOR OBRAS REPARACIÓN HUMEDADES EN SUELOS Y ZÓCALOS EIM CASCANUECES -3 SEMANAS-."/>
    <n v="220"/>
    <s v="VALLADOLID"/>
    <s v="VALLADOLID"/>
    <x v="4"/>
    <s v="AdDirec - Adjudicación Directa"/>
    <s v="SinC - Sin Criterio"/>
    <x v="0"/>
    <x v="2"/>
    <s v="6"/>
    <s v="6. Inversiones reales"/>
    <s v="06"/>
    <x v="4"/>
    <s v="3231"/>
    <s v="3231. Escuelas infantiles"/>
    <s v="63"/>
    <s v="632"/>
  </r>
  <r>
    <n v="220250033896"/>
    <s v="D"/>
    <d v="2025-07-18T00:00:00"/>
    <n v="22025001274"/>
    <s v="2025 07 1711 213"/>
    <n v="621.25"/>
    <x v="462"/>
    <s v="RODAMIENTO PH05 / CORREA XPZ 1112 / ENGRASADOR / Desplazamiento Furgon/Camioneta  1,00 ¿ / Km. / Mano de obra a cliente"/>
    <n v="300"/>
    <s v="PALENCIA"/>
    <s v="PALENCIA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33880"/>
    <s v="D"/>
    <d v="2025-07-18T00:00:00"/>
    <n v="22025001270"/>
    <s v="2025 07 1711 22199"/>
    <n v="611.75"/>
    <x v="167"/>
    <s v="ALBARAN: AV25/03543 F: 09/06/2025 / CAJA BOLSAS DE BASURA 2000 85*105 G.180 / No VALE: 1389 / ALBARAN: AV25/03322 F: 30/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5174"/>
    <s v="D"/>
    <d v="2025-07-24T00:00:00"/>
    <n v="22025001602"/>
    <s v="2025 07 1711 619"/>
    <n v="605.15"/>
    <x v="243"/>
    <s v="ALB: 25-216795 PED: 25-027642-1003 S/PED: 1466 / MODULO PROGRAMADOR SOLEM DC 9V BL-IP2 2 ESTACIONES BLUETOOTH / MODULO P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0678"/>
    <s v="D"/>
    <d v="2025-07-03T00:00:00"/>
    <n v="22025001123"/>
    <s v="2025 11 1631 214"/>
    <n v="543.87"/>
    <x v="287"/>
    <s v="3186LLB  EO- SUSTITUIR ACEITE MOTOR Y FILTRO ACEITE /   M2-SUSTITU.../// AM EXP 23/2020 // SERVICIO DE LIMPIEZA VIARIA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3637"/>
    <s v="D"/>
    <d v="2025-07-18T00:00:00"/>
    <n v="22025001130"/>
    <s v="2025 11 1631 22104"/>
    <n v="540.14"/>
    <x v="167"/>
    <s v="AV25/04000 F: 25/06/2025 / ZAPATO ALICE S3 SRC T-41 / RETIRADO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04"/>
  </r>
  <r>
    <n v="220250033653"/>
    <s v="D"/>
    <d v="2025-07-18T00:00:00"/>
    <n v="22025001122"/>
    <s v="2025 11 1621 214"/>
    <n v="537.24"/>
    <x v="786"/>
    <s v="DIAPRES IVECO EX411.5803074131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2772"/>
    <s v="AD"/>
    <d v="2025-07-14T00:00:00"/>
    <n v="22025004826"/>
    <s v="2025 07 1711 22799"/>
    <n v="126491.7"/>
    <x v="225"/>
    <s v="1ª PRORROGA CONTRATO CONSERVACION Y MEJORA INFRAESTR VERDES _ZONAS CENTRO Y NORTE. LOTE 2_ZONA NORTE_V. 34/2022"/>
    <n v="220"/>
    <s v="MADRID"/>
    <s v="MADRID"/>
    <x v="0"/>
    <s v="PrAbier - Procedimiento Abierto"/>
    <s v="MultiC - MultiCriterio"/>
    <x v="2"/>
    <x v="2"/>
    <s v="2"/>
    <s v="2. Gastos corrientes en bienes y servicios"/>
    <s v="07"/>
    <x v="9"/>
    <s v="1711"/>
    <s v="1711. Parques y jardines"/>
    <s v="22"/>
    <s v="22799"/>
  </r>
  <r>
    <n v="220250032520"/>
    <s v="D"/>
    <d v="2025-07-11T00:00:00"/>
    <n v="22025004894"/>
    <s v="2025 06 3232 212"/>
    <n v="536.22"/>
    <x v="234"/>
    <s v="VARIOS SUMINISTRO MATERIAL DE CERRAJERÍA-FERRET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2770"/>
    <s v="AD"/>
    <d v="2025-07-14T00:00:00"/>
    <n v="22025004676"/>
    <s v="2025 07 1711 22799"/>
    <n v="124243.43"/>
    <x v="174"/>
    <s v="1ª PRORROGA CONTRATO CONSERVACION Y MEJORA INFRAESTR VERDES _ZONAS CENTRO Y NORTE. LOTE 1_ZONA CENTRO_V. 34/2022"/>
    <n v="220"/>
    <s v="MURCIA"/>
    <s v="MURCIA"/>
    <x v="0"/>
    <s v="PrAbier - Procedimiento Abierto"/>
    <s v="MultiC - MultiCriterio"/>
    <x v="2"/>
    <x v="2"/>
    <s v="2"/>
    <s v="2. Gastos corrientes en bienes y servicios"/>
    <s v="07"/>
    <x v="9"/>
    <s v="1711"/>
    <s v="1711. Parques y jardines"/>
    <s v="22"/>
    <s v="22799"/>
  </r>
  <r>
    <n v="220250035027"/>
    <s v="D"/>
    <d v="2025-07-24T00:00:00"/>
    <n v="22025000919"/>
    <s v="2025 11 1321 214"/>
    <n v="534.95000000000005"/>
    <x v="422"/>
    <s v="WD-40 MULTIUSOS 500 ML / 2 LUZ POSICIÓN LATERAL LED ÁMBAR / 50 CINTA REFLEXIVA 5.5 CM. AMBAR / FILTRO DE AIRE / FILTRO D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4926"/>
    <s v="D"/>
    <d v="2025-07-24T00:00:00"/>
    <n v="22025001122"/>
    <s v="2025 11 1621 214"/>
    <n v="533.28"/>
    <x v="29"/>
    <s v="reparacion maquinaria ( REPARACION RA VA-25/000508, RA VA-25/000527, RA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0672"/>
    <s v="D"/>
    <d v="2025-07-03T00:00:00"/>
    <n v="22025001129"/>
    <s v="2025 11 1631 214"/>
    <n v="532.12"/>
    <x v="465"/>
    <s v="FACTURACIÓN DE REPUESTOS SEGÚN PEDIDO DE VENTA Nº 2025PV12.../// AM EXP 18/2022 // SERVICIO DE LIMPIEZA VIARIA."/>
    <n v="300"/>
    <s v="MADRID"/>
    <s v="MADR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4888"/>
    <s v="D"/>
    <d v="2025-07-24T00:00:00"/>
    <n v="22025001124"/>
    <s v="2025 11 1621 214"/>
    <n v="524.61"/>
    <x v="422"/>
    <s v="CAMARA TRASERA CON WIFI / MANGUERA GAS OIL 1,90MUELLE ACERO 7X13 / NWS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2023"/>
    <s v="D"/>
    <d v="2025-07-09T00:00:00"/>
    <n v="22025002597"/>
    <s v="2025 06 3321 629"/>
    <n v="521.24"/>
    <x v="784"/>
    <s v="LOTE DVD // BIBLIOTECAS MUNICIPALES"/>
    <n v="300"/>
    <s v="BARCELONA"/>
    <s v="BARCELONA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30775"/>
    <s v="D"/>
    <d v="2025-07-03T00:00:00"/>
    <n v="22025001132"/>
    <s v="2025 11 1631 22199"/>
    <n v="514.73"/>
    <x v="337"/>
    <s v="BONDERITE C-MC 3000 D2 JC20KG DESENGRASANTE MANTENIMIENTO LOCTI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3722"/>
    <s v="D"/>
    <d v="2025-07-18T00:00:00"/>
    <n v="22025001071"/>
    <s v="2025 11 3111 214"/>
    <n v="490.66"/>
    <x v="500"/>
    <s v="MANO DE OBRA / ELEVALUNAS TOY RAV 4 5P / MOTOR  ELEVALUNAS ELECTRICO  / INTERRUPTOR ELEVALUNAS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3111"/>
    <s v="3111. Protección de la salubridad pública"/>
    <s v="21"/>
    <s v="214"/>
  </r>
  <r>
    <n v="220250030716"/>
    <s v="D"/>
    <d v="2025-07-03T00:00:00"/>
    <n v="22025000769"/>
    <s v="2025 11 1361 22199"/>
    <n v="481.41"/>
    <x v="744"/>
    <s v="[REF187775] AS0406098 REGULADOR PRESION AIRE COMPRIMIDO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3649"/>
    <s v="D"/>
    <d v="2025-07-18T00:00:00"/>
    <n v="22025004894"/>
    <s v="2025 06 3232 212"/>
    <n v="473.33"/>
    <x v="482"/>
    <s v="VARIOS SUMINISTROS DE ALBAÑILERÍA PARA DISTINTOS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2498"/>
    <s v="D"/>
    <d v="2025-07-11T00:00:00"/>
    <n v="22025001043"/>
    <s v="2025 10 2311 212"/>
    <n v="471.56"/>
    <x v="234"/>
    <s v="F - 6787- 50 DETECTORES DE HUMOS Y ECOTASA - ALOJAMIENTOS PROVISIONALES Y MANIJA CON ACCESORIO -EIF CALLE PATO - MAOR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33685"/>
    <s v="D"/>
    <d v="2025-07-18T00:00:00"/>
    <n v="22025004895"/>
    <s v="2025 06 3231 212"/>
    <n v="447.08"/>
    <x v="482"/>
    <s v="TEJA CUVA N45 (45X20) / SACO CEMENTO GRIS 32.5 R // CASA DE NIÑOS Y NIÑA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30823"/>
    <s v="D"/>
    <d v="2025-07-03T00:00:00"/>
    <n v="22025001122"/>
    <s v="2025 11 1621 214"/>
    <n v="439.73"/>
    <x v="287"/>
    <s v="8500LRN-  H.M.O.  D-M  ELEMENTOS PARA PODER HACER REVISION DE DEPO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0828"/>
    <s v="D"/>
    <d v="2025-07-03T00:00:00"/>
    <n v="22025001122"/>
    <s v="2025 11 1621 214"/>
    <n v="439.73"/>
    <x v="287"/>
    <s v="8612LRG-  H.M.O.  D-M  ELEMENTOS PARA PODER HACER REVISION DE DEPOSI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1046"/>
    <s v="D"/>
    <d v="2025-07-04T00:00:00"/>
    <n v="22025001122"/>
    <s v="2025 11 1621 214"/>
    <n v="439.73"/>
    <x v="287"/>
    <s v="6442LPY-  H.M.O.  D-M  ELEMENTOS PARA PODER HACER REVISION DE DEPO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2496"/>
    <s v="D"/>
    <d v="2025-07-11T00:00:00"/>
    <n v="22025004010"/>
    <s v="2025 03 9241 213"/>
    <n v="433.18"/>
    <x v="685"/>
    <s v="MATERIAL ELECTRICIDAD PARA C.C. JOSÉ LUIS MOSQUERA (CORDIAL MULTICORE CYB C8/4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0684"/>
    <s v="D"/>
    <d v="2025-07-03T00:00:00"/>
    <n v="22025001129"/>
    <s v="2025 11 1631 214"/>
    <n v="430.3"/>
    <x v="389"/>
    <s v="RAC RECTO H BSPP 3/8 D10 LAT / RAC RECTO M BSPT 3/8 D12 / ARANDEL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2021"/>
    <s v="D"/>
    <d v="2025-07-09T00:00:00"/>
    <n v="22025004895"/>
    <s v="2025 06 3231 212"/>
    <n v="427.61"/>
    <x v="238"/>
    <s v="SUMINISTRO MATERIAL DE FERRETERÍA // ESCUELAS INFANTILE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34423"/>
    <s v="AD"/>
    <d v="2025-07-21T00:00:00"/>
    <n v="22025001663"/>
    <s v="2025 06 3232 22102"/>
    <n v="100000"/>
    <x v="55"/>
    <s v="AMPLIACIÓN IMPORTE CTO. SUMINISTRO GAS NATURAL EN COLEGIOS PÚBLICOS HASTA 30 DE SEPTIEMBRE -4 MESES-"/>
    <n v="220"/>
    <s v="BARCELONA"/>
    <s v="BARCELONA"/>
    <x v="3"/>
    <s v="PrAbier - Procedimiento Abierto"/>
    <s v="UniC - Único Criterio"/>
    <x v="2"/>
    <x v="2"/>
    <s v="2"/>
    <s v="2. Gastos corrientes en bienes y servicios"/>
    <s v="06"/>
    <x v="4"/>
    <s v="3232"/>
    <s v="3232. Conservación y mantenimiento centros educación infantil y primaria"/>
    <s v="22"/>
    <s v="22102"/>
  </r>
  <r>
    <n v="220250030759"/>
    <s v="D"/>
    <d v="2025-07-03T00:00:00"/>
    <n v="22025001124"/>
    <s v="2025 11 1621 214"/>
    <n v="421.27"/>
    <x v="441"/>
    <s v="COJINETE CARRO ELEVADOR FMO  TORNILLO PATIN BRONCE ELEV...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0653"/>
    <s v="D"/>
    <d v="2025-07-03T00:00:00"/>
    <n v="22025001043"/>
    <s v="2025 10 2311 212"/>
    <n v="418.27"/>
    <x v="125"/>
    <s v="F - 6634 - 1 LUZ EMERG URAPLUS PARA CEAS CENTRO Y 2 URAPLUS Y 6 DAISALUX PARA EIF CALLE PATO - CADIELS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32438"/>
    <s v="D"/>
    <d v="2025-07-11T00:00:00"/>
    <n v="22025002821"/>
    <s v="2025 08 1532 214"/>
    <n v="417.56"/>
    <x v="143"/>
    <s v="TA25 105 REPARACION VA-7568-AK KMS 118500 COMPROBAR INSTALACION ROTATIVO TIRAR CABLE AEREO DE MASA PARA LUZ DE TECHO MON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34880"/>
    <s v="D"/>
    <d v="2025-07-24T00:00:00"/>
    <n v="22025001132"/>
    <s v="2025 11 1631 22199"/>
    <n v="411.79"/>
    <x v="337"/>
    <s v="BONDERITE C-MC 3000 D2 JC20KG DESENGRASANTE MANTENIMIENTO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5023"/>
    <s v="D"/>
    <d v="2025-07-24T00:00:00"/>
    <n v="22025000919"/>
    <s v="2025 11 1321 214"/>
    <n v="403.95"/>
    <x v="353"/>
    <s v="VARTA SILVER AGM 70AH 760A(EN) 12V +DCHA / LOMAR LAVAPARABRISAS AK-LP 10 AZUL 25L / MOTUL 7100 10W30 4T 4L / APORTACION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4753"/>
    <s v="AD"/>
    <d v="2025-07-24T00:00:00"/>
    <n v="22025001647"/>
    <s v="2025 10 2312 22799"/>
    <n v="96153.85"/>
    <x v="11"/>
    <s v="PRORROGA CONTRATO CELADURA CENTROS DE VIDA ACTIVA NO TRANSFERIDOS DEL 1/08/25 A 31/12/25"/>
    <n v="220"/>
    <s v="LOGROÑO"/>
    <s v="LA RIOJA"/>
    <x v="0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799"/>
  </r>
  <r>
    <n v="220250034376"/>
    <s v="D"/>
    <d v="2025-07-21T00:00:00"/>
    <n v="22025004448"/>
    <s v="2025 0950 4321 632"/>
    <n v="76335"/>
    <x v="922"/>
    <s v="OBRA REHABILITACION ECOSOSTENIBLE DE LA CUBIERTA DE LA OFICINA DE TURISMO EN ACERA RECOLETOS VA PRTR. NEXT GENERATION EU"/>
    <n v="300"/>
    <s v="AVILA"/>
    <s v="AVILA"/>
    <x v="4"/>
    <s v="PrAbier - Procedimiento Abierto"/>
    <s v="MultiC - MultiCriterio"/>
    <x v="2"/>
    <x v="2"/>
    <n v="6"/>
    <s v="6. Inversiones reales"/>
    <s v="09"/>
    <x v="8"/>
    <n v="4321"/>
    <s v="4321. Turismo"/>
    <n v="62"/>
    <n v="632"/>
  </r>
  <r>
    <n v="220250034754"/>
    <s v="AD"/>
    <d v="2025-07-24T00:00:00"/>
    <n v="22025001646"/>
    <s v="2025 10 2312 22799"/>
    <n v="60096.15"/>
    <x v="11"/>
    <s v="PRORROGA CONTRATO CELADURIA CENTROS DE VIDA ACTIVA TRANSFERIDOS DE 01/08/2025 A 31/12/2025"/>
    <n v="220"/>
    <s v="LOGROÑO"/>
    <s v="LA RIOJA"/>
    <x v="0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799"/>
  </r>
  <r>
    <n v="220250047585"/>
    <s v="AD"/>
    <d v="2025-09-24T00:00:00"/>
    <n v="22025006814"/>
    <s v="2025 11 1361 623"/>
    <n v="7986"/>
    <x v="923"/>
    <s v="SUMINISTRO DE 50 TRAMOS DE MANGUERA DE 45MM AMARILLA PARA INCENDIOS//SEISPC"/>
    <n v="220"/>
    <s v="SEVILLA"/>
    <s v="SEVILLA"/>
    <x v="3"/>
    <s v="AdDirec - Adjudicación Directa"/>
    <s v="SinC - Sin Criterio"/>
    <x v="0"/>
    <x v="2"/>
    <s v="6"/>
    <s v="6. Inversiones reales"/>
    <s v="11"/>
    <x v="0"/>
    <s v="1361"/>
    <s v="1361. Prevención y extinción de incencios"/>
    <s v="62"/>
    <s v="623"/>
  </r>
  <r>
    <n v="220250030988"/>
    <s v="D"/>
    <d v="2025-07-04T00:00:00"/>
    <n v="22025001602"/>
    <s v="2025 07 1711 619"/>
    <n v="395.22"/>
    <x v="243"/>
    <s v="ALB: 25-213761 PED: 25-022576-1003 S/PED: 1373 / CAJA 4 SOLENOIDES 9V IMPULSOS T-BOS (UNIK) / SOLENOIDE 9V IMPULSOS T-BO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3066"/>
    <s v="AD"/>
    <d v="2025-07-16T00:00:00"/>
    <n v="22025004632"/>
    <s v="2025 10 2312 22618"/>
    <n v="4235"/>
    <x v="73"/>
    <s v="FESTIVAL 60+ACTIVOS- CVA- INICIATIVA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18"/>
  </r>
  <r>
    <n v="220250038615"/>
    <s v="AD"/>
    <d v="2025-08-12T00:00:00"/>
    <n v="22025005312"/>
    <s v="2025 11 1631 622"/>
    <n v="7761.75"/>
    <x v="574"/>
    <s v="CONTROL DE CALIDAD OBRAS REFORMA ENERGÉTICA TALLER. SERVICIO DE LIMPIEZA VIARIA."/>
    <n v="220"/>
    <s v="ALCOBENDAS"/>
    <s v="MADRID"/>
    <x v="0"/>
    <s v="AdDirec - Adjudicación Directa"/>
    <s v="SinC - Sin Criterio"/>
    <x v="0"/>
    <x v="2"/>
    <s v="6"/>
    <s v="6. Inversiones reales"/>
    <s v="11"/>
    <x v="0"/>
    <s v="1631"/>
    <s v="1631. Limpieza viaria"/>
    <s v="62"/>
    <s v="622"/>
  </r>
  <r>
    <n v="220250038614"/>
    <s v="AD"/>
    <d v="2025-08-12T00:00:00"/>
    <n v="22025005239"/>
    <s v="2025 11 1631 212"/>
    <n v="7608.79"/>
    <x v="607"/>
    <s v="REPARACIÓN DEL ALICATADO VESTUARIO MASCULINO EDIFICIO TOPACIO 63 // SERVICIO DE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2"/>
  </r>
  <r>
    <n v="220250033141"/>
    <s v="AD"/>
    <d v="2025-07-18T00:00:00"/>
    <n v="22025005148"/>
    <s v="2025 01 4331 22799"/>
    <n v="7260"/>
    <x v="924"/>
    <s v="CURSO DE CAPACITACIÓN Y CERTIFICACIÓN GREEN BUSINESS LEADER Y PARTICIPACIÓN EN VIDEO SOBRE LA MISIÓN VALLADOLID"/>
    <n v="220"/>
    <s v="MADRID"/>
    <s v="MADR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8242"/>
    <s v="AD"/>
    <d v="2025-09-26T00:00:00"/>
    <n v="22025007018"/>
    <s v="2025 06 3232 213"/>
    <n v="7260"/>
    <x v="312"/>
    <s v="MEJORA INSTALACIONES ELÉCTRICAS EN CENTROS EDUCATIVOS. AÑO 2025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4"/>
    <s v="3232"/>
    <s v="3232. Conservación y mantenimiento centros educación infantil y primaria"/>
    <s v="21"/>
    <s v="213"/>
  </r>
  <r>
    <n v="220250046443"/>
    <s v="AD"/>
    <d v="2025-09-22T00:00:00"/>
    <n v="22025006822"/>
    <s v="2025 06 3321 22799"/>
    <n v="7253.95"/>
    <x v="925"/>
    <s v="CTO MENOR. TALLERES DE LECTURA EN VOZ ALTA EN LA RED DE BIBLIOTECAS MUNICIPALES VALLADOLID OCTUBRE-DIC 2025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4"/>
    <s v="3321"/>
    <s v="3321. Bibliotecas públicas"/>
    <s v="22"/>
    <s v="22799"/>
  </r>
  <r>
    <n v="220250038624"/>
    <s v="AD"/>
    <d v="2025-08-12T00:00:00"/>
    <n v="22025005486"/>
    <s v="2025 06 3232 632"/>
    <n v="7250.32"/>
    <x v="865"/>
    <s v="SUSTITUCIÓN DE PERSIANAS VENECIANAS POR ESTORES EN LOS COLEGIOS PÚBLICOS FRANCISCO PINO Y PARQUE ALAMEDA. 2025"/>
    <n v="220"/>
    <s v="LA CISTERNIGA"/>
    <s v="VALLADOLID"/>
    <x v="3"/>
    <s v="AdDirec - Adjudicación Directa"/>
    <s v="SinC - Sin Criterio"/>
    <x v="0"/>
    <x v="2"/>
    <s v="6"/>
    <s v="6. Inversiones reales"/>
    <s v="06"/>
    <x v="4"/>
    <s v="3232"/>
    <s v="3232. Conservación y mantenimiento centros educación infantil y primaria"/>
    <s v="63"/>
    <s v="632"/>
  </r>
  <r>
    <n v="220250048653"/>
    <s v="AD"/>
    <d v="2025-09-29T00:00:00"/>
    <n v="22025007083"/>
    <s v="2025 06 3232 212"/>
    <n v="7211.6"/>
    <x v="649"/>
    <s v="CONTRATO DE OBRAS POR REPARACIÓN DE MURETE DE HORMIGÓN EN EL COLEGIO PÚBLICO GONZALO DE BERCEO."/>
    <n v="220"/>
    <s v="CABEZÓN DE PISUERGA"/>
    <s v="VALLADOLID"/>
    <x v="4"/>
    <s v="AdDirec - Adjudicación Directa"/>
    <s v="SinC - Sin Criterio"/>
    <x v="0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0482"/>
    <s v="AD"/>
    <d v="2025-08-19T00:00:00"/>
    <n v="22025005343"/>
    <s v="2025 11 1621 214"/>
    <n v="7139"/>
    <x v="287"/>
    <s v="REPARACIÓN DE VEHÍCULOS Y MAQUINARIA PARA PODER PRESTAR EL SERVICIO DE RECOGIDA DE RESIDUOS Y LA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21"/>
    <s v="1621. Recogida de residuos"/>
    <s v="21"/>
    <s v="214"/>
  </r>
  <r>
    <n v="220250048691"/>
    <s v="AD"/>
    <d v="2025-09-30T00:00:00"/>
    <n v="22025006777"/>
    <s v="2025 11 1361 623"/>
    <n v="7122.06"/>
    <x v="923"/>
    <s v="SUMINISTRO DE 27 TRAMOS DE ,MANGUERA DE 70MM Y 15 METROS LONGITUD//SEISPC"/>
    <n v="220"/>
    <s v="SEVILLA"/>
    <s v="SEVILLA"/>
    <x v="3"/>
    <s v="AdDirec - Adjudicación Directa"/>
    <s v="SinC - Sin Criterio"/>
    <x v="0"/>
    <x v="2"/>
    <s v="6"/>
    <s v="6. Inversiones reales"/>
    <s v="11"/>
    <x v="0"/>
    <s v="1361"/>
    <s v="1361. Prevención y extinción de incencios"/>
    <s v="62"/>
    <s v="623"/>
  </r>
  <r>
    <n v="220250042914"/>
    <s v="AD"/>
    <d v="2025-08-28T00:00:00"/>
    <n v="22025006318"/>
    <s v="2025 04 9204 22799"/>
    <n v="7119.16"/>
    <x v="926"/>
    <s v="CONSULTORIA Y PRUEBA DE CONCEPTO DEL PRODUCTO COPILOT INTEGRADO EN LAS APLICACIONES DE OFIMÁTICA MICROSOFT M365"/>
    <n v="220"/>
    <s v="MADRID"/>
    <s v="MADRID"/>
    <x v="0"/>
    <s v="AdDirec - Adjudicación Directa"/>
    <s v="SinC - Sin Criterio"/>
    <x v="0"/>
    <x v="2"/>
    <s v="2"/>
    <s v="2. Gastos corrientes en bienes y servicios"/>
    <s v="04"/>
    <x v="1"/>
    <s v="9204"/>
    <s v="9204. Tecnologías de la información y comunicación"/>
    <s v="22"/>
    <s v="22799"/>
  </r>
  <r>
    <n v="220250036274"/>
    <s v="AD"/>
    <d v="2025-08-01T00:00:00"/>
    <n v="22025005495"/>
    <s v="2025 04 9204 641"/>
    <n v="7096.65"/>
    <x v="544"/>
    <s v="BOLSA DE HORAS PARA EL MTO DEL SISTEMA DE INCIDENCIAS, QUEJAS Y SUGERENCIAS (IQS) DEL  AYTO DE VALLADOLID, (2025/SVC/118"/>
    <n v="220"/>
    <s v="BOECILLO"/>
    <s v="VALLADOLID"/>
    <x v="0"/>
    <s v="AdDirec - Adjudicación Directa"/>
    <s v="SinC - Sin Criterio"/>
    <x v="0"/>
    <x v="2"/>
    <s v="6"/>
    <s v="6. Inversiones reales"/>
    <s v="04"/>
    <x v="1"/>
    <s v="9204"/>
    <s v="9204. Tecnologías de la información y comunicación"/>
    <s v="64"/>
    <s v="641"/>
  </r>
  <r>
    <n v="220250030980"/>
    <s v="D"/>
    <d v="2025-07-04T00:00:00"/>
    <n v="22025001270"/>
    <s v="2025 07 1711 22199"/>
    <n v="388.86"/>
    <x v="243"/>
    <s v="ALB: 25-214186 PED: 25-023246-1003 S/PED: 1379 / SACO TRAPOS 5KG PUNTO COLOR LAVADO / MANGUITO PE RECTO LARGO REPARACION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0690"/>
    <s v="D"/>
    <d v="2025-07-03T00:00:00"/>
    <n v="22025001276"/>
    <s v="2025 07 1711 214"/>
    <n v="386.82"/>
    <x v="143"/>
    <s v="TA25 119 REPARACION 3687-FJM KMS 145144 SOLDAR SOPORTES DE ALETA TRAS, AJUSTAR ALETA Y MONTAR FALDILLA. / ENDEREZAR ESCA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30723"/>
    <s v="D"/>
    <d v="2025-07-03T00:00:00"/>
    <n v="22025000769"/>
    <s v="2025 11 1361 22199"/>
    <n v="382.08"/>
    <x v="125"/>
    <s v="ADAPTADOR DE 7 A 13 POLOS / MT CABLE RV-K FLEX  5G2,5   0,6/1KV / CLAVIJA GEWISS GW60020H IP44 3PNT 32A 380 / PROLONGA G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0990"/>
    <s v="D"/>
    <d v="2025-07-04T00:00:00"/>
    <n v="22025001602"/>
    <s v="2025 07 1711 619"/>
    <n v="378.13"/>
    <x v="243"/>
    <s v="ALB: 25-214316 PED: 25-023513-1003 S/PED: 1383 / CAJA 20 ASPERSORES 5004PC &quot;&quot;PLUS&quot;&quot; 3/4&quot;&quot; 10 CM VERDE / ELECTROVALVULA 3/4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3681"/>
    <s v="D"/>
    <d v="2025-07-18T00:00:00"/>
    <n v="22025001129"/>
    <s v="2025 11 1631 214"/>
    <n v="372.85"/>
    <x v="389"/>
    <s v="MATRICULA 0999 FVN / LATG.  COMPACTA 2SC 1/2&quot;&quot; 0.61met / JUNTA TORIC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1011"/>
    <s v="D"/>
    <d v="2025-07-04T00:00:00"/>
    <n v="22025001325"/>
    <s v="2025 10 2412 22199"/>
    <n v="359.91"/>
    <x v="176"/>
    <s v="SUMINISTRO DE MAGNUM + BLANCO 15L  PRA EL CURSO PINTURA DECORATIVA DEL  C. DE FORMACION PARA EL EMPLEO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2518"/>
    <s v="D"/>
    <d v="2025-07-11T00:00:00"/>
    <n v="22025004894"/>
    <s v="2025 06 3232 212"/>
    <n v="356.94"/>
    <x v="445"/>
    <s v="VARIOS SUMINISTRO DE MATERIAL DE FONTAN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1067"/>
    <s v="D"/>
    <d v="2025-07-04T00:00:00"/>
    <n v="22025001124"/>
    <s v="2025 11 1621 214"/>
    <n v="356.27"/>
    <x v="441"/>
    <s v="PROTECTOR SX BRAZO ELEV. NEW  PROTECTOR DX BRAZO ELEV. NEW  CIERRE...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3878"/>
    <s v="D"/>
    <d v="2025-07-18T00:00:00"/>
    <n v="22025001270"/>
    <s v="2025 07 1711 22199"/>
    <n v="356.21"/>
    <x v="234"/>
    <s v="ESLINGA 2000KG 3MT B- 60 VERDE / MANGO PALOTE BELLOTA M5609 L ICONA / TENAZA ARTIC. BAHCO 8225 315x55MM BI.MAT / TIJERA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0696"/>
    <s v="D"/>
    <d v="2025-07-03T00:00:00"/>
    <n v="22025001270"/>
    <s v="2025 07 1711 22199"/>
    <n v="354.93"/>
    <x v="234"/>
    <s v="WALKER CUCHILLA REF. 7705-34 (JGO) HR1 / STIHL MANDO GIRATORIO 47424302900 / ***SEGADORA TORO HR2*** / TORO CORREA BOMBA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2510"/>
    <s v="D"/>
    <d v="2025-07-11T00:00:00"/>
    <n v="22025004010"/>
    <s v="2025 03 9241 213"/>
    <n v="349.8"/>
    <x v="234"/>
    <s v="SUMINISTRO DE MATERIAL FERRETERÍA PARA VARIOS CENTROS CÍVICOS (RONDILLA, JOSÉ LUIS MOSQUERA, ZONA SUR, PARQUESOL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0769"/>
    <s v="D"/>
    <d v="2025-07-03T00:00:00"/>
    <n v="22025001122"/>
    <s v="2025 11 1621 214"/>
    <n v="347.22"/>
    <x v="130"/>
    <s v="ALBARAN 0031005 4042KXH: 226,64 ALBARAN 0031022 2488FXC: 60,32 / SE ADJUNT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5011"/>
    <s v="D"/>
    <d v="2025-07-24T00:00:00"/>
    <n v="22025000919"/>
    <s v="2025 11 1321 214"/>
    <n v="345.47"/>
    <x v="352"/>
    <s v="DYS/2025766 - BRAZO DEL INF DCHO RENAULT MEGANE, 16 / DYS/2025767 - BRAZO DEL INF IZDO RENAULT MEGANE, 16 / TEXTO/ - 371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0807"/>
    <s v="D"/>
    <d v="2025-07-03T00:00:00"/>
    <n v="22025000917"/>
    <s v="2025 11 1321 214"/>
    <n v="343.54"/>
    <x v="500"/>
    <s v="MANO DE OBRA SUSTITUIR TUBO REFRIGERANTE  / TUBO LLENADO REFRIGERANTE / REFRIGERANTE R134A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0843"/>
    <s v="D"/>
    <d v="2025-07-03T00:00:00"/>
    <n v="22025000920"/>
    <s v="2025 11 1321 22199"/>
    <n v="335.78"/>
    <x v="158"/>
    <s v="GUANTE 490 IMPACT T-10 (                       ) / GUANTE 490 IMPACT T-8 (                       ) / GUANTE 490 IMPACT T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30688"/>
    <s v="D"/>
    <d v="2025-07-03T00:00:00"/>
    <n v="22025001270"/>
    <s v="2025 07 1711 22199"/>
    <n v="324.58999999999997"/>
    <x v="234"/>
    <s v="PALA BELLOTA  3100MFV M/LARGO-FIBRA / TACO FISCHER DUOPOWER 10x 50  535456 / TACO FISCHER DUOPOWER  8x 40  535455 / TEFL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3641"/>
    <s v="D"/>
    <d v="2025-07-18T00:00:00"/>
    <n v="22025001130"/>
    <s v="2025 11 1631 22104"/>
    <n v="312.37"/>
    <x v="167"/>
    <s v="AV25/03445 F: 04/06/2025 / GUANTE K-ROCK 13G REC. NITRILO 4424RF T-8.../// AM EXP 18/2022 // SERVICIO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04"/>
  </r>
  <r>
    <n v="220250033679"/>
    <s v="D"/>
    <d v="2025-07-18T00:00:00"/>
    <n v="22025001132"/>
    <s v="2025 11 1631 22199"/>
    <n v="312.29000000000002"/>
    <x v="125"/>
    <s v="CAJA 1EL BJC 2341  EMPOT. TAB.HUECO MEC. / BASE SCH NIESSEN 8188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2476"/>
    <s v="D"/>
    <d v="2025-07-11T00:00:00"/>
    <n v="22025002820"/>
    <s v="2025 08 1651 22199"/>
    <n v="292.37"/>
    <x v="473"/>
    <s v="CORDON GAFAS MONTURA UNIVERSAL 3M / BROCA SDS PLUS 8X100/165 MM RX4 / MARKERPAINT NARANJA DE 500 ML / CONTERA C/ALAS Ø70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651"/>
    <s v="1651. Alumbrado público"/>
    <s v="22"/>
    <s v="22199"/>
  </r>
  <r>
    <n v="220250032042"/>
    <s v="D"/>
    <d v="2025-07-09T00:00:00"/>
    <n v="22025001122"/>
    <s v="2025 11 1621 214"/>
    <n v="290.76"/>
    <x v="96"/>
    <s v="MANO DE OBRA DIAGNOSTICAR AVERÍA. CAMBIAR SOPORTE TRASMISI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0773"/>
    <s v="D"/>
    <d v="2025-07-03T00:00:00"/>
    <n v="22025001128"/>
    <s v="2025 11 1621 22199"/>
    <n v="284.41000000000003"/>
    <x v="337"/>
    <s v="PCM 252820 E CASQUILLO G.G. / PCMF 252821.5 E C.C/VALONA / 7991- 6X50    T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2071"/>
    <s v="AD"/>
    <d v="2025-07-10T00:00:00"/>
    <n v="22025001761"/>
    <s v="2025 0750 1711 610"/>
    <n v="39882.89"/>
    <x v="559"/>
    <s v="COMPLEMENTARIO PARA AFRONTAR CERTIFICACION FINAL_PROY DE EJECUCION CºS BIODIVERSIDAD URB. RESERVA BIOL. URB. EL TOMILLO"/>
    <n v="220"/>
    <s v="PONTEVEDRA"/>
    <s v="PONTEVEDRA"/>
    <x v="4"/>
    <s v="PrAbier - Procedimiento Abierto"/>
    <s v="MultiC - MultiCriterio"/>
    <x v="2"/>
    <x v="2"/>
    <n v="6"/>
    <s v="6. Inversiones reales"/>
    <s v="07"/>
    <x v="9"/>
    <n v="1711"/>
    <s v="1711. Parques y jardines"/>
    <n v="61"/>
    <n v="610"/>
  </r>
  <r>
    <n v="220250035182"/>
    <s v="D"/>
    <d v="2025-07-24T00:00:00"/>
    <n v="22025001270"/>
    <s v="2025 07 1711 22199"/>
    <n v="281.98"/>
    <x v="243"/>
    <s v="ALB: 25-215898 PED: 25-026059-1003 S/PED: 1455 / CAJA 20 ASPERSORES SERIE 3504PC 1/2&quot;&quot; 10 CM / BOBINA RECORTABLE PE 3/4 /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5105"/>
    <s v="D"/>
    <d v="2025-07-24T00:00:00"/>
    <n v="22025001349"/>
    <s v="2025 02 9332 214"/>
    <n v="278.56"/>
    <x v="341"/>
    <s v="REPARACION PINCHAZO ( FURGON 8346-KZY ) / 185/65R15 MABOR 88T ( 8776-LWS ) / S.I. GESTION DE NFU  (  CAT. B 8776-LWS ) /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4"/>
  </r>
  <r>
    <n v="220250031929"/>
    <s v="D"/>
    <d v="2025-07-09T00:00:00"/>
    <n v="22025000731"/>
    <s v="2025 10 2312 212"/>
    <n v="275.67"/>
    <x v="482"/>
    <s v="MANTEN. SUMINISTRO DE SACO DE YESO TOSCO Y FINO,  ESTANCO RELLENABLE 60X60 GALVANIZADO PARA EL CVA PASAJE MARQUESINA-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4217"/>
    <s v="AD"/>
    <d v="2025-07-21T00:00:00"/>
    <n v="22025005053"/>
    <s v="2025 07 1711 22700"/>
    <n v="14157"/>
    <x v="315"/>
    <s v="LIMPIEZA DE LAS DEPENDENCIAS DEL SERVCIO DE PARQUES Y JARDINES DESDE EL 1/07/2025 HASTA EL 31/12/2025"/>
    <n v="220"/>
    <s v="VALLADOLID"/>
    <s v="VALLADOLID"/>
    <x v="0"/>
    <s v="AdDirec - Adjudicación Directa"/>
    <s v="SinC - Sin Criterio"/>
    <x v="0"/>
    <x v="2"/>
    <s v="2"/>
    <s v="2. Gastos corrientes en bienes y servicios"/>
    <s v="07"/>
    <x v="9"/>
    <s v="1711"/>
    <s v="1711. Parques y jardines"/>
    <s v="22"/>
    <s v="22700"/>
  </r>
  <r>
    <n v="220250038205"/>
    <s v="AD"/>
    <d v="2025-08-11T00:00:00"/>
    <n v="22025006058"/>
    <s v="2025 10 2315 22799"/>
    <n v="7066.4"/>
    <x v="156"/>
    <s v="SUMINISTRO PUBLICITARIO DE SENSIBILIZACIÓN CAMPAÑA VALLADOLID LIBRE DE AGRESIONES SEXISTAS FERIAS 2025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5267"/>
    <s v="AD"/>
    <d v="2025-09-15T00:00:00"/>
    <n v="22025006487"/>
    <s v="2025 01 4331 22602"/>
    <n v="7018"/>
    <x v="47"/>
    <s v="PATROCINIO DE IDEVA DURANTE EL PROGRAMA DE FERIAS Y FIESTAS DE VALLADOLID 2025."/>
    <n v="220"/>
    <s v="BILBAO"/>
    <s v="BILBAO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602"/>
  </r>
  <r>
    <n v="220250038202"/>
    <s v="AD"/>
    <d v="2025-08-11T00:00:00"/>
    <n v="22025006259"/>
    <s v="2025 03 9241 22706"/>
    <n v="6957.5"/>
    <x v="253"/>
    <s v="ENSAYOS Y PRUEBAS PREVIO A REDACCIÓN DEL PROYECTO OBRAS MEJORA ACCESIBILIDAD C.C. RONDILLA, BAILARÍN V.E. Y CASA CUNA"/>
    <n v="220"/>
    <s v="MALAGA"/>
    <s v="MALAGA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2"/>
    <s v="22706"/>
  </r>
  <r>
    <n v="220250034102"/>
    <s v="AD"/>
    <d v="2025-07-21T00:00:00"/>
    <n v="22025004740"/>
    <s v="2025 07 1711 210"/>
    <n v="9861"/>
    <x v="588"/>
    <s v="DESBROCE PARCELAS Y VIALES_TITULARIDAD PÚBLICA 2025.A.M. V.16/2022 - C.B. PS8"/>
    <n v="220"/>
    <s v="MADRID"/>
    <s v="MADR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0"/>
  </r>
  <r>
    <n v="220250034103"/>
    <s v="AD"/>
    <d v="2025-07-21T00:00:00"/>
    <n v="22025004741"/>
    <s v="2025 07 1711 210"/>
    <n v="9861"/>
    <x v="588"/>
    <s v="DESBROCE PARCELAS Y VIALES_TITULARIDAD PÚBLICA 2025.A.M. V.16/2022 - C.B. PS9"/>
    <n v="220"/>
    <s v="MADRID"/>
    <s v="MADR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0"/>
  </r>
  <r>
    <n v="220250034104"/>
    <s v="AD"/>
    <d v="2025-07-21T00:00:00"/>
    <n v="22025004742"/>
    <s v="2025 07 1711 210"/>
    <n v="9861"/>
    <x v="588"/>
    <s v="DESBROCE PARCELAS Y VIALES_TITULARIDAD PÚBLICA 2025.A.M. V.16/2022 - C.B. PS10"/>
    <n v="220"/>
    <s v="MADRID"/>
    <s v="MADR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0"/>
  </r>
  <r>
    <n v="220250035572"/>
    <s v="D"/>
    <d v="2025-07-29T00:00:00"/>
    <n v="22025001067"/>
    <s v="2025 11 3111 22799"/>
    <n v="9583.2000000000007"/>
    <x v="46"/>
    <s v="CONTRATO DE LAVADO DE ROPA DE TRABAJO PARA EL CMPA DEL 1-7-2025 AL 31-12-2025"/>
    <n v="300"/>
    <s v="TUDELA DE DUERO"/>
    <s v="VALLADOLID"/>
    <x v="0"/>
    <s v="PrAbier - Procedimiento Abierto"/>
    <s v="MultiC - MultiCriterio"/>
    <x v="2"/>
    <x v="2"/>
    <s v="2"/>
    <s v="2. Gastos corrientes en bienes y servicios"/>
    <s v="11"/>
    <x v="0"/>
    <s v="3111"/>
    <s v="3111. Protección de la salubridad pública"/>
    <s v="22"/>
    <s v="22799"/>
  </r>
  <r>
    <n v="220250030501"/>
    <s v="AD"/>
    <d v="2025-07-02T00:00:00"/>
    <n v="22025005054"/>
    <s v="2025 02 9332 213"/>
    <n v="6944.19"/>
    <x v="165"/>
    <s v="MANTEN.PREVENTIVO INSTALAC. DE PROTEC.CONTRA INCENDIOS DE LOS EDIFICIOS DEPENDIENTES DEL ÁREA DE URBAN. Y VIVIENDA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3"/>
  </r>
  <r>
    <n v="220250042112"/>
    <s v="AD"/>
    <d v="2025-08-26T00:00:00"/>
    <n v="22025006353"/>
    <s v="2025 09 4321 22799"/>
    <n v="6897"/>
    <x v="148"/>
    <s v="CONTRATO DE TRABAJOS DE ARREGLO DE LA PLATAFORMA DEL TIO TRAGALDABAS"/>
    <n v="220"/>
    <s v="VALLADOLID"/>
    <s v="VALLADOLID"/>
    <x v="1"/>
    <s v="AdDirec - Adjudicación Directa"/>
    <s v="SinC - Sin Criterio"/>
    <x v="0"/>
    <x v="2"/>
    <s v="2"/>
    <s v="2. Gastos corrientes en bienes y servicios"/>
    <s v="09"/>
    <x v="8"/>
    <s v="4321"/>
    <s v="4321. Turismo"/>
    <s v="22"/>
    <s v="22799"/>
  </r>
  <r>
    <n v="220250030596"/>
    <s v="AD"/>
    <d v="2025-07-03T00:00:00"/>
    <n v="22025002466"/>
    <s v="2025 06 3341 22609"/>
    <n v="30709.8"/>
    <x v="927"/>
    <s v="SE-EC 8/2023 P.S.2 2ª PRÓRROGA CTTO SUMINISTRO INFRAESTRUCT. Y SERV. COMPLEMENTARIOS FERIA DEL LIBRO. AÑO 2025. LOTE 1"/>
    <n v="220"/>
    <s v="LORQUI"/>
    <s v="MURCIA"/>
    <x v="0"/>
    <s v="PrAbier - Procedimiento Abierto"/>
    <s v="MultiC - MultiCriterio"/>
    <x v="2"/>
    <x v="2"/>
    <s v="2"/>
    <s v="2. Gastos corrientes en bienes y servicios"/>
    <s v="06"/>
    <x v="4"/>
    <s v="3341"/>
    <s v="3341. Coordinación de políticas culturales"/>
    <s v="22"/>
    <s v="22609"/>
  </r>
  <r>
    <n v="220250034424"/>
    <s v="AD"/>
    <d v="2025-07-21T00:00:00"/>
    <n v="22025001664"/>
    <s v="2025 06 3231 22102"/>
    <n v="30000"/>
    <x v="55"/>
    <s v="AMPLIACIÓN IMPORTE CTO. SUMINISTRO GAS NATURAL EN ESCUELAS INFANTILES HASTA 30 DE SEPTIEMBRE -4 MESES-"/>
    <n v="220"/>
    <s v="BARCELONA"/>
    <s v="BARCELONA"/>
    <x v="3"/>
    <s v="PrAbier - Procedimiento Abierto"/>
    <s v="UniC - Único Criterio"/>
    <x v="2"/>
    <x v="2"/>
    <s v="2"/>
    <s v="2. Gastos corrientes en bienes y servicios"/>
    <s v="06"/>
    <x v="4"/>
    <s v="3231"/>
    <s v="3231. Escuelas infantiles"/>
    <s v="22"/>
    <s v="22102"/>
  </r>
  <r>
    <n v="220250034374"/>
    <s v="AD"/>
    <d v="2025-07-21T00:00:00"/>
    <n v="22025004669"/>
    <s v="2025 07 1711 610"/>
    <n v="29765.7"/>
    <x v="540"/>
    <s v="1ª PRORROGA CONTRATO CONSERVACION Y MEJORA INFRAESTR VERDES ZONAS CENTRO Y NORTE_LOTE 4_C. CALIDAD LOTES 1 Y 2_V.34/2022"/>
    <n v="220"/>
    <s v="VILLAMURIEL DE CERRATO"/>
    <s v="PALENCIA"/>
    <x v="0"/>
    <s v="PrAbier - Procedimiento Abierto"/>
    <s v="MultiC - MultiCriterio"/>
    <x v="2"/>
    <x v="2"/>
    <s v="6"/>
    <s v="6. Inversiones reales"/>
    <s v="07"/>
    <x v="9"/>
    <s v="1711"/>
    <s v="1711. Parques y jardines"/>
    <s v="61"/>
    <s v="610"/>
  </r>
  <r>
    <n v="220250034752"/>
    <s v="AD"/>
    <d v="2025-07-24T00:00:00"/>
    <n v="22025001650"/>
    <s v="2025 10 2311 22799"/>
    <n v="29658"/>
    <x v="124"/>
    <s v="PRORROGA CONTRATO.CELADURIA -LOTE 2 CENTROS DE ACCION SOCIAL - INTERV.SOC- DE 1/8/25 A 31/12/25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1"/>
    <s v="2311. Intervención social"/>
    <s v="22"/>
    <s v="22799"/>
  </r>
  <r>
    <n v="220250032800"/>
    <s v="AD"/>
    <d v="2025-07-15T00:00:00"/>
    <n v="22025003782"/>
    <s v="2025 0750 1721 623"/>
    <n v="29082.35"/>
    <x v="305"/>
    <s v="VS 55_24 LOTE 1 MINICABINA DE CONTROL"/>
    <n v="220"/>
    <s v="LLANERA"/>
    <s v="ASTURIAS"/>
    <x v="3"/>
    <s v="PrAbier - Procedimiento Abierto"/>
    <s v="MultiC - MultiCriterio"/>
    <x v="2"/>
    <x v="2"/>
    <n v="6"/>
    <s v="6. Inversiones reales"/>
    <s v="07"/>
    <x v="9"/>
    <n v="1721"/>
    <s v="1721. Protección del medio ambiente"/>
    <n v="62"/>
    <n v="623"/>
  </r>
  <r>
    <n v="220250036243"/>
    <s v="ADO"/>
    <d v="2025-08-01T00:00:00"/>
    <n v="22025002475"/>
    <s v="2025 07 1623 22700"/>
    <n v="435760.69"/>
    <x v="506"/>
    <s v="TM. RECOGIDA RSU JUNIO 2025 ( Los precios corresponden a la Ordenanza reguladora de la Prestación Patrimonial de Carácte"/>
    <n v="250"/>
    <s v="VALLADOLID"/>
    <s v="VALLADOLID"/>
    <x v="6"/>
    <s v="PrAbier - Procedimiento Abierto"/>
    <s v="MultiC - MultiCriterio"/>
    <x v="2"/>
    <x v="2"/>
    <s v="2"/>
    <s v="2. Gastos corrientes en bienes y servicios"/>
    <s v="07"/>
    <x v="9"/>
    <s v="1623"/>
    <s v="1623. Tratamiento de residuos"/>
    <s v="22"/>
    <s v="22700"/>
  </r>
  <r>
    <n v="220250044859"/>
    <s v="AD"/>
    <d v="2025-09-11T00:00:00"/>
    <n v="22025006405"/>
    <s v="2025 11 1361 623"/>
    <n v="6776"/>
    <x v="923"/>
    <s v="SUMINISTRO DE 50 TRAMOS DE MANGUERA DE 25mm Y 20 METROS DE LONGITUD///SERV. EXTINCION DE INCENDIOS"/>
    <n v="220"/>
    <s v="SEVILLA"/>
    <s v="SEVILLA"/>
    <x v="3"/>
    <s v="AdDirec - Adjudicación Directa"/>
    <s v="SinC - Sin Criterio"/>
    <x v="0"/>
    <x v="2"/>
    <s v="6"/>
    <s v="6. Inversiones reales"/>
    <s v="11"/>
    <x v="0"/>
    <s v="1361"/>
    <s v="1361. Prevención y extinción de incencios"/>
    <s v="62"/>
    <s v="623"/>
  </r>
  <r>
    <n v="220250045587"/>
    <s v="AD"/>
    <d v="2025-09-16T00:00:00"/>
    <n v="22025006837"/>
    <s v="2025 01 9207 22699"/>
    <n v="6715.5"/>
    <x v="928"/>
    <s v="ADJUDICA GASTOS EXPOSICIÓN CONMEMORATIVA 135 AÑOS PLAZA DE TOROS DE VALLADOLID"/>
    <n v="220"/>
    <s v="VIANA DE CEGA"/>
    <s v="VALLADOLID"/>
    <x v="0"/>
    <s v="AdDirec - Adjudicación Directa"/>
    <s v="SinC - Sin Criterio"/>
    <x v="0"/>
    <x v="2"/>
    <s v="2"/>
    <s v="2. Gastos corrientes en bienes y servicios"/>
    <s v="01"/>
    <x v="6"/>
    <s v="9207"/>
    <s v="9207. Gobierno y relaciones"/>
    <s v="22"/>
    <s v="22699"/>
  </r>
  <r>
    <n v="220250030598"/>
    <s v="AD"/>
    <d v="2025-07-03T00:00:00"/>
    <n v="22025002468"/>
    <s v="2025 06 3341 22609"/>
    <n v="21150.799999999999"/>
    <x v="929"/>
    <s v="SE-EC 8/2023 P.S.2 2ª PRÓRROGA CTTO. SUMINISTRO INFRAESTRUCT. Y SERV. COMPLEMENTARIOS FERIA DEL LIBRO. AÑO 2025. LOTE 2"/>
    <n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4"/>
    <s v="3341"/>
    <s v="3341. Coordinación de políticas culturales"/>
    <s v="22"/>
    <s v="22609"/>
  </r>
  <r>
    <n v="220250031444"/>
    <s v="AD"/>
    <d v="2025-07-08T00:00:00"/>
    <n v="22025002472"/>
    <s v="2025 06 3341 22609"/>
    <n v="20933.490000000002"/>
    <x v="930"/>
    <s v="SE-EC 8/2023 P.S.2 2ª PRÓRROGA CTTO. SUMINISTRO INFRAESTRUCT. Y SERV. COMPLEMENTARIOS FERIA DEL LIBRO. AÑO 2025. LOTE 5"/>
    <n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4"/>
    <s v="3341"/>
    <s v="3341. Coordinación de políticas culturales"/>
    <s v="22"/>
    <s v="22609"/>
  </r>
  <r>
    <n v="220250045586"/>
    <s v="AD"/>
    <d v="2025-09-16T00:00:00"/>
    <n v="22025006828"/>
    <s v="2025 03 9241 212"/>
    <n v="6673.39"/>
    <x v="897"/>
    <s v="SUMINISTRO E INSTALACIÓN DE PAVIMENTO Y JAMBAS DE PUERTAS EN C.C. JOSÉ LUIS MOSQUERA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2"/>
  </r>
  <r>
    <n v="220250038200"/>
    <s v="AD"/>
    <d v="2025-08-11T00:00:00"/>
    <n v="22025006212"/>
    <s v="2025 05 4312 623"/>
    <n v="6563.04"/>
    <x v="535"/>
    <s v="LA ADAPTACION DE LAS CAMARAS FRIGORIFICAS DE LOS PUESTOS DE VENTA Nº  2 y 18 DEL MERCADO DE LA RONDILLA."/>
    <n v="220"/>
    <s v="VALLADOLID"/>
    <s v="VALLADOLID"/>
    <x v="0"/>
    <s v="AdDirec - Adjudicación Directa"/>
    <s v="SinC - Sin Criterio"/>
    <x v="0"/>
    <x v="2"/>
    <s v="6"/>
    <s v="6. Inversiones reales"/>
    <s v="05"/>
    <x v="10"/>
    <s v="4312"/>
    <s v="4312. Mercados"/>
    <s v="62"/>
    <s v="623"/>
  </r>
  <r>
    <n v="220250045619"/>
    <s v="AD"/>
    <d v="2025-09-17T00:00:00"/>
    <n v="22025006275"/>
    <s v="2025 10 2312 22799"/>
    <n v="6416.65"/>
    <x v="805"/>
    <s v="CONCIERTO DIRIGIDO A LAS PERSONAS MAYORES DE LOS CVA, EN EL AUDIT. MIGUEL DELIBES EL  22 DE  DICIEM.- INICIATIVAS SOC.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799"/>
  </r>
  <r>
    <n v="220250031445"/>
    <s v="AD"/>
    <d v="2025-07-08T00:00:00"/>
    <n v="22025002476"/>
    <s v="2025 06 3341 22609"/>
    <n v="19923.86"/>
    <x v="847"/>
    <s v="SE-EC 8/2023 P.S.2 2ª PRÓRROGA CTTO. SUMINISTRO INFRAESTRUCT. Y SERV. COMPLEMENTARIOS FERIA DEL LIBRO. AÑO 2025. LOTE 6"/>
    <n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4"/>
    <s v="3341"/>
    <s v="3341. Coordinación de políticas culturales"/>
    <s v="22"/>
    <s v="22609"/>
  </r>
  <r>
    <n v="220250038470"/>
    <s v="D"/>
    <d v="2025-08-12T00:00:00"/>
    <n v="22025002599"/>
    <s v="2025 03 9241 213"/>
    <n v="6372.57"/>
    <x v="249"/>
    <s v="REPARACIÓN DE 3 FANCOILS EN C.C. ZONA SUR (PTO. 009/25)"/>
    <n v="300"/>
    <s v="VALLADOLID"/>
    <s v="MADR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47574"/>
    <s v="AD"/>
    <d v="2025-09-24T00:00:00"/>
    <n v="22025006628"/>
    <s v="2025 01 9205 22199"/>
    <n v="6050"/>
    <x v="931"/>
    <s v="ADJUDICA REALIZACIÓN DE PLEGADOS Y ENCUADERNACIONES DE DIFERENTE TIPOLOGÍA - IMPRENTA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9205"/>
    <s v="9205. Imprenta municipal"/>
    <s v="22"/>
    <s v="22199"/>
  </r>
  <r>
    <n v="220250031564"/>
    <s v="AD"/>
    <d v="2025-07-08T00:00:00"/>
    <n v="22025005121"/>
    <s v="2025 02 1511 609"/>
    <n v="3705.73"/>
    <x v="203"/>
    <s v="CONTROL CALIDAD OBRA DESMONTAJE TRASLADO Y RECOLOCACIÓN ARQUERÍA HISTÓRICA CONVENTO LA MERCED CALZADA DE VALLAD."/>
    <n v="220"/>
    <s v="ZARATAN"/>
    <s v="VALLADOLID"/>
    <x v="0"/>
    <s v="AdDirec - Adjudicación Directa"/>
    <s v="SinC - Sin Criterio"/>
    <x v="0"/>
    <x v="2"/>
    <s v="6"/>
    <s v="6. Inversiones reales"/>
    <s v="02"/>
    <x v="5"/>
    <s v="1511"/>
    <s v="1511. Planficación y gestión del urbanismo"/>
    <s v="60"/>
    <s v="609"/>
  </r>
  <r>
    <n v="220250032078"/>
    <s v="AD"/>
    <d v="2025-07-11T00:00:00"/>
    <n v="22025004564"/>
    <s v="2025 01 4331 22602"/>
    <n v="3630"/>
    <x v="487"/>
    <s v="PUBLICACIÓN DE CONTRAPORTADA OFFSET A COLOR Y SUPLEMENTO ESPECIAL POR EL 25 ANIVERSARIO DE EL DÍA DE VALLADOLID (JUNIO)"/>
    <n v="22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4331"/>
    <s v="4331. Desarrollo empresarial"/>
    <s v="22"/>
    <s v="22602"/>
  </r>
  <r>
    <n v="220250032802"/>
    <s v="AD"/>
    <d v="2025-07-15T00:00:00"/>
    <n v="22025003784"/>
    <s v="2025 0750 1721 623"/>
    <n v="19438.650000000001"/>
    <x v="305"/>
    <s v="VS 55_24 LOTE 3 ANALIZADOR MONOXIDO DE CO2"/>
    <n v="220"/>
    <s v="LLANERA"/>
    <s v="ASTURIAS"/>
    <x v="3"/>
    <s v="PrAbier - Procedimiento Abierto"/>
    <s v="MultiC - MultiCriterio"/>
    <x v="2"/>
    <x v="2"/>
    <n v="6"/>
    <s v="6. Inversiones reales"/>
    <s v="07"/>
    <x v="9"/>
    <n v="1721"/>
    <s v="1721. Protección del medio ambiente"/>
    <n v="62"/>
    <n v="623"/>
  </r>
  <r>
    <n v="220250036195"/>
    <s v="AD"/>
    <d v="2025-08-01T00:00:00"/>
    <n v="22025005260"/>
    <s v="2025 07 1623 22700"/>
    <n v="5955.12"/>
    <x v="574"/>
    <s v="CONTROL CALIDAD OBRAS OBRAS DE CONSTRUCCIÓN  CENTRO DE TRATAMIENTO Y ELIMINACIÓN DE RESIDUOS AYUNTAMIENTO DE VALLADOLID."/>
    <n v="220"/>
    <s v="ALCOBENDAS"/>
    <s v="MADRID"/>
    <x v="0"/>
    <s v="PrAbier - Procedimiento Abierto"/>
    <s v="MultiC - MultiCriterio"/>
    <x v="1"/>
    <x v="2"/>
    <s v="2"/>
    <s v="2. Gastos corrientes en bienes y servicios"/>
    <s v="07"/>
    <x v="9"/>
    <s v="1623"/>
    <s v="1623. Tratamiento de residuos"/>
    <s v="22"/>
    <s v="22700"/>
  </r>
  <r>
    <n v="220250043688"/>
    <s v="ADO"/>
    <d v="2025-09-03T00:00:00"/>
    <n v="22025002475"/>
    <s v="2025 07 1623 22700"/>
    <n v="399650.45"/>
    <x v="506"/>
    <s v="CTR. TM. RECOGIDA RSU JULIO 2025 ( Los precios corresponden a  Ordenanza  de la Prestación Patrimonial)"/>
    <n v="250"/>
    <s v="VALLADOLID"/>
    <s v="VALLADOLID"/>
    <x v="6"/>
    <s v="PrAbier - Procedimiento Abierto"/>
    <s v="MultiC - MultiCriterio"/>
    <x v="2"/>
    <x v="2"/>
    <s v="2"/>
    <s v="2. Gastos corrientes en bienes y servicios"/>
    <s v="07"/>
    <x v="9"/>
    <s v="1623"/>
    <s v="1623. Tratamiento de residuos"/>
    <s v="22"/>
    <s v="22700"/>
  </r>
  <r>
    <n v="220250034603"/>
    <s v="AD"/>
    <d v="2025-07-24T00:00:00"/>
    <n v="22025005470"/>
    <s v="2025 11 1321 22199"/>
    <n v="5890.28"/>
    <x v="170"/>
    <s v="ADQUISICIÓN DE MATERIAL DE MERCHANDISING PARA LA ACADEMIA DE POLICÍA MUNICIPAL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199"/>
  </r>
  <r>
    <n v="220250043604"/>
    <s v="AD"/>
    <d v="2025-09-02T00:00:00"/>
    <n v="22025006080"/>
    <s v="2025 08 1301 22706"/>
    <n v="5828.17"/>
    <x v="181"/>
    <s v="Contrato menor de apoyo a la comunicación institucional del Ayto. en actividades que impliquen ocupación de vía pública"/>
    <n v="220"/>
    <s v="VALLADOLID"/>
    <s v="VALLADOLID"/>
    <x v="0"/>
    <s v="AdDirec - Adjudicación Directa"/>
    <s v="SinC - Sin Criterio"/>
    <x v="0"/>
    <x v="2"/>
    <s v="2"/>
    <s v="2. Gastos corrientes en bienes y servicios"/>
    <s v="08"/>
    <x v="2"/>
    <s v="1301"/>
    <s v="1301. Dirección del área de tráfico y movilidad"/>
    <s v="22"/>
    <s v="22706"/>
  </r>
  <r>
    <n v="220250046263"/>
    <s v="ADO"/>
    <d v="2025-09-22T00:00:00"/>
    <n v="22025002475"/>
    <s v="2025 07 1623 22700"/>
    <n v="372658.01"/>
    <x v="506"/>
    <s v="TM. RECOGIDA RSU AGOSTO 2025 ( Los precios corresponden a la Ordenanza reguladora de la Prestación Patrimonial de Caráct"/>
    <n v="250"/>
    <s v="VALLADOLID"/>
    <s v="VALLADOLID"/>
    <x v="6"/>
    <s v="PrAbier - Procedimiento Abierto"/>
    <s v="MultiC - MultiCriterio"/>
    <x v="2"/>
    <x v="2"/>
    <s v="2"/>
    <s v="2. Gastos corrientes en bienes y servicios"/>
    <s v="07"/>
    <x v="9"/>
    <s v="1623"/>
    <s v="1623. Tratamiento de residuos"/>
    <s v="22"/>
    <s v="22700"/>
  </r>
  <r>
    <n v="220250036452"/>
    <s v="AD"/>
    <d v="2025-08-04T00:00:00"/>
    <n v="22025005191"/>
    <s v="2025 02 1511 22706"/>
    <n v="5808"/>
    <x v="565"/>
    <s v="Redacción Proyecto Restauración Fuente Plaza COCA"/>
    <n v="220"/>
    <s v="VALLADOLID"/>
    <s v="VALLADOLID"/>
    <x v="3"/>
    <s v="AdDirec - Adjudicación Directa"/>
    <s v="SinC - Sin Criterio"/>
    <x v="0"/>
    <x v="2"/>
    <s v="2"/>
    <s v="2. Gastos corrientes en bienes y servicios"/>
    <s v="02"/>
    <x v="5"/>
    <s v="1511"/>
    <s v="1511. Planficación y gestión del urbanismo"/>
    <s v="22"/>
    <s v="22706"/>
  </r>
  <r>
    <n v="220250032672"/>
    <s v="AD"/>
    <d v="2025-07-11T00:00:00"/>
    <n v="22025005188"/>
    <s v="2025 01 4331 22699"/>
    <n v="5785"/>
    <x v="932"/>
    <s v="PATROCIONIO REALIZACIÓN DEL CURSO &quot;&quot;HACIENDO MISIÓN: TRANSICIÓN CLIMÁTICA Y COMPETITIVIDAD EN LAS CIUDADES  ESPAÑOLAS&quot;&quot;"/>
    <n v="220"/>
    <s v="MADRID"/>
    <s v="MADRID"/>
    <x v="1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699"/>
  </r>
  <r>
    <n v="220250036829"/>
    <s v="AD"/>
    <d v="2025-08-06T00:00:00"/>
    <n v="22025006094"/>
    <s v="2025 01 4331 22706"/>
    <n v="5773.4"/>
    <x v="933"/>
    <s v="INCRIPCIÓN EN EL REGISTRO DE PATENTES Y MARCAS DEL CENTRO EUROPEO DE INNOVACIÓN AUDIOVISUAL Y VALLADOLID NOW"/>
    <n v="220"/>
    <s v="MADRID"/>
    <s v="MADR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06"/>
  </r>
  <r>
    <n v="220250031575"/>
    <s v="AD"/>
    <d v="2025-07-08T00:00:00"/>
    <n v="22025005081"/>
    <s v="2025 10 2312 632"/>
    <n v="5686.85"/>
    <x v="537"/>
    <s v="INSTALACIONES DE TELECOMUNICACIONES EN EL CVA PASAJE DE LA MARQUESINA- INICIATIVAS SOCIALES"/>
    <n v="220"/>
    <s v="VALLADOLID"/>
    <s v="VALLADOLID"/>
    <x v="4"/>
    <s v="AdDirec - Adjudicación Directa"/>
    <s v="SinC - Sin Criterio"/>
    <x v="0"/>
    <x v="2"/>
    <s v="6"/>
    <s v="6. Inversiones reales"/>
    <s v="10"/>
    <x v="3"/>
    <s v="2312"/>
    <s v="2312. Iniciativas sociales"/>
    <s v="63"/>
    <s v="632"/>
  </r>
  <r>
    <n v="220250047589"/>
    <s v="AD"/>
    <d v="2025-09-24T00:00:00"/>
    <n v="22025006842"/>
    <s v="2025 01 4331 22699"/>
    <n v="5662.8"/>
    <x v="934"/>
    <s v="COLABORACIÓN EN PROYECTO DE CREACIÓN Y DESARROLLO WEB DEL CENTRO INTERNACIONAL DE CONOCIMIENTO TECNOLÓGICO DE VALLADOLID"/>
    <n v="220"/>
    <s v="LAGUNA DE DUERO"/>
    <s v="VALLADOLID"/>
    <x v="1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699"/>
  </r>
  <r>
    <n v="220250045620"/>
    <s v="D"/>
    <d v="2025-09-17T00:00:00"/>
    <n v="22025002601"/>
    <s v="2025 03 9241 213"/>
    <n v="5654.48"/>
    <x v="94"/>
    <s v="Adquisición de piezas para montaje de luz negra en C.C. José María Luelmo y reposición de recortes LED."/>
    <n v="30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35176"/>
    <s v="D"/>
    <d v="2025-07-24T00:00:00"/>
    <n v="22025001602"/>
    <s v="2025 07 1711 619"/>
    <n v="270.39"/>
    <x v="243"/>
    <s v="ALB: 25-216406 PED: 25-026957-1003 S/PED: 1464 / MODULO PROGRAMADOR SOLEM DC 9V BL-IP1 1 ESTACION BLUETOOTH / BOLSA 25 U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2571"/>
    <s v="D"/>
    <d v="2025-07-11T00:00:00"/>
    <n v="22025001043"/>
    <s v="2025 10 2311 212"/>
    <n v="262.91000000000003"/>
    <x v="125"/>
    <s v="F - 7213 - LUCES DE EMERGENCIA PARA CEAS SAN AGUSTIN Y TIMBRE PARA EIF CALLE PATO - CADIELS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35178"/>
    <s v="D"/>
    <d v="2025-07-24T00:00:00"/>
    <n v="22025001270"/>
    <s v="2025 07 1711 22199"/>
    <n v="260.08"/>
    <x v="243"/>
    <s v="ALB: 25-217625 PED: 25-028720-1003 S/PED: 1479 / MODULO PROGRAMADOR SOLEM DC 9V BL-IP1 1 ESTACION BLUETOOTH / BOLSA 100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2522"/>
    <s v="D"/>
    <d v="2025-07-11T00:00:00"/>
    <n v="22025004894"/>
    <s v="2025 06 3232 212"/>
    <n v="257.11"/>
    <x v="243"/>
    <s v="SUMINISTRO MATERIAL DE FONTANERÍA - BAÑOS // CEIP PEDRO GÓMEZ BOSQUE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3651"/>
    <s v="D"/>
    <d v="2025-07-18T00:00:00"/>
    <n v="22025004894"/>
    <s v="2025 06 3232 212"/>
    <n v="251.95"/>
    <x v="386"/>
    <s v="SUMINISTRO MATERIAL DE PINTURA PARA DISTINTOS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3960"/>
    <s v="D"/>
    <d v="2025-07-18T00:00:00"/>
    <n v="22025001276"/>
    <s v="2025 07 1711 214"/>
    <n v="251"/>
    <x v="143"/>
    <s v="TA25 131 REPARACION 3856-DDD KMS 492987 MONTAR RADIO MANOS LIBRES Y ANTENA CON INSTALACION. / R032BT24V RADIO CD 24V / P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35166"/>
    <s v="D"/>
    <d v="2025-07-24T00:00:00"/>
    <n v="22025001276"/>
    <s v="2025 07 1711 214"/>
    <n v="241.01"/>
    <x v="467"/>
    <s v="5968 KFL-MANTENIMIENTO. SUSTITUCION ACEITE MOTOR / 0 6340G7 - LUZ MATRICULA / 2 SMOIL5W30 - ACEITE 5W30 1L / 2 GAU - MAN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35184"/>
    <s v="D"/>
    <d v="2025-07-24T00:00:00"/>
    <n v="22025001270"/>
    <s v="2025 07 1711 22199"/>
    <n v="233.99"/>
    <x v="243"/>
    <s v="ALB: 25-216203 PED: 25-026579-1003 S/PED: 1459 / ROLLO 25 ML.POLIETILENO AGR.BD.PN 6 DN25 / TUB.FLEXIBLE SPX FLEX ROLLO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3972"/>
    <s v="D"/>
    <d v="2025-07-18T00:00:00"/>
    <n v="22025002822"/>
    <s v="2025 08 1651 214"/>
    <n v="231.45"/>
    <x v="341"/>
    <s v="CUBIERTA NUEVA ( 195/70R15C BARUM 6415-DNY ) / S.I. GESTION DE NFU CAT. C ( 6415-DNY  )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651"/>
    <s v="1651. Alumbrado público"/>
    <s v="21"/>
    <s v="214"/>
  </r>
  <r>
    <n v="220250033894"/>
    <s v="D"/>
    <d v="2025-07-18T00:00:00"/>
    <n v="22025001330"/>
    <s v="2025 01 9203 214"/>
    <n v="225.63"/>
    <x v="476"/>
    <s v="A.M. REPARACION VEHICULO OFICIAL TOYOTA PRIUS 0669 DHJ, R.I."/>
    <n v="30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9203"/>
    <s v="9203. Unidad de régimen interior"/>
    <s v="21"/>
    <s v="214"/>
  </r>
  <r>
    <n v="220250033796"/>
    <s v="D"/>
    <d v="2025-07-18T00:00:00"/>
    <n v="22025001496"/>
    <s v="2025 05 4312 22199"/>
    <n v="221.73"/>
    <x v="482"/>
    <s v="M² PORCELÁNICO 60X60 DOVER GRY RC"/>
    <n v="300"/>
    <s v="VALLADOLID"/>
    <s v="VALLADOLID"/>
    <x v="3"/>
    <s v="PrAbier - Procedimiento Abierto"/>
    <s v="MultiC - MultiCriterio"/>
    <x v="1"/>
    <x v="2"/>
    <s v="2"/>
    <s v="2. Gastos corrientes en bienes y servicios"/>
    <s v="05"/>
    <x v="10"/>
    <s v="4312"/>
    <s v="4312. Mercados"/>
    <s v="22"/>
    <s v="22199"/>
  </r>
  <r>
    <n v="220250035097"/>
    <s v="D"/>
    <d v="2025-07-24T00:00:00"/>
    <n v="22025001347"/>
    <s v="2025 02 9332 212"/>
    <n v="221.55"/>
    <x v="125"/>
    <s v="LATIGUILLO GAE CAT.6 U/UTP LSZH GRIS 10MT  CL016N1.100 / MT CANAL UNEX 74030-45 SUELO 18X75 ANTRAC. / BASE UNEX 1256 30M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0978"/>
    <s v="D"/>
    <d v="2025-07-04T00:00:00"/>
    <n v="22025001270"/>
    <s v="2025 07 1711 22199"/>
    <n v="220.53"/>
    <x v="243"/>
    <s v="ALB: 25-213923 PED: 25-022879-1003 S/PED: 1374 / BOLSA 25 UDS TOBERA 1800 AJUSTABLE MARRON 12VAN / BOLSA 100 UDS. MANGUI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1943"/>
    <s v="D"/>
    <d v="2025-07-09T00:00:00"/>
    <n v="22025001043"/>
    <s v="2025 10 2311 212"/>
    <n v="219.79"/>
    <x v="482"/>
    <s v="F - 6842 - SACO CEMENTO, ARENA, TABLERO CERÁMICO Y LADRILLOS - CEAS BARRIO ESPAÑA - RIALCO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33659"/>
    <s v="D"/>
    <d v="2025-07-18T00:00:00"/>
    <n v="22025004894"/>
    <s v="2025 06 3232 212"/>
    <n v="218.31"/>
    <x v="482"/>
    <s v="SUMINISTRO MATERIAL DE ALBAÑIL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0830"/>
    <s v="D"/>
    <d v="2025-07-03T00:00:00"/>
    <n v="22025001349"/>
    <s v="2025 02 9332 214"/>
    <n v="212.81"/>
    <x v="476"/>
    <s v="ACUERDO MARCO_8580LNR:ACIETE 5W30,FILTRO DE ACEITE,AIRE Y POLENY MANO DE OBRA REVISIONE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4"/>
  </r>
  <r>
    <n v="220250033614"/>
    <s v="D"/>
    <d v="2025-07-18T00:00:00"/>
    <n v="22025000731"/>
    <s v="2025 10 2312 212"/>
    <n v="211.5"/>
    <x v="452"/>
    <s v="MANTENIMIENTO, SUMINISTRO DE MATERIAL DE PINTURA SEGOCRYL M-60 S 15LT, PARA ELCVA PASAJE DE LA MARQUESINA-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3671"/>
    <s v="D"/>
    <d v="2025-07-18T00:00:00"/>
    <n v="22025001128"/>
    <s v="2025 11 1621 22199"/>
    <n v="209.63"/>
    <x v="452"/>
    <s v="EUROPLAS E-22 PINTURA ACRILICA 8LT - PEDIDO POR JUAN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1994"/>
    <s v="D"/>
    <d v="2025-07-09T00:00:00"/>
    <n v="22025004894"/>
    <s v="2025 06 3232 212"/>
    <n v="208"/>
    <x v="386"/>
    <s v="SUMINISTRO MATERIAL DE FERRET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0706"/>
    <s v="D"/>
    <d v="2025-07-03T00:00:00"/>
    <n v="22025000917"/>
    <s v="2025 11 1321 214"/>
    <n v="202.43"/>
    <x v="460"/>
    <s v="MANETA DE FRENO DELANTERO HONDA CB-500-XA original / JUEGO DE RETÉN Y GUARDAPOLVO OURMAX HONDA CB-500-XA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5172"/>
    <s v="D"/>
    <d v="2025-07-24T00:00:00"/>
    <n v="22025001602"/>
    <s v="2025 07 1711 619"/>
    <n v="196.04"/>
    <x v="243"/>
    <s v="ALB: 25-216023 PED: 25-026249-1003 S/PED: 1458 / SOLENOIDE 9V IMPULSOS T-BOS (UNIK) / MODULO PROGRAMADOR SOLEM DC 9V BL-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0753"/>
    <s v="D"/>
    <d v="2025-07-03T00:00:00"/>
    <n v="22025001124"/>
    <s v="2025 11 1621 214"/>
    <n v="193.79"/>
    <x v="441"/>
    <s v="SOPORTE PLAST. IZQ. FMO PLUS  SOPORTE PLAST. DERCH. FMO PLUS... /// AM EXP 18/2025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2569"/>
    <s v="D"/>
    <d v="2025-07-11T00:00:00"/>
    <n v="22025001043"/>
    <s v="2025 10 2311 212"/>
    <n v="189.04"/>
    <x v="474"/>
    <s v="F - 7122 - CONJUNTO CERRADURA DE SEGURIDAD PARA VVDA ALOJ PROV EN LOPE DE RUEDA 8 BAJO A - SANTIAGO RGUEZ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33665"/>
    <s v="D"/>
    <d v="2025-07-18T00:00:00"/>
    <n v="22025004894"/>
    <s v="2025 06 3232 212"/>
    <n v="188.15"/>
    <x v="482"/>
    <s v="SUMINISTRO MATERIAL DE ALBAÑIL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3616"/>
    <s v="D"/>
    <d v="2025-07-18T00:00:00"/>
    <n v="22025000731"/>
    <s v="2025 10 2312 212"/>
    <n v="183.33"/>
    <x v="125"/>
    <s v="MANT. SUMINISTRO PARA REPARACION. BASE SCH NIESSEN 8188, MARCO 3E,CARATULAY MAGNETO  DEL CVA ZONA SUR- AM- INICIATIVAS 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0984"/>
    <s v="D"/>
    <d v="2025-07-04T00:00:00"/>
    <n v="22025001270"/>
    <s v="2025 07 1711 22199"/>
    <n v="180.94"/>
    <x v="243"/>
    <s v="ALB: 25-214709 PED: 25-024200-1003 S/PED: 1388 / BOLSA 25 UDS MANGUITO UNION PE TUBO-TUBO XF/17 / ELECTROVALVULA 1&quot;&quot; 100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5099"/>
    <s v="D"/>
    <d v="2025-07-24T00:00:00"/>
    <n v="22025001347"/>
    <s v="2025 02 9332 212"/>
    <n v="171.84"/>
    <x v="476"/>
    <s v="acuerdo marco_3883FMN:ACEITE 5W30,TASA, ARANDELA, NIVLES, FILTRO DE ACEITE Y MANO DE OBRA REVISION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3813"/>
    <s v="D"/>
    <d v="2025-07-18T00:00:00"/>
    <n v="22025002819"/>
    <s v="2025 08 1532 210"/>
    <n v="168.25"/>
    <x v="482"/>
    <s v="SACO MORCEMREST REPAIR 25 kG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30664"/>
    <s v="D"/>
    <d v="2025-07-03T00:00:00"/>
    <n v="22025001132"/>
    <s v="2025 11 1631 22199"/>
    <n v="164.32"/>
    <x v="238"/>
    <s v="REMACHE BRALO 4.8X30 AL/AC C/AN. EX * / CINTA IMAN FIX II C/PVC 4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4966"/>
    <s v="D"/>
    <d v="2025-07-24T00:00:00"/>
    <n v="22025004014"/>
    <s v="2025 03 9241 212"/>
    <n v="162.35"/>
    <x v="693"/>
    <s v="CENTRO CIVICO RONDILLA (  ID 0044425 GE 0003931 ) / TUBO CARPINTERIA   R-6345    L DD11 / TUBO CUADRADO 16X16X1,5 DD11 /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3610"/>
    <s v="D"/>
    <d v="2025-07-18T00:00:00"/>
    <n v="22025000731"/>
    <s v="2025 10 2312 212"/>
    <n v="159.82"/>
    <x v="452"/>
    <s v="MANTENIMIENTO, SUMINISTRO DE MATERIAL DE PINTURA, KROM MATE FORTUNA M-60 OCEANIC 15LPARA EL CVA  PASAJE DE LA MARQUESIN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2057"/>
    <s v="D"/>
    <d v="2025-07-09T00:00:00"/>
    <n v="22025002822"/>
    <s v="2025 08 1651 214"/>
    <n v="158.66"/>
    <x v="426"/>
    <s v="BOSCH/3397118979 - JUEGO DE RAQUETAS / BOSCH/0092S30080 - BTR.(12V)S3 FURGONETA PEUGEOT / AJUSTE REDONDEOS BI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651"/>
    <s v="1651. Alumbrado público"/>
    <s v="21"/>
    <s v="214"/>
  </r>
  <r>
    <n v="220250033888"/>
    <s v="D"/>
    <d v="2025-07-18T00:00:00"/>
    <n v="22025001270"/>
    <s v="2025 07 1711 22199"/>
    <n v="158.22"/>
    <x v="243"/>
    <s v="ALB: 25-215760 PED: 25-025809-1003 S/PED: 1453 / MODULO PROGRAMADOR SOLEM DC 9V BL-IP1 1 ESTACION BLUETOOTH / MANGUITO P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4968"/>
    <s v="D"/>
    <d v="2025-07-24T00:00:00"/>
    <n v="22025004010"/>
    <s v="2025 03 9241 213"/>
    <n v="156.83000000000001"/>
    <x v="238"/>
    <s v="C.C. DELICIAS. (REBECA) +++ / HULE FELTEX 1.40X20MTS REF.-600765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3892"/>
    <s v="D"/>
    <d v="2025-07-18T00:00:00"/>
    <n v="22025001330"/>
    <s v="2025 01 9203 214"/>
    <n v="149.63999999999999"/>
    <x v="476"/>
    <s v="A.M. REPARACION VEHICULO OFICIAL RENAULT VEL SATIS 3161 GFG, R.I."/>
    <n v="30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9203"/>
    <s v="9203. Unidad de régimen interior"/>
    <s v="21"/>
    <s v="214"/>
  </r>
  <r>
    <n v="220250033902"/>
    <s v="D"/>
    <d v="2025-07-18T00:00:00"/>
    <n v="22025000912"/>
    <s v="2025 07 1721 22104"/>
    <n v="148.47999999999999"/>
    <x v="473"/>
    <s v="PILA BOTON CR2032 / MEMORIA TARJETA MICRO-SD + ADAPTADOR 16 GB INTENSO / BLOCS NOTAS 40X50 ADHV. / CINTA BALDUQUE 100MTR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21"/>
    <s v="1721. Protección del medio ambiente"/>
    <s v="22"/>
    <s v="22104"/>
  </r>
  <r>
    <n v="220250034932"/>
    <s v="D"/>
    <d v="2025-07-24T00:00:00"/>
    <n v="22025001132"/>
    <s v="2025 11 1631 22199"/>
    <n v="144.84"/>
    <x v="238"/>
    <s v="PANTALLA STIHL  0000-884-0251.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3608"/>
    <s v="D"/>
    <d v="2025-07-18T00:00:00"/>
    <n v="22025000731"/>
    <s v="2025 10 2312 212"/>
    <n v="144.44"/>
    <x v="452"/>
    <s v="MANTENIMIENTO, SUMINISTRO MATERIAL PINTURA, SEGOCRYL M-60 S 15LTPARA  EL CVA PASAJE DE LA MARQUESINA- AM. INICIATIVAS S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4869"/>
    <s v="D"/>
    <d v="2025-07-24T00:00:00"/>
    <n v="22025003875"/>
    <s v="2025 04 9204 213"/>
    <n v="144.41999999999999"/>
    <x v="176"/>
    <s v="ADQUISICIÓN PINTURA Y ACCESORIOS UTILIZADOS PARA PINTAR LOS DESPACHOS DEL CDIT"/>
    <n v="300"/>
    <s v="VALLADOLID"/>
    <s v="VALLADOLID"/>
    <x v="3"/>
    <s v="PrAbier - Procedimiento Abierto"/>
    <s v="MultiC - MultiCriterio"/>
    <x v="1"/>
    <x v="2"/>
    <s v="2"/>
    <s v="2. Gastos corrientes en bienes y servicios"/>
    <s v="04"/>
    <x v="1"/>
    <s v="9204"/>
    <s v="9204. Tecnologías de la información y comunicación"/>
    <s v="21"/>
    <s v="213"/>
  </r>
  <r>
    <n v="220250031013"/>
    <s v="D"/>
    <d v="2025-07-04T00:00:00"/>
    <n v="22025001324"/>
    <s v="2025 10 2412 22199"/>
    <n v="143.22"/>
    <x v="475"/>
    <s v="SUMINISTRO DE PLANTAS ,MAVITA 250 EC, EPINSEL,ANTICOCHINILLA PARA EL CURSO PARQUES Y JARD. DEL C. DE F. PARA EL EMPLEO-"/>
    <n v="300"/>
    <s v="TORDESILLAS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4871"/>
    <s v="D"/>
    <d v="2025-07-24T00:00:00"/>
    <n v="22025003875"/>
    <s v="2025 04 9204 213"/>
    <n v="140.55000000000001"/>
    <x v="176"/>
    <s v="ADQUISICIÓN PINTURA Y ACCESORIOS UTILIZADOS PARA PINTAR LOS DESPACHOS DEL CDIT"/>
    <n v="300"/>
    <s v="VALLADOLID"/>
    <s v="VALLADOLID"/>
    <x v="3"/>
    <s v="PrAbier - Procedimiento Abierto"/>
    <s v="MultiC - MultiCriterio"/>
    <x v="1"/>
    <x v="2"/>
    <s v="2"/>
    <s v="2. Gastos corrientes en bienes y servicios"/>
    <s v="04"/>
    <x v="1"/>
    <s v="9204"/>
    <s v="9204. Tecnologías de la información y comunicación"/>
    <s v="21"/>
    <s v="213"/>
  </r>
  <r>
    <n v="220250035021"/>
    <s v="D"/>
    <d v="2025-07-24T00:00:00"/>
    <n v="22025000917"/>
    <s v="2025 11 1321 214"/>
    <n v="140.41999999999999"/>
    <x v="143"/>
    <s v="TA25 135 REPARACION 4747-GSV KMS 343126 METER EASY, HACER PRUEBAS, CAMBIAR SENSOR PRESION DE ACEITE Y SANEAR INSTALACION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3639"/>
    <s v="D"/>
    <d v="2025-07-18T00:00:00"/>
    <n v="22025001130"/>
    <s v="2025 11 1631 22104"/>
    <n v="140.36000000000001"/>
    <x v="167"/>
    <s v="AV25/03409 F: 04/06/2025 / BOTA DE AGUA VERDE 317 P.+P. T-36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04"/>
  </r>
  <r>
    <n v="220250035093"/>
    <s v="D"/>
    <d v="2025-07-24T00:00:00"/>
    <n v="22025001347"/>
    <s v="2025 02 9332 212"/>
    <n v="139.77000000000001"/>
    <x v="234"/>
    <s v="SIN ID-MANTENIMIENTO / JUEGO GUIAS CAJON P/MALETA 340 - EQUIPACION FURGONETA / ID: 0046337-CASA CONSISTORIAL / RUEDA 1-0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2407"/>
    <s v="D"/>
    <d v="2025-07-11T00:00:00"/>
    <n v="22025002820"/>
    <s v="2025 08 1651 22199"/>
    <n v="135.68"/>
    <x v="125"/>
    <s v="PORTALAMP. SOLERA AD40-27 SOLERA   Adapta de E40 a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651"/>
    <s v="1651. Alumbrado público"/>
    <s v="22"/>
    <s v="22199"/>
  </r>
  <r>
    <n v="220250034970"/>
    <s v="D"/>
    <d v="2025-07-24T00:00:00"/>
    <n v="22025004010"/>
    <s v="2025 03 9241 213"/>
    <n v="131.31"/>
    <x v="238"/>
    <s v="C.C. DELICIAS. +++ / *CINTA MIARCO KREPP 24MMX45M / *TATAY ESCOBILLA WC STANDARD BLANCA 44314.01 /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5013"/>
    <s v="D"/>
    <d v="2025-07-24T00:00:00"/>
    <n v="22025000917"/>
    <s v="2025 11 1321 214"/>
    <n v="126.14"/>
    <x v="476"/>
    <s v="ACUERDO MARCO_2164HCN:CARGA DE AA Y REVISAR FUGA DE AA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0832"/>
    <s v="D"/>
    <d v="2025-07-03T00:00:00"/>
    <n v="22025001347"/>
    <s v="2025 02 9332 212"/>
    <n v="125.78"/>
    <x v="369"/>
    <s v="Albarán: VA25/472 Fecha: 04/02/25 / VIGAS LAMINADAS 80 / *TORREON ASESORIA JURIDICA *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1921"/>
    <s v="D"/>
    <d v="2025-07-09T00:00:00"/>
    <n v="22025000730"/>
    <s v="2025 10 2312 212"/>
    <n v="125.78"/>
    <x v="482"/>
    <s v="MANTENIMIENTO, SUMINISTRO DE M² TELA ASFALTICA ALUMINIO PLATA PARA EL CVA DELICIAS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2454"/>
    <s v="D"/>
    <d v="2025-07-11T00:00:00"/>
    <n v="22025001347"/>
    <s v="2025 02 9332 212"/>
    <n v="124.25"/>
    <x v="125"/>
    <s v="ROTHENBERGER 42MM / ASIENTO Y TAPA VICTORIA LACADO CON BISAGRAS DE ACERO INOXIDA / SILICONA PATTEX MULTIUSO 280ML BLANCO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2046"/>
    <s v="D"/>
    <d v="2025-07-09T00:00:00"/>
    <n v="22025001122"/>
    <s v="2025 11 1621 214"/>
    <n v="122.98"/>
    <x v="135"/>
    <s v="SOPORTE DE PALANCA COMPLETO / GESTION DE RESIDUOS MAQUINA TIPO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3645"/>
    <s v="D"/>
    <d v="2025-07-18T00:00:00"/>
    <n v="22025001103"/>
    <s v="2025 10 2314 212"/>
    <n v="121.24"/>
    <x v="125"/>
    <s v="SUMINISTRO DE BOMBILLA DOWN DISANO ECOLEX4 1729// ESPACIO JOVEN// JUNIO 2025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4"/>
    <s v="2314. Centro de programas juveniles"/>
    <s v="21"/>
    <s v="212"/>
  </r>
  <r>
    <n v="220250034906"/>
    <s v="D"/>
    <d v="2025-07-24T00:00:00"/>
    <n v="22025001122"/>
    <s v="2025 11 1621 214"/>
    <n v="119.79"/>
    <x v="143"/>
    <s v="TA25 139 REPARACION 4042-KXH KMS 236301 HACER CONVERGENCIA. 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0644"/>
    <s v="D"/>
    <d v="2025-07-03T00:00:00"/>
    <n v="22025000731"/>
    <s v="2025 10 2312 212"/>
    <n v="118.31"/>
    <x v="369"/>
    <s v="MANTENIMIENTO, SUMINISTRO DE  PLETINA ACERO INOX.ADH.37*11*2,5 11074PARA REPARACION DEL CVA ZONA ESTE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1017"/>
    <s v="D"/>
    <d v="2025-07-04T00:00:00"/>
    <n v="22025001079"/>
    <s v="2025 06 3232 212"/>
    <n v="117.1"/>
    <x v="452"/>
    <s v="SUMINISTRO MATERIAL DE PINTURA // CEIP LEÓN FELIPE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1009"/>
    <s v="D"/>
    <d v="2025-07-04T00:00:00"/>
    <n v="22025001325"/>
    <s v="2025 10 2412 22199"/>
    <n v="116.85"/>
    <x v="234"/>
    <s v="SUMINISTRO DE MATERIAL , PP CAUCHO MARRON MIARCO,CINTA AISLANTE 3M TEMPLE PARA EL CURSO DE PINTURA DEL C. DE F. EMPLEO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5115"/>
    <s v="D"/>
    <d v="2025-07-24T00:00:00"/>
    <n v="22025004010"/>
    <s v="2025 03 9241 213"/>
    <n v="114.99"/>
    <x v="238"/>
    <s v="C.C. JOSE LUIS MOSQUERA +++ / BARB. HARAGAN PROFESIONAL METALICO,S/M  75 cm / B40 CE - 41 CAP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5005"/>
    <s v="D"/>
    <d v="2025-07-24T00:00:00"/>
    <n v="22025000917"/>
    <s v="2025 11 1321 214"/>
    <n v="114.95"/>
    <x v="460"/>
    <s v="Verificar fallo ABS. Chequear con texa gestión. Revisar sensor, estaba fuera de su posición, colocar bien. Preuba dinámi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0670"/>
    <s v="D"/>
    <d v="2025-07-03T00:00:00"/>
    <n v="22025000730"/>
    <s v="2025 10 2312 212"/>
    <n v="114.48"/>
    <x v="220"/>
    <s v="MANTENIMIENTO, SUMINISTRO DE - Batería arranque VARTA 12V 74Ah 680EN 278x175x190 PARA EL CVA RONDILLA- AM- INICIATIVAS 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2051"/>
    <s v="D"/>
    <d v="2025-07-09T00:00:00"/>
    <n v="22025002821"/>
    <s v="2025 08 1532 214"/>
    <n v="112.29"/>
    <x v="501"/>
    <s v="TAPON DE 3/4 YIC ROSCADOR ( MATRICULA 4746FZF ) / LATIGUILLO DE 800MM RTL 3/4 YIC RM 12L 3/8 R2SC / MANO DE OBRA HIDRAUL"/>
    <n v="300"/>
    <s v="ALDEAMAYOR DE SAN MARTIN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30694"/>
    <s v="D"/>
    <d v="2025-07-03T00:00:00"/>
    <n v="22025001270"/>
    <s v="2025 07 1711 22199"/>
    <n v="110.9"/>
    <x v="445"/>
    <s v="TOBERA REGULABLE 15 VAN RAIN-BIRD 4,5 M. / TOBERA REGULABLE 12 VAN RAIN-BIRD 3,6 M. / COLLARIN TOMA 20-1/2&quot;&quot;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3683"/>
    <s v="D"/>
    <d v="2025-07-18T00:00:00"/>
    <n v="22025004895"/>
    <s v="2025 06 3231 212"/>
    <n v="110.69"/>
    <x v="386"/>
    <s v="SUMINISTRO MATERIAL DE PINTURA // ESCUELAS INFANTILE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30686"/>
    <s v="D"/>
    <d v="2025-07-03T00:00:00"/>
    <n v="22025001132"/>
    <s v="2025 11 1631 22199"/>
    <n v="107.87"/>
    <x v="238"/>
    <s v="ACEITE STIHL MEZCLA HP SUPER MIX VERDE 5LT 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5164"/>
    <s v="D"/>
    <d v="2025-07-24T00:00:00"/>
    <n v="22025001274"/>
    <s v="2025 07 1711 213"/>
    <n v="103.01"/>
    <x v="243"/>
    <s v="ALB: 25-213511 PED: 25-010683-1001 S/PED: SU VALE 1410 / REPARACION DE: SOPLADOR   MARCA: EMAK  MODELO: 68 SH 3   NS: BM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33669"/>
    <s v="D"/>
    <d v="2025-07-18T00:00:00"/>
    <n v="22025004894"/>
    <s v="2025 06 3232 212"/>
    <n v="96.11"/>
    <x v="482"/>
    <s v="SUMINISTRO MATERIAL DE ALBAÑIL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4904"/>
    <s v="D"/>
    <d v="2025-07-24T00:00:00"/>
    <n v="22025001122"/>
    <s v="2025 11 1621 214"/>
    <n v="95.29"/>
    <x v="143"/>
    <s v="TA25 140 REPARACION 5593-LBJ KMS 76487 D-M SELECTOR DE VELOCIDADES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3886"/>
    <s v="D"/>
    <d v="2025-07-18T00:00:00"/>
    <n v="22025001270"/>
    <s v="2025 07 1711 22199"/>
    <n v="94.62"/>
    <x v="238"/>
    <s v="FARDO HIGIENICO DOMESTICO 38M-96 UNDS / COMMENT|VALE 1461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0800"/>
    <s v="D"/>
    <d v="2025-07-03T00:00:00"/>
    <n v="22025004014"/>
    <s v="2025 03 9241 212"/>
    <n v="89.3"/>
    <x v="482"/>
    <s v="PUMALASTIC MS 290ML GRIS - CC ZONA SUR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1902"/>
    <s v="D"/>
    <d v="2025-07-09T00:00:00"/>
    <n v="22025000730"/>
    <s v="2025 10 2312 212"/>
    <n v="88.53"/>
    <x v="125"/>
    <s v="MANTENIMIENTO, SUMIISTRO DEMATERIALPARA REPARACIONES DE LOS CVA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3612"/>
    <s v="D"/>
    <d v="2025-07-18T00:00:00"/>
    <n v="22025000731"/>
    <s v="2025 10 2312 212"/>
    <n v="86.58"/>
    <x v="452"/>
    <s v="MANTENIMIENTO,SUMINISTRO DE MATERIAL DE PINTURA, TKROM MATE FORTUNA M-60 OCEANIC 4LTPARA EL  CVA PASAJE DE LA MARQUESIN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3892"/>
    <s v="D"/>
    <d v="2025-07-18T00:00:00"/>
    <n v="22025001330"/>
    <s v="2025 01 9203 214"/>
    <n v="83.89"/>
    <x v="476"/>
    <s v="A.M. REPARACION VEHICULO OFICIAL RENAULT VEL SATIS 3161 GFG, R.I."/>
    <n v="30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9203"/>
    <s v="9203. Unidad de régimen interior"/>
    <s v="21"/>
    <s v="214"/>
  </r>
  <r>
    <n v="220250034894"/>
    <s v="D"/>
    <d v="2025-07-24T00:00:00"/>
    <n v="22025001129"/>
    <s v="2025 11 1631 214"/>
    <n v="82.28"/>
    <x v="714"/>
    <s v="ALINEACION CAMIONETA ( 7686CZT ) / PARA SERVICIO DE LIMPIEZA 7686CZT.../// AM EXP 18/2022 // SERVICIO DE LIMPIEZA VIARIA"/>
    <n v="300"/>
    <s v="CÓRDOBA"/>
    <s v="CÓRDOBA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3900"/>
    <s v="D"/>
    <d v="2025-07-18T00:00:00"/>
    <n v="22025001276"/>
    <s v="2025 07 1711 214"/>
    <n v="81.47"/>
    <x v="739"/>
    <s v="OA EX-RP PEQ CABR RUEDA REPUESTO  MATRICULA 3255GXH / 1 7701209284 - BRIDA"/>
    <n v="300"/>
    <s v="ARROYO DE LA ENCOMIENDA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35025"/>
    <s v="D"/>
    <d v="2025-07-24T00:00:00"/>
    <n v="22025000917"/>
    <s v="2025 11 1321 214"/>
    <n v="80.540000000000006"/>
    <x v="460"/>
    <s v="MANETA DE FRENO DELANTERO HONDA CB-500-XA NO ORIGINAL REF 1110228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0837"/>
    <s v="D"/>
    <d v="2025-07-03T00:00:00"/>
    <n v="22025001347"/>
    <s v="2025 02 9332 212"/>
    <n v="77.36"/>
    <x v="176"/>
    <s v="DANPIN PAPEL TAPAR CON CINTA 15CMX45M ( SAN BENITO ) / PLASTICO TAPAR ROLLO 50X2 6 MICRAS ( SAN BENITO ) / MAGNUM+ BLANC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1025"/>
    <s v="D"/>
    <d v="2025-07-04T00:00:00"/>
    <n v="22025001082"/>
    <s v="2025 06 3231 212"/>
    <n v="76.45"/>
    <x v="386"/>
    <s v="DISOLVENTE LIMPIEZA PISTOLA / ESPUMA POLIURETANO PISTOLA / SIKAFILL 370 FIBRAS GRIS 5KG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33954"/>
    <s v="D"/>
    <d v="2025-07-18T00:00:00"/>
    <n v="22025001270"/>
    <s v="2025 07 1711 22199"/>
    <n v="74.87"/>
    <x v="482"/>
    <s v="SACA DE GRAVA 1.3 TN / SACO CEMENTO GRIS 32.5 R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5162"/>
    <s v="D"/>
    <d v="2025-07-24T00:00:00"/>
    <n v="22025001274"/>
    <s v="2025 07 1711 213"/>
    <n v="74.64"/>
    <x v="243"/>
    <s v="ALB: 25-217637 PED: 25-024810-1017 S/PED: 529277634  VALE 2203 / REPARACION DE: DESBROZADORA   MARCA: SHIL  MODELO:  FS1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32768"/>
    <s v="AD"/>
    <d v="2025-07-14T00:00:00"/>
    <n v="22025002470"/>
    <s v="2025 06 3341 22701"/>
    <n v="12347.1"/>
    <x v="935"/>
    <s v="SE-EC 8/2023 P.S.2 2ª PRÓRROGA CTTO SUMINISTRO INFRAESTRUCT. Y SERV. COMPLEMENTARIOS FERIA DEL LIBRO. AÑO 2025. LOTE 4"/>
    <n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4"/>
    <s v="3341"/>
    <s v="3341. Coordinación de políticas culturales"/>
    <s v="22"/>
    <s v="22701"/>
  </r>
  <r>
    <n v="220250034502"/>
    <s v="AD"/>
    <d v="2025-07-23T00:00:00"/>
    <n v="22025005186"/>
    <s v="2025 01 9203 22000"/>
    <n v="5563.58"/>
    <x v="936"/>
    <s v="SUMINISTRO SOBRES IMPRESOS AYUNTAMIENTO DE VALLADOLID ALMACEN DE ACOPIOS, R.I"/>
    <n v="220"/>
    <s v="ALCALA DE HENARES"/>
    <s v="MADRID"/>
    <x v="3"/>
    <s v="AdDirec - Adjudicación Directa"/>
    <s v="SinC - Sin Criterio"/>
    <x v="0"/>
    <x v="2"/>
    <s v="2"/>
    <s v="2. Gastos corrientes en bienes y servicios"/>
    <s v="01"/>
    <x v="6"/>
    <s v="9203"/>
    <s v="9203. Unidad de régimen interior"/>
    <s v="22"/>
    <s v="22000"/>
  </r>
  <r>
    <n v="220250034604"/>
    <s v="AD"/>
    <d v="2025-07-24T00:00:00"/>
    <n v="22025002756"/>
    <s v="2025 06 3231 212"/>
    <n v="5445"/>
    <x v="58"/>
    <s v="AMPLIACIÓN CONTRATO DE SUMINISTRO DE CRISTALERÍA PARA ESCUELAS INFANTILES MUNICIPALES. AÑO 2025"/>
    <n v="220"/>
    <s v="VALLADOLID"/>
    <s v="VALLADOLID"/>
    <x v="3"/>
    <s v="AdDirec - Adjudicación Directa"/>
    <s v="SinC - Sin Criterio"/>
    <x v="0"/>
    <x v="2"/>
    <s v="2"/>
    <s v="2. Gastos corrientes en bienes y servicios"/>
    <s v="06"/>
    <x v="4"/>
    <s v="3231"/>
    <s v="3231. Escuelas infantiles"/>
    <s v="21"/>
    <s v="212"/>
  </r>
  <r>
    <n v="220250032767"/>
    <s v="AD"/>
    <d v="2025-07-14T00:00:00"/>
    <n v="22025002469"/>
    <s v="2025 06 3341 22609"/>
    <n v="10164"/>
    <x v="181"/>
    <s v="SE-EC 8/2023 P.S.2 2ª PRÓRROGA CTTO. SUMINISTRO INFRAESTRUCT. Y SERV. COMPLEMENTARIIOS FERIA DEL LIBRO. AÑO 2025. LOTE 3"/>
    <n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4"/>
    <s v="3341"/>
    <s v="3341. Coordinación de políticas culturales"/>
    <s v="22"/>
    <s v="22609"/>
  </r>
  <r>
    <n v="220250032158"/>
    <s v="AD"/>
    <d v="2025-07-11T00:00:00"/>
    <n v="22025005163"/>
    <s v="2025 10 2312 632"/>
    <n v="5445"/>
    <x v="937"/>
    <s v="CONFECCION DE PROYECTO, DOCUMENTACION Y DIRECCION OBRA AMPLIACION CVA ARCA REAL."/>
    <n v="220"/>
    <s v="VALLADOLID"/>
    <s v="VALLADOLID"/>
    <x v="0"/>
    <s v="AdDirec - Adjudicación Directa"/>
    <s v="SinC - Sin Criterio"/>
    <x v="0"/>
    <x v="2"/>
    <s v="6"/>
    <s v="6. Inversiones reales"/>
    <s v="10"/>
    <x v="3"/>
    <s v="2312"/>
    <s v="2312. Iniciativas sociales"/>
    <s v="63"/>
    <s v="632"/>
  </r>
  <r>
    <n v="220250037302"/>
    <s v="AD"/>
    <d v="2025-08-07T00:00:00"/>
    <n v="22025005229"/>
    <s v="2025 01 9207 22602"/>
    <n v="5445"/>
    <x v="73"/>
    <s v="AM SECT 2021/37 ADJUDICA CAMPAÑA DE DIFUSIÓN DE LA ZONA DE BAJAS EMISIONES ZBE"/>
    <n v="22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9207"/>
    <s v="9207. Gobierno y relaciones"/>
    <s v="22"/>
    <s v="22602"/>
  </r>
  <r>
    <n v="220250045650"/>
    <s v="AD"/>
    <d v="2025-09-17T00:00:00"/>
    <n v="22025006923"/>
    <s v="2025 11 1621 22799"/>
    <n v="5445"/>
    <x v="110"/>
    <s v="ROTULADO Y VINILADO DE 3 BARREDOAS Y 1 BALDEADORA. SERVICIO DE LIMPIEZA."/>
    <n v="220"/>
    <s v="ZARATAN"/>
    <s v="VALLADOLID"/>
    <x v="0"/>
    <s v="AdDirec - Adjudicación Directa"/>
    <s v="SinC - Sin Criterio"/>
    <x v="0"/>
    <x v="2"/>
    <s v="2"/>
    <s v="2. Gastos corrientes en bienes y servicios"/>
    <s v="11"/>
    <x v="0"/>
    <s v="1621"/>
    <s v="1621. Recogida de residuos"/>
    <s v="22"/>
    <s v="22799"/>
  </r>
  <r>
    <n v="220250048664"/>
    <s v="AD"/>
    <d v="2025-09-30T00:00:00"/>
    <n v="22025006821"/>
    <s v="2025 01 4331 22602"/>
    <n v="5445"/>
    <x v="73"/>
    <s v="PUBLICACIÓN DE PUBLIRREPORTAJES WEB Y EN FORMATO PAPEL DE CONTENIDOS PARA PROMOCIONAR LOS PROGRAMAS DE LA AGENCIA"/>
    <n v="22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4331"/>
    <s v="4331. Desarrollo empresarial"/>
    <s v="22"/>
    <s v="22602"/>
  </r>
  <r>
    <n v="220250043583"/>
    <s v="AD"/>
    <d v="2025-09-02T00:00:00"/>
    <n v="22025006479"/>
    <s v="2025 04 9204 641"/>
    <n v="5184.6000000000004"/>
    <x v="557"/>
    <s v="SUMINISTRO  LICENCIAS PARA VARIOS PRODUCTOS DE ADOBE (Creative Cloud, Acrobat y Photosho) PARA EL AYTO DE VALLADOLID"/>
    <n v="220"/>
    <s v="VALLADOLID"/>
    <s v="VALLADOLID"/>
    <x v="3"/>
    <s v="AdDirec - Adjudicación Directa"/>
    <s v="SinC - Sin Criterio"/>
    <x v="0"/>
    <x v="2"/>
    <s v="6"/>
    <s v="6. Inversiones reales"/>
    <s v="04"/>
    <x v="1"/>
    <s v="9204"/>
    <s v="9204. Tecnologías de la información y comunicación"/>
    <s v="64"/>
    <s v="641"/>
  </r>
  <r>
    <n v="220250036823"/>
    <s v="AD"/>
    <d v="2025-08-06T00:00:00"/>
    <n v="22025006153"/>
    <s v="2025 08 1341 22799"/>
    <n v="5142.5"/>
    <x v="938"/>
    <s v="CAMPAÑA USO PATINETE"/>
    <n v="220"/>
    <s v="VALLADOLID"/>
    <s v="VALLADOLID"/>
    <x v="0"/>
    <s v="AdDirec - Adjudicación Directa"/>
    <s v="SinC - Sin Criterio"/>
    <x v="0"/>
    <x v="2"/>
    <s v="2"/>
    <s v="2. Gastos corrientes en bienes y servicios"/>
    <s v="08"/>
    <x v="2"/>
    <s v="1341"/>
    <s v="1341. Movilidad"/>
    <s v="22"/>
    <s v="22799"/>
  </r>
  <r>
    <n v="220250044333"/>
    <s v="AD"/>
    <d v="2025-09-09T00:00:00"/>
    <n v="22025006269"/>
    <s v="2025 10 2312 22617"/>
    <n v="5000"/>
    <x v="939"/>
    <s v="Taller de Autocuidado para familias y profesionales involucrados en el cuidado de personas con discapacidad, 2025- Inici"/>
    <n v="220"/>
    <s v="MADRID"/>
    <s v="MADR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17"/>
  </r>
  <r>
    <n v="220250048662"/>
    <s v="D"/>
    <d v="2025-09-30T00:00:00"/>
    <n v="22025004482"/>
    <s v="2025 04 3121 22106"/>
    <n v="5000"/>
    <x v="940"/>
    <s v="LABORATORIO DE ANÁLISIS CLÍNICOS PARA EL DEPARTAMENTO DE PREVENCIÓN Y SALUD LABORAL."/>
    <n v="300"/>
    <s v="VALLADOLID"/>
    <s v="VALLADOLID"/>
    <x v="3"/>
    <s v="AdDirec - Adjudicación Directa"/>
    <s v="SinC - Sin Criterio"/>
    <x v="0"/>
    <x v="2"/>
    <s v="2"/>
    <s v="2. Gastos corrientes en bienes y servicios"/>
    <s v="04"/>
    <x v="1"/>
    <s v="3121"/>
    <s v="3121. Prevención y salud laboral"/>
    <s v="22"/>
    <s v="22106"/>
  </r>
  <r>
    <n v="220250034755"/>
    <s v="AD"/>
    <d v="2025-07-24T00:00:00"/>
    <n v="22025001648"/>
    <s v="2025 10 2412 22799"/>
    <n v="9500"/>
    <x v="124"/>
    <s v="PRORROGA CONTRATO CELADURIA LOTE 2 CENTRO FORMACION PARA EL EMPLEO DE 01/08 A 31/12/2025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412"/>
    <s v="2412. Formación para el empleo"/>
    <s v="22"/>
    <s v="22799"/>
  </r>
  <r>
    <n v="220250034463"/>
    <s v="AD"/>
    <d v="2025-07-22T00:00:00"/>
    <n v="22025005350"/>
    <s v="2025 01 4331 22699"/>
    <n v="4840"/>
    <x v="941"/>
    <s v="PATROCINIO  POLO NACIONAL DE CONTENIDOS DIGITALES - AYUNTAMIENTO DE MÁLAGA PREMIOS IRIS GAMES"/>
    <n v="220"/>
    <s v="MALAGA"/>
    <s v="MALAGA"/>
    <x v="1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699"/>
  </r>
  <r>
    <n v="220250037301"/>
    <s v="AD"/>
    <d v="2025-08-07T00:00:00"/>
    <n v="22025005226"/>
    <s v="2025 01 9207 22602"/>
    <n v="4840"/>
    <x v="197"/>
    <s v="AM SECT 2021/37 ADJUDICA CAMPAÑA DIFUSIÒN ZONA BAJAS EMISIONES ZBE"/>
    <n v="22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9207"/>
    <s v="9207. Gobierno y relaciones"/>
    <s v="22"/>
    <s v="22602"/>
  </r>
  <r>
    <n v="220250043593"/>
    <s v="AD"/>
    <d v="2025-09-02T00:00:00"/>
    <n v="22025006079"/>
    <s v="2025 01 4331 22602"/>
    <n v="4840"/>
    <x v="73"/>
    <s v="PATROCINIO DE START INNOVA 12º EDICIÓN PARA EL CURSO 2025-2026 &quot;&quot;APRENDIENDO A EMPRENDER&quot;&quot;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602"/>
  </r>
  <r>
    <n v="220250044017"/>
    <s v="AD"/>
    <d v="2025-09-05T00:00:00"/>
    <n v="22025006591"/>
    <s v="2025 05 4314 22706"/>
    <n v="4840"/>
    <x v="378"/>
    <s v="CONTRATO DE UN ESTUDIO TÉCNICO PARA CONOCER EL POTENCIAL COMERCIAL DEL BARRIO NUEVO HOSPITAL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10"/>
    <s v="4314"/>
    <s v="4314. Actuaciones en materia de comercio minorista"/>
    <s v="22"/>
    <s v="22706"/>
  </r>
  <r>
    <n v="220250034467"/>
    <s v="AD"/>
    <d v="2025-07-22T00:00:00"/>
    <n v="22025005342"/>
    <s v="2025 11 1621 214"/>
    <n v="3630"/>
    <x v="497"/>
    <s v="REPARACIÓN DE VEHÍCULOS Y MAQUINARIA PARA PODER PRESTAR EL SERVICIO DE RECOGIDA DE RESIDUOS Y LA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21"/>
    <s v="1621. Recogida de residuos"/>
    <s v="21"/>
    <s v="214"/>
  </r>
  <r>
    <n v="220250047607"/>
    <s v="AD"/>
    <d v="2025-09-24T00:00:00"/>
    <n v="22025007019"/>
    <s v="2025 05 4312 22799"/>
    <n v="4725.05"/>
    <x v="921"/>
    <s v="Reparaciones de electricidad y fontanería en seis puestos de venta del mercado de la Rondilla.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10"/>
    <s v="4312"/>
    <s v="4312. Mercados"/>
    <s v="22"/>
    <s v="22799"/>
  </r>
  <r>
    <n v="220250036886"/>
    <s v="AD"/>
    <d v="2025-08-06T00:00:00"/>
    <n v="22025006055"/>
    <s v="2025 10 2315 22799"/>
    <n v="4598"/>
    <x v="294"/>
    <s v="PUNTOS VIOLETA EN LAS FIESTAS DE SAN LORENZO SITUADOS EN LA CUPULA DEL MILENIO, PLAZA MAYOR Y PUNTOS MOVILES FERIAS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5619"/>
    <s v="AD"/>
    <d v="2025-09-17T00:00:00"/>
    <n v="22025006274"/>
    <s v="2025 10 2312 22799"/>
    <n v="4583.3500000000004"/>
    <x v="805"/>
    <s v="CONCIERTO DIRIGIDO A LAS PERSONAS MAYORES DE LOS CVA, EN EL AUDIT. MIGUEL DELIBES EL  22 DE  DICIEM.- INICIATIVAS SOC.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799"/>
  </r>
  <r>
    <n v="220250036609"/>
    <s v="AD"/>
    <d v="2025-08-05T00:00:00"/>
    <n v="22025006020"/>
    <s v="2025 11 1361 214"/>
    <n v="4543.53"/>
    <x v="210"/>
    <s v="MANTENIMIENTO PREVENTIVA REVISION ENGRASE Y SUSTITUCION  ELEMENTOS  SEG  Y ESCALERA AUTOESCALA VA42345VE//SEISPC"/>
    <n v="220"/>
    <s v="MADRID"/>
    <s v="MADRID"/>
    <x v="0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1"/>
    <s v="214"/>
  </r>
  <r>
    <n v="220250036824"/>
    <s v="AD"/>
    <d v="2025-08-06T00:00:00"/>
    <n v="22025006147"/>
    <s v="2025 11 1631 22199"/>
    <n v="4480.38"/>
    <x v="942"/>
    <s v="Modelado y confección de 6 figuras de barrendero de 150mm con peana para premios del Servicio de Limpieza.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631"/>
    <s v="1631. Limpieza viaria"/>
    <s v="22"/>
    <s v="22199"/>
  </r>
  <r>
    <n v="220250037707"/>
    <s v="AD"/>
    <d v="2025-08-08T00:00:00"/>
    <n v="22025005214"/>
    <s v="2025 01 4331 22799"/>
    <n v="4446.75"/>
    <x v="943"/>
    <s v="ASISTENCIA TÉCNICA PARA PROPUESTAS DE PROMOCIÓN Y DIFUCIÓN EN FORMATO DIGITAL Y DIVULGATIVO DE PROYECTOS DE IDEVA"/>
    <n v="220"/>
    <s v="SIMANCAS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1275"/>
    <s v="AD"/>
    <d v="2025-08-21T00:00:00"/>
    <n v="22025006297"/>
    <s v="2025 05 4312 22699"/>
    <n v="4438.28"/>
    <x v="738"/>
    <s v="ADQUISICION RULETA GIRATORIA Y PANEL DE PREMIOS PARA DINAMIZAR Y ESTIMULAR LAS COMPRAS EN APERTURA DEL MERCADO RONDILLA."/>
    <n v="220"/>
    <s v="LA CISTERNIGA"/>
    <s v="VALLADOLID"/>
    <x v="3"/>
    <s v="AdDirec - Adjudicación Directa"/>
    <s v="SinC - Sin Criterio"/>
    <x v="0"/>
    <x v="2"/>
    <s v="2"/>
    <s v="2. Gastos corrientes en bienes y servicios"/>
    <s v="05"/>
    <x v="10"/>
    <s v="4312"/>
    <s v="4312. Mercados"/>
    <s v="22"/>
    <s v="22699"/>
  </r>
  <r>
    <n v="220250048244"/>
    <s v="AD"/>
    <d v="2025-09-26T00:00:00"/>
    <n v="22025006992"/>
    <s v="2025 09 4321 22799"/>
    <n v="4368.1000000000004"/>
    <x v="869"/>
    <s v="SUMINISTRO EN REGIMEN DE ALQUILER DE EQUIPOS DE REFRIGERACION PARA LA CÚPULA DEL MILENIO"/>
    <n v="220"/>
    <s v="VALLADOLID"/>
    <s v="VALLADOLID"/>
    <x v="0"/>
    <s v="AdDirec - Adjudicación Directa"/>
    <s v="SinC - Sin Criterio"/>
    <x v="0"/>
    <x v="2"/>
    <s v="2"/>
    <s v="2. Gastos corrientes en bienes y servicios"/>
    <s v="09"/>
    <x v="8"/>
    <s v="4321"/>
    <s v="4321. Turismo"/>
    <s v="22"/>
    <s v="22799"/>
  </r>
  <r>
    <n v="220250036610"/>
    <s v="AD"/>
    <d v="2025-08-05T00:00:00"/>
    <n v="22025006019"/>
    <s v="2025 11 1321 22699"/>
    <n v="4268.88"/>
    <x v="303"/>
    <s v="IMPORTE ANÁLISIS DE DROGAS REALIZADOS DE FEBRERO A JUNIO"/>
    <n v="220"/>
    <s v="SANTIAGO DE COMPOSTELA"/>
    <s v="LA CORUÑA"/>
    <x v="0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699"/>
  </r>
  <r>
    <n v="220250045265"/>
    <s v="AD"/>
    <d v="2025-09-15T00:00:00"/>
    <n v="22025006366"/>
    <s v="2025 02 9332 213"/>
    <n v="4254.99"/>
    <x v="57"/>
    <s v="Mantenimiento correctivo de la central de alarmas del Archivo Municipal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3"/>
  </r>
  <r>
    <n v="220250032557"/>
    <s v="D"/>
    <d v="2025-07-11T00:00:00"/>
    <n v="22025002597"/>
    <s v="2025 06 3321 629"/>
    <n v="1776.36"/>
    <x v="944"/>
    <s v="LOTE DVD // BIBLIOTECAS MUNICIPALES"/>
    <n v="300"/>
    <s v="GRAU I PLATJA (GANDIA)"/>
    <s v="VALENCIA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47523"/>
    <s v="AD"/>
    <d v="2025-09-23T00:00:00"/>
    <n v="22025006229"/>
    <s v="2025 07 1711 610"/>
    <n v="348181"/>
    <x v="51"/>
    <s v="1ª PRORROGA CONTRATO CONSERVACION Y MEJORA INFRAESTRUCTURAS VERDES _ZONAS SUR Y ESTE. LOTE 1_V. 18/2023"/>
    <n v="220"/>
    <s v="ALCOBENDAS"/>
    <s v="MADRID"/>
    <x v="0"/>
    <s v="PrAbier - Procedimiento Abierto"/>
    <s v="MultiC - MultiCriterio"/>
    <x v="2"/>
    <x v="2"/>
    <s v="6"/>
    <s v="6. Inversiones reales"/>
    <s v="07"/>
    <x v="9"/>
    <s v="1711"/>
    <s v="1711. Parques y jardines"/>
    <s v="61"/>
    <s v="610"/>
  </r>
  <r>
    <n v="220250034460"/>
    <s v="AD"/>
    <d v="2025-07-22T00:00:00"/>
    <n v="22025005422"/>
    <s v="2025 03 9241 635"/>
    <n v="4031.72"/>
    <x v="687"/>
    <s v="SPC 10/2025 REPOSICIÓN DE MOBILIARIO PARA CENTROS CÍVICOS"/>
    <n v="220"/>
    <s v="VALLADOLID"/>
    <s v="VALLADOLID"/>
    <x v="3"/>
    <s v="AdDirec - Adjudicación Directa"/>
    <s v="SinC - Sin Criterio"/>
    <x v="0"/>
    <x v="2"/>
    <s v="6"/>
    <s v="6. Inversiones reales"/>
    <s v="03"/>
    <x v="7"/>
    <s v="9241"/>
    <s v="9241. Participación ciudadana"/>
    <s v="63"/>
    <s v="635"/>
  </r>
  <r>
    <n v="220250031101"/>
    <s v="AD"/>
    <d v="2025-07-04T00:00:00"/>
    <n v="22025005008"/>
    <s v="2025 08 1341 22699"/>
    <n v="4030.39"/>
    <x v="198"/>
    <s v="MATERIAL ENCARGO REALIZADO AL SERVICIO DE MANTENIMIENTO (AYUNTAMIENTO) EN RELACIÓN CON INSTALACIÓN PERSIANAS DEL CMU"/>
    <n v="220"/>
    <s v="VALLADOLID"/>
    <s v="VALLADOLID"/>
    <x v="0"/>
    <s v="AdDirec - Adjudicación Directa"/>
    <s v="SinC - Sin Criterio"/>
    <x v="0"/>
    <x v="2"/>
    <s v="2"/>
    <s v="2. Gastos corrientes en bienes y servicios"/>
    <s v="08"/>
    <x v="2"/>
    <s v="1341"/>
    <s v="1341. Movilidad"/>
    <s v="22"/>
    <s v="22699"/>
  </r>
  <r>
    <n v="220250034468"/>
    <s v="AD"/>
    <d v="2025-07-22T00:00:00"/>
    <n v="22025005340"/>
    <s v="2025 11 1631 214"/>
    <n v="3630"/>
    <x v="135"/>
    <s v="REPARACIÓN DE VEHÍCULOS Y MAQUINARIA PARA PODER PRESTAR EL SERVICIO DE RECOGIDA DE RESIDUOS Y LA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4"/>
  </r>
  <r>
    <n v="220250034469"/>
    <s v="AD"/>
    <d v="2025-07-22T00:00:00"/>
    <n v="22025005339"/>
    <s v="2025 11 1631 214"/>
    <n v="3630"/>
    <x v="501"/>
    <s v="REPARACIÓN DE VEHÍCULOS Y MAQUINARIA PARA PODER PRESTAR EL SERVICIO DE RECOGIDA DE RESIDUOS Y LA LIMPIEZA VIARIA."/>
    <n v="220"/>
    <s v="ALDEAMAYOR DE SAN MARTIN"/>
    <s v="VALLADOLID"/>
    <x v="0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4"/>
  </r>
  <r>
    <n v="220250034471"/>
    <s v="AD"/>
    <d v="2025-07-22T00:00:00"/>
    <n v="22025005337"/>
    <s v="2025 11 1631 214"/>
    <n v="3630"/>
    <x v="786"/>
    <s v="REPARACIÓN DE VEHÍCULOS Y MAQUINARIA PARA PODER PRESTAR EL SERVICIO DE RECOGIDA DE RESIDUOS Y LA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4"/>
  </r>
  <r>
    <n v="220250034472"/>
    <s v="AD"/>
    <d v="2025-07-22T00:00:00"/>
    <n v="22025005336"/>
    <s v="2025 11 1631 214"/>
    <n v="3630"/>
    <x v="96"/>
    <s v="REPARACIÓN DE VEHÍCULOS Y MAQUINARIA PARA PODER PRESTAR EL SERVICIO DE RECOGIDA DE RESIDUOS Y LA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4"/>
  </r>
  <r>
    <n v="220250033066"/>
    <s v="AD"/>
    <d v="2025-07-16T00:00:00"/>
    <n v="22025004631"/>
    <s v="2025 10 2312 22618"/>
    <n v="3025"/>
    <x v="73"/>
    <s v="FESTIVAL 60+ACTIVOS- CVA- INICIATIVA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18"/>
  </r>
  <r>
    <n v="220250034474"/>
    <s v="AD"/>
    <d v="2025-07-23T00:00:00"/>
    <n v="22025005327"/>
    <s v="2025 04 9204 626"/>
    <n v="2548.6"/>
    <x v="220"/>
    <s v="SUSTITUCIÓN  BATERIAS SAIS DE LA POLICÍA Y DE LA AGENCIA DE INNOVACIÒN"/>
    <n v="220"/>
    <s v="VALLADOLID"/>
    <s v="VALLADOLID"/>
    <x v="3"/>
    <s v="AdDirec - Adjudicación Directa"/>
    <s v="SinC - Sin Criterio"/>
    <x v="0"/>
    <x v="2"/>
    <s v="6"/>
    <s v="6. Inversiones reales"/>
    <s v="04"/>
    <x v="1"/>
    <s v="9204"/>
    <s v="9204. Tecnologías de la información y comunicación"/>
    <s v="62"/>
    <s v="626"/>
  </r>
  <r>
    <n v="220250034470"/>
    <s v="AD"/>
    <d v="2025-07-22T00:00:00"/>
    <n v="22025005338"/>
    <s v="2025 11 1631 214"/>
    <n v="2420"/>
    <x v="787"/>
    <s v="REPARACIÓN DE VEHÍCULOS Y MAQUINARIA PARA PODER PRESTAR EL SERVICIO DE RECOGIDA DE RESIDUOS Y LA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4"/>
  </r>
  <r>
    <n v="220250034473"/>
    <s v="AD"/>
    <d v="2025-07-23T00:00:00"/>
    <n v="22025005335"/>
    <s v="2025 11 1631 214"/>
    <n v="2420"/>
    <x v="29"/>
    <s v="REPARACIÓN DE VEHÍCULOS Y MAQUINARIA PARA PODER PRESTAR EL SERVICIO DE RECOGIDA DE RESIDUOS Y LA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4"/>
  </r>
  <r>
    <n v="220250034537"/>
    <s v="AD"/>
    <d v="2025-07-23T00:00:00"/>
    <n v="22025005298"/>
    <s v="2025 09 4321 22799"/>
    <n v="2420"/>
    <x v="203"/>
    <s v="PRUEBA PERICIAL Y REDACCION INFORME DE LA PERDIDA DE FRIGORIAS DE LAS CAVAS INSTALADAS EN EL ESPACIO VALLADOLID ORIGEN"/>
    <n v="220"/>
    <s v="ZARATAN"/>
    <s v="VALLADOLID"/>
    <x v="0"/>
    <s v="AdDirec - Adjudicación Directa"/>
    <s v="SinC - Sin Criterio"/>
    <x v="0"/>
    <x v="2"/>
    <s v="2"/>
    <s v="2. Gastos corrientes en bienes y servicios"/>
    <s v="09"/>
    <x v="8"/>
    <s v="4321"/>
    <s v="4321. Turismo"/>
    <s v="22"/>
    <s v="22799"/>
  </r>
  <r>
    <n v="220250034750"/>
    <s v="AD"/>
    <d v="2025-07-24T00:00:00"/>
    <n v="22025005334"/>
    <s v="2025 11 1631 214"/>
    <n v="2420"/>
    <x v="395"/>
    <s v="REPARACIÓN DE VEHÍCULOS Y MAQUINARIA PARA PODER PRESTAR EL SERVICIO DE RECOGIDA DE RESIDUOS Y LA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4"/>
  </r>
  <r>
    <n v="220250034751"/>
    <s v="AD"/>
    <d v="2025-07-24T00:00:00"/>
    <n v="22025001649"/>
    <s v="2025 10 2311 22799"/>
    <n v="1550"/>
    <x v="124"/>
    <s v="PRORROGA CONTRATO CELADURIA-LOTE 2 COMEDOR SOCIAL-INTERVENCION SOC- DE 1/8/25 A 31/12/25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1"/>
    <s v="2311. Intervención social"/>
    <s v="22"/>
    <s v="22799"/>
  </r>
  <r>
    <n v="220250035565"/>
    <s v="AD"/>
    <d v="2025-07-28T00:00:00"/>
    <n v="22025005476"/>
    <s v="2025 11 1321 22199"/>
    <n v="4030.39"/>
    <x v="198"/>
    <s v="SUMINISTRO DE CORTINAS PARA DEPENDENCIAS DE LA POLICÍA MUNICIPAL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199"/>
  </r>
  <r>
    <n v="220250038617"/>
    <s v="AD"/>
    <d v="2025-08-12T00:00:00"/>
    <n v="22025006167"/>
    <s v="2025 0750 1721 633"/>
    <n v="3984.53"/>
    <x v="668"/>
    <s v="REPOSICION SISTEMA DE MEDIDA DE CINCO NANOSENSORES DE LA ZBE"/>
    <n v="220"/>
    <s v="VALLADOLID"/>
    <s v="VALLADOLID"/>
    <x v="3"/>
    <s v="AdDirec - Adjudicación Directa"/>
    <s v="SinC - Sin Criterio"/>
    <x v="0"/>
    <x v="2"/>
    <n v="6"/>
    <s v="6. Inversiones reales"/>
    <s v="07"/>
    <x v="9"/>
    <n v="1721"/>
    <s v="1721. Protección del medio ambiente"/>
    <n v="63"/>
    <n v="633"/>
  </r>
  <r>
    <n v="220250045579"/>
    <s v="AD"/>
    <d v="2025-09-16T00:00:00"/>
    <n v="22025006609"/>
    <s v="2025 01 4331 22799"/>
    <n v="3787.3"/>
    <x v="945"/>
    <s v="CONTRATACIÓN SERVICIOS DE DISEÑO, ACTUALIZACIÓN Y PUESTA EN MARCHA DE LA PÁGINA WEB &quot;&quot;PLAZA DEL MILENIO&quot;&quot;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5645"/>
    <s v="AD"/>
    <d v="2025-09-17T00:00:00"/>
    <n v="22025006703"/>
    <s v="2025 10 2312 212"/>
    <n v="3781.93"/>
    <x v="58"/>
    <s v="ESPEJOS DE DIFERENTES TAMAÑOS PARA EL CVA PASAJE DE LA MARQUESINA-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2"/>
  </r>
  <r>
    <n v="220250031098"/>
    <s v="AD"/>
    <d v="2025-07-04T00:00:00"/>
    <n v="22025005123"/>
    <s v="2025 03 9241 212"/>
    <n v="3746.77"/>
    <x v="58"/>
    <s v="SUMINISTRO DE ESPEJOS PARA C.C. DELICIAS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2"/>
  </r>
  <r>
    <n v="220250048067"/>
    <s v="AD"/>
    <d v="2025-09-25T00:00:00"/>
    <n v="22025006825"/>
    <s v="2025 10 2314 22799"/>
    <n v="3690"/>
    <x v="383"/>
    <s v="PLAN MUNICIPAL SOBRE DORGAS: PROGRAMAS DE REDUCCION DE RIESGOS CON COLECTIVOS VULNERABLES // SEP A DIC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799"/>
  </r>
  <r>
    <n v="220250047214"/>
    <s v="AD"/>
    <d v="2025-09-23T00:00:00"/>
    <n v="22025006503"/>
    <s v="2025 04 9231 22799"/>
    <n v="227676.84"/>
    <x v="946"/>
    <s v="1ª PRÓRROGA CONTRATO DE SERVICIOS DE &quot;&quot;ATENCIÓN CIUDADANA 010, CENTRALITA Y ATENC PRESENCIAL PARA AYTO VA- CAMBIO TERCERO"/>
    <n v="220"/>
    <s v="DONOSTIA-SAN SEBASTIAN"/>
    <s v="GUIPUZCOA"/>
    <x v="0"/>
    <s v="PrAbier - Procedimiento Abierto"/>
    <s v="MultiC - MultiCriterio"/>
    <x v="2"/>
    <x v="2"/>
    <s v="2"/>
    <s v="2. Gastos corrientes en bienes y servicios"/>
    <s v="04"/>
    <x v="1"/>
    <s v="9231"/>
    <s v="9231. Información, registro y gestión del padrón"/>
    <s v="22"/>
    <s v="22799"/>
  </r>
  <r>
    <n v="220250036140"/>
    <s v="AD"/>
    <d v="2025-07-30T00:00:00"/>
    <n v="22025005504"/>
    <s v="2025 10 2312 22706"/>
    <n v="3633.63"/>
    <x v="413"/>
    <s v="PROYECTO DE DECORACION, AMUEBLAMIEMTO Y EQUIPAMIENTO DEL CVA Y CEAS ZONA CENTRO,UBICADO EN  LEOPOLDO CANO 20- INICIATIVA"/>
    <n v="220"/>
    <s v="ARROYO DE LA ENCOMIENDA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706"/>
  </r>
  <r>
    <n v="220250030597"/>
    <s v="AD"/>
    <d v="2025-07-03T00:00:00"/>
    <n v="22025005033"/>
    <s v="2025 0850 1532 609"/>
    <n v="1507.79"/>
    <x v="203"/>
    <s v="Asistencia técnica (lote 2cc) ascensores calle salud (lote 1) ( D del 2024 pasado a disponible en el ejercicio 2025)"/>
    <n v="220"/>
    <s v="ZARATAN"/>
    <s v="VALLADOLID"/>
    <x v="0"/>
    <s v="PrAbier - Procedimiento Abierto"/>
    <s v="MultiC - MultiCriterio"/>
    <x v="1"/>
    <x v="2"/>
    <n v="6"/>
    <s v="6. Inversiones reales"/>
    <s v="08"/>
    <x v="2"/>
    <n v="1532"/>
    <s v="1532. Pavimentación vias públicas y otros servicios urbanísticos"/>
    <n v="62"/>
    <n v="609"/>
  </r>
  <r>
    <n v="220250030305"/>
    <s v="AD"/>
    <d v="2025-07-01T00:00:00"/>
    <n v="22025004659"/>
    <s v="2025 01 4331 22799"/>
    <n v="3630"/>
    <x v="947"/>
    <s v="ACOMPAÑAMIENTO TÉCNICO PARA GESTIÓN DE PROYECTOS Y PROPUESTAS DE FINANCIACIÓN PARA LA RED DE CIUDADES CENCYL"/>
    <n v="220"/>
    <s v="MADRID"/>
    <s v="MADR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37311"/>
    <s v="AD"/>
    <d v="2025-08-07T00:00:00"/>
    <n v="22025004677"/>
    <s v="2025 07 1721 22706"/>
    <n v="3630"/>
    <x v="948"/>
    <s v="ACTUALIZACIÓN CON NUEVOS SERVICIOS DE LA APP VALLAIRE"/>
    <n v="220"/>
    <s v="PALENCIA"/>
    <s v="PALENCIA"/>
    <x v="0"/>
    <s v="AdDirec - Adjudicación Directa"/>
    <s v="SinC - Sin Criterio"/>
    <x v="0"/>
    <x v="2"/>
    <s v="2"/>
    <s v="2. Gastos corrientes en bienes y servicios"/>
    <s v="07"/>
    <x v="9"/>
    <s v="1721"/>
    <s v="1721. Protección del medio ambiente"/>
    <s v="22"/>
    <s v="22706"/>
  </r>
  <r>
    <n v="220250045284"/>
    <s v="AD"/>
    <d v="2025-09-16T00:00:00"/>
    <n v="22025006916"/>
    <s v="2025 11 3111 22199"/>
    <n v="3500"/>
    <x v="164"/>
    <s v="PAGO DE CREDITOS GENERADOS POR LA IDENTIFICACION DE LOS ANIMALES DE COMPAÑÍA DEL CMPA AÑ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3111"/>
    <s v="3111. Protección de la salubridad pública"/>
    <s v="22"/>
    <s v="22199"/>
  </r>
  <r>
    <n v="220250045571"/>
    <s v="AD"/>
    <d v="2025-09-16T00:00:00"/>
    <n v="22025004724"/>
    <s v="2025 11 1631 22104"/>
    <n v="192501.3"/>
    <x v="949"/>
    <s v="CONTRATO VESTUARIO 1ª PRÓRROGA EXP. 6/2023 // SERVICIO DE LIMPIEZA VIARIA."/>
    <n v="220"/>
    <s v="LA CISTERNIGA"/>
    <s v="VALLADOLID"/>
    <x v="3"/>
    <s v="PrAbier - Procedimiento Abierto"/>
    <s v="MultiC - MultiCriterio"/>
    <x v="2"/>
    <x v="2"/>
    <s v="2"/>
    <s v="2. Gastos corrientes en bienes y servicios"/>
    <s v="11"/>
    <x v="0"/>
    <s v="1631"/>
    <s v="1631. Limpieza viaria"/>
    <s v="22"/>
    <s v="22104"/>
  </r>
  <r>
    <n v="220250045646"/>
    <s v="AD"/>
    <d v="2025-09-17T00:00:00"/>
    <n v="22025006279"/>
    <s v="2025 10 2312 22699"/>
    <n v="3483.3"/>
    <x v="492"/>
    <s v="MEDIOS TÉCNICOS Y SERVICIOS DEL CENTRO CULTURAL MIGUEL DELIBES PARA EL CONCIERTO DE NAVIDAD DE LOS CVA EN 2025- INICIATI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43587"/>
    <s v="AD"/>
    <d v="2025-09-02T00:00:00"/>
    <n v="22025006448"/>
    <s v="2025 05 4314 22799"/>
    <n v="3303.3"/>
    <x v="138"/>
    <s v="DISEÑO DEL MATERIAL NECESARIO PARA LA PUESTA EN FUNCIONAMIENTO DE UNA CAMPAÑA PARA LA PROMOCIÓN DEL COMERCIO LOCAL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10"/>
    <s v="4314"/>
    <s v="4314. Actuaciones en materia de comercio minorista"/>
    <s v="22"/>
    <s v="22799"/>
  </r>
  <r>
    <n v="220250038626"/>
    <s v="AD"/>
    <d v="2025-08-12T00:00:00"/>
    <n v="22025006060"/>
    <s v="2025 10 2315 22799"/>
    <n v="3182.3"/>
    <x v="677"/>
    <s v="TRANSPORTE, ALQUILER Y MOBILIARIO DE CASETA DE PUNTO VIOLETA EN MORERAS EN FERIAS 2025"/>
    <n v="220"/>
    <s v="VILLANUBLA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8239"/>
    <s v="AD"/>
    <d v="2025-09-26T00:00:00"/>
    <n v="22025007036"/>
    <s v="2025 05 4312 22699"/>
    <n v="3119.97"/>
    <x v="354"/>
    <s v="Impresión y colocación de señalética en mercados municipales."/>
    <n v="220"/>
    <s v="SANTOVENIA DE PISUERGA"/>
    <s v="VALLADOLID"/>
    <x v="3"/>
    <s v="AdDirec - Adjudicación Directa"/>
    <s v="SinC - Sin Criterio"/>
    <x v="0"/>
    <x v="2"/>
    <s v="2"/>
    <s v="2. Gastos corrientes en bienes y servicios"/>
    <s v="05"/>
    <x v="10"/>
    <s v="4312"/>
    <s v="4312. Mercados"/>
    <s v="22"/>
    <s v="22699"/>
  </r>
  <r>
    <n v="220250045565"/>
    <s v="AD"/>
    <d v="2025-09-16T00:00:00"/>
    <n v="22025006635"/>
    <s v="2025 06 3232 632"/>
    <n v="3068.75"/>
    <x v="527"/>
    <s v="CTTO. SERVICIOS REPARACIÓN DE CALDERAS DEL CENTRO DE EDUCACIÓN ESPECIAL Nº 1. 2025"/>
    <n v="220"/>
    <s v="VALLADOLID (POLIGONO SAN CRISTOBAL)"/>
    <s v="VALLADOLID"/>
    <x v="0"/>
    <s v="AdDirec - Adjudicación Directa"/>
    <s v="SinC - Sin Criterio"/>
    <x v="0"/>
    <x v="2"/>
    <s v="6"/>
    <s v="6. Inversiones reales"/>
    <s v="06"/>
    <x v="4"/>
    <s v="3232"/>
    <s v="3232. Conservación y mantenimiento centros educación infantil y primaria"/>
    <s v="63"/>
    <s v="632"/>
  </r>
  <r>
    <n v="220250037303"/>
    <s v="AD"/>
    <d v="2025-08-07T00:00:00"/>
    <n v="22025005236"/>
    <s v="2025 01 9207 22602"/>
    <n v="3025"/>
    <x v="701"/>
    <s v="AM SECT 2021/37 ADJUDICA CAMPAÑA DIFUSIÓN ZONA BAJAS EMISIONES ZBE"/>
    <n v="220"/>
    <s v="BURGOS"/>
    <s v="BURGOS"/>
    <x v="0"/>
    <s v="PrAbier - Procedimiento Abierto"/>
    <s v="MultiC - MultiCriterio"/>
    <x v="1"/>
    <x v="2"/>
    <s v="2"/>
    <s v="2. Gastos corrientes en bienes y servicios"/>
    <s v="01"/>
    <x v="6"/>
    <s v="9207"/>
    <s v="9207. Gobierno y relaciones"/>
    <s v="22"/>
    <s v="22602"/>
  </r>
  <r>
    <n v="220250035495"/>
    <s v="AD"/>
    <d v="2025-07-28T00:00:00"/>
    <n v="22025005488"/>
    <s v="2025 06 3321 633"/>
    <n v="3008.06"/>
    <x v="950"/>
    <s v="INSTALACIÓN EQUIPO DE CLIMATIZACIÓN BIBLIOTECA MUNICIPAL CAMPO GRANDE. AÑO 2025"/>
    <n v="220"/>
    <s v="VALLADOLID"/>
    <s v="VALLADOLID"/>
    <x v="0"/>
    <s v="AdDirec - Adjudicación Directa"/>
    <s v="SinC - Sin Criterio"/>
    <x v="0"/>
    <x v="2"/>
    <s v="6"/>
    <s v="6. Inversiones reales"/>
    <s v="06"/>
    <x v="4"/>
    <s v="3321"/>
    <s v="3321. Bibliotecas públicas"/>
    <s v="63"/>
    <s v="633"/>
  </r>
  <r>
    <n v="220250034605"/>
    <s v="AD"/>
    <d v="2025-07-24T00:00:00"/>
    <n v="22025000847"/>
    <s v="2025 06 3232 212"/>
    <n v="3000.8"/>
    <x v="119"/>
    <s v="AMPLIACIÓN CONTRATO SUMINISTRO MATERIAL PARA BAÑOS Y COCINAS DE LOS COLEGIOS PÚBLICOS. AÑO 2025"/>
    <n v="220"/>
    <s v="VALLADOLID"/>
    <s v="VALLADOLID"/>
    <x v="3"/>
    <s v="AdDirec - Adjudicación Directa"/>
    <s v="SinC - Sin Criterio"/>
    <x v="0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6442"/>
    <s v="AD"/>
    <d v="2025-09-22T00:00:00"/>
    <n v="22025006826"/>
    <s v="2025 02 9332 212"/>
    <n v="3000"/>
    <x v="58"/>
    <s v="SUMINISTRO Y COLOCACION DE VIDRIOS, REPARACIÓN DE PUERTAS CRISTAL, ETC EN DEPENDENCIAS A CARGO DEL CMEI, AÑO 2025"/>
    <n v="220"/>
    <s v="VALLADOLID"/>
    <s v="VALLADOLID"/>
    <x v="3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2"/>
  </r>
  <r>
    <n v="220250036048"/>
    <s v="AD"/>
    <d v="2025-07-30T00:00:00"/>
    <n v="22025005292"/>
    <s v="2025 10 2314 213"/>
    <n v="137.21"/>
    <x v="234"/>
    <s v="COPIA DE LLAVES MAESTRAS// ESPACIOS JOVEN NORTE Y SUR// JULIO 2025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1"/>
    <s v="213"/>
  </r>
  <r>
    <n v="220250037312"/>
    <s v="AD"/>
    <d v="2025-08-07T00:00:00"/>
    <n v="22025004537"/>
    <s v="2025 10 2312 22799"/>
    <n v="180000"/>
    <x v="69"/>
    <s v="Prórroga contrato prog.aprendizaje a lo largo de la vida  del  1  de septiembre al  31de diciembre de  2025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799"/>
  </r>
  <r>
    <n v="220250030498"/>
    <s v="AD"/>
    <d v="2025-07-02T00:00:00"/>
    <n v="22025005032"/>
    <s v="2025 10 2314 213"/>
    <n v="2959.66"/>
    <x v="951"/>
    <s v="INSTALACION DE LAMINAS SOLARES EN VENTANAS EXTERIORES DEL BAJO CUBIERTA DEL SERVICIO DE IGUALDAD // JULIOI-SEP 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1"/>
    <s v="213"/>
  </r>
  <r>
    <n v="220250036154"/>
    <s v="AD/"/>
    <d v="2025-07-31T00:00:00"/>
    <n v="22025002113"/>
    <s v="2025 10 2311 22700"/>
    <n v="-883.93"/>
    <x v="13"/>
    <s v="LIBERAR CRÉDITO SOBRANTE PRÓRROGA PROVISIONAL CONTRATO LIMPIEZA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1"/>
    <s v="2311. Intervención social"/>
    <s v="22"/>
    <s v="22700"/>
  </r>
  <r>
    <n v="220250035906"/>
    <s v="AD/"/>
    <d v="2025-07-29T00:00:00"/>
    <n v="22025001585"/>
    <s v="2025 10 2312 22799"/>
    <n v="-1097.28"/>
    <x v="6"/>
    <s v="LIBERAR CREDITO ENERO A ABRIL 2025 EST.DIURNAS LOTE 2 REST.7 UC Z.SUR UC2 RONDI.ARCA ZONA ESTE 2UC PARQUES"/>
    <n v="220"/>
    <s v="VILLAMURIEL DE CERRATO"/>
    <s v="PALENCIA"/>
    <x v="0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799"/>
  </r>
  <r>
    <n v="220250034509"/>
    <s v="AD/"/>
    <d v="2025-07-23T00:00:00"/>
    <n v="22025001596"/>
    <s v="2025 10 2312 22799"/>
    <n v="-1751.38"/>
    <x v="21"/>
    <s v="LIBERAR CREDITO CAUTIVO MESES DE ENERO A ABRIL- SERV. ESTANCIAS DIURNAS (IVA)"/>
    <n v="220"/>
    <s v="MADRID"/>
    <s v="MADRID"/>
    <x v="0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799"/>
  </r>
  <r>
    <n v="220250031563"/>
    <s v="AD"/>
    <d v="2025-07-08T00:00:00"/>
    <n v="22025005118"/>
    <s v="2025 10 2311 632"/>
    <n v="2904"/>
    <x v="267"/>
    <s v="ELABORACIÓN DE MEMORIA PARA LA REPARACIÓN DE TRES VIVIENDAS MUNICIPALES"/>
    <n v="220"/>
    <s v="VALLADOLID"/>
    <s v="VALLADOLID"/>
    <x v="0"/>
    <s v="AdDirec - Adjudicación Directa"/>
    <s v="SinC - Sin Criterio"/>
    <x v="0"/>
    <x v="2"/>
    <s v="6"/>
    <s v="6. Inversiones reales"/>
    <s v="10"/>
    <x v="3"/>
    <s v="2311"/>
    <s v="2311. Intervención social"/>
    <s v="63"/>
    <s v="632"/>
  </r>
  <r>
    <n v="220250034461"/>
    <s v="AD/"/>
    <d v="2025-07-22T00:00:00"/>
    <n v="22025002578"/>
    <s v="2025 10 2312 22799"/>
    <n v="-1772.65"/>
    <x v="281"/>
    <s v="LIBERAR CREDITO ENERO A MAYO 2025 SERVICIO RESTAURACION CENTRO DEESTANCIAS DIURNAS HUERTA DEL REY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799"/>
  </r>
  <r>
    <n v="220250030804"/>
    <s v="D"/>
    <d v="2025-07-03T00:00:00"/>
    <n v="22025004014"/>
    <s v="2025 03 9241 212"/>
    <n v="74.42"/>
    <x v="482"/>
    <s v="PUMALASTIC MS 290ML GRIS . C.C ZONA SUR (ID 44909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3898"/>
    <s v="D"/>
    <d v="2025-07-18T00:00:00"/>
    <n v="22025001276"/>
    <s v="2025 07 1711 214"/>
    <n v="73.81"/>
    <x v="460"/>
    <s v="ESPEJO DERECHO EN USO / MANO DE OBRA ( 9575-JTL  ) / PEQUEÑO MATERIAL / MANO DE OBRA ( 1984-LTF  )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30974"/>
    <s v="D"/>
    <d v="2025-07-04T00:00:00"/>
    <n v="22025000731"/>
    <s v="2025 10 2312 212"/>
    <n v="72.31"/>
    <x v="234"/>
    <s v="MANTENIMIENTO, SUMINISTRO DE  ADHESIVO MONTAJE SOUDAL T-REX 290ML NEGRO PARA REPARACION EN EL CVA PASAJE DE LA MARQUESIN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1919"/>
    <s v="D"/>
    <d v="2025-07-09T00:00:00"/>
    <n v="22025000730"/>
    <s v="2025 10 2312 212"/>
    <n v="70.709999999999994"/>
    <x v="482"/>
    <s v="MANTENIMIENTO, SUMINISTRO DE M² XPS 40 MM (2600X600X40) PRA EL CVA SAN JUAN- AM- INICI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0666"/>
    <s v="D"/>
    <d v="2025-07-03T00:00:00"/>
    <n v="22025001132"/>
    <s v="2025 11 1631 22199"/>
    <n v="70.59"/>
    <x v="238"/>
    <s v="MORDAZA IRWIN 10WR 250MM / COPIA LLAVE NORMAL / TORNI. CH88H 3.9X1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3965"/>
    <s v="D"/>
    <d v="2025-07-18T00:00:00"/>
    <n v="22025001269"/>
    <s v="2025 07 1711 22104"/>
    <n v="70.239999999999995"/>
    <x v="158"/>
    <s v="BOTA TARTAN S3+CI+SRC Nº39 (                       ) / CHAQUETA POLAR ARTIC MARINO T-L (                       )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4"/>
  </r>
  <r>
    <n v="220250030998"/>
    <s v="D"/>
    <d v="2025-07-04T00:00:00"/>
    <n v="22025000730"/>
    <s v="2025 10 2312 212"/>
    <n v="69.02"/>
    <x v="243"/>
    <s v="MANTENIMIENTO, SUMINISTRO DE  BARRA 1 ML. POLIETILENO BARRA PE100 AD PN16 25 PRA REPARACION DEL CVA RONDILLA- AM- INIC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3884"/>
    <s v="D"/>
    <d v="2025-07-18T00:00:00"/>
    <n v="22025001270"/>
    <s v="2025 07 1711 22199"/>
    <n v="68.97"/>
    <x v="158"/>
    <s v="TAPON 3M 1271 REUTILIZABLE C/CORDON (                       )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1999"/>
    <s v="D"/>
    <d v="2025-07-09T00:00:00"/>
    <n v="22025004894"/>
    <s v="2025 06 3232 212"/>
    <n v="68.66"/>
    <x v="243"/>
    <s v="SUMINISTRO MATERIAL DE FONTANERÍA // CEIP LEÓN FELIPE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0668"/>
    <s v="D"/>
    <d v="2025-07-03T00:00:00"/>
    <n v="22025000731"/>
    <s v="2025 10 2312 212"/>
    <n v="67.83"/>
    <x v="176"/>
    <s v="MANT. SUMINISTRO DE CINTA KREP 24MM X45 , NEVADA+BLANCO 15L PRA REPARACION DEL  CVA PASAJE MARQUESINA -AM- INICIATIVAS 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0834"/>
    <s v="D"/>
    <d v="2025-07-03T00:00:00"/>
    <n v="22025001347"/>
    <s v="2025 02 9332 212"/>
    <n v="66.709999999999994"/>
    <x v="386"/>
    <s v="LLAVE ALLEN LARGA 5,0MM / BATERIA BOSCH 12V 2,0Ah / PALO ESCOBA / FREGONA 1,40M / CEPILLO ESCOBA (SIN PALO) / RECOGEDOR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3604"/>
    <s v="D"/>
    <d v="2025-07-18T00:00:00"/>
    <n v="22025000731"/>
    <s v="2025 10 2312 212"/>
    <n v="66.55"/>
    <x v="176"/>
    <s v="MANTENIMIENTO, SUMINISTRO DE MONTOKRIL LISO BLANCO 15L PARA LA  PERGOLA CAMPO GRANDE ,ID0046957-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3677"/>
    <s v="D"/>
    <d v="2025-07-18T00:00:00"/>
    <n v="22025001128"/>
    <s v="2025 11 1621 22199"/>
    <n v="65.72"/>
    <x v="125"/>
    <s v="PULSADOR SE ZB4-BA2    NEGRO / PULSADOR SE ZB4-BA3  VERDE / PULSAD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5156"/>
    <s v="D"/>
    <d v="2025-07-24T00:00:00"/>
    <n v="22025001274"/>
    <s v="2025 07 1711 213"/>
    <n v="65.239999999999995"/>
    <x v="243"/>
    <s v="ALB: 25-217232 PED: 25-024807-1017 S/PED: 534008870 VALE 1447 / REPARACION DE: DESBROZADORA   MARCA: STIHL  MODELO: FS13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35095"/>
    <s v="D"/>
    <d v="2025-07-24T00:00:00"/>
    <n v="22025001347"/>
    <s v="2025 02 9332 212"/>
    <n v="62.73"/>
    <x v="452"/>
    <s v="TKROM ESMALTE ANTIOXIDANTE GRIS PLATA 4LT                                   ( MANTENIMIENTO DE EDIFICIOS E INSTALACIONE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4936"/>
    <s v="D"/>
    <d v="2025-07-24T00:00:00"/>
    <n v="22025001132"/>
    <s v="2025 11 1631 22199"/>
    <n v="62.68"/>
    <x v="238"/>
    <s v="REMACHES 4.8X30  FLOR ANCHA R0074830 (200U) (1536). 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0777"/>
    <s v="D"/>
    <d v="2025-07-03T00:00:00"/>
    <n v="22025001122"/>
    <s v="2025 11 1621 214"/>
    <n v="62.07"/>
    <x v="96"/>
    <s v="MANO DE OBRA COMPROBAR FALLO EN LUZ DE CORTO ALCANCE, REPARAR I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3872"/>
    <s v="D"/>
    <d v="2025-07-18T00:00:00"/>
    <n v="22025001269"/>
    <s v="2025 07 1711 22104"/>
    <n v="58.83"/>
    <x v="158"/>
    <s v="ZAPATO MONTI S3 SRC Nº45 (                       )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4"/>
  </r>
  <r>
    <n v="220250033602"/>
    <s v="D"/>
    <d v="2025-07-18T00:00:00"/>
    <n v="22025000731"/>
    <s v="2025 10 2312 212"/>
    <n v="58.53"/>
    <x v="176"/>
    <s v="MANTENIMIENTO, SUMINISTRO DE MATERIAL, DANPIN PACK 2 REC. VELOUR NARANJA 6CM PARA EL  CVA RIO ESGUEVA -AM-INICIATIVAS S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5003"/>
    <s v="D"/>
    <d v="2025-07-24T00:00:00"/>
    <n v="22025000917"/>
    <s v="2025 11 1321 214"/>
    <n v="56.88"/>
    <x v="499"/>
    <s v="1 8200183752 - FUNDA PEDAL EMBRG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5019"/>
    <s v="D"/>
    <d v="2025-07-24T00:00:00"/>
    <n v="22025000917"/>
    <s v="2025 11 1321 214"/>
    <n v="54.45"/>
    <x v="143"/>
    <s v="TA25 134 REPARACION 1760-LKK KMS 63791 METER EASY PARA VER AVERIAS,  HACER REGENERACION FORZADA, BORRAR AVERIAS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0732"/>
    <s v="D"/>
    <d v="2025-07-03T00:00:00"/>
    <n v="22025000769"/>
    <s v="2025 11 1361 22199"/>
    <n v="53.59"/>
    <x v="32"/>
    <s v="PILOTO POSTERIOR DCHO.*** / PILOTO POSTERIOR*** / PILOTO POSTERIOR*** / PILOTO POSTERIOR DCHO.*** / DESENGRASANTE EN FRI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3799"/>
    <s v="D"/>
    <d v="2025-07-18T00:00:00"/>
    <n v="22025001496"/>
    <s v="2025 05 4312 22199"/>
    <n v="53.5"/>
    <x v="482"/>
    <s v="SACO CEMENTO GRIS 32.5 R / SACO DE YESO TOSCO / SACO DE ARENA FINA 30KG"/>
    <n v="300"/>
    <s v="VALLADOLID"/>
    <s v="VALLADOLID"/>
    <x v="3"/>
    <s v="PrAbier - Procedimiento Abierto"/>
    <s v="MultiC - MultiCriterio"/>
    <x v="1"/>
    <x v="2"/>
    <s v="2"/>
    <s v="2. Gastos corrientes en bienes y servicios"/>
    <s v="05"/>
    <x v="10"/>
    <s v="4312"/>
    <s v="4312. Mercados"/>
    <s v="22"/>
    <s v="22199"/>
  </r>
  <r>
    <n v="220250035101"/>
    <s v="D"/>
    <d v="2025-07-24T00:00:00"/>
    <n v="22025001347"/>
    <s v="2025 02 9332 212"/>
    <n v="52.8"/>
    <x v="369"/>
    <s v="Albarán: VA25/2623 Fecha: 17/06/25 / CASA CONSISTORIAL PSOE / TACO DUOPOWER 6*30 (100 U.) 555006 / TIRAFONDO SPAX 4*60 L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3728"/>
    <s v="D"/>
    <d v="2025-07-18T00:00:00"/>
    <n v="22025001070"/>
    <s v="2025 11 3111 22199"/>
    <n v="52.78"/>
    <x v="158"/>
    <s v="BOTA PU PRADO VERDE S5 -20º Nº41 (                       )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3111"/>
    <s v="3111. Protección de la salubridad pública"/>
    <s v="22"/>
    <s v="22199"/>
  </r>
  <r>
    <n v="220250032431"/>
    <s v="D"/>
    <d v="2025-07-11T00:00:00"/>
    <n v="22025000914"/>
    <s v="2025 07 1721 22199"/>
    <n v="52.27"/>
    <x v="473"/>
    <s v="BOLSA DESECANTES (60U)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21"/>
    <s v="1721. Protección del medio ambiente"/>
    <s v="22"/>
    <s v="22199"/>
  </r>
  <r>
    <n v="220250032001"/>
    <s v="D"/>
    <d v="2025-07-09T00:00:00"/>
    <n v="22025004894"/>
    <s v="2025 06 3232 212"/>
    <n v="51.03"/>
    <x v="693"/>
    <s v="TUBO CUADRADO 16X16X1,5 DD11 // CEIP PABLO PICASSO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2503"/>
    <s v="D"/>
    <d v="2025-07-11T00:00:00"/>
    <n v="22025001347"/>
    <s v="2025 02 9332 212"/>
    <n v="50.8"/>
    <x v="243"/>
    <s v="ALB: 25-215050 PED: 25-024790-1003 S/PED: RECINTO FERIAL / BOTE HILO TEFLON UNILOCK 160M TANGIT / TAPON ROSCA MACHO LATO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4991"/>
    <s v="D"/>
    <d v="2025-07-24T00:00:00"/>
    <n v="22025004010"/>
    <s v="2025 03 9241 213"/>
    <n v="50.23"/>
    <x v="386"/>
    <s v="C.C. RONDILLA (ID 46807) // SILICONA NEUTR BLANCO MATE 300ML / SILICONA NEUTRA TRANSLUCIDA / SILICONA NEUTRA GRI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5190"/>
    <s v="D"/>
    <d v="2025-07-24T00:00:00"/>
    <n v="22025001270"/>
    <s v="2025 07 1711 22199"/>
    <n v="48.51"/>
    <x v="243"/>
    <s v="ALB: 25-217085 PED: 25-028134-1003 S/PED: 1470 / VALVULA COMPUERTA LATON H-H 2&quot;&quot; / RACORD BARCELONA B25 MACHO 1&quot;&quot;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3667"/>
    <s v="D"/>
    <d v="2025-07-18T00:00:00"/>
    <n v="22025001128"/>
    <s v="2025 11 1621 22199"/>
    <n v="48.42"/>
    <x v="452"/>
    <s v="SPRAY SEGOPI-TECH PRECARGA DISOLVENTE 0,4LT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3710"/>
    <s v="D"/>
    <d v="2025-07-18T00:00:00"/>
    <n v="22025001128"/>
    <s v="2025 11 1621 22199"/>
    <n v="48.41"/>
    <x v="475"/>
    <s v="XEKATOR (5 L) ABONO CE. /// SERVICIO DE LIMPIEZA."/>
    <n v="300"/>
    <s v="TORDESILLAS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0994"/>
    <s v="D"/>
    <d v="2025-07-04T00:00:00"/>
    <n v="22025001496"/>
    <s v="2025 05 4312 22199"/>
    <n v="48.4"/>
    <x v="234"/>
    <s v="ID:MERCADOS / ADHESIVO VINILO POLIMERICO &quot;&quot; LLAVE PASO DE AGUA &quot;&quot;  210x150mm"/>
    <n v="300"/>
    <s v="VALLADOLID"/>
    <s v="VALLADOLID"/>
    <x v="3"/>
    <s v="PrAbier - Procedimiento Abierto"/>
    <s v="UniC - Único Criterio"/>
    <x v="1"/>
    <x v="2"/>
    <s v="2"/>
    <s v="2. Gastos corrientes en bienes y servicios"/>
    <s v="05"/>
    <x v="10"/>
    <s v="4312"/>
    <s v="4312. Mercados"/>
    <s v="22"/>
    <s v="22199"/>
  </r>
  <r>
    <n v="220250032452"/>
    <s v="D"/>
    <d v="2025-07-11T00:00:00"/>
    <n v="22025001347"/>
    <s v="2025 02 9332 212"/>
    <n v="47.96"/>
    <x v="125"/>
    <s v="DOWN.EMP IRELUZ IRD-2405 BL RED. 25W 4000K / TASA ECORAEE   (R.DECRETO 208/2005)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5186"/>
    <s v="D"/>
    <d v="2025-07-24T00:00:00"/>
    <n v="22025001270"/>
    <s v="2025 07 1711 22199"/>
    <n v="46.69"/>
    <x v="243"/>
    <s v="ALB: 25-216980 PED: 25-027924-1003 S/PED: 1468 / BOLSA 50 ACOPLES EN CODO ROSCA MACHO 3/4 / BOBINA RECORTABLE PE 1/2 / B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5041"/>
    <s v="D"/>
    <d v="2025-07-24T00:00:00"/>
    <n v="22025000920"/>
    <s v="2025 11 1321 22199"/>
    <n v="45.64"/>
    <x v="238"/>
    <s v="COMMENT|+++ DISTRITO 5 +++ / CIERRE ELECTRICO JIS 1740 / MASSO PREBEN HORMIGAS 230073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33663"/>
    <s v="D"/>
    <d v="2025-07-18T00:00:00"/>
    <n v="22025004894"/>
    <s v="2025 06 3232 212"/>
    <n v="43.5"/>
    <x v="482"/>
    <s v="SACO DE ESCAYOLA / SACO CEMENTO GRIS 32.5 R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5035"/>
    <s v="D"/>
    <d v="2025-07-24T00:00:00"/>
    <n v="22025000920"/>
    <s v="2025 11 1321 22199"/>
    <n v="43.45"/>
    <x v="238"/>
    <s v="COMMENT|++ RETIRA ROBERTO ++ / COMMENT|++ DISTRITO 5 ++ / COPIA LLAVE NORMAL / LLAVERO PORTAETIQUETAS PLASTICO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30802"/>
    <s v="D"/>
    <d v="2025-07-03T00:00:00"/>
    <n v="22025004014"/>
    <s v="2025 03 9241 212"/>
    <n v="43.12"/>
    <x v="482"/>
    <s v="PUMALASTIC MS 290ML BL -  CIC CONDE ANSÚREZ (ID 46310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3661"/>
    <s v="D"/>
    <d v="2025-07-18T00:00:00"/>
    <n v="22025001128"/>
    <s v="2025 11 1621 22199"/>
    <n v="41.56"/>
    <x v="452"/>
    <s v="SPRAY SEGOPI-TECH IMPRI.ANTIOXIDANTE GRIS 0,4LT / SPRAY SEGOPI-TECH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4921"/>
    <s v="D"/>
    <d v="2025-07-24T00:00:00"/>
    <n v="22025001128"/>
    <s v="2025 11 1621 22199"/>
    <n v="41.08"/>
    <x v="243"/>
    <s v="ALB: 25-216502 PED: 25-027168-1015 S/PED:  / RACORD BARCELONA B25 HEMBRA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0701"/>
    <s v="D"/>
    <d v="2025-07-03T00:00:00"/>
    <n v="22025001214"/>
    <s v="2025 01 9206 22199"/>
    <n v="40.659999999999997"/>
    <x v="238"/>
    <s v="REPOSAPIES FELLOWES AJUSTABLE ERGO"/>
    <n v="300"/>
    <s v="VALLADOLID"/>
    <s v="VALLADOLID"/>
    <x v="3"/>
    <s v="PrAbier - Procedimiento Abierto"/>
    <s v="MultiC - MultiCriterio"/>
    <x v="1"/>
    <x v="2"/>
    <s v="2"/>
    <s v="2. Gastos corrientes en bienes y servicios"/>
    <s v="01"/>
    <x v="6"/>
    <s v="9206"/>
    <s v="9206. Archivo municipal"/>
    <s v="22"/>
    <s v="22199"/>
  </r>
  <r>
    <n v="220250032005"/>
    <s v="D"/>
    <d v="2025-07-09T00:00:00"/>
    <n v="22025004894"/>
    <s v="2025 06 3232 212"/>
    <n v="40.58"/>
    <x v="238"/>
    <s v="*CJ TORNI. DIN  603 6.8  6X 40MM S/TUERCA (200UD) / TUERCA AUTOBLOCANTE DIN 985 M- 6  ZIN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0610"/>
    <s v="D"/>
    <d v="2025-07-03T00:00:00"/>
    <n v="22025001043"/>
    <s v="2025 10 2311 212"/>
    <n v="39.85"/>
    <x v="238"/>
    <s v="F - 6474 - CERRADURA LINCE PARA VVDA ALOJ PROV CALLE SOTO 58 -1A - ORTIZ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34930"/>
    <s v="D"/>
    <d v="2025-07-24T00:00:00"/>
    <n v="22025001103"/>
    <s v="2025 10 2314 212"/>
    <n v="38.32"/>
    <x v="238"/>
    <s v="RUEDAS PARA PANELES DE EXPOSITORES//  ESPACIO JOVEN ZONA SUR// JULIO 2025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4"/>
    <s v="2314. Centro de programas juveniles"/>
    <s v="21"/>
    <s v="212"/>
  </r>
  <r>
    <n v="220250035029"/>
    <s v="D"/>
    <d v="2025-07-24T00:00:00"/>
    <n v="22025000920"/>
    <s v="2025 11 1321 22199"/>
    <n v="38.15"/>
    <x v="238"/>
    <s v="COMMENT|++ RETIRA ROBERTO ++ / COMMENT|++ DISTRITO 5 ++ / CERRADURA AMIG MOD 328 COD 22416 55MM INOX 18/8 / LLAVE L P.BO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33647"/>
    <s v="D"/>
    <d v="2025-07-18T00:00:00"/>
    <n v="22025004894"/>
    <s v="2025 06 3232 212"/>
    <n v="34.630000000000003"/>
    <x v="482"/>
    <s v="SACO DE YESO TOSCO // CEIP ALLUE MORER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2027"/>
    <s v="D"/>
    <d v="2025-07-09T00:00:00"/>
    <n v="22025004932"/>
    <s v="2025 06 3321 212"/>
    <n v="34.380000000000003"/>
    <x v="238"/>
    <s v="SUMINISTRO MATERIA DE FERRETERÍA // BIBLIOTECAS MUNICIP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321"/>
    <s v="3321. Bibliotecas públicas"/>
    <s v="21"/>
    <s v="212"/>
  </r>
  <r>
    <n v="220250032456"/>
    <s v="D"/>
    <d v="2025-07-11T00:00:00"/>
    <n v="22025001347"/>
    <s v="2025 02 9332 212"/>
    <n v="34.04"/>
    <x v="445"/>
    <s v="SUMIDERO SIFONICO 150X150 MM.S/VERT. 75 / CODO H-H 87º Ø 75 / TUBO EVACUACION 75 &quot;&quot;B&quot;&quot; 1 ML. ENCOLAR / MANGUITO UNION H-H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0662"/>
    <s v="D"/>
    <d v="2025-07-03T00:00:00"/>
    <n v="22025000731"/>
    <s v="2025 10 2312 212"/>
    <n v="32.11"/>
    <x v="238"/>
    <s v="MANTENIMIENTO, SUMINISTRO DE MALLA SOMBREAD VERDE 4X5 MTS PARA EL CVA RIO ESGUEVA- INICIATIVAS SOCIALES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3974"/>
    <s v="D"/>
    <d v="2025-07-18T00:00:00"/>
    <n v="22025002821"/>
    <s v="2025 08 1532 214"/>
    <n v="30.25"/>
    <x v="341"/>
    <s v="REPARACION PINCHAZO ( Y EQUILIBRADO 4171-LSL )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32032"/>
    <s v="D"/>
    <d v="2025-07-09T00:00:00"/>
    <n v="22025004932"/>
    <s v="2025 06 3321 212"/>
    <n v="29.04"/>
    <x v="125"/>
    <s v="PANEL DISANO ECO // TASA ECORAEE // BIBLIOTECA FRANCISCO PINO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321"/>
    <s v="3321. Bibliotecas públicas"/>
    <s v="21"/>
    <s v="212"/>
  </r>
  <r>
    <n v="220250030680"/>
    <s v="D"/>
    <d v="2025-07-03T00:00:00"/>
    <n v="22025001132"/>
    <s v="2025 11 1631 22199"/>
    <n v="26.54"/>
    <x v="125"/>
    <s v="D.INTERR NIESSEN 8111 mecanismo / D.TECLA  NIESSEN 8211-BA / MARCO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4934"/>
    <s v="D"/>
    <d v="2025-07-24T00:00:00"/>
    <n v="22025001132"/>
    <s v="2025 11 1631 22199"/>
    <n v="25.83"/>
    <x v="238"/>
    <s v="COPIA LLAVE SEGURIDAD PUNTOS / COPIA LLAVE NORMAL.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0986"/>
    <s v="D"/>
    <d v="2025-07-04T00:00:00"/>
    <n v="22025001270"/>
    <s v="2025 07 1711 22199"/>
    <n v="24.37"/>
    <x v="243"/>
    <s v="ALB: 25-215198 PED: 25-025050-1001 S/PED: 1396 / HONDA ACEITE 4T 1L (SUPERMULTIGRADO 15W40) (SIGAUS INCLUIDO)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0593"/>
    <s v="AD"/>
    <d v="2025-07-03T00:00:00"/>
    <n v="22025005029"/>
    <s v="2025 02 9332 213"/>
    <n v="2759.31"/>
    <x v="198"/>
    <s v="SUMINISTRO STORES ENROLLABLES TIPO BANDALUX PARA NUEVOS DESPACHOS GRUPOS POLÍTICOS PSOE"/>
    <n v="220"/>
    <s v="VALLADOLID"/>
    <s v="VALLADOLID"/>
    <x v="3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3"/>
  </r>
  <r>
    <n v="220250032458"/>
    <s v="D"/>
    <d v="2025-07-11T00:00:00"/>
    <n v="22025001347"/>
    <s v="2025 02 9332 212"/>
    <n v="21.68"/>
    <x v="234"/>
    <s v="ID: 46762 / CERRADURA MCM 1650-21-00 S/BOMBILLO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2575"/>
    <s v="D"/>
    <d v="2025-07-11T00:00:00"/>
    <n v="22025001427"/>
    <s v="2025 09 4321 213"/>
    <n v="21.66"/>
    <x v="238"/>
    <s v="SUMINISTRO MATERIAL PARA TRABAJOS REALIZADOS POR MANTENIMIENTO EN LA CUPULA DEL MILENIO"/>
    <n v="300"/>
    <s v="VALLADOLID"/>
    <s v="VALLADOLID"/>
    <x v="3"/>
    <s v="PrAbier - Procedimiento Abierto"/>
    <s v="MultiC - MultiCriterio"/>
    <x v="1"/>
    <x v="2"/>
    <s v="2"/>
    <s v="2. Gastos corrientes en bienes y servicios"/>
    <s v="09"/>
    <x v="8"/>
    <s v="4321"/>
    <s v="4321. Turismo"/>
    <s v="21"/>
    <s v="213"/>
  </r>
  <r>
    <n v="220250030642"/>
    <s v="D"/>
    <d v="2025-07-03T00:00:00"/>
    <n v="22025000730"/>
    <s v="2025 10 2312 212"/>
    <n v="21.57"/>
    <x v="369"/>
    <s v="MANTENIMIENTO, SUMINISTRO DE  AGLOMERADO DM 2440*1220*4 PARA REPARACIONES DEL  CVA PUENTE COLGANTE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0982"/>
    <s v="D"/>
    <d v="2025-07-04T00:00:00"/>
    <n v="22025001270"/>
    <s v="2025 07 1711 22199"/>
    <n v="20.69"/>
    <x v="243"/>
    <s v="ALB: 25-215184 PED: 25-025030-1003 S/PED: 1395 / TUERCA REDUCIDA 11/4-1&quot;&quot; LATON / MACHON DE LATON 1&quot;&quot; / CODO 90º HEMBRA LA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3890"/>
    <s v="D"/>
    <d v="2025-07-18T00:00:00"/>
    <n v="22025001270"/>
    <s v="2025 07 1711 22199"/>
    <n v="19.89"/>
    <x v="445"/>
    <s v="TAPON POLIETILENO Ø 20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5031"/>
    <s v="D"/>
    <d v="2025-07-24T00:00:00"/>
    <n v="22025000920"/>
    <s v="2025 11 1321 22199"/>
    <n v="18.39"/>
    <x v="238"/>
    <s v="COMMENT|++ RETIRA REOBERTO ++ / COMMENT|++ DISTRITO 5 ++ / **DESATASCADOR PASO  GEL EXPRESS 1L / *BOTE GRAFITO PRESSOL 5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30727"/>
    <s v="D"/>
    <d v="2025-07-03T00:00:00"/>
    <n v="22025000769"/>
    <s v="2025 11 1361 22199"/>
    <n v="16.73"/>
    <x v="234"/>
    <s v="IMAN CIRCULAR C/ROS. MACHO M06 20x 6x16 IMA 20 NDAG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5043"/>
    <s v="D"/>
    <d v="2025-07-24T00:00:00"/>
    <n v="22025000920"/>
    <s v="2025 11 1321 22199"/>
    <n v="16.7"/>
    <x v="238"/>
    <s v="COMMENT|++ DEPOSITO EL PERAL ++ / COMMENT|++ RETIRA ROBERTO ++ / JUEGO CONDENA BRASS 24203120L DORADA OFERT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33623"/>
    <s v="D"/>
    <d v="2025-07-18T00:00:00"/>
    <n v="22025001043"/>
    <s v="2025 10 2311 212"/>
    <n v="16.079999999999998"/>
    <x v="369"/>
    <s v="F - 7310 - CIERRE Y CERRADURA HAFELE PARA CEAS RONDILLA - MARINO LA FU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33882"/>
    <s v="D"/>
    <d v="2025-07-18T00:00:00"/>
    <n v="22025001270"/>
    <s v="2025 07 1711 22199"/>
    <n v="14.86"/>
    <x v="158"/>
    <s v="CERRADURA TAQUILLA MEGABLOK (                       )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5037"/>
    <s v="D"/>
    <d v="2025-07-24T00:00:00"/>
    <n v="22025000920"/>
    <s v="2025 11 1321 22199"/>
    <n v="14.41"/>
    <x v="238"/>
    <s v="COMMENT|++ RETIRA ROBERTO ++ / COMMENT|++ DISTRITO 2 ++ / *CINTA AMERICANA BRIN AMAR.FLUOR. 50X10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35160"/>
    <s v="D"/>
    <d v="2025-07-24T00:00:00"/>
    <n v="22025001274"/>
    <s v="2025 07 1711 213"/>
    <n v="13.71"/>
    <x v="243"/>
    <s v="ALB: 25-214703 PED: 25-022570-1017 S/PED: SU VALE 1416 / REPARACION DE: CAÑON   MARCA: TIFON  MODELO: CITICEN 500   NS: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35033"/>
    <s v="D"/>
    <d v="2025-07-24T00:00:00"/>
    <n v="22025000920"/>
    <s v="2025 11 1321 22199"/>
    <n v="13.65"/>
    <x v="238"/>
    <s v="COMMENT|++ RETIRA ROBERTO ++ / COMMENT|++ PIT ++ / GAFA SEGURIDAD BOLLE SILIUM SMOKE PC AS/AF SILPSF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31021"/>
    <s v="D"/>
    <d v="2025-07-04T00:00:00"/>
    <n v="22025001079"/>
    <s v="2025 06 3232 212"/>
    <n v="13.43"/>
    <x v="243"/>
    <s v="SUMINISTRO MATERIAL DE FONTANERÍA // CEIP VICENTE ALEIXANDRE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5180"/>
    <s v="D"/>
    <d v="2025-07-24T00:00:00"/>
    <n v="22025001270"/>
    <s v="2025 07 1711 22199"/>
    <n v="12.91"/>
    <x v="243"/>
    <s v="ALB: 25-217669 PED: 25-028817-1003 S/PED: 1480 / ENLACE ROSCA MACHO PE 63-2&quot;&quot;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1902"/>
    <s v="D"/>
    <d v="2025-07-09T00:00:00"/>
    <n v="22025000731"/>
    <s v="2025 10 2312 212"/>
    <n v="12.36"/>
    <x v="125"/>
    <s v="MANTENIMIENTO, SUMIISTRO DEMATERIALPARA REPARACIONES DE LOS CVA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5188"/>
    <s v="D"/>
    <d v="2025-07-24T00:00:00"/>
    <n v="22025001270"/>
    <s v="2025 07 1711 22199"/>
    <n v="12.31"/>
    <x v="243"/>
    <s v="ALB: 25-217295 PED: 25-028512-1003 S/PED: 1477 / RED.MARSELLA LATON H-M 1&quot;&quot;-3/4 / RACORD BARCELONA B25 MACHO 1&quot;&quot;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1015"/>
    <s v="D"/>
    <d v="2025-07-04T00:00:00"/>
    <n v="22025001324"/>
    <s v="2025 10 2412 22199"/>
    <n v="12.27"/>
    <x v="243"/>
    <s v="SUMINISTRO DE TUERCA REDUCIDA 3/4-1/2 LATON / TUERCA REDUCIDA 1/2-1/4 LATON / MANOMETROS PRA EL CURSO DE PARQUES Y JARDI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4972"/>
    <s v="D"/>
    <d v="2025-07-24T00:00:00"/>
    <n v="22025004014"/>
    <s v="2025 03 9241 212"/>
    <n v="11.72"/>
    <x v="176"/>
    <s v="DANPIN PACK 2 REC. VELOUR NARANJA 6CM ( CIC NATIVIDAD ALVAREZ CHACON ID0047099 ) / LUXATIN BASE TR DE 750 ML ( CIC NATIV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0976"/>
    <s v="D"/>
    <d v="2025-07-04T00:00:00"/>
    <n v="22025001270"/>
    <s v="2025 07 1711 22199"/>
    <n v="11.17"/>
    <x v="243"/>
    <s v="ALB: 25-211350 PED: 25-018522-1003 S/PED:  / PARQUES Y JARDINES HUERTOS ECOLOGICOS  PARQUE ALAMEDA / ML. POLIETILENO BAR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4917"/>
    <s v="D"/>
    <d v="2025-07-24T00:00:00"/>
    <n v="22025001135"/>
    <s v="2025 01 4331 212"/>
    <n v="10.48"/>
    <x v="234"/>
    <s v="ID: 0044472-AGENCIA DE INNOVACION / SILICONA SOUDAL NEUTRA 290ML BLANCO / ID: 0046989-IDEVA / LLAVES MECANIZADAS ACERO"/>
    <n v="300"/>
    <s v="VALLADOLID"/>
    <s v="VALLADOLID"/>
    <x v="3"/>
    <s v="PrAbier - Procedimiento Abierto"/>
    <s v="MultiC - MultiCriterio"/>
    <x v="1"/>
    <x v="2"/>
    <s v="2"/>
    <s v="2. Gastos corrientes en bienes y servicios"/>
    <s v="01"/>
    <x v="6"/>
    <s v="4331"/>
    <s v="4331. Desarrollo empresarial"/>
    <s v="21"/>
    <s v="212"/>
  </r>
  <r>
    <n v="220250030729"/>
    <s v="D"/>
    <d v="2025-07-03T00:00:00"/>
    <n v="22025000769"/>
    <s v="2025 11 1361 22199"/>
    <n v="10.01"/>
    <x v="220"/>
    <s v="P23A - Pila alcalina Panasonic 12V LRV08 - LR23A - L1028  / T - GE0003954 / P23A - Pila alcalina Panasonic 12V LRV08 - L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5089"/>
    <s v="D"/>
    <d v="2025-07-24T00:00:00"/>
    <n v="22025001347"/>
    <s v="2025 02 9332 212"/>
    <n v="9.92"/>
    <x v="268"/>
    <s v="CEYS MONTACK CINTA BLISTER"/>
    <n v="300"/>
    <s v="BARCELONA"/>
    <s v="BARCELONA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5154"/>
    <s v="D"/>
    <d v="2025-07-24T00:00:00"/>
    <n v="22025001043"/>
    <s v="2025 10 2311 212"/>
    <n v="9.5299999999999994"/>
    <x v="238"/>
    <s v="F - 7853 - PERNIO AMIG 405-100 PARA CEAS CENTRO - FERRETERIA ORTIZ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35091"/>
    <s v="D"/>
    <d v="2025-07-24T00:00:00"/>
    <n v="22025001347"/>
    <s v="2025 02 9332 212"/>
    <n v="8.64"/>
    <x v="445"/>
    <s v="ADAPTADOR GRIFO MANGUERA H-3/4&quot;&quot; RED.1/2&quot;&quot; / MANGUITO ROSCADO LATON 1/2&quot;&quot; / MACHON ROSCADO LATON 1/2&quot;&quot; / MACHON LATON REDUCI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2460"/>
    <s v="D"/>
    <d v="2025-07-11T00:00:00"/>
    <n v="22025001347"/>
    <s v="2025 02 9332 212"/>
    <n v="8.16"/>
    <x v="238"/>
    <s v="BROCA CASTILLO HSS DIN 338  3.00MM * / TIRADOR REI  563 CML 128MM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5103"/>
    <s v="D"/>
    <d v="2025-07-24T00:00:00"/>
    <n v="22025001347"/>
    <s v="2025 02 9332 212"/>
    <n v="7.24"/>
    <x v="369"/>
    <s v="Albarán: VA25/2799 Fecha: 27/06/25 / BROCA METAL 20200-2 HSSCO DIN338 13699 / BOCA DESTORNILLADOR 7012 3*25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5039"/>
    <s v="D"/>
    <d v="2025-07-24T00:00:00"/>
    <n v="22025000920"/>
    <s v="2025 11 1321 22199"/>
    <n v="6.11"/>
    <x v="238"/>
    <s v="COPIA LLAVE NORMAL / COMMENT|DISTRITO 5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31925"/>
    <s v="D"/>
    <d v="2025-07-09T00:00:00"/>
    <n v="22025000731"/>
    <s v="2025 10 2312 212"/>
    <n v="5.36"/>
    <x v="386"/>
    <s v="MANTENIMIENTO, SUMINISTRO DE ADHESIVO MONTAJE MAMUT INMEDIATOPRA EL CVA PASAJE DE LA MARQUESINA- AM- INICIATIVAS SOCIAL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4584"/>
    <s v="AD"/>
    <d v="2025-07-24T00:00:00"/>
    <n v="22025005482"/>
    <s v="2025 11 3111 22106"/>
    <n v="2694.52"/>
    <x v="952"/>
    <s v="ADQUISICION INSECTICIDA GEL PARA ALCANTARILLAS Y ESPECIFICO PARA AVISPAS"/>
    <n v="220"/>
    <s v="MUNGUIA"/>
    <s v="VIZCAYA"/>
    <x v="3"/>
    <s v="AdDirec - Adjudicación Directa"/>
    <s v="SinC - Sin Criterio"/>
    <x v="0"/>
    <x v="2"/>
    <s v="2"/>
    <s v="2. Gastos corrientes en bienes y servicios"/>
    <s v="11"/>
    <x v="0"/>
    <s v="3111"/>
    <s v="3111. Protección de la salubridad pública"/>
    <s v="22"/>
    <s v="22106"/>
  </r>
  <r>
    <n v="220250031628"/>
    <s v="AD"/>
    <d v="2025-07-08T00:00:00"/>
    <n v="22025004848"/>
    <s v="2025 04 9209 625"/>
    <n v="97.9"/>
    <x v="238"/>
    <s v="ADQUISICIÓN DE MOBILIARIO CON DESTINO AL DEPARTAMENTO DE GESTIÓN DE RECURSOS HUMANOS (2 REPOSAPIÉS)."/>
    <n v="220"/>
    <s v="VALLADOLID"/>
    <s v="VALLADOLID"/>
    <x v="3"/>
    <s v="AdDirec - Adjudicación Directa"/>
    <s v="SinC - Sin Criterio"/>
    <x v="0"/>
    <x v="2"/>
    <s v="6"/>
    <s v="6. Inversiones reales"/>
    <s v="04"/>
    <x v="1"/>
    <s v="9209"/>
    <s v="9209. Dirección del area de hacienda, personal y modernización administrativa"/>
    <s v="62"/>
    <s v="625"/>
  </r>
  <r>
    <n v="220250034379"/>
    <s v="AD"/>
    <d v="2025-07-21T00:00:00"/>
    <n v="22025005065"/>
    <s v="2025 03 9241 632"/>
    <n v="64.180000000000007"/>
    <x v="253"/>
    <s v="SPC 115/2025 OBRA DE SALIDA DE EMERGENCIA DEL C.C. DELICIAS: CONTROL DE CALIDAD, LOTE 1 (ENSAYOS)"/>
    <n v="220"/>
    <s v="MALAGA"/>
    <s v="MALAGA"/>
    <x v="0"/>
    <s v="AdDirec - Adjudicación Directa"/>
    <s v="SinC - Sin Criterio"/>
    <x v="0"/>
    <x v="2"/>
    <s v="6"/>
    <s v="6. Inversiones reales"/>
    <s v="03"/>
    <x v="7"/>
    <s v="9241"/>
    <s v="9241. Participación ciudadana"/>
    <s v="63"/>
    <s v="632"/>
  </r>
  <r>
    <n v="220250036155"/>
    <s v="AD/"/>
    <d v="2025-07-31T00:00:00"/>
    <n v="22025002123"/>
    <s v="2025 10 2311 22700"/>
    <n v="-1809.3"/>
    <x v="13"/>
    <s v="LIBERAR CRÉDITO SOBRANTE PRÓRROGA PROVISIONAL CONTRATO LIMPIEZA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1"/>
    <s v="2311. Intervención social"/>
    <s v="22"/>
    <s v="22700"/>
  </r>
  <r>
    <n v="220250035364"/>
    <s v="AD/"/>
    <d v="2025-07-25T00:00:00"/>
    <n v="22025004082"/>
    <s v="2025 08 1532 609"/>
    <n v="-617.12"/>
    <x v="253"/>
    <s v="Ensayos Control Calidad en obras de Suministro Eléctrico para Nueva Feria Gastronómica. Expte 30/2024 SETM."/>
    <n v="220"/>
    <s v="MALAGA"/>
    <s v="MALAGA"/>
    <x v="4"/>
    <s v="PrAbier - Procedimiento Abierto"/>
    <s v="MultiC - MultiCriterio"/>
    <x v="1"/>
    <x v="2"/>
    <s v="6"/>
    <s v="6. Inversiones reales"/>
    <s v="08"/>
    <x v="2"/>
    <s v="1532"/>
    <s v="1532. Pavimentación vias públicas y otros servicios urbanísticos"/>
    <s v="60"/>
    <s v="609"/>
  </r>
  <r>
    <n v="220250035564"/>
    <s v="AD/"/>
    <d v="2025-07-28T00:00:00"/>
    <n v="22025001881"/>
    <s v="2025 10 2314 22799"/>
    <n v="-4371.1499999999996"/>
    <x v="259"/>
    <s v="PRORROGA 1/1 A 30/6/25 - L 1 Y 2 PROG.PREV.FAM.MONEO Y DED-Y OTROS EN C.ESC. PM. DROGAS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4"/>
    <s v="2314. Centro de programas juveniles"/>
    <s v="22"/>
    <s v="22799"/>
  </r>
  <r>
    <n v="220250033136"/>
    <s v="AD"/>
    <d v="2025-07-17T00:00:00"/>
    <n v="22025005365"/>
    <s v="2025 11 1321 22706"/>
    <n v="2642.64"/>
    <x v="953"/>
    <s v="AUDITORIA DE SEGUIMIENTO DE CERTIFICACIÓN ISO 9001 SERVICIO POLICIA MUNICIPAL"/>
    <n v="220"/>
    <s v="MADRID"/>
    <s v="MADRID"/>
    <x v="0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706"/>
  </r>
  <r>
    <n v="220250038625"/>
    <s v="AD"/>
    <d v="2025-08-12T00:00:00"/>
    <n v="22025006054"/>
    <s v="2025 10 2315 22799"/>
    <n v="2601.5"/>
    <x v="954"/>
    <s v="GLOBOS PARA LA CAMPAÑA DE SENSIBILIZACION VALLADOLID LIBRE DE AGRESIONES SEXISTAS FERIAS 2025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4338"/>
    <s v="D"/>
    <d v="2025-09-10T00:00:00"/>
    <n v="22025003270"/>
    <s v="2025 04 9202 16200"/>
    <n v="2520"/>
    <x v="672"/>
    <s v="ABONO CURSO &quot;&quot;CAP&quot;&quot; 3ª EDICIÓN PARA EMPLEADOS MUNICIPALES DE LIMPIEZA, TRÁFICO, MOVILIDAD Y POLICÍA DEL 30/6 AL 7/7"/>
    <n v="300"/>
    <s v="VALLADOLID"/>
    <s v="VALLADOLID"/>
    <x v="0"/>
    <s v="AdDirec - Adjudicación Directa"/>
    <s v="SinC - Sin Criterio"/>
    <x v="0"/>
    <x v="2"/>
    <s v="1"/>
    <s v="1. Gastos de personal"/>
    <s v="04"/>
    <x v="1"/>
    <s v="9202"/>
    <s v="9202. Gestión de recursos humanos"/>
    <s v="16"/>
    <s v="16200"/>
  </r>
  <r>
    <n v="220250035566"/>
    <s v="AD/"/>
    <d v="2025-07-28T00:00:00"/>
    <n v="22025001824"/>
    <s v="2025 10 2314 22799"/>
    <n v="-4507.8"/>
    <x v="259"/>
    <s v="L.4 TALL.PREVENCION USO INADECUADO DE TECNOLOGIAS DE LA INFORM. Y COMUNIC.PROGR.COMP.FA-DE 1/1/24 A 31/8/25-PROC.DE231.2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4"/>
    <s v="2314. Centro de programas juveniles"/>
    <s v="22"/>
    <s v="22799"/>
  </r>
  <r>
    <n v="220250035563"/>
    <s v="AD"/>
    <d v="2025-07-28T00:00:00"/>
    <n v="22025005477"/>
    <s v="2025 04 3121 22106"/>
    <n v="2499.9899999999998"/>
    <x v="191"/>
    <s v="Una camilla eléctrica para el Departamento de Prevención y Salud Laboral."/>
    <n v="220"/>
    <s v="VALDESTILLAS"/>
    <s v="VALLADOLID"/>
    <x v="3"/>
    <s v="AdDirec - Adjudicación Directa"/>
    <s v="SinC - Sin Criterio"/>
    <x v="0"/>
    <x v="2"/>
    <s v="2"/>
    <s v="2. Gastos corrientes en bienes y servicios"/>
    <s v="04"/>
    <x v="1"/>
    <s v="3121"/>
    <s v="3121. Prevención y salud laboral"/>
    <s v="22"/>
    <s v="22106"/>
  </r>
  <r>
    <n v="220250034541"/>
    <s v="AD/"/>
    <d v="2025-07-23T00:00:00"/>
    <n v="22025001595"/>
    <s v="2025 10 2312 22799"/>
    <n v="-12259.7"/>
    <x v="21"/>
    <s v="LIBERAR CREDITO CAUTIVO MESES DE ENERO A ABRIL- SERV. ESTANCIAS DIURNAS (IVA)"/>
    <n v="220"/>
    <s v="MADRID"/>
    <s v="MADRID"/>
    <x v="0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799"/>
  </r>
  <r>
    <n v="220250045646"/>
    <s v="AD"/>
    <d v="2025-09-17T00:00:00"/>
    <n v="22025006278"/>
    <s v="2025 10 2312 22699"/>
    <n v="2488.0500000000002"/>
    <x v="492"/>
    <s v="MEDIOS TÉCNICOS Y SERVICIOS DEL CENTRO CULTURAL MIGUEL DELIBES PARA EL CONCIERTO DE NAVIDAD DE LOS CVA EN 2025- INICIATI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30303"/>
    <s v="AD"/>
    <d v="2025-07-01T00:00:00"/>
    <n v="22025003766"/>
    <s v="2025 07 1721 22706"/>
    <n v="2424"/>
    <x v="955"/>
    <s v="CERTIFICACION DE CONTROL DE CALIDAD DE LA RED DE CONTROL DE LA CONTAMINACION"/>
    <n v="220"/>
    <s v="MADRID"/>
    <s v="MADRID"/>
    <x v="0"/>
    <s v="AdDirec - Adjudicación Directa"/>
    <s v="SinC - Sin Criterio"/>
    <x v="0"/>
    <x v="2"/>
    <s v="2"/>
    <s v="2. Gastos corrientes en bienes y servicios"/>
    <s v="07"/>
    <x v="9"/>
    <s v="1721"/>
    <s v="1721. Protección del medio ambiente"/>
    <s v="22"/>
    <s v="22706"/>
  </r>
  <r>
    <n v="220250035383"/>
    <s v="AD/"/>
    <d v="2025-07-25T00:00:00"/>
    <n v="22025002278"/>
    <s v="2025 04 9202 16205"/>
    <n v="-12482.1"/>
    <x v="1"/>
    <s v="SEGURO DE RESPONSABILIDAD CIVIL DE AUTORIDADES Y PERSONAL DEL 1 DE ABRIL DE 2025 AL 30 DE SEPTIEMBRE DE 2025."/>
    <n v="220"/>
    <s v="MADRID"/>
    <s v="MADRID"/>
    <x v="1"/>
    <s v="PrAbier - Procedimiento Abierto"/>
    <s v="MultiC - MultiCriterio"/>
    <x v="2"/>
    <x v="2"/>
    <s v="1"/>
    <s v="1. Gastos de personal"/>
    <s v="04"/>
    <x v="1"/>
    <s v="9202"/>
    <s v="9202. Gestión de recursos humanos"/>
    <s v="16"/>
    <s v="16205"/>
  </r>
  <r>
    <n v="220250033069"/>
    <s v="D/"/>
    <d v="2025-07-16T00:00:00"/>
    <n v="22025000898"/>
    <s v="2025 03 9241 22799"/>
    <n v="-12525.11"/>
    <x v="794"/>
    <s v="SE-PC 6/2025 PRESTACIONES DE LA ESCUELA DE PARTICIPACIÓN CIUDADANA 2025 (2A)-REAJUSTE ANUALIDADES"/>
    <n v="300"/>
    <s v="MADRID"/>
    <s v="MADRID"/>
    <x v="0"/>
    <s v="PrAbier - Procedimiento Abierto"/>
    <s v="MultiC - MultiCriterio"/>
    <x v="2"/>
    <x v="2"/>
    <s v="2"/>
    <s v="2. Gastos corrientes en bienes y servicios"/>
    <s v="03"/>
    <x v="7"/>
    <s v="9241"/>
    <s v="9241. Participación ciudadana"/>
    <s v="22"/>
    <s v="22799"/>
  </r>
  <r>
    <n v="220250035907"/>
    <s v="AD/"/>
    <d v="2025-07-29T00:00:00"/>
    <n v="22025001586"/>
    <s v="2025 10 2312 22799"/>
    <n v="-12594.24"/>
    <x v="6"/>
    <s v="LIBERAR CREDITO ENERO A ABRIL  EST.DIURNAS LOTE 2 RESTAUR.DE 7 UC:Z.SUR,H.REY,UC2 ROND,D-ARC,Z.EST,2 UCS PARQ"/>
    <n v="220"/>
    <s v="VILLAMURIEL DE CERRATO"/>
    <s v="PALENCIA"/>
    <x v="0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799"/>
  </r>
  <r>
    <n v="220250036888"/>
    <s v="AD"/>
    <d v="2025-08-06T00:00:00"/>
    <n v="22025006053"/>
    <s v="2025 10 2315 22799"/>
    <n v="2420"/>
    <x v="956"/>
    <s v="INFLADO Y SUELTA DE GLOBOS EN LA CAMPAÑA DE SENSIBILIZACIÓN VALLADOLID LIBRE DE AGRESIONES SEXISTAS EN LAS FERIAS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2417"/>
    <s v="D"/>
    <d v="2025-07-11T00:00:00"/>
    <n v="22025002821"/>
    <s v="2025 08 1532 214"/>
    <n v="5.14"/>
    <x v="501"/>
    <s v="CIERRE UÑA ARTICULADA"/>
    <n v="300"/>
    <s v="ALDEAMAYOR DE SAN MARTIN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36153"/>
    <s v="AD/"/>
    <d v="2025-07-31T00:00:00"/>
    <n v="22025002112"/>
    <s v="2025 10 2311 22700"/>
    <n v="-14258.11"/>
    <x v="13"/>
    <s v="LIBERAR CRÉDITO SOBRANTE PRÓRROGA PROVISIONAL CONTRATO LIMPIEZA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1"/>
    <s v="2311. Intervención social"/>
    <s v="22"/>
    <s v="22700"/>
  </r>
  <r>
    <n v="220250034032"/>
    <s v="AD/"/>
    <d v="2025-07-18T00:00:00"/>
    <n v="22025001759"/>
    <s v="2025 04 9231 22201"/>
    <n v="-18193.740000000002"/>
    <x v="102"/>
    <s v="1ª PRÓRROGA CONTRATO  &quot;&quot;SERVICIOS POSTALES, TELEGRÁFICOS Y NOTIFICACIONES&quot;&quot; PARA AYTO VALLADOLID -  LOTE 2"/>
    <n v="220"/>
    <s v="TORREJON DE ARDOZ"/>
    <s v="MADRID"/>
    <x v="0"/>
    <s v="PrAbier - Procedimiento Abierto"/>
    <s v="MultiC - MultiCriterio"/>
    <x v="2"/>
    <x v="2"/>
    <s v="2"/>
    <s v="2. Gastos corrientes en bienes y servicios"/>
    <s v="04"/>
    <x v="1"/>
    <s v="9231"/>
    <s v="9231. Información, registro y gestión del padrón"/>
    <s v="22"/>
    <s v="22201"/>
  </r>
  <r>
    <n v="220250036028"/>
    <s v="AD/"/>
    <d v="2025-07-30T00:00:00"/>
    <n v="22025001636"/>
    <s v="2025 11 1621 641"/>
    <n v="-22022"/>
    <x v="564"/>
    <s v="Anula el AD 920250001443 CONTRATO SITEMA DE INFORMACIÓN Y GESTIÓN PARA EL SERVICIO DE LIMPIEZA."/>
    <n v="220"/>
    <s v="CARTAGENA"/>
    <s v="MURCIA"/>
    <x v="0"/>
    <s v="PrAbier - Procedimiento Abierto"/>
    <s v="MultiC - MultiCriterio"/>
    <x v="2"/>
    <x v="2"/>
    <s v="6"/>
    <s v="6. Inversiones reales"/>
    <s v="11"/>
    <x v="0"/>
    <s v="1621"/>
    <s v="1621. Recogida de residuos"/>
    <s v="64"/>
    <s v="641"/>
  </r>
  <r>
    <n v="220250036827"/>
    <s v="AD"/>
    <d v="2025-08-06T00:00:00"/>
    <n v="22025006068"/>
    <s v="2025 06 3232 212"/>
    <n v="2389.15"/>
    <x v="813"/>
    <s v="CTTO. OBRAS PARA LA RETIRADA Y COLOCACIÓN DE RODAPIÉ EN SALA DE USOS MÚLTIPLES PLANTA SÓTANO CEIP CARDENAL MENDOZA. 2025"/>
    <n v="220"/>
    <s v="VALLADOLID"/>
    <s v="VALLADOLID"/>
    <x v="4"/>
    <s v="AdDirec - Adjudicación Directa"/>
    <s v="SinC - Sin Criterio"/>
    <x v="0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2979"/>
    <s v="AD"/>
    <d v="2025-07-16T00:00:00"/>
    <n v="22025005067"/>
    <s v="2025 04 9202 16204"/>
    <n v="2366.7600000000002"/>
    <x v="957"/>
    <s v="ABONO POR PINES Y ALFILERES ( 60 UNIDADES) HOMENAJE SANTA RITA"/>
    <n v="220"/>
    <s v="VALLADOLID"/>
    <s v="VALLADOLID"/>
    <x v="3"/>
    <s v="AdDirec - Adjudicación Directa"/>
    <s v="SinC - Sin Criterio"/>
    <x v="0"/>
    <x v="2"/>
    <s v="1"/>
    <s v="1. Gastos de personal"/>
    <s v="04"/>
    <x v="1"/>
    <s v="9202"/>
    <s v="9202. Gestión de recursos humanos"/>
    <s v="16"/>
    <s v="16204"/>
  </r>
  <r>
    <n v="220250031565"/>
    <s v="AD"/>
    <d v="2025-07-08T00:00:00"/>
    <n v="22025005136"/>
    <s v="2025 10 2315 22799"/>
    <n v="2359.5"/>
    <x v="240"/>
    <s v="TALLERES DE FOTOS CREATIVAS Y PASEOS ANOMINAS Y FAMOSAS EN EL CENTRO MUNICIPAL DE IGUALDAD // JULIO A DICIEMBRE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4482"/>
    <s v="AD/"/>
    <d v="2025-07-23T00:00:00"/>
    <n v="22025001683"/>
    <s v="2025 03 9241 22799"/>
    <n v="-23308.59"/>
    <x v="37"/>
    <s v="GESTIÓN ACTIVIDADES OCUPACIÓN TIEMPO LIBRE (YOGA) EN CENTROS DE PARTICIPACIÓN CIUDADANA (ENE 2024 A SEP 2025)-minoración"/>
    <n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7"/>
    <s v="9241"/>
    <s v="9241. Participación ciudadana"/>
    <s v="22"/>
    <s v="22799"/>
  </r>
  <r>
    <n v="220250035365"/>
    <s v="AD/"/>
    <d v="2025-07-25T00:00:00"/>
    <n v="22025004084"/>
    <s v="2025 08 1532 609"/>
    <n v="-7538.22"/>
    <x v="203"/>
    <s v="A.T.CONTROL CALIDAD en obras de SUMINISTRO ELECTRICO PARA FERIA GASTRONOMICA. Expte. 30/2024 SETM."/>
    <n v="220"/>
    <s v="ZARATAN"/>
    <s v="VALLADOLID"/>
    <x v="4"/>
    <s v="PrAbier - Procedimiento Abierto"/>
    <s v="MultiC - MultiCriterio"/>
    <x v="1"/>
    <x v="2"/>
    <s v="6"/>
    <s v="6. Inversiones reales"/>
    <s v="08"/>
    <x v="2"/>
    <s v="1532"/>
    <s v="1532. Pavimentación vias públicas y otros servicios urbanísticos"/>
    <s v="60"/>
    <s v="609"/>
  </r>
  <r>
    <n v="220250048598"/>
    <s v="AD"/>
    <d v="2025-09-29T00:00:00"/>
    <n v="22025006928"/>
    <s v="2025 01 4331 22799"/>
    <n v="2358.29"/>
    <x v="688"/>
    <s v="GESTIÓN EVENTO PARA DAR A CONOCER LOS OBJETIVOS Y ACTIVIDADES DE MISIÓN VALLADOLID EN LA SEMANA EUROPEA DE LA MOVILIDAD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32151"/>
    <s v="AD"/>
    <d v="2025-07-11T00:00:00"/>
    <n v="22025005162"/>
    <s v="2025 06 3232 632"/>
    <n v="2340.4499999999998"/>
    <x v="574"/>
    <s v="Asistencia técnica en el control de calidad de diversas obras en los CEIP's del Ayuntamiento de Valladolid -2 MESES-"/>
    <n v="220"/>
    <s v="ALCOBENDAS"/>
    <s v="MADRID"/>
    <x v="0"/>
    <s v="AdDirec - Adjudicación Directa"/>
    <s v="SinC - Sin Criterio"/>
    <x v="0"/>
    <x v="2"/>
    <s v="6"/>
    <s v="6. Inversiones reales"/>
    <s v="06"/>
    <x v="4"/>
    <s v="3232"/>
    <s v="3232. Conservación y mantenimiento centros educación infantil y primaria"/>
    <s v="63"/>
    <s v="632"/>
  </r>
  <r>
    <n v="220250045570"/>
    <s v="AD"/>
    <d v="2025-09-16T00:00:00"/>
    <n v="22025006501"/>
    <s v="2025 10 2314 22613"/>
    <n v="2299"/>
    <x v="713"/>
    <s v="MONTAJE DE CARPA CON CONTRAPESOS//ESCUELA INTERNACIONAL DE COCINA//27 SEPTIEMBRE PUCELA CHEF"/>
    <n v="220"/>
    <s v="SANTOVENIA DE PISUERGA"/>
    <s v="VALLADOLID"/>
    <x v="3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13"/>
  </r>
  <r>
    <n v="220250038974"/>
    <s v="D"/>
    <d v="2025-08-14T00:00:00"/>
    <n v="22025003048"/>
    <s v="2025 11 1631 622"/>
    <n v="576928"/>
    <x v="958"/>
    <s v="REFORMA ENFOCADA A  MEJORA ENERGÉTICA TALLER MECÁNICO DE VEHÍCULOS DEL SERVICIO DE LIMPIEZA&quot;&quot; LIMPIEZA VIARIA."/>
    <n v="300"/>
    <s v="ZAMORA"/>
    <s v="ZAMORA"/>
    <x v="0"/>
    <s v="PrAbier - Procedimiento Abierto"/>
    <s v="MultiC - MultiCriterio"/>
    <x v="2"/>
    <x v="2"/>
    <s v="6"/>
    <s v="6. Inversiones reales"/>
    <s v="11"/>
    <x v="0"/>
    <s v="1631"/>
    <s v="1631. Limpieza viaria"/>
    <s v="62"/>
    <s v="622"/>
  </r>
  <r>
    <n v="220250045266"/>
    <s v="AD"/>
    <d v="2025-09-15T00:00:00"/>
    <n v="22025006400"/>
    <s v="2025 10 2312 22799"/>
    <n v="2221.56"/>
    <x v="413"/>
    <s v="ELABORACION VIDEO PROMOCIONAL PROYECTO DE REHABILITACION ANTIGUA ESCUELA DE ARTE C/LEOPOLDO CANO CVA Y CEAS ZONA CENTRO"/>
    <n v="220"/>
    <s v="ARROYO DE LA ENCOMIENDA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799"/>
  </r>
  <r>
    <n v="220250048071"/>
    <s v="D"/>
    <d v="2025-09-25T00:00:00"/>
    <n v="22025004282"/>
    <s v="2025 01 4331 626"/>
    <n v="558511.80000000005"/>
    <x v="959"/>
    <s v="SUMINISTRO E INSTALACION EQUIPAMIENTO AUDIOVISUAL, INFORMATICO Y MOBILIARIO TECH LAB CyL (LOTE 1)"/>
    <n v="300"/>
    <s v="SIERRA DE YEGUAS"/>
    <s v="MALAGA"/>
    <x v="3"/>
    <s v="PrAbier - Procedimiento Abierto"/>
    <s v="MultiC - MultiCriterio"/>
    <x v="2"/>
    <x v="2"/>
    <s v="6"/>
    <s v="6. Inversiones reales"/>
    <s v="01"/>
    <x v="6"/>
    <s v="4331"/>
    <s v="4331. Desarrollo empresarial"/>
    <s v="62"/>
    <s v="626"/>
  </r>
  <r>
    <n v="220250036932"/>
    <s v="AD"/>
    <d v="2025-08-07T00:00:00"/>
    <n v="22025006152"/>
    <s v="2025 10 2312 22199"/>
    <n v="2218.66"/>
    <x v="951"/>
    <s v="AHDESIVO  VINILO  QUE PROTEGEN DEL SOL PARA EL CVA PASAJE DE LA MARQUESINA-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199"/>
  </r>
  <r>
    <n v="220250033063"/>
    <s v="AD/"/>
    <d v="2025-07-16T00:00:00"/>
    <n v="22025001662"/>
    <s v="2025 03 9241 22102"/>
    <n v="-50000"/>
    <x v="55"/>
    <s v="CONTRATO SUMINISTRO DE GAS (DEL 01/01/2024 AL 30/09/2025) EXP. PR-SE 99/2022 - MINORACIÓN"/>
    <n v="220"/>
    <s v="BARCELONA"/>
    <s v="BARCELONA"/>
    <x v="3"/>
    <s v="PrAbier - Procedimiento Abierto"/>
    <s v="MultiC - MultiCriterio"/>
    <x v="2"/>
    <x v="2"/>
    <s v="2"/>
    <s v="2. Gastos corrientes en bienes y servicios"/>
    <s v="03"/>
    <x v="7"/>
    <s v="9241"/>
    <s v="9241. Participación ciudadana"/>
    <s v="22"/>
    <s v="22102"/>
  </r>
  <r>
    <n v="220250034483"/>
    <s v="AD/"/>
    <d v="2025-07-23T00:00:00"/>
    <n v="22025002212"/>
    <s v="2025 11 1321 22701"/>
    <n v="-113424.66"/>
    <x v="10"/>
    <s v="RECTIF. ANUALIDADES 1ª PRÓRR. CTTO VIGILANCIA DIVERSAS DEPENDENCIAS DEL AYTO. VA. 25 EXP. SPSC SE-034/22"/>
    <n v="220"/>
    <s v="SALAMANCA"/>
    <s v="SALAMANCA"/>
    <x v="0"/>
    <s v="PrAbier - Procedimiento Abierto"/>
    <s v="MultiC - MultiCriterio"/>
    <x v="2"/>
    <x v="2"/>
    <s v="2"/>
    <s v="2. Gastos corrientes en bienes y servicios"/>
    <s v="11"/>
    <x v="0"/>
    <s v="1321"/>
    <s v="1321. Policía municipal"/>
    <s v="22"/>
    <s v="22701"/>
  </r>
  <r>
    <n v="220250035381"/>
    <s v="AD/"/>
    <d v="2025-07-25T00:00:00"/>
    <n v="22025002323"/>
    <s v="2025 03 9241 22700"/>
    <n v="-250556.39"/>
    <x v="8"/>
    <s v="CONTRATO CENTRALIZADO DE SERVICIO DE LIMPIEZA 2025/2026:  LOTE 3, SERVICIO DE PARTICIPACIÓN CIUDADANA (2A)"/>
    <n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7"/>
    <s v="9241"/>
    <s v="9241. Participación ciudadana"/>
    <s v="22"/>
    <s v="22700"/>
  </r>
  <r>
    <n v="220250034386"/>
    <s v="AD"/>
    <d v="2025-07-21T00:00:00"/>
    <n v="22025005127"/>
    <s v="2025 10 2315 22799"/>
    <n v="2204.0300000000002"/>
    <x v="153"/>
    <s v="TALLERES DE YOGA EN EL CENTRO MUNICIPAL DE IGUALDAD // JULIO A DICIEMBRE 2025"/>
    <n v="220"/>
    <s v="ALDEAMAYOR DE SAN MARTÍN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8619"/>
    <s v="D"/>
    <d v="2025-08-12T00:00:00"/>
    <n v="22025003787"/>
    <s v="2025 05 4312 632"/>
    <n v="31406.95"/>
    <x v="203"/>
    <s v="REDACCIÓN DEL PROYECTO,EJECUCIÓN Y DIRECCIÓN FACULTATIVA DE LAS OBRAS DE REPARACIÓN Y SUBSANACIÓN DEL MERCADO CAMPILLO"/>
    <n v="300"/>
    <s v="ZARATAN"/>
    <s v="VALLADOLID"/>
    <x v="0"/>
    <s v="PrAbier - Procedimiento Abierto"/>
    <s v="MultiC - MultiCriterio"/>
    <x v="2"/>
    <x v="2"/>
    <s v="6"/>
    <s v="6. Inversiones reales"/>
    <s v="05"/>
    <x v="10"/>
    <s v="4312"/>
    <s v="4312. Mercados"/>
    <s v="63"/>
    <s v="632"/>
  </r>
  <r>
    <n v="220250047206"/>
    <s v="AD"/>
    <d v="2025-09-23T00:00:00"/>
    <n v="22025004005"/>
    <s v="2025 06 3232 22102"/>
    <n v="175000"/>
    <x v="55"/>
    <s v="CTTO. SUMINISTRO GAS NATURAL // 1RA. PRÓRROGA OCT2025 - SEPT. 2026 // 1 DE OCT. AL 31 DIC. 2025 - COLEGIOS PÚBLICOS"/>
    <n v="220"/>
    <s v="BARCELONA"/>
    <s v="BARCELONA"/>
    <x v="3"/>
    <s v="PrAbier - Procedimiento Abierto"/>
    <s v="UniC - Único Criterio"/>
    <x v="2"/>
    <x v="2"/>
    <s v="2"/>
    <s v="2. Gastos corrientes en bienes y servicios"/>
    <s v="06"/>
    <x v="4"/>
    <s v="3232"/>
    <s v="3232. Conservación y mantenimiento centros educación infantil y primaria"/>
    <s v="22"/>
    <s v="22102"/>
  </r>
  <r>
    <n v="220250047500"/>
    <s v="AD"/>
    <d v="2025-09-23T00:00:00"/>
    <n v="22025004967"/>
    <s v="2025 11 1621 641"/>
    <n v="145084.59"/>
    <x v="960"/>
    <s v="CONTRATO SISTEMA INFORMÁTICO Y DE GESTIÓN PARA EL SERVICIO DE LIMPIEZA."/>
    <n v="220"/>
    <s v="PATERNA"/>
    <s v="VALENCIA"/>
    <x v="0"/>
    <s v="PrAbier - Procedimiento Abierto"/>
    <s v="MultiC - MultiCriterio"/>
    <x v="2"/>
    <x v="2"/>
    <s v="6"/>
    <s v="6. Inversiones reales"/>
    <s v="11"/>
    <x v="0"/>
    <s v="1621"/>
    <s v="1621. Recogida de residuos"/>
    <s v="64"/>
    <s v="641"/>
  </r>
  <r>
    <n v="220250041277"/>
    <s v="AD"/>
    <d v="2025-08-21T00:00:00"/>
    <n v="22025006093"/>
    <s v="2025 11 1361 623"/>
    <n v="2125.37"/>
    <x v="603"/>
    <s v="SUMINISTRO DE 25 CUBRECASCOS EPI PARA FORMACION EN CONTENEDOR DE INCENDIOS//SEISPC"/>
    <n v="220"/>
    <s v="MADRID"/>
    <s v="MADRID"/>
    <x v="3"/>
    <s v="AdDirec - Adjudicación Directa"/>
    <s v="SinC - Sin Criterio"/>
    <x v="0"/>
    <x v="2"/>
    <s v="6"/>
    <s v="6. Inversiones reales"/>
    <s v="11"/>
    <x v="0"/>
    <s v="1361"/>
    <s v="1361. Prevención y extinción de incencios"/>
    <s v="62"/>
    <s v="623"/>
  </r>
  <r>
    <n v="220250038946"/>
    <s v="AD"/>
    <d v="2025-08-14T00:00:00"/>
    <n v="22025006280"/>
    <s v="2025 01 9203 22000"/>
    <n v="2057"/>
    <x v="180"/>
    <s v="TARJETONES IMPRESOS PERSONALIZADOS ALCALDIA, R.I."/>
    <n v="220"/>
    <s v="VALLADOLID"/>
    <s v="VALLADOLID"/>
    <x v="3"/>
    <s v="AdDirec - Adjudicación Directa"/>
    <s v="SinC - Sin Criterio"/>
    <x v="0"/>
    <x v="2"/>
    <s v="2"/>
    <s v="2. Gastos corrientes en bienes y servicios"/>
    <s v="01"/>
    <x v="6"/>
    <s v="9203"/>
    <s v="9203. Unidad de régimen interior"/>
    <s v="22"/>
    <s v="22000"/>
  </r>
  <r>
    <n v="220250048702"/>
    <s v="AD"/>
    <d v="2025-09-30T00:00:00"/>
    <n v="22025006943"/>
    <s v="2025 11 1631 622"/>
    <n v="2055.73"/>
    <x v="203"/>
    <s v="DIRECCIÓN FACULTATIVA OBRAS DEPÓSITO DECANTADOR ARENERO LAVADERO. SERVICIO DE LIMPIEZA VIARIA."/>
    <n v="220"/>
    <s v="ZARATAN"/>
    <s v="VALLADOLID"/>
    <x v="0"/>
    <s v="AdDirec - Adjudicación Directa"/>
    <s v="SinC - Sin Criterio"/>
    <x v="0"/>
    <x v="2"/>
    <s v="6"/>
    <s v="6. Inversiones reales"/>
    <s v="11"/>
    <x v="0"/>
    <s v="1631"/>
    <s v="1631. Limpieza viaria"/>
    <s v="62"/>
    <s v="622"/>
  </r>
  <r>
    <n v="220250037709"/>
    <s v="AD"/>
    <d v="2025-08-08T00:00:00"/>
    <n v="22025004425"/>
    <s v="2025 03 9241 22701"/>
    <n v="140402.23999999999"/>
    <x v="124"/>
    <s v="CELADURÍA DE CENTROS CÍVICOS Y MUNICIPALES 2025. 1 PRÓRROGA EXP. 10SS-11-23 (1A)"/>
    <n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7"/>
    <s v="9241"/>
    <s v="9241. Participación ciudadana"/>
    <s v="22"/>
    <s v="22701"/>
  </r>
  <r>
    <n v="220250036933"/>
    <s v="AD"/>
    <d v="2025-08-07T00:00:00"/>
    <n v="22025006148"/>
    <s v="2025 10 2312 22199"/>
    <n v="2035.55"/>
    <x v="198"/>
    <s v="STORES PARA EL CVA DELICIAS, DE LA 1 PLANTA-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199"/>
  </r>
  <r>
    <n v="220250036842"/>
    <s v="AD"/>
    <d v="2025-08-06T00:00:00"/>
    <n v="22025006066"/>
    <s v="2025 10 2315 22799"/>
    <n v="1980"/>
    <x v="961"/>
    <s v="PUNTO DE INFORMACIÓN Y ASISTENCIA PSICOLOGICA EN MORERAS CAMPAÑA VALLADOLID LIBRE DE AGRESIONES SEXISTAS FERIAS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0727"/>
    <s v="AD"/>
    <d v="2025-08-20T00:00:00"/>
    <n v="22025004400"/>
    <s v="2025 11 1621 22104"/>
    <n v="128335"/>
    <x v="949"/>
    <s v="PRORROGA CONTRATO VESTURARIO 6/2023 2025 /// SERVICIO DE LIMPIEZA."/>
    <n v="220"/>
    <s v="LA CISTERNIGA"/>
    <s v="VALLADOLID"/>
    <x v="3"/>
    <s v="PrAbier - Procedimiento Abierto"/>
    <s v="MultiC - MultiCriterio"/>
    <x v="2"/>
    <x v="2"/>
    <s v="2"/>
    <s v="2. Gastos corrientes en bienes y servicios"/>
    <s v="11"/>
    <x v="0"/>
    <s v="1621"/>
    <s v="1621. Recogida de residuos"/>
    <s v="22"/>
    <s v="22104"/>
  </r>
  <r>
    <n v="220250040484"/>
    <s v="AD"/>
    <d v="2025-08-19T00:00:00"/>
    <n v="22025006293"/>
    <s v="2025 04 9202 22607"/>
    <n v="1950"/>
    <x v="719"/>
    <s v="REALIZACIÓN CONTROL PRUEBAS FÍSICAS 13 PLAZAS DE AGENTE DE LA POLICÍA MUNICIPAL. 20205/BPP_01000024."/>
    <n v="220"/>
    <s v="PALENCIA"/>
    <s v="PALENCIA"/>
    <x v="0"/>
    <s v="AdDirec - Adjudicación Directa"/>
    <s v="SinC - Sin Criterio"/>
    <x v="0"/>
    <x v="2"/>
    <s v="2"/>
    <s v="2. Gastos corrientes en bienes y servicios"/>
    <s v="04"/>
    <x v="1"/>
    <s v="9202"/>
    <s v="9202. Gestión de recursos humanos"/>
    <s v="22"/>
    <s v="22607"/>
  </r>
  <r>
    <n v="220250044445"/>
    <s v="AD"/>
    <d v="2025-09-10T00:00:00"/>
    <n v="22025006456"/>
    <s v="2025 10 2312 632"/>
    <n v="1936"/>
    <x v="937"/>
    <s v="PROYECTO TECNICO Y DIRECCION DE OBRA CAMBIO DE CALDERAS CALEFACCION CENTRO DE VIDA ACTIVA LA RONDILLA"/>
    <n v="220"/>
    <s v="VALLADOLID"/>
    <s v="VALLADOLID"/>
    <x v="0"/>
    <s v="AdDirec - Adjudicación Directa"/>
    <s v="SinC - Sin Criterio"/>
    <x v="0"/>
    <x v="2"/>
    <s v="6"/>
    <s v="6. Inversiones reales"/>
    <s v="10"/>
    <x v="3"/>
    <s v="2312"/>
    <s v="2312. Iniciativas sociales"/>
    <s v="63"/>
    <s v="632"/>
  </r>
  <r>
    <n v="220250047196"/>
    <s v="AD"/>
    <d v="2025-09-23T00:00:00"/>
    <n v="22025003644"/>
    <s v="2025 03 9241 22102"/>
    <n v="115000"/>
    <x v="55"/>
    <s v="CONTRATO SUMINISTRO DE GAS (DE 1/10/2025 A 31/12/2025). 1 PRÓRROGA. 2025/AAR_01/000036 (PS 2 Expte. PR-SE-99/2022) (1A)"/>
    <n v="220"/>
    <s v="BARCELONA"/>
    <s v="BARCELONA"/>
    <x v="3"/>
    <s v="PrAbier - Procedimiento Abierto"/>
    <s v="MultiC - MultiCriterio"/>
    <x v="2"/>
    <x v="2"/>
    <s v="2"/>
    <s v="2. Gastos corrientes en bienes y servicios"/>
    <s v="03"/>
    <x v="7"/>
    <s v="9241"/>
    <s v="9241. Participación ciudadana"/>
    <s v="22"/>
    <s v="22102"/>
  </r>
  <r>
    <n v="220250040155"/>
    <s v="AD"/>
    <d v="2025-08-19T00:00:00"/>
    <n v="22025006284"/>
    <s v="2025 02 1511 609"/>
    <n v="1913.29"/>
    <x v="962"/>
    <s v="DIREC.FACULTATIVA OBRA DESMONTAJE,TRASLADO Y RECOLOCACIÓN ARQUERÍA HISTÓRICA CONVEN.MERCED CALZADA DE VALLADOLID"/>
    <n v="220"/>
    <s v="ARANDA DE DUERO"/>
    <s v="BURGOS"/>
    <x v="0"/>
    <s v="AdDirec - Adjudicación Directa"/>
    <s v="SinC - Sin Criterio"/>
    <x v="0"/>
    <x v="2"/>
    <s v="6"/>
    <s v="6. Inversiones reales"/>
    <s v="02"/>
    <x v="5"/>
    <s v="1511"/>
    <s v="1511. Planficación y gestión del urbanismo"/>
    <s v="60"/>
    <s v="609"/>
  </r>
  <r>
    <n v="220250048706"/>
    <s v="AD"/>
    <d v="2025-09-30T00:00:00"/>
    <n v="22025007052"/>
    <s v="2025 02 9332 213"/>
    <n v="1841.32"/>
    <x v="963"/>
    <s v="ACTUAC. TRABAJO CON MAQUINARIA Y PERSONAL ESPECIALIZADO DESATRANQUES Y TRITURACIÓN RAICES PARA LIMPIEZA RED SANEAM.REC.F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3"/>
  </r>
  <r>
    <n v="220250046441"/>
    <s v="AD"/>
    <d v="2025-09-22T00:00:00"/>
    <n v="22025006838"/>
    <s v="2025 01 4331 22602"/>
    <n v="1815"/>
    <x v="964"/>
    <s v="PUBLICACIÓN DE DISPLAY JUNTO CON CINCO INSERCIONES EN  LA SECCIÓN DE ECONOMÍA PARA DIFUNDIR LOS PROGRAMAS DE LA AGENCIA"/>
    <n v="220"/>
    <s v="MADRID"/>
    <s v="MADR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602"/>
  </r>
  <r>
    <n v="220250046448"/>
    <s v="AD"/>
    <d v="2025-09-22T00:00:00"/>
    <n v="22025006996"/>
    <s v="2025 06 3321 22799"/>
    <n v="1800"/>
    <x v="348"/>
    <s v="CTTO. SERVICIO REALIZACIÓN DE TALLERES DE LECTURA Y RECREO EN LA BIBLIOTECA CAMPO GRANDE de junio a octubre de 2025"/>
    <n v="220"/>
    <s v="VILLADEPERA"/>
    <s v="ZAMORA"/>
    <x v="0"/>
    <s v="AdDirec - Adjudicación Directa"/>
    <s v="SinC - Sin Criterio"/>
    <x v="0"/>
    <x v="2"/>
    <s v="2"/>
    <s v="2. Gastos corrientes en bienes y servicios"/>
    <s v="06"/>
    <x v="4"/>
    <s v="3321"/>
    <s v="3321. Bibliotecas públicas"/>
    <s v="22"/>
    <s v="22799"/>
  </r>
  <r>
    <n v="220250043586"/>
    <s v="AD"/>
    <d v="2025-09-02T00:00:00"/>
    <n v="22025006457"/>
    <s v="2025 01 9205 203"/>
    <n v="1790.8"/>
    <x v="159"/>
    <s v="ADJUDICA ALQUILER, MANTENIMIENTO Y COPIAS EQUIPO DIGITAL BIZHUB PRO C6500 del 01/09/2025 al 31/12/2025 - IMPRENTA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9205"/>
    <s v="9205. Imprenta municipal"/>
    <s v="20"/>
    <s v="203"/>
  </r>
  <r>
    <n v="220250045578"/>
    <s v="AD"/>
    <d v="2025-09-16T00:00:00"/>
    <n v="22025006605"/>
    <s v="2025 02 1511 609"/>
    <n v="1758.13"/>
    <x v="514"/>
    <s v="COMPRA Y COLOCACIÓN DE BANCO EN PLAZA DE ARIZA"/>
    <n v="220"/>
    <s v="VALLADOLID"/>
    <s v="VALLADOLID"/>
    <x v="3"/>
    <s v="AdDirec - Adjudicación Directa"/>
    <s v="SinC - Sin Criterio"/>
    <x v="0"/>
    <x v="2"/>
    <s v="6"/>
    <s v="6. Inversiones reales"/>
    <s v="02"/>
    <x v="5"/>
    <s v="1511"/>
    <s v="1511. Planficación y gestión del urbanismo"/>
    <s v="60"/>
    <s v="609"/>
  </r>
  <r>
    <n v="220250031094"/>
    <s v="AD"/>
    <d v="2025-07-04T00:00:00"/>
    <n v="22025001471"/>
    <s v="2025 06 3321 223"/>
    <n v="1750"/>
    <x v="357"/>
    <s v="2DA. COMPLEMENTARIA CTTO. SERVICIO ENVÍO Y REPARTO LIBROS BIBLIOTECAS MUNICIPALES. AÑO 2025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4"/>
    <s v="3321"/>
    <s v="3321. Bibliotecas públicas"/>
    <s v="22"/>
    <s v="223"/>
  </r>
  <r>
    <n v="220250030506"/>
    <s v="D"/>
    <d v="2025-07-02T00:00:00"/>
    <n v="22025002599"/>
    <s v="2025 03 9241 213"/>
    <n v="1735.42"/>
    <x v="249"/>
    <s v="MATERIAL PARA REPOSICIÓN DE FANCOILS EN C.C. ZONA SUR (SE DESCUENTA IMPORTE DE LA BOLSA ECONÓMICA CONTRATO)"/>
    <n v="300"/>
    <s v="VALLADOLID"/>
    <s v="MADR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43639"/>
    <s v="AD"/>
    <d v="2025-09-02T00:00:00"/>
    <n v="22025006398"/>
    <s v="2025 08 1532 619"/>
    <n v="1716.65"/>
    <x v="66"/>
    <s v="GASTO COMPLEMENTARIO SEGURIDAD Y SALUD AMPLIACIÓN PLAZO EJECUCIÓN OBRA (EXPTE20-2024)"/>
    <n v="220"/>
    <s v="VALLADOLID"/>
    <s v="VALLADOLID"/>
    <x v="4"/>
    <s v="PrAbier - Procedimiento Abierto"/>
    <s v="MultiC - MultiCriterio"/>
    <x v="1"/>
    <x v="2"/>
    <s v="6"/>
    <s v="6. Inversiones reales"/>
    <s v="08"/>
    <x v="2"/>
    <s v="1532"/>
    <s v="1532. Pavimentación vias públicas y otros servicios urbanísticos"/>
    <s v="61"/>
    <s v="619"/>
  </r>
  <r>
    <n v="220250043789"/>
    <s v="D"/>
    <d v="2025-09-03T00:00:00"/>
    <n v="22025000913"/>
    <s v="2025 07 1721 22112"/>
    <n v="1703.98"/>
    <x v="125"/>
    <s v="INVERSOR SUNVEC 15KTL-D3 15KW TRIFAS. 400V"/>
    <n v="300"/>
    <s v="VALLADOLID"/>
    <s v="VALLADOLID"/>
    <x v="3"/>
    <s v="PrAbier - Procedimiento Abierto"/>
    <s v="SinC - Sin Criterio"/>
    <x v="1"/>
    <x v="2"/>
    <s v="2"/>
    <s v="2. Gastos corrientes en bienes y servicios"/>
    <s v="07"/>
    <x v="9"/>
    <s v="1721"/>
    <s v="1721. Protección del medio ambiente"/>
    <s v="22"/>
    <s v="22112"/>
  </r>
  <r>
    <n v="220250031576"/>
    <s v="AD"/>
    <d v="2025-07-08T00:00:00"/>
    <n v="22025005072"/>
    <s v="2025 10 2314 22699"/>
    <n v="1694"/>
    <x v="965"/>
    <s v="CAMPAÑA DE DIVULGACION Y PROMOCIN EN REDES DE LOS PROGRAMAS ESPECIFICOS EN PREVENCION DE ADICCIONES // JULIO A DIC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99"/>
  </r>
  <r>
    <n v="220250047524"/>
    <s v="AD"/>
    <d v="2025-09-23T00:00:00"/>
    <n v="22025006230"/>
    <s v="2025 07 1711 22799"/>
    <n v="109268.78"/>
    <x v="51"/>
    <s v="1ª PRORROGA CONTRATO CONSERVACION Y MEJORA INFRAESTRUCTURAS VERDES _ZONAS SUR Y ESTE. LOTE 1_V. 18/2023"/>
    <n v="220"/>
    <s v="ALCOBENDAS"/>
    <s v="MADRID"/>
    <x v="0"/>
    <s v="PrAbier - Procedimiento Abierto"/>
    <s v="MultiC - MultiCriterio"/>
    <x v="2"/>
    <x v="2"/>
    <s v="2"/>
    <s v="2. Gastos corrientes en bienes y servicios"/>
    <s v="07"/>
    <x v="9"/>
    <s v="1711"/>
    <s v="1711. Parques y jardines"/>
    <s v="22"/>
    <s v="22799"/>
  </r>
  <r>
    <n v="220250038971"/>
    <s v="AD"/>
    <d v="2025-08-14T00:00:00"/>
    <n v="22025006214"/>
    <s v="2025 01 9203 215"/>
    <n v="1694"/>
    <x v="966"/>
    <s v="TAPIZADO ASIENTOS ESCAÑOS SALON DE PLENOS, R.I.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9203"/>
    <s v="9203. Unidad de régimen interior"/>
    <s v="21"/>
    <s v="215"/>
  </r>
  <r>
    <n v="220250030306"/>
    <s v="AD"/>
    <d v="2025-07-01T00:00:00"/>
    <n v="22025005047"/>
    <s v="2025 01 4331 22799"/>
    <n v="1692.79"/>
    <x v="967"/>
    <s v="DISEÑO LOGO, CARTEL Y FLYER PARA EL PROYECTO ADAPT 2CYL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4858"/>
    <s v="AD"/>
    <d v="2025-09-11T00:00:00"/>
    <n v="22025005499"/>
    <s v="2025 10 2312 22699"/>
    <n v="1691.7"/>
    <x v="424"/>
    <s v="CAMISETAS PARA LA PEÑA CON SOLERA FORMADA POR LOS USUARIOS DE LOS CVA (400 UNIDADES)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32114"/>
    <s v="AD"/>
    <d v="2025-07-11T00:00:00"/>
    <n v="22025005166"/>
    <s v="2025 06 3261 22799"/>
    <n v="1674.15"/>
    <x v="643"/>
    <s v="Cto. servicios por el mantenimiento web, dominio y servidor de la guía municipal para el curso escolar 25/26  -1año-"/>
    <n v="220"/>
    <s v="BOECILLO"/>
    <s v="VALLADOLID"/>
    <x v="0"/>
    <s v="AdDirec - Adjudicación Directa"/>
    <s v="SinC - Sin Criterio"/>
    <x v="0"/>
    <x v="2"/>
    <s v="2"/>
    <s v="2. Gastos corrientes en bienes y servicios"/>
    <s v="06"/>
    <x v="4"/>
    <s v="3261"/>
    <s v="3261. Servicios complementarios de educación"/>
    <s v="22"/>
    <s v="22799"/>
  </r>
  <r>
    <n v="220250036273"/>
    <s v="AD"/>
    <d v="2025-08-01T00:00:00"/>
    <n v="22025006018"/>
    <s v="2025 01 4331 22699"/>
    <n v="1536.7"/>
    <x v="368"/>
    <s v="SUMINISTRO DE LIBRETAS CON IMAGEN CORPORATIVA IDEVA"/>
    <n v="220"/>
    <s v="VALLADOLID"/>
    <s v="VALLADOLID"/>
    <x v="3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699"/>
  </r>
  <r>
    <n v="220250034606"/>
    <s v="AD"/>
    <d v="2025-07-24T00:00:00"/>
    <n v="22025000774"/>
    <s v="2025 06 3232 212"/>
    <n v="1500.4"/>
    <x v="118"/>
    <s v="AMPLIACIÓN CONTRATO REPARACIÓN DE ATASCOS EN REDES DE SANEAMIENTO DE LOS COLEGIOS PÚBLICOS. AÑO 2025.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5584"/>
    <s v="AD"/>
    <d v="2025-09-16T00:00:00"/>
    <n v="22025006773"/>
    <s v="2025 01 4331 22699"/>
    <n v="1500"/>
    <x v="968"/>
    <s v="PARTICIPACIÓN EN LA II GALA TERCER TIEMPO DE EMPRESARIOS DE VALLADOLID EN EL MES DE SEPTIEMBRE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699"/>
  </r>
  <r>
    <n v="220250036049"/>
    <s v="AD"/>
    <d v="2025-07-30T00:00:00"/>
    <n v="22025004678"/>
    <s v="2025 07 1721 22706"/>
    <n v="1497.75"/>
    <x v="969"/>
    <s v="CALIBRACION PATRON DE OZONO DE LA RCCVA"/>
    <n v="220"/>
    <s v="MADRID"/>
    <s v="MADRID"/>
    <x v="0"/>
    <s v="AdDirec - Adjudicación Directa"/>
    <s v="SinC - Sin Criterio"/>
    <x v="0"/>
    <x v="2"/>
    <s v="2"/>
    <s v="2. Gastos corrientes en bienes y servicios"/>
    <s v="07"/>
    <x v="9"/>
    <s v="1721"/>
    <s v="1721. Protección del medio ambiente"/>
    <s v="22"/>
    <s v="22706"/>
  </r>
  <r>
    <n v="220250032673"/>
    <s v="AD"/>
    <d v="2025-07-11T00:00:00"/>
    <n v="22025005206"/>
    <s v="2025 01 9207 22699"/>
    <n v="1452"/>
    <x v="970"/>
    <s v="ADJUDICA COLABORACIÓN INSTITUCIONAL EN ACTOS DÍA DE LAS FUERZAS ARMADAS 2025"/>
    <n v="220"/>
    <s v="SANTOVENIA DE PISUERGA"/>
    <s v="VALLADOLID"/>
    <x v="0"/>
    <s v="AdDirec - Adjudicación Directa"/>
    <s v="SinC - Sin Criterio"/>
    <x v="0"/>
    <x v="2"/>
    <s v="2"/>
    <s v="2. Gastos corrientes en bienes y servicios"/>
    <s v="01"/>
    <x v="6"/>
    <s v="9207"/>
    <s v="9207. Gobierno y relaciones"/>
    <s v="22"/>
    <s v="22699"/>
  </r>
  <r>
    <n v="220250041704"/>
    <s v="AD"/>
    <d v="2025-08-22T00:00:00"/>
    <n v="22025006364"/>
    <s v="2025 09 4321 22799"/>
    <n v="1452"/>
    <x v="971"/>
    <s v="SERVICIO DE ASISTENCIA Y COORDINACION SERVICIOS AUXILIARES CUPULA DEL MILENIO. 25-08 HASTA ADJUDICACION NUEVO CONTRATO"/>
    <n v="220"/>
    <s v="VALLADOLID"/>
    <s v="VALLADOLID"/>
    <x v="0"/>
    <s v="AdDirec - Adjudicación Directa"/>
    <s v="SinC - Sin Criterio"/>
    <x v="0"/>
    <x v="2"/>
    <s v="2"/>
    <s v="2. Gastos corrientes en bienes y servicios"/>
    <s v="09"/>
    <x v="8"/>
    <s v="4321"/>
    <s v="4321. Turismo"/>
    <s v="22"/>
    <s v="22799"/>
  </r>
  <r>
    <n v="220250042913"/>
    <s v="AD"/>
    <d v="2025-08-28T00:00:00"/>
    <n v="22025006308"/>
    <s v="2025 10 2314 22613"/>
    <n v="1452"/>
    <x v="424"/>
    <s v="PULSERAS JUVA-VIRGEN DE SAN LORENZO// FIESTAS VALLADOLID/ DEL 5 AL 14 DE SEPTIEMBRE 2025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13"/>
  </r>
  <r>
    <n v="220250043485"/>
    <s v="AD"/>
    <d v="2025-09-01T00:00:00"/>
    <n v="22025006354"/>
    <s v="2025 05 4312 22699"/>
    <n v="1452"/>
    <x v="972"/>
    <s v="CONTRATACION AGRUPACION MUSICAL &quot;&quot;LOS CAÑONEROS &quot;&quot; MERCADO RONDILLA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10"/>
    <s v="4312"/>
    <s v="4312. Mercados"/>
    <s v="22"/>
    <s v="22699"/>
  </r>
  <r>
    <n v="220250030503"/>
    <s v="D"/>
    <d v="2025-07-02T00:00:00"/>
    <n v="22025002599"/>
    <s v="2025 03 9241 213"/>
    <n v="1415.99"/>
    <x v="249"/>
    <s v="CARGA DE REFRIGERANTE EN ENFRIADORA DE C.C. DELICIAS"/>
    <n v="300"/>
    <s v="VALLADOLID"/>
    <s v="MADR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30507"/>
    <s v="D"/>
    <d v="2025-07-02T00:00:00"/>
    <n v="22025002599"/>
    <s v="2025 03 9241 213"/>
    <n v="1387.83"/>
    <x v="249"/>
    <s v="REPARACIÓN DE FUGA Y CARGA REFRIGERANTE EN ENFRIADORA DE C.C. EL CAMPILLO"/>
    <n v="300"/>
    <s v="VALLADOLID"/>
    <s v="MADR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41703"/>
    <s v="AD"/>
    <d v="2025-08-22T00:00:00"/>
    <n v="22025006346"/>
    <s v="2025 11 1361 213"/>
    <n v="1369.44"/>
    <x v="185"/>
    <s v="REPARACIÓN DE 4 CHAQUETONES Y 3 CUBREPANTALONES DE TRAJES DE INTERVENCION EN INCENDIOS ESTRUCTURALES BRISTOL//SEIS y PC"/>
    <n v="220"/>
    <s v="RUBÍ"/>
    <s v="BARCELONA"/>
    <x v="0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1"/>
    <s v="213"/>
  </r>
  <r>
    <n v="220250037309"/>
    <s v="AD"/>
    <d v="2025-08-07T00:00:00"/>
    <n v="22025003790"/>
    <s v="2025 03 9241 213"/>
    <n v="1320.66"/>
    <x v="224"/>
    <s v="SE-PC 11/2023 (LOTE 2): MANTENIMIENTO DE GRUPOS ELECTRÓGENOS CENTROS SPC (1A)"/>
    <n v="220"/>
    <s v="MADRID"/>
    <s v="MADRID"/>
    <x v="0"/>
    <s v="PrAbier - Procedimiento Abierto"/>
    <s v="MultiC - MultiCriterio"/>
    <x v="2"/>
    <x v="2"/>
    <s v="2"/>
    <s v="2. Gastos corrientes en bienes y servicios"/>
    <s v="03"/>
    <x v="7"/>
    <s v="9241"/>
    <s v="9241. Participación ciudadana"/>
    <s v="21"/>
    <s v="213"/>
  </r>
  <r>
    <n v="220250048650"/>
    <s v="AD"/>
    <d v="2025-09-29T00:00:00"/>
    <n v="22025006917"/>
    <s v="2025 10 2315 22799"/>
    <n v="1294.1099999999999"/>
    <x v="215"/>
    <s v="ACTIVIDADES DE LECTURA Y ESCRITURA CREATIVA // CENTRO MUNICIPAL DE LA IGUALDAD // SEPTIEMBRE A DICIEMBRE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3738"/>
    <s v="D"/>
    <d v="2025-09-03T00:00:00"/>
    <n v="22025001347"/>
    <s v="2025 02 9332 212"/>
    <n v="1285.8900000000001"/>
    <x v="482"/>
    <s v="M2 TECH FM FISSION BOARD 1200*600*15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5275"/>
    <s v="AD"/>
    <d v="2025-09-15T00:00:00"/>
    <n v="22025006266"/>
    <s v="2025 05 4314 22602"/>
    <n v="1258.4000000000001"/>
    <x v="973"/>
    <s v="INSERCION ANUNCIO PUBLICIDAD EN LA AGENDA Y WEB DEL  EVENTO &quot;&quot;XXVI FERIA DE BODA DE VALLADOLID&quot;&quot;.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10"/>
    <s v="4314"/>
    <s v="4314. Actuaciones en materia de comercio minorista"/>
    <s v="22"/>
    <s v="22602"/>
  </r>
  <r>
    <n v="220250030504"/>
    <s v="D"/>
    <d v="2025-07-02T00:00:00"/>
    <n v="22025002599"/>
    <s v="2025 03 9241 213"/>
    <n v="1255.77"/>
    <x v="249"/>
    <s v="SUMINISTRO DE DOS TARJETAS ELECTRÓNICAS PARA REPARACIÓN DE ENFRIADORAS DE C.C. PARQUESOL"/>
    <n v="300"/>
    <s v="VALLADOLID"/>
    <s v="MADR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37703"/>
    <s v="AD"/>
    <d v="2025-08-08T00:00:00"/>
    <n v="22025006046"/>
    <s v="2025 01 9206 22001"/>
    <n v="1246.3"/>
    <x v="974"/>
    <s v="SUSCRIPCIÓN ANUAL A BASES DE DATOS &quot;&quot;INFORME DIARIO&quot;&quot; Y &quot;&quot;USUARIO PROFESIONAL&quot;&quot;. HASTA 2/8/2026"/>
    <n v="220"/>
    <s v="BOECILLO"/>
    <s v="VALLADOLID"/>
    <x v="3"/>
    <s v="AdDirec - Adjudicación Directa"/>
    <s v="SinC - Sin Criterio"/>
    <x v="0"/>
    <x v="2"/>
    <s v="2"/>
    <s v="2. Gastos corrientes en bienes y servicios"/>
    <s v="01"/>
    <x v="6"/>
    <s v="9206"/>
    <s v="9206. Archivo municipal"/>
    <s v="22"/>
    <s v="22001"/>
  </r>
  <r>
    <n v="220250030798"/>
    <s v="ADO"/>
    <d v="2025-07-03T00:00:00"/>
    <n v="22025005048"/>
    <s v="2025 11 1321 224"/>
    <n v="1229.58"/>
    <x v="975"/>
    <s v="RENOVACIÓN 2025-2026 ( RENOVACIÓN 2025-2026 )"/>
    <n v="240"/>
    <s v="VALLADOLID"/>
    <s v="VALLADOLID"/>
    <x v="1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4"/>
  </r>
  <r>
    <n v="220250048069"/>
    <s v="D"/>
    <d v="2025-09-25T00:00:00"/>
    <n v="22025004282"/>
    <s v="2025 01 4331 626"/>
    <n v="465850"/>
    <x v="976"/>
    <s v="SUMINISTRO E INSTALACION EQUIPAMIENTO AUDIOVISUAL, INFORMATICO Y MOBILIARIO TECH LAB CyL (LOTE 3)"/>
    <n v="300"/>
    <s v="VALENCIA"/>
    <s v="VALENCIA"/>
    <x v="3"/>
    <s v="PrAbier - Procedimiento Abierto"/>
    <s v="MultiC - MultiCriterio"/>
    <x v="2"/>
    <x v="2"/>
    <s v="6"/>
    <s v="6. Inversiones reales"/>
    <s v="01"/>
    <x v="6"/>
    <s v="4331"/>
    <s v="4331. Desarrollo empresarial"/>
    <s v="62"/>
    <s v="626"/>
  </r>
  <r>
    <n v="220250045575"/>
    <s v="D"/>
    <d v="2025-09-16T00:00:00"/>
    <n v="22025002457"/>
    <s v="2025 02 1513 22703"/>
    <n v="350416"/>
    <x v="513"/>
    <s v="Contrato de actuaciones obligatorias de carácter subsidiario por encargo del Ayto. Exp. 2024_CTA_01_000042  (14_2024)"/>
    <n v="300"/>
    <s v="MADRID"/>
    <s v="MADRID"/>
    <x v="0"/>
    <s v="PrAbier - Procedimiento Abierto"/>
    <s v="MultiC - MultiCriterio"/>
    <x v="2"/>
    <x v="2"/>
    <s v="2"/>
    <s v="2. Gastos corrientes en bienes y servicios"/>
    <s v="02"/>
    <x v="5"/>
    <s v="1513"/>
    <s v="1513. Licencias urbanísticas"/>
    <s v="22"/>
    <s v="22703"/>
  </r>
  <r>
    <n v="220250044451"/>
    <s v="AD"/>
    <d v="2025-09-10T00:00:00"/>
    <n v="22025006482"/>
    <s v="2025 10 2314 22613"/>
    <n v="1225"/>
    <x v="977"/>
    <s v="PRESENTACIÓN NACE E INTERVENCIÓN MARILOU VIOIX// ZONA DE LAS MORERAS// 12 DE SEPTIEMBRE"/>
    <n v="220"/>
    <s v="BARCELONA"/>
    <s v="BARCELONA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13"/>
  </r>
  <r>
    <n v="220250045589"/>
    <s v="AD"/>
    <d v="2025-09-16T00:00:00"/>
    <n v="22025004428"/>
    <s v="2025 06 3232 212"/>
    <n v="1210"/>
    <x v="824"/>
    <s v="AMPLIACIÓN CONTRATO SUMINISTRO DE HORMIGÓN PARA DISTINTAS ACTUACIONES EN LOS COLEGIOS PÚBLICOS. AÑO 2025"/>
    <n v="220"/>
    <s v="VALLADOLID"/>
    <s v="VALLADOLID"/>
    <x v="3"/>
    <s v="AdDirec - Adjudicación Directa"/>
    <s v="SinC - Sin Criterio"/>
    <x v="0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7503"/>
    <s v="AD"/>
    <d v="2025-09-23T00:00:00"/>
    <n v="22025006976"/>
    <s v="2025 07 1701 22799"/>
    <n v="1210"/>
    <x v="978"/>
    <s v="Camión escenario y generador de corriente para el evento &quot;&quot;Canicross y marcha familiar canina solidarias 2025&quot;&quot;. 05.10.25"/>
    <n v="220"/>
    <s v="VALLADOLID"/>
    <s v="VALLADOLID"/>
    <x v="0"/>
    <s v="AdDirec - Adjudicación Directa"/>
    <s v="SinC - Sin Criterio"/>
    <x v="0"/>
    <x v="2"/>
    <s v="2"/>
    <s v="2. Gastos corrientes en bienes y servicios"/>
    <s v="07"/>
    <x v="9"/>
    <s v="1701"/>
    <s v="1701. Dirección del área de medio ambiente"/>
    <s v="22"/>
    <s v="22799"/>
  </r>
  <r>
    <n v="220250044858"/>
    <s v="AD"/>
    <d v="2025-09-11T00:00:00"/>
    <n v="22025005498"/>
    <s v="2025 10 2312 22699"/>
    <n v="1208.3"/>
    <x v="424"/>
    <s v="CAMISETAS PARA LA PEÑA CON SOLERA FORMADA POR LOS USUARIOS DE LOS CVA (400 UNIDADES)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38618"/>
    <s v="AD"/>
    <d v="2025-08-12T00:00:00"/>
    <n v="22025004882"/>
    <s v="2025 11 1321 22799"/>
    <n v="100672"/>
    <x v="91"/>
    <s v="2ª PRÓR.CONTRAT.SERV.RETIRADA VEHÍCULOS V/PÚBLICA Y OTROS SERV.ESPECIALES DEL 25/09/2025 A 31/12/2025. EXP. SPSC 13/2022"/>
    <n v="220"/>
    <s v="MENGIBAR"/>
    <s v="JAEN"/>
    <x v="0"/>
    <s v="PrAbier - Procedimiento Abierto"/>
    <s v="MultiC - MultiCriterio"/>
    <x v="2"/>
    <x v="2"/>
    <s v="2"/>
    <s v="2. Gastos corrientes en bienes y servicios"/>
    <s v="11"/>
    <x v="0"/>
    <s v="1321"/>
    <s v="1321. Policía municipal"/>
    <s v="22"/>
    <s v="22799"/>
  </r>
  <r>
    <n v="220250047205"/>
    <s v="AD"/>
    <d v="2025-09-23T00:00:00"/>
    <n v="22025003951"/>
    <s v="2025 10 2315 22102"/>
    <n v="1200"/>
    <x v="55"/>
    <s v="PRORROGA SUMINISTRO DE GAS PARA EL CENTRO MUNICIPAL DE IGUALDAD DESDE 01-10-2025 HASTA 31-12-2025"/>
    <n v="220"/>
    <s v="BARCELONA"/>
    <s v="BARCELONA"/>
    <x v="3"/>
    <s v="PrAbier - Procedimiento Abierto"/>
    <s v="MultiC - MultiCriterio"/>
    <x v="2"/>
    <x v="2"/>
    <s v="2"/>
    <s v="2. Gastos corrientes en bienes y servicios"/>
    <s v="10"/>
    <x v="3"/>
    <s v="2315"/>
    <s v="2315. Políticas de Igualdad e infancia"/>
    <s v="22"/>
    <s v="22102"/>
  </r>
  <r>
    <n v="220250048602"/>
    <s v="AD"/>
    <d v="2025-09-29T00:00:00"/>
    <n v="22025001687"/>
    <s v="2025 10 2312 22799"/>
    <n v="89525"/>
    <x v="37"/>
    <s v="Prorroga cto.servicio promocion envejecimiento activo y animacion sociocultural en CVA periodo 10/10/25 a 09/10/2026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799"/>
  </r>
  <r>
    <n v="220250041280"/>
    <s v="AD"/>
    <d v="2025-08-21T00:00:00"/>
    <n v="22025006081"/>
    <s v="2025 11 1361 623"/>
    <n v="1179.99"/>
    <x v="825"/>
    <s v="Suministro de 4 cascos ligeros F2 X-Trem blancos para los nuevos cabos jefe de equipo//SEISPC"/>
    <n v="220"/>
    <s v="PONTEVEDRA"/>
    <s v="PONTEVEDRA"/>
    <x v="3"/>
    <s v="AdDirec - Adjudicación Directa"/>
    <s v="SinC - Sin Criterio"/>
    <x v="0"/>
    <x v="2"/>
    <s v="6"/>
    <s v="6. Inversiones reales"/>
    <s v="11"/>
    <x v="0"/>
    <s v="1361"/>
    <s v="1361. Prevención y extinción de incencios"/>
    <s v="62"/>
    <s v="623"/>
  </r>
  <r>
    <n v="220250044073"/>
    <s v="D"/>
    <d v="2025-09-05T00:00:00"/>
    <n v="22025000917"/>
    <s v="2025 11 1321 214"/>
    <n v="9359.76"/>
    <x v="130"/>
    <s v="TOTAL TRABAJOS MATRICULA 8831JXF / TOTAL PIEZAS / ANEXO DETALLE FTP000025099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3957"/>
    <s v="D"/>
    <d v="2025-09-03T00:00:00"/>
    <n v="22025004015"/>
    <s v="2025 08 1532 609"/>
    <n v="7538.22"/>
    <x v="203"/>
    <s v="Asistencia Técnica ( Lote 2 Control de calidad) de los trabajos del contrato Suministro Energía Eléctrica F.G"/>
    <n v="300"/>
    <s v="ZARATAN"/>
    <s v="VALLADOLID"/>
    <x v="0"/>
    <s v="PrAbier - Procedimiento Abierto"/>
    <s v="MultiC - MultiCriterio"/>
    <x v="2"/>
    <x v="2"/>
    <s v="6"/>
    <s v="6. Inversiones reales"/>
    <s v="08"/>
    <x v="2"/>
    <s v="1532"/>
    <s v="1532. Pavimentación vias públicas y otros servicios urbanísticos"/>
    <s v="60"/>
    <s v="609"/>
  </r>
  <r>
    <n v="220250041242"/>
    <s v="D"/>
    <d v="2025-08-21T00:00:00"/>
    <n v="22025001128"/>
    <s v="2025 11 1621 22199"/>
    <n v="6840.74"/>
    <x v="98"/>
    <s v="CASQUILLO EJE CONTE. 2400/3200CASQUILLO EJE CONTE. 2400/3200 ( En factura debe de indicarse: Exp V.18/2022 Lote 2: Mater"/>
    <n v="300"/>
    <s v="GETAFE"/>
    <s v="MADR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7420"/>
    <s v="D"/>
    <d v="2025-08-07T00:00:00"/>
    <n v="22025000731"/>
    <s v="2025 10 2312 212"/>
    <n v="5976.43"/>
    <x v="220"/>
    <s v="HYA1200000 - Luminaria de emergencia autónoma HYDRA LD N6 250Lm PARA EL CVA HUERTA DEL REY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8602"/>
    <s v="AD"/>
    <d v="2025-09-29T00:00:00"/>
    <n v="22025001690"/>
    <s v="2025 10 2312 22799"/>
    <n v="89525"/>
    <x v="37"/>
    <s v="Prorroga cto.servicio promocion envejecimiento activo y animacion sociocultural en CVA periodo 10/10/25 a 09/10/2026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799"/>
  </r>
  <r>
    <n v="220250045424"/>
    <s v="D"/>
    <d v="2025-09-16T00:00:00"/>
    <n v="22025001124"/>
    <s v="2025 11 1621 214"/>
    <n v="5053.53"/>
    <x v="32"/>
    <s v="JUEGO PASTILLAS FRENO V.I / FILTRO ACEITE MANN*** / FILTRO COMBUST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417"/>
    <s v="D"/>
    <d v="2025-09-16T00:00:00"/>
    <n v="22025001124"/>
    <s v="2025 11 1621 214"/>
    <n v="4942.21"/>
    <x v="341"/>
    <s v="CUBIERTA RECAUCHUTADA ( 315/80R22.5 DY3 PREM 7671-MJN ) / CUBIERT.../// AM EXP 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7738"/>
    <s v="D"/>
    <d v="2025-09-25T00:00:00"/>
    <n v="22025001124"/>
    <s v="2025 11 1621 214"/>
    <n v="4524.1899999999996"/>
    <x v="341"/>
    <s v="CUBIERTA NUEVA ( 315/80R22.5 DIRECC. ALMACEN ) / S.I. GESTION DE NF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7740"/>
    <s v="D"/>
    <d v="2025-09-25T00:00:00"/>
    <n v="22025001124"/>
    <s v="2025 11 1621 214"/>
    <n v="4467.1400000000003"/>
    <x v="341"/>
    <s v="CUBIERTA NUEVA ( 315/80R22.5 DIRECC 7671-MJNBHC ) / S.I. GESTION DE NFU.../// AM EXP 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7620"/>
    <s v="D"/>
    <d v="2025-09-25T00:00:00"/>
    <n v="22025002819"/>
    <s v="2025 08 1532 210"/>
    <n v="3944.5"/>
    <x v="979"/>
    <s v="Fabricación, suministro , montaje e instalacion de vallado de lamas de chapa plegadas en &quot;&quot;Z&quot;&quot;  de 1,5 mm y un desarrollo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47788"/>
    <s v="D"/>
    <d v="2025-09-25T00:00:00"/>
    <n v="22025004895"/>
    <s v="2025 06 3231 212"/>
    <n v="3802.79"/>
    <x v="243"/>
    <s v="MASTER DESHUMIDIFICADOR INDUSTRIAL DH-26 350 M3/H / MASTER DESHUMIDIFICADOR INDUSTRIAL DH-62 650 M3/H // ESCUELAS INFANT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44671"/>
    <s v="D"/>
    <d v="2025-09-10T00:00:00"/>
    <n v="22025001122"/>
    <s v="2025 11 1621 214"/>
    <n v="3792.33"/>
    <x v="287"/>
    <s v="7685MJN- H.M.O.  REALIZAR MANTENIMIENTO TIPO C SEGUN INDICACIONES D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7686"/>
    <s v="D"/>
    <d v="2025-09-25T00:00:00"/>
    <n v="22025001274"/>
    <s v="2025 07 1711 213"/>
    <n v="3777.22"/>
    <x v="234"/>
    <s v="MANO DE OBRA / HUSTLER CORREA REF 603688 / MANO DE OBRA / STIHL CARBURADOR 4147/25 41471200625 / STIHL FILTRO DE AIRE 41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5498"/>
    <s v="D"/>
    <d v="2025-09-16T00:00:00"/>
    <n v="22025001124"/>
    <s v="2025 11 1621 214"/>
    <n v="3631.57"/>
    <x v="288"/>
    <s v="Alb. A25/189041 de 01/08/2025 / DESMONTAR CILINDROS D.E. 60x90x1600MM SU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4719"/>
    <s v="D"/>
    <d v="2025-09-10T00:00:00"/>
    <n v="22025001122"/>
    <s v="2025 11 1621 214"/>
    <n v="3625.39"/>
    <x v="96"/>
    <s v="MANO DE OBRA M.O. CAMBIAR DEPOSITO  ADBLUE  Y TUBERIAS / M.O. V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412"/>
    <s v="D"/>
    <d v="2025-09-16T00:00:00"/>
    <n v="22025001124"/>
    <s v="2025 11 1621 214"/>
    <n v="3585.75"/>
    <x v="341"/>
    <s v="CUBIERTA RECAUCHUTADA ( 315/80R22.5 DY3 PREM ALMACEN ) / CUBIERT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1748"/>
    <s v="D"/>
    <d v="2025-08-25T00:00:00"/>
    <n v="22025002596"/>
    <s v="2025 06 3321 629"/>
    <n v="3433.52"/>
    <x v="480"/>
    <s v="LOTE LIBROS  // BIBLIOTECAS MUNICIPALES"/>
    <n v="300"/>
    <s v="VALLADOLID"/>
    <s v="VALLADOLID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43907"/>
    <s v="D"/>
    <d v="2025-09-03T00:00:00"/>
    <n v="22025001123"/>
    <s v="2025 11 1631 214"/>
    <n v="3429.81"/>
    <x v="287"/>
    <s v="DISPOS.ENGANCHE / JUEGO ASIENTOS / CERRADURA PUERT DER / TA... 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9085"/>
    <s v="D"/>
    <d v="2025-08-14T00:00:00"/>
    <n v="22025002596"/>
    <s v="2025 06 3321 629"/>
    <n v="3250.98"/>
    <x v="658"/>
    <s v="LOTE LIBROS // BIBLIOTECAS MUNICIPALES"/>
    <n v="300"/>
    <s v="VALLADOLID"/>
    <s v="VALLADOLID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47742"/>
    <s v="D"/>
    <d v="2025-09-25T00:00:00"/>
    <n v="22025001124"/>
    <s v="2025 11 1621 214"/>
    <n v="3248.13"/>
    <x v="341"/>
    <s v="CUBIERTA RECAUCHUTADA ( 315/80R22.5 DY3 PREM ALMACEN ) / CUBIER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079"/>
    <s v="D"/>
    <d v="2025-08-28T00:00:00"/>
    <n v="22025001124"/>
    <s v="2025 11 1621 214"/>
    <n v="3224.48"/>
    <x v="32"/>
    <s v="TERMOSTATO CON JUNTA *** / PEGAMENTO INSTANTÁNEO | BAJA VISCOS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4481"/>
    <s v="D"/>
    <d v="2025-09-10T00:00:00"/>
    <n v="22025002819"/>
    <s v="2025 08 1532 210"/>
    <n v="3148.87"/>
    <x v="693"/>
    <s v="4 PLETINA DE 80X10 S 275 JR / 5 PLETINA DE 60X10 S 275 JR / 6 PLETINA DE 50X10 S 275 JR / 4 PLETINA DE 60X8 S 275 JR / 2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45720"/>
    <s v="D"/>
    <d v="2025-09-18T00:00:00"/>
    <n v="22025001123"/>
    <s v="2025 11 1631 214"/>
    <n v="3138.46"/>
    <x v="287"/>
    <s v="KIT FILTRO DE ACEITE CAMBIO / VALVULINA AS8 CAMBIO AUTOM. DAILY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6364"/>
    <s v="D"/>
    <d v="2025-09-22T00:00:00"/>
    <n v="22025001270"/>
    <s v="2025 07 1711 22199"/>
    <n v="3125.51"/>
    <x v="234"/>
    <s v="PEGASO GAFA SPORT MOD. F1-9PG GRIS/NEGRO / LLAVES MECANIZADAS ACERO / CARGADOR DH TIPO C + USB 30W REF. 38.522/30W / CAS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9089"/>
    <s v="D"/>
    <d v="2025-08-14T00:00:00"/>
    <n v="22025002596"/>
    <s v="2025 06 3321 629"/>
    <n v="3105.2"/>
    <x v="662"/>
    <s v="LOTE DE LIBROS // BIBLIOTECAS MUNICIPALES"/>
    <n v="300"/>
    <s v="POZUELO DE ALARCON"/>
    <s v="MADRID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48072"/>
    <s v="D"/>
    <d v="2025-09-25T00:00:00"/>
    <n v="22025003202"/>
    <s v="2025 01 4331 625"/>
    <n v="342244.87"/>
    <x v="715"/>
    <s v="SUMINISTRO E INSTALACION EQUIPAMIENTO AUDIOVISUAL, INFORMATICO Y MOBILIARIO TECH LAB CyL (LOTE 6)"/>
    <n v="300"/>
    <s v="VALLADOLID"/>
    <s v="VALLADOLID"/>
    <x v="3"/>
    <s v="PrAbier - Procedimiento Abierto"/>
    <s v="MultiC - MultiCriterio"/>
    <x v="2"/>
    <x v="2"/>
    <s v="6"/>
    <s v="6. Inversiones reales"/>
    <s v="01"/>
    <x v="6"/>
    <s v="4331"/>
    <s v="4331. Desarrollo empresarial"/>
    <s v="62"/>
    <s v="625"/>
  </r>
  <r>
    <n v="220250045509"/>
    <s v="D"/>
    <d v="2025-09-16T00:00:00"/>
    <n v="22025001128"/>
    <s v="2025 11 1621 22199"/>
    <n v="3098.1"/>
    <x v="243"/>
    <s v="ALB: 25-223543 PED: 25-037337-1019 S/PED:  / RACORD BARCELONA REDUCTOR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9049"/>
    <s v="D"/>
    <d v="2025-08-14T00:00:00"/>
    <n v="22025002596"/>
    <s v="2025 06 3321 629"/>
    <n v="3067.97"/>
    <x v="662"/>
    <s v="LOTE DE LIBROS // BIBLIOTECAS MUNICIPALES"/>
    <n v="300"/>
    <s v="POZUELO DE ALARCON"/>
    <s v="MADRID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39083"/>
    <s v="D"/>
    <d v="2025-08-14T00:00:00"/>
    <n v="22025002596"/>
    <s v="2025 06 3321 629"/>
    <n v="3054.18"/>
    <x v="660"/>
    <s v="LOTE DE LIBROS // BIBLIOTECAS"/>
    <n v="300"/>
    <s v="VALLADOLID"/>
    <s v="VALLADOLID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41753"/>
    <s v="D"/>
    <d v="2025-08-25T00:00:00"/>
    <n v="22025002596"/>
    <s v="2025 06 3321 629"/>
    <n v="3035.02"/>
    <x v="575"/>
    <s v="LOTE LIBROS // BIBLIOTECAS MUNICIPALES"/>
    <n v="300"/>
    <s v="VALLADOLID"/>
    <s v="VALLADOLID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44654"/>
    <s v="D"/>
    <d v="2025-09-10T00:00:00"/>
    <n v="22025001122"/>
    <s v="2025 11 1621 214"/>
    <n v="3019.11"/>
    <x v="287"/>
    <s v="7332LWL-  H.M.O.  REALIZAR MANTENIMIENTO  A,B  Y  C SEGUN HOJAS SUM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333"/>
    <s v="D"/>
    <d v="2025-09-16T00:00:00"/>
    <n v="22025002596"/>
    <s v="2025 06 3321 629"/>
    <n v="2979.57"/>
    <x v="782"/>
    <s v="LOTE LIBROS // BIBLIOTECAS MUNICIPALES"/>
    <n v="300"/>
    <s v="VALLADOLID"/>
    <s v="VALLADOLID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44558"/>
    <s v="D"/>
    <d v="2025-09-10T00:00:00"/>
    <n v="22025000917"/>
    <s v="2025 11 1321 214"/>
    <n v="2884.7"/>
    <x v="143"/>
    <s v="TA25 172 REPARACION 1760-LKK KMS 64356 METER EASY, HACER REGENERACION / D-M ACCESORIOS PARA CAMBIAR CATALIZAOR REPROGRAM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7517"/>
    <s v="D"/>
    <d v="2025-08-07T00:00:00"/>
    <n v="22025000917"/>
    <s v="2025 11 1321 214"/>
    <n v="2777.25"/>
    <x v="396"/>
    <s v="DESMONTAR Y MONTAR JUNTA DE CULATA / TUBO ENTRADA RADIADOR / BRIDA / VALVULA DE ADMISION / TORNILLOS CULATA / JUEGO JUNT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1186"/>
    <s v="D"/>
    <d v="2025-08-21T00:00:00"/>
    <n v="22025001276"/>
    <s v="2025 07 1711 214"/>
    <n v="2723.48"/>
    <x v="467"/>
    <s v="4272GHL. VERIFICACION DE RUIDO EN PARTE TRASERA DETECTANDO DIFERENCIAL TRASERO DA?ADO. SUSTITUCION DE DIFERENCIAL Y ACEI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7752"/>
    <s v="D"/>
    <d v="2025-09-25T00:00:00"/>
    <n v="22025001123"/>
    <s v="2025 11 1631 214"/>
    <n v="2620.71"/>
    <x v="143"/>
    <s v="TA25 180 REPARACION E-6138-BFR KMS 158824 D-M ACCESORIOS PARA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4676"/>
    <s v="D"/>
    <d v="2025-09-10T00:00:00"/>
    <n v="22025001122"/>
    <s v="2025 11 1621 214"/>
    <n v="2577.39"/>
    <x v="497"/>
    <s v="REPARAR CLIMATIZADOR 1410 JML / COMPRESOR DENSO / CONDENSADOR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7748"/>
    <s v="D"/>
    <d v="2025-09-25T00:00:00"/>
    <n v="22025001122"/>
    <s v="2025 11 1621 214"/>
    <n v="2571.0100000000002"/>
    <x v="143"/>
    <s v="TA25 178 REPARACION 0848-BVS KMS 575888 PURGAR AIRE PALANCA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301"/>
    <s v="D"/>
    <d v="2025-09-16T00:00:00"/>
    <n v="22025000731"/>
    <s v="2025 10 2312 212"/>
    <n v="2444.16"/>
    <x v="220"/>
    <s v="SUMINISTROS DE METACRILATO XT GRABADO PRISMATICO DE  3050x1500x3mm ( 141uds) PARA EL CVA PASAJE DE LA MARQUESIN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7651"/>
    <s v="D"/>
    <d v="2025-08-07T00:00:00"/>
    <n v="22025004894"/>
    <s v="2025 06 3232 212"/>
    <n v="2421.67"/>
    <x v="693"/>
    <s v="SUMINISTRO DE PIEZAS DE CALDERERÍA A MEDID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6217"/>
    <s v="D"/>
    <d v="2025-09-19T00:00:00"/>
    <n v="22025004894"/>
    <s v="2025 06 3232 212"/>
    <n v="2376.56"/>
    <x v="234"/>
    <s v="SUMINISTRO MATERIAL FERRETERÍA - HERRAMIENTA ELÉCTRIC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7389"/>
    <s v="D"/>
    <d v="2025-08-07T00:00:00"/>
    <n v="22025001274"/>
    <s v="2025 07 1711 213"/>
    <n v="2215.6799999999998"/>
    <x v="234"/>
    <s v="MANO DE OBRA / HUSTLER CUCHILLA 20.50 MUL-F  794214 / HUSTLER FILTRO GASOIL REF 130366120 / HUSTLER FILTRO ACEITE 140517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4702"/>
    <s v="D"/>
    <d v="2025-09-10T00:00:00"/>
    <n v="22025001131"/>
    <s v="2025 11 1631 22110"/>
    <n v="2210.67"/>
    <x v="473"/>
    <s v="BOLSA NEGRA 90X95 G-140 BDRPLTOTAL (1000 unid). 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10"/>
  </r>
  <r>
    <n v="220250041814"/>
    <s v="D"/>
    <d v="2025-08-25T00:00:00"/>
    <n v="22025001122"/>
    <s v="2025 11 1621 214"/>
    <n v="2143.06"/>
    <x v="287"/>
    <s v="5666MRJ  EO-SUSTITUIR  ACEITE MOTOR Y FILTRO AE /   M1-SUSTITUIR  FILT... 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4704"/>
    <s v="D"/>
    <d v="2025-09-10T00:00:00"/>
    <n v="22025001131"/>
    <s v="2025 11 1631 22110"/>
    <n v="2122.9499999999998"/>
    <x v="473"/>
    <s v="BOLSA NEGRA 90X95 G-140 BDRPLTOTAL (1000 unid) / BOLSA NEGRA 115X150.../// AM EXP 18/2022 // SERVICIO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10"/>
  </r>
  <r>
    <n v="220250041228"/>
    <s v="D"/>
    <d v="2025-08-21T00:00:00"/>
    <n v="22025001124"/>
    <s v="2025 11 1621 214"/>
    <n v="2118.71"/>
    <x v="980"/>
    <s v="TOMA DE FUERZA 24V ALSN MD-PRCSN.R1,44 V17 / KIT MONTAJE 12 TORNILLOS HELICE PARA TOM. FUERZA / KIT TUBO CM70 INN.PTO AL"/>
    <n v="300"/>
    <s v="BURGOS"/>
    <s v="BURGOS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880"/>
    <s v="D"/>
    <d v="2025-09-03T00:00:00"/>
    <n v="22025001124"/>
    <s v="2025 11 1621 214"/>
    <n v="2118.71"/>
    <x v="980"/>
    <s v="TOMA DE FUERZA 24V ALSN MD-PRCSN.R1,44 V17 / KIT MONTAJE 12 TORN.../// AM EXP 18/2022 // SERVICIO DE LIMPIEZA."/>
    <n v="300"/>
    <s v="BURGOS"/>
    <s v="BURGOS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067"/>
    <s v="D"/>
    <d v="2025-08-28T00:00:00"/>
    <n v="22025001124"/>
    <s v="2025 11 1621 214"/>
    <n v="2109.73"/>
    <x v="32"/>
    <s v="ALTERNADOR *** / F ANT I ALM02-06/MIC/PRIM02-05/CLIO / FILTRO ACEITE MANN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4665"/>
    <s v="D"/>
    <d v="2025-09-10T00:00:00"/>
    <n v="22025001122"/>
    <s v="2025 11 1621 214"/>
    <n v="2075.4899999999998"/>
    <x v="287"/>
    <s v="5674MRJ- H.M.O.  OPERACIONES  DE MANTENIMIENTO TIPO A + B SOLICIT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1794"/>
    <s v="D"/>
    <d v="2025-08-25T00:00:00"/>
    <n v="22025001122"/>
    <s v="2025 11 1621 214"/>
    <n v="2052.2800000000002"/>
    <x v="143"/>
    <s v="TA25 165 REPARACION E-1768-BGJ KMS 121078 HORAS 17216 D-M ACCESORIO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420"/>
    <s v="D"/>
    <d v="2025-09-16T00:00:00"/>
    <n v="22025001124"/>
    <s v="2025 11 1621 214"/>
    <n v="2035.68"/>
    <x v="288"/>
    <s v="Alb. A25/188814 de 17/07/2025 / LATIGUILLO HIDRAULICO S/MUESTRA alta presio.../// AM EXP 18/2022 //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8116"/>
    <s v="D"/>
    <d v="2025-09-26T00:00:00"/>
    <n v="22025000918"/>
    <s v="2025 11 1321 213"/>
    <n v="2013.44"/>
    <x v="141"/>
    <s v="HP 410X Original Pack de 3 Cian, Magenta y Amarillo Alta Capacidad  Tóner CF252XM (   SEGUN PTO.S25 0049 PARTE ) / Toner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3"/>
  </r>
  <r>
    <n v="220250041801"/>
    <s v="D"/>
    <d v="2025-08-25T00:00:00"/>
    <n v="22025001122"/>
    <s v="2025 11 1621 214"/>
    <n v="1996.31"/>
    <x v="497"/>
    <s v="REPARAR AAC 5682 MDL / LIMPIEZA CIRCUITO CON NITROGRENO SECO / CO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087"/>
    <s v="D"/>
    <d v="2025-08-28T00:00:00"/>
    <n v="22025001123"/>
    <s v="2025 11 1631 214"/>
    <n v="1993"/>
    <x v="96"/>
    <s v="M.O. SUSTITUIR SENSOR PRESIÓN , TUBO ASPIRACIÓN, M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3077"/>
    <s v="D"/>
    <d v="2025-08-28T00:00:00"/>
    <n v="22025001124"/>
    <s v="2025 11 1621 214"/>
    <n v="1943.61"/>
    <x v="32"/>
    <s v="RECTO TUBO DE 6 PLASTICO / RECTO TUBO DE 10 PLASTICO / METRO TEKAL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4667"/>
    <s v="D"/>
    <d v="2025-09-10T00:00:00"/>
    <n v="22025001122"/>
    <s v="2025 11 1621 214"/>
    <n v="1908.13"/>
    <x v="287"/>
    <s v="5675MRJ- H.M.O.  DESMONTAR TOMA DE FUERZA PARA LLEVAR A REPARAR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7444"/>
    <s v="D"/>
    <d v="2025-08-07T00:00:00"/>
    <n v="22025004894"/>
    <s v="2025 06 3232 212"/>
    <n v="1895.86"/>
    <x v="234"/>
    <s v="SUMINISTRO MATERIAL DE FERRET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1848"/>
    <s v="D"/>
    <d v="2025-08-25T00:00:00"/>
    <n v="22025002972"/>
    <s v="2025 04 9204 626"/>
    <n v="224724.28"/>
    <x v="567"/>
    <s v="SUMINISTRO EQUIPAMIENTO Y LICENCIAS VINCULADAS, (CORE) 2025/AAR/10"/>
    <n v="300"/>
    <s v="SEVILLA"/>
    <s v="SEVILLA"/>
    <x v="3"/>
    <s v="PrAbier - Procedimiento Abierto"/>
    <s v="MultiC - MultiCriterio"/>
    <x v="2"/>
    <x v="2"/>
    <s v="6"/>
    <s v="6. Inversiones reales"/>
    <s v="04"/>
    <x v="1"/>
    <s v="9204"/>
    <s v="9204. Tecnologías de la información y comunicación"/>
    <s v="62"/>
    <s v="626"/>
  </r>
  <r>
    <n v="220250044460"/>
    <s v="D"/>
    <d v="2025-09-10T00:00:00"/>
    <n v="22025002821"/>
    <s v="2025 08 1532 214"/>
    <n v="1893.73"/>
    <x v="143"/>
    <s v="TA25 167 REPARACION 5689-CFT KMS 127163 D-M ACCESORIOS PARA SOLTAR EJE D-M CAJA DE CAMBIOS PARA CAMBIAR EMBRAGUE Y BOMBI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41825"/>
    <s v="D"/>
    <d v="2025-08-25T00:00:00"/>
    <n v="22025001122"/>
    <s v="2025 11 1621 214"/>
    <n v="1850.21"/>
    <x v="497"/>
    <s v="REPARAR SISTEMA REFRIGERANTE AGUA / KIT TRATAMIENTO LIMPIEZA C.../// AM EXP 23/2022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7526"/>
    <s v="AD"/>
    <d v="2025-09-23T00:00:00"/>
    <n v="22025005314"/>
    <s v="2025 07 1711 610"/>
    <n v="70116.72"/>
    <x v="523"/>
    <s v="1ª PRORROGA CONTRATO CONSERVACION Y MEJORA INFRAESTRUCTURAS VERDES _ZONAS SUR Y ESTE. LOTE 2_V. 18/2023"/>
    <n v="220"/>
    <s v="VALLADOLID"/>
    <s v="VALLADOLID"/>
    <x v="0"/>
    <s v="PrAbier - Procedimiento Abierto"/>
    <s v="MultiC - MultiCriterio"/>
    <x v="2"/>
    <x v="2"/>
    <s v="6"/>
    <s v="6. Inversiones reales"/>
    <s v="07"/>
    <x v="9"/>
    <s v="1711"/>
    <s v="1711. Parques y jardines"/>
    <s v="61"/>
    <s v="610"/>
  </r>
  <r>
    <n v="220250043876"/>
    <s v="D"/>
    <d v="2025-09-03T00:00:00"/>
    <n v="22025001123"/>
    <s v="2025 11 1631 214"/>
    <n v="1781.12"/>
    <x v="190"/>
    <s v="OR: 21785 - MATRICULA: 6040MLM / MANTENIMIENTO S ( 00175129 ) / CAM.../// AM EXP 23/2020 // SERVICIO DE LIMPIEZA VIARIA."/>
    <n v="300"/>
    <s v="FUENSALDAÑA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8669"/>
    <s v="D"/>
    <d v="2025-09-30T00:00:00"/>
    <n v="22025005378"/>
    <s v="2025 10 2312 632"/>
    <n v="1779.08"/>
    <x v="203"/>
    <s v="OBRA AMPLIACION CVA ARCA REAL ASISTENCIA TECNICA PROGRAMA  CONTROL DE CALIDAD (LOTE2) NOVIEMBRE Y DICIEMBRE 2025"/>
    <n v="300"/>
    <s v="ZARATAN"/>
    <s v="VALLADOLID"/>
    <x v="4"/>
    <s v="PrAbier - Procedimiento Abierto"/>
    <s v="MultiC - MultiCriterio"/>
    <x v="2"/>
    <x v="2"/>
    <s v="6"/>
    <s v="6. Inversiones reales"/>
    <s v="10"/>
    <x v="3"/>
    <s v="2312"/>
    <s v="2312. Iniciativas sociales"/>
    <s v="63"/>
    <s v="632"/>
  </r>
  <r>
    <n v="220250043081"/>
    <s v="D"/>
    <d v="2025-08-28T00:00:00"/>
    <n v="22025001122"/>
    <s v="2025 11 1621 214"/>
    <n v="1697.38"/>
    <x v="287"/>
    <s v="3186LLB-H.M.O.  D-M  RUEDAS  TRASERAS PARA  DET  ALCANCE  DE AVERIA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4492"/>
    <s v="D"/>
    <d v="2025-09-10T00:00:00"/>
    <n v="22025002819"/>
    <s v="2025 08 1532 210"/>
    <n v="1691.16"/>
    <x v="482"/>
    <s v="SACO CEMENTO GRIS 32.5 R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37597"/>
    <s v="D"/>
    <d v="2025-08-07T00:00:00"/>
    <n v="22025000917"/>
    <s v="2025 11 1321 214"/>
    <n v="1658.73"/>
    <x v="500"/>
    <s v="SUSTITUIR VENTILADOR CLIMATIZACION  / SUSTTITUIR FLUIDO REFRIGERANTE  / DESMONTAR Y MONTAR CAJA CLIMATIZACION  / REALIZA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7593"/>
    <s v="AD"/>
    <d v="2025-09-24T00:00:00"/>
    <n v="22025006785"/>
    <s v="2025 10 2312 632"/>
    <n v="42471"/>
    <x v="171"/>
    <s v="REFORMA DE LA INSTALACION TERMICA DEL CVA RONDILLA- INICIATIVAS SOCIALES"/>
    <n v="220"/>
    <s v="VALLADOLID"/>
    <s v="VALLADOLID"/>
    <x v="4"/>
    <s v="AdDirec - Adjudicación Directa"/>
    <s v="SinC - Sin Criterio"/>
    <x v="0"/>
    <x v="2"/>
    <s v="6"/>
    <s v="6. Inversiones reales"/>
    <s v="10"/>
    <x v="3"/>
    <s v="2312"/>
    <s v="2312. Iniciativas sociales"/>
    <s v="63"/>
    <s v="632"/>
  </r>
  <r>
    <n v="220250043899"/>
    <s v="D"/>
    <d v="2025-09-03T00:00:00"/>
    <n v="22025001125"/>
    <s v="2025 11 1621 22103"/>
    <n v="1633.5"/>
    <x v="353"/>
    <s v="AK ADIGAS 6 CTN 5L. /// SERVICIO DE LIMPIEZA.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03"/>
  </r>
  <r>
    <n v="220250045370"/>
    <s v="D"/>
    <d v="2025-09-16T00:00:00"/>
    <n v="22025001128"/>
    <s v="2025 11 1621 22199"/>
    <n v="1624.32"/>
    <x v="376"/>
    <s v="CONTENEDOR Nº 1 GRIS. SUSTITUCIÓN DE BISAGRAS. REPARACIÓN DE ABOLLADURAS.../// AM EXP 18/2022 // SERVICIO DE LIMPIEZA."/>
    <n v="300"/>
    <s v="CIGALES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4450"/>
    <s v="AD"/>
    <d v="2025-09-10T00:00:00"/>
    <n v="22025006476"/>
    <s v="2025 08 1651 619"/>
    <n v="1177.23"/>
    <x v="203"/>
    <s v="LOTE 3. Control Calidad en contrato de mantenimiento de ALUMBRADO PÚBLICO en el segundo semestre del 2025. Expte 8/2021"/>
    <n v="220"/>
    <s v="ZARATAN"/>
    <s v="VALLADOLID"/>
    <x v="0"/>
    <s v="AdDirec - Adjudicación Directa"/>
    <s v="SinC - Sin Criterio"/>
    <x v="0"/>
    <x v="2"/>
    <s v="6"/>
    <s v="6. Inversiones reales"/>
    <s v="08"/>
    <x v="2"/>
    <s v="1651"/>
    <s v="1651. Alumbrado público"/>
    <s v="61"/>
    <s v="619"/>
  </r>
  <r>
    <n v="220250048066"/>
    <s v="AD"/>
    <d v="2025-09-25T00:00:00"/>
    <n v="22025006784"/>
    <s v="2025 11 1361 22199"/>
    <n v="1171.8499999999999"/>
    <x v="296"/>
    <s v="GARRAFAS DETERGENTES PARA LAVAVAJILLAS INDUSTRIAL Y LAVADORAS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2"/>
    <s v="22199"/>
  </r>
  <r>
    <n v="220250045372"/>
    <s v="D"/>
    <d v="2025-09-16T00:00:00"/>
    <n v="22025001128"/>
    <s v="2025 11 1621 22199"/>
    <n v="1602.93"/>
    <x v="376"/>
    <s v="CONTENEDOR Nº 1 GRIS. SUSTITUCIÓN DE BISAGRAS. REPARACIÓN DE ABOLLADURAS../// AM EXP 18/2022 // SERVICIO DE LIMPIEZA."/>
    <n v="300"/>
    <s v="CIGALES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1768"/>
    <s v="D"/>
    <d v="2025-08-25T00:00:00"/>
    <n v="22025001129"/>
    <s v="2025 11 1631 214"/>
    <n v="1579.86"/>
    <x v="465"/>
    <s v="FACTURACIÓN DE REPUESTOS SEGÚN PEDIDO DE VENTA Nº 2025PV101.../// AM EXP 18/2022 // SERVICIO DE LIMPIEZA VIARIA."/>
    <n v="300"/>
    <s v="MADRID"/>
    <s v="MADR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6336"/>
    <s v="D"/>
    <d v="2025-09-22T00:00:00"/>
    <n v="22025001276"/>
    <s v="2025 07 1711 214"/>
    <n v="1573"/>
    <x v="501"/>
    <s v="PUERTAS NUEVAS ( CONTENEDOR Nº8 VIVERO ) / SOLDAR CHAPAS LATERALES Y FRENTES, REVISAR CIERRES INTERIORES"/>
    <n v="300"/>
    <s v="ALDEAMAYOR DE SAN MARTIN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5546"/>
    <s v="D"/>
    <d v="2025-09-16T00:00:00"/>
    <n v="22025000917"/>
    <s v="2025 11 1321 214"/>
    <n v="1540.85"/>
    <x v="500"/>
    <s v="SUSTITUIR FLUIDO REFRIGERANTE / SUSTITUIR TERMOSTATO REFRIGERACION  / SUSTITUIR COMPRESOR COMPLETO AC / SUSTITUIR ANTICO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3071"/>
    <s v="D"/>
    <d v="2025-08-28T00:00:00"/>
    <n v="22025001124"/>
    <s v="2025 11 1621 214"/>
    <n v="1521.33"/>
    <x v="32"/>
    <s v="VALVULA ANTIRETORNO 6MM / TERMINAL FASTON HEMBRA AZUL 6,4M/M / TE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777"/>
    <s v="D"/>
    <d v="2025-09-18T00:00:00"/>
    <n v="22025000917"/>
    <s v="2025 11 1321 214"/>
    <n v="1486.03"/>
    <x v="341"/>
    <s v="205/60R 16 MICHELIN PRIM4 92H ( 3999-JKP ) / S.I. GESTION DE NFU  (  CAT. B  3999-JKP ) / ALINEACION ELECTRONICA ( DIREC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1810"/>
    <s v="D"/>
    <d v="2025-08-25T00:00:00"/>
    <n v="22025001124"/>
    <s v="2025 11 1621 214"/>
    <n v="1485.93"/>
    <x v="441"/>
    <s v="FILTRO AIRE LLENADO OLM-OL150l S2Z310-0000-0900 / CARTUCHO FILTRO PR...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4051"/>
    <s v="D"/>
    <d v="2025-09-05T00:00:00"/>
    <n v="22025000917"/>
    <s v="2025 11 1321 214"/>
    <n v="1476.96"/>
    <x v="500"/>
    <s v="REPARAR BOMBA DE INYECCION  / SUSTITUIR , DESMONTAR Y MONTAR CORREA BOMBA  / SUSTITUIR RODAMIENTO TENSOR CORREA BOMBA  /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5439"/>
    <s v="D"/>
    <d v="2025-09-16T00:00:00"/>
    <n v="22025001128"/>
    <s v="2025 11 1621 22199"/>
    <n v="1469.84"/>
    <x v="473"/>
    <s v="ADAPTADOR STECKER MAGNETIC 8 MM  / CAMARA A COLOR BRIGADE / P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3069"/>
    <s v="D"/>
    <d v="2025-08-28T00:00:00"/>
    <n v="22025001124"/>
    <s v="2025 11 1621 214"/>
    <n v="1402.39"/>
    <x v="427"/>
    <s v="BRIDA ALETA 42MM REGU. METALICA ZINC. / TULIPA UNIVERSAL 7 FUNCIONES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886"/>
    <s v="D"/>
    <d v="2025-09-03T00:00:00"/>
    <n v="22025001123"/>
    <s v="2025 11 1631 214"/>
    <n v="1399.96"/>
    <x v="395"/>
    <s v="REPARACION HIDROLIMPIADORA FURGON 1307-KMD / CUBIERTA INTER.../// AM EXP 18/2022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5779"/>
    <s v="D"/>
    <d v="2025-09-18T00:00:00"/>
    <n v="22025000917"/>
    <s v="2025 11 1321 214"/>
    <n v="1398.94"/>
    <x v="130"/>
    <s v="TOTAL TRABAJOS MATRICULA 8671JXF / TOTAL PIEZAS / ANEXO DETALLE FTP000025157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5447"/>
    <s v="D"/>
    <d v="2025-09-16T00:00:00"/>
    <n v="22025001128"/>
    <s v="2025 11 1621 22199"/>
    <n v="1368.87"/>
    <x v="435"/>
    <s v="CASQUILLO FRICCION MB-3530-DX 35X39X30 549022 / PALA ALUMINIO MAN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3884"/>
    <s v="D"/>
    <d v="2025-09-03T00:00:00"/>
    <n v="22025001128"/>
    <s v="2025 11 1621 22199"/>
    <n v="1305.93"/>
    <x v="435"/>
    <s v="BRIDA NYLON 7.6X450 NEGRA / BRIDA NYLON 7.6X370 NEGRA / SERRUCHO P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5426"/>
    <s v="D"/>
    <d v="2025-09-16T00:00:00"/>
    <n v="22025001124"/>
    <s v="2025 11 1621 214"/>
    <n v="1241.56"/>
    <x v="32"/>
    <s v="SENSOR DE PRESIÓN / AVISADOR FRENO RENAULT *** / PASTILLA FRENO F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7331"/>
    <s v="D"/>
    <d v="2025-08-07T00:00:00"/>
    <n v="22025000769"/>
    <s v="2025 11 1361 22199"/>
    <n v="1212.07"/>
    <x v="422"/>
    <s v="5 lampara P21/5W Standard BAY15d / CINTA AISLANTE 20x19 ROJA / CINTA PVC M15 NEGRO 19MM X 25MT / CINTA AISLANTE MARRON /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1217"/>
    <s v="D"/>
    <d v="2025-08-21T00:00:00"/>
    <n v="22025001602"/>
    <s v="2025 07 1711 619"/>
    <n v="1208.79"/>
    <x v="445"/>
    <s v="ASPERSOR TURB.EMERG.&quot;&quot;RAIN-BIRD&quot;&quot; 5004 PLUS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6274"/>
    <s v="D"/>
    <d v="2025-09-22T00:00:00"/>
    <n v="22025001602"/>
    <s v="2025 07 1711 619"/>
    <n v="1208.79"/>
    <x v="445"/>
    <s v="ASPERSOR TURB.EMERG.&quot;&quot;RAIN-BIRD&quot;&quot; 5004 PLUS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2674"/>
    <s v="AD"/>
    <d v="2025-07-11T00:00:00"/>
    <n v="22025005199"/>
    <s v="2025 01 4331 22799"/>
    <n v="1136.3800000000001"/>
    <x v="963"/>
    <s v="INSTALACIÓN DE UN CONTADOR DE 40 MM EN EL LABORATORIO TECNOLÓGICO DE CONTENIDOS DIGITALES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0489"/>
    <s v="AD"/>
    <d v="2025-08-19T00:00:00"/>
    <n v="22025006204"/>
    <s v="2025 10 2312 22618"/>
    <n v="1119.25"/>
    <x v="750"/>
    <s v="DISEÑO DE IMAGEN, MAQUETACION Y ELABORACION DE VIDEO PARA EL DIA DE LAS PERSONAS CON EDAD,- INICIATIVA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18"/>
  </r>
  <r>
    <n v="220250046437"/>
    <s v="AD"/>
    <d v="2025-09-22T00:00:00"/>
    <n v="22025006971"/>
    <s v="2025 06 3232 22799"/>
    <n v="1108.06"/>
    <x v="981"/>
    <s v="CONTROL DE PLAGAS POR TERMITAS EN EL CEIP ENTRE RÍOS."/>
    <n v="220"/>
    <s v="LA CISTERNIGA"/>
    <s v="VALLADOLID"/>
    <x v="0"/>
    <s v="AdDirec - Adjudicación Directa"/>
    <s v="SinC - Sin Criterio"/>
    <x v="0"/>
    <x v="2"/>
    <s v="2"/>
    <s v="2. Gastos corrientes en bienes y servicios"/>
    <s v="06"/>
    <x v="4"/>
    <s v="3232"/>
    <s v="3232. Conservación y mantenimiento centros educación infantil y primaria"/>
    <s v="22"/>
    <s v="22799"/>
  </r>
  <r>
    <n v="220250041279"/>
    <s v="AD"/>
    <d v="2025-08-21T00:00:00"/>
    <n v="22025006089"/>
    <s v="2025 11 1361 22199"/>
    <n v="1107.76"/>
    <x v="982"/>
    <s v="ADQUISICION DE CORTACABOS DE RESCATE Y GAFAS DE SOORRISTA PARA FORMACION  Y RESCATES EN EL MEDIO ACUATICO//SEISPC"/>
    <n v="220"/>
    <s v="ZUMAIA"/>
    <s v="GUIPUZCOA"/>
    <x v="3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2"/>
    <s v="22199"/>
  </r>
  <r>
    <n v="220250032112"/>
    <s v="AD"/>
    <d v="2025-07-11T00:00:00"/>
    <n v="22025005070"/>
    <s v="2025 10 2315 22799"/>
    <n v="1089"/>
    <x v="131"/>
    <s v="TALLER A LOS FOGONES- COCINANDO JUNTAS Y JUNTOS EN EL CENTRO MUNICIPAL DE LA IGUALDAD // JULIO Y AGOST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5647"/>
    <s v="AD"/>
    <d v="2025-09-17T00:00:00"/>
    <n v="22025006844"/>
    <s v="2025 06 3321 22799"/>
    <n v="1070.8499999999999"/>
    <x v="144"/>
    <s v="CTO. MENOR ESTUDIO AISLAMIENTO ACÚSTICO EN LA BIBLIOTECA &quot;&quot;GLORIA FUERTES&quot;&quot; UBICADA EN EL BARRIO DE LA VICTORIA -1DÍA-"/>
    <n v="220"/>
    <s v="BOECILLO"/>
    <s v="VALLADOLID"/>
    <x v="0"/>
    <s v="AdDirec - Adjudicación Directa"/>
    <s v="SinC - Sin Criterio"/>
    <x v="0"/>
    <x v="2"/>
    <s v="2"/>
    <s v="2. Gastos corrientes en bienes y servicios"/>
    <s v="06"/>
    <x v="4"/>
    <s v="3321"/>
    <s v="3321. Bibliotecas públicas"/>
    <s v="22"/>
    <s v="22799"/>
  </r>
  <r>
    <n v="220250036887"/>
    <s v="AD"/>
    <d v="2025-08-06T00:00:00"/>
    <n v="22025006063"/>
    <s v="2025 10 2315 22799"/>
    <n v="1067.22"/>
    <x v="983"/>
    <s v="REALIZACION DE MINIGUIAS Y PEGATINAS PARA CAMPAÑA LIBRE DE AGRESIONES SEXISTAS PARA FERIAS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7499"/>
    <s v="AD"/>
    <d v="2025-09-23T00:00:00"/>
    <n v="22025001640"/>
    <s v="2025 11 1621 204"/>
    <n v="39061.85"/>
    <x v="244"/>
    <s v="PRIMERA PRORROGA ALQUILER DE CAMIÓN CARGA SUPERIOR LOTE 1, DEL 24/08/2025 AL 31/12/2025. SERVICIO DE LIMPIEZA."/>
    <n v="220"/>
    <s v="RIBA-ROJA DE TURIA"/>
    <s v="VALENCIA"/>
    <x v="0"/>
    <s v="PrAbier - Procedimiento Abierto"/>
    <s v="MultiC - MultiCriterio"/>
    <x v="2"/>
    <x v="2"/>
    <s v="2"/>
    <s v="2. Gastos corrientes en bienes y servicios"/>
    <s v="11"/>
    <x v="0"/>
    <s v="1621"/>
    <s v="1621. Recogida de residuos"/>
    <s v="20"/>
    <s v="204"/>
  </r>
  <r>
    <n v="220250043624"/>
    <s v="AD"/>
    <d v="2025-09-02T00:00:00"/>
    <n v="22025006145"/>
    <s v="2025 10 2312 632"/>
    <n v="27648.5"/>
    <x v="865"/>
    <s v="SUSTITUCION DE LUCERNARIO DEL CVA PASAJE DE LA MARQUESINA- INICIATIVAS SOCIALES"/>
    <n v="220"/>
    <s v="LA CISTERNIGA"/>
    <s v="VALLADOLID"/>
    <x v="4"/>
    <s v="PrAbier - Procedimiento Abierto"/>
    <s v="MultiC - MultiCriterio"/>
    <x v="0"/>
    <x v="2"/>
    <s v="6"/>
    <s v="6. Inversiones reales"/>
    <s v="10"/>
    <x v="3"/>
    <s v="2312"/>
    <s v="2312. Iniciativas sociales"/>
    <s v="63"/>
    <s v="632"/>
  </r>
  <r>
    <n v="220250036453"/>
    <s v="AD"/>
    <d v="2025-08-04T00:00:00"/>
    <n v="22025003777"/>
    <s v="2025 03 9241 213"/>
    <n v="27333.84"/>
    <x v="249"/>
    <s v="SE-PC 11/2023 (LOTE 1): MANTENIMIENTO SISTEMAS DE CALEFACCIÓN Y CLIMATIZACIÓN CENTROS SPC. 1 PRÓRROGA (1A)"/>
    <n v="220"/>
    <s v="VALLADOLID"/>
    <s v="MADRID"/>
    <x v="0"/>
    <s v="PrAbier - Procedimiento Abierto"/>
    <s v="MultiC - MultiCriterio"/>
    <x v="2"/>
    <x v="2"/>
    <s v="2"/>
    <s v="2. Gastos corrientes en bienes y servicios"/>
    <s v="03"/>
    <x v="7"/>
    <s v="9241"/>
    <s v="9241. Participación ciudadana"/>
    <s v="21"/>
    <s v="213"/>
  </r>
  <r>
    <n v="220250036616"/>
    <s v="AD"/>
    <d v="2025-08-05T00:00:00"/>
    <n v="22025005515"/>
    <s v="2025 10 2312 22799"/>
    <n v="1058.75"/>
    <x v="183"/>
    <s v="SERVICIOS INFORMATICOS PARA PROVISIÓN DE CONTENIDOS EN SISTEMA DE PANTALLAS INFORMATIVAS (PICC) DE LOS CVA/AGO-DIC.2025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799"/>
  </r>
  <r>
    <n v="220250045269"/>
    <s v="AD"/>
    <d v="2025-09-15T00:00:00"/>
    <n v="22025006820"/>
    <s v="2025 05 4312 22699"/>
    <n v="1058.75"/>
    <x v="984"/>
    <s v="DINAMIZACION APERTURA MERCADO MUNICIPAL LA RONDILLA.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10"/>
    <s v="4312"/>
    <s v="4312. Mercados"/>
    <s v="22"/>
    <s v="22699"/>
  </r>
  <r>
    <n v="220250041701"/>
    <s v="AD"/>
    <d v="2025-08-22T00:00:00"/>
    <n v="22025006338"/>
    <s v="2025 03 9241 22199"/>
    <n v="1052.7"/>
    <x v="355"/>
    <s v="RÓTULO PARA FACHADA DE LOCAL DE NUEVA ASOCIACIÓN 014 BARRIO DE PARQUESOL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2"/>
    <s v="22199"/>
  </r>
  <r>
    <n v="220250032799"/>
    <s v="AD"/>
    <d v="2025-07-15T00:00:00"/>
    <n v="22025002669"/>
    <s v="2025 07 1721 22706"/>
    <n v="1046.8900000000001"/>
    <x v="262"/>
    <s v="CALIBRACION DE CUATRO SONOMETROS DE LAS CABINAS DE LA RED DE CONTROL DE LA CONTAMINACION"/>
    <n v="220"/>
    <s v="MADRID"/>
    <s v="MADRID"/>
    <x v="0"/>
    <s v="AdDirec - Adjudicación Directa"/>
    <s v="SinC - Sin Criterio"/>
    <x v="0"/>
    <x v="2"/>
    <s v="2"/>
    <s v="2. Gastos corrientes en bienes y servicios"/>
    <s v="07"/>
    <x v="9"/>
    <s v="1721"/>
    <s v="1721. Protección del medio ambiente"/>
    <s v="22"/>
    <s v="22706"/>
  </r>
  <r>
    <n v="220250047566"/>
    <s v="AD"/>
    <d v="2025-09-24T00:00:00"/>
    <n v="22025000754"/>
    <s v="2025 04 9231 22799"/>
    <n v="25000"/>
    <x v="946"/>
    <s v="MODIFICACIÓN CONTRATO DE SERVICIOS DE ATENCIÓN CIUDADANA 010, CENTRALITA Y ATENC. PRESENCIAL PARA AYTO VA ( ESCISIÓN SOC"/>
    <n v="220"/>
    <s v="DONOSTIA-SAN SEBASTIAN"/>
    <s v="GUIPUZCOA"/>
    <x v="0"/>
    <s v="PrAbier - Procedimiento Abierto"/>
    <s v="MultiC - MultiCriterio"/>
    <x v="2"/>
    <x v="2"/>
    <s v="2"/>
    <s v="2. Gastos corrientes en bienes y servicios"/>
    <s v="04"/>
    <x v="1"/>
    <s v="9231"/>
    <s v="9231. Información, registro y gestión del padrón"/>
    <s v="22"/>
    <s v="22799"/>
  </r>
  <r>
    <n v="220250038047"/>
    <s v="AD"/>
    <d v="2025-08-08T00:00:00"/>
    <n v="22025004175"/>
    <s v="2025 11 1631 22104"/>
    <n v="22750.42"/>
    <x v="985"/>
    <s v="TRAMITACIÓN 2ª PRORROGA CONTRATO SUMINISTRO VESTUARIO LIMPIEZA EXP. 28/2021 LOTE 1. SERVICIO DE LIMPIEZA VIARIA."/>
    <n v="220"/>
    <s v="GIJON"/>
    <s v="ASTURIAS"/>
    <x v="3"/>
    <s v="PrAbier - Procedimiento Abierto"/>
    <s v="MultiC - MultiCriterio"/>
    <x v="2"/>
    <x v="2"/>
    <s v="2"/>
    <s v="2. Gastos corrientes en bienes y servicios"/>
    <s v="11"/>
    <x v="0"/>
    <s v="1631"/>
    <s v="1631. Limpieza viaria"/>
    <s v="22"/>
    <s v="22104"/>
  </r>
  <r>
    <n v="220250047501"/>
    <s v="AD"/>
    <d v="2025-09-23T00:00:00"/>
    <n v="22025004973"/>
    <s v="2025 11 1621 641"/>
    <n v="22022"/>
    <x v="960"/>
    <s v="CONTRATO SISTEMA DE INFORMACIÓN Y GESTIÓN PARA EL SERVICIO DE LIMPIEZA."/>
    <n v="220"/>
    <s v="PATERNA"/>
    <s v="VALENCIA"/>
    <x v="0"/>
    <s v="PrAbier - Procedimiento Abierto"/>
    <s v="MultiC - MultiCriterio"/>
    <x v="2"/>
    <x v="2"/>
    <s v="6"/>
    <s v="6. Inversiones reales"/>
    <s v="11"/>
    <x v="0"/>
    <s v="1621"/>
    <s v="1621. Recogida de residuos"/>
    <s v="64"/>
    <s v="641"/>
  </r>
  <r>
    <n v="220250045577"/>
    <s v="AD"/>
    <d v="2025-09-16T00:00:00"/>
    <n v="22025005474"/>
    <s v="2025 10 2313 22799"/>
    <n v="21004.27"/>
    <x v="250"/>
    <s v="prorroga cont.ERV.PLANIFICACION, DINAMIZACION Y GESTION DE INFORMACION MASIVA de 24/9 a 31/12/25.-PUENTIA COMUNICACION"/>
    <n v="220"/>
    <s v="MADRID"/>
    <s v="MADRID"/>
    <x v="0"/>
    <s v="PrAbier - Procedimiento Abierto"/>
    <s v="MultiC - MultiCriterio"/>
    <x v="2"/>
    <x v="2"/>
    <s v="2"/>
    <s v="2. Gastos corrientes en bienes y servicios"/>
    <s v="10"/>
    <x v="3"/>
    <s v="2313"/>
    <s v="2313. Dirección del área de personas mayores, familia y servicios sociales"/>
    <s v="22"/>
    <s v="22799"/>
  </r>
  <r>
    <n v="220250038195"/>
    <s v="AD"/>
    <d v="2025-08-11T00:00:00"/>
    <n v="22025004784"/>
    <s v="2025 06 3232 22799"/>
    <n v="21000"/>
    <x v="11"/>
    <s v="10SS/11/23 PRÓRROGA LOTE 5 - CTTO. SERVICIO CELADURÍA PARA COLEGIOS PÚBLICOS // AGOSTO-DICIEMBRE 2025 Y ENERO-JULIO 2026"/>
    <n v="220"/>
    <s v="LOGROÑO"/>
    <s v="LA RIOJA"/>
    <x v="0"/>
    <s v="PrAbier - Procedimiento Abierto"/>
    <s v="MultiC - MultiCriterio"/>
    <x v="2"/>
    <x v="2"/>
    <s v="2"/>
    <s v="2. Gastos corrientes en bienes y servicios"/>
    <s v="06"/>
    <x v="4"/>
    <s v="3232"/>
    <s v="3232. Conservación y mantenimiento centros educación infantil y primaria"/>
    <s v="22"/>
    <s v="22799"/>
  </r>
  <r>
    <n v="220250042374"/>
    <s v="AD"/>
    <d v="2025-08-27T00:00:00"/>
    <n v="22025004567"/>
    <s v="2025 04 9204 641"/>
    <n v="20925.650000000001"/>
    <x v="553"/>
    <s v="MTO Y ASISTENCIA TÉCNICA DEL SISTEMA DE PERSONAL Y NÓMINA, BASADO EN META4 E-MIND, SEGUNDA PRÓRROGA (2025/CTA/041)"/>
    <n v="220"/>
    <s v="SEVILLA"/>
    <s v="SEVILLA"/>
    <x v="0"/>
    <s v="PrAbier - Procedimiento Abierto"/>
    <s v="MultiC - MultiCriterio"/>
    <x v="2"/>
    <x v="2"/>
    <s v="6"/>
    <s v="6. Inversiones reales"/>
    <s v="04"/>
    <x v="1"/>
    <s v="9204"/>
    <s v="9204. Tecnologías de la información y comunicación"/>
    <s v="64"/>
    <s v="641"/>
  </r>
  <r>
    <n v="220250048070"/>
    <s v="D"/>
    <d v="2025-09-25T00:00:00"/>
    <n v="22025004282"/>
    <s v="2025 01 4331 626"/>
    <n v="183920"/>
    <x v="976"/>
    <s v="SUMINISTRO E INSTALACION EQUIPAMIENTO AUDIOVISUAL, INFORMATICO Y MOBILIARIO TECH LAB CYL (LOTE 4)"/>
    <n v="300"/>
    <s v="VALENCIA"/>
    <s v="VALENCIA"/>
    <x v="3"/>
    <s v="PrAbier - Procedimiento Abierto"/>
    <s v="MultiC - MultiCriterio"/>
    <x v="2"/>
    <x v="2"/>
    <s v="6"/>
    <s v="6. Inversiones reales"/>
    <s v="01"/>
    <x v="6"/>
    <s v="4331"/>
    <s v="4331. Desarrollo empresarial"/>
    <s v="62"/>
    <s v="626"/>
  </r>
  <r>
    <n v="220250036156"/>
    <s v="AD"/>
    <d v="2025-07-31T00:00:00"/>
    <n v="22025004904"/>
    <s v="2025 07 1721 22799"/>
    <n v="1022.45"/>
    <x v="644"/>
    <s v="ALOJAMIENTO / SERVIDOR Y ACTUALIZACIÓN DE LA PAGINA AUVA2030"/>
    <n v="220"/>
    <s v="VALLADOLID"/>
    <s v="VALLADOLID"/>
    <x v="0"/>
    <s v="AdDirec - Adjudicación Directa"/>
    <s v="SinC - Sin Criterio"/>
    <x v="0"/>
    <x v="2"/>
    <s v="2"/>
    <s v="2. Gastos corrientes en bienes y servicios"/>
    <s v="07"/>
    <x v="9"/>
    <s v="1721"/>
    <s v="1721. Protección del medio ambiente"/>
    <s v="22"/>
    <s v="22799"/>
  </r>
  <r>
    <n v="220250042915"/>
    <s v="AD"/>
    <d v="2025-08-28T00:00:00"/>
    <n v="22025006206"/>
    <s v="2025 0950 4321 632"/>
    <n v="1004.61"/>
    <x v="66"/>
    <s v="COORDINACIÓN SEGURIDAD Y SALUD OBRA REHABILITACIÓN ECOSOSTENIBLE OFICINA TURISMO. PRTR. NEXT GENERATION EU"/>
    <n v="220"/>
    <s v="VALLADOLID"/>
    <s v="VALLADOLID"/>
    <x v="0"/>
    <s v="AdDirec - Adjudicación Directa"/>
    <s v="SinC - Sin Criterio"/>
    <x v="0"/>
    <x v="2"/>
    <n v="6"/>
    <s v="6. Inversiones reales"/>
    <s v="09"/>
    <x v="8"/>
    <n v="4321"/>
    <s v="4321. Turismo"/>
    <n v="63"/>
    <n v="632"/>
  </r>
  <r>
    <n v="220250047202"/>
    <s v="AD"/>
    <d v="2025-09-23T00:00:00"/>
    <n v="22025001655"/>
    <s v="2025 10 2312 22102"/>
    <n v="20500"/>
    <x v="55"/>
    <s v="suministro gas natural de 01/10/2025 a 31/12/2025 CENTROS DE VIDA ACTIVA TRANSFERIDOS"/>
    <n v="220"/>
    <s v="BARCELONA"/>
    <s v="BARCELONA"/>
    <x v="3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102"/>
  </r>
  <r>
    <n v="220250038208"/>
    <s v="AD"/>
    <d v="2025-08-11T00:00:00"/>
    <n v="22025005164"/>
    <s v="2025 06 3231 632"/>
    <n v="991.24"/>
    <x v="574"/>
    <s v="Asistencia técnica en el control de calidad de diversas obras en las Escuelas Infantiles del Ayuntamiento -6 semanas-"/>
    <n v="220"/>
    <s v="ALCOBENDAS"/>
    <s v="MADRID"/>
    <x v="0"/>
    <s v="AdDirec - Adjudicación Directa"/>
    <s v="SinC - Sin Criterio"/>
    <x v="0"/>
    <x v="2"/>
    <s v="6"/>
    <s v="6. Inversiones reales"/>
    <s v="06"/>
    <x v="4"/>
    <s v="3231"/>
    <s v="3231. Escuelas infantiles"/>
    <s v="63"/>
    <s v="632"/>
  </r>
  <r>
    <n v="220250045568"/>
    <s v="AD"/>
    <d v="2025-09-16T00:00:00"/>
    <n v="22025006590"/>
    <s v="2025 10 2315 22799"/>
    <n v="990.98"/>
    <x v="201"/>
    <s v="MONTAJE Y DESMONTAJE LONA Y BANDEROLAS PARA LA CAMPAÑA &quot;&quot;VALLADOLID LIBRE DE AGRESIONES SEXISTAS&quot;&quot; FERIAS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1578"/>
    <s v="AD"/>
    <d v="2025-07-08T00:00:00"/>
    <n v="22025005134"/>
    <s v="2025 07 1701 213"/>
    <n v="961.95"/>
    <x v="192"/>
    <s v="REPOSICIÓN PIEZA EN ASCENSOR UBICADO EN EL EDIFICIO ANEXO AL DE CASA DEL BARCO (KIT AUTÓMATA)"/>
    <n v="220"/>
    <s v="VIGO"/>
    <s v="PONTEVEDRA"/>
    <x v="0"/>
    <s v="AdDirec - Adjudicación Directa"/>
    <s v="SinC - Sin Criterio"/>
    <x v="0"/>
    <x v="2"/>
    <s v="2"/>
    <s v="2. Gastos corrientes en bienes y servicios"/>
    <s v="07"/>
    <x v="9"/>
    <s v="1701"/>
    <s v="1701. Dirección del área de medio ambiente"/>
    <s v="21"/>
    <s v="213"/>
  </r>
  <r>
    <n v="220250033131"/>
    <s v="AD"/>
    <d v="2025-07-17T00:00:00"/>
    <n v="22025005180"/>
    <s v="2025 03 9241 632"/>
    <n v="907.5"/>
    <x v="986"/>
    <s v="SE-PC 115/2025 OBRA DE SALIDA DE EMERGENCIA DEL C.C. DELICIAS: ASISTENCIA TÉCNICA Y DIRECCIÓN DE EJECUCIÓN"/>
    <n v="220"/>
    <s v="VALLADOLID"/>
    <s v="VALLADOLID"/>
    <x v="0"/>
    <s v="AdDirec - Adjudicación Directa"/>
    <s v="SinC - Sin Criterio"/>
    <x v="0"/>
    <x v="2"/>
    <s v="6"/>
    <s v="6. Inversiones reales"/>
    <s v="03"/>
    <x v="7"/>
    <s v="9241"/>
    <s v="9241. Participación ciudadana"/>
    <s v="63"/>
    <s v="632"/>
  </r>
  <r>
    <n v="220250032164"/>
    <s v="AD"/>
    <d v="2025-07-11T00:00:00"/>
    <n v="22025005175"/>
    <s v="2025 03 9241 632"/>
    <n v="907.5"/>
    <x v="689"/>
    <s v="DIRECCIÓN DE OBRA EXP. SE-PC 115/2025 SALIDA DE EMERGENCIA EN SÓTANO DEL C.C. DELICIAS"/>
    <n v="220"/>
    <s v="VALLADOLID"/>
    <s v="VALLADOLID"/>
    <x v="0"/>
    <s v="AdDirec - Adjudicación Directa"/>
    <s v="SinC - Sin Criterio"/>
    <x v="0"/>
    <x v="2"/>
    <s v="6"/>
    <s v="6. Inversiones reales"/>
    <s v="03"/>
    <x v="7"/>
    <s v="9241"/>
    <s v="9241. Participación ciudadana"/>
    <s v="63"/>
    <s v="632"/>
  </r>
  <r>
    <n v="220250031570"/>
    <s v="AD"/>
    <d v="2025-07-08T00:00:00"/>
    <n v="22025005113"/>
    <s v="2025 10 2315 22799"/>
    <n v="900"/>
    <x v="360"/>
    <s v="TALLERES VOCES CREATIVAS CON PERSPECTIVA DE GÉNERO EN EL CENTRO MUNICIPAL DE IGUALDAD // JULIO A DICIEMBRE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7704"/>
    <s v="AD"/>
    <d v="2025-08-08T00:00:00"/>
    <n v="22025005375"/>
    <s v="2025 01 9203 22699"/>
    <n v="894.19"/>
    <x v="166"/>
    <s v="ADQUISICION PLACAS INAUGURACION  PISICINA RIOSOL, Y RECINTO  JOSE LIS BELLIDO, R.I."/>
    <n v="220"/>
    <s v="VALLADOLID"/>
    <s v="VALLADOLID"/>
    <x v="3"/>
    <s v="AdDirec - Adjudicación Directa"/>
    <s v="SinC - Sin Criterio"/>
    <x v="0"/>
    <x v="2"/>
    <s v="2"/>
    <s v="2. Gastos corrientes en bienes y servicios"/>
    <s v="01"/>
    <x v="6"/>
    <s v="9203"/>
    <s v="9203. Unidad de régimen interior"/>
    <s v="22"/>
    <s v="22699"/>
  </r>
  <r>
    <n v="220250038206"/>
    <s v="AD"/>
    <d v="2025-08-11T00:00:00"/>
    <n v="22025006150"/>
    <s v="2025 11 1631 22199"/>
    <n v="883.3"/>
    <x v="424"/>
    <s v="suministro de pines con escudo del Ayto. de Valladolid y texto &quot;&quot;Servicio de Limpieza&quot;&quot; para premios limpieza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631"/>
    <s v="1631. Limpieza viaria"/>
    <s v="22"/>
    <s v="22199"/>
  </r>
  <r>
    <n v="220250036277"/>
    <s v="AD"/>
    <d v="2025-08-01T00:00:00"/>
    <n v="22025005902"/>
    <s v="2025 08 1341 22699"/>
    <n v="871.2"/>
    <x v="987"/>
    <s v="Suministro de folletos informativos Zona de Bajas Emisiones de Valladolid"/>
    <n v="220"/>
    <s v="MEDINA DEL CAMPO"/>
    <s v="VALLADOLID"/>
    <x v="3"/>
    <s v="AdDirec - Adjudicación Directa"/>
    <s v="SinC - Sin Criterio"/>
    <x v="0"/>
    <x v="2"/>
    <s v="2"/>
    <s v="2. Gastos corrientes en bienes y servicios"/>
    <s v="08"/>
    <x v="2"/>
    <s v="1341"/>
    <s v="1341. Movilidad"/>
    <s v="22"/>
    <s v="22699"/>
  </r>
  <r>
    <n v="220250030500"/>
    <s v="AD"/>
    <d v="2025-07-02T00:00:00"/>
    <n v="22025005080"/>
    <s v="2025 02 9332 212"/>
    <n v="870.5"/>
    <x v="454"/>
    <s v="SUMINISTRO PLÁSTICOS Y LAMINAS SOLARES PARA DEMANDAS EDIFICIOS MUNICIPALES"/>
    <n v="220"/>
    <s v="VALLADOLID"/>
    <s v="VALLADOLID"/>
    <x v="3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2"/>
  </r>
  <r>
    <n v="220250045582"/>
    <s v="AD"/>
    <d v="2025-09-16T00:00:00"/>
    <n v="22025006768"/>
    <s v="2025 01 4331 22700"/>
    <n v="864"/>
    <x v="988"/>
    <s v="LIMPIEZA VEHICULOS AGENCIA SEGUN PRESUPUESTO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00"/>
  </r>
  <r>
    <n v="220250046342"/>
    <s v="D"/>
    <d v="2025-09-22T00:00:00"/>
    <n v="22025001602"/>
    <s v="2025 07 1711 619"/>
    <n v="1208.79"/>
    <x v="445"/>
    <s v="ASPERSOR TURB.EMERG.&quot;&quot;RAIN-BIRD&quot;&quot; 5004 PLUS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7732"/>
    <s v="D"/>
    <d v="2025-09-25T00:00:00"/>
    <n v="22025001124"/>
    <s v="2025 11 1621 214"/>
    <n v="1207.96"/>
    <x v="32"/>
    <s v="CC R UNIVERSAL 238X143MM MN CV NE G / CC R UNIVERSAL 238X143MM MN CV 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7688"/>
    <s v="D"/>
    <d v="2025-09-25T00:00:00"/>
    <n v="22025001276"/>
    <s v="2025 07 1711 214"/>
    <n v="1181.57"/>
    <x v="501"/>
    <s v="FORRAR PISO COMPLETO ( CONTENEDOR Nº2 ) / SOLDAR 4 GANCHOS"/>
    <n v="300"/>
    <s v="ALDEAMAYOR DE SAN MARTIN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1849"/>
    <s v="D"/>
    <d v="2025-08-25T00:00:00"/>
    <n v="22025002973"/>
    <s v="2025 04 9204 636"/>
    <n v="149816.19"/>
    <x v="567"/>
    <s v="REPOSICIÓN EQUIPOS OBSOLETOS, (CORE) 2025/AAR/10"/>
    <n v="300"/>
    <s v="SEVILLA"/>
    <s v="SEVILLA"/>
    <x v="3"/>
    <s v="PrAbier - Procedimiento Abierto"/>
    <s v="MultiC - MultiCriterio"/>
    <x v="2"/>
    <x v="2"/>
    <s v="6"/>
    <s v="6. Inversiones reales"/>
    <s v="04"/>
    <x v="1"/>
    <s v="9204"/>
    <s v="9204. Tecnologías de la información y comunicación"/>
    <s v="63"/>
    <s v="636"/>
  </r>
  <r>
    <n v="220250043073"/>
    <s v="D"/>
    <d v="2025-08-28T00:00:00"/>
    <n v="22025001124"/>
    <s v="2025 11 1621 214"/>
    <n v="1161.01"/>
    <x v="32"/>
    <s v="T-10 HALOG 12V 5W W2,1X9,5D / PANELES PUERTA CITROEN *** / CABLE FRE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422"/>
    <s v="D"/>
    <d v="2025-09-16T00:00:00"/>
    <n v="22025001124"/>
    <s v="2025 11 1621 214"/>
    <n v="1149.5"/>
    <x v="427"/>
    <s v="ampliación Acuerdo Marco V18/2022.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649"/>
    <s v="AD"/>
    <d v="2025-09-17T00:00:00"/>
    <n v="22025006927"/>
    <s v="2025 11 1321 22699"/>
    <n v="851.92"/>
    <x v="989"/>
    <s v="SUMINISTRO DE AGUA PARA POLICIA MUNICIPAL PARA FIESTAS VIRGEN DE SAN LORENZO 2025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699"/>
  </r>
  <r>
    <n v="220250046445"/>
    <s v="AD"/>
    <d v="2025-09-22T00:00:00"/>
    <n v="22025006613"/>
    <s v="2025 10 2314 22613"/>
    <n v="850"/>
    <x v="990"/>
    <s v="CARTEL PUCELA CHEF// ESCUELA INTERNACIONAL DE COCINA//  SEPTIEMBRE 2025"/>
    <n v="220"/>
    <s v="MADRID"/>
    <s v="MADR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13"/>
  </r>
  <r>
    <n v="220250046338"/>
    <s v="D"/>
    <d v="2025-09-22T00:00:00"/>
    <n v="22025001276"/>
    <s v="2025 07 1711 214"/>
    <n v="1149.5"/>
    <x v="501"/>
    <s v="HACER Y MONTAR PUERTAS NUEVAS ( CONTENEDOR Nº1 )"/>
    <n v="300"/>
    <s v="ALDEAMAYOR DE SAN MARTIN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8103"/>
    <s v="D"/>
    <d v="2025-09-26T00:00:00"/>
    <n v="22025001274"/>
    <s v="2025 07 1711 213"/>
    <n v="1147.0999999999999"/>
    <x v="234"/>
    <s v="MANO DE OBRA / MANO DE OBRA / STIHL TUBO FLEXIBLE 2,2X5,4 MM X 1 M R1 9302802 / STIHL  TUBO FLEXIBLE 3,1X5,7 MM X 10 M,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1251"/>
    <s v="D"/>
    <d v="2025-08-21T00:00:00"/>
    <n v="22025000917"/>
    <s v="2025 11 1321 214"/>
    <n v="1138.02"/>
    <x v="460"/>
    <s v="TAPIZADO ASIENTO MOTO / STATOR ORIGINAL PIAGGIO P5807R / TAPA TERMOSTATO HONDA CB-500XA / JUNTA TAPA / FILTRO DE ACEITE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4652"/>
    <s v="D"/>
    <d v="2025-09-10T00:00:00"/>
    <n v="22025001122"/>
    <s v="2025 11 1621 214"/>
    <n v="1122.67"/>
    <x v="143"/>
    <s v="TA25 171 REPARACION 9049-KVH KMS 205011 CAMBIAR DISCOS Y PASTILLAS F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897"/>
    <s v="D"/>
    <d v="2025-09-03T00:00:00"/>
    <n v="22025001125"/>
    <s v="2025 11 1621 22103"/>
    <n v="1119.98"/>
    <x v="353"/>
    <s v="ADBLUE A GRANEL. /// SERVICIO DE LIMPIEZA.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03"/>
  </r>
  <r>
    <n v="220250036136"/>
    <s v="AD"/>
    <d v="2025-07-30T00:00:00"/>
    <n v="22025005499"/>
    <s v="2025 10 2312 22699"/>
    <n v="845.85"/>
    <x v="424"/>
    <s v="CAMISETAS PARA LOS USUARIOS DE LOS CVA PARTICIPANTES EN LA PEÑA CON SOLERA DURANTE LAS FIESTAS- INICIAT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36885"/>
    <s v="AD"/>
    <d v="2025-08-06T00:00:00"/>
    <n v="22025006061"/>
    <s v="2025 10 2315 22799"/>
    <n v="834.9"/>
    <x v="24"/>
    <s v="DISEÑO, MAQUETACIÓN Y ARTE FINAL CAMPAÑA &quot;&quot;VALLADOLID LIBRE DE AGRESIONES SEXISTAS&quot;&quot; FERIAS DE VALLADOLID 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0156"/>
    <s v="AD"/>
    <d v="2025-08-19T00:00:00"/>
    <n v="22025006298"/>
    <s v="2025 01 9205 22199"/>
    <n v="822.07"/>
    <x v="34"/>
    <s v="ADJUDICA PLEGADO CARTA DEL ALCALDE QUE ACOMPAÑA PROGRAMA FERIA Y FIESTAS DE LA VIRGEN DE SAN LORENZO 2025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9205"/>
    <s v="9205. Imprenta municipal"/>
    <s v="22"/>
    <s v="22199"/>
  </r>
  <r>
    <n v="220250045762"/>
    <s v="D"/>
    <d v="2025-09-18T00:00:00"/>
    <n v="22025003875"/>
    <s v="2025 04 9204 213"/>
    <n v="813.12"/>
    <x v="125"/>
    <s v="SUSTITUCIÓN PANELES LED, DESPACHOS SEGUNDA  Y TERCERA PLANTA"/>
    <n v="300"/>
    <s v="VALLADOLID"/>
    <s v="VALLADOLID"/>
    <x v="3"/>
    <s v="PrAbier - Procedimiento Abierto"/>
    <s v="MultiC - MultiCriterio"/>
    <x v="1"/>
    <x v="2"/>
    <s v="2"/>
    <s v="2. Gastos corrientes en bienes y servicios"/>
    <s v="04"/>
    <x v="1"/>
    <s v="9204"/>
    <s v="9204. Tecnologías de la información y comunicación"/>
    <s v="21"/>
    <s v="213"/>
  </r>
  <r>
    <n v="220250047498"/>
    <s v="AD"/>
    <d v="2025-09-23T00:00:00"/>
    <n v="22025006887"/>
    <s v="2025 01 4331 224"/>
    <n v="808.57"/>
    <x v="7"/>
    <s v="CONTRATACIÓN SEGURO DE 6 BICICLETAS ELÉCTRICAS PROPIEDAD DEL AYUNTAMIENTO DE VALLADOLID. DURACIÓN ANUAL"/>
    <n v="220"/>
    <s v="MADRID"/>
    <s v="MADRID"/>
    <x v="1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4"/>
  </r>
  <r>
    <n v="220250047209"/>
    <s v="AD"/>
    <d v="2025-09-23T00:00:00"/>
    <n v="22025001658"/>
    <s v="2025 10 2311 22102"/>
    <n v="18000"/>
    <x v="55"/>
    <s v="PRORROGA SUMINISTRO GAS - INTERVENCION SOCIAL - CEAS Y CENTRO INTEGRADO - DEL 1/10/25 A 30-9-26"/>
    <n v="220"/>
    <s v="BARCELONA"/>
    <s v="BARCELONA"/>
    <x v="3"/>
    <s v="PrAbier - Procedimiento Abierto"/>
    <s v="MultiC - MultiCriterio"/>
    <x v="2"/>
    <x v="2"/>
    <s v="2"/>
    <s v="2. Gastos corrientes en bienes y servicios"/>
    <s v="10"/>
    <x v="3"/>
    <s v="2311"/>
    <s v="2311. Intervención social"/>
    <s v="22"/>
    <s v="22102"/>
  </r>
  <r>
    <n v="220250037623"/>
    <s v="D"/>
    <d v="2025-08-07T00:00:00"/>
    <n v="22025001274"/>
    <s v="2025 07 1711 213"/>
    <n v="1116.68"/>
    <x v="407"/>
    <s v="Kit de mantenimiento / DISCO DE CORTE 900 115X1.0X22.23 / ENGRASADOR RECTO 6/100 / TORNILLO 8x70 (10.9) / JUEGO DE CORRE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7197"/>
    <s v="AD"/>
    <d v="2025-09-23T00:00:00"/>
    <n v="22025003659"/>
    <s v="2025 11 1321 22102"/>
    <n v="17000"/>
    <x v="55"/>
    <s v="1ª PRÓRROGA SUMINISTRO GAS PARA POLICÍA MUNICIPAL DE 1 DE OCTUBRE DE 2025 A 31 DE DICIEMBRE DE 2025 EXP. PR-SE 99/2022"/>
    <n v="220"/>
    <s v="BARCELONA"/>
    <s v="BARCELONA"/>
    <x v="3"/>
    <s v="PrAbier - Procedimiento Abierto"/>
    <s v="MultiC - MultiCriterio"/>
    <x v="2"/>
    <x v="2"/>
    <s v="2"/>
    <s v="2. Gastos corrientes en bienes y servicios"/>
    <s v="11"/>
    <x v="0"/>
    <s v="1321"/>
    <s v="1321. Policía municipal"/>
    <s v="22"/>
    <s v="22102"/>
  </r>
  <r>
    <n v="220250047208"/>
    <s v="AD"/>
    <d v="2025-09-23T00:00:00"/>
    <n v="22025004007"/>
    <s v="2025 06 3231 22102"/>
    <n v="17000"/>
    <x v="55"/>
    <s v="CTTO. SUMINISTRO GAS NATURAL // 1RA. PRÓRROGA OCT2025-SEPT2026 // 1 OCT. AL 31 DICIEMBRE 2025 // ESCUELAS INFANTILES"/>
    <n v="220"/>
    <s v="BARCELONA"/>
    <s v="BARCELONA"/>
    <x v="3"/>
    <s v="PrAbier - Procedimiento Abierto"/>
    <s v="UniC - Único Criterio"/>
    <x v="2"/>
    <x v="2"/>
    <s v="2"/>
    <s v="2. Gastos corrientes en bienes y servicios"/>
    <s v="06"/>
    <x v="4"/>
    <s v="3231"/>
    <s v="3231. Escuelas infantiles"/>
    <s v="22"/>
    <s v="22102"/>
  </r>
  <r>
    <n v="220250047201"/>
    <s v="AD"/>
    <d v="2025-09-23T00:00:00"/>
    <n v="22025001654"/>
    <s v="2025 10 2312 22102"/>
    <n v="15000"/>
    <x v="55"/>
    <s v="Contrato suministro gas natural Centros de Vida Activa No Transferidos de 01/10/2025 a 31/12/2025"/>
    <n v="220"/>
    <s v="BARCELONA"/>
    <s v="BARCELONA"/>
    <x v="3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102"/>
  </r>
  <r>
    <n v="220250047204"/>
    <s v="AD"/>
    <d v="2025-09-23T00:00:00"/>
    <n v="22025003860"/>
    <s v="2025 11 1361 22102"/>
    <n v="12000"/>
    <x v="55"/>
    <s v="PRIMERA PRÓRROGA CONTRATO SUMINISTRO GAS NATURAL DEL 1 DE OCTUBRE AL 31 DE DICIEMBRE DE 2025;SEISPC"/>
    <n v="220"/>
    <s v="BARCELONA"/>
    <s v="BARCELONA"/>
    <x v="3"/>
    <s v="PrAbier - Procedimiento Abierto"/>
    <s v="MultiC - MultiCriterio"/>
    <x v="2"/>
    <x v="2"/>
    <s v="2"/>
    <s v="2. Gastos corrientes en bienes y servicios"/>
    <s v="11"/>
    <x v="0"/>
    <s v="1361"/>
    <s v="1361. Prevención y extinción de incencios"/>
    <s v="22"/>
    <s v="22102"/>
  </r>
  <r>
    <n v="220250048652"/>
    <s v="AD"/>
    <d v="2025-09-29T00:00:00"/>
    <n v="22025007100"/>
    <s v="2025 06 3232 632"/>
    <n v="808.28"/>
    <x v="872"/>
    <s v="CONTRATO SUMINISTRO DE PUERTA - CEIP CARDENAL MENDOZA"/>
    <n v="220"/>
    <s v="PALENCIA"/>
    <s v="PALENCIA"/>
    <x v="3"/>
    <s v="AdDirec - Adjudicación Directa"/>
    <s v="SinC - Sin Criterio"/>
    <x v="0"/>
    <x v="2"/>
    <s v="6"/>
    <s v="6. Inversiones reales"/>
    <s v="06"/>
    <x v="4"/>
    <s v="3232"/>
    <s v="3232. Conservación y mantenimiento centros educación infantil y primaria"/>
    <s v="63"/>
    <s v="632"/>
  </r>
  <r>
    <n v="220250038445"/>
    <s v="D"/>
    <d v="2025-08-11T00:00:00"/>
    <n v="22025002821"/>
    <s v="2025 08 1532 214"/>
    <n v="807.14"/>
    <x v="407"/>
    <s v="GRASA LITIO CARTUCHO 400.GR / LIMPIADOR DESENGRASANTE / DISCO DE CORTE 900 115X1.0X22.23 / FILTRO GASOIL / FILTRO ACEITE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38969"/>
    <s v="AD"/>
    <d v="2025-08-14T00:00:00"/>
    <n v="22025006216"/>
    <s v="2025 01 9203 22000"/>
    <n v="800.11"/>
    <x v="180"/>
    <s v="CONFECCION SELLOS DIVERSOS DEPARTAMENTOS Y CONCEJALIAS AYTO. VALLADOLID, R.I."/>
    <n v="220"/>
    <s v="VALLADOLID"/>
    <s v="VALLADOLID"/>
    <x v="3"/>
    <s v="AdDirec - Adjudicación Directa"/>
    <s v="SinC - Sin Criterio"/>
    <x v="0"/>
    <x v="2"/>
    <s v="2"/>
    <s v="2. Gastos corrientes en bienes y servicios"/>
    <s v="01"/>
    <x v="6"/>
    <s v="9203"/>
    <s v="9203. Unidad de régimen interior"/>
    <s v="22"/>
    <s v="22000"/>
  </r>
  <r>
    <n v="220250031573"/>
    <s v="AD"/>
    <d v="2025-07-08T00:00:00"/>
    <n v="22025005126"/>
    <s v="2025 10 2315 22799"/>
    <n v="800"/>
    <x v="142"/>
    <s v="TALLER ENREDADAS CON EL PATRIMONIO. IMAGINANDO EL MUNDO //  CENTRO MUNICIPAL DE IGUALDAD // JULIO A DICIEMBRE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5652"/>
    <s v="AD"/>
    <d v="2025-09-17T00:00:00"/>
    <n v="22025006924"/>
    <s v="2025 05 4312 22699"/>
    <n v="783.6"/>
    <x v="991"/>
    <s v="ADECUACIÓN DEL ESPACIO INTERIOR DEL MERCADO RONDILLA CON PLANTAS ORNAMENTALES"/>
    <n v="220"/>
    <s v="ZARATAN"/>
    <s v="VALLADOLID"/>
    <x v="3"/>
    <s v="AdDirec - Adjudicación Directa"/>
    <s v="SinC - Sin Criterio"/>
    <x v="0"/>
    <x v="2"/>
    <s v="2"/>
    <s v="2. Gastos corrientes en bienes y servicios"/>
    <s v="05"/>
    <x v="10"/>
    <s v="4312"/>
    <s v="4312. Mercados"/>
    <s v="22"/>
    <s v="22699"/>
  </r>
  <r>
    <n v="220250030594"/>
    <s v="D"/>
    <d v="2025-07-03T00:00:00"/>
    <n v="22025002601"/>
    <s v="2025 03 9241 213"/>
    <n v="771.64"/>
    <x v="94"/>
    <s v="REPARACIÓN DE 4 PROYECTORES DE LUCES NEGRAS EN C.C. JOSÉ MARÍA LUELMO"/>
    <n v="30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38471"/>
    <s v="D"/>
    <d v="2025-08-12T00:00:00"/>
    <n v="22025002601"/>
    <s v="2025 03 9241 213"/>
    <n v="770.77"/>
    <x v="685"/>
    <s v="SUMINISTRO DE RIEL MOTORIZADO Y MOTOR PARA RIEL PARA TELÓN DE SALÓN DE ACTOS DE C.C. ZONA SUR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7586"/>
    <s v="AD"/>
    <d v="2025-09-24T00:00:00"/>
    <n v="22025006815"/>
    <s v="2025 11 1361 623"/>
    <n v="770.62"/>
    <x v="992"/>
    <s v="SUMINISTRO DE PERTIGAS BICHERO PARA DESESCOMBRO DE 3 METROS LONGITUD//SEISPC"/>
    <n v="220"/>
    <s v="CAMPO REAL"/>
    <s v="MADRID"/>
    <x v="3"/>
    <s v="AdDirec - Adjudicación Directa"/>
    <s v="SinC - Sin Criterio"/>
    <x v="0"/>
    <x v="2"/>
    <s v="6"/>
    <s v="6. Inversiones reales"/>
    <s v="11"/>
    <x v="0"/>
    <s v="1361"/>
    <s v="1361. Prevención y extinción de incencios"/>
    <s v="62"/>
    <s v="623"/>
  </r>
  <r>
    <n v="220250036616"/>
    <s v="AD"/>
    <d v="2025-08-05T00:00:00"/>
    <n v="22025005514"/>
    <s v="2025 10 2312 22799"/>
    <n v="756.25"/>
    <x v="183"/>
    <s v="SERVICIOS INFORMATICOS PARA PROVISIÓN DE CONTENIDOS EN SISTEMA DE PANTALLAS INFORMATIVAS (PICC) DE LOS CVA/AGO-DIC.2025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799"/>
  </r>
  <r>
    <n v="220250036828"/>
    <s v="AD"/>
    <d v="2025-08-06T00:00:00"/>
    <n v="22025006149"/>
    <s v="2025 10 2312 22199"/>
    <n v="751.48"/>
    <x v="198"/>
    <s v="MATERIAL , STORES PARA EL  CVA ARCA REAL- INICIATIVA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199"/>
  </r>
  <r>
    <n v="220250031632"/>
    <s v="AD"/>
    <d v="2025-07-09T00:00:00"/>
    <n v="22025001163"/>
    <s v="2025 06 3321 22799"/>
    <n v="750"/>
    <x v="169"/>
    <s v="AMPLIACIÓN CONTRATO DE SERVICIOS DE DISEÑO CARTELERÍA E IMÁGENES EN REDES SOCIALES PARA BIBLIOTECAS MUNICIPALES. 2025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4"/>
    <s v="3321"/>
    <s v="3321. Bibliotecas públicas"/>
    <s v="22"/>
    <s v="22799"/>
  </r>
  <r>
    <n v="220250036822"/>
    <s v="AD"/>
    <d v="2025-08-06T00:00:00"/>
    <n v="22025006154"/>
    <s v="2025 07 1721 22799"/>
    <n v="750"/>
    <x v="993"/>
    <s v="MANTENIMIENTO SERVIDOR DE LA PAGINA DEL CATASTRO SOLAR"/>
    <n v="220"/>
    <s v="DORTMUND"/>
    <s v="DORTMUND"/>
    <x v="0"/>
    <s v="AdDirec - Adjudicación Directa"/>
    <s v="SinC - Sin Criterio"/>
    <x v="0"/>
    <x v="2"/>
    <s v="2"/>
    <s v="2. Gastos corrientes en bienes y servicios"/>
    <s v="07"/>
    <x v="9"/>
    <s v="1721"/>
    <s v="1721. Protección del medio ambiente"/>
    <s v="22"/>
    <s v="22799"/>
  </r>
  <r>
    <n v="220250036890"/>
    <s v="AD"/>
    <d v="2025-08-06T00:00:00"/>
    <n v="22025006051"/>
    <s v="2025 08 1341 214"/>
    <n v="745.08"/>
    <x v="476"/>
    <s v="MONTAJE Y EQUILIBRACIÓN DE RUEDAS VEHÍCULO CMU CON MATRÍCULA 1192 MDS (PEUGEOT RIFTER)"/>
    <n v="220"/>
    <s v="VALLADOLID"/>
    <s v="VALLADOLID"/>
    <x v="3"/>
    <s v="AdDirec - Adjudicación Directa"/>
    <s v="SinC - Sin Criterio"/>
    <x v="0"/>
    <x v="2"/>
    <s v="2"/>
    <s v="2. Gastos corrientes en bienes y servicios"/>
    <s v="08"/>
    <x v="2"/>
    <s v="1341"/>
    <s v="1341. Movilidad"/>
    <s v="21"/>
    <s v="214"/>
  </r>
  <r>
    <n v="220250044013"/>
    <s v="AD"/>
    <d v="2025-09-04T00:00:00"/>
    <n v="22025006454"/>
    <s v="2025 05 4314 22799"/>
    <n v="744.15"/>
    <x v="777"/>
    <s v="IMPRESIÓN Y COLOCACIÓN DE 16 CARTELES PUBLICITARIOS PARA MUPIs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10"/>
    <s v="4314"/>
    <s v="4314. Actuaciones en materia de comercio minorista"/>
    <s v="22"/>
    <s v="22799"/>
  </r>
  <r>
    <n v="220250047609"/>
    <s v="AD"/>
    <d v="2025-09-24T00:00:00"/>
    <n v="22025006989"/>
    <s v="2025 05 4312 22799"/>
    <n v="743.1"/>
    <x v="994"/>
    <s v="ACTUACIONES PARA LA ADECUACIÓN DE SISTEMAS DE APERTURA Y CIERRE DE PUERTAS DE LASTRES ENTRADAS MERCADO DE LA RONDILLA."/>
    <n v="220"/>
    <s v="SANT CUGAT DEL VALLES"/>
    <s v="BARCELONA"/>
    <x v="0"/>
    <s v="AdDirec - Adjudicación Directa"/>
    <s v="SinC - Sin Criterio"/>
    <x v="0"/>
    <x v="2"/>
    <s v="2"/>
    <s v="2. Gastos corrientes en bienes y servicios"/>
    <s v="05"/>
    <x v="10"/>
    <s v="4312"/>
    <s v="4312. Mercados"/>
    <s v="22"/>
    <s v="22799"/>
  </r>
  <r>
    <n v="220250034539"/>
    <s v="AD"/>
    <d v="2025-07-23T00:00:00"/>
    <n v="22025005324"/>
    <s v="2025 03 9241 212"/>
    <n v="739.31"/>
    <x v="995"/>
    <s v="CHAPAS DE ACERO PARA TEJADILLO DE C.C. PARQUESOL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2"/>
  </r>
  <r>
    <n v="220250043585"/>
    <s v="AD"/>
    <d v="2025-09-02T00:00:00"/>
    <n v="22025006459"/>
    <s v="2025 04 9321 203"/>
    <n v="723.1"/>
    <x v="863"/>
    <s v="AMPLIACIÓN DEL SISTEMA DE GESTIÓN DE ESPERA EN LAS DEPENDENCIAS DE SAN BENITO/TASA DE RESIDUOS"/>
    <n v="220"/>
    <s v="ARROYOMOLINOS"/>
    <s v="MADRID"/>
    <x v="3"/>
    <s v="AdDirec - Adjudicación Directa"/>
    <s v="SinC - Sin Criterio"/>
    <x v="0"/>
    <x v="2"/>
    <s v="2"/>
    <s v="2. Gastos corrientes en bienes y servicios"/>
    <s v="04"/>
    <x v="1"/>
    <s v="9321"/>
    <s v="9321. Gestión de ingresos e inspección"/>
    <s v="20"/>
    <s v="203"/>
  </r>
  <r>
    <n v="220250038975"/>
    <s v="AD"/>
    <d v="2025-08-14T00:00:00"/>
    <n v="22025006166"/>
    <s v="2025 11 1321 213"/>
    <n v="719.95"/>
    <x v="80"/>
    <s v="SUSTITUCIÓN DEL MOTOR EN PUERTA BATIENTE AVERIADA EN DISTRITO 1 DE POLICÍA MUNICIPAL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1"/>
    <s v="213"/>
  </r>
  <r>
    <n v="220250044015"/>
    <s v="AD"/>
    <d v="2025-09-05T00:00:00"/>
    <n v="22025006483"/>
    <s v="2025 08 1651 204"/>
    <n v="708.15"/>
    <x v="996"/>
    <s v="ALQUILER DE BRAZO ARTICULADO DE MAS DE 30 mts DURANTE 1 DÍA.-"/>
    <n v="220"/>
    <s v="CIGALES"/>
    <s v="VALLADOLID"/>
    <x v="3"/>
    <s v="AdDirec - Adjudicación Directa"/>
    <s v="SinC - Sin Criterio"/>
    <x v="0"/>
    <x v="2"/>
    <s v="2"/>
    <s v="2. Gastos corrientes en bienes y servicios"/>
    <s v="08"/>
    <x v="2"/>
    <s v="1651"/>
    <s v="1651. Alumbrado público"/>
    <s v="20"/>
    <s v="204"/>
  </r>
  <r>
    <n v="220250034061"/>
    <s v="AD"/>
    <d v="2025-07-18T00:00:00"/>
    <n v="22025005211"/>
    <s v="2025 10 2314 22699"/>
    <n v="702"/>
    <x v="997"/>
    <s v="SUMINISTRO DE DISPENSADORES Y RECARGAS PARA HIGIENE FEMENINA // CMI Y ESPACIOS JOVENES // JULIO A DICIEMBRE 2025"/>
    <n v="220"/>
    <s v="GAIA"/>
    <s v="BARCELONA"/>
    <x v="3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99"/>
  </r>
  <r>
    <n v="220250034218"/>
    <s v="AD"/>
    <d v="2025-07-21T00:00:00"/>
    <n v="22025005207"/>
    <s v="2025 01 4331 22799"/>
    <n v="689.7"/>
    <x v="267"/>
    <s v="COORDINACIÓN DE SEGURIDAD Y SALUD PARA LA OBRA DE REHABILITACIÓN DE LA CUBIERTA DEL TECH LAB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6447"/>
    <s v="AD"/>
    <d v="2025-09-22T00:00:00"/>
    <n v="22025006610"/>
    <s v="2025 10 2314 22613"/>
    <n v="689.7"/>
    <x v="722"/>
    <s v="EQUIPACIÓN SONIDO Y TÉCNICO PUCELA CHEF// ESCUELA INTERNACIONAL DE COCINA// 27 DE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13"/>
  </r>
  <r>
    <n v="220250045566"/>
    <s v="AD"/>
    <d v="2025-09-16T00:00:00"/>
    <n v="22025006622"/>
    <s v="2025 11 1361 213"/>
    <n v="683.5"/>
    <x v="998"/>
    <s v="SUSTITUCION TIRADOR SISTEMA ELECTRICO DEL EQUIPO AUTONOMO DE RESPIRACION PRIMERO DERACHA DE CABINA DE BUP 1//SEISPC"/>
    <n v="220"/>
    <s v="PARACUELLOS DE JARAMA (MADRID)"/>
    <s v="MADRID"/>
    <x v="3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1"/>
    <s v="213"/>
  </r>
  <r>
    <n v="220250048068"/>
    <s v="D"/>
    <d v="2025-09-25T00:00:00"/>
    <n v="22025004282"/>
    <s v="2025 01 4331 626"/>
    <n v="136972"/>
    <x v="999"/>
    <s v="SUMINISTRO E INSTALACION EQUIPAMIENTO AUDIOVISUAL, INFORMATICO Y TECH LAB CyL (LOTE 2)"/>
    <n v="300"/>
    <s v="VALLADOLID"/>
    <s v="VALLADOLID"/>
    <x v="3"/>
    <s v="PrAbier - Procedimiento Abierto"/>
    <s v="MultiC - MultiCriterio"/>
    <x v="2"/>
    <x v="2"/>
    <s v="6"/>
    <s v="6. Inversiones reales"/>
    <s v="01"/>
    <x v="6"/>
    <s v="4331"/>
    <s v="4331. Desarrollo empresarial"/>
    <s v="62"/>
    <s v="626"/>
  </r>
  <r>
    <n v="220250044444"/>
    <s v="AD"/>
    <d v="2025-09-10T00:00:00"/>
    <n v="22025006449"/>
    <s v="2025 10 2314 22699"/>
    <n v="677.82"/>
    <x v="1000"/>
    <s v="MANTENIMIENTO PREVENTIVO GRUPO ELECTRÓGENO// ESPACIO JOVEN NORTE// AGOST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99"/>
  </r>
  <r>
    <n v="220250044449"/>
    <s v="AD"/>
    <d v="2025-09-10T00:00:00"/>
    <n v="22025006475"/>
    <s v="2025 08 1651 619"/>
    <n v="672.71"/>
    <x v="203"/>
    <s v="LOTE 2. Control Calidad para contrato Mantenimiento de ALUMBRADO PÚBLICO en el segundo semestre del 2025. Expte 8/2021"/>
    <n v="220"/>
    <s v="ZARATAN"/>
    <s v="VALLADOLID"/>
    <x v="0"/>
    <s v="AdDirec - Adjudicación Directa"/>
    <s v="SinC - Sin Criterio"/>
    <x v="0"/>
    <x v="2"/>
    <s v="6"/>
    <s v="6. Inversiones reales"/>
    <s v="08"/>
    <x v="2"/>
    <s v="1651"/>
    <s v="1651. Alumbrado público"/>
    <s v="61"/>
    <s v="619"/>
  </r>
  <r>
    <n v="220250048649"/>
    <s v="AD"/>
    <d v="2025-09-29T00:00:00"/>
    <n v="22025006915"/>
    <s v="2025 10 2315 22799"/>
    <n v="660"/>
    <x v="293"/>
    <s v="TALLER DE DANZA CON PERSPECTIVA DE GÉNERO //  CENTRO MUNICIPAL DE IGUALDAD // DE OCTUBRE A DICIEMBRE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4008"/>
    <s v="D"/>
    <d v="2025-09-04T00:00:00"/>
    <n v="22025001494"/>
    <s v="2025 10 2314 213"/>
    <n v="657.78"/>
    <x v="57"/>
    <s v="MANT.ALARMAS Y SIST.ANTIINTRUSION EN VIRTUD DE ACUERDO MARCO SPSC-SE 20/2023 y 24/2024 / CENTROS JUVENILES/ LOTE 2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4"/>
    <s v="2314. Centro de programas juveniles"/>
    <s v="21"/>
    <s v="213"/>
  </r>
  <r>
    <n v="220250047612"/>
    <s v="AD"/>
    <d v="2025-09-24T00:00:00"/>
    <n v="22025006824"/>
    <s v="2025 10 2412 22001"/>
    <n v="646.04999999999995"/>
    <x v="702"/>
    <s v="LIBROS PARA LOS ALUMNOS DEL CURSO DE AUXILIAR DE CENTRO II DEL C. DE FORMACION PARA EL EMPLEO- JACINTO BENAVENTE"/>
    <n v="220"/>
    <s v="SAN FERNANDO DE HENARES"/>
    <s v="MADRID"/>
    <x v="3"/>
    <s v="AdDirec - Adjudicación Directa"/>
    <s v="SinC - Sin Criterio"/>
    <x v="0"/>
    <x v="2"/>
    <s v="2"/>
    <s v="2. Gastos corrientes en bienes y servicios"/>
    <s v="10"/>
    <x v="3"/>
    <s v="2412"/>
    <s v="2412. Formación para el empleo"/>
    <s v="22"/>
    <s v="22001"/>
  </r>
  <r>
    <n v="220250036613"/>
    <s v="AD"/>
    <d v="2025-08-05T00:00:00"/>
    <n v="22025005479"/>
    <s v="2025 11 1361 213"/>
    <n v="641.29999999999995"/>
    <x v="434"/>
    <s v="Reparación de la cámara térmica LEADER TIC 4.3//SEISPC"/>
    <n v="220"/>
    <s v="VITORIA"/>
    <s v="ALAVA"/>
    <x v="0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1"/>
    <s v="213"/>
  </r>
  <r>
    <n v="220250048061"/>
    <s v="D"/>
    <d v="2025-09-25T00:00:00"/>
    <n v="22025004156"/>
    <s v="2025 10 2311 22799"/>
    <n v="65222.7"/>
    <x v="453"/>
    <s v="CONTRATO GESTION SERV.MEDIACION Y CONVIVENCIA Y ACTIV.PLAN-DE 1/10 A 31/12/2025"/>
    <n v="300"/>
    <s v="MADRID"/>
    <s v="MADRID"/>
    <x v="0"/>
    <s v="PrAbier - Procedimiento Abierto"/>
    <s v="MultiC - MultiCriterio"/>
    <x v="2"/>
    <x v="2"/>
    <s v="2"/>
    <s v="2. Gastos corrientes en bienes y servicios"/>
    <s v="10"/>
    <x v="3"/>
    <s v="2311"/>
    <s v="2311. Intervención social"/>
    <s v="22"/>
    <s v="22799"/>
  </r>
  <r>
    <n v="220250033133"/>
    <s v="AD"/>
    <d v="2025-07-17T00:00:00"/>
    <n v="22025005305"/>
    <s v="2025 03 9241 22700"/>
    <n v="635.25"/>
    <x v="1001"/>
    <s v="DESINFECCIÓN MICROBIOLÓGICA EN EL SÓTANO DEL C.C. JOSÉ LUIS MOSQUERA"/>
    <n v="220"/>
    <s v="LAGUNA DE DUERO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2"/>
    <s v="22700"/>
  </r>
  <r>
    <n v="220250043812"/>
    <s v="D"/>
    <d v="2025-09-03T00:00:00"/>
    <n v="22025001602"/>
    <s v="2025 07 1711 619"/>
    <n v="1104.25"/>
    <x v="445"/>
    <s v="ASPERSOR TURB.EMERG.&quot;&quot;RAIN-BIRD&quot;&quot; 5004 PLUS / MODULO CONTROL INFRARROJO RAIN BIRD T BOS-BT 1 EST.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3894"/>
    <s v="D"/>
    <d v="2025-09-03T00:00:00"/>
    <n v="22025001123"/>
    <s v="2025 11 1631 214"/>
    <n v="1092.7"/>
    <x v="787"/>
    <s v="Parabrisas Verde  (E 8109 BFB) / Montar parabrisas pegado Camiones Pequeños.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7708"/>
    <s v="AD"/>
    <d v="2025-08-08T00:00:00"/>
    <n v="22025004569"/>
    <s v="2025 03 9241 22701"/>
    <n v="11970.98"/>
    <x v="309"/>
    <s v="10SS-11-23 CONTRATO CELADURÍA (LOTE 4: CENTROS SANTIAGO LÓPEZ Y SEGUNDO MONTES). 1ª PRÓRROGA (1A) 2025"/>
    <n v="220"/>
    <s v="EL PINAR DE ANTEQUERA"/>
    <s v="VALLADOLID"/>
    <x v="0"/>
    <s v="PrAbier - Procedimiento Abierto"/>
    <s v="MultiC - MultiCriterio"/>
    <x v="2"/>
    <x v="2"/>
    <s v="2"/>
    <s v="2. Gastos corrientes en bienes y servicios"/>
    <s v="03"/>
    <x v="7"/>
    <s v="9241"/>
    <s v="9241. Participación ciudadana"/>
    <s v="22"/>
    <s v="22701"/>
  </r>
  <r>
    <n v="220250039186"/>
    <s v="D"/>
    <d v="2025-08-14T00:00:00"/>
    <n v="22025004010"/>
    <s v="2025 03 9241 213"/>
    <n v="1085.3699999999999"/>
    <x v="125"/>
    <s v="MATERIAL PARA C.C. JOSÉ MARÍA LUELMO (ASEOS OSMOTIZADOS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7611"/>
    <s v="D"/>
    <d v="2025-08-07T00:00:00"/>
    <n v="22025001269"/>
    <s v="2025 07 1711 22104"/>
    <n v="1073"/>
    <x v="158"/>
    <s v="BOTA TARTAN S3+CI+SRC Nº40/ BOTA TARTAN S3+CI+SRC Nº41/ BOTA TARTA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4"/>
  </r>
  <r>
    <n v="220250038203"/>
    <s v="AD"/>
    <d v="2025-08-11T00:00:00"/>
    <n v="22025006017"/>
    <s v="2025 02 9331 210"/>
    <n v="635.25"/>
    <x v="51"/>
    <s v="DESBROCE Y LIMPIEZA PARCELA MUNICIPAL CALLE CALZADA 9 (SIMANCAS)_EXP. 2025/OBM_01/000025"/>
    <n v="220"/>
    <s v="ALCOBENDAS"/>
    <s v="MADRID"/>
    <x v="1"/>
    <s v="AdDirec - Adjudicación Directa"/>
    <s v="SinC - Sin Criterio"/>
    <x v="0"/>
    <x v="2"/>
    <s v="2"/>
    <s v="2. Gastos corrientes en bienes y servicios"/>
    <s v="02"/>
    <x v="5"/>
    <s v="9331"/>
    <s v="9331. Gestión del patrimonio"/>
    <s v="21"/>
    <s v="210"/>
  </r>
  <r>
    <n v="220250045428"/>
    <s v="D"/>
    <d v="2025-09-16T00:00:00"/>
    <n v="22025001124"/>
    <s v="2025 11 1621 214"/>
    <n v="1062.77"/>
    <x v="441"/>
    <s v="ENCODER  TRANSD PRES BL PRENSA FMO PLUS. 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674"/>
    <s v="D"/>
    <d v="2025-09-18T00:00:00"/>
    <n v="22025001131"/>
    <s v="2025 11 1631 22110"/>
    <n v="1052.7"/>
    <x v="473"/>
    <s v="BOLSA NEGRA 90X95 G-140 BDRPLTOTAL (1000 unid).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10"/>
  </r>
  <r>
    <n v="220250046276"/>
    <s v="D"/>
    <d v="2025-09-22T00:00:00"/>
    <n v="22025001602"/>
    <s v="2025 07 1711 619"/>
    <n v="1043.99"/>
    <x v="445"/>
    <s v="DIFUSOR 1804 10 CM. RAIN-BIRD / PROGRAMADOR SOLEM DC PILAS 1EST.BLUETOOTH / ASPERSOR TURB.EMERG. &quot;&quot;RAIN-BIRD&quot;&quot; 5004 PC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1788"/>
    <s v="D"/>
    <d v="2025-08-25T00:00:00"/>
    <n v="22025001124"/>
    <s v="2025 11 1621 214"/>
    <n v="1042.27"/>
    <x v="441"/>
    <s v="SOPORTE ANILLO IZQUIERDO / ANILLO DE CIERRE FMO PLUS / SOPORTE PA...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743"/>
    <s v="D"/>
    <d v="2025-09-18T00:00:00"/>
    <n v="22025001132"/>
    <s v="2025 11 1631 22199"/>
    <n v="1029.47"/>
    <x v="337"/>
    <s v="BONDERITE C-MC 3000 D2 JC20KG DESENGRASANTE MANTENIMIENTO LO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7349"/>
    <s v="D"/>
    <d v="2025-08-07T00:00:00"/>
    <n v="22025002819"/>
    <s v="2025 08 1532 210"/>
    <n v="1028.98"/>
    <x v="482"/>
    <s v="M² BALDOSA MONOCAPA CREMA 39X19X5 SIN BISEL / M² BALDOSA HIDRAULICA 16 TACOS ROJA 30X30X4 / PALETS TR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45436"/>
    <s v="D"/>
    <d v="2025-09-16T00:00:00"/>
    <n v="22025001122"/>
    <s v="2025 11 1621 214"/>
    <n v="1028.31"/>
    <x v="497"/>
    <s v="REPARAR CLIMATIZADOR 8917 KDK / REPARACION TUBERIA ALTA PRESION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892"/>
    <s v="D"/>
    <d v="2025-09-03T00:00:00"/>
    <n v="22025001123"/>
    <s v="2025 11 1631 214"/>
    <n v="1026.08"/>
    <x v="787"/>
    <s v="Luna completa puerta derecha (E3566BHC) / Montar luna de puerta pegada. 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4684"/>
    <s v="D"/>
    <d v="2025-09-10T00:00:00"/>
    <n v="22025001129"/>
    <s v="2025 11 1631 214"/>
    <n v="1020.5"/>
    <x v="389"/>
    <s v="CIL ISO15552 PES 63X250 / LATG.  COMPACTA 2SC 3/4&quot;&quot; 5.76met / TAPON H.../// AM EXP 18/2022 // SERVICIO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1729"/>
    <s v="D"/>
    <d v="2025-08-25T00:00:00"/>
    <n v="22025000766"/>
    <s v="2025 11 1361 214"/>
    <n v="1020.11"/>
    <x v="287"/>
    <s v="8108GDJ H.M.O.  SALIDA AL PARQUE DE LAS ERAS, REVISAR  VEHICULO,  SUSTITUIR  VALVULA  DE DISPARO COMPLETA.  MONTAR  Y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1"/>
    <s v="214"/>
  </r>
  <r>
    <n v="220250045717"/>
    <s v="D"/>
    <d v="2025-09-18T00:00:00"/>
    <n v="22025001123"/>
    <s v="2025 11 1631 214"/>
    <n v="1013.47"/>
    <x v="395"/>
    <s v="FURGON 1277 KMD / BOMBA ACEITE, TAPON CIGUEÑAL, ANILLO HOLLIN, TA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9078"/>
    <s v="D"/>
    <d v="2025-08-14T00:00:00"/>
    <n v="22025004894"/>
    <s v="2025 06 3232 212"/>
    <n v="1009.2"/>
    <x v="234"/>
    <s v="SUMINISTRO MATERIAL DE FERRET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1263"/>
    <s v="D"/>
    <d v="2025-08-21T00:00:00"/>
    <n v="22025000919"/>
    <s v="2025 11 1321 214"/>
    <n v="1002.56"/>
    <x v="353"/>
    <s v="VARTA BATERIA SILVER 110AH 920EN +DCHA / MOTIP 563 LIMPIADOR DE FRENOS 0.5L / MOTUL C4 CHAIN LUBE FL 0.400L / VARTA SILV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6271"/>
    <s v="D"/>
    <d v="2025-09-22T00:00:00"/>
    <n v="22025001276"/>
    <s v="2025 07 1711 214"/>
    <n v="994.58"/>
    <x v="143"/>
    <s v="TA25 174 REPARACION 5833-BZK  KMS 234077 CAMBIAR PASTILLAS DE FRENO DELANTERAS Y CORREDERAS PINZA DELANT DCH. / CAMBIAR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7690"/>
    <s v="D"/>
    <d v="2025-09-25T00:00:00"/>
    <n v="22025001276"/>
    <s v="2025 07 1711 214"/>
    <n v="992.72"/>
    <x v="143"/>
    <s v="TA25 182 REPARACION 5833-BZK KMS 234077 REVISAR NO FUNCIONA EL CUENTAKM CAMBIAR RASQUETAS LIMPIAS SUSTITUCION TACOGRAFO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6290"/>
    <s v="D"/>
    <d v="2025-09-22T00:00:00"/>
    <n v="22025001270"/>
    <s v="2025 07 1711 22199"/>
    <n v="986.34"/>
    <x v="452"/>
    <s v="SEÑAL EVENTUAL URBAN A5 UD                                                  ( SERVICIO DE PARQUES Y JARDINES - NUMERO DE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7393"/>
    <s v="D"/>
    <d v="2025-08-07T00:00:00"/>
    <n v="22025001604"/>
    <s v="2025 07 1711 619"/>
    <n v="974.05"/>
    <x v="479"/>
    <s v="TIERRA VEGETAL TONELADAS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8450"/>
    <s v="D"/>
    <d v="2025-08-11T00:00:00"/>
    <n v="22025001274"/>
    <s v="2025 07 1711 213"/>
    <n v="958.2"/>
    <x v="234"/>
    <s v="MANO DE OBRA / STIHL JUEGO CABEZALES DE ASPIRACIÓN 42820073600 / MANO DE OBRA / STIHL CABEZAL DE ASPIRACIÓN 3503521 / ST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37607"/>
    <s v="D"/>
    <d v="2025-08-07T00:00:00"/>
    <n v="22025001602"/>
    <s v="2025 07 1711 619"/>
    <n v="933.74"/>
    <x v="445"/>
    <s v="PROGRAMADOR SOLEM DC PILAS 1EST.BLUETOOTH / ASPERSOR TURB.EMERG.&quot;&quot;RAIN-BIRD&quot;&quot; 5004 PLUS / SOLENOIDE LACH COMPACTO &quot;&quot;TBOS&quot;&quot; 9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6284"/>
    <s v="D"/>
    <d v="2025-09-22T00:00:00"/>
    <n v="22025001270"/>
    <s v="2025 07 1711 22199"/>
    <n v="918.63"/>
    <x v="234"/>
    <s v="PULVERIZADOR MATABI EVOLUTION 15 LTC BATERIA / EJE 21.5MM GALVANIZADO - P/CARRO LIMPIEZA / CANDADO IFAM LAT.K- 40AL Nº 4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1170"/>
    <s v="D"/>
    <d v="2025-08-21T00:00:00"/>
    <n v="22025001270"/>
    <s v="2025 07 1711 22199"/>
    <n v="911.2"/>
    <x v="234"/>
    <s v="ID: 0047073-VESTUARIO C/MORELIA / MANILLA SOAL CHAPARRO M9005 NEGRA  ( UND ) / LLAVES MECANIZADAS ACERO / PILA BOTON CR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4695"/>
    <s v="D"/>
    <d v="2025-09-10T00:00:00"/>
    <n v="22025001129"/>
    <s v="2025 11 1631 214"/>
    <n v="907.21"/>
    <x v="465"/>
    <s v="FACTURACIÓN DE REPUESTOS SEGÚN PEDIDO DE VENTA Nº 2025PV101/170.../// AM EXP 18/2022 // SERVICIO DE LIMPIEZA VIARIA."/>
    <n v="300"/>
    <s v="MADRID"/>
    <s v="MADR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5524"/>
    <s v="D"/>
    <d v="2025-09-16T00:00:00"/>
    <n v="22025000766"/>
    <s v="2025 11 1361 214"/>
    <n v="905.94"/>
    <x v="287"/>
    <s v="H.M.O.  REVISAR  FUNCIONAMIENTO  DEL COMPRESOR,  REALIZAR  PRUEBAS,  COMPROBAR INSTALACION HASTA DETERMINAR AVERIA /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1"/>
    <s v="214"/>
  </r>
  <r>
    <n v="220250041784"/>
    <s v="D"/>
    <d v="2025-08-25T00:00:00"/>
    <n v="22025001122"/>
    <s v="2025 11 1621 214"/>
    <n v="901.14"/>
    <x v="143"/>
    <s v="TA25 153 REPARACION 4223-JDZ KMS 366312 D-M BARRA ESTABILIZADOR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4597"/>
    <s v="D"/>
    <d v="2025-09-10T00:00:00"/>
    <n v="22025001122"/>
    <s v="2025 11 1621 214"/>
    <n v="893.92"/>
    <x v="143"/>
    <s v="TA25 164 REPARACION 0838-KWH KMS 192983 REVISAR PINZA TRS IZ Y LAT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441"/>
    <s v="D"/>
    <d v="2025-09-16T00:00:00"/>
    <n v="22025001124"/>
    <s v="2025 11 1621 214"/>
    <n v="893.51"/>
    <x v="681"/>
    <s v="RAVO LATERAL NYLON-ACERO SILENCIOSO. 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443"/>
    <s v="D"/>
    <d v="2025-09-16T00:00:00"/>
    <n v="22025001124"/>
    <s v="2025 11 1621 214"/>
    <n v="893.51"/>
    <x v="681"/>
    <s v="RAVO LATERAL NYLON-ACERO SILENCIOSO. 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445"/>
    <s v="D"/>
    <d v="2025-09-16T00:00:00"/>
    <n v="22025001124"/>
    <s v="2025 11 1621 214"/>
    <n v="893.51"/>
    <x v="681"/>
    <s v="RAVO CEP. LATERAL NYLON-ACERO SILENCIOSO. 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9464"/>
    <s v="D"/>
    <d v="2025-08-14T00:00:00"/>
    <n v="22025001070"/>
    <s v="2025 11 3111 22199"/>
    <n v="881.33"/>
    <x v="158"/>
    <s v="FRA (Albaranes nº 10.065762+nº 10.065069)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3111"/>
    <s v="3111. Protección de la salubridad pública"/>
    <s v="22"/>
    <s v="22199"/>
  </r>
  <r>
    <n v="220250037399"/>
    <s v="D"/>
    <d v="2025-08-07T00:00:00"/>
    <n v="22025001270"/>
    <s v="2025 07 1711 22199"/>
    <n v="878.62"/>
    <x v="445"/>
    <s v="479000310 - R F AK/ SKS- 2&quot;&quot;/2&quot;&quot;S/D/3&quot;&quot;PL-JUNTA TAPA / CONECTOR ESTANCO CABLES MAX.3 HI.1,5 MM. / ASPERSOR TURB.EMERG.&quot;&quot;RAIN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1255"/>
    <s v="D"/>
    <d v="2025-08-21T00:00:00"/>
    <n v="22025000919"/>
    <s v="2025 11 1321 214"/>
    <n v="861.7"/>
    <x v="352"/>
    <s v="BREMB/09B35210 - DISCO DE FRENO / BREMB/P68067 - PASTILLA DE FRENO / MAHLE/OC978 - FILTRO DE ACEITE / MAHLE/LX1748 - FIL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4487"/>
    <s v="D"/>
    <d v="2025-09-10T00:00:00"/>
    <n v="22025002819"/>
    <s v="2025 08 1532 210"/>
    <n v="861.08"/>
    <x v="176"/>
    <s v="MONTOSINT. FERRUM GRIS ACERO 4L / MONTOSINT. BRILLO BASE IN 750ML / DISOLVENTE UNIVERSAL 1405 DE 5L (M) / DANPIN PACK 2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39440"/>
    <s v="D"/>
    <d v="2025-08-14T00:00:00"/>
    <n v="22025004010"/>
    <s v="2025 03 9241 213"/>
    <n v="859.37"/>
    <x v="125"/>
    <s v="SUMINISTRO MATERIAL ELECTRICIDAD PARA VARIOS CENTROS CÍV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5617"/>
    <s v="AD"/>
    <d v="2025-09-17T00:00:00"/>
    <n v="22025006197"/>
    <s v="2025 10 2312 632"/>
    <n v="11640.2"/>
    <x v="80"/>
    <s v="PUERTA AUTOMATICA PARA EL CVA RIO ESGUEVA- INICIATIVA SOCIALES"/>
    <n v="220"/>
    <s v="VALLADOLID"/>
    <s v="VALLADOLID"/>
    <x v="3"/>
    <s v="AdDirec - Adjudicación Directa"/>
    <s v="SinC - Sin Criterio"/>
    <x v="0"/>
    <x v="2"/>
    <s v="6"/>
    <s v="6. Inversiones reales"/>
    <s v="10"/>
    <x v="3"/>
    <s v="2312"/>
    <s v="2312. Iniciativas sociales"/>
    <s v="63"/>
    <s v="632"/>
  </r>
  <r>
    <n v="220250037397"/>
    <s v="D"/>
    <d v="2025-08-07T00:00:00"/>
    <n v="22025001270"/>
    <s v="2025 07 1711 22199"/>
    <n v="840.19"/>
    <x v="234"/>
    <s v="STIHL GRASA PARA ENGRANAJE SUPERLUB FS 225 G 7811201118 / STIHL  GRASA PARA ENGRANAJE 7811201110 / STIHL ACEITE ADHESIVO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5366"/>
    <s v="D"/>
    <d v="2025-09-16T00:00:00"/>
    <n v="22025001128"/>
    <s v="2025 11 1621 22199"/>
    <n v="833.95"/>
    <x v="376"/>
    <s v="CONTENEDOR Nº 1 GRIS. SUSTITUCIÓN DE BISAGRAS. REPARACIÓN DE ABO.../// AM EXP 18/2022 // SERVICIO DE LIMPIEZA."/>
    <n v="300"/>
    <s v="CIGALES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8151"/>
    <s v="D"/>
    <d v="2025-09-26T00:00:00"/>
    <n v="22025000919"/>
    <s v="2025 11 1321 214"/>
    <n v="825.26"/>
    <x v="353"/>
    <s v="MOTUL 8100 X-CLEAN FE 5W30 5L / APORTACION SIGAUS 5L / MOTUL SPECIFIC RN 0720 5W30 5L / APORTACION SIGAUS 5L / MOTUL 710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1226"/>
    <s v="D"/>
    <d v="2025-08-21T00:00:00"/>
    <n v="22025001122"/>
    <s v="2025 11 1621 214"/>
    <n v="814.74"/>
    <x v="96"/>
    <s v="MANO DE OBRA / .................................................... / M.O. REALIZAR MANTENIMENTO. CAMBIO DE ACEITE Y FIL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7599"/>
    <s v="D"/>
    <d v="2025-08-07T00:00:00"/>
    <n v="22025000917"/>
    <s v="2025 11 1321 214"/>
    <n v="810.82"/>
    <x v="143"/>
    <s v="TA25 155 REPARACION 1760-LKK KMS 63834 METER EASY, HACER PRUEBAS, -FALLO SENSOR PM, COMPROBAR INSTALACIONES, HACER REGEN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7744"/>
    <s v="D"/>
    <d v="2025-09-25T00:00:00"/>
    <n v="22025001129"/>
    <s v="2025 11 1631 214"/>
    <n v="802.99"/>
    <x v="341"/>
    <s v="CUBIERTA NUEVA ( 215/75R17.5 BARREDORA E3462-BGW ) / ECO TASA 17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1782"/>
    <s v="D"/>
    <d v="2025-08-25T00:00:00"/>
    <n v="22025001122"/>
    <s v="2025 11 1621 214"/>
    <n v="798.03"/>
    <x v="143"/>
    <s v="TA25 152 REPARACION 2756-LLV KMS 44766 MANTENIMIENTO A+B CAMBIAR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870"/>
    <s v="D"/>
    <d v="2025-09-03T00:00:00"/>
    <n v="22025001123"/>
    <s v="2025 11 1631 214"/>
    <n v="784.66"/>
    <x v="190"/>
    <s v="OR: 21976 - MATRICULA: 6040MLM / CAMBIAR FILTRO CAJA CAMBIOS ( 0501.../// AM EXP 23/2020 // SERVICIO DE LIMPIEZA VIARIA."/>
    <n v="300"/>
    <s v="FUENSALDAÑA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8111"/>
    <s v="D"/>
    <d v="2025-09-26T00:00:00"/>
    <n v="22025001270"/>
    <s v="2025 07 1711 22199"/>
    <n v="775.57"/>
    <x v="234"/>
    <s v="PODADERA BAHCO 1M P  1-23 PROF. / FUNDA DE CUERO PODADERA BAHCO PROF-H / STIHL CORTADOR DE HILO DE CORTE 8818204 / STIHL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3773"/>
    <s v="D"/>
    <d v="2025-09-03T00:00:00"/>
    <n v="22025002821"/>
    <s v="2025 08 1532 214"/>
    <n v="746.45"/>
    <x v="500"/>
    <s v="MANO DE OBRA / MANO DE OBRA PINTURA  / PILOTO TR DR / MATERIAL PINTURA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38452"/>
    <s v="D"/>
    <d v="2025-08-11T00:00:00"/>
    <n v="22025001270"/>
    <s v="2025 07 1711 22199"/>
    <n v="735.96"/>
    <x v="234"/>
    <s v="STIHL CABEZAL DE CORTE DUROCUT 20-2 40027102182 / HILO STIHL CORTE DENTADO Ø 3,0 MM X 0,185 M 9303504 / STIHL BOBINA 400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3083"/>
    <s v="D"/>
    <d v="2025-08-28T00:00:00"/>
    <n v="22025001124"/>
    <s v="2025 11 1621 214"/>
    <n v="734.62"/>
    <x v="441"/>
    <s v="ACUERDO MARCO 18/22 SERVICIO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7750"/>
    <s v="D"/>
    <d v="2025-09-25T00:00:00"/>
    <n v="22025001122"/>
    <s v="2025 11 1621 214"/>
    <n v="732.49"/>
    <x v="143"/>
    <s v="TA25 179 REPARACION 8612-LRG KMS 87252 CAMBIAR PASTILLAS DE FRENO 2º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7780"/>
    <s v="D"/>
    <d v="2025-09-25T00:00:00"/>
    <n v="22025002819"/>
    <s v="2025 08 1532 210"/>
    <n v="728.63"/>
    <x v="167"/>
    <s v="ALBARAN: AV25/03971 F: 25/06/2025 / KGS.HILO SOLDAR FLUXOFIL M8 1,0MM / ANCLAJE MACHO MTH-A4  8*75 / AVELLANADOR AV25041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43832"/>
    <s v="D"/>
    <d v="2025-09-03T00:00:00"/>
    <n v="22025001274"/>
    <s v="2025 07 1711 213"/>
    <n v="722.87"/>
    <x v="462"/>
    <s v="LATA 5L.TOTAL TIR 3100 10W40 / SIGAUS / FILTRO COMBUSTIBLE / FILTRO ACEITE MOTOR PROFIHOPPER / FILTRO AIRE / FILTRO AIRE"/>
    <n v="300"/>
    <s v="PALENCIA"/>
    <s v="PALENCIA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37323"/>
    <s v="D"/>
    <d v="2025-08-07T00:00:00"/>
    <n v="22025000766"/>
    <s v="2025 11 1361 214"/>
    <n v="719.68"/>
    <x v="287"/>
    <s v="7587GMS-  H.M.O. REALIZAR DIAGNOSIS Y PRUEBAS PARA DETERMINAR AVERIA /   H.M.O.  D-M  REUEDAS  TRASERAS  PARA SUSTITUI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1"/>
    <s v="214"/>
  </r>
  <r>
    <n v="220250045299"/>
    <s v="D"/>
    <d v="2025-09-16T00:00:00"/>
    <n v="22025000731"/>
    <s v="2025 10 2312 212"/>
    <n v="712.38"/>
    <x v="125"/>
    <s v="MANT. SUMINISTRO DE MATERIAL DE REPARACION PARA EL CVA HUERTA-RIO ESG Y PASAJE DE LA MARQUESINA-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7630"/>
    <s v="D"/>
    <d v="2025-09-25T00:00:00"/>
    <n v="22025002819"/>
    <s v="2025 08 1532 210"/>
    <n v="704.23"/>
    <x v="369"/>
    <s v="Albarán: VA25/3296 Fecha: 30/07/25 / NORTE V TRATADO U-4 CEPILLADO DE 50 / GE0003927 / * PARA PUENTE DE ISABEL LA CATOLI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46354"/>
    <s v="D"/>
    <d v="2025-09-22T00:00:00"/>
    <n v="22025001267"/>
    <s v="2025 07 1711 22106"/>
    <n v="682.11"/>
    <x v="475"/>
    <s v="MATRIX (25 Kgs) / TRIABON  (25 KG) ABONO CE"/>
    <n v="300"/>
    <s v="TORDESILLAS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6"/>
  </r>
  <r>
    <n v="220250047754"/>
    <s v="D"/>
    <d v="2025-09-25T00:00:00"/>
    <n v="22025001122"/>
    <s v="2025 11 1621 214"/>
    <n v="658.81"/>
    <x v="143"/>
    <s v="TA25 184 REPARACION 4042-KXH KMS 236860 CAMBIAR BATERIAS / 0500041.../// AM EXP 23/2022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4609"/>
    <s v="D"/>
    <d v="2025-09-10T00:00:00"/>
    <n v="22025001128"/>
    <s v="2025 11 1621 22199"/>
    <n v="657.76"/>
    <x v="243"/>
    <s v="ALB: 25-219769 PED: 25-032159-1003 S/PED:  /  RETIRA ADRIAN SOBA / RACORD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4522"/>
    <s v="D"/>
    <d v="2025-09-10T00:00:00"/>
    <n v="22025004010"/>
    <s v="2025 03 9241 213"/>
    <n v="650.82000000000005"/>
    <x v="234"/>
    <s v="SUMINISTRO DE MATERIAL DE FERRETERÍA PARA VARIOS CENTROS CÍV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9074"/>
    <s v="D"/>
    <d v="2025-08-14T00:00:00"/>
    <n v="22025004894"/>
    <s v="2025 06 3232 212"/>
    <n v="646.62"/>
    <x v="386"/>
    <s v="SUMINISTRO MATERIAL DE FERRET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4562"/>
    <s v="D"/>
    <d v="2025-09-10T00:00:00"/>
    <n v="22025000919"/>
    <s v="2025 11 1321 214"/>
    <n v="645.33000000000004"/>
    <x v="422"/>
    <s v="CEPILLO LAVAR / PILA BOTON 3V LITIO / BATERIA AGER 110AH 61010 / BATERIA AGER 110AH 61010 / MANGUERA INSTALACION 5H / BR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4657"/>
    <s v="D"/>
    <d v="2025-09-10T00:00:00"/>
    <n v="22025001123"/>
    <s v="2025 11 1631 214"/>
    <n v="642.04999999999995"/>
    <x v="287"/>
    <s v="3186LLB- H.M.O.  REALIZAR MANTENIMIENTO TIPO C SEGUN INDICACIONE... 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7625"/>
    <s v="D"/>
    <d v="2025-09-25T00:00:00"/>
    <n v="22025002819"/>
    <s v="2025 08 1532 210"/>
    <n v="635.13"/>
    <x v="482"/>
    <s v="M² BALDOSA GRANOLLADA GRANITICA 40X40X5 GRIS / PALET P.DUERO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37391"/>
    <s v="D"/>
    <d v="2025-08-07T00:00:00"/>
    <n v="22025001604"/>
    <s v="2025 07 1711 619"/>
    <n v="632.5"/>
    <x v="479"/>
    <s v="TIERRA VEGETAL TONELADAS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8941"/>
    <s v="AD"/>
    <d v="2025-08-13T00:00:00"/>
    <n v="22025006258"/>
    <s v="2025 01 4331 22799"/>
    <n v="621.73"/>
    <x v="253"/>
    <s v="CONTROL DE CALIDAD PARA LA OBRA DE REHABILITACIÓN DE LA CUBIERTA DEL LABORATORIO TECNOLÓGICO DE CONTENIDOS DIGITALES"/>
    <n v="220"/>
    <s v="MALAGA"/>
    <s v="MALAGA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38204"/>
    <s v="AD"/>
    <d v="2025-08-11T00:00:00"/>
    <n v="22025006039"/>
    <s v="2025 06 3341 22609"/>
    <n v="617.1"/>
    <x v="750"/>
    <s v="CTTO. SERVICIO PARA EL DISEÑO DEL CARTEL, ENTRADAS, INVITACIONES Y RR.SS DEL PROGRAMA &quot;&quot;CINE DE VERANO FAMILIAR&quot;&quot; 2025.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4"/>
    <s v="3341"/>
    <s v="3341. Coordinación de políticas culturales"/>
    <s v="22"/>
    <s v="22609"/>
  </r>
  <r>
    <n v="220250033135"/>
    <s v="AD"/>
    <d v="2025-07-17T00:00:00"/>
    <n v="22025005364"/>
    <s v="2025 03 9241 22609"/>
    <n v="605"/>
    <x v="380"/>
    <s v="ESPECTÁCULO DE MAGIA DE FREDDY VARÓ EN CENTRO PENITENCIARIO DE VILLANUBA: MI VIDA EN LA MAGIA"/>
    <n v="220"/>
    <s v="MEDINA DEL CAMPO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2"/>
    <s v="22609"/>
  </r>
  <r>
    <n v="220250045272"/>
    <s v="AD"/>
    <d v="2025-09-15T00:00:00"/>
    <n v="22025006207"/>
    <s v="2025 0950 4321 632"/>
    <n v="605"/>
    <x v="574"/>
    <s v="CONTROL DE CALIDAD OBRA REHABILITACION ECOSOSTENIBLE OFICINA DE TURISMO. PRTR. NEXT GENERATION EU"/>
    <n v="220"/>
    <s v="ALCOBENDAS"/>
    <s v="MADRID"/>
    <x v="0"/>
    <s v="AdDirec - Adjudicación Directa"/>
    <s v="SinC - Sin Criterio"/>
    <x v="0"/>
    <x v="2"/>
    <n v="6"/>
    <s v="6. Inversiones reales"/>
    <s v="09"/>
    <x v="8"/>
    <n v="4321"/>
    <s v="4321. Turismo"/>
    <n v="63"/>
    <n v="632"/>
  </r>
  <r>
    <n v="220250046444"/>
    <s v="AD"/>
    <d v="2025-09-22T00:00:00"/>
    <n v="22025006616"/>
    <s v="2025 10 2314 22613"/>
    <n v="605"/>
    <x v="1002"/>
    <s v="DJ Y MESA DE MEZCLAS PUCELA CHEF// ESCUELA INTERNACIONAL DE COCINA// 27 DE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13"/>
  </r>
  <r>
    <n v="220250048245"/>
    <s v="AD"/>
    <d v="2025-09-26T00:00:00"/>
    <n v="22025006991"/>
    <s v="2025 01 9203 22699"/>
    <n v="605"/>
    <x v="724"/>
    <s v="INSTALACIÓN Y COLOCACIÓN DE ALFOMBRA ESCALERA PRINCIPAL CASA CONSISTORIAL FERIAS Y FIESTAS VIRGEN DE S. LORENZO 2025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9203"/>
    <s v="9203. Unidad de régimen interior"/>
    <s v="22"/>
    <s v="22699"/>
  </r>
  <r>
    <n v="220250036136"/>
    <s v="AD"/>
    <d v="2025-07-30T00:00:00"/>
    <n v="22025005498"/>
    <s v="2025 10 2312 22699"/>
    <n v="604.15"/>
    <x v="424"/>
    <s v="CAMISETAS PARA LOS USUARIOS DE LOS CVA PARTICIPANTES EN LA PEÑA CON SOLERA DURANTE LAS FIESTAS- INICIAT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37898"/>
    <s v="AD"/>
    <d v="2025-08-08T00:00:00"/>
    <n v="22025006203"/>
    <s v="2025 03 9241 213"/>
    <n v="601.58000000000004"/>
    <x v="8"/>
    <s v="SUMINISTRO DE TUBERÍAS DE RIEGO Y PIEZAS DE UNIÓN PARA C.C. CONDE ANSÚREZ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48243"/>
    <s v="AD"/>
    <d v="2025-09-26T00:00:00"/>
    <n v="22025007003"/>
    <s v="2025 09 4321 213"/>
    <n v="589.44000000000005"/>
    <x v="116"/>
    <s v="REALIZACION DIVERSAS REPARACIONES EN CUPULA DEL MILENIO Y ALBERGUE PEREGRINOS"/>
    <n v="220"/>
    <s v="ALBACETE"/>
    <s v="ALBACETE"/>
    <x v="0"/>
    <s v="AdDirec - Adjudicación Directa"/>
    <s v="SinC - Sin Criterio"/>
    <x v="0"/>
    <x v="2"/>
    <s v="2"/>
    <s v="2. Gastos corrientes en bienes y servicios"/>
    <s v="09"/>
    <x v="8"/>
    <s v="4321"/>
    <s v="4321. Turismo"/>
    <s v="21"/>
    <s v="213"/>
  </r>
  <r>
    <n v="220250037899"/>
    <s v="AD"/>
    <d v="2025-08-08T00:00:00"/>
    <n v="22025006252"/>
    <s v="2025 01 9207 22001"/>
    <n v="589.36"/>
    <x v="28"/>
    <s v="COMPLEMENTARIO AD 920250000184 RENOVAR SUCRIPCIÓN 3710041/4 A DIARIO DE VALLADOLID EL MUNDO: GGR/IDEVA"/>
    <n v="220"/>
    <s v="MADRID"/>
    <s v="MADRID"/>
    <x v="3"/>
    <s v="AdDirec - Adjudicación Directa"/>
    <s v="SinC - Sin Criterio"/>
    <x v="0"/>
    <x v="2"/>
    <s v="2"/>
    <s v="2. Gastos corrientes en bienes y servicios"/>
    <s v="01"/>
    <x v="6"/>
    <s v="9207"/>
    <s v="9207. Gobierno y relaciones"/>
    <s v="22"/>
    <s v="22001"/>
  </r>
  <r>
    <n v="220250046432"/>
    <s v="AD"/>
    <d v="2025-09-22T00:00:00"/>
    <n v="22025006987"/>
    <s v="2025 09 4321 22699"/>
    <n v="584.42999999999995"/>
    <x v="222"/>
    <s v="GASTO INSTALACION ELECTRICA PARA LA CONEXION DE EQUIPOS DE REFRIGERACION EN LA CUPULA DEL MILENIO"/>
    <n v="220"/>
    <s v="VALLADOLID"/>
    <s v="VALLADOLID"/>
    <x v="0"/>
    <s v="AdDirec - Adjudicación Directa"/>
    <s v="SinC - Sin Criterio"/>
    <x v="0"/>
    <x v="2"/>
    <s v="2"/>
    <s v="2. Gastos corrientes en bienes y servicios"/>
    <s v="09"/>
    <x v="8"/>
    <s v="4321"/>
    <s v="4321. Turismo"/>
    <s v="22"/>
    <s v="22699"/>
  </r>
  <r>
    <n v="220250035496"/>
    <s v="AD"/>
    <d v="2025-07-28T00:00:00"/>
    <n v="22025005351"/>
    <s v="2025 08 1532 213"/>
    <n v="584.37"/>
    <x v="165"/>
    <s v="REVISIÓN ANUAL Y MANTENIMIENTO DEL SERVICIO CONTRA INCENCIOS EN INSTALACIONES DEL SEPI. C/ Títulos 51"/>
    <n v="220"/>
    <s v="VALLADOLID"/>
    <s v="VALLADOLID"/>
    <x v="0"/>
    <s v="AdDirec - Adjudicación Directa"/>
    <s v="SinC - Sin Criterio"/>
    <x v="0"/>
    <x v="2"/>
    <s v="2"/>
    <s v="2. Gastos corrientes en bienes y servicios"/>
    <s v="08"/>
    <x v="2"/>
    <s v="1532"/>
    <s v="1532. Pavimentación vias públicas y otros servicios urbanísticos"/>
    <s v="21"/>
    <s v="213"/>
  </r>
  <r>
    <n v="220250044660"/>
    <s v="D"/>
    <d v="2025-09-10T00:00:00"/>
    <n v="22025001123"/>
    <s v="2025 11 1631 214"/>
    <n v="625.85"/>
    <x v="287"/>
    <s v="3185LLB  H.M.O.  REALIZAR  MANTENIMIENTO SEGUN PLAN ADJUNTO CLI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1163"/>
    <s v="D"/>
    <d v="2025-08-21T00:00:00"/>
    <n v="22025001267"/>
    <s v="2025 07 1711 22106"/>
    <n v="621.32000000000005"/>
    <x v="475"/>
    <s v="NATURALIS (1 L) / PREVAM ULTRA (5 L) / RENTAL (5 L) ABONO CE"/>
    <n v="300"/>
    <s v="TORDESILLAS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6"/>
  </r>
  <r>
    <n v="220250041232"/>
    <s v="D"/>
    <d v="2025-08-21T00:00:00"/>
    <n v="22025001128"/>
    <s v="2025 11 1621 22199"/>
    <n v="620.41"/>
    <x v="376"/>
    <s v="CONTENEDOR Nº 1 AZUL. SUSTITUCIÓN DE BISAGRAS. REPARACIÓN DE ABOLLADURAS. / CONTENEDOR Nº 1 AZUL. REPARACIÓN DE PUERTAS."/>
    <n v="300"/>
    <s v="CIGALES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1234"/>
    <s v="D"/>
    <d v="2025-08-21T00:00:00"/>
    <n v="22025001128"/>
    <s v="2025 11 1621 22199"/>
    <n v="620.41"/>
    <x v="376"/>
    <s v="CONTENEDOR Nº 1 AZUL. SUSTITUCIÓN DE BISAGRAS. REPARACIÓN DE ABOLLADURAS. REPARACIÓN DE PUERTAS. / CONTENEDOR Nº 1 GRIS."/>
    <n v="300"/>
    <s v="CIGALES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3958"/>
    <s v="D"/>
    <d v="2025-09-03T00:00:00"/>
    <n v="22025004015"/>
    <s v="2025 08 1532 609"/>
    <n v="617.12"/>
    <x v="253"/>
    <s v="Ensayos ( Lote 1 Control de calidad) de los trabajos del contrato Suministro Energía Eléctrica F.G"/>
    <n v="300"/>
    <s v="MALAGA"/>
    <s v="MALAGA"/>
    <x v="0"/>
    <s v="PrAbier - Procedimiento Abierto"/>
    <s v="MultiC - MultiCriterio"/>
    <x v="2"/>
    <x v="2"/>
    <s v="6"/>
    <s v="6. Inversiones reales"/>
    <s v="08"/>
    <x v="2"/>
    <s v="1532"/>
    <s v="1532. Pavimentación vias públicas y otros servicios urbanísticos"/>
    <s v="60"/>
    <s v="609"/>
  </r>
  <r>
    <n v="220250041230"/>
    <s v="D"/>
    <d v="2025-08-21T00:00:00"/>
    <n v="22025001124"/>
    <s v="2025 11 1621 214"/>
    <n v="599.19000000000005"/>
    <x v="288"/>
    <s v="Alb. A25/188635 de 03/07/2025 / LATIGUILLO HIDRAULICO S/MUESTRA / Alb. A25/188666 de 07/07/2025 / DESMONTAR CILINDRO DOB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4663"/>
    <s v="D"/>
    <d v="2025-09-10T00:00:00"/>
    <n v="22025001123"/>
    <s v="2025 11 1631 214"/>
    <n v="593.29999999999995"/>
    <x v="287"/>
    <s v="0756MFM  H.M.O.  REALIZAR  MANTENIMIENTO SEGUN PLAN ADJUNTO CLI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1257"/>
    <s v="D"/>
    <d v="2025-08-21T00:00:00"/>
    <n v="22025000917"/>
    <s v="2025 11 1321 214"/>
    <n v="593.12"/>
    <x v="476"/>
    <s v="ACUERDO MARCO_7221DLS;KIT RODAMIENTO DEL IZ,PINZA DE FRENO TRAS IZ, LIQUIDO DE FRENOS,MANO DE OBRA  DE REPARCION Y DESMO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7896"/>
    <s v="AD"/>
    <d v="2025-08-08T00:00:00"/>
    <n v="22025004174"/>
    <s v="2025 11 1621 22104"/>
    <n v="10706.08"/>
    <x v="985"/>
    <s v="TRAMITACIÓN 2ª PRORROGA CONTRATO SUMINISTRO VESTUARIO LIMPIEZA EXP. 28/2021 LOTE 1. SERVICIO DE LIMPIEZA."/>
    <n v="220"/>
    <s v="GIJON"/>
    <s v="ASTURIAS"/>
    <x v="3"/>
    <s v="PrAbier - Procedimiento Abierto"/>
    <s v="MultiC - MultiCriterio"/>
    <x v="2"/>
    <x v="2"/>
    <s v="2"/>
    <s v="2. Gastos corrientes en bienes y servicios"/>
    <s v="11"/>
    <x v="0"/>
    <s v="1621"/>
    <s v="1621. Recogida de residuos"/>
    <s v="22"/>
    <s v="22104"/>
  </r>
  <r>
    <n v="220250047567"/>
    <s v="AD"/>
    <d v="2025-09-24T00:00:00"/>
    <n v="22025006598"/>
    <s v="2025 11 1361 213"/>
    <n v="580.79999999999995"/>
    <x v="1003"/>
    <s v="REPARACIÓN DEL MANÓMETRO DEL SISTEMA DE ESPUMÓGENO LEADER DE BUP-4////SERV. EXTINCIÓN DE INCENDIOS"/>
    <n v="220"/>
    <s v="FUENLABRADA"/>
    <s v="MADRID"/>
    <x v="0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1"/>
    <s v="213"/>
  </r>
  <r>
    <n v="220250030508"/>
    <s v="D"/>
    <d v="2025-07-02T00:00:00"/>
    <n v="22025002599"/>
    <s v="2025 03 9241 213"/>
    <n v="580.42999999999995"/>
    <x v="249"/>
    <s v="SUMINISTRO DE 4 TERMOSTATOS PARA C.C. ZONA SUR"/>
    <n v="300"/>
    <s v="VALLADOLID"/>
    <s v="MADR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47502"/>
    <s v="AD"/>
    <d v="2025-09-23T00:00:00"/>
    <n v="22025006975"/>
    <s v="2025 07 1701 22799"/>
    <n v="574.75"/>
    <x v="1004"/>
    <s v="Servicios de speaker evento &quot;&quot;Canicross y marcha familiar canina solidarias 2025&quot;&quot;. Plazo de ejecución: 5/10/2025"/>
    <n v="220"/>
    <s v="MEDINA DE RIOSECO"/>
    <s v="VALLADOLID"/>
    <x v="0"/>
    <s v="AdDirec - Adjudicación Directa"/>
    <s v="SinC - Sin Criterio"/>
    <x v="0"/>
    <x v="2"/>
    <s v="2"/>
    <s v="2. Gastos corrientes en bienes y servicios"/>
    <s v="07"/>
    <x v="9"/>
    <s v="1701"/>
    <s v="1701. Dirección del área de medio ambiente"/>
    <s v="22"/>
    <s v="22799"/>
  </r>
  <r>
    <n v="220250048097"/>
    <s v="D"/>
    <d v="2025-09-26T00:00:00"/>
    <n v="22025000913"/>
    <s v="2025 07 1721 22112"/>
    <n v="576.57000000000005"/>
    <x v="125"/>
    <s v="INVERSOR HUAWEI SUN2000-3KTL-L1 MONO 3KW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21"/>
    <s v="1721. Protección del medio ambiente"/>
    <s v="22"/>
    <s v="22112"/>
  </r>
  <r>
    <n v="220250044650"/>
    <s v="D"/>
    <d v="2025-09-10T00:00:00"/>
    <n v="22025001122"/>
    <s v="2025 11 1621 214"/>
    <n v="574.75"/>
    <x v="143"/>
    <s v="TA25 170 REPARACION 8875-KMN KMS 263692 REVESTIR CON MANTA DE FIBRA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8101"/>
    <s v="D"/>
    <d v="2025-09-26T00:00:00"/>
    <n v="22025001274"/>
    <s v="2025 07 1711 213"/>
    <n v="561.13"/>
    <x v="498"/>
    <s v="Albarán OT/ 148982 de 1 y 5/09/2025 ( REPARACIÓN EN TALLER DE DESBROZADORA HONDA UM 616 REF: BMX PARQUESOL VALE Nº: 2252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4602"/>
    <s v="D"/>
    <d v="2025-09-10T00:00:00"/>
    <n v="22025001129"/>
    <s v="2025 11 1631 214"/>
    <n v="551.63"/>
    <x v="389"/>
    <s v="LATG.  COMPACTA 2SC 1/2&quot;&quot; 1met / PEDIDO 4459KLP / LATG.  COMPACTA 2SC.../// AM EXP 18/2022 // SERVICIO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6440"/>
    <s v="AD"/>
    <d v="2025-09-22T00:00:00"/>
    <n v="22025006847"/>
    <s v="2025 10 2312 213"/>
    <n v="564.07000000000005"/>
    <x v="498"/>
    <s v="REPARACION DE VALVULA Y REGULADOR DE GAS DEL CVA DELICIAS- INICIATIVA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44053"/>
    <s v="D"/>
    <d v="2025-09-05T00:00:00"/>
    <n v="22025000919"/>
    <s v="2025 11 1321 214"/>
    <n v="550.54999999999995"/>
    <x v="353"/>
    <s v="VARTA SILVER AGM 70AH 760A(EN) 12V +DCHA / ODYSSEY BATERIA PC680 AGM16L 16AH 170A(EN)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7656"/>
    <s v="D"/>
    <d v="2025-09-25T00:00:00"/>
    <n v="22025001325"/>
    <s v="2025 10 2412 22199"/>
    <n v="550.12"/>
    <x v="176"/>
    <s v="SUMINISTRO DE DANPIN CINTA KREPP 29MM X 45MPARA EL CURSO DE  PINTURA DECORATIVA MIXTO/24/VA0008 DEL C. DE F. PRA EL EMPL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6352"/>
    <s v="D"/>
    <d v="2025-09-22T00:00:00"/>
    <n v="22025001267"/>
    <s v="2025 07 1711 22106"/>
    <n v="541.33000000000004"/>
    <x v="475"/>
    <s v="HORTICOTE PLUS 16-6-12 + 2 Mg0 (20 Kg) 4M / XEKATOR (5 L) ABONO CE"/>
    <n v="300"/>
    <s v="TORDESILLAS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6"/>
  </r>
  <r>
    <n v="220250043712"/>
    <s v="D"/>
    <d v="2025-09-03T00:00:00"/>
    <n v="22025000769"/>
    <s v="2025 11 1361 22199"/>
    <n v="534.41999999999996"/>
    <x v="125"/>
    <s v="AUT.36KA SIE 3VA1112-4GF42-0AA0 4P  125A  415V IEC//SERV. EXTINCIO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9065"/>
    <s v="D"/>
    <d v="2025-08-14T00:00:00"/>
    <n v="22025001496"/>
    <s v="2025 05 4312 22199"/>
    <n v="528.29"/>
    <x v="125"/>
    <s v="MANGUITO ITALSAN TRFF2212 22X1/2&quot;&quot; HEM [PB' / CODO 90º ITALSAN TGF2212 22X1/2&quot;&quot; HEMB [PB' / CODO 90º UNION ITALSAN TG22"/>
    <n v="300"/>
    <s v="VALLADOLID"/>
    <s v="VALLADOLID"/>
    <x v="3"/>
    <s v="PrAbier - Procedimiento Abierto"/>
    <s v="UniC - Único Criterio"/>
    <x v="1"/>
    <x v="2"/>
    <s v="2"/>
    <s v="2. Gastos corrientes en bienes y servicios"/>
    <s v="05"/>
    <x v="10"/>
    <s v="4312"/>
    <s v="4312. Mercados"/>
    <s v="22"/>
    <s v="22199"/>
  </r>
  <r>
    <n v="220250047757"/>
    <s v="D"/>
    <d v="2025-09-25T00:00:00"/>
    <n v="22025001122"/>
    <s v="2025 11 1621 214"/>
    <n v="519.25"/>
    <x v="96"/>
    <s v="MANO DE OBRA / / CORREGIR FUGAS DE COMBUSTIBLE CON TUBERIA SOBRANTE.../// AM EXP 23/2022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8413"/>
    <s v="D"/>
    <d v="2025-08-11T00:00:00"/>
    <n v="22025001270"/>
    <s v="2025 07 1711 22199"/>
    <n v="515.39"/>
    <x v="167"/>
    <s v="ALBARAN: AV25/04337 F: 10/07/2025 / CAJA BOLSAS DE BASURA 2000 85*105 G.180 / No VALE: 1495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4604"/>
    <s v="D"/>
    <d v="2025-09-10T00:00:00"/>
    <n v="22025001132"/>
    <s v="2025 11 1631 22199"/>
    <n v="514.73"/>
    <x v="337"/>
    <s v="BONDERITE C-MC 3000 D2 JC20KG DESENGRASANTE MANTENIMIENTO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41812"/>
    <s v="D"/>
    <d v="2025-08-25T00:00:00"/>
    <n v="22025001128"/>
    <s v="2025 11 1621 22199"/>
    <n v="513.04"/>
    <x v="422"/>
    <s v="SEPIOLITA 20KG. 15-30 / ABSORB.VEGETAL IGNIFUGO 40L. 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1214"/>
    <s v="D"/>
    <d v="2025-08-21T00:00:00"/>
    <n v="22025001270"/>
    <s v="2025 07 1711 22199"/>
    <n v="504.01"/>
    <x v="243"/>
    <s v="ALB: 25-221150 PED: 25-034471-1003 S/PED: 2029 / MONOMANDO PANAM CROMO (92351) FREGADERA CAÑO ALTO / LUBRICANTE AFLOJATO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7728"/>
    <s v="D"/>
    <d v="2025-09-25T00:00:00"/>
    <n v="22025001124"/>
    <s v="2025 11 1621 214"/>
    <n v="502.1"/>
    <x v="441"/>
    <s v="SENS. BORDE CARGA, MAGN. CODIF S411A0-N000-1120 / IMAN CODIF.C...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834"/>
    <s v="D"/>
    <d v="2025-09-03T00:00:00"/>
    <n v="22025001602"/>
    <s v="2025 07 1711 619"/>
    <n v="500.87"/>
    <x v="243"/>
    <s v="ALB: 25-222133 PED: 25-035928-1003 S/PED: 2054 / MODULO PROGRAMADOR SOLEM DC 9V BL-IP1 1 ESTACION BLUETOOTH / MODULO PRO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7426"/>
    <s v="D"/>
    <d v="2025-08-07T00:00:00"/>
    <n v="22025000731"/>
    <s v="2025 10 2312 212"/>
    <n v="491.28"/>
    <x v="369"/>
    <s v="MANT. SUMINISTRO DE AGLOMERADO DM HIDROFUGO 16 / ROLLO CORCHO 5 MM PARA REPARACIONES DEL CVA PASAJE DE LA MARQUESINA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4595"/>
    <s v="D"/>
    <d v="2025-09-10T00:00:00"/>
    <n v="22025001123"/>
    <s v="2025 11 1631 214"/>
    <n v="491.14"/>
    <x v="143"/>
    <s v="TA25 159 REPARACION 3456-BCS KMS 233762 REPARAR CIERRES DE PUE.../// AM EXP 23/2022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7619"/>
    <s v="D"/>
    <d v="2025-08-07T00:00:00"/>
    <n v="22025001270"/>
    <s v="2025 07 1711 22199"/>
    <n v="489.18"/>
    <x v="445"/>
    <s v="COLLARIN TOMA 90-2&quot;&quot; / ASPERSOR TURB.EMERG.&quot;&quot;RAIN-BIRD&quot;&quot; 5004 PLUS / RFª 2004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5458"/>
    <s v="D"/>
    <d v="2025-09-16T00:00:00"/>
    <n v="22025000766"/>
    <s v="2025 11 1361 214"/>
    <n v="486.55"/>
    <x v="287"/>
    <s v="4849JLF- H.M.O.  SALIDA  A SUS INSTALACIONES A COMPROBAR  PERDIDA  DE  ANTICONGELANTE.  DESMONTAR TRAMO  DEL  TUBO  DE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1"/>
    <s v="214"/>
  </r>
  <r>
    <n v="220250043706"/>
    <s v="D"/>
    <d v="2025-09-03T00:00:00"/>
    <n v="22025000769"/>
    <s v="2025 11 1361 22199"/>
    <n v="483.77"/>
    <x v="395"/>
    <s v="IBRASS 1/2 ESPUMOGENO / RACOR MACHO 1/2 ESPIGA 12MM / ARANDELA METAL GOMA 1/2&quot;&quot; / ADAPT. RED  M1/2  H1/2 / SELLADOR HIDR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8456"/>
    <s v="D"/>
    <d v="2025-08-11T00:00:00"/>
    <n v="22025001270"/>
    <s v="2025 07 1711 22199"/>
    <n v="483.52"/>
    <x v="445"/>
    <s v="ASPERSOR TURB.EMERG.&quot;&quot;RAIN-BIRD&quot;&quot; 5004 PLUS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5412"/>
    <s v="D"/>
    <d v="2025-09-16T00:00:00"/>
    <n v="22025001124"/>
    <s v="2025 11 1621 214"/>
    <n v="482.38"/>
    <x v="341"/>
    <s v="CUBIERTA RECAUCHUTADA ( 315/80R22.5 DY3 PREM ALMACEN ) / CUBIERT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6264"/>
    <s v="D"/>
    <d v="2025-09-22T00:00:00"/>
    <n v="22025001124"/>
    <s v="2025 11 1621 214"/>
    <n v="473.11"/>
    <x v="427"/>
    <s v="ampliación Acuerdo Marco V18/2022.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8597"/>
    <s v="AD"/>
    <d v="2025-09-29T00:00:00"/>
    <n v="22025006966"/>
    <s v="2025 10 2311 22199"/>
    <n v="563.62"/>
    <x v="489"/>
    <s v="COMPRA DE 170 AGENDAS-2026 PARA EL PERSONAL DEL SERVICIO DE INTERVENCION SOCIAL Y FAMILIA.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1"/>
    <s v="2311. Intervención social"/>
    <s v="22"/>
    <s v="22199"/>
  </r>
  <r>
    <n v="220250044669"/>
    <s v="D"/>
    <d v="2025-09-10T00:00:00"/>
    <n v="22025001122"/>
    <s v="2025 11 1621 214"/>
    <n v="471.04"/>
    <x v="287"/>
    <s v="7685MJN  COMPROBAR CAMBIO DA TIRONES, DIAGNOSIS  DE  CAJA CAMBI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368"/>
    <s v="D"/>
    <d v="2025-09-16T00:00:00"/>
    <n v="22025001128"/>
    <s v="2025 11 1621 22199"/>
    <n v="469.86"/>
    <x v="376"/>
    <s v="CONTENEDOR Nº 1 AZUL. SUSTITUCIÓN DE BISAGRAS. REPARACIÓN DE ABOLLADURAS.../// AM EXP 18/2022 // SERVICIO DE LIMPIEZA."/>
    <n v="300"/>
    <s v="CIGALES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6340"/>
    <s v="D"/>
    <d v="2025-09-22T00:00:00"/>
    <n v="22025001276"/>
    <s v="2025 07 1711 214"/>
    <n v="467.42"/>
    <x v="501"/>
    <s v="MANDO NEUMATICO N-FORCE MINI + SOPORTE / MANGUITO ACERO 1/2 / JUNTAS DE METALGOMA 1/2 / MACHON 1/2 / MANO DE OBRA HIDRAU"/>
    <n v="300"/>
    <s v="ALDEAMAYOR DE SAN MARTIN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1249"/>
    <s v="D"/>
    <d v="2025-08-21T00:00:00"/>
    <n v="22025000919"/>
    <s v="2025 11 1321 214"/>
    <n v="455.47"/>
    <x v="422"/>
    <s v="3 lampara W21W Standard W3x16d / 4 lampara W16W Standard W2,1x9,5d / SOLUCION TOTAL MS CRISTAL 290ML / FISCHER SOLUCION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5307"/>
    <s v="D"/>
    <d v="2025-09-16T00:00:00"/>
    <n v="22025000731"/>
    <s v="2025 10 2312 212"/>
    <n v="451.09"/>
    <x v="125"/>
    <s v="MANTENIMIENTO, SUMINISTRO MATERIAL ELECTRICO PARA REPARACIONES DEL CVA RIO ESGUEVA- AM -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1253"/>
    <s v="D"/>
    <d v="2025-08-21T00:00:00"/>
    <n v="22025000917"/>
    <s v="2025 11 1321 214"/>
    <n v="444.83"/>
    <x v="287"/>
    <s v="8673LZF- H.M.O. SUSTITUIR BATERIA Y PROGRAMAR / BATTERIA 110 AM. ALARG.AZUL / ACCESO A CENTRALITA, EASYBAT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5527"/>
    <s v="D"/>
    <d v="2025-09-16T00:00:00"/>
    <n v="22025000766"/>
    <s v="2025 11 1361 214"/>
    <n v="444.19"/>
    <x v="287"/>
    <s v="4894JLF- H.M.O.  REV  PERDIDA  DE  AIRE  POR ASIENTO,  TENIENDO QUE SUST VALVULA, MONTAR TODO Y COMPROBAR. / VALVULA AS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1"/>
    <s v="214"/>
  </r>
  <r>
    <n v="220250038454"/>
    <s v="D"/>
    <d v="2025-08-11T00:00:00"/>
    <n v="22025001270"/>
    <s v="2025 07 1711 22199"/>
    <n v="435.88"/>
    <x v="445"/>
    <s v="TUERCA REDUCTORA H-M 1&quot;&quot;-3/4&quot;&quot; / MACHON ROSCADO PE 3/4&quot;&quot; PE / PROGRAMADOR SOLEM DC PILAS 1EST.BLUETOOTH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3838"/>
    <s v="D"/>
    <d v="2025-09-03T00:00:00"/>
    <n v="22025001602"/>
    <s v="2025 07 1711 619"/>
    <n v="435.84"/>
    <x v="243"/>
    <s v="ALB: 25-222636 PED: 25-036748-1104 S/PED: 2071 / MODULO PROGRAMADOR SOLEM DC 9V BL-IP2 2 ESTACIONES BLUETOOTH / MODULO P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5771"/>
    <s v="D"/>
    <d v="2025-09-18T00:00:00"/>
    <n v="22025001325"/>
    <s v="2025 10 2412 22199"/>
    <n v="435.53"/>
    <x v="176"/>
    <s v="SUMINISTRO DE  NEVADA + BLANCO 15L PARA EL CURSO DE  PINTURA DECORATIVA MIXTO/24/VA0008 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3903"/>
    <s v="D"/>
    <d v="2025-09-03T00:00:00"/>
    <n v="22025001128"/>
    <s v="2025 11 1621 22199"/>
    <n v="422.53"/>
    <x v="733"/>
    <s v="TXNR2 TXNR2 TRANSMISOR IN02F4-220........*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7466"/>
    <s v="D"/>
    <d v="2025-08-07T00:00:00"/>
    <n v="22025000917"/>
    <s v="2025 11 1321 214"/>
    <n v="421.43"/>
    <x v="396"/>
    <s v="SUSTITUIR ALETA DELANTERA IZQUIERDA / BARNIZAR FAROS DELANTEROS / ALETA DELANTERA IZQUIERDA / PINTAR PARTES AFECTADAS /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7561"/>
    <s v="D"/>
    <d v="2025-08-07T00:00:00"/>
    <n v="22025000731"/>
    <s v="2025 10 2312 212"/>
    <n v="417.51"/>
    <x v="125"/>
    <s v="MANT. SUMINISTRO MATERIAL PARA REPARACIONES DEL CVA ROND-PTE. C- PASAJE- Z.ESTE Y E. MAYORES LAS FLORES- AM- INICITIVA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1212"/>
    <s v="D"/>
    <d v="2025-08-21T00:00:00"/>
    <n v="22025001270"/>
    <s v="2025 07 1711 22199"/>
    <n v="415.84"/>
    <x v="243"/>
    <s v="ALB: 25-220581 PED: 25-033531-1003 S/PED: 2014 / CAJA 20 ASPERSOR 5004 &quot;&quot;PLUS&quot;&quot; C.COMPL. 3/4&quot;&quot; 10 CM / RODILLERAS EXTERNAS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1181"/>
    <s v="D"/>
    <d v="2025-08-21T00:00:00"/>
    <n v="22025001270"/>
    <s v="2025 07 1711 22199"/>
    <n v="402.45"/>
    <x v="243"/>
    <s v="ALB: 25-220889 PED: 25-034011-1003 S/PED: 2021 / BOLSA 25 UDS TOBERA 1800 AJUSTABLE NEGRA 15VAN / MACHON PE 3/4 / MANGUI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5454"/>
    <s v="D"/>
    <d v="2025-09-16T00:00:00"/>
    <n v="22025000769"/>
    <s v="2025 11 1361 22199"/>
    <n v="400.72"/>
    <x v="143"/>
    <s v="R25 15 5751348-ALBARAN25 64 08/07/2025 0504197878 CRISTAL ESPEJO / 5752331-ALBARAN25 65 11/07/2025 0504033437 PUNO BOTON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1792"/>
    <s v="D"/>
    <d v="2025-08-25T00:00:00"/>
    <n v="22025001124"/>
    <s v="2025 11 1621 214"/>
    <n v="399.37"/>
    <x v="441"/>
    <s v="TOPE PARACHOQUE CC-2020. 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7621"/>
    <s v="D"/>
    <d v="2025-08-07T00:00:00"/>
    <n v="22025001276"/>
    <s v="2025 07 1711 214"/>
    <n v="395.16"/>
    <x v="460"/>
    <s v="FILTRO DE AIRE / BUJIA CR8E / CHEQUEO GESTION / PANTALLA PUIG / PORTE PEDIR / MANO DE OBRA ( 1984-LTF  ) / MANO DE OBRA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6356"/>
    <s v="D"/>
    <d v="2025-09-22T00:00:00"/>
    <n v="22025001270"/>
    <s v="2025 07 1711 22199"/>
    <n v="389.11"/>
    <x v="243"/>
    <s v="ALB: 25-223109 PED: 25-037449-1015 S/PED: 2082 / ML. POLIETILENO BARRA PE100 AD PN10  90 / MANGUITO UNION LATON T-T 90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3777"/>
    <s v="D"/>
    <d v="2025-09-03T00:00:00"/>
    <n v="22025002821"/>
    <s v="2025 08 1532 214"/>
    <n v="388.46"/>
    <x v="143"/>
    <s v="TA25 157 REPARACION 4746-FZF KMS 151373 REVISION TACOGRAFO / D-M ACCESORIOS PARA ACCEDER A RADIADOR DE CALEFACCION APRET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43487"/>
    <s v="D"/>
    <d v="2025-09-01T00:00:00"/>
    <n v="22025001494"/>
    <s v="2025 10 2314 213"/>
    <n v="562.72"/>
    <x v="57"/>
    <s v="MANT.ALARMAS Y SIST.ANTIINTRUSION EN VIRTUD DE ACUERDO MARCO SPSC-SE 20/2023 y 24/2024 / CENTROS JUVENILES/ LOTE 1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4"/>
    <s v="2314. Centro de programas juveniles"/>
    <s v="21"/>
    <s v="213"/>
  </r>
  <r>
    <n v="220250044143"/>
    <s v="AD"/>
    <d v="2025-09-09T00:00:00"/>
    <n v="22025006481"/>
    <s v="2025 10 2312 213"/>
    <n v="546.91999999999996"/>
    <x v="498"/>
    <s v="REPARACION INSTALACION GAS DE CAFETERIA DE CENTRO DE VIDA ACTIVA ZONA SUR- INICIATIVA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31567"/>
    <s v="AD"/>
    <d v="2025-07-08T00:00:00"/>
    <n v="22025005107"/>
    <s v="2025 10 2315 22799"/>
    <n v="544.5"/>
    <x v="186"/>
    <s v="TALLERES BAILAR Y REIR EN EL CENTRO MUNICIPAL DE IGUALDAD // JULIO Y AGOST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3134"/>
    <s v="AD"/>
    <d v="2025-07-17T00:00:00"/>
    <n v="22025005344"/>
    <s v="2025 11 1321 22699"/>
    <n v="544.5"/>
    <x v="384"/>
    <s v="SUMINISTRO DE TUBOS DE ENSAYO PARA EL EQUIPO DE ATESTADOS"/>
    <n v="220"/>
    <s v="MADRID"/>
    <s v="MADRID"/>
    <x v="3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699"/>
  </r>
  <r>
    <n v="220250041702"/>
    <s v="AD"/>
    <d v="2025-08-22T00:00:00"/>
    <n v="22025006344"/>
    <s v="2025 03 9241 212"/>
    <n v="544.5"/>
    <x v="119"/>
    <s v="SUMINISTRO DE MATERIAL DE FONTANERÍA PARA REPARACIONES DE ASEOS DE CENTROS CÍVICOS POR PARTE DEL CENTRO DE MANTENIMIENTO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2"/>
  </r>
  <r>
    <n v="220250044446"/>
    <s v="AD"/>
    <d v="2025-09-10T00:00:00"/>
    <n v="22025006458"/>
    <s v="2025 10 2312 213"/>
    <n v="544.5"/>
    <x v="666"/>
    <s v="REPARACION FRIGORIFICO CAFETERIA CVA RONDILLA (CAMBIO DE COMPRESOR).INICIATIVAS SOCIALES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44447"/>
    <s v="AD"/>
    <d v="2025-09-10T00:00:00"/>
    <n v="22025006460"/>
    <s v="2025 10 2312 22612"/>
    <n v="542.08000000000004"/>
    <x v="750"/>
    <s v="MONTAJE Y DESMONTAJE DE LA EXPOSICION SOBRE EL DIA DEL COOPERANTE EN LAS VERJAS DEL CVA RONDILLA DURANTE SEPT.Y OCTU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12"/>
  </r>
  <r>
    <n v="220250035567"/>
    <s v="AD"/>
    <d v="2025-07-28T00:00:00"/>
    <n v="22025005352"/>
    <s v="2025 08 1532 213"/>
    <n v="532.4"/>
    <x v="171"/>
    <s v="Reparación fuga en sala calderas de calefacción en Parque Vias Públicas, sustitución manguito antivibratorio y coquilla."/>
    <n v="220"/>
    <s v="VALLADOLID"/>
    <s v="VALLADOLID"/>
    <x v="0"/>
    <s v="AdDirec - Adjudicación Directa"/>
    <s v="SinC - Sin Criterio"/>
    <x v="0"/>
    <x v="2"/>
    <s v="2"/>
    <s v="2. Gastos corrientes en bienes y servicios"/>
    <s v="08"/>
    <x v="2"/>
    <s v="1532"/>
    <s v="1532. Pavimentación vias públicas y otros servicios urbanísticos"/>
    <s v="21"/>
    <s v="213"/>
  </r>
  <r>
    <n v="220250032080"/>
    <s v="AD"/>
    <d v="2025-07-11T00:00:00"/>
    <n v="22025005135"/>
    <s v="2025 11 1361 22699"/>
    <n v="518.85"/>
    <x v="449"/>
    <s v="Fabricación y fijación en prendas corporativas de números, galones y escudos 253 prendas//SEISYPC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2"/>
    <s v="22699"/>
  </r>
  <r>
    <n v="220250043849"/>
    <s v="D"/>
    <d v="2025-09-03T00:00:00"/>
    <n v="22025001270"/>
    <s v="2025 07 1711 22199"/>
    <n v="383.62"/>
    <x v="243"/>
    <s v="ALB: 25-222566 PED: 25-036624-1003 S/PED: 2070 / CAJA 20 ASPERSORES SERIE 3504PC 1/2&quot;&quot; 10 CM / CAJA 4 SOLENOIDES 9V IMPUL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7601"/>
    <s v="D"/>
    <d v="2025-08-07T00:00:00"/>
    <n v="22025001274"/>
    <s v="2025 07 1711 213"/>
    <n v="383.21"/>
    <x v="462"/>
    <s v="FILTRO ACEITE MOTOR PROFIHOPPER / LATA 5L.TOTAL TIR 3100 10W40 / SIGAUS / BOMBIN LLAVE / Desplazamiento Furgon/Camioneta"/>
    <n v="300"/>
    <s v="PALENCIA"/>
    <s v="PALENCIA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1762"/>
    <s v="D"/>
    <d v="2025-08-25T00:00:00"/>
    <n v="22025001128"/>
    <s v="2025 11 1621 22199"/>
    <n v="383.18"/>
    <x v="473"/>
    <s v="CINTA DYMO LETRATAG PLASTIC BLANCO / CAMARA DE VIDEO RECTANGUL...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8663"/>
    <s v="AD"/>
    <d v="2025-09-30T00:00:00"/>
    <n v="22025006301"/>
    <s v="2025 02 1511 609"/>
    <n v="517.16"/>
    <x v="253"/>
    <s v="ADJ.LOTE 1 CONTROL MATERIALES EN EL CONTROL  CALIDAD OBRA URB.CARRIL BICI CRTA. FUENSALDAÑA(FASE I ENTRE AV GIJON -(A-62"/>
    <n v="220"/>
    <s v="MALAGA"/>
    <s v="MALAGA"/>
    <x v="0"/>
    <s v="AdDirec - Adjudicación Directa"/>
    <s v="SinC - Sin Criterio"/>
    <x v="0"/>
    <x v="2"/>
    <s v="6"/>
    <s v="6. Inversiones reales"/>
    <s v="02"/>
    <x v="5"/>
    <s v="1511"/>
    <s v="1511. Planficación y gestión del urbanismo"/>
    <s v="60"/>
    <s v="609"/>
  </r>
  <r>
    <n v="220250048670"/>
    <s v="AD"/>
    <d v="2025-09-30T00:00:00"/>
    <n v="22025006502"/>
    <s v="2025 08 1532 214"/>
    <n v="515.94000000000005"/>
    <x v="1005"/>
    <s v="Revisión de quemador WL5 de camión de asfalto, más INYECTOR STEINEN S-60º LLENO 1.10 -"/>
    <n v="220"/>
    <s v="SONDIKA"/>
    <s v="VIZCAYA"/>
    <x v="0"/>
    <s v="AdDirec - Adjudicación Directa"/>
    <s v="SinC - Sin Criterio"/>
    <x v="0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39421"/>
    <s v="D"/>
    <d v="2025-08-14T00:00:00"/>
    <n v="22025000731"/>
    <s v="2025 10 2312 212"/>
    <n v="381.82"/>
    <x v="452"/>
    <s v="MANT. SUMINISTRO DE TKROM MATE FORTUNA M-60 OCEANIC 15LT   PARA REPARACION DE PINTURA DEL CVA PASAJE DE LA MARQUESINA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3845"/>
    <s v="D"/>
    <d v="2025-09-03T00:00:00"/>
    <n v="22025001270"/>
    <s v="2025 07 1711 22199"/>
    <n v="380.21"/>
    <x v="243"/>
    <s v="ALB: 25-221746 PED: 25-035249-1003 S/PED: 2042 / CAJA 20 ASPERSOR 5004 &quot;&quot;PLUS&quot;&quot; C.COMPL. 3/4&quot;&quot; 10 CM / ABRAZADERA TAPAPORO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7315"/>
    <s v="D"/>
    <d v="2025-08-07T00:00:00"/>
    <n v="22025000912"/>
    <s v="2025 07 1721 22104"/>
    <n v="509.83"/>
    <x v="473"/>
    <s v="GRAPAS PETRUS 22/6 / TAPA CARTON GOFRADO VERDE DIN A4 / PORTADAS POLIP. 500M TRANSP-CRIST A4 / GOMA MILAN 430 / PORTADA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21"/>
    <s v="1721. Protección del medio ambiente"/>
    <s v="22"/>
    <s v="22104"/>
  </r>
  <r>
    <n v="220250045491"/>
    <s v="D"/>
    <d v="2025-09-16T00:00:00"/>
    <n v="22025000769"/>
    <s v="2025 11 1361 22199"/>
    <n v="378.79"/>
    <x v="496"/>
    <s v="ASPIRADOR GAS 18V-10 L BOSCH 0 601 9C6 302 / BATERIA BOSCH GBA 18V 5,0 Ah (1 600 A00 2U5)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3872"/>
    <s v="D"/>
    <d v="2025-09-03T00:00:00"/>
    <n v="22025001123"/>
    <s v="2025 11 1631 214"/>
    <n v="378.37"/>
    <x v="190"/>
    <s v="OR: 21601 - MATRICULA: 1895LFR / MATERIAL ELECTRICO ( 48 ) / HACER.../// AM EXP 23/2020 // SERVICIO DE LIMPIEZA VIARIA."/>
    <n v="300"/>
    <s v="FUENSALDAÑA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3642"/>
    <s v="D"/>
    <d v="2025-09-02T00:00:00"/>
    <n v="22025002891"/>
    <s v="2025 06 3232 22799"/>
    <n v="65000"/>
    <x v="76"/>
    <s v="CTO. SERVICIOS DE PINTURA DE LOS COLEGIOS PÚBLICOS DEPENDIENTES DEL Sº DE EDUCACIÓN (2025/CTA_01/000028)LOTE 1 (6 MESES)"/>
    <n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4"/>
    <s v="3232"/>
    <s v="3232. Conservación y mantenimiento centros educación infantil y primaria"/>
    <s v="22"/>
    <s v="22799"/>
  </r>
  <r>
    <n v="220250041196"/>
    <s v="D"/>
    <d v="2025-08-21T00:00:00"/>
    <n v="22025001602"/>
    <s v="2025 07 1711 619"/>
    <n v="375.39"/>
    <x v="243"/>
    <s v="ALB: 25-218434 PED: 25-029966-1003 S/PED: 1494 / MODULO PROGRAMADOR SOLEM (LORA) 9V LR-IP 1 ESTACION (RADIO Y BLUETOOTH)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3759"/>
    <s v="D"/>
    <d v="2025-09-03T00:00:00"/>
    <n v="22025001042"/>
    <s v="2025 10 2311 212"/>
    <n v="372.68"/>
    <x v="111"/>
    <s v="F - 9384 - VALVULA Y PURGADOR PARA CENTRO INTEGRADO - VALVULA AUTOLLENADO PARA COMEDOR SOCIAL - TAHE SL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43882"/>
    <s v="D"/>
    <d v="2025-09-03T00:00:00"/>
    <n v="22025001124"/>
    <s v="2025 11 1621 214"/>
    <n v="371.48"/>
    <x v="441"/>
    <s v="CARTUCHO FILTRO PRES.OLY CORTO S2Z310-0000-0665 / CARTUCHO FIL.RETORN...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888"/>
    <s v="D"/>
    <d v="2025-09-03T00:00:00"/>
    <n v="22025001122"/>
    <s v="2025 11 1621 214"/>
    <n v="370.39"/>
    <x v="287"/>
    <s v="5675MRJ  POR  OMISION  EN  FACTURA TCR/250748 FALTA DE CARGAR ACEI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8114"/>
    <s v="D"/>
    <d v="2025-09-26T00:00:00"/>
    <n v="22025000918"/>
    <s v="2025 11 1321 213"/>
    <n v="369.87"/>
    <x v="125"/>
    <s v="CAMARA C SE ZB4-BZ101    1NA / SELECTOR SE ZB4-BD5  3POS.MANETA CORTA / PULSADOR SETA SE ZB4-BS844 GIRAR / CAMARA C SE Z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3"/>
  </r>
  <r>
    <n v="220250044642"/>
    <s v="D"/>
    <d v="2025-09-10T00:00:00"/>
    <n v="22025001125"/>
    <s v="2025 11 1621 22103"/>
    <n v="359.37"/>
    <x v="406"/>
    <s v="PEDIDO POR ANGEL MAURO / ANT.CC.ENERGY PLUS 50% 200L AMARILLO. 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03"/>
  </r>
  <r>
    <n v="220250045672"/>
    <s v="D"/>
    <d v="2025-09-18T00:00:00"/>
    <n v="22025001132"/>
    <s v="2025 11 1631 22199"/>
    <n v="350.9"/>
    <x v="422"/>
    <s v="SEPIOLITA 20KG. 15-30 (   ) / ABSORB.VEGETAL IGNIFUGO 40L.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45507"/>
    <s v="D"/>
    <d v="2025-09-16T00:00:00"/>
    <n v="22025000769"/>
    <s v="2025 11 1361 22199"/>
    <n v="350.88"/>
    <x v="422"/>
    <s v="ECO LEAK FINDER FPS  500ML / CAJA GUANTE NITRILO DIAMANTADO TL / ESPUMA POLIURETANO P-45 / CUBO 150 GUANTES DIAM. NARANJ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7730"/>
    <s v="D"/>
    <d v="2025-09-25T00:00:00"/>
    <n v="22025001124"/>
    <s v="2025 11 1621 214"/>
    <n v="348.14"/>
    <x v="441"/>
    <s v="SENSOR IND. M12,0,75m ESTRIBER S2JC00-0000-2560 / SENS. BORDE CARGA, MAG...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9265"/>
    <s v="D"/>
    <d v="2025-08-14T00:00:00"/>
    <n v="22025001122"/>
    <s v="2025 11 1621 214"/>
    <n v="345.15"/>
    <x v="96"/>
    <s v="JOYSTICK  HAKO 650. 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847"/>
    <s v="D"/>
    <d v="2025-09-03T00:00:00"/>
    <n v="22025001270"/>
    <s v="2025 07 1711 22199"/>
    <n v="340.18"/>
    <x v="243"/>
    <s v="ALB: 25-222429 PED: 25-036405-1003 S/PED: 2062 / CAJA 20 ASPERSOR 5004 &quot;&quot;PLUS&quot;&quot; C.COMPL. 3/4&quot;&quot; 10 CM / MANGUITO PE HEMBRA-H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1713"/>
    <s v="D"/>
    <d v="2025-08-25T00:00:00"/>
    <n v="22025000769"/>
    <s v="2025 11 1361 22199"/>
    <n v="340.08"/>
    <x v="386"/>
    <s v="PULPO 4R SPD30 X 2M + SD / GRILLETE G209 LIRA 1&quot;&quot; 8.5TN / ESLINGA PLANA CMU6000K EPD180X3M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580"/>
    <s v="D"/>
    <d v="2025-08-07T00:00:00"/>
    <n v="22025001325"/>
    <s v="2025 10 2412 22199"/>
    <n v="331.94"/>
    <x v="452"/>
    <s v="SUMINISTRO DE TKROM MATE FORTUNA M-60 OCEANIC 15LT PARA EL CURSO DE  PINTURA DEC. DEL C. DE F. PARA EL EMPLEO- JACINTO B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5738"/>
    <s v="D"/>
    <d v="2025-09-18T00:00:00"/>
    <n v="22025002600"/>
    <s v="2025 01 9206 22001"/>
    <n v="330.86"/>
    <x v="463"/>
    <s v="9788423427345 Organizando el Leviatan / 9788470529412 100 Casos Practicos Esenciales En Contratacion Publica / 978841352"/>
    <n v="300"/>
    <s v="VILLANUEVA DE SAN MANCIO"/>
    <s v="VALLADOLID"/>
    <x v="3"/>
    <s v="PrAbier - Procedimiento Abierto"/>
    <s v="MultiC - MultiCriterio"/>
    <x v="1"/>
    <x v="2"/>
    <s v="2"/>
    <s v="2. Gastos corrientes en bienes y servicios"/>
    <s v="01"/>
    <x v="6"/>
    <s v="9206"/>
    <s v="9206. Archivo municipal"/>
    <s v="22"/>
    <s v="22001"/>
  </r>
  <r>
    <n v="220250039116"/>
    <s v="D"/>
    <d v="2025-08-14T00:00:00"/>
    <n v="22025001070"/>
    <s v="2025 11 3111 22199"/>
    <n v="329.99"/>
    <x v="125"/>
    <s v="DIFERENCIAL SE ID 4P 25A&quot;&quot;SI&quot;&quot; 30MA A9R61425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3111"/>
    <s v="3111. Protección de la salubridad pública"/>
    <s v="22"/>
    <s v="22199"/>
  </r>
  <r>
    <n v="220250045383"/>
    <s v="D"/>
    <d v="2025-09-16T00:00:00"/>
    <n v="22025000731"/>
    <s v="2025 10 2312 212"/>
    <n v="328.5"/>
    <x v="369"/>
    <s v="SUMINISTRO DE  TABLERO CONTR.PINO II/III 2440*1220*30MM PRA REPARACION EN EL ESPACIO ACTIVO MAYORES LAS FLORES- AM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3814"/>
    <s v="D"/>
    <d v="2025-09-03T00:00:00"/>
    <n v="22025001602"/>
    <s v="2025 07 1711 619"/>
    <n v="327.52999999999997"/>
    <x v="445"/>
    <s v="ASPERSOR TURB.EMERG.&quot;&quot;RAIN-BIRD&quot;&quot; 3504 / MODULO CONTROL INFRARROJO RAIN BIRD TBOS 2 ESTA / TAPON ROSCA MACHO LATON 3/8&quot;&quot; /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39292"/>
    <s v="D"/>
    <d v="2025-08-14T00:00:00"/>
    <n v="22025000919"/>
    <s v="2025 11 1321 214"/>
    <n v="326.7"/>
    <x v="353"/>
    <s v="VARTA SILVER AGM 70AH 760A(EN) 12V +DCHA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9214"/>
    <s v="D"/>
    <d v="2025-08-14T00:00:00"/>
    <n v="22025004894"/>
    <s v="2025 06 3232 212"/>
    <n v="322.86"/>
    <x v="234"/>
    <s v="SUMINISTRO MATERIAL DE FERRET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5775"/>
    <s v="D"/>
    <d v="2025-09-18T00:00:00"/>
    <n v="22025000919"/>
    <s v="2025 11 1321 214"/>
    <n v="322.51"/>
    <x v="352"/>
    <s v="CONTI/6PK1217 - 6PK1217 CONTI ACANALADA / CONTI/4PK1102ELAST - 4PK1102ELAST CONTI ACANALADA / TEXTO/ - 8673-LZF / CONTI/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7646"/>
    <s v="D"/>
    <d v="2025-08-07T00:00:00"/>
    <n v="22025004894"/>
    <s v="2025 06 3232 212"/>
    <n v="322.06"/>
    <x v="482"/>
    <s v="REG NEUTRO 60X60 / LADRILLO HUECO DOBLE 24X12X8 / SACO CEMENTO GRIS 32.5 R / SACOS VACIOS ESCOMBRO 70X50 // GONZALO CORD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4070"/>
    <s v="D"/>
    <d v="2025-09-05T00:00:00"/>
    <n v="22025000917"/>
    <s v="2025 11 1321 214"/>
    <n v="321.13"/>
    <x v="130"/>
    <s v="TOTAL TRABAJOS MATRICULA 8671JXF / TOTAL PIEZAS / ANEXO DETALLE FTM000010033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9453"/>
    <s v="D"/>
    <d v="2025-08-14T00:00:00"/>
    <n v="22025001135"/>
    <s v="2025 01 4331 212"/>
    <n v="319.48"/>
    <x v="369"/>
    <s v="Albarán: VA25/2155 Fecha: 21/05/25 / MELAMINA  BLANCO LISO SPECIAL WHITE B3002 2440*1220*19 / TABLEX BLANCO 3,2MM / PATA"/>
    <n v="300"/>
    <s v="VALLADOLID"/>
    <s v="VALLADOLID"/>
    <x v="3"/>
    <s v="PrAbier - Procedimiento Abierto"/>
    <s v="MultiC - MultiCriterio"/>
    <x v="1"/>
    <x v="2"/>
    <s v="2"/>
    <s v="2. Gastos corrientes en bienes y servicios"/>
    <s v="01"/>
    <x v="6"/>
    <s v="4331"/>
    <s v="4331. Desarrollo empresarial"/>
    <s v="21"/>
    <s v="212"/>
  </r>
  <r>
    <n v="220250039176"/>
    <s v="D"/>
    <d v="2025-08-14T00:00:00"/>
    <n v="22025004014"/>
    <s v="2025 03 9241 212"/>
    <n v="318.81"/>
    <x v="234"/>
    <s v="CERRAJERIA ID: 0046799-CC DELICIAS / ID: 0047400-AV ENTREPARQUE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5337"/>
    <s v="D"/>
    <d v="2025-09-16T00:00:00"/>
    <n v="22025001325"/>
    <s v="2025 10 2412 22199"/>
    <n v="317.88"/>
    <x v="176"/>
    <s v="SUMINISTRO DE FERRORITE BASE TR 4LPARA EL CURSO DE  PINTURA DECORATIVA DEL  C. DE FORMACION- JACINTO 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1711"/>
    <s v="D"/>
    <d v="2025-08-25T00:00:00"/>
    <n v="22025000769"/>
    <s v="2025 11 1361 22199"/>
    <n v="317.77"/>
    <x v="243"/>
    <s v="ALB: 25-216329 PED: 25-024340-1017 S/PED:  / REPARACION DE: BOMBA   MARCA:IDEAL   MODELO:    NS:8 / REPUESTO P-00540 CIE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3616"/>
    <s v="D"/>
    <d v="2025-09-02T00:00:00"/>
    <n v="22025003806"/>
    <s v="2025 04 9204 641"/>
    <n v="56537.25"/>
    <x v="1006"/>
    <s v="GESTOR DE BASES DE DATOS DOCUMENTALES DEL ARCHIVO MUNICIPAL -KNOSYS, LOTE 9, 2025/AAR/25"/>
    <n v="300"/>
    <s v="SAN SEBASTIAN DE LOS REYES"/>
    <s v="MADRID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41851"/>
    <s v="D"/>
    <d v="2025-08-25T00:00:00"/>
    <n v="22025003369"/>
    <s v="2025 04 9204 636"/>
    <n v="53873.54"/>
    <x v="567"/>
    <s v="SERVICIOS DE MIGRACIÓN E IMPLANTACIÓN, (CORE) 2025/AAR/10"/>
    <n v="300"/>
    <s v="SEVILLA"/>
    <s v="SEVILLA"/>
    <x v="3"/>
    <s v="PrAbier - Procedimiento Abierto"/>
    <s v="MultiC - MultiCriterio"/>
    <x v="2"/>
    <x v="2"/>
    <s v="6"/>
    <s v="6. Inversiones reales"/>
    <s v="04"/>
    <x v="1"/>
    <s v="9204"/>
    <s v="9204. Tecnologías de la información y comunicación"/>
    <s v="63"/>
    <s v="636"/>
  </r>
  <r>
    <n v="220250045574"/>
    <s v="D"/>
    <d v="2025-09-16T00:00:00"/>
    <n v="22025002457"/>
    <s v="2025 02 1513 22703"/>
    <n v="49584"/>
    <x v="798"/>
    <s v="Serv.Arquit.Redac.Proy.del Contrato de actuaciones obligatorias de carácter subsidiario por Ayunt.Vallad.(lote 1)"/>
    <n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5"/>
    <s v="1513"/>
    <s v="1513. Licencias urbanísticas"/>
    <s v="22"/>
    <s v="22703"/>
  </r>
  <r>
    <n v="220250045651"/>
    <s v="D"/>
    <d v="2025-09-17T00:00:00"/>
    <n v="22025002825"/>
    <s v="2025 02 1511 609"/>
    <n v="46131.68"/>
    <x v="1007"/>
    <s v="ADJ. COTRATO SERVICIOS PARA REDAC.PROYEC.BÁSICO,EJECUC.Y DIREC.OBRA REVITALIZ.PLAZA STA. BRÍGIDA"/>
    <n v="300"/>
    <s v="BARCELONA"/>
    <s v="BARCELONA"/>
    <x v="0"/>
    <s v="PrAbier - Procedimiento Abierto"/>
    <s v="MultiC - MultiCriterio"/>
    <x v="2"/>
    <x v="2"/>
    <s v="6"/>
    <s v="6. Inversiones reales"/>
    <s v="02"/>
    <x v="5"/>
    <s v="1511"/>
    <s v="1511. Planficación y gestión del urbanismo"/>
    <s v="60"/>
    <s v="609"/>
  </r>
  <r>
    <n v="220250043584"/>
    <s v="AD"/>
    <d v="2025-09-02T00:00:00"/>
    <n v="22025006471"/>
    <s v="2025 04 9202 22607"/>
    <n v="500"/>
    <x v="719"/>
    <s v="CONTROL FOTO FINISH PRUEBAS FÍSICAS 13 PLAZAS AGENTE. 2025/BPP_01000024."/>
    <n v="220"/>
    <s v="PALENCIA"/>
    <s v="PALENCIA"/>
    <x v="0"/>
    <s v="AdDirec - Adjudicación Directa"/>
    <s v="SinC - Sin Criterio"/>
    <x v="0"/>
    <x v="2"/>
    <s v="2"/>
    <s v="2. Gastos corrientes en bienes y servicios"/>
    <s v="04"/>
    <x v="1"/>
    <s v="9202"/>
    <s v="9202. Gestión de recursos humanos"/>
    <s v="22"/>
    <s v="22607"/>
  </r>
  <r>
    <n v="220250042106"/>
    <s v="D"/>
    <d v="2025-08-26T00:00:00"/>
    <n v="22025004451"/>
    <s v="2025 0950 4321 640"/>
    <n v="175450"/>
    <x v="1008"/>
    <s v="PATROCINIO PUBLICITARIO TURISMO VALLADOLID A TRAVES DE LA PRODUCCION AUDIOVISUAL PRODUCTION 74. PRTR NEXT GENERATION EU"/>
    <n v="300"/>
    <s v="MARRATXÍ"/>
    <s v="ILLES BALEARS"/>
    <x v="0"/>
    <s v="PrNegSP - Procedimiento Negociado Sin Publicidad"/>
    <s v="SinC - Sin Criterio"/>
    <x v="3"/>
    <x v="2"/>
    <n v="6"/>
    <s v="6. Inversiones reales"/>
    <s v="09"/>
    <x v="8"/>
    <n v="4321"/>
    <s v="4321. Turismo"/>
    <n v="64"/>
    <n v="640"/>
  </r>
  <r>
    <n v="220250047571"/>
    <s v="AD"/>
    <d v="2025-09-24T00:00:00"/>
    <n v="22025001020"/>
    <s v="2025 10 2312 212"/>
    <n v="500"/>
    <x v="119"/>
    <s v="SUMINISTRO DE MATERIAL DE FONTANERIA PARA REPARACIONES DE LOS CVA NO TRANSFERIDOS-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2"/>
  </r>
  <r>
    <n v="220250036940"/>
    <s v="D"/>
    <d v="2025-08-07T00:00:00"/>
    <n v="22025000792"/>
    <s v="2025 10 2412 22799"/>
    <n v="44000"/>
    <x v="1009"/>
    <s v="2 CURSOS FORMACION OCUPACIONAL ATENC.SOCIOSANITARIA A PERSONAS DEPENDIENTES (LOTE 1) AÑO 2025"/>
    <n v="300"/>
    <s v="MADRID"/>
    <s v="MADRID"/>
    <x v="0"/>
    <s v="PrAbier - Procedimiento Abierto"/>
    <s v="MultiC - MultiCriterio"/>
    <x v="2"/>
    <x v="2"/>
    <s v="2"/>
    <s v="2. Gastos corrientes en bienes y servicios"/>
    <s v="10"/>
    <x v="3"/>
    <s v="2412"/>
    <s v="2412. Formación para el empleo"/>
    <s v="22"/>
    <s v="22799"/>
  </r>
  <r>
    <n v="220250045614"/>
    <s v="D"/>
    <d v="2025-09-17T00:00:00"/>
    <n v="22025004445"/>
    <s v="2025 0950 4321 629"/>
    <n v="36312.1"/>
    <x v="1010"/>
    <s v="ADJUDICACION EDICION-PRODUCCION-TRADUCCION Y GRABACION LOCUCIONES NUEVO BUS TURISTICO ELECTRICO. PRTR NEXT GENERATION EU"/>
    <n v="300"/>
    <s v="LAS ROZAS"/>
    <s v="MADRID"/>
    <x v="0"/>
    <s v="PrAbier - Procedimiento Abierto"/>
    <s v="MultiC - MultiCriterio"/>
    <x v="2"/>
    <x v="2"/>
    <n v="6"/>
    <s v="6. Inversiones reales"/>
    <s v="09"/>
    <x v="8"/>
    <n v="4321"/>
    <s v="4321. Turismo"/>
    <n v="62"/>
    <n v="629"/>
  </r>
  <r>
    <n v="220250047560"/>
    <s v="D"/>
    <d v="2025-09-24T00:00:00"/>
    <n v="22025003198"/>
    <s v="2025 04 9204 216"/>
    <n v="27511.24"/>
    <x v="211"/>
    <s v="MANTENIMIENTO DE LA RED DE VOZ Y DATOS DEL AYTO. DE VALLADOLID 2025/CTA/24"/>
    <n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04"/>
    <x v="1"/>
    <s v="9204"/>
    <s v="9204. Tecnologías de la información y comunicación"/>
    <s v="21"/>
    <s v="216"/>
  </r>
  <r>
    <n v="220250048060"/>
    <s v="D"/>
    <d v="2025-09-25T00:00:00"/>
    <n v="22025004417"/>
    <s v="2025 04 9204 641"/>
    <n v="27300.01"/>
    <x v="88"/>
    <s v="LICENCIAS VINCULADAS CON LA SOLUCIÓN DE ANTIVIRUS Y LAS HERRAMIENTAS DE PUESTO DE USUARIO. GRUPO A, OTE 3, (2025/AAR/16)"/>
    <n v="300"/>
    <s v="MADRID"/>
    <s v="MADRID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38058"/>
    <s v="D"/>
    <d v="2025-08-11T00:00:00"/>
    <n v="22025000792"/>
    <s v="2025 10 2412 22799"/>
    <n v="26230"/>
    <x v="1011"/>
    <s v="CURSO FORMACION OCUPACIONAL OPERACIONES AUXILIARES DE FABRICACION MECANICA (LOTE 2) AÑO 2025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412"/>
    <s v="2412. Formación para el empleo"/>
    <s v="22"/>
    <s v="22799"/>
  </r>
  <r>
    <n v="220250048059"/>
    <s v="D"/>
    <d v="2025-09-25T00:00:00"/>
    <n v="22025004414"/>
    <s v="2025 04 9204 641"/>
    <n v="24262.31"/>
    <x v="566"/>
    <s v="LICENCIAS VINCULADAS CON LAS BASES DE DATOS DE LOS SISTEMAS DE INFORMACIÓN, GRUPO A, LOTE 1 (2025/AAR/16)"/>
    <n v="300"/>
    <s v="BARCELONA"/>
    <s v="BARCELONA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41850"/>
    <s v="D"/>
    <d v="2025-08-25T00:00:00"/>
    <n v="22025002978"/>
    <s v="2025 04 9204 636"/>
    <n v="20645.32"/>
    <x v="567"/>
    <s v="SERVICIOS ESPECIALIZADOS IMPLANTACIÓN (CORE) 2025/AAR/10"/>
    <n v="300"/>
    <s v="SEVILLA"/>
    <s v="SEVILLA"/>
    <x v="3"/>
    <s v="PrAbier - Procedimiento Abierto"/>
    <s v="MultiC - MultiCriterio"/>
    <x v="2"/>
    <x v="2"/>
    <s v="6"/>
    <s v="6. Inversiones reales"/>
    <s v="04"/>
    <x v="1"/>
    <s v="9204"/>
    <s v="9204. Tecnologías de la información y comunicación"/>
    <s v="63"/>
    <s v="636"/>
  </r>
  <r>
    <n v="220250043490"/>
    <s v="D"/>
    <d v="2025-09-01T00:00:00"/>
    <n v="22025002312"/>
    <s v="2025 08 1532 22706"/>
    <n v="19392.27"/>
    <x v="172"/>
    <s v="Contrato servicios y elaboración de plan ordenación de instalación de terrazas de hostelería en VA (exp. 39/2024)"/>
    <n v="300"/>
    <s v="VALLADOLID"/>
    <s v="VALLADOLID"/>
    <x v="0"/>
    <s v="PrAbier - Procedimiento Abierto"/>
    <s v="UniC - Único Criterio"/>
    <x v="2"/>
    <x v="2"/>
    <s v="2"/>
    <s v="2. Gastos corrientes en bienes y servicios"/>
    <s v="08"/>
    <x v="2"/>
    <s v="1532"/>
    <s v="1532. Pavimentación vias públicas y otros servicios urbanísticos"/>
    <s v="22"/>
    <s v="22706"/>
  </r>
  <r>
    <n v="220250044009"/>
    <s v="D"/>
    <d v="2025-09-04T00:00:00"/>
    <n v="22025001494"/>
    <s v="2025 10 2314 213"/>
    <n v="499.54"/>
    <x v="57"/>
    <s v="MANT.ALARMAS Y SIST.ANTIINTRUSION EN VIRTUD DE ACUERDO MARCO SPSC-SE 20/2023 y 24/2024 / CENTROS JUVENILES/ LOTE 3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4"/>
    <s v="2314. Centro de programas juveniles"/>
    <s v="21"/>
    <s v="213"/>
  </r>
  <r>
    <n v="220250035911"/>
    <s v="AD"/>
    <d v="2025-07-29T00:00:00"/>
    <n v="22025004710"/>
    <s v="2025 06 3231 633"/>
    <n v="499"/>
    <x v="1012"/>
    <s v="CTO MENOR REPOSICIÓN DE LAVADORA PARA EIM EL TOBOGÁN. -1 SEMANA-"/>
    <n v="220"/>
    <s v="TUDELA DE DUERO"/>
    <s v="VALLADOLID"/>
    <x v="3"/>
    <s v="AdDirec - Adjudicación Directa"/>
    <s v="SinC - Sin Criterio"/>
    <x v="0"/>
    <x v="2"/>
    <s v="6"/>
    <s v="6. Inversiones reales"/>
    <s v="06"/>
    <x v="4"/>
    <s v="3231"/>
    <s v="3231. Escuelas infantiles"/>
    <s v="63"/>
    <s v="633"/>
  </r>
  <r>
    <n v="220250036825"/>
    <s v="AD"/>
    <d v="2025-08-06T00:00:00"/>
    <n v="22025006074"/>
    <s v="2025 10 2312 22612"/>
    <n v="495"/>
    <x v="322"/>
    <s v="catering para el acto institucional de bienvenida a niños y niñas saharauis.- INICIATIVAS SOCIALES- COOPERACION"/>
    <n v="220"/>
    <s v="LEON"/>
    <s v="LEON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12"/>
  </r>
  <r>
    <n v="220250043588"/>
    <s v="AD"/>
    <d v="2025-09-02T00:00:00"/>
    <n v="22025006271"/>
    <s v="2025 10 2412 22699"/>
    <n v="495"/>
    <x v="723"/>
    <s v="VISITA  FORMATIVA 25 DE SEPT. PARA IR A URUEÑA LOS ALUMNOS DEL CURSO DE AUXILIAR DE CENTROII DEL C. DE F. - JACIN. BENAV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412"/>
    <s v="2412. Formación para el empleo"/>
    <s v="22"/>
    <s v="22699"/>
  </r>
  <r>
    <n v="220250047525"/>
    <s v="AD"/>
    <d v="2025-09-23T00:00:00"/>
    <n v="22025006231"/>
    <s v="2025 07 1711 610"/>
    <n v="10702.93"/>
    <x v="540"/>
    <s v="1ª PRORROGA CONTRATO CONSERVACION Y MEJORA INFRAESTRUCTURAS VERDES_ ZONAS SUR Y ESTE. LOTE 3_CONTROL CALIDAD_V. 18/2023"/>
    <n v="220"/>
    <s v="VILLAMURIEL DE CERRATO"/>
    <s v="PALENCIA"/>
    <x v="0"/>
    <s v="PrAbier - Procedimiento Abierto"/>
    <s v="MultiC - MultiCriterio"/>
    <x v="2"/>
    <x v="2"/>
    <s v="6"/>
    <s v="6. Inversiones reales"/>
    <s v="07"/>
    <x v="9"/>
    <s v="1711"/>
    <s v="1711. Parques y jardines"/>
    <s v="61"/>
    <s v="610"/>
  </r>
  <r>
    <n v="220250047583"/>
    <s v="AD"/>
    <d v="2025-09-24T00:00:00"/>
    <n v="22025006787"/>
    <s v="2025 11 1361 213"/>
    <n v="493.68"/>
    <x v="710"/>
    <s v="REPARACIÓN DE CINTA DE CORRER DEL GIMNASIO DEL PARQUE DE BOMBEROS DE CANTERAC///SERV. EXTINCIÓN DE INCENDIOS"/>
    <n v="220"/>
    <s v="MADRID"/>
    <s v="MADRID"/>
    <x v="0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1"/>
    <s v="213"/>
  </r>
  <r>
    <n v="220250033077"/>
    <s v="AD"/>
    <d v="2025-07-17T00:00:00"/>
    <n v="22025005202"/>
    <s v="2025 03 9241 212"/>
    <n v="482.75"/>
    <x v="754"/>
    <s v="SUMINISTRO DE 1 MALLA DE TRAMEX PARA CUBIERTA DE C.C. ZONA ESTE"/>
    <n v="220"/>
    <s v="VALLADOLID (POLIGONO SAN CRISTOBAL)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2"/>
  </r>
  <r>
    <n v="220250044857"/>
    <s v="AD"/>
    <d v="2025-09-11T00:00:00"/>
    <n v="22025006604"/>
    <s v="2025 03 9241 213"/>
    <n v="482.73"/>
    <x v="364"/>
    <s v="PIEZAS PARA REPARACIÓN BOMBA ACHIQUE EN C.C. JOSÉ MARÍA LUELMO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30499"/>
    <s v="AD"/>
    <d v="2025-07-02T00:00:00"/>
    <n v="22025005056"/>
    <s v="2025 10 2315 22799"/>
    <n v="480"/>
    <x v="1013"/>
    <s v="TALLER LIGAR SIN DRAMAS EN EL CENTRO MUNICIPAL DE IGUALDAD 1 y 2 DE JULIO 2025"/>
    <n v="220"/>
    <s v="PALENCIA"/>
    <s v="PALENCIA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6344"/>
    <s v="D"/>
    <d v="2025-09-22T00:00:00"/>
    <n v="22025001602"/>
    <s v="2025 07 1711 619"/>
    <n v="316.77999999999997"/>
    <x v="243"/>
    <s v="ALB: 25-222992 PED: 25-037251-1015 S/PED: 2079 / MODULO PROGRAMADOR SOLEM DC 9V BL-IP1 1 ESTACION BLUETOOTH / VALVULA PV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1194"/>
    <s v="D"/>
    <d v="2025-08-21T00:00:00"/>
    <n v="22025001602"/>
    <s v="2025 07 1711 619"/>
    <n v="316.08"/>
    <x v="243"/>
    <s v="ALB: 25-218905 PED: 25-030787-1003 S/PED: 1493 / MODULO PROGRAMADOR SOLEM DC 9V BL-IP2 2 ESTACIONES BLUETOOTH / MODULO P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5522"/>
    <s v="D"/>
    <d v="2025-09-16T00:00:00"/>
    <n v="22025000766"/>
    <s v="2025 11 1361 214"/>
    <n v="314.5"/>
    <x v="287"/>
    <s v="8108GDJ H.M.O.  REVISAR  PERDIDA  DE  AIRE, DESMONTAR  VALVULA  DISTRIBUIDORA  PARA  LOCALIZAR PERDIDA /   H.M.O.  MONT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1"/>
    <s v="214"/>
  </r>
  <r>
    <n v="220250047773"/>
    <s v="D"/>
    <d v="2025-09-25T00:00:00"/>
    <n v="22025004010"/>
    <s v="2025 03 9241 213"/>
    <n v="308.95999999999998"/>
    <x v="125"/>
    <s v="MATERIAL DE ELECTRICIDAD PARA C.C. CASA CUNA (ID 47572 Y 47578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4698"/>
    <s v="D"/>
    <d v="2025-09-10T00:00:00"/>
    <n v="22025001122"/>
    <s v="2025 11 1621 214"/>
    <n v="308.02999999999997"/>
    <x v="130"/>
    <s v="ALBARAN 0031198 4069KXH: 114,92 / SE ADJUNTA ALBARANES FRP000013227... 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9108"/>
    <s v="D"/>
    <d v="2025-08-14T00:00:00"/>
    <n v="22025000731"/>
    <s v="2025 10 2312 212"/>
    <n v="307.20999999999998"/>
    <x v="452"/>
    <s v="MANT. SUMINISTRO DE TKROM MATE FORTUNA M-60 OCEANIC 15LT PARA PINTURA DEL  CVE PASAJE DE LA MARQUESINA- AM-INICIATIVA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5460"/>
    <s v="D"/>
    <d v="2025-09-16T00:00:00"/>
    <n v="22025001122"/>
    <s v="2025 11 1621 214"/>
    <n v="304.45999999999998"/>
    <x v="287"/>
    <s v="4795JCT- H.M.O.  COMPROBAR AVERIAS DEL CAMBIO, REALIZAR  PRUEB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085"/>
    <s v="D"/>
    <d v="2025-08-28T00:00:00"/>
    <n v="22025001132"/>
    <s v="2025 11 1631 22199"/>
    <n v="303.04000000000002"/>
    <x v="445"/>
    <s v="TERMO ELECTRICO TBL PLUS 80L.1500W.TERMOST.EXTER. / LATIGUILLO 30CM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43890"/>
    <s v="D"/>
    <d v="2025-09-03T00:00:00"/>
    <n v="22025001122"/>
    <s v="2025 11 1621 214"/>
    <n v="294.83"/>
    <x v="287"/>
    <s v="7685MJN- H.M.O.  REVISAR  TOMA  DE  FUERZA  NO ENTRA.  DESMONTAR TO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1569"/>
    <s v="AD"/>
    <d v="2025-07-08T00:00:00"/>
    <n v="22025005133"/>
    <s v="2025 10 2315 22799"/>
    <n v="480"/>
    <x v="348"/>
    <s v="TALLER ESTACIONES DE PASO EN EL CENTRO MUNICIPAL DE LA IGUALDAD // JULIO A DICIEMBRE 2025"/>
    <n v="220"/>
    <s v="VILLADEPERA"/>
    <s v="ZAMORA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5481"/>
    <s v="D"/>
    <d v="2025-09-16T00:00:00"/>
    <n v="22025001325"/>
    <s v="2025 10 2412 22199"/>
    <n v="291.94"/>
    <x v="452"/>
    <s v="SUMINISTRO DE EUROPLAS E-50 PLASTICO MATE INTERIOR 8LTPARA EL CURSO DE   PINTURA MIXTO/24/VA/0008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7603"/>
    <s v="D"/>
    <d v="2025-08-07T00:00:00"/>
    <n v="22025001274"/>
    <s v="2025 07 1711 213"/>
    <n v="291.23"/>
    <x v="498"/>
    <s v="Albarán OT/ 148123 de 23 y 27/06/2025 ( REPARACIÓN EN TALLER DE CORTACÉSPED HONDA HRD 536 REF: CAMPO GRANDE, MÁQUINA Nº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1190"/>
    <s v="D"/>
    <d v="2025-08-21T00:00:00"/>
    <n v="22025001274"/>
    <s v="2025 07 1711 213"/>
    <n v="289.77999999999997"/>
    <x v="243"/>
    <s v="ALB: 25-218442 PED: 25-028763-1017 S/PED: VALE 2210 / REPARACION DE: DESBROZADORA   MARCA: AS  MODELO:  940 SHERPA NS:02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8148"/>
    <s v="D"/>
    <d v="2025-09-26T00:00:00"/>
    <n v="22025004014"/>
    <s v="2025 03 9241 212"/>
    <n v="287.02"/>
    <x v="369"/>
    <s v="MATERIAL DE CARPINTERÍA PARA C.C. PARQUESOL (ID 46973, ARREGLO PASAMANOS PUENTE MADERA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5452"/>
    <s v="D"/>
    <d v="2025-09-16T00:00:00"/>
    <n v="22025000769"/>
    <s v="2025 11 1361 22199"/>
    <n v="284.77"/>
    <x v="243"/>
    <s v="ALB: 25-216687 PED: 25-026893-1001 S/PED: 96010979 / REPARACION DE:  BOMBA  MARCA: GRUNDFOS  MODELO:    NS:96010979 / RE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7660"/>
    <s v="D"/>
    <d v="2025-09-25T00:00:00"/>
    <n v="22025001325"/>
    <s v="2025 10 2412 22199"/>
    <n v="282.48"/>
    <x v="176"/>
    <s v="SUMINISTRO DE DANPIN PAPEL TAPAR CON CINTA 15CMX45MPARA EL CURSO DE  PINTURA DECORATIVA MIXTO/24/VA0008- JACINTO BENAV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6292"/>
    <s v="D"/>
    <d v="2025-09-22T00:00:00"/>
    <n v="22025001270"/>
    <s v="2025 07 1711 22199"/>
    <n v="281.39"/>
    <x v="452"/>
    <s v="XYLAZEL PLUS DECO.SAT.ROBLE CLARO 5LT                                       ( SERVICIO DE PARQUES Y JARDINES - RETIRA JE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4465"/>
    <s v="D"/>
    <d v="2025-09-10T00:00:00"/>
    <n v="22025002820"/>
    <s v="2025 08 1651 22199"/>
    <n v="280.97000000000003"/>
    <x v="167"/>
    <s v="ALBARAN: AV25/04511 F: 21/07/2025 / BOTA LIBRA GORE TEX 02 T-43 / POLO ALGODON BICOLOR 305523 T-M / POLO ALGODON BICOLOR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651"/>
    <s v="1651. Alumbrado público"/>
    <s v="22"/>
    <s v="22199"/>
  </r>
  <r>
    <n v="220250037321"/>
    <s v="D"/>
    <d v="2025-08-07T00:00:00"/>
    <n v="22025000766"/>
    <s v="2025 11 1361 214"/>
    <n v="279.07"/>
    <x v="287"/>
    <s v="1791CRZ-  H.M.O. REVISAR DEFECTO ITV. SUSTITUIR  GUARDAPOLVOS  DE  TRANSMISION  TENIENDO DIFICULTADES  POR  ESTAR  SEN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1"/>
    <s v="214"/>
  </r>
  <r>
    <n v="220250044644"/>
    <s v="D"/>
    <d v="2025-09-10T00:00:00"/>
    <n v="22025001122"/>
    <s v="2025 11 1621 214"/>
    <n v="277.45"/>
    <x v="29"/>
    <s v="REPARACION MAQUINARIA ( AV VA-25/001118, RA VA-25/000689, RA VA-25/000695,). 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1188"/>
    <s v="D"/>
    <d v="2025-08-21T00:00:00"/>
    <n v="22025001276"/>
    <s v="2025 07 1711 214"/>
    <n v="275.19"/>
    <x v="467"/>
    <s v="7254GWW MANTENIMIENTO SUSTITUCION ACEITE MOTOR FILTRO ACEITE Y REFRIGERANTE MOTOR / 2 SMOIL5W30 - ACEITE 5W30 1L / 2 GAU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1192"/>
    <s v="D"/>
    <d v="2025-08-21T00:00:00"/>
    <n v="22025001602"/>
    <s v="2025 07 1711 619"/>
    <n v="273.45"/>
    <x v="243"/>
    <s v="ALB: 25-217888 PED: 25-029209-1003 S/PED: 1483 / MODULO PROGRAMADOR SOLEM DC 9V BL-IP1 1 ESTACION BLUETOOTH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6347"/>
    <s v="D"/>
    <d v="2025-09-22T00:00:00"/>
    <n v="22025001602"/>
    <s v="2025 07 1711 619"/>
    <n v="273.45"/>
    <x v="243"/>
    <s v="ALB: 25-221635 PED: 25-035066-1003 S/PED: 2040 / MODULO PROGRAMADOR SOLEM DC 9V BL-IP1 1 ESTACION BLUETOOTH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3836"/>
    <s v="D"/>
    <d v="2025-09-03T00:00:00"/>
    <n v="22025001602"/>
    <s v="2025 07 1711 619"/>
    <n v="271.08"/>
    <x v="243"/>
    <s v="ALB: 25-222260 PED: 25-036116-1003 S/PED: 2055 / PROGRAMADOR ESP-TM2 EXTERIOR 12 ESTACIONES (COMP.WI-FI)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7673"/>
    <s v="D"/>
    <d v="2025-09-25T00:00:00"/>
    <n v="22025002821"/>
    <s v="2025 08 1532 214"/>
    <n v="269.58999999999997"/>
    <x v="426"/>
    <s v="ADPRO/METALLUBEDISE - METAL LUBE DIESEL 236ML / 0/0 - LATIGUILLO S/M 650MM / ADPRO/5W30SCC - ACEITE 5W30 SCC 5L / TRA/TR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43775"/>
    <s v="D"/>
    <d v="2025-09-03T00:00:00"/>
    <n v="22025002821"/>
    <s v="2025 08 1532 214"/>
    <n v="269.32"/>
    <x v="500"/>
    <s v="MANO DE OBRA  / ALINEACION  / ROTULA AXIAL  / ROTULA DIRECCION DR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37336"/>
    <s v="D"/>
    <d v="2025-08-07T00:00:00"/>
    <n v="22025002819"/>
    <s v="2025 08 1532 210"/>
    <n v="268.61"/>
    <x v="167"/>
    <s v="ALBARAN: AV25/03560 F: 09/06/2025 / CREMA SOLAR HELIOCARE 360o SPARY 3*250ml.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43780"/>
    <s v="D"/>
    <d v="2025-09-03T00:00:00"/>
    <n v="22025002821"/>
    <s v="2025 08 1532 214"/>
    <n v="266.43"/>
    <x v="426"/>
    <s v="0/0 - LATIGUILLO HIDRAULICO REP. / ADPRO/HHM465 - ACEITE HIDRAULICO HHM46-5 / TRA/TRA - TASA RECIL.ACEITE LUB.RD679-2006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48668"/>
    <s v="D"/>
    <d v="2025-09-30T00:00:00"/>
    <n v="22025005378"/>
    <s v="2025 10 2312 632"/>
    <n v="254.28"/>
    <x v="253"/>
    <s v="OBRA AMPLIACION CVA ARCA REAL ENSAYOS DE CONTROL DE CALIDAD LOTE 1 CONTROL MATERIALES( NOVIEMBRE Y DICIEMBRE 25)"/>
    <n v="300"/>
    <s v="MALAGA"/>
    <s v="MALAGA"/>
    <x v="4"/>
    <s v="PrAbier - Procedimiento Abierto"/>
    <s v="MultiC - MultiCriterio"/>
    <x v="3"/>
    <x v="2"/>
    <s v="6"/>
    <s v="6. Inversiones reales"/>
    <s v="10"/>
    <x v="3"/>
    <s v="2312"/>
    <s v="2312. Iniciativas sociales"/>
    <s v="63"/>
    <s v="632"/>
  </r>
  <r>
    <n v="220250041808"/>
    <s v="D"/>
    <d v="2025-08-25T00:00:00"/>
    <n v="22025001128"/>
    <s v="2025 11 1621 22199"/>
    <n v="254.2"/>
    <x v="473"/>
    <s v="BROCA DIN-338 HSS RECTIF.DE 03.50 MM. / TORNILLO ISO 7380 M-06X50 A-2 / B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0485"/>
    <s v="AD"/>
    <d v="2025-08-19T00:00:00"/>
    <n v="22025006272"/>
    <s v="2025 02 9332 212"/>
    <n v="474.32"/>
    <x v="364"/>
    <s v="MANTENIMIENTO NUEVO CENRO TRANSFORMACIÓN DE LA  ACOMETIDA DE ELECTRICIDAD DE CASA CONSISTORIAL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2"/>
  </r>
  <r>
    <n v="220250031574"/>
    <s v="AD"/>
    <d v="2025-07-08T00:00:00"/>
    <n v="22025005129"/>
    <s v="2025 02 9332 212"/>
    <n v="462.83"/>
    <x v="118"/>
    <s v="DESATASCO TUBERÍA GENERAL PLANTA BAJA CASA CONSISTORIAL(ZONA REGISTRO Y BAÑOS).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2"/>
  </r>
  <r>
    <n v="220250043488"/>
    <s v="AD"/>
    <d v="2025-09-01T00:00:00"/>
    <n v="22025005154"/>
    <s v="2025 04 9204 641"/>
    <n v="32988.089999999997"/>
    <x v="544"/>
    <s v="SOPORTE Y MTO. DEL PORTAL Y SEDE ELÉCTRÓNICA DEL AYTO DE VALLADOLID, 2ª PRÓRROGA (01/NGA/2025)"/>
    <n v="220"/>
    <s v="BOECILLO"/>
    <s v="VALLADOLID"/>
    <x v="0"/>
    <s v="PrNegSP - Procedimiento Negociado Sin Publicidad"/>
    <s v="SinC - Sin Criterio"/>
    <x v="3"/>
    <x v="2"/>
    <s v="6"/>
    <s v="6. Inversiones reales"/>
    <s v="04"/>
    <x v="1"/>
    <s v="9204"/>
    <s v="9204. Tecnologías de la información y comunicación"/>
    <s v="64"/>
    <s v="641"/>
  </r>
  <r>
    <n v="220250047601"/>
    <s v="AD"/>
    <d v="2025-09-24T00:00:00"/>
    <n v="22025007051"/>
    <s v="2025 11 1321 22699"/>
    <n v="459.8"/>
    <x v="384"/>
    <s v="CERTIFICADO DE VERIFICACION ANUAL ANALIZADOR DE DROGAS SOTOXA 10011702"/>
    <n v="220"/>
    <s v="MADRID"/>
    <s v="MADRID"/>
    <x v="0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699"/>
  </r>
  <r>
    <n v="220250043628"/>
    <s v="D"/>
    <d v="2025-09-02T00:00:00"/>
    <n v="22025004448"/>
    <s v="2025 0950 4321 632"/>
    <n v="16030.35"/>
    <x v="922"/>
    <s v="DIFERENCIA IVA ADJUDIC. OBRA REHABIL. DE LA CUBIERTA DE OFICINA TURISMO EN ACERA RECOLETOS VA.  PRTR. NEXT GENERATION EU"/>
    <n v="300"/>
    <s v="AVILA"/>
    <s v="AVILA"/>
    <x v="4"/>
    <s v="PrAbier - Procedimiento Abierto"/>
    <s v="MultiC - MultiCriterio"/>
    <x v="2"/>
    <x v="2"/>
    <n v="6"/>
    <s v="6. Inversiones reales"/>
    <s v="09"/>
    <x v="8"/>
    <n v="4321"/>
    <s v="4321. Turismo"/>
    <n v="63"/>
    <n v="632"/>
  </r>
  <r>
    <n v="220250043614"/>
    <s v="D"/>
    <d v="2025-09-02T00:00:00"/>
    <n v="22025003798"/>
    <s v="2025 04 9204 641"/>
    <n v="15716.16"/>
    <x v="542"/>
    <s v="SOFTWARE DE INTERCAMIBIO DE FICHEROS CON ENTIDADES BANCARIAS, LOTE 2, 2025/AAR/25"/>
    <n v="300"/>
    <s v="ALCOBENDAS"/>
    <s v="MADRID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38840"/>
    <s v="D"/>
    <d v="2025-08-13T00:00:00"/>
    <n v="22025002909"/>
    <s v="2025 11 1631 22700"/>
    <n v="15192.35"/>
    <x v="218"/>
    <s v="Contrato de servicios para la retirada de la vía pública y gestión de residuos de fibrocemento y otros mat. con asbestos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0"/>
    <s v="1631"/>
    <s v="1631. Limpieza viaria"/>
    <s v="22"/>
    <s v="22700"/>
  </r>
  <r>
    <n v="220250034464"/>
    <s v="AD"/>
    <d v="2025-07-22T00:00:00"/>
    <n v="22025005416"/>
    <s v="2025 11 1321 22199"/>
    <n v="455.71"/>
    <x v="226"/>
    <s v="ADQUISICIÓN DE CAMISAS CON ESCUDO PARA POLICÍA MUNICIPAL"/>
    <n v="220"/>
    <s v="RIBARROJA DEL TURIA"/>
    <s v="VALENCIA"/>
    <x v="3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199"/>
  </r>
  <r>
    <n v="220250047606"/>
    <s v="AD"/>
    <d v="2025-09-24T00:00:00"/>
    <n v="22025006985"/>
    <s v="2025 09 4321 22699"/>
    <n v="453.75"/>
    <x v="222"/>
    <s v="TOMA DE CORRIENTE PARA EQUIPO DE SONIDO DE EVENTO RECREACION FUNERAL HUGH O´DONELL EL DIA 26 DE SEPTIEMBRE2025"/>
    <n v="220"/>
    <s v="VALLADOLID"/>
    <s v="VALLADOLID"/>
    <x v="0"/>
    <s v="AdDirec - Adjudicación Directa"/>
    <s v="SinC - Sin Criterio"/>
    <x v="0"/>
    <x v="2"/>
    <s v="2"/>
    <s v="2. Gastos corrientes en bienes y servicios"/>
    <s v="09"/>
    <x v="8"/>
    <s v="4321"/>
    <s v="4321. Turismo"/>
    <s v="22"/>
    <s v="22699"/>
  </r>
  <r>
    <n v="220250035915"/>
    <s v="AD"/>
    <d v="2025-07-30T00:00:00"/>
    <n v="22025005510"/>
    <s v="2025 11 3111 213"/>
    <n v="445.95"/>
    <x v="165"/>
    <s v="REVISIÓN Y ACTUALIZACIÓN DE EXTINTORES PARA CASA DEL BARCO Y CENTRO MUNICIPAL DE PROTECCIÓN ANIMAL PARA EL AÑ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3111"/>
    <s v="3111. Protección de la salubridad pública"/>
    <s v="21"/>
    <s v="213"/>
  </r>
  <r>
    <n v="220250044630"/>
    <s v="D"/>
    <d v="2025-09-10T00:00:00"/>
    <n v="22025001347"/>
    <s v="2025 02 9332 212"/>
    <n v="442.69"/>
    <x v="234"/>
    <s v="SIN ID / ATOR. BOSCH COMBI GSB 18V-28 + 2BAT 4,0AH + SET 82 + LBOXX / SIN ID / FLEX.MEDID  5MT 28MM 6528 BLACK&amp;WHITE / 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8258"/>
    <s v="D"/>
    <d v="2025-08-11T00:00:00"/>
    <n v="22025001330"/>
    <s v="2025 01 9203 214"/>
    <n v="423.1"/>
    <x v="476"/>
    <s v="A.M. REPARACION VEHICULO OFICIAL 8435 LPS, RENAULT CAPTUR, R.I."/>
    <n v="30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9203"/>
    <s v="9203. Unidad de régimen interior"/>
    <s v="21"/>
    <s v="214"/>
  </r>
  <r>
    <n v="220250038254"/>
    <s v="D"/>
    <d v="2025-08-11T00:00:00"/>
    <n v="22025001330"/>
    <s v="2025 01 9203 214"/>
    <n v="422.23"/>
    <x v="476"/>
    <s v="A.M. REPARACION VEHICULO OFICIAL 0669 DHJ, TOYOTA PRIUS, R.I."/>
    <n v="30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9203"/>
    <s v="9203. Unidad de régimen interior"/>
    <s v="21"/>
    <s v="214"/>
  </r>
  <r>
    <n v="220250048136"/>
    <s v="ADO"/>
    <d v="2025-09-26T00:00:00"/>
    <n v="22025007050"/>
    <s v="2025 09 4321 213"/>
    <n v="400.36"/>
    <x v="116"/>
    <s v="INFLADO DE LA CUPULA DEL MILENIO CON CARACTER DE URGENCIA"/>
    <n v="240"/>
    <s v="ALBACETE"/>
    <s v="ALBACETE"/>
    <x v="0"/>
    <s v="AdDirec - Adjudicación Directa"/>
    <s v="SinC - Sin Criterio"/>
    <x v="0"/>
    <x v="2"/>
    <s v="2"/>
    <s v="2. Gastos corrientes en bienes y servicios"/>
    <s v="09"/>
    <x v="8"/>
    <s v="4321"/>
    <s v="4321. Turismo"/>
    <s v="21"/>
    <s v="213"/>
  </r>
  <r>
    <n v="220250036941"/>
    <s v="D"/>
    <d v="2025-08-07T00:00:00"/>
    <n v="22025000792"/>
    <s v="2025 10 2412 22799"/>
    <n v="12120"/>
    <x v="672"/>
    <s v="CURSO FORMACION OCUPACIONAL LOTE 3 COMPETENCIAS CLAVE NIVEL 2 PARA CERTIFICADOS PROFESIONALIDAD SIN IDIOMAS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412"/>
    <s v="2412. Formación para el empleo"/>
    <s v="22"/>
    <s v="22799"/>
  </r>
  <r>
    <n v="220250043643"/>
    <s v="D"/>
    <d v="2025-09-02T00:00:00"/>
    <n v="22025002893"/>
    <s v="2025 06 3231 22799"/>
    <n v="10000"/>
    <x v="76"/>
    <s v="CTO. SERVICIOS DE PINTURA DE LAS EEII DEPENDIENTES DEL Sº DE EDUCACIÓN (2025/CTA_01/000028) LOTE 2 (6 MESES)"/>
    <n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4"/>
    <s v="3231"/>
    <s v="3231. Escuelas infantiles"/>
    <s v="22"/>
    <s v="22799"/>
  </r>
  <r>
    <n v="220250043619"/>
    <s v="D"/>
    <d v="2025-09-02T00:00:00"/>
    <n v="22025003816"/>
    <s v="2025 04 9204 641"/>
    <n v="9567.93"/>
    <x v="1014"/>
    <s v="SERVICIO DE FIRMA BIOMÉTRICA, LOTE 18, 2025/AAR/25"/>
    <n v="300"/>
    <s v="BAIONA"/>
    <s v="PONTEVEDRA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44864"/>
    <s v="D"/>
    <d v="2025-09-11T00:00:00"/>
    <n v="22025002492"/>
    <s v="2025 11 1621 204"/>
    <n v="9556.66"/>
    <x v="1015"/>
    <s v="Arrendamiento de un camión recolector compactador de carga superior para el servicio de limpieza"/>
    <n v="300"/>
    <s v="SANTA EULALIA DE RONÇANA"/>
    <s v="BARCELONA"/>
    <x v="3"/>
    <s v="PrAbier - Procedimiento Abierto"/>
    <s v="MultiC - MultiCriterio"/>
    <x v="2"/>
    <x v="2"/>
    <s v="2"/>
    <s v="2. Gastos corrientes en bienes y servicios"/>
    <s v="11"/>
    <x v="0"/>
    <s v="1621"/>
    <s v="1621. Recogida de residuos"/>
    <s v="20"/>
    <s v="204"/>
  </r>
  <r>
    <n v="220250038045"/>
    <s v="AD"/>
    <d v="2025-08-08T00:00:00"/>
    <n v="22025004171"/>
    <s v="2025 11 1631 22104"/>
    <n v="10038.16"/>
    <x v="949"/>
    <s v="TRAMITACIÓN 2ª PRORROGA CONTRATO SUMINISTRO VESTUARIO LIMPIEZA EXP. 28/2021 LOTES 4 Y 5. SERVICIO DE LIMPIEZA VIARIA."/>
    <n v="220"/>
    <s v="LA CISTERNIGA"/>
    <s v="VALLADOLID"/>
    <x v="3"/>
    <s v="PrAbier - Procedimiento Abierto"/>
    <s v="MultiC - MultiCriterio"/>
    <x v="2"/>
    <x v="2"/>
    <s v="2"/>
    <s v="2. Gastos corrientes en bienes y servicios"/>
    <s v="11"/>
    <x v="0"/>
    <s v="1631"/>
    <s v="1631. Limpieza viaria"/>
    <s v="22"/>
    <s v="22104"/>
  </r>
  <r>
    <n v="220250048125"/>
    <s v="D"/>
    <d v="2025-09-26T00:00:00"/>
    <n v="22025001347"/>
    <s v="2025 02 9332 212"/>
    <n v="397.29"/>
    <x v="243"/>
    <s v="ACUERDO MARCO SUMINISTRO MATERIALES SERVICIO MANTEN.EDIFICIOS MUNICIPALES LOTES (1, 6, 7 Y 8)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5604"/>
    <s v="AD"/>
    <d v="2025-09-17T00:00:00"/>
    <n v="22025004173"/>
    <s v="2025 11 1631 22104"/>
    <n v="9871.6"/>
    <x v="949"/>
    <s v="COMPL. TRAMITACIÓN 2ª PRORROGA CONTRATO SUMINISTRO VESTUARIO EXP 28/2021 LOTES 4 Y 5. SERVICIO DE LIMPIEZA VIARIA."/>
    <n v="220"/>
    <s v="LA CISTERNIGA"/>
    <s v="VALLADOLID"/>
    <x v="3"/>
    <s v="PrAbier - Procedimiento Abierto"/>
    <s v="MultiC - MultiCriterio"/>
    <x v="2"/>
    <x v="2"/>
    <s v="2"/>
    <s v="2. Gastos corrientes en bienes y servicios"/>
    <s v="11"/>
    <x v="0"/>
    <s v="1631"/>
    <s v="1631. Limpieza viaria"/>
    <s v="22"/>
    <s v="22104"/>
  </r>
  <r>
    <n v="220250042118"/>
    <s v="D"/>
    <d v="2025-08-26T00:00:00"/>
    <n v="22025003805"/>
    <s v="2025 04 9204 641"/>
    <n v="7640.39"/>
    <x v="1016"/>
    <s v="SOFTWARE PARA EL CONTROLD DE SALUD LABORAL Y LA SEGURIDAD E HIGIENTE WinMestra/WinSehtra, LOTE 8, 2025/AAR/25"/>
    <n v="300"/>
    <s v="SANTANDER"/>
    <s v="SANTANDER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42114"/>
    <s v="D"/>
    <d v="2025-08-26T00:00:00"/>
    <n v="22025003800"/>
    <s v="2025 04 9204 641"/>
    <n v="9200.6299999999992"/>
    <x v="1017"/>
    <s v="SISTEMA DE GESTIÓN DE PERSONAL Y NÓMINA: LICENCIAS META4MIND SECTOR PÚBLICO, LOTE 4, 2025/AAR/25"/>
    <n v="300"/>
    <s v="LAS ROZAS"/>
    <s v="MADRID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43594"/>
    <s v="D"/>
    <d v="2025-09-02T00:00:00"/>
    <n v="22025002825"/>
    <s v="2025 02 1511 609"/>
    <n v="8500"/>
    <x v="1007"/>
    <s v="1ER.PREMIO CONCURSO CON INTERV.JURADO,PARA REDAC.PROYEC.BÁSICO,EJECUC.YDIREC.OBRA REVITALIZ.PLAZA STA. BRÍGIDA"/>
    <n v="300"/>
    <s v="BARCELONA"/>
    <s v="BARCELONA"/>
    <x v="0"/>
    <s v="PrAbier - Procedimiento Abierto"/>
    <s v="MultiC - MultiCriterio"/>
    <x v="2"/>
    <x v="2"/>
    <s v="6"/>
    <s v="6. Inversiones reales"/>
    <s v="02"/>
    <x v="5"/>
    <s v="1511"/>
    <s v="1511. Planficación y gestión del urbanismo"/>
    <s v="60"/>
    <s v="609"/>
  </r>
  <r>
    <n v="220250032070"/>
    <s v="AD"/>
    <d v="2025-07-09T00:00:00"/>
    <n v="22025004954"/>
    <s v="2025 07 1711 22199"/>
    <n v="8339.3799999999992"/>
    <x v="1018"/>
    <s v="Adquisición de planta para el Servicio de Parques y Jardines fuera de Acuerdo Marco (NeoPlant  Asociados)."/>
    <n v="220"/>
    <s v="VILASSAR DE MAR"/>
    <s v="BARCELONA"/>
    <x v="3"/>
    <s v="AdDirec - Adjudicación Directa"/>
    <s v="SinC - Sin Criterio"/>
    <x v="0"/>
    <x v="2"/>
    <s v="2"/>
    <s v="2. Gastos corrientes en bienes y servicios"/>
    <s v="07"/>
    <x v="9"/>
    <s v="1711"/>
    <s v="1711. Parques y jardines"/>
    <s v="22"/>
    <s v="22199"/>
  </r>
  <r>
    <n v="220250042115"/>
    <s v="D"/>
    <d v="2025-08-26T00:00:00"/>
    <n v="22025003799"/>
    <s v="2025 04 9204 641"/>
    <n v="7337.1"/>
    <x v="593"/>
    <s v="SISTEMA DE GESTIÓN DE INVENTARIO Y DE CARTOGRAFÍA (INVEN Y e-MAP), LOTE 3, 2025/AAR/25"/>
    <n v="300"/>
    <s v="BARCELONA"/>
    <s v="BARCELONA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36197"/>
    <s v="AD"/>
    <d v="2025-08-01T00:00:00"/>
    <n v="22025006067"/>
    <s v="2025 07 1623 619"/>
    <n v="6876.69"/>
    <x v="574"/>
    <s v="SERVICIO PARA EL CONTROL DE CALIDAD DE LAS OBRAS DE VERTEDERO DE VALLADOLID"/>
    <n v="220"/>
    <s v="ALCOBENDAS"/>
    <s v="MADRID"/>
    <x v="4"/>
    <s v="PrAbier - Procedimiento Abierto"/>
    <s v="MultiC - MultiCriterio"/>
    <x v="1"/>
    <x v="2"/>
    <s v="6"/>
    <s v="6. Inversiones reales"/>
    <s v="07"/>
    <x v="9"/>
    <s v="1623"/>
    <s v="1623. Tratamiento de residuos"/>
    <s v="61"/>
    <s v="619"/>
  </r>
  <r>
    <n v="220250044818"/>
    <s v="AD"/>
    <d v="2025-09-11T00:00:00"/>
    <n v="22025006493"/>
    <s v="2025 10 2312 213"/>
    <n v="396.88"/>
    <x v="67"/>
    <s v="REPARACION DE VALVULA DE SEGURIDAD DEL  ASCENSOR DEL CVA PASAJE DE LA MARQUESINA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43492"/>
    <s v="D"/>
    <d v="2025-09-01T00:00:00"/>
    <n v="22025002658"/>
    <s v="2025 10 2314 22799"/>
    <n v="5566"/>
    <x v="259"/>
    <s v="LOTE 2 PROGRAMA DE PREVENCIÓN ESCOLAR Y COMUNITARIA FUNDACIÓN ALDABA// VALLADOLID 2025// DE 1 DE SEP AL 31 DE DIC 2025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4"/>
    <s v="2314. Centro de programas juveniles"/>
    <s v="22"/>
    <s v="22799"/>
  </r>
  <r>
    <n v="220250034381"/>
    <s v="AD"/>
    <d v="2025-07-21T00:00:00"/>
    <n v="22025005066"/>
    <s v="2025 03 9241 632"/>
    <n v="396.25"/>
    <x v="574"/>
    <s v="SPC 115/2025 OBRA DE SALIDA DE EMERGENCIA DEL C.C. DELICIAS: CONTROL DE CALIDAD, LOTE 2 (ASISTENCIAS TÉCNICAS)"/>
    <n v="220"/>
    <s v="ALCOBENDAS"/>
    <s v="MADRID"/>
    <x v="0"/>
    <s v="AdDirec - Adjudicación Directa"/>
    <s v="SinC - Sin Criterio"/>
    <x v="0"/>
    <x v="2"/>
    <s v="6"/>
    <s v="6. Inversiones reales"/>
    <s v="03"/>
    <x v="7"/>
    <s v="9241"/>
    <s v="9241. Participación ciudadana"/>
    <s v="63"/>
    <s v="632"/>
  </r>
  <r>
    <n v="220250044867"/>
    <s v="AD"/>
    <d v="2025-09-12T00:00:00"/>
    <n v="22025006180"/>
    <s v="2025 10 2412 22699"/>
    <n v="396"/>
    <x v="808"/>
    <s v="VISITA FORMATIVA DE LOS ALUMNOS DEL CURSO DE PARQUES Y JARDINES AL VIVERO DE CIGALES Y AL JARDIN BOTANICO DE ARROYO-.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3"/>
    <s v="2412"/>
    <s v="2412. Formación para el empleo"/>
    <s v="22"/>
    <s v="22699"/>
  </r>
  <r>
    <n v="220250030595"/>
    <s v="AD"/>
    <d v="2025-07-03T00:00:00"/>
    <n v="22025004931"/>
    <s v="2025 02 9332 22104"/>
    <n v="390.01"/>
    <x v="1019"/>
    <s v="SUMINISTRO GAFAS GRADUADAS DE SEGURIDAD PERSONAL DEL SERVIC.MANTENIMIENTO"/>
    <n v="220"/>
    <s v="VALLADOLID"/>
    <s v="VALLADOLID"/>
    <x v="3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2"/>
    <s v="22104"/>
  </r>
  <r>
    <n v="220250047610"/>
    <s v="AD"/>
    <d v="2025-09-24T00:00:00"/>
    <n v="22025006836"/>
    <s v="2025 0750 1721 633"/>
    <n v="5475.25"/>
    <x v="220"/>
    <s v="SUMINISTRO DE CINCO SAIS PARA RESPALDO DE LAS CABINAS DE CONTROL ATMOSFERICO"/>
    <n v="220"/>
    <s v="VALLADOLID"/>
    <s v="VALLADOLID"/>
    <x v="3"/>
    <s v="AdDirec - Adjudicación Directa"/>
    <s v="SinC - Sin Criterio"/>
    <x v="0"/>
    <x v="2"/>
    <n v="6"/>
    <s v="6. Inversiones reales"/>
    <s v="07"/>
    <x v="9"/>
    <n v="1721"/>
    <s v="1721. Protección del medio ambiente"/>
    <n v="63"/>
    <n v="633"/>
  </r>
  <r>
    <n v="220250030502"/>
    <s v="AD"/>
    <d v="2025-07-02T00:00:00"/>
    <n v="22025005042"/>
    <s v="2025 02 9332 22103"/>
    <n v="389.8"/>
    <x v="448"/>
    <s v="SUMINISTRO GASOLEO VEHICULOS MANTENIMIENTO(ANTIGUO SUMINISTRADOR)"/>
    <n v="220"/>
    <s v="MADRID"/>
    <s v="MADRID"/>
    <x v="3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2"/>
    <s v="22103"/>
  </r>
  <r>
    <n v="220250034383"/>
    <s v="AD"/>
    <d v="2025-07-21T00:00:00"/>
    <n v="22025005071"/>
    <s v="2025 10 2315 22799"/>
    <n v="380"/>
    <x v="417"/>
    <s v="TALLER DE BIODANZA FAMILIAR E INFANTIL EN CLAVE DE IGUALDAD EN EL CENTRO MUNICIPAL DE IGUALDAD// JULIO Y AGOST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3596"/>
    <s v="D"/>
    <d v="2025-09-02T00:00:00"/>
    <n v="22025002825"/>
    <s v="2025 02 1511 609"/>
    <n v="5000"/>
    <x v="1020"/>
    <s v="2º PREMIO POR LA PROPOSICIÓN MEMORIAE,PARA REDAC.PROYEC.BÁSICO,EJECUC.YDIREC.OBRA REVITALIZ.PLAZA STA. BRÍGIDA"/>
    <n v="300"/>
    <s v="VALLADOLID"/>
    <s v="VALLADOLID"/>
    <x v="0"/>
    <s v="PrAbier - Procedimiento Abierto"/>
    <s v="MultiC - MultiCriterio"/>
    <x v="2"/>
    <x v="2"/>
    <s v="6"/>
    <s v="6. Inversiones reales"/>
    <s v="02"/>
    <x v="5"/>
    <s v="1511"/>
    <s v="1511. Planficación y gestión del urbanismo"/>
    <s v="60"/>
    <s v="609"/>
  </r>
  <r>
    <n v="220250048609"/>
    <s v="AD"/>
    <d v="2025-09-29T00:00:00"/>
    <n v="22025005480"/>
    <s v="2025 10 2315 22620"/>
    <n v="4975.2"/>
    <x v="75"/>
    <s v="1ª PRORROGA L2-SERV. DE DESARROLLO DEL PIL-ASIG.NUEVO PROYECTO/ 01-07-2025 A 22-09-2026 / HERRAM. TEC. BUSQUEDA EMPLEO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5"/>
    <s v="2315. Políticas de Igualdad e infancia"/>
    <s v="22"/>
    <s v="22620"/>
  </r>
  <r>
    <n v="220250043874"/>
    <s v="D"/>
    <d v="2025-09-03T00:00:00"/>
    <n v="22025001123"/>
    <s v="2025 11 1631 214"/>
    <n v="252.89"/>
    <x v="190"/>
    <s v="OR: 21633 - MATRICULA: 8776KMN / ALINEAMIENTO DIRECCION. /// AM EXP 23/2020 // SERVICIO DE LIMPIMPIEZA VIARIA."/>
    <n v="300"/>
    <s v="FUENSALDAÑA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8046"/>
    <s v="AD"/>
    <d v="2025-08-08T00:00:00"/>
    <n v="22025004170"/>
    <s v="2025 11 1621 22104"/>
    <n v="4723.84"/>
    <x v="949"/>
    <s v="TRAMITACIÓN 2ª PRORROGA CONTRATO SUMINISTRO VESTUARIO LIMPIEZA EXP. 28/2021 LOTES 4 Y 5. SERVICIO DE LIMPIEZA."/>
    <n v="220"/>
    <s v="LA CISTERNIGA"/>
    <s v="VALLADOLID"/>
    <x v="3"/>
    <s v="PrAbier - Procedimiento Abierto"/>
    <s v="MultiC - MultiCriterio"/>
    <x v="2"/>
    <x v="2"/>
    <s v="2"/>
    <s v="2. Gastos corrientes en bienes y servicios"/>
    <s v="11"/>
    <x v="0"/>
    <s v="1621"/>
    <s v="1621. Recogida de residuos"/>
    <s v="22"/>
    <s v="22104"/>
  </r>
  <r>
    <n v="220250037513"/>
    <s v="D"/>
    <d v="2025-08-07T00:00:00"/>
    <n v="22025000918"/>
    <s v="2025 11 1321 213"/>
    <n v="247.55"/>
    <x v="125"/>
    <s v="EMERG LEG URA21PLUS 350LM 1H PNP 661607PL / CONMUTADOR NIESSEN 2102-BA / PANEL DISANO ECO 33W 4000K  60X60 UGR&lt;19 BL 350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3"/>
  </r>
  <r>
    <n v="220250041206"/>
    <s v="D"/>
    <d v="2025-08-21T00:00:00"/>
    <n v="22025001270"/>
    <s v="2025 07 1711 22199"/>
    <n v="247.52"/>
    <x v="243"/>
    <s v="ALB: 25-220033 PED: 25-032541-1003 S/PED: 2007 / MACHON PE 11/2 / ELECTROVALVULA 11/2&quot;&quot; 150 PGA SOLENOIDE 9V / VALVULA PV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3689"/>
    <s v="D"/>
    <d v="2025-09-03T00:00:00"/>
    <n v="22025000769"/>
    <s v="2025 11 1361 22199"/>
    <n v="247.02"/>
    <x v="243"/>
    <s v="ALB: 25-216040 PED: 25-026293-1003 S/PED:  /  ML. MANGUERA RIEGO TRANS. DN 25 X 31 / RACOR ///SERV. EXTINCION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3782"/>
    <s v="D"/>
    <d v="2025-09-03T00:00:00"/>
    <n v="22025002822"/>
    <s v="2025 08 1651 214"/>
    <n v="246.36"/>
    <x v="426"/>
    <s v="PLACA/PLACA - PLACA  6415DNY / BOSCH/3397004631 - RAQUETA LIMPIA-CRISTALES / 0/0 - BRAZO LIMPIA TRASERO / 0/0 - SOPORTE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651"/>
    <s v="1651. Alumbrado público"/>
    <s v="21"/>
    <s v="214"/>
  </r>
  <r>
    <n v="220250041764"/>
    <s v="D"/>
    <d v="2025-08-25T00:00:00"/>
    <n v="22025001122"/>
    <s v="2025 11 1621 214"/>
    <n v="245.63"/>
    <x v="135"/>
    <s v="GESTION DE RESIDUOS MAQUINA TIPO / MANO DE OBRA TALLER NORMAL. 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867"/>
    <s v="D"/>
    <d v="2025-09-03T00:00:00"/>
    <n v="22025001123"/>
    <s v="2025 11 1631 214"/>
    <n v="245.63"/>
    <x v="135"/>
    <s v="GESTION DE RESIDUOS MAQUINA TIPO / MANO DE OBRA TALLER NORMAL. 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4648"/>
    <s v="D"/>
    <d v="2025-09-10T00:00:00"/>
    <n v="22025001122"/>
    <s v="2025 11 1621 214"/>
    <n v="243.67"/>
    <x v="143"/>
    <s v="TA25 169 REPARACION 1410-JNL KMS 364698 CAMBIAR PILOTOS TRASEROS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0665"/>
    <s v="D"/>
    <d v="2025-08-19T00:00:00"/>
    <n v="22025000745"/>
    <s v="2025 10 2412 214"/>
    <n v="241.99"/>
    <x v="143"/>
    <s v="REPARACION 6817-GJG KMS 71899 D-M 1º FILA DE ASIENTO PASAJEROS AJUSTAR TODO LO POSIBLE. - JACINTO BENAVENTE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1"/>
    <s v="214"/>
  </r>
  <r>
    <n v="220250038398"/>
    <s v="D"/>
    <d v="2025-08-11T00:00:00"/>
    <n v="22025001324"/>
    <s v="2025 10 2412 22199"/>
    <n v="240.83"/>
    <x v="234"/>
    <s v="SUMINISTRO DE STIHL CABLE DE CONEXIION Y STIHL CABEZAL DE CORTE AUTOCUT PARA EL CURSO DE  PARQUES Y JARD.-JACINTO BENAV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3810"/>
    <s v="D"/>
    <d v="2025-09-03T00:00:00"/>
    <n v="22025001270"/>
    <s v="2025 07 1711 22199"/>
    <n v="240.05"/>
    <x v="774"/>
    <s v="Nº VALE 2036 / PINZA JARDIN 4 EN 1 GARDENA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5295"/>
    <s v="D"/>
    <d v="2025-09-16T00:00:00"/>
    <n v="22025000731"/>
    <s v="2025 10 2312 212"/>
    <n v="237.16"/>
    <x v="111"/>
    <s v="Suministro del  reloj programador y puesta en marcha de equipos de aire acondicionado  del CVA PASAJE DE LA MARQUESIN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6350"/>
    <s v="D"/>
    <d v="2025-09-22T00:00:00"/>
    <n v="22025001269"/>
    <s v="2025 07 1711 22104"/>
    <n v="235.01"/>
    <x v="158"/>
    <s v="BOTA BLASTER S1P SRC ESD T-38 (                       ) / BOTA BLASTER S1P SRC ESD T-38 (                       )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4"/>
  </r>
  <r>
    <n v="220250041236"/>
    <s v="D"/>
    <d v="2025-08-21T00:00:00"/>
    <n v="22025001128"/>
    <s v="2025 11 1621 22199"/>
    <n v="234.93"/>
    <x v="376"/>
    <s v="CONTENEDOR Nº 1 AZUL. SUSTITUCIÓN DE BISAGRAS. REPARACIÓN DE ABOLLADURAS."/>
    <n v="300"/>
    <s v="CIGALES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3864"/>
    <s v="D"/>
    <d v="2025-09-03T00:00:00"/>
    <n v="22025001125"/>
    <s v="2025 11 1621 22103"/>
    <n v="234.74"/>
    <x v="406"/>
    <s v="ASUNTO: CAMBIO DE DATOS DE ISOTANK AMFC + / INTEGRACION DE DATOS... 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03"/>
  </r>
  <r>
    <n v="220250041168"/>
    <s v="D"/>
    <d v="2025-08-21T00:00:00"/>
    <n v="22025001266"/>
    <s v="2025 07 1711 214"/>
    <n v="232.92"/>
    <x v="422"/>
    <s v="GARRAFA ADBLUE 10LT. C/FLEX 23 / 6 W21002 CRYSTAL CLEAN&amp; PROTECT 125ML / WD-40 MULTIUSOS 500 ML / MTN PRO Reverso Verde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3909"/>
    <s v="D"/>
    <d v="2025-09-03T00:00:00"/>
    <n v="22025001124"/>
    <s v="2025 11 1621 214"/>
    <n v="227.48"/>
    <x v="427"/>
    <s v="CORREA ACANALADA / SENSOR PRESION DE ACEITE IVECO / CAMARA DE 16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6889"/>
    <s v="AD"/>
    <d v="2025-08-06T00:00:00"/>
    <n v="22025006052"/>
    <s v="2025 01 4331 22799"/>
    <n v="375.1"/>
    <x v="267"/>
    <s v="COORDINACIÓN DE SEGURIDAD Y SALUD PARA LA OBRA DE ADECUACIÓN DE LA SALA DE CLIMATIZACIÓN DE LA AGENCIA DE INNOVACIÓN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8707"/>
    <s v="AD"/>
    <d v="2025-09-30T00:00:00"/>
    <n v="22025007056"/>
    <s v="2025 02 9332 213"/>
    <n v="364.62"/>
    <x v="1021"/>
    <s v="MANTENIMIENTO COMPRESOR PUSKA PKM20 CAI 1321819 548 H"/>
    <n v="220"/>
    <s v="LA CISTERNIGA"/>
    <s v="VALLADOLID"/>
    <x v="0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3"/>
  </r>
  <r>
    <n v="220250031571"/>
    <s v="AD"/>
    <d v="2025-07-08T00:00:00"/>
    <n v="22025005111"/>
    <s v="2025 10 2315 22799"/>
    <n v="363"/>
    <x v="747"/>
    <s v="TALLER SER MUJER PASADOS LOS 40 EN EL CENTRO MUNICIPAL DE IGUALDAD // JULI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6935"/>
    <s v="AD"/>
    <d v="2025-08-07T00:00:00"/>
    <n v="22025006193"/>
    <s v="2025 03 9241 212"/>
    <n v="363"/>
    <x v="58"/>
    <s v="SELLADO DE VENTANAS DE SÓTANO Y PLANTA BAJA DEL C.C. RONDILLA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2"/>
  </r>
  <r>
    <n v="220250032081"/>
    <s v="AD"/>
    <d v="2025-07-11T00:00:00"/>
    <n v="22025005159"/>
    <s v="2025 11 3111 22799"/>
    <n v="359.98"/>
    <x v="118"/>
    <s v="TRABAJOS DE DESATASCO DE RED DE SANEAMIENTO DEL CMPA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3111"/>
    <s v="3111. Protección de la salubridad pública"/>
    <s v="22"/>
    <s v="22799"/>
  </r>
  <r>
    <n v="220250031635"/>
    <s v="AD"/>
    <d v="2025-07-09T00:00:00"/>
    <n v="22025005051"/>
    <s v="2025 01 9203 22699"/>
    <n v="358.16"/>
    <x v="166"/>
    <s v="PLACA ALUMINIO ALBERGUE PINAR DE ANTEQUERA, R.I."/>
    <n v="220"/>
    <s v="VALLADOLID"/>
    <s v="VALLADOLID"/>
    <x v="3"/>
    <s v="AdDirec - Adjudicación Directa"/>
    <s v="SinC - Sin Criterio"/>
    <x v="0"/>
    <x v="2"/>
    <s v="2"/>
    <s v="2. Gastos corrientes en bienes y servicios"/>
    <s v="01"/>
    <x v="6"/>
    <s v="9203"/>
    <s v="9203. Unidad de régimen interior"/>
    <s v="22"/>
    <s v="22699"/>
  </r>
  <r>
    <n v="220250032082"/>
    <s v="AD"/>
    <d v="2025-07-11T00:00:00"/>
    <n v="22025005160"/>
    <s v="2025 11 3111 213"/>
    <n v="352.11"/>
    <x v="187"/>
    <s v="CONEXION DE UNIDADES CONDENSADORAS DE AIRE ACONDICIONADO EN CENTRO DE SALUD MUNICIPAL CASA DEL BARCO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3111"/>
    <s v="3111. Protección de la salubridad pública"/>
    <s v="21"/>
    <s v="213"/>
  </r>
  <r>
    <n v="220250045567"/>
    <s v="AD"/>
    <d v="2025-09-16T00:00:00"/>
    <n v="22025006061"/>
    <s v="2025 10 2315 22799"/>
    <n v="344.85"/>
    <x v="24"/>
    <s v="AMPLIACION DEL DISEÑO, MAQUETACIÓN Y ARTE FINAL CAMPAÑA &quot;&quot;VALLADOLID LIBRE DE AGRESIONES SEXISTAS&quot;&quot; FERIAS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45517"/>
    <s v="D"/>
    <d v="2025-09-16T00:00:00"/>
    <n v="22025001128"/>
    <s v="2025 11 1621 22199"/>
    <n v="226.2"/>
    <x v="337"/>
    <s v="931-22X120-250 TORNILLO  C/ HEXAGONAL  8.8 MEDIA ROSCA / 985-M-22-250  TU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6311"/>
    <s v="D"/>
    <d v="2025-09-22T00:00:00"/>
    <n v="22025001270"/>
    <s v="2025 07 1711 22199"/>
    <n v="225.18"/>
    <x v="243"/>
    <s v="ALB: 25-223629 PED: 25-038355-1104 S/PED: 2106 / BOTE HILO TEFLON UNILOCK 160M TANGIT / COLLARIN AZUL DUCTIL PE-PVC 200-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3928"/>
    <s v="D"/>
    <d v="2025-09-03T00:00:00"/>
    <n v="22025001126"/>
    <s v="2025 11 1621 22104"/>
    <n v="224.12"/>
    <x v="158"/>
    <s v="ZAPATO ACEBO FRESH S3 MF Nº40 / ZAPATO MONTI S3 SRC Nº45 / ZAPATO AC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04"/>
  </r>
  <r>
    <n v="220250046294"/>
    <s v="D"/>
    <d v="2025-09-22T00:00:00"/>
    <n v="22025001270"/>
    <s v="2025 07 1711 22199"/>
    <n v="224.02"/>
    <x v="774"/>
    <s v="Nº VALE: 2101 / CUCHILLA CORTACESPED HONDA HRD 536 HXE / Nº VALE 2119 / PASADOR FRESAS MOTOAZADA HONDA / CLIP PASADOR FR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9423"/>
    <s v="D"/>
    <d v="2025-08-14T00:00:00"/>
    <n v="22025000730"/>
    <s v="2025 10 2312 212"/>
    <n v="223.98"/>
    <x v="693"/>
    <s v="MANT. SUMINISTRO DE TUBO CUADRADO 90X90X3 S 275 JOH,1 PLETINA DE 40X10 S 275 JR, PLACAS PARA EL CVA DELICIAS- AM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7511"/>
    <s v="D"/>
    <d v="2025-08-07T00:00:00"/>
    <n v="22025000917"/>
    <s v="2025 11 1321 214"/>
    <n v="223.85"/>
    <x v="460"/>
    <s v="FILTRO DE ACEITE HF138RC / FILTRO DE ACEITE HF303RC / FILTRO DE ACEITE HF204RC / KIT DE REPARACIÓN BOMBA DE FRENO TRASER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3901"/>
    <s v="D"/>
    <d v="2025-09-03T00:00:00"/>
    <n v="22025001123"/>
    <s v="2025 11 1631 214"/>
    <n v="220.22"/>
    <x v="29"/>
    <s v="REPARACION MAQUINARIA ( RA VA-25/000654, AV VA-25/001061 ) 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0494"/>
    <s v="AD"/>
    <d v="2025-07-02T00:00:00"/>
    <n v="22025005018"/>
    <s v="2025 02 9331 210"/>
    <n v="4690"/>
    <x v="649"/>
    <s v="ELIMINACION DE CONSTRUCCION ANEJA A PARCELA MUNICIPAL UTILIZADA COMO TRASTERO EN PS PRADO DE LA MAGDALENA, 9."/>
    <n v="220"/>
    <s v="CABEZÓN DE PISUERGA"/>
    <s v="VALLADOLID"/>
    <x v="0"/>
    <s v="AdDirec - Adjudicación Directa"/>
    <s v="SinC - Sin Criterio"/>
    <x v="0"/>
    <x v="2"/>
    <s v="2"/>
    <s v="2. Gastos corrientes en bienes y servicios"/>
    <s v="02"/>
    <x v="5"/>
    <s v="9331"/>
    <s v="9331. Gestión del patrimonio"/>
    <s v="21"/>
    <s v="210"/>
  </r>
  <r>
    <n v="220250041743"/>
    <s v="D"/>
    <d v="2025-08-25T00:00:00"/>
    <n v="22025001129"/>
    <s v="2025 11 1631 214"/>
    <n v="214.99"/>
    <x v="389"/>
    <s v="LATG.  COMPACTA 2SC 1/2&quot;&quot; 5.25met / PEDIDO 1471KDY / JUNTA TORICA 39,3...// AM EXP 18/2022 // SERVICIO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7603"/>
    <s v="AD"/>
    <d v="2025-09-24T00:00:00"/>
    <n v="22025007040"/>
    <s v="2025 05 4312 22799"/>
    <n v="342.38"/>
    <x v="1022"/>
    <s v="Servicio de desinsectación y desratización del mercado la Rondilla.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10"/>
    <s v="4312"/>
    <s v="4312. Mercados"/>
    <s v="22"/>
    <s v="22799"/>
  </r>
  <r>
    <n v="220250039142"/>
    <s v="D"/>
    <d v="2025-08-14T00:00:00"/>
    <n v="22025004894"/>
    <s v="2025 06 3232 212"/>
    <n v="214.9"/>
    <x v="482"/>
    <s v="M² BALDOSA 33X33X4 60 TACOS GRIS // CEIP NUESTRA SEÑORA DEL DUERO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1198"/>
    <s v="D"/>
    <d v="2025-08-21T00:00:00"/>
    <n v="22025001602"/>
    <s v="2025 07 1711 619"/>
    <n v="213.01"/>
    <x v="243"/>
    <s v="ALB: 25-220284 PED: 25-033010-1003 S/PED: 2010 / MODULO PROGRAMADOR SOLEM DC 9V BL-IP1 1 ESTACION BLUETOOTH / BOLSA 10 U"/>
    <n v="300"/>
    <s v="VALLADOLID"/>
    <s v="VALLADOLID"/>
    <x v="3"/>
    <s v="PrAbier - Procedimiento Abierto"/>
    <s v="MultiC - MultiCriterio"/>
    <x v="1"/>
    <x v="2"/>
    <s v="6"/>
    <s v="6. Inversiones reales"/>
    <s v="07"/>
    <x v="9"/>
    <s v="1711"/>
    <s v="1711. Parques y jardines"/>
    <s v="61"/>
    <s v="619"/>
  </r>
  <r>
    <n v="220250044556"/>
    <s v="D"/>
    <d v="2025-09-10T00:00:00"/>
    <n v="22025004894"/>
    <s v="2025 06 3232 212"/>
    <n v="211.69"/>
    <x v="482"/>
    <s v="M² BALDOSA 4 PASTILLAS ROJA 20X20 STD / PALET TV-RUBI / SACO CEMENTO GRIS 32.5 R // CEIP MARTÍN BARÓ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7327"/>
    <s v="D"/>
    <d v="2025-08-07T00:00:00"/>
    <n v="22025000769"/>
    <s v="2025 11 1361 22199"/>
    <n v="211.01"/>
    <x v="125"/>
    <s v="DIFERENCIAL SE ID 4P 25A 30MA AC A9R81425 / DIFERENCIAL SE ID 4P 25A 300MA AC A9R84425 / DIFERENCIAL SE ID 4P 25A 300M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3843"/>
    <s v="D"/>
    <d v="2025-09-03T00:00:00"/>
    <n v="22025001270"/>
    <s v="2025 07 1711 22199"/>
    <n v="210.43"/>
    <x v="243"/>
    <s v="ALB: 25-221969 PED: 25-035649-1003 S/PED: 2049 / MATABI CAMPANA CONICA UNIT. (951) / GRIFO DE BOLA MANGUERA 1/2&quot;&quot; / GRIFO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8121"/>
    <s v="D"/>
    <d v="2025-09-26T00:00:00"/>
    <n v="22025001070"/>
    <s v="2025 11 3111 22199"/>
    <n v="209.22"/>
    <x v="158"/>
    <s v="ALBARANES Nº 10.058797 Y 10.059034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3111"/>
    <s v="3111. Protección de la salubridad pública"/>
    <s v="22"/>
    <s v="22199"/>
  </r>
  <r>
    <n v="220250037584"/>
    <s v="D"/>
    <d v="2025-08-07T00:00:00"/>
    <n v="22025001325"/>
    <s v="2025 10 2412 22199"/>
    <n v="209.18"/>
    <x v="452"/>
    <s v="SUMINISTRO DE OTTOCENTO BASE P 4LTPARA EL CURSO DE PINTURA DEC. DEL C. DE F. PA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4489"/>
    <s v="D"/>
    <d v="2025-09-10T00:00:00"/>
    <n v="22025002819"/>
    <s v="2025 08 1532 210"/>
    <n v="206.34"/>
    <x v="243"/>
    <s v="ALB: 25-219361 PED: 25-031444-1003 S/PED: ENRIQUE / C250 REVO 600 CUADRADO LIBRE 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48156"/>
    <s v="D"/>
    <d v="2025-09-26T00:00:00"/>
    <n v="22025004010"/>
    <s v="2025 03 9241 213"/>
    <n v="206"/>
    <x v="234"/>
    <s v="MATERIAL DE FERRETERÍA PARA VARIOS CENTROS CÍV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5456"/>
    <s v="D"/>
    <d v="2025-09-16T00:00:00"/>
    <n v="22025001122"/>
    <s v="2025 11 1621 214"/>
    <n v="204.2"/>
    <x v="287"/>
    <s v="4795JCT-H.M.O.  REVISAR FUNCIONAMIENTO DE LAS TECLAS  DE  LAS MAR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121"/>
    <s v="D"/>
    <d v="2025-08-28T00:00:00"/>
    <n v="22025004895"/>
    <s v="2025 06 3231 212"/>
    <n v="202.76"/>
    <x v="386"/>
    <s v="SUMINISTRO MATERIAL DE FERRETERIA // ESCUELA INFANTIL EL PRINCIPITO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41708"/>
    <s v="D"/>
    <d v="2025-08-25T00:00:00"/>
    <n v="22025000769"/>
    <s v="2025 11 1361 22199"/>
    <n v="200.12"/>
    <x v="220"/>
    <s v="PDPLR22C10 - Pila alcalina Duracell-Procell 9V LR22 (caja 10 un / PDPLR03C10 - Pila alcalina Duracell-Procell AAA LR03 1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9110"/>
    <s v="D"/>
    <d v="2025-08-14T00:00:00"/>
    <n v="22025000731"/>
    <s v="2025 10 2312 212"/>
    <n v="198.88"/>
    <x v="452"/>
    <s v="MANT. SUMINISTRO DE SEGOCRYL M-60 S RAL-9010 15LT Y  TKROM BASE UNI PARA EL CVA PASAJE DE LA MARQUESINA- AM. INICIATIVA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9137"/>
    <s v="D"/>
    <d v="2025-08-14T00:00:00"/>
    <n v="22025004894"/>
    <s v="2025 06 3232 212"/>
    <n v="198.63"/>
    <x v="125"/>
    <s v="SUMINISTRO MATERIAL DE FONTANERÍA - ALCANTARILLADO Y ACCESORIO // CEIP MARÍA DE MOLINA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4646"/>
    <s v="D"/>
    <d v="2025-09-10T00:00:00"/>
    <n v="22025001122"/>
    <s v="2025 11 1621 214"/>
    <n v="193.59"/>
    <x v="96"/>
    <s v="MANO DE OBRA / REALIZAR CARGA CORRECTA DE A/A, SUSTITUIR OBUSE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0679"/>
    <s v="D"/>
    <d v="2025-08-19T00:00:00"/>
    <n v="22025004014"/>
    <s v="2025 03 9241 212"/>
    <n v="191.17"/>
    <x v="369"/>
    <s v="TABLEROS PARA MONTAR ARMARIO EN C.C. DELICIA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9199"/>
    <s v="D"/>
    <d v="2025-08-14T00:00:00"/>
    <n v="22025004895"/>
    <s v="2025 06 3231 212"/>
    <n v="190.03"/>
    <x v="445"/>
    <s v="SUMINISTRO MATERIAL DE FONTANERÍA // EIM EL PRINCIPITO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47683"/>
    <s v="D"/>
    <d v="2025-09-25T00:00:00"/>
    <n v="22025001274"/>
    <s v="2025 07 1711 213"/>
    <n v="188.8"/>
    <x v="462"/>
    <s v="ABRAZADERA / TUBO COMBUSTIBLE / Mano de obra a cliente SUSTITUCION MANGUITO COMBUSTIBLE"/>
    <n v="300"/>
    <s v="PALENCIA"/>
    <s v="PALENCIA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4674"/>
    <s v="D"/>
    <d v="2025-09-10T00:00:00"/>
    <n v="22025001122"/>
    <s v="2025 11 1621 214"/>
    <n v="188.42"/>
    <x v="287"/>
    <s v="7685MJN  SUSTITUIR  ABRAZADERA  DE ESCAPE ROTA Y POSICIONAR TUBE...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9054"/>
    <s v="D"/>
    <d v="2025-08-14T00:00:00"/>
    <n v="22025004932"/>
    <s v="2025 06 3321 212"/>
    <n v="187.6"/>
    <x v="238"/>
    <s v="VENTILADOR EHL VE 5899  200Y204 // 4 UNIDADES // BIBLIOTECAS MUNICIP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321"/>
    <s v="3321. Bibliotecas públicas"/>
    <s v="21"/>
    <s v="212"/>
  </r>
  <r>
    <n v="220250045710"/>
    <s v="D"/>
    <d v="2025-09-18T00:00:00"/>
    <n v="22025001129"/>
    <s v="2025 11 1631 214"/>
    <n v="187.02"/>
    <x v="714"/>
    <s v="CUB. 195/65R15 95T XL BRAV6 ( 0432LKB ) / DES/MONTAR+EQUIL TURI.... /// AM EXP 18/2022 // SERVICIO DE LIMPIEZA VIARIA."/>
    <n v="300"/>
    <s v="CÓRDOBA"/>
    <s v="CÓRDOBA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4068"/>
    <s v="D"/>
    <d v="2025-09-05T00:00:00"/>
    <n v="22025000917"/>
    <s v="2025 11 1321 214"/>
    <n v="182.95"/>
    <x v="460"/>
    <s v="SENSOR MARCHAS VERSYS 650 / VARILLA PEDAL CAMBIO VERSYS 650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1202"/>
    <s v="D"/>
    <d v="2025-08-21T00:00:00"/>
    <n v="22025001270"/>
    <s v="2025 07 1711 22199"/>
    <n v="182.3"/>
    <x v="243"/>
    <s v="ALB: 25-219851 PED: 25-032258-1003 S/PED: 2006 / MODULO PROGRAMADOR SOLEM DC 9V BL-IP1 1 ESTACION BLUETOOTH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6305"/>
    <s v="D"/>
    <d v="2025-09-22T00:00:00"/>
    <n v="22025001270"/>
    <s v="2025 07 1711 22199"/>
    <n v="182.3"/>
    <x v="243"/>
    <s v="ALB: 25-223306 PED: 25-037765-1015 S/PED: 2089 / MODULO PROGRAMADOR SOLEM DC 9V BL-IP1 1 ESTACION BLUETOOTH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6282"/>
    <s v="D"/>
    <d v="2025-09-22T00:00:00"/>
    <n v="22025001270"/>
    <s v="2025 07 1711 22199"/>
    <n v="178.03"/>
    <x v="167"/>
    <s v="ALBARAN: AV25/04836 F: 08/08/2025 / PROTECTOR AUDITIVO PELTOR OPTIME III H540A 3M / Retirado por Jesus Martinez / 2052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1224"/>
    <s v="D"/>
    <d v="2025-08-21T00:00:00"/>
    <n v="22025001128"/>
    <s v="2025 11 1621 22199"/>
    <n v="176.15"/>
    <x v="337"/>
    <s v="934-M 6-100   TUERCA C8 ZN / 9021-M 8 ZN ARAND.PL.ALA ANCHA / 124-M10 ZN ARANDELA PLANA S / 933-10X 20    TORNILLO  C/ H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7692"/>
    <s v="D"/>
    <d v="2025-09-25T00:00:00"/>
    <n v="22025001276"/>
    <s v="2025 07 1711 214"/>
    <n v="173.11"/>
    <x v="481"/>
    <s v="CUB 145/80R13 ILINK / NFU N2 / MONTAJE DUMPER / REPARA RUEDA DUMPER / MANO DE OBRA LIMPIEZA LLANTA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5339"/>
    <s v="D"/>
    <d v="2025-09-16T00:00:00"/>
    <n v="22025001325"/>
    <s v="2025 10 2412 22199"/>
    <n v="172.78"/>
    <x v="176"/>
    <s v="SUMINISTRO DE MAGNUM + BLANCO 15L  PARA EL CURSO DE  PINTURA DECORATIVA MIXTO/24/VA0008 - JACINTO BENAVENTE- C. DE FORM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3841"/>
    <s v="D"/>
    <d v="2025-09-03T00:00:00"/>
    <n v="22025001270"/>
    <s v="2025 07 1711 22199"/>
    <n v="171.99"/>
    <x v="243"/>
    <s v="ALB: 25-221596 PED: 25-034983-1003 S/PED: 2035 / MATABI ESPOLVOREADOR DE 2 KGS. POLMINOR / COLLARIN TOMA PE DN 20X1/2 /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7628"/>
    <s v="D"/>
    <d v="2025-09-25T00:00:00"/>
    <n v="22025002821"/>
    <s v="2025 08 1532 214"/>
    <n v="171.77"/>
    <x v="143"/>
    <s v="TA25 175 REPARACION VA-2049-AH KMS 140227 CAMBIAR ROTULA IZQ INFERIOR 1ºEJE / CAMBIAR CASQUILLOS DE BARRA ESTABILIZADORA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41239"/>
    <s v="D"/>
    <d v="2025-08-21T00:00:00"/>
    <n v="22025001126"/>
    <s v="2025 11 1621 22104"/>
    <n v="171.74"/>
    <x v="158"/>
    <s v="ZAPATO MONTI S3 SRC Nº40 (                       ) / ZAPATO MATE S3+CI+HI+SRC Nº45 (                       ) / ZAPATO A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04"/>
  </r>
  <r>
    <n v="220250039121"/>
    <s v="D"/>
    <d v="2025-08-14T00:00:00"/>
    <n v="22025001325"/>
    <s v="2025 10 2412 22199"/>
    <n v="168.06"/>
    <x v="452"/>
    <s v="SUMINISTRO DE SEGOCRYL COLOR PLUS BASE BL 12LT PARA EL CURSO DE PINTURA DEC.  MIXTO/24/VA/0008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6267"/>
    <s v="D"/>
    <d v="2025-09-22T00:00:00"/>
    <n v="22025001274"/>
    <s v="2025 07 1711 213"/>
    <n v="168.01"/>
    <x v="498"/>
    <s v="Albarán OT/ 148820 de 11/08/2025 ( Revisar carburación y puesta a punto de cortacésped Honda HRH 530. Ref.: Huerta del R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1778"/>
    <s v="D"/>
    <d v="2025-08-25T00:00:00"/>
    <n v="22025001132"/>
    <s v="2025 11 1631 22199"/>
    <n v="167.71"/>
    <x v="238"/>
    <s v="REMACHE BRALO FLOR 4.8X30 AL/AC C-14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45781"/>
    <s v="D"/>
    <d v="2025-09-18T00:00:00"/>
    <n v="22025000917"/>
    <s v="2025 11 1321 214"/>
    <n v="166.04"/>
    <x v="460"/>
    <s v="FILTRO DE AIRE HFA2610 / TORNILLO ESPECIAL CABALLETE LATERAL HONDA CB-250 / TUERCA / TAPIZADO DE ASIENTO MOTO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3089"/>
    <s v="D"/>
    <d v="2025-08-28T00:00:00"/>
    <n v="22025001123"/>
    <s v="2025 11 1631 214"/>
    <n v="164.15"/>
    <x v="29"/>
    <s v="BOBINA / AUTOCUT 46-2 / AUTOCUT C 26-2. /// AM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7440"/>
    <s v="D"/>
    <d v="2025-08-07T00:00:00"/>
    <n v="22025000731"/>
    <s v="2025 10 2312 212"/>
    <n v="163.98"/>
    <x v="238"/>
    <s v="MANTENIMIENTO, SUMINISTRO DE  BOMBILLO TESA 5030 35X35 LPAA EL CVA PAAJE DE LA MARQUESINA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8109"/>
    <s v="D"/>
    <d v="2025-09-26T00:00:00"/>
    <n v="22025001270"/>
    <s v="2025 07 1711 22199"/>
    <n v="163.57"/>
    <x v="774"/>
    <s v="Nº VALE 2253 ( DESTINO: SOTO ) / CUCHILLA CORTACESPED HONDA HRH 536 HXE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3131"/>
    <s v="D"/>
    <d v="2025-08-28T00:00:00"/>
    <n v="22025004894"/>
    <s v="2025 06 3232 212"/>
    <n v="163.5"/>
    <x v="243"/>
    <s v="SUMINISTRO MATERIAL DE FONTANERIA // CEIP MARINA ESCOBAR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1735"/>
    <s v="ADO"/>
    <d v="2025-08-25T00:00:00"/>
    <n v="22025006310"/>
    <s v="2025 01 4331 214"/>
    <n v="335.05"/>
    <x v="739"/>
    <s v="OS CARGA BATERZA  MATRICULA 2499HKJ / LIQUIDO DE FRENOS / LIQUIDO DE FRENOS / PASTILLAS DE FRENO TRASERAS / PASTILLAS DE"/>
    <n v="240"/>
    <s v="ARROYO DE LA ENCOMIENDA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1"/>
    <s v="214"/>
  </r>
  <r>
    <n v="220250044160"/>
    <s v="AD"/>
    <d v="2025-09-09T00:00:00"/>
    <n v="22025006480"/>
    <s v="2025 10 2311 22700"/>
    <n v="333.96"/>
    <x v="981"/>
    <s v="DESINSECTACION VIVIENDA ALOJAMIENTOS PROVISIONALES EN C/ TORTOLA 2 1ºC Esc DCHA"/>
    <n v="220"/>
    <s v="LA CISTERNIGA"/>
    <s v="VALLADOLID"/>
    <x v="0"/>
    <s v="AdDirec - Adjudicación Directa"/>
    <s v="SinC - Sin Criterio"/>
    <x v="0"/>
    <x v="2"/>
    <s v="2"/>
    <s v="2. Gastos corrientes en bienes y servicios"/>
    <s v="10"/>
    <x v="3"/>
    <s v="2311"/>
    <s v="2311. Intervención social"/>
    <s v="22"/>
    <s v="22700"/>
  </r>
  <r>
    <n v="220250044329"/>
    <s v="AD"/>
    <d v="2025-09-09T00:00:00"/>
    <n v="22025006175"/>
    <s v="2025 10 2312 213"/>
    <n v="323.07"/>
    <x v="67"/>
    <s v="SUBSANACION EL EQUIPO DE EMERGENCIA DEL ASCENSOR DEL  ESPACIO DE MAYORES LAS FLORES- INICIATIVA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47611"/>
    <s v="AD"/>
    <d v="2025-09-24T00:00:00"/>
    <n v="22025006834"/>
    <s v="2025 07 1721 214"/>
    <n v="322.33"/>
    <x v="1023"/>
    <s v="REPARACION POR ERROR COMBUSTIBLE YARIS 9707JVH"/>
    <n v="220"/>
    <s v="VALLADOLID"/>
    <s v="VALLADOLID"/>
    <x v="0"/>
    <s v="AdDirec - Adjudicación Directa"/>
    <s v="SinC - Sin Criterio"/>
    <x v="0"/>
    <x v="2"/>
    <s v="2"/>
    <s v="2. Gastos corrientes en bienes y servicios"/>
    <s v="07"/>
    <x v="9"/>
    <s v="1721"/>
    <s v="1721. Protección del medio ambiente"/>
    <s v="21"/>
    <s v="214"/>
  </r>
  <r>
    <n v="220250045583"/>
    <s v="AD"/>
    <d v="2025-09-16T00:00:00"/>
    <n v="22025006769"/>
    <s v="2025 03 9241 213"/>
    <n v="319.44"/>
    <x v="685"/>
    <s v="REVISIÓN Y REPARACIÓN DE BAFLES DEL TEATRO DEL C.C. JOSÉ LUIS MOSQUERA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44093"/>
    <s v="D"/>
    <d v="2025-09-05T00:00:00"/>
    <n v="22025004894"/>
    <s v="2025 06 3232 212"/>
    <n v="161.55000000000001"/>
    <x v="176"/>
    <s v="SUMINISTRO MATERIAL DE PINTUR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4682"/>
    <s v="D"/>
    <d v="2025-09-10T00:00:00"/>
    <n v="22025001128"/>
    <s v="2025 11 1621 22199"/>
    <n v="161.15"/>
    <x v="125"/>
    <s v="MT CABLE RV-K FLEX  1X70     0,6/1KV / TERMINAL NILED TTA- 95 TORNILLO SUB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6615"/>
    <s v="AD"/>
    <d v="2025-08-05T00:00:00"/>
    <n v="22025005530"/>
    <s v="2025 10 2312 22699"/>
    <n v="317.60000000000002"/>
    <x v="848"/>
    <s v="ACTUACIÓN MUSICAL  POR LAS FIESTAS DE VALLADOLID, PARA LOS USUARIOS DE LOS CVA ,  LA PEÑA  CON SOLERA - INICIATIVAS SOC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34608"/>
    <s v="AD"/>
    <d v="2025-07-24T00:00:00"/>
    <n v="22025005353"/>
    <s v="2025 07 1711 22799"/>
    <n v="316.8"/>
    <x v="1024"/>
    <s v="Contenedores higiénicos para WC femeninos de las casetas del servicio. Ejercicio 2025"/>
    <n v="220"/>
    <s v="CIGUÑUELA"/>
    <s v="VALLADOLID"/>
    <x v="0"/>
    <s v="AdDirec - Adjudicación Directa"/>
    <s v="SinC - Sin Criterio"/>
    <x v="0"/>
    <x v="2"/>
    <s v="2"/>
    <s v="2. Gastos corrientes en bienes y servicios"/>
    <s v="07"/>
    <x v="9"/>
    <s v="1711"/>
    <s v="1711. Parques y jardines"/>
    <s v="22"/>
    <s v="22799"/>
  </r>
  <r>
    <n v="220250045603"/>
    <s v="AD"/>
    <d v="2025-09-17T00:00:00"/>
    <n v="22025004172"/>
    <s v="2025 11 1621 22104"/>
    <n v="4646.3999999999996"/>
    <x v="949"/>
    <s v="COMPL. TRAMITACIÓN 2ª PRORROGA CONTRATO SUMINISTRO VESTURARIO EXP. 28/2021 LOTES 4 Y 5. SERVICIO DE LIMPIEZA."/>
    <n v="220"/>
    <s v="LA CISTERNIGA"/>
    <s v="VALLADOLID"/>
    <x v="3"/>
    <s v="PrAbier - Procedimiento Abierto"/>
    <s v="MultiC - MultiCriterio"/>
    <x v="2"/>
    <x v="2"/>
    <s v="2"/>
    <s v="2. Gastos corrientes en bienes y servicios"/>
    <s v="11"/>
    <x v="0"/>
    <s v="1621"/>
    <s v="1621. Recogida de residuos"/>
    <s v="22"/>
    <s v="22104"/>
  </r>
  <r>
    <n v="220250042120"/>
    <s v="D"/>
    <d v="2025-08-26T00:00:00"/>
    <n v="22025003811"/>
    <s v="2025 04 9204 641"/>
    <n v="4363.5600000000004"/>
    <x v="1025"/>
    <s v="SISTEMA DE INFORMACIÓN AL CIUDADANO, BASADO EN EL SISTEMA DE GESTIÓN DOCUMENTAL DOGMA, LOTE 14, 2025/AAR/25"/>
    <n v="300"/>
    <s v="LAS ROZAS DE MADRID"/>
    <s v="MADRID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43598"/>
    <s v="D"/>
    <d v="2025-09-02T00:00:00"/>
    <n v="22025002825"/>
    <s v="2025 02 1511 609"/>
    <n v="3750"/>
    <x v="1026"/>
    <s v="3ER. PREMIO POR LA PROPOSIC.LA ALARGADA SOMBRA DEL CIPRÉS PROYEC.BÁSICO,EJECUC.YDIREC.OBRA REVITALIZ.PLAZA STA. BRÍGIDA"/>
    <n v="300"/>
    <s v="VALLADOLID"/>
    <s v="VALLADOLID"/>
    <x v="0"/>
    <s v="PrAbier - Procedimiento Abierto"/>
    <s v="MultiC - MultiCriterio"/>
    <x v="2"/>
    <x v="2"/>
    <s v="6"/>
    <s v="6. Inversiones reales"/>
    <s v="02"/>
    <x v="5"/>
    <s v="1511"/>
    <s v="1511. Planficación y gestión del urbanismo"/>
    <s v="60"/>
    <s v="609"/>
  </r>
  <r>
    <n v="220250048240"/>
    <s v="AD"/>
    <d v="2025-09-26T00:00:00"/>
    <n v="22025007035"/>
    <s v="2025 06 3231 22799"/>
    <n v="316.04000000000002"/>
    <x v="8"/>
    <s v="REPOSICIÓN DE ÁRBOL EN LA ESCUELA INFANTIL EL PRINCIPITO.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4"/>
    <s v="3231"/>
    <s v="3231. Escuelas infantiles"/>
    <s v="22"/>
    <s v="22799"/>
  </r>
  <r>
    <n v="220250032950"/>
    <s v="AD"/>
    <d v="2025-07-15T00:00:00"/>
    <n v="22025004547"/>
    <s v="2025 04 9202 16204"/>
    <n v="312.67"/>
    <x v="1027"/>
    <s v="4 PLACAS CONMEMORATIVAS EVENTO SANTA RITA 2025, AGRADECIMIENTO A FAMILIARES FALLECIDOS, AYTO. DE VALLADOLID"/>
    <n v="220"/>
    <s v="VALLADOLID"/>
    <s v="VALLADOLID"/>
    <x v="3"/>
    <s v="AdDirec - Adjudicación Directa"/>
    <s v="SinC - Sin Criterio"/>
    <x v="0"/>
    <x v="2"/>
    <s v="1"/>
    <s v="1. Gastos de personal"/>
    <s v="04"/>
    <x v="1"/>
    <s v="9202"/>
    <s v="9202. Gestión de recursos humanos"/>
    <s v="16"/>
    <s v="16204"/>
  </r>
  <r>
    <n v="220250048704"/>
    <s v="AD"/>
    <d v="2025-09-30T00:00:00"/>
    <n v="22025006968"/>
    <s v="2025 02 9332 212"/>
    <n v="308.55"/>
    <x v="118"/>
    <s v="DESATASCO DOS ARQUETAS SITUADAS EN LA PARTE BAJA CASA CONSISTORIAL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2"/>
  </r>
  <r>
    <n v="220250043750"/>
    <s v="D"/>
    <d v="2025-09-03T00:00:00"/>
    <n v="22025001347"/>
    <s v="2025 02 9332 212"/>
    <n v="308.26"/>
    <x v="234"/>
    <s v="SIN ID-MANTENIMEINTO / BOSCH SET STARLOCK  4PZ. + 1PZ. 2 608 664 131 / ID: 0046806-CASA CONSISTORIAL / BOMBILLO TESA 503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3629"/>
    <s v="AD"/>
    <d v="2025-09-02T00:00:00"/>
    <n v="22025006291"/>
    <s v="2025 03 9241 22700"/>
    <n v="301.63"/>
    <x v="8"/>
    <s v="PODA Y RETIRADA DE ARBOL QUEBRADO EN C.I.C. EL EMPECINADO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2"/>
    <s v="22700"/>
  </r>
  <r>
    <n v="220250031566"/>
    <s v="AD"/>
    <d v="2025-07-08T00:00:00"/>
    <n v="22025005130"/>
    <s v="2025 10 2315 22799"/>
    <n v="300"/>
    <x v="585"/>
    <s v="TALLERES DE COMPETENCIAS DIGITALES EN EL CENTRO MUNICIPAL DE IGUALDAD // JULIO Y AGOST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4465"/>
    <s v="AD"/>
    <d v="2025-07-22T00:00:00"/>
    <n v="22025005414"/>
    <s v="2025 11 1321 213"/>
    <n v="299.48"/>
    <x v="165"/>
    <s v="CARGA Y REVISIÓN DE EXTINTORES EDIFICIO DE JEFATURA DE POLICIA MUNICIPAL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1"/>
    <s v="213"/>
  </r>
  <r>
    <n v="220250036279"/>
    <s v="AD"/>
    <d v="2025-08-01T00:00:00"/>
    <n v="22025006049"/>
    <s v="2025 07 1623 619"/>
    <n v="3738.9"/>
    <x v="574"/>
    <s v="REDACCIÓN DE LA CERTIFICACIÓN AMBIENTAL NECESARIA PARA EL INICIO DE ACTIVIDAD DEL NUEVO VERTEDERO. PLAZO: 2 SEMANAS."/>
    <n v="220"/>
    <s v="ALCOBENDAS"/>
    <s v="MADRID"/>
    <x v="4"/>
    <s v="AdDirec - Adjudicación Directa"/>
    <s v="SinC - Sin Criterio"/>
    <x v="0"/>
    <x v="2"/>
    <s v="6"/>
    <s v="6. Inversiones reales"/>
    <s v="07"/>
    <x v="9"/>
    <s v="1623"/>
    <s v="1623. Tratamiento de residuos"/>
    <s v="61"/>
    <s v="619"/>
  </r>
  <r>
    <n v="220250044863"/>
    <s v="D"/>
    <d v="2025-09-11T00:00:00"/>
    <n v="22025001477"/>
    <s v="2025 10 2312 213"/>
    <n v="1866.74"/>
    <x v="57"/>
    <s v="LOTE 1 CRA MANTENIMIENTO ALARMAS Y SISTEMAS ANTIINTRUSION EN VIRTUD DE ACUERDO MARCO EN CENTROS DE VIDA ACTIVA Y ALV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3"/>
  </r>
  <r>
    <n v="220250047200"/>
    <s v="AD"/>
    <d v="2025-09-23T00:00:00"/>
    <n v="22025001656"/>
    <s v="2025 10 2412 22102"/>
    <n v="3500"/>
    <x v="55"/>
    <s v="contrato suministro gas natural Centro Formacion para el Empleo de 1/10/2025 a 31/12/2025"/>
    <n v="220"/>
    <s v="BARCELONA"/>
    <s v="BARCELONA"/>
    <x v="3"/>
    <s v="PrAbier - Procedimiento Abierto"/>
    <s v="MultiC - MultiCriterio"/>
    <x v="2"/>
    <x v="2"/>
    <s v="2"/>
    <s v="2. Gastos corrientes en bienes y servicios"/>
    <s v="10"/>
    <x v="3"/>
    <s v="2412"/>
    <s v="2412. Formación para el empleo"/>
    <s v="22"/>
    <s v="22102"/>
  </r>
  <r>
    <n v="220250041204"/>
    <s v="D"/>
    <d v="2025-08-21T00:00:00"/>
    <n v="22025001270"/>
    <s v="2025 07 1711 22199"/>
    <n v="158.41"/>
    <x v="243"/>
    <s v="ALB: 25-218080 PED: 25-029477-1003 S/PED: 1485 / MODULO PROGRAMADOR SOLEM DC 9V BL-IP4 4 ESTACIONES BLUETOOTH / HERRAMIE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7468"/>
    <s v="D"/>
    <d v="2025-08-07T00:00:00"/>
    <n v="22025002821"/>
    <s v="2025 08 1532 214"/>
    <n v="156.28"/>
    <x v="143"/>
    <s v="TA25 142 REPARACION 4746-FZF KMS 150305 CAMBIAR NODRIZA / 580299771600 DSTO.EXPANSION / 001776479200 ABRAZADERA MANG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41265"/>
    <s v="D"/>
    <d v="2025-08-21T00:00:00"/>
    <n v="22025000917"/>
    <s v="2025 11 1321 214"/>
    <n v="155.74"/>
    <x v="499"/>
    <s v="1 266055004R - FARO DIA LED IZDO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3878"/>
    <s v="D"/>
    <d v="2025-09-03T00:00:00"/>
    <n v="22025001129"/>
    <s v="2025 11 1631 214"/>
    <n v="155.04"/>
    <x v="341"/>
    <s v="REPARAR PINCHAZO  ( BARREDORA E-8109-BFB ) / REPARAR PINCHAZO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7362"/>
    <s v="D"/>
    <d v="2025-08-07T00:00:00"/>
    <n v="22025001427"/>
    <s v="2025 09 4321 213"/>
    <n v="151.77000000000001"/>
    <x v="693"/>
    <s v="SUMINISTRO MATERIAL PARA TRABAJOS REALIZADOS POR MANTENIMIENTO EN EL ESPACIO PINGÜINOS ARENA"/>
    <n v="300"/>
    <s v="VALLADOLID"/>
    <s v="VALLADOLID"/>
    <x v="3"/>
    <s v="PrAbier - Procedimiento Abierto"/>
    <s v="MultiC - MultiCriterio"/>
    <x v="1"/>
    <x v="2"/>
    <s v="2"/>
    <s v="2. Gastos corrientes en bienes y servicios"/>
    <s v="09"/>
    <x v="8"/>
    <s v="4321"/>
    <s v="4321. Turismo"/>
    <s v="21"/>
    <s v="213"/>
  </r>
  <r>
    <n v="220250045702"/>
    <s v="D"/>
    <d v="2025-09-18T00:00:00"/>
    <n v="22025001123"/>
    <s v="2025 11 1631 214"/>
    <n v="150.6"/>
    <x v="287"/>
    <s v="5682MDL-H.M.O.  COMPROBAR  TEMPERATURA  DE MOTOR,  REALIZAR..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9167"/>
    <s v="D"/>
    <d v="2025-08-14T00:00:00"/>
    <n v="22025004010"/>
    <s v="2025 03 9241 213"/>
    <n v="150.47999999999999"/>
    <x v="238"/>
    <s v="MATERIAL FERRETERÍA PARA CC CASA CUNA / ID 47187/ BISAGRA INVISIBLE 180 3D 23X95 CROMO SATINADO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8393"/>
    <s v="D"/>
    <d v="2025-08-11T00:00:00"/>
    <n v="22025000731"/>
    <s v="2025 10 2312 212"/>
    <n v="150.04"/>
    <x v="111"/>
    <s v="SUMINISTRO DE MATERIAL PARA  REPARAR TUBERIA DE RETO DEL  ACS.Tubo, codos y manguitos. CVA Z. ESTE- AM- INICIATIVAS SOC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7383"/>
    <s v="D"/>
    <d v="2025-08-07T00:00:00"/>
    <n v="22025004010"/>
    <s v="2025 03 9241 213"/>
    <n v="149.28"/>
    <x v="234"/>
    <s v="ID: 00-CC DELICIAS / CARTEL PLAST. 297x105 LUMI. 1102 / CARTEL PLAST. 297x105 LUMI. 1103 / CARTEL PLAST. 297x148 LUMI. 1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1200"/>
    <s v="D"/>
    <d v="2025-08-21T00:00:00"/>
    <n v="22025001270"/>
    <s v="2025 07 1711 22199"/>
    <n v="148.49"/>
    <x v="243"/>
    <s v="ALB: 25-219213 PED: 25-031244-1003 S/PED: 1496 / CAJA 50 DIFUSORES UNI-SPRAY 10CM + 15VAN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1798"/>
    <s v="D"/>
    <d v="2025-08-25T00:00:00"/>
    <n v="22025001122"/>
    <s v="2025 11 1621 214"/>
    <n v="145.44"/>
    <x v="143"/>
    <s v="TA25 158 REPARACION 4459-KLP KMS 209165 METER DIAGNOSIS EASY Y BORR.../// AM EXP 18/2022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9417"/>
    <s v="D"/>
    <d v="2025-08-14T00:00:00"/>
    <n v="22025000731"/>
    <s v="2025 10 2312 212"/>
    <n v="144.84"/>
    <x v="234"/>
    <s v="MANT, SUMINISTRO DE MATERIAL PARA REPARACIONES DEL CVA RONDILLA Y Z. ESTE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7576"/>
    <s v="D"/>
    <d v="2025-08-07T00:00:00"/>
    <n v="22025001324"/>
    <s v="2025 10 2412 22199"/>
    <n v="140.82"/>
    <x v="167"/>
    <s v="SUMINT. DE   PIEDRA AFILAR , PAQ. 200 PARA EL CURSO DE  PARQUES Y JARD. VI DEL C. DE F. PARA EL EMPLEO- JACINTO BENAV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7506"/>
    <s v="D"/>
    <d v="2025-08-07T00:00:00"/>
    <n v="22025002821"/>
    <s v="2025 08 1532 214"/>
    <n v="139.82"/>
    <x v="243"/>
    <s v="ALB: 25-216953 PED: 25-023362-1001 S/PED: SPM131946 / REPARACION DE:GENERADOR    MARCA:AYERBE   MODELO:SP10M-F   NS:SPM1"/>
    <n v="300"/>
    <s v="VALLADOLID"/>
    <s v="VALLADOLID"/>
    <x v="0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4"/>
  </r>
  <r>
    <n v="220250041261"/>
    <s v="D"/>
    <d v="2025-08-21T00:00:00"/>
    <n v="22025000917"/>
    <s v="2025 11 1321 214"/>
    <n v="137.79"/>
    <x v="476"/>
    <s v="acuerdo marco_4117JKP: tarjeta, pila mando y codificacion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1247"/>
    <s v="D"/>
    <d v="2025-08-21T00:00:00"/>
    <n v="22025000920"/>
    <s v="2025 11 1321 22199"/>
    <n v="137.02000000000001"/>
    <x v="234"/>
    <s v="CLAVIJA 3 TOMAS C/INT. DH 36.053/INT / CLAVIJA ADAPTADOR DOBLE 16A REF.430024 GARZA / FAMATEL BASE ELEC. C/CABLE C/INT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45349"/>
    <s v="D"/>
    <d v="2025-09-16T00:00:00"/>
    <n v="22025001325"/>
    <s v="2025 10 2412 22199"/>
    <n v="136.97999999999999"/>
    <x v="176"/>
    <s v="SUMINISTRO DE MAGNUM + BASE BL 4L PARA EL CURSO DE  PINTURA DECORATIVA MIXTO/24/VA0008 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5474"/>
    <s v="D"/>
    <d v="2025-09-16T00:00:00"/>
    <n v="22025001324"/>
    <s v="2025 10 2412 22199"/>
    <n v="136.26"/>
    <x v="234"/>
    <s v="CURSO PARQUES Y JARDINES,SUMINISTRO DE CORREA PORTA ACUMULADORES 48504900500 Y STIHL BOLSA 48504910101-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4678"/>
    <s v="D"/>
    <d v="2025-09-10T00:00:00"/>
    <n v="22025001122"/>
    <s v="2025 11 1621 214"/>
    <n v="134.85"/>
    <x v="190"/>
    <s v="OR: 22344 - MATRICULA: 8776KMN / TUBO FLEXIBLE ( 1855177 ). /// AM EXP 23/2020 // SERVICIO DE LIMPIEZA."/>
    <n v="300"/>
    <s v="FUENSALDAÑA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1572"/>
    <s v="AD"/>
    <d v="2025-07-08T00:00:00"/>
    <n v="22025005125"/>
    <s v="2025 10 2311 22700"/>
    <n v="294.02999999999997"/>
    <x v="1028"/>
    <s v="REALIZACON LIMPIEZA TEJADILLO DEL CENTRO INTEGRADO PSH"/>
    <n v="220"/>
    <s v="LA CISTERNIGA"/>
    <s v="VALLADOLID"/>
    <x v="0"/>
    <s v="AdDirec - Adjudicación Directa"/>
    <s v="SinC - Sin Criterio"/>
    <x v="0"/>
    <x v="2"/>
    <s v="2"/>
    <s v="2. Gastos corrientes en bienes y servicios"/>
    <s v="10"/>
    <x v="3"/>
    <s v="2311"/>
    <s v="2311. Intervención social"/>
    <s v="22"/>
    <s v="22700"/>
  </r>
  <r>
    <n v="220250032084"/>
    <s v="AD"/>
    <d v="2025-07-11T00:00:00"/>
    <n v="22025005152"/>
    <s v="2025 11 1361 213"/>
    <n v="292.58"/>
    <x v="455"/>
    <s v="Reparaciones de prendas y materiales del Servicio//SEISPC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1"/>
    <s v="213"/>
  </r>
  <r>
    <n v="220250047570"/>
    <s v="AD"/>
    <d v="2025-09-24T00:00:00"/>
    <n v="22025006612"/>
    <s v="2025 01 4331 22799"/>
    <n v="290.39999999999998"/>
    <x v="637"/>
    <s v="ASISTENCIA TÉCNICA PARA LA ADAPTACIÓN DE VIDEOS DIVULGATIVOS PREVIAMENTE PRODUCIDOS EN EL MARCO DEL PROYECTO URBANEW"/>
    <n v="220"/>
    <s v="LA CISTERNIGA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3627"/>
    <s v="AD"/>
    <d v="2025-09-02T00:00:00"/>
    <n v="22025006273"/>
    <s v="2025 02 1511 22602"/>
    <n v="287.5"/>
    <x v="197"/>
    <s v="APROB. INICIAL MOD.PGOU EN CALLE ISAAC QUINTERO Y PORVENIR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5"/>
    <s v="1511"/>
    <s v="1511. Planficación y gestión del urbanismo"/>
    <s v="22"/>
    <s v="22602"/>
  </r>
  <r>
    <n v="220250044330"/>
    <s v="AD"/>
    <d v="2025-09-09T00:00:00"/>
    <n v="22025006260"/>
    <s v="2025 10 2312 213"/>
    <n v="283.7"/>
    <x v="67"/>
    <s v="REPARACION DE PLACA PLR DEL ASCENSOR DEL ESPACIO MAYORES LAS FLORES-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44793"/>
    <s v="AD"/>
    <d v="2025-09-11T00:00:00"/>
    <n v="22025006494"/>
    <s v="2025 10 2312 22199"/>
    <n v="276.61"/>
    <x v="166"/>
    <s v="PLACAS DE METRACRILATO  PARA EL ESPACIO DE VIDA ACTIVA LAS FLORES-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199"/>
  </r>
  <r>
    <n v="220250037705"/>
    <s v="AD"/>
    <d v="2025-08-08T00:00:00"/>
    <n v="22025006200"/>
    <s v="2025 02 9332 213"/>
    <n v="275.52"/>
    <x v="1005"/>
    <s v="SUMINISTRO BRIDA CIEGA REPARACIÓN SISTEMA DE CALOR EDIFICIO SAN BENITO"/>
    <n v="220"/>
    <s v="SONDIKA"/>
    <s v="VIZCAYA"/>
    <x v="3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3"/>
  </r>
  <r>
    <n v="220250043736"/>
    <s v="D"/>
    <d v="2025-09-03T00:00:00"/>
    <n v="22025001347"/>
    <s v="2025 02 9332 212"/>
    <n v="274.95999999999998"/>
    <x v="369"/>
    <s v="Albarán: VA25/2876 Fecha: 02/07/25 / CASA CONSISTORIAL / MELAMINA PORO DISEÑO 19 MM NETGAU / MELAMINA PORO DISEÑO 19 MM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9466"/>
    <s v="AD"/>
    <d v="2025-08-18T00:00:00"/>
    <n v="22025006277"/>
    <s v="2025 03 9241 213"/>
    <n v="273.99"/>
    <x v="224"/>
    <s v="SUMINISTRO DE BATERÍA PARA GRUPO ELECTRÓGENO EN C.C. JOSÉ MARÍA LUELMO"/>
    <n v="220"/>
    <s v="MADRID"/>
    <s v="MADR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34596"/>
    <s v="AD"/>
    <d v="2025-07-24T00:00:00"/>
    <n v="22025005471"/>
    <s v="2025 03 9241 22609"/>
    <n v="272.25"/>
    <x v="1029"/>
    <s v="SESIONES MEJORA Y BIENESTAR PERSONAL. CENTRO PENITENCIARIO DE VILLANUBLA JULIO 2025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2"/>
    <s v="22609"/>
  </r>
  <r>
    <n v="220250048238"/>
    <s v="AD"/>
    <d v="2025-09-26T00:00:00"/>
    <n v="22025007042"/>
    <s v="2025 01 9206 22001"/>
    <n v="270"/>
    <x v="362"/>
    <s v="CURSOS EJECUCIÓN DE CONTRATOS Y RECONOCIMIENTO DE OBLIGACIONES REQUERIDOS POR INTERVENCIÓN"/>
    <n v="220"/>
    <s v="MADRID"/>
    <s v="MADRID"/>
    <x v="3"/>
    <s v="AdDirec - Adjudicación Directa"/>
    <s v="SinC - Sin Criterio"/>
    <x v="0"/>
    <x v="2"/>
    <s v="2"/>
    <s v="2. Gastos corrientes en bienes y servicios"/>
    <s v="01"/>
    <x v="6"/>
    <s v="9206"/>
    <s v="9206. Archivo municipal"/>
    <s v="22"/>
    <s v="22001"/>
  </r>
  <r>
    <n v="220250047337"/>
    <s v="AD"/>
    <d v="2025-09-23T00:00:00"/>
    <n v="22025006884"/>
    <s v="2025 09 4321 224"/>
    <n v="268.01"/>
    <x v="9"/>
    <s v="SEGURO RESPONSABILIDAD CIVIL ALBERGUE PEREGRINOS PUENTE DUERO"/>
    <n v="220"/>
    <s v="BARCELONA"/>
    <s v="BARCELONA"/>
    <x v="0"/>
    <s v="AdDirec - Adjudicación Directa"/>
    <s v="SinC - Sin Criterio"/>
    <x v="0"/>
    <x v="2"/>
    <s v="2"/>
    <s v="2. Gastos corrientes en bienes y servicios"/>
    <s v="09"/>
    <x v="8"/>
    <s v="4321"/>
    <s v="4321. Turismo"/>
    <s v="22"/>
    <s v="224"/>
  </r>
  <r>
    <n v="220250040487"/>
    <s v="AD"/>
    <d v="2025-08-19T00:00:00"/>
    <n v="22025006257"/>
    <s v="2025 11 1361 22199"/>
    <n v="266.2"/>
    <x v="165"/>
    <s v="ADQUISICION DE SEÑALES DE INDICACION DE EXTINTORES PARA LOS PARQUES DE BOMBEROS DEL SERVICIO//SEISPC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2"/>
    <s v="22199"/>
  </r>
  <r>
    <n v="220250038973"/>
    <s v="AD"/>
    <d v="2025-08-14T00:00:00"/>
    <n v="22025006199"/>
    <s v="2025 11 1321 22699"/>
    <n v="261.06"/>
    <x v="1030"/>
    <s v="SUMINISTRO DE TINTA PARA PLOTTER EN JEFATURA DE POLICÍA MUNICIPAL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699"/>
  </r>
  <r>
    <n v="220250030590"/>
    <s v="AD"/>
    <d v="2025-07-03T00:00:00"/>
    <n v="22025005037"/>
    <s v="2025 10 2312 213"/>
    <n v="260.63"/>
    <x v="845"/>
    <s v="REPARACION DE DOS PUERTAS DEL CVA SAN JUAN- INICIATIVA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36611"/>
    <s v="AD"/>
    <d v="2025-08-05T00:00:00"/>
    <n v="22025005564"/>
    <s v="2025 11 1361 22699"/>
    <n v="254.83"/>
    <x v="619"/>
    <s v="ADQUISICION DE ROLLUP Y LONA DE COLOR PARA TAREAS DIVULGATIVAS DETECTORES HUMO//SEISPC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2"/>
    <s v="22699"/>
  </r>
  <r>
    <n v="220250045343"/>
    <s v="D"/>
    <d v="2025-09-16T00:00:00"/>
    <n v="22025001325"/>
    <s v="2025 10 2412 22199"/>
    <n v="134.77000000000001"/>
    <x v="176"/>
    <s v="SUMINISTRO DE NEVADA + BLANCO 15L  PARA EL CURSO DE  PINTURA DECORATIVA MIXTO/24/VA0008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1259"/>
    <s v="D"/>
    <d v="2025-08-21T00:00:00"/>
    <n v="22025000917"/>
    <s v="2025 11 1321 214"/>
    <n v="134.75"/>
    <x v="476"/>
    <s v="ACUERDO MARCO_3997JKP:TARJETA Y CODIFICACION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7746"/>
    <s v="D"/>
    <d v="2025-09-25T00:00:00"/>
    <n v="22025001123"/>
    <s v="2025 11 1631 214"/>
    <n v="133.1"/>
    <x v="143"/>
    <s v="TA25 177 REPARACION  E-1768-BGJ KMS 88771 PINTAR DEFENSA DELANTERA./// AM EXP 23/2020 // SERVICIO DE LIMPIEZA VIA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5469"/>
    <s v="D"/>
    <d v="2025-09-16T00:00:00"/>
    <n v="22025001128"/>
    <s v="2025 11 1621 22199"/>
    <n v="132.71"/>
    <x v="452"/>
    <s v="EUROPLAS E-22 PINTURA ACRILICA 15LT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9417"/>
    <s v="D"/>
    <d v="2025-08-14T00:00:00"/>
    <n v="22025000730"/>
    <s v="2025 10 2312 212"/>
    <n v="130.54"/>
    <x v="234"/>
    <s v="MANT, SUMINISTRO DE MATERIAL PARA REPARACIONES DEL CVA RONDILLA Y Z. ESTE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5313"/>
    <s v="D"/>
    <d v="2025-09-16T00:00:00"/>
    <n v="22025000731"/>
    <s v="2025 10 2312 212"/>
    <n v="130.35"/>
    <x v="482"/>
    <s v="MANTENIMIENTO SUMINISTRO MATERIAL PARA REPARACIONES M² XPS 40 MM (2600X600X40), DEL CVA PASAJE DE LA MARQUESINA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0662"/>
    <s v="D"/>
    <d v="2025-08-19T00:00:00"/>
    <n v="22025001324"/>
    <s v="2025 10 2412 22199"/>
    <n v="130.15"/>
    <x v="234"/>
    <s v="SUMINISTRO DE MATERIAL PARA EL CURSO DE  PARQUES Y JARDINES MIXTO/24/VA/0004- DEL C. DE F. PARA EL EMPLEO- JACINTO BENAV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7377"/>
    <s v="D"/>
    <d v="2025-08-07T00:00:00"/>
    <n v="22025004014"/>
    <s v="2025 03 9241 212"/>
    <n v="130.05000000000001"/>
    <x v="369"/>
    <s v="PINAR DE ANTEQUERA ID0047042* / COLA TERMICA TM-1805 NATURAL SACO 50300028 / CANT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7761"/>
    <s v="D"/>
    <d v="2025-09-25T00:00:00"/>
    <n v="22025001122"/>
    <s v="2025 11 1621 214"/>
    <n v="129.37"/>
    <x v="29"/>
    <s v="REPARACION MAQUINARIA ( RA VA-25/000754, RA VA-25/000756 )... /// AM EXP 23/2020 // SERVICIO DE LIMPIEZ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5483"/>
    <s v="D"/>
    <d v="2025-09-16T00:00:00"/>
    <n v="22025001324"/>
    <s v="2025 10 2412 22199"/>
    <n v="128.30000000000001"/>
    <x v="167"/>
    <s v="SUMINISTRO DE MATERIAL PARA EL CURSO DE PARQUES Y JARDINES DEL C. DE FORMACION P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5558"/>
    <s v="D"/>
    <d v="2025-09-16T00:00:00"/>
    <n v="22025001496"/>
    <s v="2025 05 4312 22199"/>
    <n v="126.14"/>
    <x v="774"/>
    <s v="CONTROL PRESS LOWARA GENYO 16 A R15-30 / ROLLO TEFLON 12x0,1mm 12m"/>
    <n v="300"/>
    <s v="VALLADOLID"/>
    <s v="VALLADOLID"/>
    <x v="3"/>
    <s v="PrAbier - Procedimiento Abierto"/>
    <s v="MultiC - MultiCriterio"/>
    <x v="1"/>
    <x v="2"/>
    <s v="2"/>
    <s v="2. Gastos corrientes en bienes y servicios"/>
    <s v="05"/>
    <x v="10"/>
    <s v="4312"/>
    <s v="4312. Mercados"/>
    <s v="22"/>
    <s v="22199"/>
  </r>
  <r>
    <n v="220250043708"/>
    <s v="D"/>
    <d v="2025-09-03T00:00:00"/>
    <n v="22025000766"/>
    <s v="2025 11 1361 214"/>
    <n v="125.84"/>
    <x v="287"/>
    <s v="3513GZF- H.M.O. REVISAR PERDIDA DE ACEITE CAJA DE  CAMBIOS,  LIMPIAR  ZONA  E INTENTAR DETERMINAR FUGA. REPONER ACEITE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1"/>
    <s v="214"/>
  </r>
  <r>
    <n v="220250044691"/>
    <s v="D"/>
    <d v="2025-09-10T00:00:00"/>
    <n v="22025001132"/>
    <s v="2025 11 1631 22199"/>
    <n v="125.42"/>
    <x v="238"/>
    <s v="*ARANDELA DIN 9021 ANCHA ZINCADA M- 5 / ALEX RUEDA NEUMA 802-260-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9188"/>
    <s v="D"/>
    <d v="2025-08-14T00:00:00"/>
    <n v="22025004010"/>
    <s v="2025 03 9241 213"/>
    <n v="121"/>
    <x v="238"/>
    <s v="MATERIAL FERRETERÍA PARA C.C DELICIAS +++ / MARCO ALUM. 100X150CMS  55257 (0377) / PORTE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7442"/>
    <s v="D"/>
    <d v="2025-08-07T00:00:00"/>
    <n v="22025000731"/>
    <s v="2025 10 2312 212"/>
    <n v="120.89"/>
    <x v="238"/>
    <s v="MANT. SUMINISTRO DE  GANCHO COLGADOR GRANDE 7KG -160431- / CUERDA NYLON 2MM + TWISTER 200CM -PRA EL CVA Z. ESTE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3015"/>
    <s v="D"/>
    <d v="2025-08-28T00:00:00"/>
    <n v="22025001324"/>
    <s v="2025 10 2412 22199"/>
    <n v="119.98"/>
    <x v="243"/>
    <s v="SUMINISTRO DE STIHL AUTOCUT 27-2 (2,4MM) 4 UNIDADES PARA EL CURSO DE PARQUES Y JARD. DEL C. DE F. PARA EL EMPLEO- JACINT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8448"/>
    <s v="D"/>
    <d v="2025-08-11T00:00:00"/>
    <n v="22025001270"/>
    <s v="2025 07 1711 22199"/>
    <n v="119.87"/>
    <x v="452"/>
    <s v="PN06941+ RESPIRADOR PARA PINTURA UD ( SERVICIO DE PARQUES Y JARDINES - RETIRA JE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5512"/>
    <s v="D"/>
    <d v="2025-09-16T00:00:00"/>
    <n v="22025000769"/>
    <s v="2025 11 1361 22199"/>
    <n v="118.85"/>
    <x v="473"/>
    <s v="ESTUCHE MET.BROCAS RECT.HSS D0010 / ROLLO CINTA AMERICANA 398 50X30 PLATA / PUNTA PH PZ S H T TH SET 43 UND / LIMPIADOR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586"/>
    <s v="D"/>
    <d v="2025-08-07T00:00:00"/>
    <n v="22025001325"/>
    <s v="2025 10 2412 22199"/>
    <n v="117.78"/>
    <x v="176"/>
    <s v="SUMINISTRO MATERIAL PARA ELCURSO DE PINTURA DEC. DEL CENTRO DE FORMACION MUNICIPAL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1179"/>
    <s v="D"/>
    <d v="2025-08-21T00:00:00"/>
    <n v="22025001269"/>
    <s v="2025 07 1711 22104"/>
    <n v="117.5"/>
    <x v="158"/>
    <s v="BOTA BLASTER S1P SRC ESD T-44 (                       )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4"/>
  </r>
  <r>
    <n v="220250043723"/>
    <s v="D"/>
    <d v="2025-09-03T00:00:00"/>
    <n v="22025000769"/>
    <s v="2025 11 1361 22199"/>
    <n v="117.35"/>
    <x v="243"/>
    <s v="ALB: 25-218754 PED: 25-030092-1017 / REPUESTO P-01217 KIT JUNTAS CARBURADOR /Serv. Extinció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333"/>
    <s v="D"/>
    <d v="2025-08-07T00:00:00"/>
    <n v="22025000769"/>
    <s v="2025 11 1361 22199"/>
    <n v="116.89"/>
    <x v="482"/>
    <s v="LADRILLO REFRACTARIO DE 4 CM/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4028"/>
    <s v="D"/>
    <d v="2025-09-05T00:00:00"/>
    <n v="22025004894"/>
    <s v="2025 06 3232 212"/>
    <n v="116.05"/>
    <x v="482"/>
    <s v="SUMINISTRO MATERIAL DE ALBAÑIL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9284"/>
    <s v="D"/>
    <d v="2025-08-14T00:00:00"/>
    <n v="22025000920"/>
    <s v="2025 11 1321 22199"/>
    <n v="115.88"/>
    <x v="238"/>
    <s v="COMMENT|++ RETIRA ROBERTO ++ / COMMENT|++ DISTRITO 5 ++ / **DESATASCADOR POWER SPIN AV AUT FEGEMU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45305"/>
    <s v="D"/>
    <d v="2025-09-16T00:00:00"/>
    <n v="22025000730"/>
    <s v="2025 10 2312 212"/>
    <n v="114.75"/>
    <x v="238"/>
    <s v="MANT. SUMINISTRO DE MATERIAL PARA REPARACIONES DEL CVA HUERTA DEL REY Y LA VICTORIA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7736"/>
    <s v="D"/>
    <d v="2025-09-25T00:00:00"/>
    <n v="22025001122"/>
    <s v="2025 11 1621 214"/>
    <n v="113.09"/>
    <x v="499"/>
    <s v="1 7703077476 - GRAPA / 1 8200700969 - GRAPA / 1 808200149R - JUNQUILLO PUERTA./// AM EXP 23/2020 // SERVICIO DE LIMPIEZA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4480"/>
    <s v="AD"/>
    <d v="2025-07-23T00:00:00"/>
    <n v="22025005421"/>
    <s v="2025 11 1361 213"/>
    <n v="249.8"/>
    <x v="139"/>
    <s v="REPARACIÓN DE 3 PRENDAS DEL TRAJE DE INTERVENCIÓN EN RESCATE TÉCNICO Y FORESTAL//SEISPC"/>
    <n v="220"/>
    <s v="ARNEDO"/>
    <s v="LA RIOJA"/>
    <x v="0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1"/>
    <s v="213"/>
  </r>
  <r>
    <n v="220250037900"/>
    <s v="AD"/>
    <d v="2025-08-08T00:00:00"/>
    <n v="22025006253"/>
    <s v="2025 10 2311 212"/>
    <n v="247.51"/>
    <x v="119"/>
    <s v="CONJUNTO CISTERNA Y MECANISMO DE DESCARGA DE UN BAÑO SITUADO EN EL CENTRO INTEGRADO PSH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1"/>
    <s v="2311. Intervención social"/>
    <s v="21"/>
    <s v="212"/>
  </r>
  <r>
    <n v="220250047614"/>
    <s v="AD"/>
    <d v="2025-09-24T00:00:00"/>
    <n v="22025006276"/>
    <s v="2025 11 1321 22699"/>
    <n v="245.99"/>
    <x v="300"/>
    <s v="SUMINISTRO DE PEQUEÑO ELECTRODOMÉSTICO PARA DEPENDENCIAS JEFATURA DE POLICÍA MUNICIPAL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699"/>
  </r>
  <r>
    <n v="220250047577"/>
    <s v="AD"/>
    <d v="2025-09-24T00:00:00"/>
    <n v="22025006711"/>
    <s v="2025 10 2412 22199"/>
    <n v="244.78"/>
    <x v="766"/>
    <s v="SUMINISTRO VINILOS AL ACIDO PARA EL CURSO DE PINTURA DECORATIVA DEL C. DE FORMACION PARA EL EMPLEO, JACINTO BENAVENTE-"/>
    <n v="220"/>
    <s v="ARROYO DE LA ENCOMIENDA"/>
    <s v="VALLADOLID"/>
    <x v="3"/>
    <s v="AdDirec - Adjudicación Directa"/>
    <s v="SinC - Sin Criterio"/>
    <x v="0"/>
    <x v="2"/>
    <s v="2"/>
    <s v="2. Gastos corrientes en bienes y servicios"/>
    <s v="10"/>
    <x v="3"/>
    <s v="2412"/>
    <s v="2412. Formación para el empleo"/>
    <s v="22"/>
    <s v="22199"/>
  </r>
  <r>
    <n v="220250048625"/>
    <s v="AD"/>
    <d v="2025-09-29T00:00:00"/>
    <n v="22025006358"/>
    <s v="2025 11 1631 213"/>
    <n v="242"/>
    <x v="402"/>
    <s v="REVISIÓN ANUAL INSTALACIÓN SUMINISTRO COMBUSTIBLE DIESEL. SERVICIO DE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3"/>
  </r>
  <r>
    <n v="220250046286"/>
    <s v="D"/>
    <d v="2025-09-22T00:00:00"/>
    <n v="22025001270"/>
    <s v="2025 07 1711 22199"/>
    <n v="111.57"/>
    <x v="238"/>
    <s v="CABEZAL STIHL CORTE  AUTOCUT 26-2 / LLAVE BONDHUS ALLEN  4.00MM * / MASSO PREBEN AVISPAS 230246 / COMMENT|++ RETIRA PINT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3019"/>
    <s v="D"/>
    <d v="2025-08-28T00:00:00"/>
    <n v="22025001324"/>
    <s v="2025 10 2412 22199"/>
    <n v="110.88"/>
    <x v="243"/>
    <s v="SUMINISTRO DE STIHL FILTRO DE AIRE,STIHL BUJIA NGK ,SILICONA PARA EL CURSO DE PARQ. Y JARDINES DEL C. DE F. EMPLEO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3719"/>
    <s v="D"/>
    <d v="2025-09-03T00:00:00"/>
    <n v="22025000769"/>
    <s v="2025 11 1361 22199"/>
    <n v="110.22"/>
    <x v="352"/>
    <s v="HELLA/8JA005951001  ENCHUFE 12V 13P PLASTICO / HELLA/8JB005949001  BASE ENCHUFE 12V 13P PLASTICO / 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5532"/>
    <s v="D"/>
    <d v="2025-09-16T00:00:00"/>
    <n v="22025000769"/>
    <s v="2025 11 1361 22199"/>
    <n v="109.38"/>
    <x v="125"/>
    <s v="PROLONGA GEWISS GW62009 IP44 3PNT 16A 380V / PROLONGA GEWISS GW62020H IP44 3PNT 32A 380 / MT CABLE RV-K FLEX  5G2,5   0,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9145"/>
    <s v="D"/>
    <d v="2025-08-14T00:00:00"/>
    <n v="22025004894"/>
    <s v="2025 06 3232 212"/>
    <n v="109.09"/>
    <x v="445"/>
    <s v="SUMINISTRO MATERIAL DE FONTANERÍA // COLEGI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7694"/>
    <s v="D"/>
    <d v="2025-09-25T00:00:00"/>
    <n v="22025001270"/>
    <s v="2025 07 1711 22199"/>
    <n v="108.9"/>
    <x v="482"/>
    <s v="SACA DE ARENA LAVADA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9222"/>
    <s v="D"/>
    <d v="2025-08-14T00:00:00"/>
    <n v="22025004894"/>
    <s v="2025 06 3232 212"/>
    <n v="108.21"/>
    <x v="125"/>
    <s v="SUMINISTRO MATERIAL DE FONTANERÍA - ALCANTARILLADO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4689"/>
    <s v="D"/>
    <d v="2025-09-10T00:00:00"/>
    <n v="22025001132"/>
    <s v="2025 11 1631 22199"/>
    <n v="107.86"/>
    <x v="238"/>
    <s v="COPIA LLAVE NORMAL / *CINTA MIARCO KREPP 48MMX45M / *CINTA MIAR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41245"/>
    <s v="D"/>
    <d v="2025-08-21T00:00:00"/>
    <n v="22025000917"/>
    <s v="2025 11 1321 214"/>
    <n v="107.69"/>
    <x v="341"/>
    <s v="BOTE CEMENTO AZUL ( ALMACEN ) / VALVULA GOMA METAL ( MOTO  ) / ALINEACION ELECTRONICA ( DIRECCION2168-HCN  )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7431"/>
    <s v="D"/>
    <d v="2025-08-07T00:00:00"/>
    <n v="22025000730"/>
    <s v="2025 10 2312 212"/>
    <n v="107.5"/>
    <x v="243"/>
    <s v="MANTENIMIENTO, SUMINISTRO DE MATERIALPARA REPARACION DEL CVA RONDILLA. AM- INICI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5520"/>
    <s v="D"/>
    <d v="2025-09-16T00:00:00"/>
    <n v="22025000769"/>
    <s v="2025 11 1361 22199"/>
    <n v="107.4"/>
    <x v="352"/>
    <s v="TUDOR/TB620 - BATERIA 12 V 62AH 540A +ETN 0 242X1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3691"/>
    <s v="D"/>
    <d v="2025-09-03T00:00:00"/>
    <n v="22025000769"/>
    <s v="2025 11 1361 22199"/>
    <n v="106.67"/>
    <x v="125"/>
    <s v="MECANISMOS ROCA A822502200 DESCARGA SIMPLE / DOBL.DESC. 2PULSAD. /  ROSCA A822504300/ SERV. EXTINCION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570"/>
    <s v="D"/>
    <d v="2025-08-07T00:00:00"/>
    <n v="22025001325"/>
    <s v="2025 10 2412 22199"/>
    <n v="106.55"/>
    <x v="176"/>
    <s v="SUMINISTRO DE MATERIAL DE PINTURA PARA EL  CURSO DE PITURA DEC. DEL C DE FORMACION MUNICIPAL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1184"/>
    <s v="D"/>
    <d v="2025-08-21T00:00:00"/>
    <n v="22025001276"/>
    <s v="2025 07 1711 214"/>
    <n v="105.98"/>
    <x v="143"/>
    <s v="TA25 166 REPARACION 4416-KJX KMS 180255 VACIADO-LLENADO DE AGUA, CAMBIAR TAPON DE RADIADOR. / 009315851200 TAPON ROSCADO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37590"/>
    <s v="D"/>
    <d v="2025-08-07T00:00:00"/>
    <n v="22025001324"/>
    <s v="2025 10 2412 22199"/>
    <n v="105.62"/>
    <x v="243"/>
    <s v="SUMINISTRO DE MATERIAL  PARA EL CURSO DE PARQUES Y JARD. DEL C. DE F. PRA EL EMPLEO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1780"/>
    <s v="D"/>
    <d v="2025-08-25T00:00:00"/>
    <n v="22025001129"/>
    <s v="2025 11 1631 214"/>
    <n v="103.72"/>
    <x v="465"/>
    <s v="FACTURACIÓN DE REPUESTOS SEGÚN PEDIDO DE VENTA Nº 2025/PV101/1.../// AM EXP 18/2022 // SERVICIO DE LIMPIEZA VIARIA."/>
    <n v="300"/>
    <s v="MADRID"/>
    <s v="MADR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7561"/>
    <s v="D"/>
    <d v="2025-08-07T00:00:00"/>
    <n v="22025000730"/>
    <s v="2025 10 2312 212"/>
    <n v="103.53"/>
    <x v="125"/>
    <s v="MANT. SUMINISTRO MATERIAL PARA REPARACIONES DEL CVA ROND-PTE. C- PASAJE- Z.ESTE Y E. MAYORES LAS FLORES- AM- INICITIVA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9112"/>
    <s v="D"/>
    <d v="2025-08-14T00:00:00"/>
    <n v="22025000731"/>
    <s v="2025 10 2312 212"/>
    <n v="102.87"/>
    <x v="125"/>
    <s v="MANT. SUMINISTRO DE MATERIAL PARA REPARACIONES DEL CVA HUERTA DEL REY Y E. MAYORES LAS FLORES- AM. INICIATIVA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5479"/>
    <s v="D"/>
    <d v="2025-09-16T00:00:00"/>
    <n v="22025001070"/>
    <s v="2025 11 3111 22199"/>
    <n v="102.78"/>
    <x v="158"/>
    <s v="ROLLO CINTA BALIZAMIENTO SINEX ROJO/BLANCA 80MMX200M 0,05 (                       ) / ROLLO CINTA EMBALAJE TRANSPAR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3111"/>
    <s v="3111. Protección de la salubridad pública"/>
    <s v="22"/>
    <s v="22199"/>
  </r>
  <r>
    <n v="220250045323"/>
    <s v="D"/>
    <d v="2025-09-16T00:00:00"/>
    <n v="22025000731"/>
    <s v="2025 10 2312 212"/>
    <n v="101.16"/>
    <x v="452"/>
    <s v="MANT. SUMINISTRO DE TKROM ESMALTE ANTIOXIDANTE BLANCO STDO 4L PRA REPARACION DE PINTURA DEL CVA PASAJE DE LA MARQUESINA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5553"/>
    <s v="D"/>
    <d v="2025-09-16T00:00:00"/>
    <n v="22025001496"/>
    <s v="2025 05 4312 22199"/>
    <n v="100.16"/>
    <x v="176"/>
    <s v="MONTOLAC FONDO TRAN. CM-10 TAPAPOR.5L ( GALERIAS RONDILLA, SERVICIO DE COMERCIO Y MERCASO ID0047293 ) / DANPIN PACK 2 RE"/>
    <n v="300"/>
    <s v="VALLADOLID"/>
    <s v="VALLADOLID"/>
    <x v="3"/>
    <s v="PrAbier - Procedimiento Abierto"/>
    <s v="MultiC - MultiCriterio"/>
    <x v="1"/>
    <x v="2"/>
    <s v="2"/>
    <s v="2. Gastos corrientes en bienes y servicios"/>
    <s v="05"/>
    <x v="10"/>
    <s v="4312"/>
    <s v="4312. Mercados"/>
    <s v="22"/>
    <s v="22199"/>
  </r>
  <r>
    <n v="220250038395"/>
    <s v="D"/>
    <d v="2025-08-11T00:00:00"/>
    <n v="22025000731"/>
    <s v="2025 10 2312 212"/>
    <n v="99.89"/>
    <x v="386"/>
    <s v="MANT. SUMINISTRO DE MATERIAL PARA REPARACIONES, CUPULA EXTER. HIELO EXF 52,5x83 PARA CVA PASAJE DE LA MARQUESINA- AM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4590"/>
    <s v="D"/>
    <d v="2025-09-10T00:00:00"/>
    <n v="22025004895"/>
    <s v="2025 06 3231 212"/>
    <n v="99.64"/>
    <x v="482"/>
    <s v="M2. AZULEJO BLANCO BRILLO 20*20 // EIM MAFALDA Y GUILLE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48084"/>
    <s v="D"/>
    <d v="2025-09-26T00:00:00"/>
    <n v="22025001496"/>
    <s v="2025 05 4312 22199"/>
    <n v="99.04"/>
    <x v="234"/>
    <s v="ID: 0047313-MERCADO DEL VAL / CERRADURA TESA 4216 25 3AI / CIERRA.DORMA TS71 F3-4 PLATA"/>
    <n v="300"/>
    <s v="VALLADOLID"/>
    <s v="VALLADOLID"/>
    <x v="3"/>
    <s v="PrAbier - Procedimiento Abierto"/>
    <s v="MultiC - MultiCriterio"/>
    <x v="1"/>
    <x v="2"/>
    <s v="2"/>
    <s v="2. Gastos corrientes en bienes y servicios"/>
    <s v="05"/>
    <x v="10"/>
    <s v="4312"/>
    <s v="4312. Mercados"/>
    <s v="22"/>
    <s v="22199"/>
  </r>
  <r>
    <n v="220250037329"/>
    <s v="D"/>
    <d v="2025-08-07T00:00:00"/>
    <n v="22025000769"/>
    <s v="2025 11 1361 22199"/>
    <n v="98.37"/>
    <x v="352"/>
    <s v="TUDOR/ET12BBS - BATERIA 12V 10AH 160A +I 150X70X130 / TEXTO/ - PRESUPUESTO DE ORIGEN # L25 0200005975 / SERCA/3278775 -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572"/>
    <s v="D"/>
    <d v="2025-08-07T00:00:00"/>
    <n v="22025001325"/>
    <s v="2025 10 2412 22199"/>
    <n v="97.18"/>
    <x v="176"/>
    <s v="SUMINISTRO DE MATERIALDE PINTURA PARA EL CURSO DE PINTURA DEC. DEL  CENTRO DE FORMACIONPARA EL EMPLEO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4714"/>
    <s v="D"/>
    <d v="2025-09-10T00:00:00"/>
    <n v="22025001124"/>
    <s v="2025 11 1621 214"/>
    <n v="94.91"/>
    <x v="441"/>
    <s v="PULS. SUBIR ELEVADOR CABL. AMP S411A0-N000-1340. /// AM EXP 18/2022 // SERVICIO DE LIMPIEZA.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37422"/>
    <s v="D"/>
    <d v="2025-08-07T00:00:00"/>
    <n v="22025000730"/>
    <s v="2025 10 2312 212"/>
    <n v="93.94"/>
    <x v="238"/>
    <s v="MANT. SUMINISRO DE MATERIAL PARA REPARACIONES DEL CVA SAN JUAN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9288"/>
    <s v="D"/>
    <d v="2025-08-14T00:00:00"/>
    <n v="22025000917"/>
    <s v="2025 11 1321 214"/>
    <n v="93.26"/>
    <x v="499"/>
    <s v="GASTOS ACUERDO MARCO REPARACION DE VEHICULOS EXP. 23/2020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9140"/>
    <s v="D"/>
    <d v="2025-08-14T00:00:00"/>
    <n v="22025004894"/>
    <s v="2025 06 3232 212"/>
    <n v="91.74"/>
    <x v="386"/>
    <s v="SUMINISTRO MATERIAL DE FERRETERÍA - HERRAMIENTA ELÉCTRIC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5700"/>
    <s v="D"/>
    <d v="2025-09-18T00:00:00"/>
    <n v="22025001123"/>
    <s v="2025 11 1631 214"/>
    <n v="91.54"/>
    <x v="287"/>
    <s v="9732MGW- H.M.O. SUSTITUIR ACEITE DE LA CAJA DE CAMBIOS  MANUAL.../// AM EXP 23/2020 // SERVICIO DE LIMPIEZA VIAIRIA.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7674"/>
    <s v="D"/>
    <d v="2025-08-07T00:00:00"/>
    <n v="22025001135"/>
    <s v="2025 01 4331 212"/>
    <n v="91.48"/>
    <x v="234"/>
    <s v="ID: 0046989-IDEVA / COPIA LLAVES MCM MAESTRA E-32677"/>
    <n v="300"/>
    <s v="VALLADOLID"/>
    <s v="VALLADOLID"/>
    <x v="3"/>
    <s v="PrAbier - Procedimiento Abierto"/>
    <s v="MultiC - MultiCriterio"/>
    <x v="1"/>
    <x v="2"/>
    <s v="2"/>
    <s v="2. Gastos corrientes en bienes y servicios"/>
    <s v="01"/>
    <x v="6"/>
    <s v="4331"/>
    <s v="4331. Desarrollo empresarial"/>
    <s v="21"/>
    <s v="212"/>
  </r>
  <r>
    <n v="220250048705"/>
    <s v="AD"/>
    <d v="2025-09-30T00:00:00"/>
    <n v="22025007046"/>
    <s v="2025 02 9332 213"/>
    <n v="237.16"/>
    <x v="165"/>
    <s v="RETIRADA DE ALARMA POR AVERÍA EN DESPACHO EDIFICIO MUNIC.DE SAN BENITO"/>
    <n v="220"/>
    <s v="VALLADOLID"/>
    <s v="VALLADOLID"/>
    <x v="3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3"/>
  </r>
  <r>
    <n v="220250045569"/>
    <s v="AD"/>
    <d v="2025-09-16T00:00:00"/>
    <n v="22025006587"/>
    <s v="2025 10 2314 22613"/>
    <n v="235.95"/>
    <x v="1031"/>
    <s v="TROFEOS PUCELA CHEF// ESCUELA INTERNACIONAL DE COCINA// 27 DE SEPTIEMBRE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13"/>
  </r>
  <r>
    <n v="220250038256"/>
    <s v="D"/>
    <d v="2025-08-11T00:00:00"/>
    <n v="22025001330"/>
    <s v="2025 01 9203 214"/>
    <n v="235.89"/>
    <x v="476"/>
    <s v="A.M. REPARACION VEHICULO OFICIAL 0109 DSX RENAULT TRAFICC, R.I."/>
    <n v="300"/>
    <s v="VALLADOLID"/>
    <s v="VALLADOLID"/>
    <x v="0"/>
    <s v="PrAbier - Procedimiento Abierto"/>
    <s v="MultiC - MultiCriterio"/>
    <x v="1"/>
    <x v="2"/>
    <s v="2"/>
    <s v="2. Gastos corrientes en bienes y servicios"/>
    <s v="01"/>
    <x v="6"/>
    <s v="9203"/>
    <s v="9203. Unidad de régimen interior"/>
    <s v="21"/>
    <s v="214"/>
  </r>
  <r>
    <n v="220250030895"/>
    <s v="AD"/>
    <d v="2025-07-03T00:00:00"/>
    <n v="22025004644"/>
    <s v="2025 10 2314 213"/>
    <n v="235"/>
    <x v="57"/>
    <s v="COPIA DE LLAVES DE SEGURIDAD//ESPACIO JOVEN NORTE Y SUR//JUNIO 2025.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1"/>
    <s v="213"/>
  </r>
  <r>
    <n v="220250038967"/>
    <s v="AD"/>
    <d v="2025-08-14T00:00:00"/>
    <n v="22025006255"/>
    <s v="2025 01 9203 214"/>
    <n v="230.34"/>
    <x v="476"/>
    <s v="REPARACION Y  MANTENIMIENTO  VEHICULO OFICIAL ALCALDIA 0901 GKZ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9203"/>
    <s v="9203. Unidad de régimen interior"/>
    <s v="21"/>
    <s v="214"/>
  </r>
  <r>
    <n v="220250044164"/>
    <s v="AD"/>
    <d v="2025-09-09T00:00:00"/>
    <n v="22025006466"/>
    <s v="2025 10 2314 22615"/>
    <n v="229.9"/>
    <x v="63"/>
    <s v="ENCUADERNACIÓN Y GRAPADO MEMORIA PROYECTO HOMBRE// VALLADOLID// AGOSTO 2025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15"/>
  </r>
  <r>
    <n v="220250031637"/>
    <s v="AD"/>
    <d v="2025-07-09T00:00:00"/>
    <n v="22025005049"/>
    <s v="2025 01 9203 22699"/>
    <n v="229.3"/>
    <x v="166"/>
    <s v="ADQUISICION REPLICAS DE PLACAS DE VARIAS PLAZAS, R.I."/>
    <n v="220"/>
    <s v="VALLADOLID"/>
    <s v="VALLADOLID"/>
    <x v="3"/>
    <s v="AdDirec - Adjudicación Directa"/>
    <s v="SinC - Sin Criterio"/>
    <x v="0"/>
    <x v="2"/>
    <s v="2"/>
    <s v="2. Gastos corrientes en bienes y servicios"/>
    <s v="01"/>
    <x v="6"/>
    <s v="9203"/>
    <s v="9203. Unidad de régimen interior"/>
    <s v="22"/>
    <s v="22699"/>
  </r>
  <r>
    <n v="220250043491"/>
    <s v="D"/>
    <d v="2025-09-01T00:00:00"/>
    <n v="22025002658"/>
    <s v="2025 10 2314 22799"/>
    <n v="3472.01"/>
    <x v="259"/>
    <s v="LOTE 1 PROGRAMAS MONEO Y DÉDALO FUNDACIÓN ALDABA//VALLADOLID 2025// DE 1 DE SEPTIEMBRE A 31 DE DICIEMBRE 2025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4"/>
    <s v="2314. Centro de programas juveniles"/>
    <s v="22"/>
    <s v="22799"/>
  </r>
  <r>
    <n v="220250048611"/>
    <s v="AD"/>
    <d v="2025-09-29T00:00:00"/>
    <n v="22025005481"/>
    <s v="2025 10 2315 22620"/>
    <n v="3219.96"/>
    <x v="78"/>
    <s v="1ª PRORROGA L3-SERV. DE DESARROLLO DEL PIL-NUEVO PROYECTO/ 01-07-2025 A 22-09-2026 / ITINERARIO INDIVIDUAL DE INSERC"/>
    <n v="220"/>
    <s v="MADRID"/>
    <s v="MADRID"/>
    <x v="0"/>
    <s v="PrAbier - Procedimiento Abierto"/>
    <s v="MultiC - MultiCriterio"/>
    <x v="2"/>
    <x v="2"/>
    <s v="2"/>
    <s v="2. Gastos corrientes en bienes y servicios"/>
    <s v="10"/>
    <x v="3"/>
    <s v="2315"/>
    <s v="2315. Políticas de Igualdad e infancia"/>
    <s v="22"/>
    <s v="22620"/>
  </r>
  <r>
    <n v="220250034477"/>
    <s v="AD"/>
    <d v="2025-07-23T00:00:00"/>
    <n v="22025005331"/>
    <s v="2025 0750 1711 610"/>
    <n v="2867.43"/>
    <x v="540"/>
    <s v="DIRECCION DE OBRA &quot;&quot;MEJORA Y DIVERSIFICACION ECOLOGICA CUESTA CONEJOS Y MARUQUESA_Cºs BIODIVERSIDAD_EXP V.9/2021 PS4"/>
    <n v="220"/>
    <s v="VILLAMURIEL DE CERRATO"/>
    <s v="PALENCIA"/>
    <x v="0"/>
    <s v="PrAbier - Procedimiento Abierto"/>
    <s v="MultiC - MultiCriterio"/>
    <x v="1"/>
    <x v="2"/>
    <n v="6"/>
    <s v="6. Inversiones reales"/>
    <s v="07"/>
    <x v="9"/>
    <n v="1711"/>
    <s v="1711. Parques y jardines"/>
    <n v="61"/>
    <n v="610"/>
  </r>
  <r>
    <n v="220250047591"/>
    <s v="AD"/>
    <d v="2025-09-24T00:00:00"/>
    <n v="22025006972"/>
    <s v="2025 02 1501 22699"/>
    <n v="2860"/>
    <x v="749"/>
    <s v="COLABORACIÓN PRIMER CONGRESO DE LA VIVIENDA A CELEBRAR EL 30 SEPTIEM. Y 1 DE OCTUBRE EN PATIO HERRERIANO"/>
    <n v="220"/>
    <s v="CORESES"/>
    <s v="ZAMORA"/>
    <x v="0"/>
    <s v="AdDirec - Adjudicación Directa"/>
    <s v="SinC - Sin Criterio"/>
    <x v="0"/>
    <x v="2"/>
    <s v="2"/>
    <s v="2. Gastos corrientes en bienes y servicios"/>
    <s v="02"/>
    <x v="5"/>
    <s v="1501"/>
    <s v="1501. Dirección del área de urbanismo y vivienda"/>
    <s v="22"/>
    <s v="22699"/>
  </r>
  <r>
    <n v="220250037906"/>
    <s v="AD"/>
    <d v="2025-08-08T00:00:00"/>
    <n v="22025006176"/>
    <s v="2025 01 9207 213"/>
    <n v="2800"/>
    <x v="100"/>
    <s v="COMPLEMENTARIO EXP PR-SE 40/2021 IMPRESIÓN CORPORATIVA --&gt; NO INCLUSIÓN CONSIGNACIÓN COPIAS EN PRESUPUESTO DE 2025"/>
    <n v="220"/>
    <s v="VALLADOLID"/>
    <s v="VALLADOLID"/>
    <x v="3"/>
    <s v="PrAbier - Procedimiento Abierto"/>
    <s v="MultiC - MultiCriterio"/>
    <x v="2"/>
    <x v="2"/>
    <s v="2"/>
    <s v="2. Gastos corrientes en bienes y servicios"/>
    <s v="01"/>
    <x v="6"/>
    <s v="9207"/>
    <s v="9207. Gobierno y relaciones"/>
    <s v="21"/>
    <s v="213"/>
  </r>
  <r>
    <n v="220250044862"/>
    <s v="D"/>
    <d v="2025-09-11T00:00:00"/>
    <n v="22025001474"/>
    <s v="2025 10 2412 213"/>
    <n v="1176.25"/>
    <x v="57"/>
    <s v="MANTENIMIENTO DE ALARMASY SISTEMAS ANTIINTRUSION DEL C. DE FORMACION PARA EL EMPLEO LOTE 1 CENTRAL RECEPTORA DE ALARMAS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1"/>
    <s v="213"/>
  </r>
  <r>
    <n v="220250036615"/>
    <s v="AD"/>
    <d v="2025-08-05T00:00:00"/>
    <n v="22025005529"/>
    <s v="2025 10 2312 22699"/>
    <n v="226.9"/>
    <x v="848"/>
    <s v="ACTUACIÓN MUSICAL  POR LAS FIESTAS DE VALLADOLID, PARA LOS USUARIOS DE LOS CVA ,  LA PEÑA  CON SOLERA - INICIATIVAS SOC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44626"/>
    <s v="D"/>
    <d v="2025-09-10T00:00:00"/>
    <n v="22025001349"/>
    <s v="2025 02 9332 214"/>
    <n v="223.77"/>
    <x v="341"/>
    <s v="185/65R BARUM  ( 92T XL 8367-JKB ) / S.I. GESTION DE NFU  (  CAT. B 8367-JKB ) / REPARAR PINCHAZO ( FURGON 8776-LWS )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4"/>
  </r>
  <r>
    <n v="220250037702"/>
    <s v="AD"/>
    <d v="2025-08-08T00:00:00"/>
    <n v="22025006162"/>
    <s v="2025 01 9203 214"/>
    <n v="219.07"/>
    <x v="476"/>
    <s v="REPARACION VEHICULO ALCALDIA 8435 LPS, R.I.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9203"/>
    <s v="9203. Unidad de régimen interior"/>
    <s v="21"/>
    <s v="214"/>
  </r>
  <r>
    <n v="220250047608"/>
    <s v="AD"/>
    <d v="2025-09-24T00:00:00"/>
    <n v="22025006997"/>
    <s v="2025 03 9241 22799"/>
    <n v="216.59"/>
    <x v="665"/>
    <s v="TAPIZADO DE DOS SILLAS DE OFICINA DEL SERVICIO DE PARTICIPACIÓN CIUDADANA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2"/>
    <s v="22799"/>
  </r>
  <r>
    <n v="220250033132"/>
    <s v="AD"/>
    <d v="2025-07-17T00:00:00"/>
    <n v="22025005204"/>
    <s v="2025 02 9332 213"/>
    <n v="213.45"/>
    <x v="1032"/>
    <s v="REPARACIÓN SISTEMA DE APERTURA PUERTA DEPÓSITO DEL ARCHIVO MUNICIPAL"/>
    <n v="220"/>
    <s v="LA PALMA"/>
    <s v="ILLES BALEARS"/>
    <x v="3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3"/>
  </r>
  <r>
    <n v="220250032111"/>
    <s v="AD"/>
    <d v="2025-07-11T00:00:00"/>
    <n v="22025005131"/>
    <s v="2025 10 2312 22700"/>
    <n v="212.96"/>
    <x v="430"/>
    <s v="LIMPIEZA DE LAS PERGOLA DEL CAMPO GRANDE PARA LOS BAILES DE LOS MESES DE JULIO Y AGOSTO DE LOS USUARIOS DE LOS CVA-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700"/>
  </r>
  <r>
    <n v="220250031100"/>
    <s v="AD"/>
    <d v="2025-07-04T00:00:00"/>
    <n v="22025005074"/>
    <s v="2025 03 9241 212"/>
    <n v="205.7"/>
    <x v="118"/>
    <s v="SERVICIO DE DESATRANQUE Y ACHIQUE DE AGUA EN C.I.C. EL EMPECINADO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2"/>
  </r>
  <r>
    <n v="220250034384"/>
    <s v="AD"/>
    <d v="2025-07-21T00:00:00"/>
    <n v="22025005120"/>
    <s v="2025 09 4321 213"/>
    <n v="205.7"/>
    <x v="118"/>
    <s v="DESATASCO ARQUETA EN EL ESPACIO DENOMINADO PINGÜINOS ARENA EL DÍA 26 DE JUNIO 2025"/>
    <n v="220"/>
    <s v="VALLADOLID"/>
    <s v="VALLADOLID"/>
    <x v="0"/>
    <s v="AdDirec - Adjudicación Directa"/>
    <s v="SinC - Sin Criterio"/>
    <x v="0"/>
    <x v="2"/>
    <s v="2"/>
    <s v="2. Gastos corrientes en bienes y servicios"/>
    <s v="09"/>
    <x v="8"/>
    <s v="4321"/>
    <s v="4321. Turismo"/>
    <s v="21"/>
    <s v="213"/>
  </r>
  <r>
    <n v="220250036137"/>
    <s v="AD"/>
    <d v="2025-07-30T00:00:00"/>
    <n v="22025005500"/>
    <s v="2025 10 2312 22199"/>
    <n v="205.7"/>
    <x v="1033"/>
    <s v="VINILOS IMPRESOS Y LAMINADOS EN ALTA CALIDAD PARA EL CVA PASAJE DE LA MARQUESINA, 4 UNIDADES-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199"/>
  </r>
  <r>
    <n v="220250036891"/>
    <s v="AD"/>
    <d v="2025-08-06T00:00:00"/>
    <n v="22025005527"/>
    <s v="2025 10 2412 212"/>
    <n v="205.7"/>
    <x v="118"/>
    <s v="DESATASCO DE TUBERIAS DEL C. DE FORMACION PARA EL EMPLEO JACINTO BENAVENTE-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412"/>
    <s v="2412. Formación para el empleo"/>
    <s v="21"/>
    <s v="212"/>
  </r>
  <r>
    <n v="220250037557"/>
    <s v="D"/>
    <d v="2025-08-07T00:00:00"/>
    <n v="22025000731"/>
    <s v="2025 10 2312 212"/>
    <n v="91.36"/>
    <x v="369"/>
    <s v="MANT. SUMINISTRO DE COLA EUROPANOL 7803 DE 6K 1200454 Y PUNTAS PARA EL CVA PASAJE DE LA MARQUESINA- AM-INICIATIVAS SOC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6309"/>
    <s v="D"/>
    <d v="2025-09-22T00:00:00"/>
    <n v="22025001270"/>
    <s v="2025 07 1711 22199"/>
    <n v="91.15"/>
    <x v="243"/>
    <s v="ALB: 25-223598 PED: 25-038293-1104 S/PED: 2103 / MODULO PROGRAMADOR SOLEM DC 9V BL-IP1 1 ESTACION BLUETOOTH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4048"/>
    <s v="D"/>
    <d v="2025-09-05T00:00:00"/>
    <n v="22025000921"/>
    <s v="2025 11 1321 22699"/>
    <n v="89.54"/>
    <x v="685"/>
    <s v="HORA TECNICO / DESPLAZAMIENTOA POLICIA MUNICIPAL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699"/>
  </r>
  <r>
    <n v="220250045757"/>
    <s v="D"/>
    <d v="2025-09-18T00:00:00"/>
    <n v="22025000919"/>
    <s v="2025 11 1321 214"/>
    <n v="89.37"/>
    <x v="353"/>
    <s v="ESCOBILLA SUPERSILENCIOSO 650 MM / ESCOBILLA SUPERSILENCIOSO 350 MM / MICHELIN EURODAINU INFLADOR A1821 / MOTUL BRAKE CL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7644"/>
    <s v="D"/>
    <d v="2025-08-07T00:00:00"/>
    <n v="22025004894"/>
    <s v="2025 06 3232 212"/>
    <n v="89.3"/>
    <x v="482"/>
    <s v="PUMALASTIC MS 290ML GRIS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9135"/>
    <s v="D"/>
    <d v="2025-08-14T00:00:00"/>
    <n v="22025004014"/>
    <s v="2025 03 9241 212"/>
    <n v="89.3"/>
    <x v="482"/>
    <s v="MATERIAL ALBALIÑERÍA C.C. PARQUESOL (ID 46857) // PUMALASTIC MS 290ML GRI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9063"/>
    <s v="D"/>
    <d v="2025-08-14T00:00:00"/>
    <n v="22025001496"/>
    <s v="2025 05 4312 22199"/>
    <n v="89.01"/>
    <x v="482"/>
    <s v="SACO DE PAPRESA / SACO PAPRESA L / ML MONTANTE 70 A 3000 / ROLLO PLACA FIX CINTA GUARDAVIVOS 30 ML"/>
    <n v="300"/>
    <s v="VALLADOLID"/>
    <s v="VALLADOLID"/>
    <x v="3"/>
    <s v="PrAbier - Procedimiento Abierto"/>
    <s v="UniC - Único Criterio"/>
    <x v="1"/>
    <x v="2"/>
    <s v="2"/>
    <s v="2. Gastos corrientes en bienes y servicios"/>
    <s v="05"/>
    <x v="10"/>
    <s v="4312"/>
    <s v="4312. Mercados"/>
    <s v="22"/>
    <s v="22199"/>
  </r>
  <r>
    <n v="220250043696"/>
    <s v="D"/>
    <d v="2025-09-03T00:00:00"/>
    <n v="22025000766"/>
    <s v="2025 11 1361 214"/>
    <n v="88.33"/>
    <x v="341"/>
    <s v="PINCHAZO CUBIERTA / MANCHON RADIAL INTERIOR 21  / FIJACION (CAMION MATR 4237MSV)/SERV. EXTINCION INCENDIOS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1"/>
    <s v="214"/>
  </r>
  <r>
    <n v="220250037563"/>
    <s v="D"/>
    <d v="2025-08-07T00:00:00"/>
    <n v="22025001071"/>
    <s v="2025 11 3111 214"/>
    <n v="87.12"/>
    <x v="500"/>
    <s v="MANO DE OBRA ROTATIVO MAGNETICO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3111"/>
    <s v="3111. Protección de la salubridad pública"/>
    <s v="21"/>
    <s v="214"/>
  </r>
  <r>
    <n v="220250047658"/>
    <s v="D"/>
    <d v="2025-09-25T00:00:00"/>
    <n v="22025001325"/>
    <s v="2025 10 2412 22199"/>
    <n v="86.54"/>
    <x v="176"/>
    <s v="SUMINISTRO DE MAGNUM + BASE IN 750 MLPARA EL CURSO DE  PINTURA DECORATIVA MIXTO/24/VA0008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7734"/>
    <s v="D"/>
    <d v="2025-09-25T00:00:00"/>
    <n v="22025001124"/>
    <s v="2025 11 1621 214"/>
    <n v="85.55"/>
    <x v="29"/>
    <s v="ROLLO HILO NYLON 214.9 M. 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1"/>
    <s v="214"/>
  </r>
  <r>
    <n v="220250043025"/>
    <s v="D"/>
    <d v="2025-08-28T00:00:00"/>
    <n v="22025000744"/>
    <s v="2025 10 2412 213"/>
    <n v="85.06"/>
    <x v="243"/>
    <s v="REPARACION DE:  CORTASETOS  MARCA:HUSQVARNA   MODELO:122HD66   NS: DEL CURSO DE PARQ. Y JARDIN. DEL C. DE F. EMPLEO-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1"/>
    <s v="213"/>
  </r>
  <r>
    <n v="220250041844"/>
    <s v="D"/>
    <d v="2025-08-25T00:00:00"/>
    <n v="22025004894"/>
    <s v="2025 06 3232 212"/>
    <n v="82.76"/>
    <x v="176"/>
    <s v="SUMINISTRO ARTÍCULOS DE PINTURA // CEIP JORGE GUILLÉN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0657"/>
    <s v="D"/>
    <d v="2025-08-19T00:00:00"/>
    <n v="22025000730"/>
    <s v="2025 10 2312 212"/>
    <n v="82.56"/>
    <x v="369"/>
    <s v="MATERIAL PARA REPARACION EN EL  CVA RONDILLA ,  TABLERO CONTR.PINO II/III 2500*1250*12MM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9080"/>
    <s v="D"/>
    <d v="2025-08-14T00:00:00"/>
    <n v="22025004895"/>
    <s v="2025 06 3231 212"/>
    <n v="82.4"/>
    <x v="693"/>
    <s v="2 PLETINA DE 100X5 S 275 JR // CASA NIÑOS Y NIÑA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39220"/>
    <s v="D"/>
    <d v="2025-08-14T00:00:00"/>
    <n v="22025004894"/>
    <s v="2025 06 3232 212"/>
    <n v="81.94"/>
    <x v="452"/>
    <s v="SUMINISTRO MATERIAL DE PINTUR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7381"/>
    <s v="D"/>
    <d v="2025-08-07T00:00:00"/>
    <n v="22025004014"/>
    <s v="2025 03 9241 212"/>
    <n v="81.55"/>
    <x v="369"/>
    <s v="Albarán: VA25/3046 Fecha: 15/07/25 / * CASA CUNA ID0046906* / LIJA 66623392673 RTHL RL 120*125M T63F FLX P80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6298"/>
    <s v="D"/>
    <d v="2025-09-22T00:00:00"/>
    <n v="22025001270"/>
    <s v="2025 07 1711 22199"/>
    <n v="80.260000000000005"/>
    <x v="243"/>
    <s v="ALB: 25-223906 PED: 25-038860-1015 S/PED: 2123 / ARQUETA HDPE RAINBIRD RECTANGULAR + CIERRE.55.4X42.2XH30.5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6220"/>
    <s v="D"/>
    <d v="2025-09-19T00:00:00"/>
    <n v="22025004894"/>
    <s v="2025 06 3232 212"/>
    <n v="80.11"/>
    <x v="452"/>
    <s v="SUMINISTRO MATERIAL DE PINTUR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3023"/>
    <s v="D"/>
    <d v="2025-08-28T00:00:00"/>
    <n v="22025001324"/>
    <s v="2025 10 2412 22199"/>
    <n v="79.400000000000006"/>
    <x v="243"/>
    <s v="SUMINISTRO DE STIHL FILTRO , BUJIA NGK CMR6H,MANGUITO PARA EL CURSO DE PARQUES Y JARDINES DEL C. DE F. PARA EL EMPLEO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6302"/>
    <s v="D"/>
    <d v="2025-09-22T00:00:00"/>
    <n v="22025001270"/>
    <s v="2025 07 1711 22199"/>
    <n v="78.67"/>
    <x v="243"/>
    <s v="ALB: 25-223705 PED: 25-037776-1006 S/PED: 2107 / FILTRO PE DE MALLA 1 1/4&quot;&quot; / TUERCA REDUCIDA 3/8-1/4 LATON / MANOMETRO G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9130"/>
    <s v="D"/>
    <d v="2025-08-14T00:00:00"/>
    <n v="22025004014"/>
    <s v="2025 03 9241 212"/>
    <n v="77.42"/>
    <x v="445"/>
    <s v="MATERIAL FONTANERÍA EL EMPECINADO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3801"/>
    <s v="D"/>
    <d v="2025-09-03T00:00:00"/>
    <n v="22025000912"/>
    <s v="2025 07 1721 22104"/>
    <n v="77.2"/>
    <x v="473"/>
    <s v="CINTA BALDUQUE 100MTROSX18MM / CAJA GRAPAS TEXTIL Nº53 ALAM FINO AC GALV 14MM (2500)"/>
    <n v="300"/>
    <s v="VALLADOLID"/>
    <s v="VALLADOLID"/>
    <x v="3"/>
    <s v="PrAbier - Procedimiento Abierto"/>
    <s v="UniC - Único Criterio"/>
    <x v="1"/>
    <x v="2"/>
    <s v="2"/>
    <s v="2. Gastos corrientes en bienes y servicios"/>
    <s v="07"/>
    <x v="9"/>
    <s v="1721"/>
    <s v="1721. Protección del medio ambiente"/>
    <s v="22"/>
    <s v="22104"/>
  </r>
  <r>
    <n v="220250043905"/>
    <s v="D"/>
    <d v="2025-09-03T00:00:00"/>
    <n v="22025001123"/>
    <s v="2025 11 1631 214"/>
    <n v="74.95"/>
    <x v="190"/>
    <s v="OR: 22251 - MATRICULA: 6040MLM / TRAMPILLA ( 2349687 ). /// AM EXP 23/2020 // SERVICIO DE LIMPIEZA VIARIA."/>
    <n v="300"/>
    <s v="FUENSALDAÑA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1210"/>
    <s v="D"/>
    <d v="2025-08-21T00:00:00"/>
    <n v="22025001270"/>
    <s v="2025 07 1711 22199"/>
    <n v="74.38"/>
    <x v="243"/>
    <s v="ALB: 25-220493 PED: 25-033374-1003 S/PED: 2013 / ELECTROVALVULA EZ-FLO PLUS 1&quot;&quot; R-M SOLENOIDE 24V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5635"/>
    <s v="AD"/>
    <d v="2025-09-17T00:00:00"/>
    <n v="22025006500"/>
    <s v="2025 10 2412 212"/>
    <n v="205.7"/>
    <x v="118"/>
    <s v="ATRANQUE DEL 27 DE AGOSTO EN LOS BAÑOS DEL JACINTO BENAVENTEDEL CENTRO DE FORMACION PARA EL EMPLEO- JACINTO BENAVENT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412"/>
    <s v="2412. Formación para el empleo"/>
    <s v="21"/>
    <s v="212"/>
  </r>
  <r>
    <n v="220250035909"/>
    <s v="AD"/>
    <d v="2025-07-29T00:00:00"/>
    <n v="22025005165"/>
    <s v="2025 06 3232 22199"/>
    <n v="200"/>
    <x v="57"/>
    <s v="SUMINISTRO LLAVES ELECTRÓNICAS Y DE SEGURIDAD PARA COLEGIOS PÚBLICOS."/>
    <n v="220"/>
    <s v="VALLADOLID"/>
    <s v="VALLADOLID"/>
    <x v="3"/>
    <s v="AdDirec - Adjudicación Directa"/>
    <s v="SinC - Sin Criterio"/>
    <x v="0"/>
    <x v="2"/>
    <s v="2"/>
    <s v="2. Gastos corrientes en bienes y servicios"/>
    <s v="06"/>
    <x v="4"/>
    <s v="3232"/>
    <s v="3232. Conservación y mantenimiento centros educación infantil y primaria"/>
    <s v="22"/>
    <s v="22199"/>
  </r>
  <r>
    <n v="220250037429"/>
    <s v="D"/>
    <d v="2025-08-07T00:00:00"/>
    <n v="22025000731"/>
    <s v="2025 10 2312 212"/>
    <n v="73.33"/>
    <x v="452"/>
    <s v="MANT. SUMINISTRO DE SEGOCRYL M-60 S 15LT   PARA REPARACION DE PINTURA  DEL E. MAYORES LAS FLORES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5321"/>
    <s v="D"/>
    <d v="2025-09-16T00:00:00"/>
    <n v="22025000731"/>
    <s v="2025 10 2312 212"/>
    <n v="73.3"/>
    <x v="452"/>
    <s v="MANT. SUMINISTRO DE TKROM ESMALTE ANTIOXIDANTE BLANCO STDO 4LT PARA REPARACION PINTURA DEL CVA  PASAJE DE LA MARQ. -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9183"/>
    <s v="D"/>
    <d v="2025-08-14T00:00:00"/>
    <n v="22025004010"/>
    <s v="2025 03 9241 213"/>
    <n v="72.37"/>
    <x v="268"/>
    <s v="MATERIAL FERRETERÍA C.C. ESGUEVA (ID 47228) Y DELICIAS (ID 47173) //CEYS MONTACK CINTA BLISTER / EFILUX PIR 15W PA 4000K"/>
    <n v="300"/>
    <s v="BARCELONA"/>
    <s v="BARCELONA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4863"/>
    <s v="D"/>
    <d v="2025-09-11T00:00:00"/>
    <n v="22025001476"/>
    <s v="2025 10 2312 213"/>
    <n v="1166.71"/>
    <x v="57"/>
    <s v="LOTE 1 CRA MANTENIMIENTO ALARMAS Y SISTEMAS ANTIINTRUSION EN VIRTUD DE ACUERDO MARCO EN CENTROS DE VIDA ACTIVA Y ALV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3"/>
  </r>
  <r>
    <n v="220250045357"/>
    <s v="D"/>
    <d v="2025-09-16T00:00:00"/>
    <n v="22025001128"/>
    <s v="2025 11 1621 22199"/>
    <n v="72.33"/>
    <x v="268"/>
    <s v="ABRAZADERA INSONORIZADA 2S (M8/10) 138-144MM / ABRAZADERA FIJACION PA.../// AM EXP 18/2022 // SERVICIO DE LIMPIEZA."/>
    <n v="300"/>
    <s v="BARCELONA"/>
    <s v="BARCELONA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7785"/>
    <s v="D"/>
    <d v="2025-09-25T00:00:00"/>
    <n v="22025004895"/>
    <s v="2025 06 3231 212"/>
    <n v="72.22"/>
    <x v="452"/>
    <s v="SEGOCRYL M-60 S RAL-9010 15LT // PINCEL UNIVERSAL PLANO Nº 28 // EIM MAFALDA Y GUILLE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43091"/>
    <s v="D"/>
    <d v="2025-08-28T00:00:00"/>
    <n v="22025004010"/>
    <s v="2025 03 9241 213"/>
    <n v="71.12"/>
    <x v="238"/>
    <s v="MATERIAL DE FERRETERÍA PARA C.C.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1727"/>
    <s v="D"/>
    <d v="2025-08-25T00:00:00"/>
    <n v="22025000769"/>
    <s v="2025 11 1361 22199"/>
    <n v="70.97"/>
    <x v="243"/>
    <s v="ALB: 25-216331 PED: 25-024339-1017 S/PED: 96010979 / REPARACION DE:ELECTROBOMBA    MARCA: GRUNFOS  MODELO:    NS:9601097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9147"/>
    <s v="D"/>
    <d v="2025-08-14T00:00:00"/>
    <n v="22025004894"/>
    <s v="2025 06 3232 212"/>
    <n v="70.86"/>
    <x v="474"/>
    <s v="CERRADURA CORREDERA 5200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4700"/>
    <s v="D"/>
    <d v="2025-09-10T00:00:00"/>
    <n v="22025001123"/>
    <s v="2025 11 1631 214"/>
    <n v="70.180000000000007"/>
    <x v="501"/>
    <s v="MANO DE OBRA ALUMINIO ( MATRICULA 5682MDL SOLDAR BISAGRAS.../// AM EXP 23/2020 // SERVICIO DE LIMPIEZA VIARIA."/>
    <n v="300"/>
    <s v="ALDEAMAYOR DE SAN MARTIN"/>
    <s v="VALLADOLID"/>
    <x v="0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37649"/>
    <s v="D"/>
    <d v="2025-08-07T00:00:00"/>
    <n v="22025004894"/>
    <s v="2025 06 3232 212"/>
    <n v="69.8"/>
    <x v="482"/>
    <s v="SACO DE ARENA FINA 30KG / SACO DE YESO TOSCO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4041"/>
    <s v="D"/>
    <d v="2025-09-05T00:00:00"/>
    <n v="22025004932"/>
    <s v="2025 06 3321 212"/>
    <n v="69.08"/>
    <x v="238"/>
    <s v="TORNIQUETE URKO 21-EXTRA MARQ. 30CM / PILA DURACELL IND AA LR06 (10UDS) / PILA DURACELL IND AAA LR03 (10UDS) // BIBLIOTE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321"/>
    <s v="3321. Bibliotecas públicas"/>
    <s v="21"/>
    <s v="212"/>
  </r>
  <r>
    <n v="220250039290"/>
    <s v="D"/>
    <d v="2025-08-14T00:00:00"/>
    <n v="22025000920"/>
    <s v="2025 11 1321 22199"/>
    <n v="68.22"/>
    <x v="238"/>
    <s v="*PILA DURACELL IND AAA LR03 (10UDS) OFERTA / *PILA DURACELL IND AA LR06 (10UDS) OFERTA / *PILA DURACELL MN21 12V BLISTER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43046"/>
    <s v="D"/>
    <d v="2025-08-28T00:00:00"/>
    <n v="22025001214"/>
    <s v="2025 01 9206 22199"/>
    <n v="67.709999999999994"/>
    <x v="386"/>
    <s v="BROCA SDS PLUS 20X550X600 (5X)"/>
    <n v="300"/>
    <s v="VALLADOLID"/>
    <s v="VALLADOLID"/>
    <x v="3"/>
    <s v="PrAbier - Procedimiento Abierto"/>
    <s v="MultiC - MultiCriterio"/>
    <x v="1"/>
    <x v="2"/>
    <s v="2"/>
    <s v="2. Gastos corrientes en bienes y servicios"/>
    <s v="01"/>
    <x v="6"/>
    <s v="9206"/>
    <s v="9206. Archivo municipal"/>
    <s v="22"/>
    <s v="22199"/>
  </r>
  <r>
    <n v="220250045462"/>
    <s v="D"/>
    <d v="2025-09-16T00:00:00"/>
    <n v="22025000769"/>
    <s v="2025 11 1361 22199"/>
    <n v="67.22"/>
    <x v="125"/>
    <s v="GRIFO PRESTO URINARIO VERTICAL  26700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640"/>
    <s v="D"/>
    <d v="2025-08-07T00:00:00"/>
    <n v="22025004894"/>
    <s v="2025 06 3232 212"/>
    <n v="67.11"/>
    <x v="482"/>
    <s v="SACO CEMENTO GRIS 32.5 R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7461"/>
    <s v="D"/>
    <d v="2025-08-07T00:00:00"/>
    <n v="22025002596"/>
    <s v="2025 06 3321 629"/>
    <n v="67.099999999999994"/>
    <x v="784"/>
    <s v="LOTE DE LIBROS // BIBLIOTECAS MUNICIPALES"/>
    <n v="300"/>
    <s v="BARCELONA"/>
    <s v="BARCELONA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39076"/>
    <s v="D"/>
    <d v="2025-08-14T00:00:00"/>
    <n v="22025004894"/>
    <s v="2025 06 3232 212"/>
    <n v="67.08"/>
    <x v="445"/>
    <s v="SUMINISTRO MATERIAL DE FONTANERÍ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8416"/>
    <s v="D"/>
    <d v="2025-08-11T00:00:00"/>
    <n v="22025001274"/>
    <s v="2025 07 1711 213"/>
    <n v="66.97"/>
    <x v="498"/>
    <s v="Albarán OT/148535 de 23/07/2025 ( REPARACIÓN EN TALLER DE PERFILADORA HONDA ELIET 4.0 REF.: HUERTA DEL REY 1ª FASE VALE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6360"/>
    <s v="D"/>
    <d v="2025-09-22T00:00:00"/>
    <n v="22025001270"/>
    <s v="2025 07 1711 22199"/>
    <n v="66.790000000000006"/>
    <x v="243"/>
    <s v="ALB: 25-223119 PED: 25-037469-1001 S/PED: 2083 / ML TUBO C.ELECT.D.PARED ROLLO ROJO DN  90 / RETIRA FRANCISCO JAVIER ACE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4519"/>
    <s v="D"/>
    <d v="2025-09-10T00:00:00"/>
    <n v="22025004014"/>
    <s v="2025 03 9241 212"/>
    <n v="66.650000000000006"/>
    <x v="452"/>
    <s v="MATERIAL PINTURA PARA C.C. PARQUESOL (BARNIZ MADESOL POLIURETANO SATINADO 3LT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1817"/>
    <s v="D"/>
    <d v="2025-08-25T00:00:00"/>
    <n v="22025004014"/>
    <s v="2025 03 9241 212"/>
    <n v="66.55"/>
    <x v="176"/>
    <s v="MAGNUM+ BLANCO 15L ( CENTRO CIVICO JOSE LUIS MOSQUER ID0047522 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5503"/>
    <s v="D"/>
    <d v="2025-09-16T00:00:00"/>
    <n v="22025000769"/>
    <s v="2025 11 1361 22199"/>
    <n v="66.489999999999995"/>
    <x v="234"/>
    <s v="CADENA STIHL MOTOSIERRA  26 RS RAPID SUPER / STIHL PORTALIMAS 2-IN-1 .325&quot;&quot; 56057504304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605"/>
    <s v="D"/>
    <d v="2025-08-07T00:00:00"/>
    <n v="22025001276"/>
    <s v="2025 07 1711 214"/>
    <n v="66.19"/>
    <x v="501"/>
    <s v="FALDILLA HOMOLOGADA DE 550MM ( MATRICULA 6747KLN ) / MANO DE OBRA HIDRAULICA"/>
    <n v="300"/>
    <s v="ALDEAMAYOR DE SAN MARTIN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5704"/>
    <s v="D"/>
    <d v="2025-09-18T00:00:00"/>
    <n v="22025001129"/>
    <s v="2025 11 1631 214"/>
    <n v="65.73"/>
    <x v="389"/>
    <s v="PEDIDO TALLER / JUNTA TORICA 9,25X1,78 NBR / JUNTA TORICA 13X2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1"/>
    <s v="214"/>
  </r>
  <r>
    <n v="220250045736"/>
    <s v="D"/>
    <d v="2025-09-18T00:00:00"/>
    <n v="22025001214"/>
    <s v="2025 01 9206 22199"/>
    <n v="65.39"/>
    <x v="234"/>
    <s v="ID: 0043659-ARCHIVO MUNICIPAL / TOPE BRINOX 7826 ADH. MADERA IMAN (BLISTYER)  x1"/>
    <n v="300"/>
    <s v="VALLADOLID"/>
    <s v="VALLADOLID"/>
    <x v="3"/>
    <s v="PrAbier - Procedimiento Abierto"/>
    <s v="MultiC - MultiCriterio"/>
    <x v="1"/>
    <x v="2"/>
    <s v="2"/>
    <s v="2. Gastos corrientes en bienes y servicios"/>
    <s v="01"/>
    <x v="6"/>
    <s v="9206"/>
    <s v="9206. Archivo municipal"/>
    <s v="22"/>
    <s v="22199"/>
  </r>
  <r>
    <n v="220250041751"/>
    <s v="D"/>
    <d v="2025-08-25T00:00:00"/>
    <n v="22025002596"/>
    <s v="2025 06 3321 629"/>
    <n v="2796.33"/>
    <x v="944"/>
    <s v="LOTE LIBROS // BIBLIOTECAS MUNICIPALES"/>
    <n v="300"/>
    <s v="GRAU I PLATJA (GANDIA)"/>
    <s v="VALENCIA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45345"/>
    <s v="D"/>
    <d v="2025-09-16T00:00:00"/>
    <n v="22025000742"/>
    <s v="2025 10 2412 212"/>
    <n v="64.400000000000006"/>
    <x v="243"/>
    <s v="SUMINISTRO DE MATERIAL PARA REPARACIONES DEL JACINTO BENAVENTE DEL C. DE FORMACION PRA EL EMPLEO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1"/>
    <s v="212"/>
  </r>
  <r>
    <n v="220250044565"/>
    <s v="D"/>
    <d v="2025-09-10T00:00:00"/>
    <n v="22025004894"/>
    <s v="2025 06 3232 212"/>
    <n v="64.03"/>
    <x v="482"/>
    <s v="SACO DE ARENA FINA 30KG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9417"/>
    <s v="D"/>
    <d v="2025-08-14T00:00:00"/>
    <n v="22025000730"/>
    <s v="2025 10 2312 212"/>
    <n v="63.76"/>
    <x v="234"/>
    <s v="MANT, SUMINISTRO DE MATERIAL PARA REPARACIONES DEL CVA RONDILLA Y Z. ESTE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3710"/>
    <s v="D"/>
    <d v="2025-09-03T00:00:00"/>
    <n v="22025000769"/>
    <s v="2025 11 1361 22199"/>
    <n v="61.58"/>
    <x v="452"/>
    <s v="FULLDIP AMARILLO FLUOR 11216 0.4LT//SERVICIO DE EXTINCIO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538"/>
    <s v="D"/>
    <d v="2025-08-07T00:00:00"/>
    <n v="22025001043"/>
    <s v="2025 10 2311 212"/>
    <n v="61.01"/>
    <x v="125"/>
    <s v="F - 8170 - CONTACTR SE 230V PARA ALBERGUE MUNICIPAL - CADIELS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45347"/>
    <s v="D"/>
    <d v="2025-09-16T00:00:00"/>
    <n v="22025001324"/>
    <s v="2025 10 2412 22199"/>
    <n v="60.8"/>
    <x v="243"/>
    <s v="SUMINISTRO DE MATERIAL PARA EL CURSO DE PARQUES Y JARDINES DEL C. DE F. P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3021"/>
    <s v="D"/>
    <d v="2025-08-28T00:00:00"/>
    <n v="22025001324"/>
    <s v="2025 10 2412 22199"/>
    <n v="60.11"/>
    <x v="243"/>
    <s v="SUMINISTRO DE CAJA 100 UDS GUANTES DESECHABLES PRA EL CURSO DE PARQ. Y JARD. DELC. DE F. PARA EL EMPLEO-JACINTO BENAV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3925"/>
    <s v="D"/>
    <d v="2025-09-03T00:00:00"/>
    <n v="22025001130"/>
    <s v="2025 11 1631 22104"/>
    <n v="60.02"/>
    <x v="167"/>
    <s v="ZAPATO ALICE S3 SRC T-36 / RETIRADO POR: ISABEL RODRIGUEZ FERNANDEZ.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04"/>
  </r>
  <r>
    <n v="220250045676"/>
    <s v="D"/>
    <d v="2025-09-18T00:00:00"/>
    <n v="22025001130"/>
    <s v="2025 11 1631 22104"/>
    <n v="60.02"/>
    <x v="167"/>
    <s v="12/08/2025 / ZAPATO ALICE S3 SRC T-41 / Retirado por Sergio...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04"/>
  </r>
  <r>
    <n v="220250039102"/>
    <s v="D"/>
    <d v="2025-08-14T00:00:00"/>
    <n v="22025000731"/>
    <s v="2025 10 2312 212"/>
    <n v="59.93"/>
    <x v="238"/>
    <s v="MANTENIMIENTO, SUMINISTRO MATERIAL REPARACIONES DEL CVA PASAJE DE LA MARQUESINA.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4567"/>
    <s v="D"/>
    <d v="2025-09-10T00:00:00"/>
    <n v="22025004894"/>
    <s v="2025 06 3232 212"/>
    <n v="59.9"/>
    <x v="482"/>
    <s v="SACOS VACIOS ESCOMBRO 70X50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3757"/>
    <s v="D"/>
    <d v="2025-09-03T00:00:00"/>
    <n v="22025001042"/>
    <s v="2025 10 2311 212"/>
    <n v="59.57"/>
    <x v="386"/>
    <s v="F - 9377 - 2 DOSIFICADORES DE JABON, TACOS Y TORNILLERIA PARA COMEDOR SOCIAL - MUNDO INDUST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46279"/>
    <s v="D"/>
    <d v="2025-09-22T00:00:00"/>
    <n v="22025001267"/>
    <s v="2025 07 1711 22106"/>
    <n v="59.4"/>
    <x v="475"/>
    <s v="FESIL WG 80 VALLES (1 KG)"/>
    <n v="300"/>
    <s v="TORDESILLAS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6"/>
  </r>
  <r>
    <n v="220250037582"/>
    <s v="D"/>
    <d v="2025-08-07T00:00:00"/>
    <n v="22025001325"/>
    <s v="2025 10 2412 22199"/>
    <n v="58.56"/>
    <x v="452"/>
    <s v="SUMINISTRO DE TKROM M-40 DAMASCO PLASTICO MATE 15LT PRA EL CURSO DE PINTURA DEC. DEL C. DE F. PARA EL EMPL.JACINTO BENAV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3729"/>
    <s v="D"/>
    <d v="2025-09-03T00:00:00"/>
    <n v="22025000769"/>
    <s v="2025 11 1361 22199"/>
    <n v="58.54"/>
    <x v="125"/>
    <s v="MAGNETO  SE IK60N C 2P 20A  A9K17220 / DIFERENCIAL SE ID 2P 25A 30MA AC A9R60225//SERV. EXTINCION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6307"/>
    <s v="D"/>
    <d v="2025-09-22T00:00:00"/>
    <n v="22025001270"/>
    <s v="2025 07 1711 22199"/>
    <n v="58.47"/>
    <x v="243"/>
    <s v="ALB: 25-223461 PED: 25-038016-1104 S/PED: 2094 / SUPER-EGO LLAVE CADENA REVERSIBLE  107  0-115MM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4535"/>
    <s v="D"/>
    <d v="2025-09-10T00:00:00"/>
    <n v="22025004014"/>
    <s v="2025 03 9241 212"/>
    <n v="58.1"/>
    <x v="369"/>
    <s v="MATERIAL CARPINTERÍA PARA CONCEJALÍA (47494), CAMPILLO (47524) Y JOSÉ LUIS MOSQUERA (47516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3759"/>
    <s v="D"/>
    <d v="2025-09-03T00:00:00"/>
    <n v="22025001043"/>
    <s v="2025 10 2311 212"/>
    <n v="58.08"/>
    <x v="111"/>
    <s v="F - 9384 - VALVULA Y PURGADOR PARA CENTRO INTEGRADO - VALVULA AUTOLLENADO PARA COMEDOR SOCIAL - TAHE SL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41776"/>
    <s v="D"/>
    <d v="2025-08-25T00:00:00"/>
    <n v="22025001132"/>
    <s v="2025 11 1631 22199"/>
    <n v="57.93"/>
    <x v="238"/>
    <s v="PANTALLA STIHL  0000-884-0251.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39087"/>
    <s v="D"/>
    <d v="2025-08-14T00:00:00"/>
    <n v="22025002596"/>
    <s v="2025 06 3321 629"/>
    <n v="57.37"/>
    <x v="784"/>
    <s v="CANTIGAS DE SANGRE // EL CANTAR DEL NORTE // BIBLIOTECAS MUNICIPALES"/>
    <n v="300"/>
    <s v="BARCELONA"/>
    <s v="BARCELONA"/>
    <x v="3"/>
    <s v="PrAbier - Procedimiento Abierto"/>
    <s v="MultiC - MultiCriterio"/>
    <x v="1"/>
    <x v="2"/>
    <s v="6"/>
    <s v="6. Inversiones reales"/>
    <s v="06"/>
    <x v="4"/>
    <s v="3321"/>
    <s v="3321. Bibliotecas públicas"/>
    <s v="62"/>
    <s v="629"/>
  </r>
  <r>
    <n v="220250045514"/>
    <s v="D"/>
    <d v="2025-09-16T00:00:00"/>
    <n v="22025000769"/>
    <s v="2025 11 1361 22199"/>
    <n v="56.72"/>
    <x v="234"/>
    <s v="COMBUSTIBLE STIHL MOTOMIX  5LT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385"/>
    <s v="D"/>
    <d v="2025-08-07T00:00:00"/>
    <n v="22025004014"/>
    <s v="2025 03 9241 212"/>
    <n v="56.49"/>
    <x v="125"/>
    <s v="MATERIAL DE FONTANERÍA PARA CENTRO CÍVICO JOSÉ MARÍA LUELMO (ID 46701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3830"/>
    <s v="D"/>
    <d v="2025-09-03T00:00:00"/>
    <n v="22025001274"/>
    <s v="2025 07 1711 213"/>
    <n v="55.67"/>
    <x v="462"/>
    <s v="SIRGA DE FRENO / TAPON / Mano Obra"/>
    <n v="300"/>
    <s v="PALENCIA"/>
    <s v="PALENCIA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3"/>
  </r>
  <r>
    <n v="220250045708"/>
    <s v="D"/>
    <d v="2025-09-18T00:00:00"/>
    <n v="22025001324"/>
    <s v="2025 10 2412 22199"/>
    <n v="54.61"/>
    <x v="243"/>
    <s v="SUMINISTRO DE STIHL BUJIA BOSCH WSR6F Y STIHL BLISTER HILO NYLON REDONDO P EL CURSO DE PARQUES Y JARD. JACINTO BENAVEN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7574"/>
    <s v="D"/>
    <d v="2025-08-07T00:00:00"/>
    <n v="22025001325"/>
    <s v="2025 10 2412 22199"/>
    <n v="54.33"/>
    <x v="176"/>
    <s v="SUMINISTRO DE MAGNUM BLANCO 4L PARA EL CURSO DE  PINTURA DEC.. DEL   CENTRO DE FORMACION PARA EL EMPLE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9133"/>
    <s v="D"/>
    <d v="2025-08-14T00:00:00"/>
    <n v="22025004010"/>
    <s v="2025 03 9241 213"/>
    <n v="54.28"/>
    <x v="238"/>
    <s v="MATERIAL FERRETERÍA CENTRO CIVICO PILARICA ++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7406"/>
    <s v="D"/>
    <d v="2025-08-07T00:00:00"/>
    <n v="22025001070"/>
    <s v="2025 11 3111 22199"/>
    <n v="54.16"/>
    <x v="386"/>
    <s v="POLIMERO SELLA+ADHES. GRIS MS / BROCA SDS PLUS 4P 6X50X115 / VASO HEXAGONAL MAGNETIC LARGO 10 / T. R/CH 6,3X 25 EQ18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3111"/>
    <s v="3111. Protección de la salubridad pública"/>
    <s v="22"/>
    <s v="22199"/>
  </r>
  <r>
    <n v="220250034064"/>
    <s v="AD"/>
    <d v="2025-07-21T00:00:00"/>
    <n v="22025005161"/>
    <s v="2025 10 2315 22799"/>
    <n v="200"/>
    <x v="1034"/>
    <s v="AMPLIACION TALLER PASEOS // CENTRO MUNICIPAL DE IGUALDAD // VERAN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0505"/>
    <s v="D"/>
    <d v="2025-07-02T00:00:00"/>
    <n v="22025002599"/>
    <s v="2025 03 9241 213"/>
    <n v="199.97"/>
    <x v="249"/>
    <s v="SUMINISTRO DE MATERIAL PARA CAMBIO DE TERMOSTATO DE ENFRIADORA DE TEATRO DEL C.C. PARQUESOL"/>
    <n v="300"/>
    <s v="VALLADOLID"/>
    <s v="MADR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36908"/>
    <s v="D"/>
    <d v="2025-08-07T00:00:00"/>
    <n v="22025002575"/>
    <s v="2025 02 1511 609"/>
    <n v="198.84"/>
    <x v="66"/>
    <s v="Coordinación S. y Salud Obras desmontaje, traslado y recoL. de la arquería histórica del convento de la Merced Calzada."/>
    <n v="300"/>
    <s v="VALLADOLID"/>
    <s v="VALLADOLID"/>
    <x v="0"/>
    <s v="PrAbier - Procedimiento Abierto"/>
    <s v="MultiC - MultiCriterio"/>
    <x v="2"/>
    <x v="2"/>
    <s v="6"/>
    <s v="6. Inversiones reales"/>
    <s v="02"/>
    <x v="5"/>
    <s v="1511"/>
    <s v="1511. Planficación y gestión del urbanismo"/>
    <s v="60"/>
    <s v="609"/>
  </r>
  <r>
    <n v="220250037595"/>
    <s v="D"/>
    <d v="2025-08-07T00:00:00"/>
    <n v="22025003875"/>
    <s v="2025 04 9204 213"/>
    <n v="197.45"/>
    <x v="452"/>
    <s v="ADQUISICIÓN PINTURA Y ACCESORIOS UTILIZADOS PARA PINTAR MUROS DEL PATIO DEL CDIT"/>
    <n v="300"/>
    <s v="VALLADOLID"/>
    <s v="VALLADOLID"/>
    <x v="3"/>
    <s v="PrAbier - Procedimiento Abierto"/>
    <s v="MultiC - MultiCriterio"/>
    <x v="1"/>
    <x v="2"/>
    <s v="2"/>
    <s v="2. Gastos corrientes en bienes y servicios"/>
    <s v="04"/>
    <x v="1"/>
    <s v="9204"/>
    <s v="9204. Tecnologías de la información y comunicación"/>
    <s v="21"/>
    <s v="213"/>
  </r>
  <r>
    <n v="220250045633"/>
    <s v="AD"/>
    <d v="2025-09-17T00:00:00"/>
    <n v="22025006497"/>
    <s v="2025 02 9332 212"/>
    <n v="193.84"/>
    <x v="57"/>
    <s v="DESCONEXIÓN SISTEMA DE ALARMA POR OBRAS EDIFICIO STA. CATALINA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2"/>
  </r>
  <r>
    <n v="220250042054"/>
    <s v="AD"/>
    <d v="2025-08-26T00:00:00"/>
    <n v="22025006171"/>
    <s v="2025 10 2311 212"/>
    <n v="193.6"/>
    <x v="198"/>
    <s v="PERSIANA DE LAMAS PARA VENTANA DESPACHO UTS 2 EN CEAS PAJARILLOS ALTOS-LAS FLOR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1"/>
    <s v="2311. Intervención social"/>
    <s v="21"/>
    <s v="212"/>
  </r>
  <r>
    <n v="220250042121"/>
    <s v="AD"/>
    <d v="2025-08-26T00:00:00"/>
    <n v="22025006394"/>
    <s v="2025 11 1361 213"/>
    <n v="193.6"/>
    <x v="1035"/>
    <s v="REPARACIÓN INSTALACION ELECTRICA ROTORES LUMINOSOS////SERV. EXTINCION DE INCENDIOS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1"/>
    <s v="213"/>
  </r>
  <r>
    <n v="220250030497"/>
    <s v="AD"/>
    <d v="2025-07-02T00:00:00"/>
    <n v="22025005064"/>
    <s v="2025 10 2314 212"/>
    <n v="189.97"/>
    <x v="1036"/>
    <s v="SUMINISTRO Y COLOCACION DE VINILO NEGRO Y AMARILLO //  PUERTA DE CRISTAL EJN // JULI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1"/>
    <s v="212"/>
  </r>
  <r>
    <n v="220250043618"/>
    <s v="D"/>
    <d v="2025-09-02T00:00:00"/>
    <n v="22025003814"/>
    <s v="2025 04 9204 641"/>
    <n v="2795.23"/>
    <x v="1037"/>
    <s v="SUMINISTRO DE SUSCRIPCIONES A PRODUCTOS CAD DE LA SUITE ZwCad , LOTE 16, 2025/AAR/25"/>
    <n v="300"/>
    <s v="EL MOLAR"/>
    <s v="MADRID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44010"/>
    <s v="D"/>
    <d v="2025-09-04T00:00:00"/>
    <n v="22025002401"/>
    <s v="2025 10 2315 213"/>
    <n v="1074.6500000000001"/>
    <x v="57"/>
    <s v="MANT. ALARMAS Y SIST. ANTRIINTRUSION EN VIRTUD DE ACUERDO MARCO SPSC-SE 20/2023 y 24/2024 IGUALDAD // LOTE 1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5"/>
    <s v="2315. Políticas de Igualdad e infancia"/>
    <s v="21"/>
    <s v="213"/>
  </r>
  <r>
    <n v="220250042113"/>
    <s v="D"/>
    <d v="2025-08-26T00:00:00"/>
    <n v="22025003797"/>
    <s v="2025 04 9204 641"/>
    <n v="2559.15"/>
    <x v="1038"/>
    <s v="GESTIÓN DE BIBLIOTECAS DEL ARCHIVO MUNICIPAL, LOTE 1 2025/AAR/25"/>
    <n v="300"/>
    <s v="MADRID"/>
    <s v="MADRID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45602"/>
    <s v="AD"/>
    <d v="2025-09-17T00:00:00"/>
    <n v="22025004171"/>
    <s v="2025 11 1631 22104"/>
    <n v="2509.54"/>
    <x v="949"/>
    <s v="COMPL. TRAMITACIÓN 2ª PRORROGA CONTRATO SUMINISTRO VESTURARIO EXP. 28/2021lOTES 4 Y 5. SERVICIO DE LIMPIEZA VIARIA."/>
    <n v="220"/>
    <s v="LA CISTERNIGA"/>
    <s v="VALLADOLID"/>
    <x v="3"/>
    <s v="PrAbier - Procedimiento Abierto"/>
    <s v="MultiC - MultiCriterio"/>
    <x v="2"/>
    <x v="2"/>
    <s v="2"/>
    <s v="2. Gastos corrientes en bienes y servicios"/>
    <s v="11"/>
    <x v="0"/>
    <s v="1631"/>
    <s v="1631. Limpieza viaria"/>
    <s v="22"/>
    <s v="22104"/>
  </r>
  <r>
    <n v="220250047613"/>
    <s v="AD"/>
    <d v="2025-09-24T00:00:00"/>
    <n v="22025006594"/>
    <s v="2025 10 2314 22613"/>
    <n v="188.76"/>
    <x v="1039"/>
    <s v="MARCOS FLOR PRESERVADA EVENTO PUCELA CHEF// ESCUELA INTERNACIONAL DE COCINA// 27 DE SEPTIEMBRE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13"/>
  </r>
  <r>
    <n v="220250045590"/>
    <s v="AD"/>
    <d v="2025-09-16T00:00:00"/>
    <n v="22025006813"/>
    <s v="2025 06 3341 215"/>
    <n v="188.42"/>
    <x v="1040"/>
    <s v="CTO. MENOR SUMINISTRO PLANCHAS CARTÓN CONSERVACIÓN MURALES TEATRO CALDERÓN -AÑO 2025-"/>
    <n v="220"/>
    <s v="RIBARROJA DEL TURIA"/>
    <s v="VALENCIA"/>
    <x v="3"/>
    <s v="AdDirec - Adjudicación Directa"/>
    <s v="SinC - Sin Criterio"/>
    <x v="0"/>
    <x v="2"/>
    <s v="2"/>
    <s v="2. Gastos corrientes en bienes y servicios"/>
    <s v="06"/>
    <x v="4"/>
    <s v="3341"/>
    <s v="3341. Coordinación de políticas culturales"/>
    <s v="21"/>
    <s v="215"/>
  </r>
  <r>
    <n v="220250037897"/>
    <s v="AD"/>
    <d v="2025-08-08T00:00:00"/>
    <n v="22025006173"/>
    <s v="2025 03 9241 213"/>
    <n v="184.13"/>
    <x v="454"/>
    <s v="SUMINISTRO DE POLICARBONATO PARA ENMARCADO DE LÁMINAS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30307"/>
    <s v="AD"/>
    <d v="2025-07-01T00:00:00"/>
    <n v="22025005043"/>
    <s v="2025 01 4331 22799"/>
    <n v="180.29"/>
    <x v="201"/>
    <s v="ROTULACIÓN VINILOS Y LONA PARA ROLLUP PARA EL ESPACIO COWORKING DE LA AGENCIA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34507"/>
    <s v="AD"/>
    <d v="2025-07-23T00:00:00"/>
    <n v="22025005203"/>
    <s v="2025 11 3111 213"/>
    <n v="175.01"/>
    <x v="535"/>
    <s v="REPARACIÓN Y RECONSTRUCCION DEL CONDUCTO DEL CONDENSADOR DE LA CÁMARA DE CONGELACION DEL CENTRO MUNICIPAL DE PROTECCIÓN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3111"/>
    <s v="3111. Protección de la salubridad pública"/>
    <s v="21"/>
    <s v="213"/>
  </r>
  <r>
    <n v="220250035568"/>
    <s v="AD"/>
    <d v="2025-07-28T00:00:00"/>
    <n v="22025005289"/>
    <s v="2025 08 1651 22606"/>
    <n v="175"/>
    <x v="195"/>
    <s v="Curso de formación de operador de plataforma elevadora."/>
    <n v="220"/>
    <s v="SIERO"/>
    <s v="ASTURIAS"/>
    <x v="0"/>
    <s v="AdDirec - Adjudicación Directa"/>
    <s v="SinC - Sin Criterio"/>
    <x v="0"/>
    <x v="2"/>
    <s v="2"/>
    <s v="2. Gastos corrientes en bienes y servicios"/>
    <s v="08"/>
    <x v="2"/>
    <s v="1651"/>
    <s v="1651. Alumbrado público"/>
    <s v="22"/>
    <s v="22606"/>
  </r>
  <r>
    <n v="220250044443"/>
    <s v="AD"/>
    <d v="2025-09-10T00:00:00"/>
    <n v="22025006421"/>
    <s v="2025 10 2315 22799"/>
    <n v="175"/>
    <x v="911"/>
    <s v="TALLER ROBOTICA EN FEMENINO EN EL CENTRO MUNICIPAL DE LA IGUALDAD EL 28-08-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4607"/>
    <s v="AD"/>
    <d v="2025-07-24T00:00:00"/>
    <n v="22025005415"/>
    <s v="2025 10 2313 22699"/>
    <n v="172"/>
    <x v="1041"/>
    <s v="VENTILADORES PARA DIRECCION Y SECRETARÍA EJECUTIVA AREA DE PERSONAS MAYORES, FAMILIA Y SERV. SOCIALES- OPALO-1 DIA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3"/>
    <s v="2313. Dirección del área de personas mayores, familia y servicios sociales"/>
    <s v="22"/>
    <s v="22699"/>
  </r>
  <r>
    <n v="220250040488"/>
    <s v="AD"/>
    <d v="2025-08-19T00:00:00"/>
    <n v="22025006256"/>
    <s v="2025 11 1361 22199"/>
    <n v="170.66"/>
    <x v="496"/>
    <s v="ADQUISICION DE ESMERIL PARA TRABAJOS DE REPARACION Y MANTENIMIENTO EN TALLER DEL PARQUE DE BOMBEROS//SEISPC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2"/>
    <s v="22199"/>
  </r>
  <r>
    <n v="220250044176"/>
    <s v="AD"/>
    <d v="2025-09-09T00:00:00"/>
    <n v="22025006467"/>
    <s v="2025 10 2314 22615"/>
    <n v="166.6"/>
    <x v="60"/>
    <s v="IMPRESIÓN MEMORIA PROYECTO HOMBRE// VALLADOLID// AGOSTO 2025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15"/>
  </r>
  <r>
    <n v="220250037701"/>
    <s v="AD"/>
    <d v="2025-08-08T00:00:00"/>
    <n v="22025006174"/>
    <s v="2025 03 9241 213"/>
    <n v="161.38999999999999"/>
    <x v="8"/>
    <s v="SUMINISTRO DE TRINEO Y MANGUERA DE RIEGO PARA C.C. CONDE ANSÚREZ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36826"/>
    <s v="AD"/>
    <d v="2025-08-06T00:00:00"/>
    <n v="22025006069"/>
    <s v="2025 11 1321 22699"/>
    <n v="160.16999999999999"/>
    <x v="1042"/>
    <s v="SERVICIO DE TRANSPORTE DE BIDÓN DE ACEITE 200L PARA TALLER DE POLICÍA MUNICIPAL"/>
    <n v="220"/>
    <s v="BURGOS (POL.IND. VILLALONQUEJAR)"/>
    <m/>
    <x v="0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699"/>
  </r>
  <r>
    <n v="220250042119"/>
    <s v="D"/>
    <d v="2025-08-26T00:00:00"/>
    <n v="22025003807"/>
    <s v="2025 04 9204 641"/>
    <n v="2480.5"/>
    <x v="1043"/>
    <s v="SOFTWARE DE ESCÁNERES PARA PROYECTOS DE DIGITALIZACIÓN DE ALTA PRODUCCIÓN, LOTE 10, 2025/AAR/25"/>
    <n v="300"/>
    <s v="MADRID"/>
    <s v="MADRID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47207"/>
    <s v="AD"/>
    <d v="2025-09-23T00:00:00"/>
    <n v="22025004006"/>
    <s v="2025 06 3321 22102"/>
    <n v="2000"/>
    <x v="55"/>
    <s v="CTTO. SUMINISTRO GAS NATURAL // 1RA. PRÓRROGA OCT2025-SEP2026 // 1 OCTUB. AL 31 DICIEMB 2025 // BIBLIOTECAS MUNICIPALES"/>
    <n v="220"/>
    <s v="BARCELONA"/>
    <s v="BARCELONA"/>
    <x v="3"/>
    <s v="PrAbier - Procedimiento Abierto"/>
    <s v="UniC - Único Criterio"/>
    <x v="2"/>
    <x v="2"/>
    <s v="2"/>
    <s v="2. Gastos corrientes en bienes y servicios"/>
    <s v="06"/>
    <x v="4"/>
    <s v="3321"/>
    <s v="3321. Bibliotecas públicas"/>
    <s v="22"/>
    <s v="22102"/>
  </r>
  <r>
    <n v="220250047210"/>
    <s v="AD"/>
    <d v="2025-09-23T00:00:00"/>
    <n v="22025006402"/>
    <s v="2025 10 2311 22102"/>
    <n v="2000"/>
    <x v="55"/>
    <s v="PRORROGA SUMINISTRO GAS - INTERVENCION SOCIAL - COMEDOR SOCIAL (PROYECTO) - DEL 1/10/25 A 30-9-26"/>
    <n v="220"/>
    <s v="BARCELONA"/>
    <s v="BARCELONA"/>
    <x v="3"/>
    <s v="PrAbier - Procedimiento Abierto"/>
    <s v="MultiC - MultiCriterio"/>
    <x v="2"/>
    <x v="2"/>
    <s v="2"/>
    <s v="2. Gastos corrientes en bienes y servicios"/>
    <s v="10"/>
    <x v="3"/>
    <s v="2311"/>
    <s v="2311. Intervención social"/>
    <s v="22"/>
    <s v="22102"/>
  </r>
  <r>
    <n v="220250043600"/>
    <s v="D"/>
    <d v="2025-09-02T00:00:00"/>
    <n v="22025002825"/>
    <s v="2025 02 1511 609"/>
    <n v="1875"/>
    <x v="1044"/>
    <s v="1ER. ACCÉSIT POR LA PROPOS.PLAZAS MÚLTIPLES,PARA REDAC.PROYEC.BÁSICO,EJECUC.YDIREC.OBRA REVITALIZ.PLAZA STA. BRÍGIDA"/>
    <n v="300"/>
    <s v="VALLADOLID"/>
    <s v="VALLADOLID"/>
    <x v="0"/>
    <s v="PrAbier - Procedimiento Abierto"/>
    <s v="MultiC - MultiCriterio"/>
    <x v="2"/>
    <x v="2"/>
    <s v="6"/>
    <s v="6. Inversiones reales"/>
    <s v="02"/>
    <x v="5"/>
    <s v="1511"/>
    <s v="1511. Planficación y gestión del urbanismo"/>
    <s v="60"/>
    <s v="609"/>
  </r>
  <r>
    <n v="220250044861"/>
    <s v="D"/>
    <d v="2025-09-11T00:00:00"/>
    <n v="22025001477"/>
    <s v="2025 10 2312 213"/>
    <n v="719.84"/>
    <x v="57"/>
    <s v="LOTE 2 ANTI-INTRUSION CENTROS DE VIDA ACTIVA MANTENIMIENTO SISTEMAS SEGURIDAD  ACUERDO MARCO SPSC-SE 20/23 Y 24/2024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3"/>
  </r>
  <r>
    <n v="220250044331"/>
    <s v="AD"/>
    <d v="2025-09-09T00:00:00"/>
    <n v="22025006261"/>
    <s v="2025 10 2312 213"/>
    <n v="159.72"/>
    <x v="165"/>
    <s v="SISTEMA DE INCENDIOS, REPARAR BATERIA DEL CVA PUENTE COLGANTE-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48601"/>
    <s v="AD"/>
    <d v="2025-09-29T00:00:00"/>
    <n v="22025001592"/>
    <s v="2025 05 4312 22799"/>
    <n v="1875"/>
    <x v="347"/>
    <s v="AD COMPLEMENTARIO CONTRATO SERVICIO PARA LA OPERATIVA DE UNA PLATAFORMA DE VENTA ON-LINE (MARKETPLACE)  PARA EL COMERCIO"/>
    <n v="220"/>
    <s v="BASAURI"/>
    <s v="BIZKAIA"/>
    <x v="0"/>
    <s v="PrAbier - Procedimiento Abierto"/>
    <s v="MultiC - MultiCriterio"/>
    <x v="2"/>
    <x v="2"/>
    <s v="2"/>
    <s v="2. Gastos corrientes en bienes y servicios"/>
    <s v="05"/>
    <x v="10"/>
    <s v="4312"/>
    <s v="4312. Mercados"/>
    <s v="22"/>
    <s v="22799"/>
  </r>
  <r>
    <n v="220250047792"/>
    <s v="D"/>
    <d v="2025-09-25T00:00:00"/>
    <n v="22025001347"/>
    <s v="2025 02 9332 212"/>
    <n v="157.29"/>
    <x v="125"/>
    <s v="DESTORNILLADOR HAUPA 101872 PZ/FL M6 270MM / LATIGUILLO GAE CAT.6A S/FTP LSZH AZUL  5MT  CL126A3.50 / Mt CANAL UNEX 40.4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4062"/>
    <s v="AD"/>
    <d v="2025-07-21T00:00:00"/>
    <n v="22025005205"/>
    <s v="2025 10 2311 213"/>
    <n v="155.18"/>
    <x v="57"/>
    <s v="TRES MANDOS PARA REEMPLAZAR LOS ESTROPEADOS PARA LA ALARMA DEL CEAS DELICIAS-ARG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1"/>
    <s v="2311. Intervención social"/>
    <s v="21"/>
    <s v="213"/>
  </r>
  <r>
    <n v="220250035917"/>
    <s v="AD"/>
    <d v="2025-07-30T00:00:00"/>
    <n v="22025005443"/>
    <s v="2025 11 1321 22699"/>
    <n v="153.68"/>
    <x v="813"/>
    <s v="SUMINISTRO MATERIAL CONSTRUCCIÓN PARA ARREGLOS EN EDIFICIO JEFATURA DE POLICÍA MUNICIPAL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699"/>
  </r>
  <r>
    <n v="220250038201"/>
    <s v="AD"/>
    <d v="2025-08-11T00:00:00"/>
    <n v="22025006064"/>
    <s v="2025 06 3321 22001"/>
    <n v="152"/>
    <x v="1045"/>
    <s v="SUSCRIPCIÓN REVISTA &quot;&quot;Y AHORA QUÉ&quot;&quot; // BIBLIOTECAS MUNICIPALES - AÑO 2025"/>
    <n v="220"/>
    <s v="MADRID"/>
    <s v="MADRID"/>
    <x v="3"/>
    <s v="AdDirec - Adjudicación Directa"/>
    <s v="SinC - Sin Criterio"/>
    <x v="0"/>
    <x v="2"/>
    <s v="2"/>
    <s v="2. Gastos corrientes en bienes y servicios"/>
    <s v="06"/>
    <x v="4"/>
    <s v="3321"/>
    <s v="3321. Bibliotecas públicas"/>
    <s v="22"/>
    <s v="22001"/>
  </r>
  <r>
    <n v="220250031568"/>
    <s v="AD"/>
    <d v="2025-07-08T00:00:00"/>
    <n v="22025005109"/>
    <s v="2025 10 2315 22799"/>
    <n v="150"/>
    <x v="230"/>
    <s v="TEATRO DE IMPROVISACIÓN EN CLAVE DE IGUALDAD EN EL CENTRO MUNICIPAL DE LA IGUALDAD// JULI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4059"/>
    <s v="AD"/>
    <d v="2025-07-18T00:00:00"/>
    <n v="22025002086"/>
    <s v="2025 10 2315 22799"/>
    <n v="150"/>
    <x v="240"/>
    <s v="AMPLIACION TALLER DE SENSIBILIZACIÓN EN EL CENTRO MUNICIPAL DE LA IGUALDAD // VERAN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6821"/>
    <s v="AD"/>
    <d v="2025-08-06T00:00:00"/>
    <n v="22025006062"/>
    <s v="2025 10 2315 22799"/>
    <n v="148.59"/>
    <x v="60"/>
    <s v="IMPRESIÓN DE SOPORTES PUBLICITARIOS A TRAVES DE IMPRENTA MUNICIPAL PARA CAMPAÑA DE LIBRE AGRESIONES SEXISTAS FERIAS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6936"/>
    <s v="AD"/>
    <d v="2025-08-07T00:00:00"/>
    <n v="22025006177"/>
    <s v="2025 03 9241 213"/>
    <n v="145.19999999999999"/>
    <x v="57"/>
    <s v="REPARACIONES EN SISTEMA DE ALARMAS EN CENTROS CÍVICOS ESGUEVA Y DELICIAS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44019"/>
    <s v="AD"/>
    <d v="2025-09-05T00:00:00"/>
    <n v="22025005166"/>
    <s v="2025 06 3261 22799"/>
    <n v="145.19999999999999"/>
    <x v="643"/>
    <s v="Ampliación Cto. servicios mantenimiento web, dominio y servidor de la guía municipal para el curso escolar 25/26 -1año-"/>
    <n v="220"/>
    <s v="BOECILLO"/>
    <s v="VALLADOLID"/>
    <x v="0"/>
    <s v="AdDirec - Adjudicación Directa"/>
    <s v="SinC - Sin Criterio"/>
    <x v="0"/>
    <x v="2"/>
    <s v="2"/>
    <s v="2. Gastos corrientes en bienes y servicios"/>
    <s v="06"/>
    <x v="4"/>
    <s v="3261"/>
    <s v="3261. Servicios complementarios de educación"/>
    <s v="22"/>
    <s v="22799"/>
  </r>
  <r>
    <n v="220250045591"/>
    <s v="AD"/>
    <d v="2025-09-16T00:00:00"/>
    <n v="22025006299"/>
    <s v="2025 10 2314 22699"/>
    <n v="145.19999999999999"/>
    <x v="57"/>
    <s v="CAMBIO DE POSICIÓN CÁMARA SEGURIDAD// ESPACIO JOVEN SUR// AGOST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99"/>
  </r>
  <r>
    <n v="220250047604"/>
    <s v="AD"/>
    <d v="2025-09-24T00:00:00"/>
    <n v="22025007034"/>
    <s v="2025 03 9241 22799"/>
    <n v="145.19999999999999"/>
    <x v="730"/>
    <s v="SUMINISTRO E INSTALACIÓN DE PISTONES PARA SILLAS DE OFICINA EN CONCEJALÍA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2"/>
    <s v="22799"/>
  </r>
  <r>
    <n v="220250043486"/>
    <s v="AD"/>
    <d v="2025-09-01T00:00:00"/>
    <n v="22025006465"/>
    <s v="2025 08 1532 22199"/>
    <n v="144.16999999999999"/>
    <x v="1036"/>
    <s v="Fabricación e instalación de 3 unidades de vinilos poliméricos laminados de 1800 x 160 mm."/>
    <n v="220"/>
    <s v="VALLADOLID"/>
    <s v="VALLADOLID"/>
    <x v="3"/>
    <s v="AdDirec - Adjudicación Directa"/>
    <s v="SinC - Sin Criterio"/>
    <x v="0"/>
    <x v="2"/>
    <s v="2"/>
    <s v="2. Gastos corrientes en bienes y servicios"/>
    <s v="08"/>
    <x v="2"/>
    <s v="1532"/>
    <s v="1532. Pavimentación vias públicas y otros servicios urbanísticos"/>
    <s v="22"/>
    <s v="22199"/>
  </r>
  <r>
    <n v="220250040717"/>
    <s v="D"/>
    <d v="2025-08-19T00:00:00"/>
    <n v="22025004010"/>
    <s v="2025 03 9241 213"/>
    <n v="54.03"/>
    <x v="386"/>
    <s v="MATERIAL FERRETERÍA PARA C.C.CASA CUNA (ID 46186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36138"/>
    <s v="AD"/>
    <d v="2025-07-30T00:00:00"/>
    <n v="22025005501"/>
    <s v="2025 10 2312 213"/>
    <n v="140.36000000000001"/>
    <x v="994"/>
    <s v="REPARACION VERJA DEL CVA PUENTE COLGANTE- INICIATIVAS SOCIALES"/>
    <n v="220"/>
    <s v="SANT CUGAT DEL VALLES"/>
    <s v="BARCELONA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36830"/>
    <s v="AD"/>
    <d v="2025-08-06T00:00:00"/>
    <n v="22025006095"/>
    <s v="2025 10 2312 213"/>
    <n v="140.36000000000001"/>
    <x v="666"/>
    <s v="REPARACION LAVAVAJILLAS DELCVA ZONA SUR- INICITIVAS SOCIALES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44023"/>
    <s v="D"/>
    <d v="2025-09-05T00:00:00"/>
    <n v="22025001477"/>
    <s v="2025 10 2312 213"/>
    <n v="461.11"/>
    <x v="57"/>
    <s v="LOTE 3 CCTV CENTROS DE VIDA ACTIVA Y ALV MANTENIMIENTO  SISTEMAS SEGURIDAD SEGUN ACUERDO MARCO SPSC-SE 20/23 Y 24/2024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3"/>
  </r>
  <r>
    <n v="220250031097"/>
    <s v="AD"/>
    <d v="2025-07-04T00:00:00"/>
    <n v="22025005114"/>
    <s v="2025 06 3321 22001"/>
    <n v="136"/>
    <x v="1046"/>
    <s v="CTTO. SUMINISTRO SUSCRIPCIÓN REVISTA LAZARILLO // BIBLIOTECAS MUNICIPALES - AÑO 2025"/>
    <n v="220"/>
    <s v="MADRID"/>
    <s v="MADRID"/>
    <x v="3"/>
    <s v="AdDirec - Adjudicación Directa"/>
    <s v="SinC - Sin Criterio"/>
    <x v="0"/>
    <x v="2"/>
    <s v="2"/>
    <s v="2. Gastos corrientes en bienes y servicios"/>
    <s v="06"/>
    <x v="4"/>
    <s v="3321"/>
    <s v="3321. Bibliotecas públicas"/>
    <s v="22"/>
    <s v="22001"/>
  </r>
  <r>
    <n v="220250044593"/>
    <s v="D"/>
    <d v="2025-09-10T00:00:00"/>
    <n v="22025001128"/>
    <s v="2025 11 1621 22199"/>
    <n v="53.46"/>
    <x v="337"/>
    <s v="BROCA HSSCO IZAR /BROCA HSSCO IZAR /BROCA HSSCO DIN338N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5495"/>
    <s v="D"/>
    <d v="2025-09-16T00:00:00"/>
    <n v="22025001128"/>
    <s v="2025 11 1621 22199"/>
    <n v="52.25"/>
    <x v="125"/>
    <s v="DOWNLIGHT PH DN065B LED10/840 10.5W Ø150  REDON. / TASA ECORAEE   (R.D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7578"/>
    <s v="D"/>
    <d v="2025-08-07T00:00:00"/>
    <n v="22025001325"/>
    <s v="2025 10 2412 22199"/>
    <n v="51.91"/>
    <x v="167"/>
    <s v="SUMINISTRO MATERIAL PARA EL CURSO DE  PINTURA DECORATIVA DEL CENTRO DE FORMACION  PARA EL EMPLEO- JACINTO BENAVE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3617"/>
    <s v="D"/>
    <d v="2025-09-02T00:00:00"/>
    <n v="22025003809"/>
    <s v="2025 04 9204 641"/>
    <n v="1845.25"/>
    <x v="1047"/>
    <s v="SERVICIO DE ACCESIBILIDAD WEB AUMENTADA, INCLUSITE, LOTE 12, 2025/AAR/25"/>
    <n v="300"/>
    <s v="VILA-REAL"/>
    <s v="CASTELLON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30715"/>
    <s v="ADO"/>
    <d v="2025-07-03T00:00:00"/>
    <n v="22025004979"/>
    <s v="2025 08 1341 22699"/>
    <n v="129.59"/>
    <x v="63"/>
    <s v="TALONARIO 21X10/ DOS GRAPAS + CARTONCILLO&quot;&quot;RECIBO OFICAL TAXI&quot;&quot;"/>
    <n v="240"/>
    <s v="VALLADOLID"/>
    <s v="VALLADOLID"/>
    <x v="0"/>
    <s v="AdDirec - Adjudicación Directa"/>
    <s v="SinC - Sin Criterio"/>
    <x v="0"/>
    <x v="2"/>
    <s v="2"/>
    <s v="2. Gastos corrientes en bienes y servicios"/>
    <s v="08"/>
    <x v="2"/>
    <s v="1341"/>
    <s v="1341. Movilidad"/>
    <s v="22"/>
    <s v="22699"/>
  </r>
  <r>
    <n v="220250045385"/>
    <s v="D"/>
    <d v="2025-09-16T00:00:00"/>
    <n v="22025000731"/>
    <s v="2025 10 2312 212"/>
    <n v="51.57"/>
    <x v="125"/>
    <s v="MANT. SUMINISTRO DE MATERIAL PARA REPARACIONES DEL CVA PTE. COLG-PARQUESOLY RIO ESG- .AM- INICIATIVA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3615"/>
    <s v="D"/>
    <d v="2025-09-02T00:00:00"/>
    <n v="22025003802"/>
    <s v="2025 04 9204 641"/>
    <n v="1839.03"/>
    <x v="1048"/>
    <s v="SOFTWARE DE PRESUPUESTOS, MEDIDIONES Y CONTROL DE COSTES PARA EDIFICACIÓN Y OBRA CIVIL -PRESTO, LOTE 6, 2025/AAR/25"/>
    <n v="300"/>
    <s v="OVIEDO"/>
    <s v="OVIEDO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45471"/>
    <s v="D"/>
    <d v="2025-09-16T00:00:00"/>
    <n v="22025001128"/>
    <s v="2025 11 1621 22199"/>
    <n v="50.99"/>
    <x v="452"/>
    <s v="TKROM BASE UNI ESM.STCO CON PU BRILLO TR 4LT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7402"/>
    <s v="D"/>
    <d v="2025-08-07T00:00:00"/>
    <n v="22025000731"/>
    <s v="2025 10 2312 212"/>
    <n v="50.24"/>
    <x v="369"/>
    <s v="MANTENIMIENTO SUMINISTRO DE  TABLERO CONTR.PINO II/III 2500*1250*15MMPRA REPAACION DEL E. MAYORES LAS FLORES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9171"/>
    <s v="D"/>
    <d v="2025-08-14T00:00:00"/>
    <n v="22025004010"/>
    <s v="2025 03 9241 213"/>
    <n v="50.14"/>
    <x v="386"/>
    <s v="MATERIAL FERRETERÍA C.C. ZONA ESTE ID 46812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4577"/>
    <s v="D"/>
    <d v="2025-09-10T00:00:00"/>
    <n v="22025000917"/>
    <s v="2025 11 1321 214"/>
    <n v="49.22"/>
    <x v="287"/>
    <s v="COJINETE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43011"/>
    <s v="D"/>
    <d v="2025-08-28T00:00:00"/>
    <n v="22025000745"/>
    <s v="2025 10 2412 214"/>
    <n v="48.79"/>
    <x v="143"/>
    <s v="REPARACION DE  ESCOBILLA LIMPIA DLT DE LAS FURGONETAS DEL CENTRO DE FORMACION PARA EL EMPLEO- JACINTO BENAVENTE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1"/>
    <s v="214"/>
  </r>
  <r>
    <n v="220250037559"/>
    <s v="D"/>
    <d v="2025-08-07T00:00:00"/>
    <n v="22025000731"/>
    <s v="2025 10 2312 212"/>
    <n v="48.06"/>
    <x v="238"/>
    <s v="MANT. SUMINISTRO DE MATERIAL PARA REPARACION EN EL E. MAYORES LAS FLORES- AM-INICIATIVAS SOC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6378"/>
    <s v="D"/>
    <d v="2025-09-22T00:00:00"/>
    <n v="22025004894"/>
    <s v="2025 06 3232 212"/>
    <n v="47.86"/>
    <x v="452"/>
    <s v="SUMINISTRO MATERIAL DE PINTURA // CEIP GONZALO DE CÓRDOBA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9106"/>
    <s v="D"/>
    <d v="2025-08-14T00:00:00"/>
    <n v="22025000730"/>
    <s v="2025 10 2312 212"/>
    <n v="47.21"/>
    <x v="268"/>
    <s v="MANT. SUMINISTRO DE CEYS MONTACK CINTA BLISTER,REGLETA DE CONEXION 80 CE WS PARA  CVA RONDILLA-AM-INICIATIVAS SOC."/>
    <n v="300"/>
    <s v="BARCELONA"/>
    <s v="BARCELONA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9179"/>
    <s v="D"/>
    <d v="2025-08-14T00:00:00"/>
    <n v="22025001496"/>
    <s v="2025 05 4312 22199"/>
    <n v="47.21"/>
    <x v="369"/>
    <s v="Albarán: VA25/3235 Fecha: 25/07/25 / * GALERIA RONDILLA* / ID0047293/ GE0011754 / - / AGLOMERADO DM 2440*1220*25"/>
    <n v="300"/>
    <s v="VALLADOLID"/>
    <s v="VALLADOLID"/>
    <x v="3"/>
    <s v="PrAbier - Procedimiento Abierto"/>
    <s v="MultiC - MultiCriterio"/>
    <x v="1"/>
    <x v="2"/>
    <s v="2"/>
    <s v="2. Gastos corrientes en bienes y servicios"/>
    <s v="05"/>
    <x v="10"/>
    <s v="4312"/>
    <s v="4312. Mercados"/>
    <s v="22"/>
    <s v="22199"/>
  </r>
  <r>
    <n v="220250041840"/>
    <s v="D"/>
    <d v="2025-08-25T00:00:00"/>
    <n v="22025004894"/>
    <s v="2025 06 3232 212"/>
    <n v="45.58"/>
    <x v="176"/>
    <s v="SUMINISTRO MATERIAL DE PINTURA // CEIP MIGUEL ISCAR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7325"/>
    <s v="D"/>
    <d v="2025-08-07T00:00:00"/>
    <n v="22025000769"/>
    <s v="2025 11 1361 22199"/>
    <n v="45.38"/>
    <x v="234"/>
    <s v="LLAVES MECANIZADAS SEG. PUNTOS/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4560"/>
    <s v="D"/>
    <d v="2025-09-10T00:00:00"/>
    <n v="22025004894"/>
    <s v="2025 06 3232 212"/>
    <n v="44.73"/>
    <x v="482"/>
    <s v="SACO CEMENTO GRIS 32.5 R // CEIP MARTÍN BARÓ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5297"/>
    <s v="D"/>
    <d v="2025-09-16T00:00:00"/>
    <n v="22025000730"/>
    <s v="2025 10 2312 212"/>
    <n v="44.1"/>
    <x v="243"/>
    <s v="MANT. SUMINISTRO DE  CLABER 8602 ENCHUFE HEMBRA RAPIDO-MANGUERA AQUASTOP 1/2PARA EL CVA LA VICTORIA- AM- INICIATIVAS SOC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5341"/>
    <s v="D"/>
    <d v="2025-09-16T00:00:00"/>
    <n v="22025001325"/>
    <s v="2025 10 2412 22199"/>
    <n v="43.81"/>
    <x v="176"/>
    <s v="SUMINISTRO DE DANPIN PINCEL CABOLATA REDONDO N16 PRA EL CURSO DE  PINTURA DECORATIVA MIXTO/24/VA0008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3013"/>
    <s v="D"/>
    <d v="2025-08-28T00:00:00"/>
    <n v="22025001324"/>
    <s v="2025 10 2412 22199"/>
    <n v="43.63"/>
    <x v="243"/>
    <s v="SUMINISTRO DE  SACO SUSTRATO PLANTACION COCO NATURA, PLANTACION PRO 70L-80LPARA EL CURSO DE PARQ. Y JARDINES. JACIN.BEN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0677"/>
    <s v="D"/>
    <d v="2025-08-19T00:00:00"/>
    <n v="22025004010"/>
    <s v="2025 03 9241 213"/>
    <n v="43.12"/>
    <x v="125"/>
    <s v="MATERIAL ELECTRICIDAD PARA C.C. CAMPILLO Y DELICIA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1819"/>
    <s v="D"/>
    <d v="2025-08-25T00:00:00"/>
    <n v="22025004010"/>
    <s v="2025 03 9241 213"/>
    <n v="42.77"/>
    <x v="125"/>
    <s v="C.C. DELICIAS (47256) MATERIAL ELECTRICIDAD // APLIQUE ORBIS ¤PLADILED METAL PIR16W+DETEC360 IP20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6362"/>
    <s v="D"/>
    <d v="2025-09-22T00:00:00"/>
    <n v="22025001270"/>
    <s v="2025 07 1711 22199"/>
    <n v="42.77"/>
    <x v="243"/>
    <s v="ALB: 25-223203 PED: 25-037603-1015 S/PED: 2084 / ELECTROVALVULA 1&quot;&quot; 100 DV CON CONTROL CAUDAL 9V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4032"/>
    <s v="D"/>
    <d v="2025-09-05T00:00:00"/>
    <n v="22025004894"/>
    <s v="2025 06 3232 212"/>
    <n v="42.02"/>
    <x v="238"/>
    <s v="AFLOJATODO PENETRANTE WD 40 400ML / TACO FISCHER KDH 4 AUTOEXP. M- 4 / TACO FISCHER VH G VUELCO M-5 // COLEGIOS PU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5648"/>
    <s v="AD"/>
    <d v="2025-09-17T00:00:00"/>
    <n v="22025006831"/>
    <s v="2025 11 1321 632"/>
    <n v="1814.37"/>
    <x v="203"/>
    <s v="ASISTENCIA TÉCNICA EN EL CONTROL DE CALIDAD OBRAS ACONDICIONAMIENTO CAMPA DEPÓSITO MUNICIPAL VEHÍCULOS AYTO VA"/>
    <n v="220"/>
    <s v="ZARATAN"/>
    <s v="VALLADOLID"/>
    <x v="0"/>
    <s v="AdDirec - Adjudicación Directa"/>
    <s v="SinC - Sin Criterio"/>
    <x v="0"/>
    <x v="2"/>
    <s v="6"/>
    <s v="6. Inversiones reales"/>
    <s v="11"/>
    <x v="0"/>
    <s v="1321"/>
    <s v="1321. Policía municipal"/>
    <s v="63"/>
    <s v="632"/>
  </r>
  <r>
    <n v="220250041219"/>
    <s v="D"/>
    <d v="2025-08-21T00:00:00"/>
    <n v="22025001496"/>
    <s v="2025 05 4312 22199"/>
    <n v="41.35"/>
    <x v="369"/>
    <s v="Albarán: VA25/2157 Fecha: 21/05/25 / * GALERIAS RONDILLA C/ MORADAS * / TABLERO CONTR.PINO II/III 2500*1250*12MM"/>
    <n v="300"/>
    <s v="VALLADOLID"/>
    <s v="VALLADOLID"/>
    <x v="3"/>
    <s v="PrAbier - Procedimiento Abierto"/>
    <s v="MultiC - MultiCriterio"/>
    <x v="1"/>
    <x v="2"/>
    <s v="2"/>
    <s v="2. Gastos corrientes en bienes y servicios"/>
    <s v="05"/>
    <x v="10"/>
    <s v="4312"/>
    <s v="4312. Mercados"/>
    <s v="22"/>
    <s v="22199"/>
  </r>
  <r>
    <n v="220250039097"/>
    <s v="D"/>
    <d v="2025-08-14T00:00:00"/>
    <n v="22025001043"/>
    <s v="2025 10 2311 212"/>
    <n v="39.53"/>
    <x v="125"/>
    <s v="F - 8707 - CANALES, ANGULO, CAJA Y TAPA UNEX PARA CEAS PARQUESOL - CADIELS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47635"/>
    <s v="D"/>
    <d v="2025-09-25T00:00:00"/>
    <n v="22025001496"/>
    <s v="2025 05 4312 22199"/>
    <n v="39.08"/>
    <x v="125"/>
    <s v="MECANISMO ROCA A822502200 DESCARGA SIMPLE"/>
    <n v="300"/>
    <s v="VALLADOLID"/>
    <s v="VALLADOLID"/>
    <x v="3"/>
    <s v="PrAbier - Procedimiento Abierto"/>
    <s v="MultiC - MultiCriterio"/>
    <x v="1"/>
    <x v="2"/>
    <s v="2"/>
    <s v="2. Gastos corrientes en bienes y servicios"/>
    <s v="05"/>
    <x v="10"/>
    <s v="4312"/>
    <s v="4312. Mercados"/>
    <s v="22"/>
    <s v="22199"/>
  </r>
  <r>
    <n v="220250037360"/>
    <s v="D"/>
    <d v="2025-08-07T00:00:00"/>
    <n v="22025001427"/>
    <s v="2025 09 4321 213"/>
    <n v="38.14"/>
    <x v="243"/>
    <s v="SUMINISTRO MATERIAL PARA TRABAJOS REALIZADOS POR MANTENIMIENTO EN EL ESPACIO PINGÜINOS ARENA"/>
    <n v="300"/>
    <s v="VALLADOLID"/>
    <s v="VALLADOLID"/>
    <x v="3"/>
    <s v="PrAbier - Procedimiento Abierto"/>
    <s v="MultiC - MultiCriterio"/>
    <x v="1"/>
    <x v="2"/>
    <s v="2"/>
    <s v="2. Gastos corrientes en bienes y servicios"/>
    <s v="09"/>
    <x v="8"/>
    <s v="4321"/>
    <s v="4321. Turismo"/>
    <s v="21"/>
    <s v="213"/>
  </r>
  <r>
    <n v="220250045465"/>
    <s v="D"/>
    <d v="2025-09-16T00:00:00"/>
    <n v="22025001128"/>
    <s v="2025 11 1621 22199"/>
    <n v="38.020000000000003"/>
    <x v="452"/>
    <s v="TKROM BASE ESMALTE S/R TR 4LT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9218"/>
    <s v="D"/>
    <d v="2025-08-14T00:00:00"/>
    <n v="22025004894"/>
    <s v="2025 06 3232 212"/>
    <n v="36.950000000000003"/>
    <x v="452"/>
    <s v="SUMINISTRO MATERIAL DE PINTUR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3704"/>
    <s v="D"/>
    <d v="2025-09-03T00:00:00"/>
    <n v="22025000769"/>
    <s v="2025 11 1361 22199"/>
    <n v="36"/>
    <x v="422"/>
    <s v="Nural-5000  300 ml / PUNTA PRUEBA CIRCUITOS 12V//SERV. EXTINCIO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450"/>
    <s v="D"/>
    <d v="2025-08-07T00:00:00"/>
    <n v="22025000731"/>
    <s v="2025 10 2312 212"/>
    <n v="35.97"/>
    <x v="693"/>
    <s v="CVA  PASAJE MARQUESINA-, MANT, SUMINISTRO MATERIAL  2 CHAPA 2000X1000X0,5 GALVA Z275MA DX51D PARA REPARACION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7319"/>
    <s v="D"/>
    <d v="2025-08-07T00:00:00"/>
    <n v="22025000769"/>
    <s v="2025 11 1361 22199"/>
    <n v="35.72"/>
    <x v="158"/>
    <s v="CUTTER TAJIMA LC 501/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6269"/>
    <s v="D"/>
    <d v="2025-09-22T00:00:00"/>
    <n v="22025001266"/>
    <s v="2025 07 1711 214"/>
    <n v="35.25"/>
    <x v="422"/>
    <s v="ANTICONGELANTE ASER 30% 5L / PILOTO GALIBO / lampara P21/5W Standard BAY15d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1757"/>
    <s v="D"/>
    <d v="2025-08-25T00:00:00"/>
    <n v="22025004932"/>
    <s v="2025 06 3321 212"/>
    <n v="34.979999999999997"/>
    <x v="125"/>
    <s v="SUMINISTRO MATERIAL DE ELECTRICIDAD - ELECTRÓNICA // BIBLIOTECA C.C. ESGUEVA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321"/>
    <s v="3321. Bibliotecas públicas"/>
    <s v="21"/>
    <s v="212"/>
  </r>
  <r>
    <n v="220250044680"/>
    <s v="D"/>
    <d v="2025-09-10T00:00:00"/>
    <n v="22025001128"/>
    <s v="2025 11 1621 22199"/>
    <n v="34.9"/>
    <x v="243"/>
    <s v="ALB: 25-222136 PED: 25-035931-1003 S/PED:  / TUERCA REDUCIDA 11/2-1/2 EMPAL.../// AM EXP 18/2022 //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3755"/>
    <s v="D"/>
    <d v="2025-09-03T00:00:00"/>
    <n v="22025001043"/>
    <s v="2025 10 2311 212"/>
    <n v="34.549999999999997"/>
    <x v="125"/>
    <s v="F - 9370 - TELEFONILLO Y MATERIAL PARA SU REPARACIÓN - VVDA ALOJ PROVISIONALES PORTILLO DEL PRADO 20 1C - CADIELS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37448"/>
    <s v="D"/>
    <d v="2025-08-07T00:00:00"/>
    <n v="22025000730"/>
    <s v="2025 10 2312 212"/>
    <n v="34.17"/>
    <x v="238"/>
    <s v="MANT. SUMINISTRO DE  FISCHER ALCAYATA 20 (2,5X20) ,CADENA GENOVESA ZINC EHS 2x15MM,PARA REPARACION DEL CVA PTE. COLGA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8134"/>
    <s v="D"/>
    <d v="2025-09-26T00:00:00"/>
    <n v="22025004014"/>
    <s v="2025 03 9241 212"/>
    <n v="33.93"/>
    <x v="369"/>
    <s v="MATERIAL DE CARPINTERÍA PARA C.C. DELICIAS (ID 47499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9128"/>
    <s v="D"/>
    <d v="2025-08-14T00:00:00"/>
    <n v="22025004014"/>
    <s v="2025 03 9241 212"/>
    <n v="33.53"/>
    <x v="125"/>
    <s v="MATERIAL FONTANERÍA EL EMPECINADO // KIT VENUS TOMA AGUA 1-2&quot;&quot; + FLEXO LATÓN CROMADO 1M / VALV ESCUADRA GENEBRE 3094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7470"/>
    <s v="D"/>
    <d v="2025-08-07T00:00:00"/>
    <n v="22025000730"/>
    <s v="2025 10 2312 212"/>
    <n v="32.770000000000003"/>
    <x v="234"/>
    <s v="MANTENIMIENTO, SUMINISTRO DE MATERIAL PARA REPARACIONES DE LA PERGOLA, CVA R. ESG Y LA VITCORIA- AM- INICIATIVASSOCIAL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3017"/>
    <s v="D"/>
    <d v="2025-08-28T00:00:00"/>
    <n v="22025001324"/>
    <s v="2025 10 2412 22199"/>
    <n v="32.729999999999997"/>
    <x v="243"/>
    <s v="SUMINISTRO DE ALYCO ALCOTANA PALA-PICO MANGO MADERA , VALVULA BOLA PARA EL CURSO DE PARQ. Y JARD DEL C.DE F. EMPLEO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5536"/>
    <s v="D"/>
    <d v="2025-09-16T00:00:00"/>
    <n v="22025000769"/>
    <s v="2025 11 1361 22199"/>
    <n v="31.93"/>
    <x v="337"/>
    <s v="83SH.JP9BPB JUEGO 9 LLAVES MACHO ESFERICA MM   FACOM / OR-  8.00  1.50   JUNTA TORIC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565"/>
    <s v="D"/>
    <d v="2025-08-07T00:00:00"/>
    <n v="22025001070"/>
    <s v="2025 11 3111 22199"/>
    <n v="31.87"/>
    <x v="158"/>
    <s v="PALETA STOP (                       )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3111"/>
    <s v="3111. Protección de la salubridad pública"/>
    <s v="22"/>
    <s v="22199"/>
  </r>
  <r>
    <n v="220250044055"/>
    <s v="D"/>
    <d v="2025-09-05T00:00:00"/>
    <n v="22025000920"/>
    <s v="2025 11 1321 22199"/>
    <n v="31.56"/>
    <x v="238"/>
    <s v="BASE MOVIL BIP T/T C/PROT INF 16A/250V NEGR / CLAVIJA DH IMPERMEAB 16A/250V NEGRA 36.043 / CLAVIJA BIP T/T DH 16A ACOD N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43727"/>
    <s v="D"/>
    <d v="2025-09-03T00:00:00"/>
    <n v="22025000769"/>
    <s v="2025 11 1361 22199"/>
    <n v="30.5"/>
    <x v="238"/>
    <s v="CARGA CAMPINGAZ GAS 907 // SERV. EXTINCIO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642"/>
    <s v="D"/>
    <d v="2025-08-07T00:00:00"/>
    <n v="22025004894"/>
    <s v="2025 06 3232 212"/>
    <n v="29.95"/>
    <x v="482"/>
    <s v="SACOS VACIOS ESCOMBRO 70X50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3803"/>
    <s v="D"/>
    <d v="2025-09-03T00:00:00"/>
    <n v="22025000914"/>
    <s v="2025 07 1721 22199"/>
    <n v="29.29"/>
    <x v="238"/>
    <s v="COMMENT|+++ CASA DEL BARCO +++ / POMO TESA 3503 60-70 M CR. MATE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21"/>
    <s v="1721. Protección del medio ambiente"/>
    <s v="22"/>
    <s v="22199"/>
  </r>
  <r>
    <n v="220250041208"/>
    <s v="D"/>
    <d v="2025-08-21T00:00:00"/>
    <n v="22025001270"/>
    <s v="2025 07 1711 22199"/>
    <n v="29.09"/>
    <x v="243"/>
    <s v="ALB: 25-219335 PED: 25-031440-1003 S/PED: 1498 / MANGUITO PE HEMBRA-HEMBRA 3/4 / BAHCO DESTORNILLADOR PLANO 1.6X10X200 D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5385"/>
    <s v="D"/>
    <d v="2025-09-16T00:00:00"/>
    <n v="22025000730"/>
    <s v="2025 10 2312 212"/>
    <n v="29.04"/>
    <x v="125"/>
    <s v="MANT. SUMINISTRO DE MATERIAL PARA REPARACIONES DEL CVA PTE. COLG-PARQUESOLY RIO ESG- .AM- INICIATIVA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5325"/>
    <s v="D"/>
    <d v="2025-09-16T00:00:00"/>
    <n v="22025000731"/>
    <s v="2025 10 2312 212"/>
    <n v="28.73"/>
    <x v="452"/>
    <s v="MANT. SUMINISTRO DE TKROM M-40 DAMASCO PLASTICO MATE INT. 1LT   PARA REPARACION DEL CVA PASAJE DE LA MARQUESINA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9419"/>
    <s v="D"/>
    <d v="2025-08-14T00:00:00"/>
    <n v="22025000731"/>
    <s v="2025 10 2312 212"/>
    <n v="28.54"/>
    <x v="238"/>
    <s v="MANTEN. SUMINISTRO DE TORNI DIN 7505 C/AVE POZ  ZINC  4.5X40 PARA REPARACION DEL C.V.A. PASAJE DE LA MARQUESINA- AM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4061"/>
    <s v="D"/>
    <d v="2025-09-05T00:00:00"/>
    <n v="22025000920"/>
    <s v="2025 11 1321 22199"/>
    <n v="28.42"/>
    <x v="238"/>
    <s v="COMMENT|++ RETIRA ROBERTO ++ / COMMENT|++ DISTRITO 5 ++ / COPIA LLAVE NORMAL / INDEX BRIDA NYLON NE 3.6X250 100UDS  BN36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45539"/>
    <s v="D"/>
    <d v="2025-09-16T00:00:00"/>
    <n v="22025000769"/>
    <s v="2025 11 1361 22199"/>
    <n v="27.88"/>
    <x v="143"/>
    <s v="R25 18  5759943-ALBARAN25 80 12/08/2025 0500042164 PARAFLU DILUIDO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0669"/>
    <s v="D"/>
    <d v="2025-08-19T00:00:00"/>
    <n v="22025000744"/>
    <s v="2025 10 2412 213"/>
    <n v="27.55"/>
    <x v="243"/>
    <s v="REPARACION DE: CORTASETOS   MARCA:HUSQUARNA   MODELO:  122HD60DEL C. DE F. PARA EL EMPLEO- JACINTO BENAVENTE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1"/>
    <s v="213"/>
  </r>
  <r>
    <n v="220250044037"/>
    <s v="D"/>
    <d v="2025-09-05T00:00:00"/>
    <n v="22025004932"/>
    <s v="2025 06 3321 212"/>
    <n v="27.45"/>
    <x v="238"/>
    <s v="TORNI. DIN 7504N C/ALO ZINC. 3.5X16 / RESBALON AYR 777/45 TUBULAR LTDO - // BIBLIOTECAS MUNICIP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321"/>
    <s v="3321. Bibliotecas públicas"/>
    <s v="21"/>
    <s v="212"/>
  </r>
  <r>
    <n v="220250046296"/>
    <s v="D"/>
    <d v="2025-09-22T00:00:00"/>
    <n v="22025001270"/>
    <s v="2025 07 1711 22199"/>
    <n v="27.27"/>
    <x v="243"/>
    <s v="ALB: 25-223793 PED: 25-038664-1104 S/PED: 2118 / MACHON PE 3/4 / MANGUITO PE HEMBRA-HEMBRA 3/4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4030"/>
    <s v="D"/>
    <d v="2025-09-05T00:00:00"/>
    <n v="22025004894"/>
    <s v="2025 06 3232 212"/>
    <n v="25.6"/>
    <x v="238"/>
    <s v="SELLACEYS LAR DURAC BAÑ C. BLAN 280ML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3725"/>
    <s v="D"/>
    <d v="2025-09-03T00:00:00"/>
    <n v="22025000769"/>
    <s v="2025 11 1361 22199"/>
    <n v="25.56"/>
    <x v="243"/>
    <s v="ALB: 25-221497 PED: 25-034834-1003  RACORD BARCELONA B25 MACHO 1&quot;&quot; / SERV. EXTINCIO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7797"/>
    <s v="D"/>
    <d v="2025-09-25T00:00:00"/>
    <n v="22025004894"/>
    <s v="2025 06 3232 212"/>
    <n v="25.28"/>
    <x v="176"/>
    <s v="MONTOKRIL LISO ROJO INGLES DE 4L // CEIP ANTONIO MACHADO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3095"/>
    <s v="D"/>
    <d v="2025-08-28T00:00:00"/>
    <n v="22025004014"/>
    <s v="2025 03 9241 212"/>
    <n v="25.12"/>
    <x v="238"/>
    <s v="MATERIA CERRAJERÍA C.C. DELICIAS (47503) / CERRADURA URKO  23-R 25 B/LARGO / PASADOR AMIG 425-75 LATON 1061 DISPLAY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6288"/>
    <s v="D"/>
    <d v="2025-09-22T00:00:00"/>
    <n v="22025001270"/>
    <s v="2025 07 1711 22199"/>
    <n v="24.2"/>
    <x v="288"/>
    <s v="Alb. A25/188939 de 28/07/2025 / REPARACION MANGUERA 3/4  PONER TERMINAL / * SERVICIO DE PARQUES Y JARDINES / PEDIDO: 202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4524"/>
    <s v="D"/>
    <d v="2025-09-10T00:00:00"/>
    <n v="22025004014"/>
    <s v="2025 03 9241 212"/>
    <n v="24.02"/>
    <x v="125"/>
    <s v="MATERIAL DE FONTANERÍA PARA C.C. CANAL DE CASTILLA (ID 47531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3717"/>
    <s v="D"/>
    <d v="2025-09-03T00:00:00"/>
    <n v="22025000769"/>
    <s v="2025 11 1361 22199"/>
    <n v="23.95"/>
    <x v="389"/>
    <s v="VALV ESF INOX 3/8&quot;&quot;H 2PIEZAS / UNION M-M 3/8&quot;&quot; INOX / UNION REDUC M-M 3/8-1/2 BSP / ARANDELA METAL-BUNA 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43063"/>
    <s v="D"/>
    <d v="2025-08-28T00:00:00"/>
    <n v="22025001104"/>
    <s v="2025 10 2315 212"/>
    <n v="122.6"/>
    <x v="220"/>
    <s v="PLACA DE AUDIO PARA TELEFONILLO// CENTRO MUNICIPAL DE IGUALDAD// AGOSTO 2025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5"/>
    <s v="2315. Políticas de Igualdad e infancia"/>
    <s v="21"/>
    <s v="212"/>
  </r>
  <r>
    <n v="220250038209"/>
    <s v="AD"/>
    <d v="2025-08-11T00:00:00"/>
    <n v="22025005173"/>
    <s v="2025 05 4312 22799"/>
    <n v="121"/>
    <x v="86"/>
    <s v="DEPOSITAR LOS RESIDUOS DE MATERIAL DE LA OBRA  PARA ADOPTAR LOS PUESTOS DEL MERCADO DE LA RONDILLA."/>
    <n v="220"/>
    <s v="LA FLECHA"/>
    <s v="VALLADOLID"/>
    <x v="0"/>
    <s v="AdDirec - Adjudicación Directa"/>
    <s v="SinC - Sin Criterio"/>
    <x v="0"/>
    <x v="2"/>
    <s v="2"/>
    <s v="2. Gastos corrientes en bienes y servicios"/>
    <s v="05"/>
    <x v="10"/>
    <s v="4312"/>
    <s v="4312. Mercados"/>
    <s v="22"/>
    <s v="22799"/>
  </r>
  <r>
    <n v="220250044790"/>
    <s v="AD"/>
    <d v="2025-09-11T00:00:00"/>
    <n v="22025006495"/>
    <s v="2025 10 2312 213"/>
    <n v="116.16"/>
    <x v="666"/>
    <s v="REPARACION DE MESA FRIA DEL CVA   ZONA SUR- INICIATIVAS SOCIALES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38060"/>
    <s v="AD"/>
    <d v="2025-08-11T00:00:00"/>
    <n v="22025006082"/>
    <s v="2025 10 2314 22699"/>
    <n v="114.64"/>
    <x v="386"/>
    <s v="SUSTITUCIÓN DE DISPENSADORES JABÓN BAÑO MUJERES// ESPACIO JOVEN SUR// AGOSTO 2025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99"/>
  </r>
  <r>
    <n v="220250041559"/>
    <s v="AD"/>
    <d v="2025-08-22T00:00:00"/>
    <n v="22025006345"/>
    <s v="2025 03 9241 213"/>
    <n v="110.27"/>
    <x v="454"/>
    <s v="SUMINISTRO DE LÁMINAS TRANSPARENTES (TIPO VELLEDA) PARA C.C. DELICIAS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44016"/>
    <s v="AD"/>
    <d v="2025-09-05T00:00:00"/>
    <n v="22025006606"/>
    <s v="2025 11 3111 213"/>
    <n v="109.51"/>
    <x v="535"/>
    <s v="REPARACIÓN Y DESBLOQUEO DE LA CÁMARA DE CONGELACION DEL CENTRO MUNICIPAL DE PROTECCIÓN ANIMAL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3111"/>
    <s v="3111. Protección de la salubridad pública"/>
    <s v="21"/>
    <s v="213"/>
  </r>
  <r>
    <n v="220250031634"/>
    <s v="AD"/>
    <d v="2025-07-09T00:00:00"/>
    <n v="22025005149"/>
    <s v="2025 10 2314 212"/>
    <n v="108.9"/>
    <x v="165"/>
    <s v="ASISTENCIA DE ALARMA// ESPACIO JOVEN NORTE// JULI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1"/>
    <s v="212"/>
  </r>
  <r>
    <n v="220250031636"/>
    <s v="AD"/>
    <d v="2025-07-09T00:00:00"/>
    <n v="22025005063"/>
    <s v="2025 03 9241 632"/>
    <n v="108.5"/>
    <x v="66"/>
    <s v="SPC 115/2025 OBRA DE SALIDA DE EMERGENCIAS EN C.C. DELICIAS: COORDINACIÓN DE SEGURIDAD Y SALUD"/>
    <n v="220"/>
    <s v="VALLADOLID"/>
    <s v="VALLADOLID"/>
    <x v="0"/>
    <s v="AdDirec - Adjudicación Directa"/>
    <s v="SinC - Sin Criterio"/>
    <x v="0"/>
    <x v="2"/>
    <s v="6"/>
    <s v="6. Inversiones reales"/>
    <s v="03"/>
    <x v="7"/>
    <s v="9241"/>
    <s v="9241. Participación ciudadana"/>
    <s v="63"/>
    <s v="632"/>
  </r>
  <r>
    <n v="220250047705"/>
    <s v="D"/>
    <d v="2025-09-25T00:00:00"/>
    <n v="22025001347"/>
    <s v="2025 02 9332 212"/>
    <n v="103.54"/>
    <x v="386"/>
    <s v="ESCOBILLA WC PLASTICO BLANCO / DISCO ALUMINIO 305x2,8x30mm 96D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7716"/>
    <s v="D"/>
    <d v="2025-09-25T00:00:00"/>
    <n v="22025001347"/>
    <s v="2025 02 9332 212"/>
    <n v="102.54"/>
    <x v="452"/>
    <s v="TKROM IMPRIMACION MULTIUSOS GRIS 431 4LT                                    ( MANTENIMIENTO DE EDIFICIOS E INSTALACIONE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4295"/>
    <s v="AD"/>
    <d v="2025-09-09T00:00:00"/>
    <n v="22025006461"/>
    <s v="2025 10 2311 213"/>
    <n v="99.8"/>
    <x v="1049"/>
    <s v="ADQUISICION DE DOS MICROONDAS PARA REEMPLAZAR LOS AVERIADOS EN EL CENTRO INTEGRADO PSH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1"/>
    <s v="2311. Intervención social"/>
    <s v="21"/>
    <s v="213"/>
  </r>
  <r>
    <n v="220250044014"/>
    <s v="AD"/>
    <d v="2025-09-05T00:00:00"/>
    <n v="22025006485"/>
    <s v="2025 01 4331 22799"/>
    <n v="99.23"/>
    <x v="688"/>
    <s v="AD COMPLEMENTARIO A LA OPERACIÓN 920250004293. SEGUIMIENTO CARRERA RIOS DE LUZ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48073"/>
    <s v="AD"/>
    <d v="2025-09-25T00:00:00"/>
    <n v="22025006830"/>
    <s v="2025 11 1321 632"/>
    <n v="1640.16"/>
    <x v="570"/>
    <s v="ENSAYOS DEL CONTROL DE CALIDAD DE LAS OBRAS DE ACONDICIONAMIENTO DE LA CAMPA DEPÓSITO DE VEHÍCULOS AYTO VA"/>
    <n v="220"/>
    <s v="CASTELLANOS DE MORISCOS"/>
    <s v="SALAMANCA"/>
    <x v="0"/>
    <s v="AdDirec - Adjudicación Directa"/>
    <s v="SinC - Sin Criterio"/>
    <x v="0"/>
    <x v="2"/>
    <s v="6"/>
    <s v="6. Inversiones reales"/>
    <s v="11"/>
    <x v="0"/>
    <s v="1321"/>
    <s v="1321. Policía municipal"/>
    <s v="63"/>
    <s v="632"/>
  </r>
  <r>
    <n v="220250042117"/>
    <s v="D"/>
    <d v="2025-08-26T00:00:00"/>
    <n v="22025003804"/>
    <s v="2025 04 9204 641"/>
    <n v="1493.44"/>
    <x v="1050"/>
    <s v="SIST.  INFORMACIÓN PARA LA RECOGIDA Y GESTIÓN DE LAS  I.T.E Y DE LOS INF EVAL  EDIFICIOS - RECITE, LOTE 7, 2025/AAR/25"/>
    <n v="300"/>
    <s v="BURGOS"/>
    <s v="BURGOS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34479"/>
    <s v="AD"/>
    <d v="2025-07-23T00:00:00"/>
    <n v="22025005366"/>
    <s v="2025 05 4312 22699"/>
    <n v="1487.21"/>
    <x v="289"/>
    <s v="SUMINISTRO E INSTALACIÓN DE UN CIERRE EXTENSIBLE A MEDIDA PARA MERCADO RONDILLA ENTRADA CALLE TIRSO DE MOLINA"/>
    <n v="220"/>
    <s v="LAGUNA DE DUERO"/>
    <s v="VALLADOLID"/>
    <x v="3"/>
    <s v="AdDirec - Adjudicación Directa"/>
    <s v="SinC - Sin Criterio"/>
    <x v="0"/>
    <x v="2"/>
    <s v="2"/>
    <s v="2. Gastos corrientes en bienes y servicios"/>
    <s v="05"/>
    <x v="10"/>
    <s v="4312"/>
    <s v="4312. Mercados"/>
    <s v="22"/>
    <s v="22699"/>
  </r>
  <r>
    <n v="220250043602"/>
    <s v="D"/>
    <d v="2025-09-02T00:00:00"/>
    <n v="22025002825"/>
    <s v="2025 02 1511 609"/>
    <n v="1375"/>
    <x v="1051"/>
    <s v="2DO. ACCÉSIT POR LA PROPOS. TAPIS VERT,PARA REDAC.PROYEC.BÁSICO,EJECUC.YDIREC.OBRA REVITALIZ.PLAZA STA. BRÍGIDA"/>
    <n v="300"/>
    <s v="VALLADOLID"/>
    <s v="VALLADOLID"/>
    <x v="0"/>
    <s v="PrAbier - Procedimiento Abierto"/>
    <s v="MultiC - MultiCriterio"/>
    <x v="2"/>
    <x v="2"/>
    <s v="6"/>
    <s v="6. Inversiones reales"/>
    <s v="02"/>
    <x v="5"/>
    <s v="1511"/>
    <s v="1511. Planficación y gestión del urbanismo"/>
    <s v="60"/>
    <s v="609"/>
  </r>
  <r>
    <n v="220250042116"/>
    <s v="D"/>
    <d v="2025-08-26T00:00:00"/>
    <n v="22025003801"/>
    <s v="2025 04 9204 641"/>
    <n v="1270.5"/>
    <x v="1052"/>
    <s v="SOFTWARE DE CONTROL DE ACCESOS A INTERNET DESDE LAS BILIOTECAS MUNICIPALES- MyPC, LOTE 5, 2025/AAR/25"/>
    <n v="300"/>
    <s v="LEGANES"/>
    <s v="MADRID"/>
    <x v="3"/>
    <s v="PrAbier - Procedimiento Abierto"/>
    <s v="UniC - Único Criterio"/>
    <x v="2"/>
    <x v="2"/>
    <s v="6"/>
    <s v="6. Inversiones reales"/>
    <s v="04"/>
    <x v="1"/>
    <s v="9204"/>
    <s v="9204. Tecnologías de la información y comunicación"/>
    <s v="64"/>
    <s v="641"/>
  </r>
  <r>
    <n v="220250045601"/>
    <s v="AD"/>
    <d v="2025-09-17T00:00:00"/>
    <n v="22025004170"/>
    <s v="2025 11 1621 22104"/>
    <n v="1180.96"/>
    <x v="949"/>
    <s v="COMPL. TRAMITACIÓN 2ª PRORROGA CONTRATO SUMINISTRO VESTUARIO EXP 28/2021 LOTES 4 Y 5. SERVICIO DE LIMPIEZA."/>
    <n v="220"/>
    <s v="LA CISTERNIGA"/>
    <s v="VALLADOLID"/>
    <x v="3"/>
    <s v="PrAbier - Procedimiento Abierto"/>
    <s v="MultiC - MultiCriterio"/>
    <x v="2"/>
    <x v="2"/>
    <s v="2"/>
    <s v="2. Gastos corrientes en bienes y servicios"/>
    <s v="11"/>
    <x v="0"/>
    <s v="1621"/>
    <s v="1621. Recogida de residuos"/>
    <s v="22"/>
    <s v="22104"/>
  </r>
  <r>
    <n v="220250047564"/>
    <s v="D"/>
    <d v="2025-09-24T00:00:00"/>
    <n v="22025004105"/>
    <s v="2025 09 4321 22799"/>
    <n v="1058.75"/>
    <x v="971"/>
    <s v="AJUDICACION CONTRATO SERVICIO ATENCION Y COORDINACION DE SERVICIOS AUXILIARES EN LA CUPULA DEL MILENIO 2025"/>
    <n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4321"/>
    <s v="4321. Turismo"/>
    <s v="22"/>
    <s v="22799"/>
  </r>
  <r>
    <n v="220250047588"/>
    <s v="AD"/>
    <d v="2025-09-24T00:00:00"/>
    <n v="22025006832"/>
    <s v="2025 11 1321 632"/>
    <n v="896.64"/>
    <x v="66"/>
    <s v="COORDINACIÓN DE SEGURIDAD Y SALUD EN FASE DE EJECUCIÓN OBRAS CAMPA MUNICIPAL DEL DEPÓSITO DE VEHÍCULOS AYTO VA"/>
    <n v="220"/>
    <s v="VALLADOLID"/>
    <s v="VALLADOLID"/>
    <x v="0"/>
    <s v="AdDirec - Adjudicación Directa"/>
    <s v="SinC - Sin Criterio"/>
    <x v="0"/>
    <x v="2"/>
    <s v="6"/>
    <s v="6. Inversiones reales"/>
    <s v="11"/>
    <x v="0"/>
    <s v="1321"/>
    <s v="1321. Policía municipal"/>
    <s v="63"/>
    <s v="632"/>
  </r>
  <r>
    <n v="220250036196"/>
    <s v="AD"/>
    <d v="2025-08-01T00:00:00"/>
    <n v="22025005475"/>
    <s v="2025 07 1623 619"/>
    <n v="845.57"/>
    <x v="253"/>
    <s v="ENSAYOS DE CONTROL DE CALIDAD EN EL VERTEDERO DE VALLADOLID. LOTE 1"/>
    <n v="220"/>
    <s v="MALAGA"/>
    <s v="MALAGA"/>
    <x v="0"/>
    <s v="PrAbier - Procedimiento Abierto"/>
    <s v="MultiC - MultiCriterio"/>
    <x v="1"/>
    <x v="2"/>
    <s v="6"/>
    <s v="6. Inversiones reales"/>
    <s v="07"/>
    <x v="9"/>
    <s v="1623"/>
    <s v="1623. Tratamiento de residuos"/>
    <s v="61"/>
    <s v="619"/>
  </r>
  <r>
    <n v="220250038028"/>
    <s v="AD"/>
    <d v="2025-08-08T00:00:00"/>
    <n v="22025004173"/>
    <s v="2025 11 1631 22104"/>
    <n v="822.8"/>
    <x v="949"/>
    <s v="TRAMITACIÓN 2ª PRORROGA CONTRATO SUMINISTRO VESTUARIO LIMPIEZA EXP. 28/2021 LOTES 4 Y 5. SERVICIO DE LIMPIEZA VIARIA."/>
    <n v="220"/>
    <s v="LA CISTERNIGA"/>
    <s v="VALLADOLID"/>
    <x v="3"/>
    <s v="PrAbier - Procedimiento Abierto"/>
    <s v="MultiC - MultiCriterio"/>
    <x v="2"/>
    <x v="2"/>
    <s v="2"/>
    <s v="2. Gastos corrientes en bienes y servicios"/>
    <s v="11"/>
    <x v="0"/>
    <s v="1631"/>
    <s v="1631. Limpieza viaria"/>
    <s v="22"/>
    <s v="22104"/>
  </r>
  <r>
    <n v="220250038623"/>
    <s v="AD"/>
    <d v="2025-08-12T00:00:00"/>
    <n v="22025005523"/>
    <s v="2025 10 2412 213"/>
    <n v="693.75"/>
    <x v="100"/>
    <s v="MANTENIMIENTO Y LECTURA COPIAS  DE LA FOTOCOPIADORA DEL CENTRO DE FORMACION PARA EL  EMPLEO  DEL 8/2/25 AL 7/2/2026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412"/>
    <s v="2412. Formación para el empleo"/>
    <s v="21"/>
    <s v="213"/>
  </r>
  <r>
    <n v="220250038623"/>
    <s v="AD"/>
    <d v="2025-08-12T00:00:00"/>
    <n v="22025005524"/>
    <s v="2025 10 2412 213"/>
    <n v="693.75"/>
    <x v="100"/>
    <s v="MANTENIMIENTO Y LECTURA COPIAS  DE LA FOTOCOPIADORA DEL CENTRO DE FORMACION PARA EL  EMPLEO  DEL 8/2/25 AL 7/2/2026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412"/>
    <s v="2412. Formación para el empleo"/>
    <s v="21"/>
    <s v="213"/>
  </r>
  <r>
    <n v="220250038623"/>
    <s v="AD"/>
    <d v="2025-08-12T00:00:00"/>
    <n v="22025005525"/>
    <s v="2025 10 2412 213"/>
    <n v="693.75"/>
    <x v="100"/>
    <s v="MANTENIMIENTO Y LECTURA COPIAS  DE LA FOTOCOPIADORA DEL CENTRO DE FORMACION PARA EL  EMPLEO  DEL 8/2/25 AL 7/2/2026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412"/>
    <s v="2412. Formación para el empleo"/>
    <s v="21"/>
    <s v="213"/>
  </r>
  <r>
    <n v="220250038623"/>
    <s v="AD"/>
    <d v="2025-08-12T00:00:00"/>
    <n v="22025005526"/>
    <s v="2025 10 2412 213"/>
    <n v="693.75"/>
    <x v="100"/>
    <s v="MANTENIMIENTO Y LECTURA COPIAS  DE LA FOTOCOPIADORA DEL CENTRO DE FORMACION PARA EL  EMPLEO  DEL 8/2/25 AL 7/2/2026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412"/>
    <s v="2412. Formación para el empleo"/>
    <s v="21"/>
    <s v="213"/>
  </r>
  <r>
    <n v="220250044624"/>
    <s v="D"/>
    <d v="2025-09-10T00:00:00"/>
    <n v="22025001347"/>
    <s v="2025 02 9332 212"/>
    <n v="93.81"/>
    <x v="369"/>
    <s v="Albarán: VA25/3094 Fecha: 17/07/25 / TABLERO ABEDUL CARROCERIA 09MM / GE0003956 / ID 0047286 / LAS FRANCESA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8667"/>
    <s v="AD"/>
    <d v="2025-09-30T00:00:00"/>
    <n v="22025006408"/>
    <s v="2025 0850 1532 619"/>
    <n v="528.07000000000005"/>
    <x v="66"/>
    <s v="AD COMPLEMENTARIO al gasto de Estudios de Seguridad ySalud para obras en zonas peatonales en entornos a centro escolares"/>
    <n v="220"/>
    <s v="VALLADOLID"/>
    <s v="VALLADOLID"/>
    <x v="0"/>
    <s v="AdDirec - Adjudicación Directa"/>
    <s v="SinC - Sin Criterio"/>
    <x v="0"/>
    <x v="2"/>
    <n v="6"/>
    <s v="6. Inversiones reales"/>
    <s v="08"/>
    <x v="2"/>
    <n v="1532"/>
    <s v="1532. Pavimentación vias públicas y otros servicios urbanísticos"/>
    <n v="61"/>
    <n v="619"/>
  </r>
  <r>
    <n v="220250031631"/>
    <s v="AD"/>
    <d v="2025-07-09T00:00:00"/>
    <n v="22025004952"/>
    <s v="2025 07 1711 22199"/>
    <n v="418.95"/>
    <x v="1053"/>
    <s v="Adquisición de planta para el Servicio de Parques y Jardines fuera de Acuerdo Marco (Planteles Lloveras)."/>
    <n v="220"/>
    <s v="SANT ANDREU DE LLAVANERES"/>
    <s v="BARCELONA"/>
    <x v="3"/>
    <s v="AdDirec - Adjudicación Directa"/>
    <s v="SinC - Sin Criterio"/>
    <x v="0"/>
    <x v="2"/>
    <s v="2"/>
    <s v="2. Gastos corrientes en bienes y servicios"/>
    <s v="07"/>
    <x v="9"/>
    <s v="1711"/>
    <s v="1711. Parques y jardines"/>
    <s v="22"/>
    <s v="22199"/>
  </r>
  <r>
    <n v="220250047198"/>
    <s v="AD"/>
    <d v="2025-09-23T00:00:00"/>
    <n v="22025003660"/>
    <s v="2025 05 4312 22102"/>
    <n v="400"/>
    <x v="55"/>
    <s v="CONTRATO SUMINISTRO GAS NATURAL PARA LA OFICINA DE VENTA AMBULANTE DEL 01/10 AL 31/12/2025"/>
    <n v="220"/>
    <s v="BARCELONA"/>
    <s v="BARCELONA"/>
    <x v="3"/>
    <s v="PrAbier - Procedimiento Abierto"/>
    <s v="MultiC - MultiCriterio"/>
    <x v="2"/>
    <x v="2"/>
    <s v="2"/>
    <s v="2. Gastos corrientes en bienes y servicios"/>
    <s v="05"/>
    <x v="10"/>
    <s v="4312"/>
    <s v="4312. Mercados"/>
    <s v="22"/>
    <s v="22102"/>
  </r>
  <r>
    <n v="220250040490"/>
    <s v="AD"/>
    <d v="2025-08-19T00:00:00"/>
    <n v="22025006198"/>
    <s v="2025 11 1361 213"/>
    <n v="93.17"/>
    <x v="455"/>
    <s v="REPARACIONES DE PRENDAS Y MATERIALES DEL SERVICIO//SEISPC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1"/>
    <s v="213"/>
  </r>
  <r>
    <n v="220250043732"/>
    <s v="D"/>
    <d v="2025-09-03T00:00:00"/>
    <n v="22025001347"/>
    <s v="2025 02 9332 212"/>
    <n v="89.6"/>
    <x v="220"/>
    <s v="171160P38 - Lámpara Led PAR38 R-Line 15W E27 3000K  / T - GE0011750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0308"/>
    <s v="AD"/>
    <d v="2025-07-01T00:00:00"/>
    <n v="22025005084"/>
    <s v="2025 11 1631 212"/>
    <n v="89.26"/>
    <x v="58"/>
    <s v="SUSTITUCIÓN POR SERVICIO DE MANTENIMIENTO, CRISTAL ROTO EN VESTUARIO C/ FED GAR LORCA  // SERVICIO DE LIMPIEZA VIARIA.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2"/>
  </r>
  <r>
    <n v="220250038044"/>
    <s v="AD"/>
    <d v="2025-08-08T00:00:00"/>
    <n v="22025004172"/>
    <s v="2025 11 1621 22104"/>
    <n v="387.2"/>
    <x v="949"/>
    <s v="TRAMITACIÓN 2ª PRORROGA CONTRATO SUMINISTRO VESTUARIO LIMPIEZA EXP. 28/2021 LOTES 4 Y 5. SERVICIO DE LIMPIEZA."/>
    <n v="220"/>
    <s v="LA CISTERNIGA"/>
    <s v="VALLADOLID"/>
    <x v="3"/>
    <s v="PrAbier - Procedimiento Abierto"/>
    <s v="MultiC - MultiCriterio"/>
    <x v="2"/>
    <x v="2"/>
    <s v="2"/>
    <s v="2. Gastos corrientes en bienes y servicios"/>
    <s v="11"/>
    <x v="0"/>
    <s v="1621"/>
    <s v="1621. Recogida de residuos"/>
    <s v="22"/>
    <s v="22104"/>
  </r>
  <r>
    <n v="220250035913"/>
    <s v="AD"/>
    <d v="2025-07-29T00:00:00"/>
    <n v="22025005299"/>
    <s v="2025 0850 1532 619"/>
    <n v="265.43"/>
    <x v="66"/>
    <s v="Modificado Juan Carlos I Seguridad y Salud. PS 1 EXPTE 31/2024."/>
    <n v="220"/>
    <s v="VALLADOLID"/>
    <s v="VALLADOLID"/>
    <x v="0"/>
    <s v="PrAbier - Procedimiento Abierto"/>
    <s v="MultiC - MultiCriterio"/>
    <x v="2"/>
    <x v="2"/>
    <n v="6"/>
    <s v="6. Inversiones reales"/>
    <s v="08"/>
    <x v="2"/>
    <n v="1532"/>
    <s v="1532. Pavimentación vias públicas y otros servicios urbanísticos"/>
    <n v="61"/>
    <n v="619"/>
  </r>
  <r>
    <n v="220250048700"/>
    <s v="AD"/>
    <d v="2025-09-30T00:00:00"/>
    <n v="22025006938"/>
    <s v="2025 11 1631 622"/>
    <n v="217.8"/>
    <x v="253"/>
    <s v="ENSAYOS DEL CONTROL DE CALIDAD OBRAS LAVADERO. SERVICIO DE LIMPIEZA VIARIA."/>
    <n v="220"/>
    <s v="MALAGA"/>
    <s v="MALAGA"/>
    <x v="0"/>
    <s v="AdDirec - Adjudicación Directa"/>
    <s v="SinC - Sin Criterio"/>
    <x v="0"/>
    <x v="2"/>
    <s v="6"/>
    <s v="6. Inversiones reales"/>
    <s v="11"/>
    <x v="0"/>
    <s v="1631"/>
    <s v="1631. Limpieza viaria"/>
    <s v="62"/>
    <s v="622"/>
  </r>
  <r>
    <n v="220250035914"/>
    <s v="AD"/>
    <d v="2025-07-30T00:00:00"/>
    <n v="22025005505"/>
    <s v="2025 11 1321 213"/>
    <n v="203.29"/>
    <x v="57"/>
    <s v="EXTRACCIÓN DE GRABACIONES CCTV SOLICITADAS"/>
    <n v="22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3"/>
  </r>
  <r>
    <n v="220250039286"/>
    <s v="D"/>
    <d v="2025-08-14T00:00:00"/>
    <n v="22025000917"/>
    <s v="2025 11 1321 214"/>
    <n v="23.53"/>
    <x v="499"/>
    <s v="1 253203383R - CONTACTOR LUZ FRE"/>
    <n v="300"/>
    <s v="VALLADOLID"/>
    <s v="VALLADOLID"/>
    <x v="0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4"/>
  </r>
  <r>
    <n v="220250037515"/>
    <s v="D"/>
    <d v="2025-08-07T00:00:00"/>
    <n v="22025000918"/>
    <s v="2025 11 1321 213"/>
    <n v="23.46"/>
    <x v="125"/>
    <s v="DESATASCADOR COLLAK 1 LT DESA-TOT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1"/>
    <s v="213"/>
  </r>
  <r>
    <n v="220250037417"/>
    <s v="D"/>
    <d v="2025-08-07T00:00:00"/>
    <n v="22025000730"/>
    <s v="2025 10 2312 212"/>
    <n v="132.16999999999999"/>
    <x v="216"/>
    <s v="MANTENIMIENTO, SUMINISTRO DE MATERIALPARA REPARACIONES DEL CVA DELICIAS- INICIATIVA SOCIALES- AM"/>
    <n v="300"/>
    <s v="VALDELAFUENTE"/>
    <s v="LEON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4861"/>
    <s v="D"/>
    <d v="2025-09-11T00:00:00"/>
    <n v="22025001476"/>
    <s v="2025 10 2312 213"/>
    <n v="449.95"/>
    <x v="57"/>
    <s v="LOTE 2 ANTI-INTRUSION CENTROS DE VIDA ACTIVA MANTENIMIENTO SISTEMAS SEGURIDAD  ACUERDO MARCO SPSC-SE 20/23 Y 24/2024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3"/>
  </r>
  <r>
    <n v="220250046438"/>
    <s v="AD"/>
    <d v="2025-09-22T00:00:00"/>
    <n v="22025006953"/>
    <s v="2025 11 1321 22699"/>
    <n v="87.29"/>
    <x v="58"/>
    <s v="COLOCACIÓN VIDRIO DE CÁMARA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699"/>
  </r>
  <r>
    <n v="220250037568"/>
    <s v="D"/>
    <d v="2025-08-07T00:00:00"/>
    <n v="22025001324"/>
    <s v="2025 10 2412 22199"/>
    <n v="113.47"/>
    <x v="866"/>
    <s v="SUMINISTRO DE MATERIALPARA EL CURSO DE PARQUES Y JARDINES DEL C. DE FORMACION P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4332"/>
    <s v="AD"/>
    <d v="2025-09-09T00:00:00"/>
    <n v="22025006263"/>
    <s v="2025 10 2314 22699"/>
    <n v="87.23"/>
    <x v="119"/>
    <s v="MATERIAL PARA REPARACIÓN BAÑOS// ESPACIO JOVEN-PINAR// AGOSTO 2025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699"/>
  </r>
  <r>
    <n v="220250044023"/>
    <s v="D"/>
    <d v="2025-09-05T00:00:00"/>
    <n v="22025001476"/>
    <s v="2025 10 2312 213"/>
    <n v="288.2"/>
    <x v="57"/>
    <s v="LOTE 3 CCTV CENTROS DE VIDA ACTIVA Y ALV MANTENIMIENTO  SISTEMAS SEGURIDAD SEGUN ACUERDO MARCO SPSC-SE 20/23 Y 24/2024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3"/>
  </r>
  <r>
    <n v="220250044860"/>
    <s v="AD"/>
    <d v="2025-09-11T00:00:00"/>
    <n v="22025006403"/>
    <s v="2025 10 2311 213"/>
    <n v="87.12"/>
    <x v="111"/>
    <s v="REARME CENTRALITA DE GAS DEL CENTRO INTEGRADO PSH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1"/>
    <s v="2311. Intervención social"/>
    <s v="21"/>
    <s v="213"/>
  </r>
  <r>
    <n v="220250047668"/>
    <s v="D"/>
    <d v="2025-09-25T00:00:00"/>
    <n v="22025001324"/>
    <s v="2025 10 2412 22199"/>
    <n v="103.53"/>
    <x v="866"/>
    <s v="SUMINISTRO DE PLATO BARRO 17 CMPARA EL  PROGRAMA MIXO 24/VA/0004 PARQUES Y JARDINES VI DEL C. DE F. PARA EL EMPLEO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1096"/>
    <s v="AD"/>
    <d v="2025-07-04T00:00:00"/>
    <n v="22025005112"/>
    <s v="2025 06 3321 22199"/>
    <n v="86.63"/>
    <x v="773"/>
    <s v="CTTO. SUMINISTRO DE CUADERNILLOS PARA TALLER DE ESCRITURA - 2025."/>
    <n v="220"/>
    <s v="VALLADOLID"/>
    <s v="VALLADOLID"/>
    <x v="3"/>
    <s v="AdDirec - Adjudicación Directa"/>
    <s v="SinC - Sin Criterio"/>
    <x v="0"/>
    <x v="2"/>
    <s v="2"/>
    <s v="2. Gastos corrientes en bienes y servicios"/>
    <s v="06"/>
    <x v="4"/>
    <s v="3321"/>
    <s v="3321. Bibliotecas públicas"/>
    <s v="22"/>
    <s v="22199"/>
  </r>
  <r>
    <n v="220250042194"/>
    <s v="AD"/>
    <d v="2025-08-26T00:00:00"/>
    <n v="22025006404"/>
    <s v="2025 01 4331 22799"/>
    <n v="84.7"/>
    <x v="289"/>
    <s v="REVISIÓN ANOMALÍA FUNCIONAMIENTO PERSIANA METÁLICA DE PUERTA PRINCIPAL DE LA AGENCIA DE INNOVACIÓN"/>
    <n v="220"/>
    <s v="LAGUNA DE DUERO"/>
    <s v="VALLADOLID"/>
    <x v="0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799"/>
  </r>
  <r>
    <n v="220250031577"/>
    <s v="AD"/>
    <d v="2025-07-08T00:00:00"/>
    <n v="22025005122"/>
    <s v="2025 11 3111 213"/>
    <n v="83.49"/>
    <x v="535"/>
    <s v="REVISION Y REPARACION CAMARA DE CONGELACION DEL CENTRO MUNICIPAL DE PROTECCION ANIMAL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3111"/>
    <s v="3111. Protección de la salubridad pública"/>
    <s v="21"/>
    <s v="213"/>
  </r>
  <r>
    <n v="220250047799"/>
    <s v="D"/>
    <d v="2025-09-25T00:00:00"/>
    <n v="22025001347"/>
    <s v="2025 02 9332 212"/>
    <n v="82.36"/>
    <x v="243"/>
    <s v="ALB: 25-222868 PED: 25-037056-1104 S/PED: FERIA / BOTE HILO TEFLON UNILOCK 160M TANGIT / BOLSA 10 JUNTAS PLANAS GOMA EST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1099"/>
    <s v="AD"/>
    <d v="2025-07-04T00:00:00"/>
    <n v="22025005088"/>
    <s v="2025 03 9241 22199"/>
    <n v="78.05"/>
    <x v="8"/>
    <s v="SUMINISTRO DE 5 SACOS DE SUSTRATO PARA PLANTAS PARA EL C.C. PILARICA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2"/>
    <s v="22199"/>
  </r>
  <r>
    <n v="220250045585"/>
    <s v="AD"/>
    <d v="2025-09-16T00:00:00"/>
    <n v="22025006780"/>
    <s v="2025 03 9241 22199"/>
    <n v="78.05"/>
    <x v="8"/>
    <s v="SUMINISTRO DE 5 SACOS DE SUSTRATO PARA JARDINERAS DE C.C. ZONA ESTE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2"/>
    <s v="22199"/>
  </r>
  <r>
    <n v="220250045634"/>
    <s v="AD"/>
    <d v="2025-09-17T00:00:00"/>
    <n v="22025006499"/>
    <s v="2025 10 2312 22699"/>
    <n v="74.81"/>
    <x v="652"/>
    <s v="LLEVAR UNAS CAJAS DESDE SAN BENITO A LOS CVA POR LAS FIESAS DE VALLADOLID PARA LOS PARTICIPANTES DE LA PEÑA DE MAYOR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43746"/>
    <s v="D"/>
    <d v="2025-09-03T00:00:00"/>
    <n v="22025001347"/>
    <s v="2025 02 9332 212"/>
    <n v="73.010000000000005"/>
    <x v="220"/>
    <s v="LWR25BG-EU  - FOCO DE TRABAJO 30W RECARGABLE 2500M 5000k / T - GE0011750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3076"/>
    <s v="AD"/>
    <d v="2025-07-17T00:00:00"/>
    <n v="22025005208"/>
    <s v="2025 03 9241 213"/>
    <n v="72.599999999999994"/>
    <x v="730"/>
    <s v="CAMBIO DE PISTÓN DE SILLA DE DESPACHO EN C.C. CANAL DE CASTILLA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34063"/>
    <s v="AD"/>
    <d v="2025-07-21T00:00:00"/>
    <n v="22025005171"/>
    <s v="2025 10 2314 212"/>
    <n v="72.599999999999994"/>
    <x v="57"/>
    <s v="REARME DE COMUNICACIONES//ESPACIO JOVEN NORTE Y SUR//JULI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1"/>
    <s v="212"/>
  </r>
  <r>
    <n v="220250047504"/>
    <s v="AD"/>
    <d v="2025-09-23T00:00:00"/>
    <n v="22025006965"/>
    <s v="2025 11 1361 213"/>
    <n v="72.599999999999994"/>
    <x v="1035"/>
    <s v="REPARACION DE LA INSTALACION DE SIRENA DE EMERGENCIA DE VMC 13//SEISPC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1"/>
    <s v="213"/>
  </r>
  <r>
    <n v="220250044018"/>
    <s v="AD"/>
    <d v="2025-09-05T00:00:00"/>
    <n v="22025006588"/>
    <s v="2025 06 3232 213"/>
    <n v="69.349999999999994"/>
    <x v="736"/>
    <s v="CTTO. SERVICIO REVISIÓN ASCENSOR CEIP TERESA IÑIGO DE TORO - ENERO 2025.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4"/>
    <s v="3232"/>
    <s v="3232. Conservación y mantenimiento centros educación infantil y primaria"/>
    <s v="21"/>
    <s v="213"/>
  </r>
  <r>
    <n v="220250041156"/>
    <s v="ADO"/>
    <d v="2025-08-21T00:00:00"/>
    <n v="22025006163"/>
    <s v="2025 11 1361 224"/>
    <n v="67.13"/>
    <x v="358"/>
    <s v="ANIMALES DE COMPAÑIA||&quot;&quot;PÓLIZA&quot;&quot;:9041880120775||&quot;&quot;RECIBO&quot;&quot;:8669299229||&quot;&quot;RIESGO&quot;&quot;: PZA MAYOR 1    47001 VALLADOLID DELTA||&quot;&quot;CON"/>
    <n v="240"/>
    <s v="MAJADAHONDA"/>
    <s v="MADRID"/>
    <x v="0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2"/>
    <s v="224"/>
  </r>
  <r>
    <n v="220250031556"/>
    <s v="AD"/>
    <d v="2025-07-08T00:00:00"/>
    <n v="22025005137"/>
    <s v="2025 11 3111 22199"/>
    <n v="66.16"/>
    <x v="454"/>
    <s v="ADQUISICION LAMINA TIPO VELLEDA PARA CONFECCION PIZARRA PARA CMPA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3111"/>
    <s v="3111. Protección de la salubridad pública"/>
    <s v="22"/>
    <s v="22199"/>
  </r>
  <r>
    <n v="220250044636"/>
    <s v="D"/>
    <d v="2025-09-10T00:00:00"/>
    <n v="22025001347"/>
    <s v="2025 02 9332 212"/>
    <n v="64.61"/>
    <x v="369"/>
    <s v="Albarán: VA25/3234 Fecha: 25/07/25 / * CASA CONSISTORIAL* / ID 0044430 / GE0011750 / MELAMINA PORO DISEÑO 10 MM / NEGAUT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5918"/>
    <s v="AD"/>
    <d v="2025-07-30T00:00:00"/>
    <n v="22025005497"/>
    <s v="2025 10 2311 212"/>
    <n v="60.5"/>
    <x v="198"/>
    <s v="MATERIAL APRA REPARACION PERSIANA EN VVDA ALOJAMIENTOS PROVISIONALES EN CALLE CARMELO 21 3ºC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1"/>
    <s v="2311. Intervención social"/>
    <s v="21"/>
    <s v="212"/>
  </r>
  <r>
    <n v="220250048231"/>
    <s v="AD"/>
    <d v="2025-09-26T00:00:00"/>
    <n v="22025001053"/>
    <s v="2025 01 9206 22001"/>
    <n v="60"/>
    <x v="362"/>
    <s v="SUSCRIPCIÓN A COSITALNETWORK REQUERIDA POR DEPARTAMENTO DE CONTABILIDAD"/>
    <n v="220"/>
    <s v="MADRID"/>
    <s v="MADRID"/>
    <x v="3"/>
    <s v="AdDirec - Adjudicación Directa"/>
    <s v="SinC - Sin Criterio"/>
    <x v="0"/>
    <x v="2"/>
    <s v="2"/>
    <s v="2. Gastos corrientes en bienes y servicios"/>
    <s v="01"/>
    <x v="6"/>
    <s v="9206"/>
    <s v="9206. Archivo municipal"/>
    <s v="22"/>
    <s v="22001"/>
  </r>
  <r>
    <n v="220250031927"/>
    <s v="D"/>
    <d v="2025-07-09T00:00:00"/>
    <n v="22025000731"/>
    <s v="2025 10 2312 212"/>
    <n v="59.59"/>
    <x v="119"/>
    <s v="MANTENIMIENTO, SUMINISTRO DE ASIENTO INODORO GIRALDA BLANCO PARA REPARACION DEL CVA ZONA SUR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7802"/>
    <s v="D"/>
    <d v="2025-09-25T00:00:00"/>
    <n v="22025001347"/>
    <s v="2025 02 9332 212"/>
    <n v="58.91"/>
    <x v="243"/>
    <s v="ALB: 25-223719 PED: 25-038524-1104 S/PED: RECINTO FERIAL / VALVULA BOLA PALANCA M-H 1/2&quot;&quot; / PB CODO 90º T-H DN 15-1/2 / B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6139"/>
    <s v="AD"/>
    <d v="2025-07-30T00:00:00"/>
    <n v="22025005502"/>
    <s v="2025 10 2312 213"/>
    <n v="58.08"/>
    <x v="165"/>
    <s v="REPARACION SISTEMA DE PROTECCION DE INCENDIOS DEL CVA PARQUESOL- INICIATIVA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45634"/>
    <s v="AD"/>
    <d v="2025-09-17T00:00:00"/>
    <n v="22025006498"/>
    <s v="2025 10 2312 22699"/>
    <n v="53.45"/>
    <x v="652"/>
    <s v="LLEVAR UNAS CAJAS DESDE SAN BENITO A LOS CVA POR LAS FIESAS DE VALLADOLID PARA LOS PARTICIPANTES DE LA PEÑA DE MAYOR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47569"/>
    <s v="AD"/>
    <d v="2025-09-24T00:00:00"/>
    <n v="22025006608"/>
    <s v="2025 01 4331 22001"/>
    <n v="52"/>
    <x v="838"/>
    <s v="RENOVACIÓN SUSCRIPCIÓN ANUAL A LA REVISTA CASTILLA Y LEÓN ECONÓMICA"/>
    <n v="220"/>
    <s v="VALLADOLID"/>
    <s v="VALLADOLID"/>
    <x v="3"/>
    <s v="AdDirec - Adjudicación Directa"/>
    <s v="SinC - Sin Criterio"/>
    <x v="0"/>
    <x v="2"/>
    <s v="2"/>
    <s v="2. Gastos corrientes en bienes y servicios"/>
    <s v="01"/>
    <x v="6"/>
    <s v="4331"/>
    <s v="4331. Desarrollo empresarial"/>
    <s v="22"/>
    <s v="22001"/>
  </r>
  <r>
    <n v="220250048703"/>
    <s v="AD"/>
    <d v="2025-09-30T00:00:00"/>
    <n v="22025006947"/>
    <s v="2025 11 1631 619"/>
    <n v="50.9"/>
    <x v="66"/>
    <s v="COORDINACIÓN DE SEGUIRDAD FASE EJECUCIÓN OBRAS REPARACION PARTERRE CMNO VIEJO DE SIMANCAS. SERVICIO DE LIMPIEZA VIARIA."/>
    <n v="220"/>
    <s v="VALLADOLID"/>
    <s v="VALLADOLID"/>
    <x v="0"/>
    <s v="AdDirec - Adjudicación Directa"/>
    <s v="SinC - Sin Criterio"/>
    <x v="0"/>
    <x v="2"/>
    <s v="6"/>
    <s v="6. Inversiones reales"/>
    <s v="11"/>
    <x v="0"/>
    <s v="1631"/>
    <s v="1631. Limpieza viaria"/>
    <s v="61"/>
    <s v="619"/>
  </r>
  <r>
    <n v="220250045580"/>
    <s v="AD"/>
    <d v="2025-09-16T00:00:00"/>
    <n v="22025006614"/>
    <s v="2025 02 9332 22699"/>
    <n v="49.9"/>
    <x v="33"/>
    <s v="SUMINISTRO CREMA PROTECTORA SOLAR PARA TRABAJOS QUE SE REALIZAN A LA INTEMPERIE POR EL PERSONAL CM"/>
    <n v="220"/>
    <s v="VALLADOLID"/>
    <s v="VALLADOLID"/>
    <x v="3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2"/>
    <s v="22699"/>
  </r>
  <r>
    <n v="220250047712"/>
    <s v="D"/>
    <d v="2025-09-25T00:00:00"/>
    <n v="22025001347"/>
    <s v="2025 02 9332 212"/>
    <n v="49.61"/>
    <x v="268"/>
    <s v="CEYS MONTACK CINTA BLISTER"/>
    <n v="300"/>
    <s v="BARCELONA"/>
    <s v="BARCELONA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6300"/>
    <s v="D"/>
    <d v="2025-09-22T00:00:00"/>
    <n v="22025001270"/>
    <s v="2025 07 1711 22199"/>
    <n v="23.33"/>
    <x v="243"/>
    <s v="ALB: 25-223717 PED: 25-038512-1104 S/PED: 2108 / ABRAZADERA TAPAPORO TUBERIA PE DN 40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4588"/>
    <s v="AD"/>
    <d v="2025-07-24T00:00:00"/>
    <n v="22025005473"/>
    <s v="2025 11 1321 22699"/>
    <n v="45.98"/>
    <x v="734"/>
    <s v="SUMINISTRO DE NÚMERO PROFESIONAL (NIP) CON VELCRO PARA UNIFORMES"/>
    <n v="220"/>
    <s v="SONDIKA"/>
    <s v="VIZCAYA"/>
    <x v="3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699"/>
  </r>
  <r>
    <n v="220250044638"/>
    <s v="D"/>
    <d v="2025-09-10T00:00:00"/>
    <n v="22025001349"/>
    <s v="2025 02 9332 214"/>
    <n v="44.99"/>
    <x v="426"/>
    <s v="ADPRO/BLUE10 - BLUE10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4"/>
  </r>
  <r>
    <n v="220250036278"/>
    <s v="AD"/>
    <d v="2025-08-01T00:00:00"/>
    <n v="22025006047"/>
    <s v="2025 10 2312 213"/>
    <n v="44.48"/>
    <x v="57"/>
    <s v="REPARACION LLAVE ELCTRONICA DEL CVA SAN JUAN- INICIATIVA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1"/>
    <s v="213"/>
  </r>
  <r>
    <n v="220250046439"/>
    <s v="AD"/>
    <d v="2025-09-22T00:00:00"/>
    <n v="22025006934"/>
    <s v="2025 11 1321 22799"/>
    <n v="43.91"/>
    <x v="66"/>
    <s v="COORDINACIÓN DE SEGURIDAD Y SALUD TRABAJOS DEPENDENCIAS JEFATURA POLICÍA MUNICIPAL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799"/>
  </r>
  <r>
    <n v="220250037609"/>
    <s v="D"/>
    <d v="2025-08-07T00:00:00"/>
    <n v="22025001269"/>
    <s v="2025 07 1711 22104"/>
    <n v="21.84"/>
    <x v="158"/>
    <s v="PANTALON ACOLCHADO MARINO T58 (                       )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04"/>
  </r>
  <r>
    <n v="220250044687"/>
    <s v="D"/>
    <d v="2025-09-10T00:00:00"/>
    <n v="22025001132"/>
    <s v="2025 11 1631 22199"/>
    <n v="21.8"/>
    <x v="238"/>
    <s v="COPIA LLAVE NORMAL / COPIA LLAVE SEGURIDAD PUNTOS.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43135"/>
    <s v="D"/>
    <d v="2025-08-28T00:00:00"/>
    <n v="22025004010"/>
    <s v="2025 03 9241 213"/>
    <n v="21.71"/>
    <x v="386"/>
    <s v="MATERIAL FERRETERÍA PARA C.C. ZONA ESTE (47410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7783"/>
    <s v="D"/>
    <d v="2025-09-25T00:00:00"/>
    <n v="22025004895"/>
    <s v="2025 06 3231 212"/>
    <n v="21.61"/>
    <x v="234"/>
    <s v="GRASA LITIO BELLOTA BOTE 1KG  3662-1 // EIM CASCANUECE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44470"/>
    <s v="D"/>
    <d v="2025-09-10T00:00:00"/>
    <n v="22025000731"/>
    <s v="2025 10 2312 212"/>
    <n v="21.6"/>
    <x v="386"/>
    <s v="MANT. SUMINISTRO DE SILICONA NEUTRA BLANCO Y ESPUMA POLIURETANO MANUAL PARA EL CVA PASAJE DE LA MARQUESINA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7588"/>
    <s v="D"/>
    <d v="2025-08-07T00:00:00"/>
    <n v="22025001324"/>
    <s v="2025 10 2412 22199"/>
    <n v="20.350000000000001"/>
    <x v="243"/>
    <s v="SUMINISTRO DE  SACO 25 KG ARENA SILICE 0,3-0,9 MM PARA EL CURSO DE PARQUES Y JARD. DEL C. DE F. PRA EL EMPLEO- JACINTO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39224"/>
    <s v="D"/>
    <d v="2025-08-14T00:00:00"/>
    <n v="22025004894"/>
    <s v="2025 06 3232 212"/>
    <n v="19.54"/>
    <x v="125"/>
    <s v="MECANISMO ROCA A822502200 DESCARGA SIMPLE // CEIP FRANCISCO QUEVEDO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6386"/>
    <s v="D"/>
    <d v="2025-09-22T00:00:00"/>
    <n v="22025004894"/>
    <s v="2025 06 3232 212"/>
    <n v="18.920000000000002"/>
    <x v="452"/>
    <s v="TKROM M-60 PLASTICO MATE OCEANIC 1LT // CEIP MIGUEL DELIBE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4011"/>
    <s v="D"/>
    <d v="2025-09-04T00:00:00"/>
    <n v="22025002401"/>
    <s v="2025 10 2315 213"/>
    <n v="243.11"/>
    <x v="57"/>
    <s v="MANT. ALARMAS Y SIST. ANTRIINTRUSION EN VIRTUD DE ACUERDO MARCO SPSC-SE 20/2023 y 24/2024 IGUALDAD // LOTE 2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5"/>
    <s v="2315. Políticas de Igualdad e infancia"/>
    <s v="21"/>
    <s v="213"/>
  </r>
  <r>
    <n v="220250044043"/>
    <s v="D"/>
    <d v="2025-09-05T00:00:00"/>
    <n v="22025004932"/>
    <s v="2025 06 3321 212"/>
    <n v="18.25"/>
    <x v="238"/>
    <s v="COPIA LLAVE SEGURIDAD PUNTOS / COPIA LLAVE NORMAL / LLAVERO PORTAETIQUETAS PLASTICO // BIBLIOTECAS MUNICIP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321"/>
    <s v="3321. Bibliotecas públicas"/>
    <s v="21"/>
    <s v="212"/>
  </r>
  <r>
    <n v="220250046224"/>
    <s v="D"/>
    <d v="2025-09-19T00:00:00"/>
    <n v="22025004894"/>
    <s v="2025 06 3232 212"/>
    <n v="17.149999999999999"/>
    <x v="452"/>
    <s v="HAMMERITE ESMALTE MET.FORJA NEGRO 0,75LT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6382"/>
    <s v="D"/>
    <d v="2025-09-22T00:00:00"/>
    <n v="22025004894"/>
    <s v="2025 06 3232 212"/>
    <n v="17.149999999999999"/>
    <x v="452"/>
    <s v="HAMMERITE ESMALTE MET.FORJA NEGRO 0,75LT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3694"/>
    <s v="D"/>
    <d v="2025-09-03T00:00:00"/>
    <n v="22025000769"/>
    <s v="2025 11 1361 22199"/>
    <n v="16.649999999999999"/>
    <x v="220"/>
    <s v="PLR22 - Pila alcalina Panasonic bronce LR22 9V blister 1 u / PDPLR03C10 - //SERV. EXTINCIO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395"/>
    <s v="D"/>
    <d v="2025-08-07T00:00:00"/>
    <n v="22025001270"/>
    <s v="2025 07 1711 22199"/>
    <n v="16.55"/>
    <x v="234"/>
    <s v="EMBUDO PRESOL PLASTICO NARANJA 160MM 02 674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9153"/>
    <s v="D"/>
    <d v="2025-08-14T00:00:00"/>
    <n v="22025004894"/>
    <s v="2025 06 3232 212"/>
    <n v="16.29"/>
    <x v="445"/>
    <s v="MANGUITO PE LARGO REPARACION 25 / MANGUITO PE LARGO REPARACION 63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7477"/>
    <s v="D"/>
    <d v="2025-08-07T00:00:00"/>
    <n v="22025001042"/>
    <s v="2025 10 2311 212"/>
    <n v="16.11"/>
    <x v="238"/>
    <s v="F - 7851 - PUNTA WERA, RECOGEDOR PERSIANA, PUNTAS DE ATORNILLADO - COMEDOR SOCIAL-CAI - FERRETERIA ORTIZ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48701"/>
    <s v="AD"/>
    <d v="2025-09-30T00:00:00"/>
    <n v="22025006939"/>
    <s v="2025 11 1631 622"/>
    <n v="42.83"/>
    <x v="66"/>
    <s v="COORDINACION SEGURIDAD FASE DE EJECUCIÓN OBRAS DEPÓSIGO DECANTADOR LAVADERO. SERVICIO DE LIMPIEZA VIARIA."/>
    <n v="220"/>
    <s v="VALLADOLID"/>
    <s v="VALLADOLID"/>
    <x v="0"/>
    <s v="AdDirec - Adjudicación Directa"/>
    <s v="SinC - Sin Criterio"/>
    <x v="0"/>
    <x v="2"/>
    <s v="6"/>
    <s v="6. Inversiones reales"/>
    <s v="11"/>
    <x v="0"/>
    <s v="1631"/>
    <s v="1631. Limpieza viaria"/>
    <s v="62"/>
    <s v="622"/>
  </r>
  <r>
    <n v="220250044866"/>
    <s v="AD"/>
    <d v="2025-09-12T00:00:00"/>
    <n v="22025006179"/>
    <s v="2025 10 2312 22699"/>
    <n v="41.01"/>
    <x v="61"/>
    <s v="IMPRESION DE LAS ACTIVIDADES DE APRENDIZAJE A LO LARGO DE LA VIDA-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37593"/>
    <s v="D"/>
    <d v="2025-08-07T00:00:00"/>
    <n v="22025003875"/>
    <s v="2025 04 9204 213"/>
    <n v="38.479999999999997"/>
    <x v="452"/>
    <s v="ADQUISICIÓN PINTURA Y ACCESORIOS UTILIZADOS PARA PINTAR  DESPACHOS DEL CDIT"/>
    <n v="300"/>
    <s v="VALLADOLID"/>
    <s v="VALLADOLID"/>
    <x v="3"/>
    <s v="PrAbier - Procedimiento Abierto"/>
    <s v="MultiC - MultiCriterio"/>
    <x v="1"/>
    <x v="2"/>
    <s v="2"/>
    <s v="2. Gastos corrientes en bienes y servicios"/>
    <s v="04"/>
    <x v="1"/>
    <s v="9204"/>
    <s v="9204. Tecnologías de la información y comunicación"/>
    <s v="21"/>
    <s v="213"/>
  </r>
  <r>
    <n v="220250031446"/>
    <s v="AD"/>
    <d v="2025-07-08T00:00:00"/>
    <n v="22025005083"/>
    <s v="2025 10 2315 213"/>
    <n v="34.26"/>
    <x v="57"/>
    <s v="COPIA DE LLAVES DEL SISTEMA DE SEGURIDAD EN EL CENTRO MUNICIPAL DE IGUALDAD // JUNIO 2025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1"/>
    <s v="213"/>
  </r>
  <r>
    <n v="220250043740"/>
    <s v="D"/>
    <d v="2025-09-03T00:00:00"/>
    <n v="22025001347"/>
    <s v="2025 02 9332 212"/>
    <n v="33.83"/>
    <x v="243"/>
    <s v="ALB: 25-216218 PED: 25-026603-1003 S/PED:  / OBRA  CASA CONSISTORIAL / BARRA 1 ML. PVC SANITARIO SERIE B DN 40 / CODO 87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3640"/>
    <s v="AD"/>
    <d v="2025-09-02T00:00:00"/>
    <n v="22025006399"/>
    <s v="2025 08 1532 619"/>
    <n v="33.26"/>
    <x v="203"/>
    <s v="GASTO COMPLEMENTARIO CONTROL DE CALIDAD EMERGENCIA ARCO LADRILLO AMPLIACIÓN EJECUCIÓN( EXPTE 20-2024)"/>
    <n v="220"/>
    <s v="ZARATAN"/>
    <s v="VALLADOLID"/>
    <x v="4"/>
    <s v="PrAbier - Procedimiento Abierto"/>
    <s v="MultiC - MultiCriterio"/>
    <x v="1"/>
    <x v="2"/>
    <s v="6"/>
    <s v="6. Inversiones reales"/>
    <s v="08"/>
    <x v="2"/>
    <s v="1532"/>
    <s v="1532. Pavimentación vias públicas y otros servicios urbanísticos"/>
    <s v="61"/>
    <s v="619"/>
  </r>
  <r>
    <n v="220250045560"/>
    <s v="D"/>
    <d v="2025-09-16T00:00:00"/>
    <n v="22025004014"/>
    <s v="2025 03 9241 212"/>
    <n v="15.92"/>
    <x v="445"/>
    <s v="MATERIAL FONTANERÍA PARA C.C. CANAL DE CASTILLA (ID 45920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7351"/>
    <s v="D"/>
    <d v="2025-08-07T00:00:00"/>
    <n v="22025002819"/>
    <s v="2025 08 1532 210"/>
    <n v="15.61"/>
    <x v="482"/>
    <s v="SACO CEMENTO BLANCO 42.5R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2"/>
    <s v="1532"/>
    <s v="1532. Pavimentación vias públicas y otros servicios urbanísticos"/>
    <s v="21"/>
    <s v="210"/>
  </r>
  <r>
    <n v="220250039165"/>
    <s v="D"/>
    <d v="2025-08-14T00:00:00"/>
    <n v="22025004014"/>
    <s v="2025 03 9241 212"/>
    <n v="15.49"/>
    <x v="452"/>
    <s v="MATERIAL PINTURA ID 46126 SPRAY J-13 NEGRO MATE 0.4LT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6380"/>
    <s v="D"/>
    <d v="2025-09-22T00:00:00"/>
    <n v="22025004894"/>
    <s v="2025 06 3232 212"/>
    <n v="15.48"/>
    <x v="452"/>
    <s v="DISOLVENTE UNIVERSAL SEGOPI N-25 5LT // CEIP PABLO PICASSO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37457"/>
    <s v="D"/>
    <d v="2025-08-07T00:00:00"/>
    <n v="22025004895"/>
    <s v="2025 06 3231 212"/>
    <n v="15.27"/>
    <x v="234"/>
    <s v="EIM EL PRINCIPITO / ADHESIVO MONTAJE SOUDAL T-REX 290ML GRIS / REJILLA BRINOX ALUMIN.20x20 7058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37379"/>
    <s v="D"/>
    <d v="2025-08-07T00:00:00"/>
    <n v="22025004014"/>
    <s v="2025 03 9241 212"/>
    <n v="14.83"/>
    <x v="369"/>
    <s v="Albarán: VA25/3045 Fecha: 15/07/25 / * SAN BENITO ID0046126* / AGLOMERADO DM 2440*1220*3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7470"/>
    <s v="D"/>
    <d v="2025-08-07T00:00:00"/>
    <n v="22025000731"/>
    <s v="2025 10 2312 212"/>
    <n v="14.55"/>
    <x v="234"/>
    <s v="MANTENIMIENTO, SUMINISTRO DE MATERIAL PARA REPARACIONES DE LA PERGOLA, CVA R. ESG Y LA VITCORIA- AM- INICIATIVASSOCIAL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0715"/>
    <s v="D"/>
    <d v="2025-08-19T00:00:00"/>
    <n v="22025004010"/>
    <s v="2025 03 9241 213"/>
    <n v="13.78"/>
    <x v="125"/>
    <s v="MATERIAL CENTROS CÍVICOS 47416 (ESCENARIOS) //LATIGUILLO GAE CAT.6 U/UTP LSZH GRIS / MT CANAL LEGRAND SUELO 50X12 GRIS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3"/>
  </r>
  <r>
    <n v="220250044693"/>
    <s v="D"/>
    <d v="2025-09-10T00:00:00"/>
    <n v="22025001132"/>
    <s v="2025 11 1631 22199"/>
    <n v="13.75"/>
    <x v="238"/>
    <s v="COPIA LLAVE NORMAL.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44059"/>
    <s v="D"/>
    <d v="2025-09-05T00:00:00"/>
    <n v="22025000920"/>
    <s v="2025 11 1321 22199"/>
    <n v="13.48"/>
    <x v="238"/>
    <s v="COMMENT|+++ DISTRITO 2 +++ / *CINTA ANTIDESL. IPT 10MX50MM ROJA/BLANC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41766"/>
    <s v="D"/>
    <d v="2025-08-25T00:00:00"/>
    <n v="22025001128"/>
    <s v="2025 11 1621 22199"/>
    <n v="12.66"/>
    <x v="125"/>
    <s v="RELE MIN SE RSB-2A080BD  2NA NC 8A 24VDC. 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1774"/>
    <s v="D"/>
    <d v="2025-08-25T00:00:00"/>
    <n v="22025001132"/>
    <s v="2025 11 1631 22199"/>
    <n v="12.56"/>
    <x v="238"/>
    <s v="COPIA LLAVE NORMAL / COPIA LLAVE DOBLE /// AM EXP 18/2022 // SERVICIO DE LIMPIEZA VIARI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31"/>
    <s v="1631. Limpieza viaria"/>
    <s v="22"/>
    <s v="22199"/>
  </r>
  <r>
    <n v="220250048084"/>
    <s v="D"/>
    <d v="2025-09-26T00:00:00"/>
    <n v="22025001496"/>
    <s v="2025 05 4312 22199"/>
    <n v="11.98"/>
    <x v="234"/>
    <s v="ID: 0047313-MERCADO DEL VAL / CERRADURA TESA 4216 25 3AI / CIERRA.DORMA TS71 F3-4 PLATA"/>
    <n v="300"/>
    <s v="VALLADOLID"/>
    <s v="VALLADOLID"/>
    <x v="3"/>
    <s v="PrAbier - Procedimiento Abierto"/>
    <s v="MultiC - MultiCriterio"/>
    <x v="1"/>
    <x v="2"/>
    <s v="2"/>
    <s v="2. Gastos corrientes en bienes y servicios"/>
    <s v="05"/>
    <x v="10"/>
    <s v="4312"/>
    <s v="4312. Mercados"/>
    <s v="22"/>
    <s v="22199"/>
  </r>
  <r>
    <n v="220250039104"/>
    <s v="D"/>
    <d v="2025-08-14T00:00:00"/>
    <n v="22025000730"/>
    <s v="2025 10 2312 212"/>
    <n v="11.71"/>
    <x v="238"/>
    <s v="MANT. SUMINISTRO MATERIAL REPARACION DEL  CVA PUENTE COLGANTE , ESCARPIAS,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4025"/>
    <s v="D"/>
    <d v="2025-09-05T00:00:00"/>
    <n v="22025004895"/>
    <s v="2025 06 3231 212"/>
    <n v="11.01"/>
    <x v="125"/>
    <s v="ZOCALO JANGAR 2901 / BASE SCH NIESSEN 8188 mecanismo / MARCO 1E NIESSEN 8271.1-BA / CARATULA NIES/ EL GLOBO.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1"/>
    <s v="3231. Escuelas infantiles"/>
    <s v="21"/>
    <s v="212"/>
  </r>
  <r>
    <n v="220250046222"/>
    <s v="D"/>
    <d v="2025-09-19T00:00:00"/>
    <n v="22025004894"/>
    <s v="2025 06 3232 212"/>
    <n v="10.94"/>
    <x v="452"/>
    <s v="SUMINISTRO MATERIAL DE PINTURA // COLEGIOS PÚBLICO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6226"/>
    <s v="D"/>
    <d v="2025-09-19T00:00:00"/>
    <n v="22025004894"/>
    <s v="2025 06 3232 212"/>
    <n v="10.82"/>
    <x v="452"/>
    <s v="EUROCRYL SATINADO BLANCO 0.75LT // CEIP ALONSO BERRUGUETE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3127"/>
    <s v="D"/>
    <d v="2025-08-28T00:00:00"/>
    <n v="22025004932"/>
    <s v="2025 06 3321 212"/>
    <n v="10.64"/>
    <x v="125"/>
    <s v="TOMA INF 3M VOL-OCK6-U8  UTP6 RJ45 S/FRON    7000027621 / EMERGENCIA DAISALUX HYDRA LD P6 // BIBLIOTECAS MUNICIP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321"/>
    <s v="3321. Bibliotecas públicas"/>
    <s v="21"/>
    <s v="212"/>
  </r>
  <r>
    <n v="220250039216"/>
    <s v="D"/>
    <d v="2025-08-14T00:00:00"/>
    <n v="22025004894"/>
    <s v="2025 06 3232 212"/>
    <n v="10.29"/>
    <x v="452"/>
    <s v="SUMINISTRO MATERIAL DE PINTURA // CEIP PEDRO GÓMEZ BOSQUE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1166"/>
    <s v="D"/>
    <d v="2025-08-21T00:00:00"/>
    <n v="22025001276"/>
    <s v="2025 07 1711 214"/>
    <n v="9.68"/>
    <x v="481"/>
    <s v="REPARACION CON INSERTO"/>
    <n v="300"/>
    <s v="VALLADOLID"/>
    <s v="VALLADOLID"/>
    <x v="0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1"/>
    <s v="214"/>
  </r>
  <r>
    <n v="220250045467"/>
    <s v="D"/>
    <d v="2025-09-16T00:00:00"/>
    <n v="22025001128"/>
    <s v="2025 11 1621 22199"/>
    <n v="9"/>
    <x v="452"/>
    <s v="SPRAY SEGOPI-TECH NEGRO SATINADO RAL 9005 0,4LT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5380"/>
    <s v="D"/>
    <d v="2025-09-16T00:00:00"/>
    <n v="22025001104"/>
    <s v="2025 10 2315 212"/>
    <n v="32.61"/>
    <x v="234"/>
    <s v="REPARACION SILLA OFICINA DEL SERVICIO DE IGUADAD // AGOSTO 2025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5"/>
    <s v="2315. Políticas de Igualdad e infancia"/>
    <s v="21"/>
    <s v="212"/>
  </r>
  <r>
    <n v="220250037446"/>
    <s v="D"/>
    <d v="2025-08-07T00:00:00"/>
    <n v="22025004894"/>
    <s v="2025 06 3232 212"/>
    <n v="8.98"/>
    <x v="452"/>
    <s v="TKROM M-60 PLASTICO MATE OCEANIC 1LT // CEIP CARDENAL MENDOZA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232"/>
    <s v="3232. Conservación y mantenimiento centros educación infantil y primaria"/>
    <s v="21"/>
    <s v="212"/>
  </r>
  <r>
    <n v="220250048699"/>
    <s v="AD"/>
    <d v="2025-09-30T00:00:00"/>
    <n v="22025006936"/>
    <s v="2025 11 1631 622"/>
    <n v="32.22"/>
    <x v="66"/>
    <s v="COORDINACIÓN DE SEGURIDAD Y SALUD FASE EJECUCIÓN OBRAS ALMACEN JUAN DE AUSTRIA. SERVICIO DE LIMPIEZA VIARIA."/>
    <n v="220"/>
    <s v="VALLADOLID"/>
    <s v="VALLADOLID"/>
    <x v="0"/>
    <s v="AdDirec - Adjudicación Directa"/>
    <s v="SinC - Sin Criterio"/>
    <x v="0"/>
    <x v="2"/>
    <s v="6"/>
    <s v="6. Inversiones reales"/>
    <s v="11"/>
    <x v="0"/>
    <s v="1631"/>
    <s v="1631. Limpieza viaria"/>
    <s v="62"/>
    <s v="622"/>
  </r>
  <r>
    <n v="220250044640"/>
    <s v="D"/>
    <d v="2025-09-10T00:00:00"/>
    <n v="22025001349"/>
    <s v="2025 02 9332 214"/>
    <n v="31.28"/>
    <x v="476"/>
    <s v="ACUERDO MARCO_7688BMH:PILOTO ROJO Y MANO DE OBRA DE SUSTITUIRLO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4"/>
  </r>
  <r>
    <n v="220250036275"/>
    <s v="AD"/>
    <d v="2025-08-01T00:00:00"/>
    <n v="22025006048"/>
    <s v="2025 07 1711 22199"/>
    <n v="50.9"/>
    <x v="119"/>
    <s v="ADQUISICION DE MATERIAL DE FONTANERIA POR FALTA DE MATERIAL EN A.M. V.18/2022"/>
    <n v="220"/>
    <s v="VALLADOLID"/>
    <s v="VALLADOLID"/>
    <x v="3"/>
    <s v="AdDirec - Adjudicación Directa"/>
    <s v="SinC - Sin Criterio"/>
    <x v="0"/>
    <x v="2"/>
    <s v="2"/>
    <s v="2. Gastos corrientes en bienes y servicios"/>
    <s v="07"/>
    <x v="9"/>
    <s v="1711"/>
    <s v="1711. Parques y jardines"/>
    <s v="22"/>
    <s v="22199"/>
  </r>
  <r>
    <n v="220250044011"/>
    <s v="D"/>
    <d v="2025-09-04T00:00:00"/>
    <n v="22025002401"/>
    <s v="2025 10 2315 213"/>
    <n v="125.35"/>
    <x v="57"/>
    <s v="MANT. ALARMAS Y SIST. ANTRIINTRUSION EN VIRTUD DE ACUERDO MARCO SPSC-SE 20/2023 y 24/2024 IGUALDAD // LOTE 2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3"/>
    <s v="2315"/>
    <s v="2315. Políticas de Igualdad e infancia"/>
    <s v="21"/>
    <s v="213"/>
  </r>
  <r>
    <n v="220250044856"/>
    <s v="AD"/>
    <d v="2025-09-11T00:00:00"/>
    <n v="22025006607"/>
    <s v="2025 03 9241 213"/>
    <n v="30.25"/>
    <x v="761"/>
    <s v="LIMPIEZA Y PLANCHADO DE MANTEL / TAPETE DE C.C. PARQUESOL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3"/>
  </r>
  <r>
    <n v="220250033078"/>
    <s v="AD"/>
    <d v="2025-07-17T00:00:00"/>
    <n v="22025005193"/>
    <s v="2025 03 9241 212"/>
    <n v="30"/>
    <x v="198"/>
    <s v="SUMINISTRO DE CINTA DE PERSIANA PARA REPARACIÓN EN C.C. DELICIAS (ID 42187)"/>
    <n v="220"/>
    <s v="VALLADOLID"/>
    <s v="VALLADOLID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2"/>
  </r>
  <r>
    <n v="220250031923"/>
    <s v="D"/>
    <d v="2025-07-09T00:00:00"/>
    <n v="22025000730"/>
    <s v="2025 10 2312 212"/>
    <n v="37.57"/>
    <x v="119"/>
    <s v="MANTENIMIENTO SUMINISTRO DE DESATASCADOR LIQUIDO PARA REPARACIONES DEL CVA PUENTE COLGANTE- AM- INICIATIVA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5682"/>
    <s v="ADO"/>
    <d v="2025-09-18T00:00:00"/>
    <n v="22025006789"/>
    <s v="2025 09 4321 22799"/>
    <n v="29.04"/>
    <x v="79"/>
    <s v="CONTRATO SERVICIO ATENCION Y COORDINACION SERVICIOS AUXILIARES EN LA CUPULA DEL MILENIO. 2025"/>
    <n v="24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4321"/>
    <s v="4321. Turismo"/>
    <s v="22"/>
    <s v="22799"/>
  </r>
  <r>
    <n v="220250045389"/>
    <s v="D"/>
    <d v="2025-09-16T00:00:00"/>
    <n v="22025000731"/>
    <s v="2025 10 2312 212"/>
    <n v="24.16"/>
    <x v="119"/>
    <s v="MANT. SUMINISTRO DE MATERIALPARA REPARACION EN EL CVA HUERTA DEL REY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38400"/>
    <s v="D"/>
    <d v="2025-08-11T00:00:00"/>
    <n v="22025001324"/>
    <s v="2025 10 2412 22199"/>
    <n v="21.28"/>
    <x v="1054"/>
    <s v="SUMINISTRO DE MATERIAL PARA EL CURSO DE PARQUES Y JARDINES DEL C. DE F. PA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8698"/>
    <s v="AD/"/>
    <d v="2025-09-30T00:00:00"/>
    <n v="22025002248"/>
    <s v="2025 11 3111 22113"/>
    <n v="-1928.03"/>
    <x v="311"/>
    <s v="CONTRATO DE SUMINISTRO DE PRODUCTOS ALIMENTICIOS Y ARENA ABSORBE OLORES PARA ANIMALES DEL C.M.P.A."/>
    <n v="220"/>
    <s v="VIGO"/>
    <s v="PONTEVEDRA"/>
    <x v="3"/>
    <s v="PrAbier - Procedimiento Abierto"/>
    <s v="MultiC - MultiCriterio"/>
    <x v="2"/>
    <x v="2"/>
    <s v="2"/>
    <s v="2. Gastos corrientes en bienes y servicios"/>
    <s v="11"/>
    <x v="0"/>
    <s v="3111"/>
    <s v="3111. Protección de la salubridad pública"/>
    <s v="22"/>
    <s v="22113"/>
  </r>
  <r>
    <n v="220250043097"/>
    <s v="D"/>
    <d v="2025-08-28T00:00:00"/>
    <n v="22025004014"/>
    <s v="2025 03 9241 212"/>
    <n v="8.01"/>
    <x v="238"/>
    <s v="MATERIAL CERRAJERÍA PARA CIC CONDE ANSUREZ  (ID 45310)/ PICAPORTE LINCE UNIFICADO 8793-R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8622"/>
    <s v="AD/"/>
    <d v="2025-08-12T00:00:00"/>
    <n v="22025002217"/>
    <s v="2025 10 2412 213"/>
    <n v="-2775"/>
    <x v="100"/>
    <s v="SUMINISTROS DE IMPRESION DEL CENTRO DE FORMACION PARA EL  EMPLEO  DEL 8/2/25 AL 7/2/2026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412"/>
    <s v="2412. Formación para el empleo"/>
    <s v="21"/>
    <s v="213"/>
  </r>
  <r>
    <n v="220250034058"/>
    <s v="AD"/>
    <d v="2025-07-18T00:00:00"/>
    <n v="22025005354"/>
    <s v="2025 10 2311 212"/>
    <n v="30"/>
    <x v="198"/>
    <s v="CINTA DE PERSIANA PARA REPARACIONES EN LOCAL EIF CALLE PATO 3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1"/>
    <s v="2311. Intervención social"/>
    <s v="21"/>
    <s v="212"/>
  </r>
  <r>
    <n v="220250044600"/>
    <s v="D"/>
    <d v="2025-09-10T00:00:00"/>
    <n v="22025001128"/>
    <s v="2025 11 1621 22199"/>
    <n v="7.89"/>
    <x v="337"/>
    <s v="NRVBMA RECAMBIO PILOT PIZARRA V BOARD AZUL / NRVBMA RECAMBIO PILO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39119"/>
    <s v="D"/>
    <d v="2025-08-14T00:00:00"/>
    <n v="22025001325"/>
    <s v="2025 10 2412 22199"/>
    <n v="7.84"/>
    <x v="452"/>
    <s v="SUMINISTRO DE TITANLUX ACUALUX SAT AMARILLO PLATANO 0802 0.075LTPRA EL CURSO DE PINTURA DEC. VII DEL  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412"/>
    <s v="2412. Formación para el empleo"/>
    <s v="22"/>
    <s v="22199"/>
  </r>
  <r>
    <n v="220250043099"/>
    <s v="D"/>
    <d v="2025-08-28T00:00:00"/>
    <n v="22025004014"/>
    <s v="2025 03 9241 212"/>
    <n v="7.64"/>
    <x v="238"/>
    <s v="MATERIAL CERRAJERÍA PARA LOCAL AVV ENTREPARQUES. I.D.: 47400 +++ / COPIA LLAVE NORMAL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3698"/>
    <s v="D"/>
    <d v="2025-09-03T00:00:00"/>
    <n v="22025000769"/>
    <s v="2025 11 1361 22199"/>
    <n v="7.55"/>
    <x v="268"/>
    <s v="CLAVIJAS SUMERGIBLES CLAV AEREA 16A 3PNT 380-415V IP44 TOR//SERV. EXTINCIÓN"/>
    <n v="300"/>
    <s v="BARCELONA"/>
    <s v="BARCELONA"/>
    <x v="3"/>
    <s v="PrAbier - Procedimiento Abierto"/>
    <s v="MultiC - MultiCriterio"/>
    <x v="1"/>
    <x v="2"/>
    <s v="2"/>
    <s v="2. Gastos corrientes en bienes y servicios"/>
    <s v="11"/>
    <x v="0"/>
    <s v="1361"/>
    <s v="1361. Prevención y extinción de incencios"/>
    <s v="22"/>
    <s v="22199"/>
  </r>
  <r>
    <n v="220250037433"/>
    <s v="D"/>
    <d v="2025-08-07T00:00:00"/>
    <n v="22025000730"/>
    <s v="2025 10 2312 212"/>
    <n v="7.24"/>
    <x v="243"/>
    <s v="MANT. SUMINISTRO DE  TAPON ROSCA MACHO LATON 1/2 / TAPON LATON R.HEMBRA 1/2 / PARA REPARACION DEL CVA PTE. COLGANTE- AM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5305"/>
    <s v="D"/>
    <d v="2025-09-16T00:00:00"/>
    <n v="22025000731"/>
    <s v="2025 10 2312 212"/>
    <n v="6.35"/>
    <x v="238"/>
    <s v="MANT. SUMINISTRO DE MATERIAL PARA REPARACIONES DEL CVA HUERTA DEL REY Y LA VICTORIA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5325"/>
    <s v="D"/>
    <d v="2025-09-16T00:00:00"/>
    <n v="22025000731"/>
    <s v="2025 10 2312 212"/>
    <n v="6.24"/>
    <x v="452"/>
    <s v="MANT. SUMINISTRO DE TKROM M-40 DAMASCO PLASTICO MATE INT. 1LT   PARA REPARACION DEL CVA PASAJE DE LA MARQUESINA- AM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3093"/>
    <s v="D"/>
    <d v="2025-08-28T00:00:00"/>
    <n v="22025004014"/>
    <s v="2025 03 9241 212"/>
    <n v="6.18"/>
    <x v="238"/>
    <s v="MATERIAL CERRAJERÍA PARA C.C. DELICIAS (ID 47540) ++ / TIRADOR REI  544 CROMO BRILLO 128MM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44057"/>
    <s v="D"/>
    <d v="2025-09-05T00:00:00"/>
    <n v="22025000920"/>
    <s v="2025 11 1321 22199"/>
    <n v="6.11"/>
    <x v="238"/>
    <s v="COMMENT|+++ DISTRITO 5 +++ / COPIA LLAVE NORMAL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321"/>
    <s v="1321. Policía municipal"/>
    <s v="22"/>
    <s v="22199"/>
  </r>
  <r>
    <n v="220250044039"/>
    <s v="D"/>
    <d v="2025-09-05T00:00:00"/>
    <n v="22025004932"/>
    <s v="2025 06 3321 212"/>
    <n v="5.12"/>
    <x v="238"/>
    <s v="*CINTA AISLANTE 20MX19MM NEGRA PLYMOUTH N-10 / *CLAVIJA EHL MADERA 8X40 MM (25UN) OJO // BIBLIOTECAS MUNICIP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4"/>
    <s v="3321"/>
    <s v="3321. Bibliotecas públicas"/>
    <s v="21"/>
    <s v="212"/>
  </r>
  <r>
    <n v="220250039114"/>
    <s v="D"/>
    <d v="2025-08-14T00:00:00"/>
    <n v="22025000731"/>
    <s v="2025 10 2312 212"/>
    <n v="4.8899999999999997"/>
    <x v="125"/>
    <s v="MANT. SUMINISTRO DE DESATASCADOR COLLAK 1 LT DESA-TOT PARA REPARACION DEL CVA ZONA SUR- AM- INICIATIVAS SOCIALE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2"/>
    <s v="2312. Iniciativas sociales"/>
    <s v="21"/>
    <s v="212"/>
  </r>
  <r>
    <n v="220250044866"/>
    <s v="AD"/>
    <d v="2025-09-12T00:00:00"/>
    <n v="22025006178"/>
    <s v="2025 10 2312 22699"/>
    <n v="29.3"/>
    <x v="61"/>
    <s v="IMPRESION DE LAS ACTIVIDADES DE APRENDIZAJE A LO LARGO DE LA VIDA- 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45555"/>
    <s v="D"/>
    <d v="2025-09-16T00:00:00"/>
    <n v="22025001496"/>
    <s v="2025 05 4312 22199"/>
    <n v="3.48"/>
    <x v="243"/>
    <s v="ALB: 25-223742 PED: 25-038569-1104 S/PED: GE0011754 / ENLACE ROSCA MACHO PE 32-1&quot;&quot; / ENLACE ROSCA HEMBRA PE 32-1&quot;&quot;"/>
    <n v="300"/>
    <s v="VALLADOLID"/>
    <s v="VALLADOLID"/>
    <x v="3"/>
    <s v="PrAbier - Procedimiento Abierto"/>
    <s v="MultiC - MultiCriterio"/>
    <x v="1"/>
    <x v="2"/>
    <s v="2"/>
    <s v="2. Gastos corrientes en bienes y servicios"/>
    <s v="05"/>
    <x v="10"/>
    <s v="4312"/>
    <s v="4312. Mercados"/>
    <s v="22"/>
    <s v="22199"/>
  </r>
  <r>
    <n v="220250047714"/>
    <s v="D"/>
    <d v="2025-09-25T00:00:00"/>
    <n v="22025001347"/>
    <s v="2025 02 9332 212"/>
    <n v="27.5"/>
    <x v="452"/>
    <s v="ACRIPLAST SATINADO BLANCO Q1 4LT                                            ( MANTENIMIENTO DE EDIFICIOS E INSTALACIONE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5487"/>
    <s v="D"/>
    <d v="2025-09-16T00:00:00"/>
    <n v="22025001128"/>
    <s v="2025 11 1621 22199"/>
    <n v="3.12"/>
    <x v="733"/>
    <s v="I11463 I11463 INTERRUPTOR ON-OFF.........../// AM EXP 18/2022 // SERVICIO DE LIMPIEZA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4706"/>
    <s v="D"/>
    <d v="2025-09-10T00:00:00"/>
    <n v="22025001128"/>
    <s v="2025 11 1621 22199"/>
    <n v="2.25"/>
    <x v="473"/>
    <s v="ARANDELA DIN 7603 30X36 COBRE. /// AM EXP 18/2022 // SERVICIO DE LIMPIEZA.Ç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0"/>
    <s v="1621"/>
    <s v="1621. Recogida de residuos"/>
    <s v="22"/>
    <s v="22199"/>
  </r>
  <r>
    <n v="220250048107"/>
    <s v="D"/>
    <d v="2025-09-26T00:00:00"/>
    <n v="22025001270"/>
    <s v="2025 07 1711 22199"/>
    <n v="2.2000000000000002"/>
    <x v="445"/>
    <s v="COLLARIN TOMA 50-3/4&quot;&quot; / TAPON MACHO 3/4&quot;&quot; PE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44634"/>
    <s v="D"/>
    <d v="2025-09-10T00:00:00"/>
    <n v="22025001347"/>
    <s v="2025 02 9332 212"/>
    <n v="22.49"/>
    <x v="238"/>
    <s v="COMMENT|+++ ASESORIA JURIDICA +++ / TIRADOR REI  169 NGO 128MM / BISAGRA CAZOLETA 35 PLANA AUTOMATICA AMIG 4000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6614"/>
    <s v="AD"/>
    <d v="2025-08-05T00:00:00"/>
    <n v="22025006014"/>
    <s v="2025 10 2312 22699"/>
    <n v="21.65"/>
    <x v="60"/>
    <s v="SUMINISTRO DE PAPEL PARA QUE LA IMPRENTA NOS IMPRIMA LOS TRIPTICOS DE ALV.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44628"/>
    <s v="D"/>
    <d v="2025-09-10T00:00:00"/>
    <n v="22025001347"/>
    <s v="2025 02 9332 212"/>
    <n v="20.74"/>
    <x v="445"/>
    <s v="MANGUITO P.E.LATON 25 / ABRAZ.TAPAPOROS CORTA TUB.ACERO Ø 25 PE / ML.TUB. PE Ø 25/10 ATMS.ALIMENT.X METRO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4466"/>
    <s v="AD"/>
    <d v="2025-07-22T00:00:00"/>
    <n v="22025005438"/>
    <s v="2025 04 9202 22699"/>
    <n v="20.7"/>
    <x v="180"/>
    <s v="6 ROLLOS DE PEGAMENTO MILÁN PARA SECCIÓN DE COSTES"/>
    <n v="220"/>
    <s v="VALLADOLID"/>
    <s v="VALLADOLID"/>
    <x v="3"/>
    <s v="AdDirec - Adjudicación Directa"/>
    <s v="SinC - Sin Criterio"/>
    <x v="0"/>
    <x v="2"/>
    <s v="2"/>
    <s v="2. Gastos corrientes en bienes y servicios"/>
    <s v="04"/>
    <x v="1"/>
    <s v="9202"/>
    <s v="9202. Gestión de recursos humanos"/>
    <s v="22"/>
    <s v="22699"/>
  </r>
  <r>
    <n v="220250042123"/>
    <s v="AD"/>
    <d v="2025-08-26T00:00:00"/>
    <n v="22025006348"/>
    <s v="2025 06 3321 22001"/>
    <n v="20"/>
    <x v="1055"/>
    <s v="SUSCRIPCIÓN REVISTA PRINCIPIA KIDS. 2 NÚMEROS ANUALES DE ENERO A DICIEMBRE 2025."/>
    <n v="220"/>
    <s v="CUENCA"/>
    <s v="CUENCA"/>
    <x v="3"/>
    <s v="AdDirec - Adjudicación Directa"/>
    <s v="SinC - Sin Criterio"/>
    <x v="0"/>
    <x v="2"/>
    <s v="2"/>
    <s v="2. Gastos corrientes en bienes y servicios"/>
    <s v="06"/>
    <x v="4"/>
    <s v="3321"/>
    <s v="3321. Bibliotecas públicas"/>
    <s v="22"/>
    <s v="22001"/>
  </r>
  <r>
    <n v="220250041176"/>
    <s v="D"/>
    <d v="2025-08-21T00:00:00"/>
    <n v="22025000913"/>
    <s v="2025 07 1721 22112"/>
    <n v="18.45"/>
    <x v="125"/>
    <s v="INTERRUP NIESSEN 8101 mecanismo / TECLA I  NIESSEN 8201-BA / MARCO 2E NIESSEN 8272.1-BA Horiz"/>
    <n v="300"/>
    <s v="VALLADOLID"/>
    <s v="VALLADOLID"/>
    <x v="3"/>
    <s v="PrAbier - Procedimiento Abierto"/>
    <s v="SinC - Sin Criterio"/>
    <x v="1"/>
    <x v="2"/>
    <s v="2"/>
    <s v="2. Gastos corrientes en bienes y servicios"/>
    <s v="07"/>
    <x v="9"/>
    <s v="1721"/>
    <s v="1721. Protección del medio ambiente"/>
    <s v="22"/>
    <s v="22112"/>
  </r>
  <r>
    <n v="220250041721"/>
    <s v="D"/>
    <d v="2025-08-25T00:00:00"/>
    <n v="22025001104"/>
    <s v="2025 10 2315 212"/>
    <n v="17.79"/>
    <x v="125"/>
    <s v="PANTALLA DE ILUMINACIÓN// CENTRO MUNICIPAL DE IGUALDAD// JULIO 2025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5"/>
    <s v="2315. Políticas de Igualdad e infancia"/>
    <s v="21"/>
    <s v="212"/>
  </r>
  <r>
    <n v="220250045378"/>
    <s v="D"/>
    <d v="2025-09-16T00:00:00"/>
    <n v="22025001104"/>
    <s v="2025 10 2315 212"/>
    <n v="17.55"/>
    <x v="125"/>
    <s v="SUSTITUCION TELEFONILLO DEL CENTRO MUNICIPAL DE IGUALDAD // AGOSTO 2025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5"/>
    <s v="2315. Políticas de Igualdad e infancia"/>
    <s v="21"/>
    <s v="212"/>
  </r>
  <r>
    <n v="220250043748"/>
    <s v="D"/>
    <d v="2025-09-03T00:00:00"/>
    <n v="22025001347"/>
    <s v="2025 02 9332 212"/>
    <n v="17.059999999999999"/>
    <x v="369"/>
    <s v="Albarán: VA25/3044 Fecha: 15/07/25 / TABLEX DISEÑO 2/C 3,2MM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8610"/>
    <s v="AD/"/>
    <d v="2025-09-29T00:00:00"/>
    <n v="22025001905"/>
    <s v="2025 10 2315 22620"/>
    <n v="-3219.96"/>
    <x v="78"/>
    <s v="1º PRORROGA L3-SERV.DESARROLLO DEL PLAN INSERCIÓN LABORAL/ 1 ENE 2025 A 22 SEPT-2026 / ANULACIÓN NUEVO PACTO DE ESTADO"/>
    <n v="220"/>
    <s v="MADRID"/>
    <s v="MADRID"/>
    <x v="0"/>
    <s v="PrAbier - Procedimiento Abierto"/>
    <s v="MultiC - MultiCriterio"/>
    <x v="2"/>
    <x v="2"/>
    <s v="2"/>
    <s v="2. Gastos corrientes en bienes y servicios"/>
    <s v="10"/>
    <x v="3"/>
    <s v="2315"/>
    <s v="2315. Políticas de Igualdad e infancia"/>
    <s v="22"/>
    <s v="22620"/>
  </r>
  <r>
    <n v="220250048608"/>
    <s v="AD/"/>
    <d v="2025-09-29T00:00:00"/>
    <n v="22025001904"/>
    <s v="2025 10 2315 22620"/>
    <n v="-4975.2"/>
    <x v="75"/>
    <s v="1º PRORROGA L2-SERV.DESARROLLO DEL PLAN INSERCIÓN LABORAL/ 1 ENE 2025 A 22 SEPT 2026 / ANULACIÓN NUEVO PACTO DE ESTADO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5"/>
    <s v="2315. Políticas de Igualdad e infancia"/>
    <s v="22"/>
    <s v="22620"/>
  </r>
  <r>
    <n v="220250047562"/>
    <s v="AD/"/>
    <d v="2025-09-24T00:00:00"/>
    <n v="22025002244"/>
    <s v="2025 10 2312 22606"/>
    <n v="-6791.2"/>
    <x v="15"/>
    <s v="liberar el saldo sobrante del servicio de alojamiento en PC del alumnado de cursos de cooperacion tecnica-pasantias 2025"/>
    <n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3"/>
    <s v="2312"/>
    <s v="2312. Iniciativas sociales"/>
    <s v="22"/>
    <s v="22606"/>
  </r>
  <r>
    <n v="220250047710"/>
    <s v="D"/>
    <d v="2025-09-25T00:00:00"/>
    <n v="22025001347"/>
    <s v="2025 02 9332 212"/>
    <n v="16.64"/>
    <x v="176"/>
    <s v="TEMPLE LISO DE 25 KG ( RECINTO FERIAL  )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6614"/>
    <s v="AD"/>
    <d v="2025-08-05T00:00:00"/>
    <n v="22025006013"/>
    <s v="2025 10 2312 22699"/>
    <n v="15.5"/>
    <x v="60"/>
    <s v="SUMINISTRO DE PAPEL PARA QUE LA IMPRENTA NOS IMPRIMA LOS TRIPTICOS DE ALV.INICIATIVAS SOCIALES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99"/>
  </r>
  <r>
    <n v="220250035494"/>
    <s v="AD"/>
    <d v="2025-07-28T00:00:00"/>
    <n v="22025005485"/>
    <s v="2025 11 1631 212"/>
    <n v="15.22"/>
    <x v="66"/>
    <s v="Coordinación de seguridad y salud  de los trabajos de reparación alicatado del vestuario C/Topacio 63. Servicio Limpieza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0"/>
    <s v="1631"/>
    <s v="1631. Limpieza viaria"/>
    <s v="21"/>
    <s v="212"/>
  </r>
  <r>
    <n v="220250036612"/>
    <s v="AD"/>
    <d v="2025-08-05T00:00:00"/>
    <n v="22025005522"/>
    <s v="2025 11 1321 22699"/>
    <n v="14.52"/>
    <x v="738"/>
    <s v="GRABACIÓN PLACAS POLICIALES"/>
    <n v="220"/>
    <s v="LA CISTERNIGA"/>
    <s v="VALLADOLID"/>
    <x v="0"/>
    <s v="AdDirec - Adjudicación Directa"/>
    <s v="SinC - Sin Criterio"/>
    <x v="0"/>
    <x v="2"/>
    <s v="2"/>
    <s v="2. Gastos corrientes en bienes y servicios"/>
    <s v="11"/>
    <x v="0"/>
    <s v="1321"/>
    <s v="1321. Policía municipal"/>
    <s v="22"/>
    <s v="22699"/>
  </r>
  <r>
    <n v="220250040580"/>
    <s v="D"/>
    <d v="2025-08-19T00:00:00"/>
    <n v="22025001103"/>
    <s v="2025 10 2314 212"/>
    <n v="13.84"/>
    <x v="125"/>
    <s v="CONMUTADOR GRIS CON MARCO BLANCO// ESPACIO JOVEN NORTE// JULIO 2025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4"/>
    <s v="2314. Centro de programas juveniles"/>
    <s v="21"/>
    <s v="212"/>
  </r>
  <r>
    <n v="220250036779"/>
    <s v="AD/"/>
    <d v="2025-08-06T00:00:00"/>
    <n v="22025001565"/>
    <s v="2025 04 9341 22699"/>
    <n v="-8000"/>
    <x v="235"/>
    <s v="ANULACIÓN PARCIAL GASTOS TERMINALES PUNTOS DE VENTA FÍSICOS Y VIRTUALES AYUNTAMIENTO"/>
    <n v="220"/>
    <s v="VALENCIA"/>
    <s v="VALENCIA"/>
    <x v="0"/>
    <s v="PrAbier - Procedimiento Abierto"/>
    <s v="MultiC - MultiCriterio"/>
    <x v="2"/>
    <x v="2"/>
    <s v="2"/>
    <s v="2. Gastos corrientes en bienes y servicios"/>
    <s v="04"/>
    <x v="1"/>
    <s v="9341"/>
    <s v="9341. Tesorería y recaudación"/>
    <s v="22"/>
    <s v="22699"/>
  </r>
  <r>
    <n v="220250044024"/>
    <s v="AD/"/>
    <d v="2025-09-05T00:00:00"/>
    <n v="22025001719"/>
    <s v="2025 11 1621 22700"/>
    <n v="-10416.67"/>
    <x v="154"/>
    <s v="Anula 920250001526 // PRÓRROGA CONTRATO RECOGIDA ENVASES LIGEROS DE PLÁSTICO EN VALLADOLID. // SERVICIO DE LIMPIEZA."/>
    <n v="220"/>
    <s v="MADRID"/>
    <s v="MADRID"/>
    <x v="0"/>
    <s v="PrAbier - Procedimiento Abierto"/>
    <s v="MultiC - MultiCriterio"/>
    <x v="2"/>
    <x v="2"/>
    <s v="2"/>
    <s v="2. Gastos corrientes en bienes y servicios"/>
    <s v="11"/>
    <x v="0"/>
    <s v="1621"/>
    <s v="1621. Recogida de residuos"/>
    <s v="22"/>
    <s v="22700"/>
  </r>
  <r>
    <n v="220250037310"/>
    <s v="AD/"/>
    <d v="2025-08-07T00:00:00"/>
    <n v="22025001865"/>
    <s v="2025 11 1631 22110"/>
    <n v="-39930"/>
    <x v="292"/>
    <s v="Anula 920249000070 // PRORROGA CONTRATO SUMINISTRO FUNEDENTES LOTE 1 PARA VIALIDAD VÍAS PÚBLICAS 2025. LIMPIEZA VIARIA."/>
    <n v="220"/>
    <s v="REMOLINOS"/>
    <s v="ZARAGOZA"/>
    <x v="3"/>
    <s v="PrAbier - Procedimiento Abierto"/>
    <s v="MultiC - MultiCriterio"/>
    <x v="2"/>
    <x v="2"/>
    <s v="2"/>
    <s v="2. Gastos corrientes en bienes y servicios"/>
    <s v="11"/>
    <x v="0"/>
    <s v="1631"/>
    <s v="1631. Limpieza viaria"/>
    <s v="22"/>
    <s v="22110"/>
  </r>
  <r>
    <n v="220250043638"/>
    <s v="AD/"/>
    <d v="2025-09-02T00:00:00"/>
    <n v="22025001638"/>
    <s v="2025 11 1321 641"/>
    <n v="-74873.62"/>
    <x v="548"/>
    <s v="PARA REAJUSTE DE ANUALIDADES APLICACIÓN INFORMÁTICA DE POLICÍA MUNICIPAL. EXPTE. 41/21. LOTE Nº 1."/>
    <n v="220"/>
    <s v="CARLET"/>
    <s v="VALENCIA"/>
    <x v="3"/>
    <s v="PrAbier - Procedimiento Abierto"/>
    <s v="MultiC - MultiCriterio"/>
    <x v="2"/>
    <x v="2"/>
    <s v="6"/>
    <s v="6. Inversiones reales"/>
    <s v="11"/>
    <x v="0"/>
    <s v="1321"/>
    <s v="1321. Policía municipal"/>
    <s v="64"/>
    <s v="641"/>
  </r>
  <r>
    <n v="220250047584"/>
    <s v="AD"/>
    <d v="2025-09-24T00:00:00"/>
    <n v="22025006788"/>
    <s v="2025 11 1361 22199"/>
    <n v="13.02"/>
    <x v="1056"/>
    <s v="SUMINISTRO DE AD BLUE A LOS VEHÍCULOS DEL SERVICIO//SEISPC"/>
    <n v="220"/>
    <s v="VALLADOLID"/>
    <s v="VALLADOLID"/>
    <x v="3"/>
    <s v="AdDirec - Adjudicación Directa"/>
    <s v="SinC - Sin Criterio"/>
    <x v="0"/>
    <x v="2"/>
    <s v="2"/>
    <s v="2. Gastos corrientes en bienes y servicios"/>
    <s v="11"/>
    <x v="0"/>
    <s v="1361"/>
    <s v="1361. Prevención y extinción de incencios"/>
    <s v="22"/>
    <s v="22199"/>
  </r>
  <r>
    <n v="220250043744"/>
    <s v="D"/>
    <d v="2025-09-03T00:00:00"/>
    <n v="22025001347"/>
    <s v="2025 02 9332 212"/>
    <n v="10.89"/>
    <x v="198"/>
    <s v="Material suministrado para Santa Ana Cordón estor 30 m"/>
    <n v="300"/>
    <s v="VALLADOLID"/>
    <s v="VALLADOLID"/>
    <x v="3"/>
    <s v="AdDirec - Adjudicación Directa"/>
    <s v="SinC - Sin Criterio"/>
    <x v="0"/>
    <x v="2"/>
    <s v="2"/>
    <s v="2. Gastos corrientes en bienes y servicios"/>
    <s v="02"/>
    <x v="5"/>
    <s v="9332"/>
    <s v="9332. Mantenimiento de edificios e instalaciones municipales"/>
    <s v="21"/>
    <s v="212"/>
  </r>
  <r>
    <n v="220250040486"/>
    <s v="AD"/>
    <d v="2025-08-19T00:00:00"/>
    <n v="22025006267"/>
    <s v="2025 07 1711 22199"/>
    <n v="10.79"/>
    <x v="119"/>
    <s v="ADQUISICION DE SUMINISTRO FUERA DE A.M. V.18/2022"/>
    <n v="220"/>
    <s v="VALLADOLID"/>
    <s v="VALLADOLID"/>
    <x v="3"/>
    <s v="AdDirec - Adjudicación Directa"/>
    <s v="SinC - Sin Criterio"/>
    <x v="0"/>
    <x v="2"/>
    <s v="2"/>
    <s v="2. Gastos corrientes en bienes y servicios"/>
    <s v="07"/>
    <x v="9"/>
    <s v="1711"/>
    <s v="1711. Parques y jardines"/>
    <s v="22"/>
    <s v="22199"/>
  </r>
  <r>
    <n v="220250044619"/>
    <s v="D"/>
    <d v="2025-09-10T00:00:00"/>
    <n v="22025001347"/>
    <s v="2025 02 9332 212"/>
    <n v="10.16"/>
    <x v="386"/>
    <s v="BROCA CILINDRICA MULTI 5X50X85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1719"/>
    <s v="D"/>
    <d v="2025-08-25T00:00:00"/>
    <n v="22025001104"/>
    <s v="2025 10 2315 212"/>
    <n v="7.8"/>
    <x v="238"/>
    <s v="TACOS DE PLADUR DUOBLARE// SERVICIO DE IGUALDAD SAN BENITO// JULIO 2025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5"/>
    <s v="2315. Políticas de Igualdad e infancia"/>
    <s v="21"/>
    <s v="212"/>
  </r>
  <r>
    <n v="220250030495"/>
    <s v="AD"/>
    <d v="2025-07-02T00:00:00"/>
    <n v="22025005038"/>
    <s v="2025 04 9202 22799"/>
    <n v="7.5"/>
    <x v="670"/>
    <s v="REALIZACION DE LOS CUADERNILLOS EN LA IMPRENTA PARA LA REALIZACION DE EXAMENES"/>
    <n v="220"/>
    <s v="VALLADOLID"/>
    <s v="VALLADOLID"/>
    <x v="3"/>
    <s v="AdDirec - Adjudicación Directa"/>
    <s v="SinC - Sin Criterio"/>
    <x v="0"/>
    <x v="2"/>
    <s v="2"/>
    <s v="2. Gastos corrientes en bienes y servicios"/>
    <s v="04"/>
    <x v="1"/>
    <s v="9202"/>
    <s v="9202. Gestión de recursos humanos"/>
    <s v="22"/>
    <s v="22799"/>
  </r>
  <r>
    <n v="220250047708"/>
    <s v="D"/>
    <d v="2025-09-25T00:00:00"/>
    <n v="22025001347"/>
    <s v="2025 02 9332 212"/>
    <n v="6.84"/>
    <x v="238"/>
    <s v="COMMENT|SANTA ANA P405 / CERRADURA AGA 135M C-40  CROMADO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44632"/>
    <s v="D"/>
    <d v="2025-09-10T00:00:00"/>
    <n v="22025001347"/>
    <s v="2025 02 9332 212"/>
    <n v="6.66"/>
    <x v="234"/>
    <s v="ID: 0047286-LAS FRANCESAS / CRC GALVA MATE 400ML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5"/>
    <s v="9332"/>
    <s v="9332. Mantenimiento de edificios e instalaciones municipales"/>
    <s v="21"/>
    <s v="212"/>
  </r>
  <r>
    <n v="220250031095"/>
    <s v="AD"/>
    <d v="2025-07-04T00:00:00"/>
    <n v="22025005108"/>
    <s v="2025 06 3321 212"/>
    <n v="6.05"/>
    <x v="198"/>
    <s v="SUMINISTRO RECOGEDOR PERSIANA BIBLIOTECA MUNICIPAL SAN PEDRO REGALADO."/>
    <n v="220"/>
    <s v="VALLADOLID"/>
    <s v="VALLADOLID"/>
    <x v="3"/>
    <s v="AdDirec - Adjudicación Directa"/>
    <s v="SinC - Sin Criterio"/>
    <x v="0"/>
    <x v="2"/>
    <s v="2"/>
    <s v="2. Gastos corrientes en bienes y servicios"/>
    <s v="06"/>
    <x v="4"/>
    <s v="3321"/>
    <s v="3321. Bibliotecas públicas"/>
    <s v="21"/>
    <s v="212"/>
  </r>
  <r>
    <n v="220250048074"/>
    <s v="AD/"/>
    <d v="2025-09-26T00:00:00"/>
    <n v="22025003037"/>
    <s v="2025 0250 9332 632"/>
    <n v="-180000"/>
    <x v="512"/>
    <s v="REAJUSTE ANUALIDAD CONTRATO DE OBRAS REHABILITACIÓN DEL TEATRO LOPE DE VEGA"/>
    <n v="220"/>
    <s v="VALLADOLID"/>
    <s v="VALLADOLID"/>
    <x v="4"/>
    <s v="PrAbier - Procedimiento Abierto"/>
    <s v="MultiC - MultiCriterio"/>
    <x v="2"/>
    <x v="2"/>
    <n v="6"/>
    <s v="6. Inversiones reales"/>
    <s v="02"/>
    <x v="5"/>
    <n v="9332"/>
    <s v="9332. Mantenimiento de edificios e instalaciones municipales"/>
    <n v="63"/>
    <n v="632"/>
  </r>
  <r>
    <n v="220250039173"/>
    <s v="D"/>
    <d v="2025-08-14T00:00:00"/>
    <n v="22025004014"/>
    <s v="2025 03 9241 212"/>
    <n v="1.86"/>
    <x v="238"/>
    <s v="CERRAJERÍA C.C. PILARICA ++ /ID 45711 ++  / COPIA LLAVE DOB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7"/>
    <s v="9241"/>
    <s v="9241. Participación ciudadana"/>
    <s v="21"/>
    <s v="212"/>
  </r>
  <r>
    <n v="220250039194"/>
    <s v="D"/>
    <d v="2025-08-14T00:00:00"/>
    <n v="22025001043"/>
    <s v="2025 10 2311 212"/>
    <n v="1.52"/>
    <x v="238"/>
    <s v="F - 8442 - COPIA DE LLAVE PARA MANTENIMIENTO VVDA ALOJAMIENTO PROVISIONAL CALLE TIERRA 5 2-I - ORTIZ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3"/>
    <s v="2311"/>
    <s v="2311. Intervención social"/>
    <s v="21"/>
    <s v="212"/>
  </r>
  <r>
    <n v="220250034060"/>
    <s v="AD"/>
    <d v="2025-07-18T00:00:00"/>
    <n v="22025005133"/>
    <s v="2025 10 2315 22799"/>
    <n v="4"/>
    <x v="348"/>
    <s v="AMPLIACION TALLER ESTACIONES DE PASO EN EL CENTRO MUNICIPAL DE LA IGUALDAD // JULIO A DICIEMBRE 2025"/>
    <n v="220"/>
    <s v="VILLADEPERA"/>
    <s v="ZAMORA"/>
    <x v="0"/>
    <s v="AdDirec - Adjudicación Directa"/>
    <s v="SinC - Sin Criterio"/>
    <x v="0"/>
    <x v="2"/>
    <s v="2"/>
    <s v="2. Gastos corrientes en bienes y servicios"/>
    <s v="10"/>
    <x v="3"/>
    <s v="2315"/>
    <s v="2315. Políticas de Igualdad e infancia"/>
    <s v="22"/>
    <s v="22799"/>
  </r>
  <r>
    <n v="220250030304"/>
    <s v="AD"/>
    <d v="2025-07-01T00:00:00"/>
    <n v="22025004088"/>
    <s v="2025 07 1721 22706"/>
    <n v="0.84"/>
    <x v="955"/>
    <s v="AD COMPLEMENTARIO AL PROYECTO DE CERTIFICACIÓN DE LA RED AD 920250006364"/>
    <n v="220"/>
    <s v="MADRID"/>
    <s v="MADRID"/>
    <x v="0"/>
    <s v="AdDirec - Adjudicación Directa"/>
    <s v="SinC - Sin Criterio"/>
    <x v="0"/>
    <x v="2"/>
    <s v="2"/>
    <s v="2. Gastos corrientes en bienes y servicios"/>
    <s v="07"/>
    <x v="9"/>
    <s v="1721"/>
    <s v="1721. Protección del medio ambiente"/>
    <s v="22"/>
    <s v="22706"/>
  </r>
  <r>
    <n v="220250034547"/>
    <s v="AD/"/>
    <d v="2025-07-23T00:00:00"/>
    <n v="22025003978"/>
    <s v="2025 06 3232 632"/>
    <n v="-161.58000000000001"/>
    <x v="267"/>
    <s v="2025/OBM_01/000004 CTO.MENOR ESTUDIO Y COORDINACIÓN DE SEGURIDAD Y SALUD OBRA REPARACIÓN GOTERAS TEJADOS CEIPS -2 MESES-"/>
    <n v="220"/>
    <s v="VALLADOLID"/>
    <s v="VALLADOLID"/>
    <x v="0"/>
    <s v="AdDirec - Adjudicación Directa"/>
    <s v="SinC - Sin Criterio"/>
    <x v="0"/>
    <x v="2"/>
    <s v="6"/>
    <s v="6. Inversiones reales"/>
    <s v="06"/>
    <x v="4"/>
    <s v="3232"/>
    <s v="3232. Conservación y mantenimiento centros educación infantil y primaria"/>
    <s v="63"/>
    <s v="632"/>
  </r>
  <r>
    <n v="220250034543"/>
    <s v="AD/"/>
    <d v="2025-07-23T00:00:00"/>
    <n v="22025001102"/>
    <s v="2025 10 2314 22701"/>
    <n v="-217.8"/>
    <x v="343"/>
    <s v="BAJA A 30/04/2025 DEL SISTEMA PROTECCIÓN ALARMA TRANSITORIA  ZONA JOVEN PINAR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4"/>
    <s v="2314. Centro de programas juveniles"/>
    <s v="22"/>
    <s v="22701"/>
  </r>
  <r>
    <n v="220250047213"/>
    <s v="AD/"/>
    <d v="2025-09-23T00:00:00"/>
    <n v="22025000754"/>
    <s v="2025 04 9231 22799"/>
    <n v="-227676.84"/>
    <x v="68"/>
    <s v="1ª PRÓRROGA CONTRATO DE SERVICIOS DE &quot;&quot;ATENCIÓN CIUDADANA 010, CENTRALITA Y ATENC. PRESENCIAL  AYTO VA-CAMBIO TERCERO"/>
    <n v="220"/>
    <s v="SEVILLA"/>
    <s v="SEVILLA"/>
    <x v="0"/>
    <s v="PrAbier - Procedimiento Abierto"/>
    <s v="MultiC - MultiCriterio"/>
    <x v="2"/>
    <x v="2"/>
    <s v="2"/>
    <s v="2. Gastos corrientes en bienes y servicios"/>
    <s v="04"/>
    <x v="1"/>
    <s v="9231"/>
    <s v="9231. Información, registro y gestión del padrón"/>
    <s v="22"/>
    <s v="22799"/>
  </r>
  <r>
    <n v="220250033864"/>
    <s v="AD/"/>
    <d v="2025-07-18T00:00:00"/>
    <n v="22025002648"/>
    <s v="2025 03 9241 22609"/>
    <n v="-550"/>
    <x v="925"/>
    <s v="MENUDO FIN DE SEMANA (1): REPRESENTACIÓN OBRA DONDE DUERMEN LOS CUENTOS EN CM LAS FLORES 3/05 - actuación suspendida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2"/>
    <s v="22609"/>
  </r>
  <r>
    <n v="220250046313"/>
    <s v="D"/>
    <d v="2025-09-22T00:00:00"/>
    <n v="22025001270"/>
    <s v="2025 07 1711 22199"/>
    <n v="1.21"/>
    <x v="243"/>
    <s v="SUMINISTROS DIVERSOS 2025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9"/>
    <s v="1711"/>
    <s v="1711. Parques y jardines"/>
    <s v="22"/>
    <s v="22199"/>
  </r>
  <r>
    <n v="220250034504"/>
    <s v="AD/"/>
    <d v="2025-07-23T00:00:00"/>
    <n v="22024006310"/>
    <s v="2025 05 4312 632"/>
    <n v="-956.72"/>
    <x v="601"/>
    <s v="REPARACION DEL  INTERIOR DE LA CUBIERTA DEL MERCADO DEL VAL PARA LA PREVENCION DEL DESPRENDIMIENTO DE LAS PIEZAS."/>
    <n v="220"/>
    <s v="VALLADOLID"/>
    <s v="VALLADOLID"/>
    <x v="4"/>
    <s v="AdDirec - Adjudicación Directa"/>
    <s v="SinC - Sin Criterio"/>
    <x v="0"/>
    <x v="2"/>
    <s v="6"/>
    <s v="6. Inversiones reales"/>
    <s v="05"/>
    <x v="10"/>
    <s v="4312"/>
    <s v="4312. Mercados"/>
    <s v="63"/>
    <s v="632"/>
  </r>
  <r>
    <n v="220250048666"/>
    <s v="AD/"/>
    <d v="2025-09-30T00:00:00"/>
    <n v="22025004873"/>
    <s v="2025 11 1361 623"/>
    <n v="-1179.99"/>
    <x v="825"/>
    <s v="Suministro de 4 cascos ligeros F2 X-Trem blancos para los nuevos cabos jefe de equipo//SEISPC"/>
    <n v="220"/>
    <s v="PONTEVEDRA"/>
    <s v="PONTEVEDRA"/>
    <x v="3"/>
    <s v="AdDirec - Adjudicación Directa"/>
    <s v="SinC - Sin Criterio"/>
    <x v="0"/>
    <x v="2"/>
    <s v="6"/>
    <s v="6. Inversiones reales"/>
    <s v="11"/>
    <x v="0"/>
    <s v="1361"/>
    <s v="1361. Prevención y extinción de incencios"/>
    <s v="62"/>
    <s v="623"/>
  </r>
  <r>
    <n v="220250036276"/>
    <s v="AD/"/>
    <d v="2025-08-01T00:00:00"/>
    <n v="22025004664"/>
    <s v="2025 10 2312 632"/>
    <n v="-1279.58"/>
    <x v="885"/>
    <s v="Reajuste presupuestario de la dirección de las obras del cambio de cubierta del Centro de Vida Activa &quot;&quot;Zona Este&quot;&quot;-1mes-"/>
    <n v="220"/>
    <s v="VALLADOLID"/>
    <s v="VALLADOLID"/>
    <x v="4"/>
    <s v="AdDirec - Adjudicación Directa"/>
    <s v="SinC - Sin Criterio"/>
    <x v="0"/>
    <x v="2"/>
    <s v="6"/>
    <s v="6. Inversiones reales"/>
    <s v="10"/>
    <x v="3"/>
    <s v="2312"/>
    <s v="2312. Iniciativas sociales"/>
    <s v="63"/>
    <s v="632"/>
  </r>
  <r>
    <n v="220250035363"/>
    <s v="AD/"/>
    <d v="2025-07-25T00:00:00"/>
    <n v="22025004199"/>
    <s v="2025 03 9241 212"/>
    <n v="-1558.48"/>
    <x v="192"/>
    <s v="SUSTITUCIÓN DE VARIADOR DE PUERTAS DEL ASCENSOR DEL CIC SANTIAGO LÓPEZ"/>
    <n v="220"/>
    <s v="VIGO"/>
    <s v="PONTEVEDRA"/>
    <x v="3"/>
    <s v="AdDirec - Adjudicación Directa"/>
    <s v="SinC - Sin Criterio"/>
    <x v="0"/>
    <x v="2"/>
    <s v="2"/>
    <s v="2. Gastos corrientes en bienes y servicios"/>
    <s v="03"/>
    <x v="7"/>
    <s v="9241"/>
    <s v="9241. Participación ciudadana"/>
    <s v="21"/>
    <s v="212"/>
  </r>
  <r>
    <n v="220250047561"/>
    <s v="AD/"/>
    <d v="2025-09-24T00:00:00"/>
    <n v="22025004877"/>
    <s v="2025 10 2312 22606"/>
    <n v="-1604.52"/>
    <x v="847"/>
    <s v="liberar el saldo sobrante de gastos de transporte del alumnado de cursos de cooperacion tecnica 2025-PASANTIA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3"/>
    <s v="2312"/>
    <s v="2312. Iniciativas sociales"/>
    <s v="22"/>
    <s v="22606"/>
  </r>
  <r>
    <n v="220250042991"/>
    <s v="ADO/"/>
    <d v="2025-08-28T00:00:00"/>
    <n v="22025004534"/>
    <s v="2025 11 1621 22199"/>
    <n v="-7138.18"/>
    <x v="444"/>
    <s v="Anula 920250009841 por Duplicidad //ADQUISICIÓN REPUESTOS CONTENEDORES PAPEL/CARTÓN CARGA LATERAL. SERVICIO DE LIMPIEZA."/>
    <n v="240"/>
    <s v="RIBARROJA DEL TURIA"/>
    <s v="VALENCIA"/>
    <x v="3"/>
    <s v="AdDirec - Adjudicación Directa"/>
    <s v="SinC - Sin Criterio"/>
    <x v="0"/>
    <x v="2"/>
    <s v="2"/>
    <s v="2. Gastos corrientes en bienes y servicios"/>
    <s v="11"/>
    <x v="0"/>
    <s v="1621"/>
    <s v="1621. Recogida de residuos"/>
    <s v="22"/>
    <s v="22199"/>
  </r>
  <r>
    <n v="220250042990"/>
    <s v="ADO/"/>
    <d v="2025-08-28T00:00:00"/>
    <n v="22025004109"/>
    <s v="2025 11 1621 22199"/>
    <n v="-7138.19"/>
    <x v="444"/>
    <s v="Anula 920250007828 // ADQUISICIÓN REPUESTOS CONTENEDORES PAPEL/CARTÓN CARGA LATERAL. SERVICIO DE LIMPIEZA."/>
    <n v="240"/>
    <s v="RIBARROJA DEL TURIA"/>
    <s v="VALENCIA"/>
    <x v="3"/>
    <s v="AdDirec - Adjudicación Directa"/>
    <s v="SinC - Sin Criterio"/>
    <x v="0"/>
    <x v="2"/>
    <s v="2"/>
    <s v="2. Gastos corrientes en bienes y servicios"/>
    <s v="11"/>
    <x v="0"/>
    <s v="1621"/>
    <s v="1621. Recogida de residuos"/>
    <s v="22"/>
    <s v="221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B769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910">
        <item m="1" x="2321"/>
        <item m="1" x="1840"/>
        <item m="1" x="1731"/>
        <item m="1" x="1669"/>
        <item x="656"/>
        <item m="1" x="1650"/>
        <item m="1" x="2745"/>
        <item x="725"/>
        <item x="5"/>
        <item m="1" x="1104"/>
        <item x="51"/>
        <item m="1" x="1598"/>
        <item m="1" x="1781"/>
        <item x="118"/>
        <item m="1" x="1422"/>
        <item x="698"/>
        <item m="1" x="1212"/>
        <item m="1" x="2557"/>
        <item x="39"/>
        <item x="40"/>
        <item m="1" x="2025"/>
        <item m="1" x="2110"/>
        <item m="1" x="2059"/>
        <item x="1"/>
        <item x="395"/>
        <item x="1021"/>
        <item m="1" x="2509"/>
        <item m="1" x="2743"/>
        <item m="1" x="2769"/>
        <item m="1" x="2089"/>
        <item m="1" x="2787"/>
        <item m="1" x="1412"/>
        <item x="119"/>
        <item m="1" x="1729"/>
        <item m="1" x="1376"/>
        <item x="956"/>
        <item m="1" x="1151"/>
        <item m="1" x="1205"/>
        <item x="186"/>
        <item x="29"/>
        <item x="30"/>
        <item x="32"/>
        <item m="1" x="1401"/>
        <item m="1" x="2772"/>
        <item x="391"/>
        <item x="100"/>
        <item m="1" x="2054"/>
        <item x="101"/>
        <item x="64"/>
        <item m="1" x="2773"/>
        <item x="885"/>
        <item m="1" x="2542"/>
        <item x="368"/>
        <item m="1" x="1611"/>
        <item m="1" x="1965"/>
        <item x="828"/>
        <item x="146"/>
        <item x="537"/>
        <item x="223"/>
        <item m="1" x="2232"/>
        <item m="1" x="2563"/>
        <item m="1" x="1065"/>
        <item m="1" x="1890"/>
        <item m="1" x="1259"/>
        <item x="979"/>
        <item x="1035"/>
        <item m="1" x="2233"/>
        <item m="1" x="1547"/>
        <item m="1" x="1652"/>
        <item x="257"/>
        <item x="72"/>
        <item x="13"/>
        <item x="970"/>
        <item m="1" x="2092"/>
        <item m="1" x="2243"/>
        <item x="518"/>
        <item m="1" x="2712"/>
        <item m="1" x="2162"/>
        <item x="387"/>
        <item m="1" x="1758"/>
        <item x="598"/>
        <item m="1" x="1253"/>
        <item x="669"/>
        <item x="286"/>
        <item m="1" x="1445"/>
        <item m="1" x="2198"/>
        <item x="49"/>
        <item m="1" x="2623"/>
        <item m="1" x="1310"/>
        <item x="739"/>
        <item m="1" x="2693"/>
        <item m="1" x="1953"/>
        <item m="1" x="1925"/>
        <item m="1" x="1330"/>
        <item x="192"/>
        <item x="67"/>
        <item m="1" x="2636"/>
        <item m="1" x="2437"/>
        <item m="1" x="2883"/>
        <item x="468"/>
        <item m="1" x="1396"/>
        <item m="1" x="1114"/>
        <item m="1" x="1139"/>
        <item m="1" x="1899"/>
        <item m="1" x="1800"/>
        <item m="1" x="2214"/>
        <item m="1" x="2143"/>
        <item m="1" x="1236"/>
        <item x="486"/>
        <item m="1" x="1184"/>
        <item m="1" x="2395"/>
        <item m="1" x="2354"/>
        <item m="1" x="2335"/>
        <item m="1" x="2823"/>
        <item m="1" x="1793"/>
        <item m="1" x="2637"/>
        <item m="1" x="2490"/>
        <item x="335"/>
        <item m="1" x="2381"/>
        <item m="1" x="2216"/>
        <item m="1" x="1193"/>
        <item m="1" x="2624"/>
        <item m="1" x="2112"/>
        <item m="1" x="1177"/>
        <item m="1" x="1640"/>
        <item x="1046"/>
        <item m="1" x="2455"/>
        <item m="1" x="2365"/>
        <item m="1" x="2757"/>
        <item m="1" x="2187"/>
        <item m="1" x="2830"/>
        <item m="1" x="1273"/>
        <item x="324"/>
        <item m="1" x="1730"/>
        <item m="1" x="1454"/>
        <item m="1" x="2770"/>
        <item m="1" x="1365"/>
        <item x="1022"/>
        <item m="1" x="1414"/>
        <item x="340"/>
        <item x="926"/>
        <item x="94"/>
        <item m="1" x="1237"/>
        <item x="170"/>
        <item x="96"/>
        <item m="1" x="1228"/>
        <item x="808"/>
        <item m="1" x="2456"/>
        <item m="1" x="2107"/>
        <item m="1" x="1719"/>
        <item x="571"/>
        <item m="1" x="2746"/>
        <item m="1" x="1870"/>
        <item m="1" x="2111"/>
        <item x="113"/>
        <item x="401"/>
        <item m="1" x="1416"/>
        <item x="534"/>
        <item m="1" x="1632"/>
        <item x="786"/>
        <item x="472"/>
        <item x="1038"/>
        <item m="1" x="1449"/>
        <item m="1" x="1907"/>
        <item m="1" x="1214"/>
        <item x="136"/>
        <item m="1" x="1620"/>
        <item m="1" x="1763"/>
        <item m="1" x="2807"/>
        <item m="1" x="1661"/>
        <item m="1" x="1711"/>
        <item x="572"/>
        <item m="1" x="2058"/>
        <item m="1" x="1804"/>
        <item x="80"/>
        <item m="1" x="2901"/>
        <item m="1" x="1802"/>
        <item x="169"/>
        <item m="1" x="2496"/>
        <item m="1" x="1936"/>
        <item m="1" x="1479"/>
        <item m="1" x="1369"/>
        <item x="560"/>
        <item m="1" x="1589"/>
        <item m="1" x="1124"/>
        <item x="201"/>
        <item m="1" x="1131"/>
        <item m="1" x="1480"/>
        <item x="887"/>
        <item m="1" x="1292"/>
        <item x="511"/>
        <item m="1" x="1312"/>
        <item m="1" x="1227"/>
        <item m="1" x="2852"/>
        <item x="20"/>
        <item m="1" x="2379"/>
        <item m="1" x="2574"/>
        <item x="130"/>
        <item m="1" x="1910"/>
        <item x="769"/>
        <item m="1" x="2076"/>
        <item m="1" x="2194"/>
        <item m="1" x="1191"/>
        <item m="1" x="1286"/>
        <item m="1" x="1986"/>
        <item m="1" x="2479"/>
        <item m="1" x="1293"/>
        <item m="1" x="2774"/>
        <item x="163"/>
        <item x="135"/>
        <item m="1" x="1945"/>
        <item x="180"/>
        <item m="1" x="1346"/>
        <item m="1" x="1612"/>
        <item m="1" x="1997"/>
        <item x="141"/>
        <item m="1" x="1188"/>
        <item x="143"/>
        <item x="631"/>
        <item m="1" x="2694"/>
        <item m="1" x="1685"/>
        <item m="1" x="1601"/>
        <item m="1" x="2043"/>
        <item m="1" x="1676"/>
        <item x="104"/>
        <item x="866"/>
        <item x="255"/>
        <item m="1" x="2114"/>
        <item x="809"/>
        <item m="1" x="1535"/>
        <item m="1" x="2401"/>
        <item m="1" x="1146"/>
        <item x="681"/>
        <item m="1" x="2038"/>
        <item x="953"/>
        <item m="1" x="2385"/>
        <item m="1" x="1621"/>
        <item m="1" x="1287"/>
        <item m="1" x="1370"/>
        <item m="1" x="1753"/>
        <item m="1" x="1998"/>
        <item m="1" x="2489"/>
        <item m="1" x="2647"/>
        <item m="1" x="2729"/>
        <item m="1" x="1688"/>
        <item m="1" x="1920"/>
        <item x="450"/>
        <item m="1" x="2648"/>
        <item m="1" x="1944"/>
        <item m="1" x="1708"/>
        <item m="1" x="2245"/>
        <item m="1" x="1861"/>
        <item m="1" x="2779"/>
        <item x="457"/>
        <item m="1" x="1844"/>
        <item m="1" x="1510"/>
        <item x="362"/>
        <item x="164"/>
        <item x="407"/>
        <item m="1" x="1744"/>
        <item m="1" x="2009"/>
        <item m="1" x="2718"/>
        <item m="1" x="1725"/>
        <item x="617"/>
        <item x="158"/>
        <item x="363"/>
        <item m="1" x="1486"/>
        <item m="1" x="2756"/>
        <item x="1045"/>
        <item m="1" x="2651"/>
        <item m="1" x="1561"/>
        <item m="1" x="2653"/>
        <item x="256"/>
        <item m="1" x="1764"/>
        <item m="1" x="2290"/>
        <item m="1" x="2001"/>
        <item x="157"/>
        <item x="577"/>
        <item m="1" x="1194"/>
        <item m="1" x="1790"/>
        <item m="1" x="1712"/>
        <item x="86"/>
        <item x="98"/>
        <item m="1" x="1492"/>
        <item m="1" x="1647"/>
        <item m="1" x="1251"/>
        <item m="1" x="2256"/>
        <item m="1" x="1296"/>
        <item m="1" x="2581"/>
        <item x="165"/>
        <item m="1" x="2250"/>
        <item x="787"/>
        <item m="1" x="2622"/>
        <item m="1" x="2179"/>
        <item m="1" x="1845"/>
        <item m="1" x="1079"/>
        <item x="1024"/>
        <item x="82"/>
        <item m="1" x="1761"/>
        <item m="1" x="1308"/>
        <item m="1" x="1950"/>
        <item m="1" x="1614"/>
        <item m="1" x="1619"/>
        <item m="1" x="1166"/>
        <item m="1" x="2207"/>
        <item m="1" x="2356"/>
        <item x="316"/>
        <item m="1" x="1961"/>
        <item m="1" x="2782"/>
        <item x="176"/>
        <item m="1" x="1245"/>
        <item x="820"/>
        <item m="1" x="1275"/>
        <item m="1" x="2325"/>
        <item x="462"/>
        <item x="181"/>
        <item m="1" x="2473"/>
        <item m="1" x="2562"/>
        <item x="789"/>
        <item x="127"/>
        <item x="442"/>
        <item m="1" x="2844"/>
        <item m="1" x="2863"/>
        <item m="1" x="2122"/>
        <item x="179"/>
        <item x="505"/>
        <item m="1" x="2763"/>
        <item x="41"/>
        <item m="1" x="1883"/>
        <item m="1" x="1680"/>
        <item m="1" x="2142"/>
        <item m="1" x="2631"/>
        <item x="190"/>
        <item m="1" x="2124"/>
        <item m="1" x="1434"/>
        <item m="1" x="2144"/>
        <item x="296"/>
        <item m="1" x="1854"/>
        <item x="2"/>
        <item m="1" x="2229"/>
        <item m="1" x="2435"/>
        <item m="1" x="1277"/>
        <item m="1" x="2161"/>
        <item m="1" x="1215"/>
        <item m="1" x="2340"/>
        <item m="1" x="1093"/>
        <item x="494"/>
        <item x="56"/>
        <item m="1" x="2522"/>
        <item m="1" x="1413"/>
        <item m="1" x="2580"/>
        <item x="114"/>
        <item x="838"/>
        <item x="903"/>
        <item m="1" x="2125"/>
        <item x="197"/>
        <item x="400"/>
        <item x="416"/>
        <item m="1" x="1810"/>
        <item m="1" x="1504"/>
        <item m="1" x="1157"/>
        <item x="116"/>
        <item x="167"/>
        <item x="300"/>
        <item x="306"/>
        <item x="28"/>
        <item x="73"/>
        <item m="1" x="2540"/>
        <item m="1" x="1618"/>
        <item x="177"/>
        <item m="1" x="2538"/>
        <item x="364"/>
        <item x="733"/>
        <item m="1" x="1677"/>
        <item x="297"/>
        <item m="1" x="2533"/>
        <item m="1" x="2189"/>
        <item m="1" x="2601"/>
        <item x="27"/>
        <item x="941"/>
        <item x="219"/>
        <item x="220"/>
        <item m="1" x="2433"/>
        <item x="831"/>
        <item m="1" x="1322"/>
        <item x="955"/>
        <item m="1" x="1136"/>
        <item m="1" x="2116"/>
        <item x="305"/>
        <item x="466"/>
        <item m="1" x="1919"/>
        <item m="1" x="1824"/>
        <item m="1" x="1182"/>
        <item x="70"/>
        <item x="662"/>
        <item m="1" x="1563"/>
        <item m="1" x="2391"/>
        <item x="550"/>
        <item m="1" x="1336"/>
        <item m="1" x="1695"/>
        <item x="160"/>
        <item x="103"/>
        <item m="1" x="1288"/>
        <item m="1" x="2191"/>
        <item m="1" x="1103"/>
        <item m="1" x="2709"/>
        <item m="1" x="2480"/>
        <item m="1" x="2777"/>
        <item x="319"/>
        <item x="930"/>
        <item m="1" x="1830"/>
        <item m="1" x="1699"/>
        <item x="234"/>
        <item m="1" x="1573"/>
        <item x="467"/>
        <item m="1" x="1964"/>
        <item m="1" x="2649"/>
        <item m="1" x="1303"/>
        <item m="1" x="1787"/>
        <item m="1" x="1165"/>
        <item x="69"/>
        <item m="1" x="2571"/>
        <item m="1" x="1485"/>
        <item m="1" x="2735"/>
        <item m="1" x="1674"/>
        <item m="1" x="2094"/>
        <item x="238"/>
        <item x="474"/>
        <item x="693"/>
        <item m="1" x="1818"/>
        <item m="1" x="2707"/>
        <item x="385"/>
        <item m="1" x="1271"/>
        <item x="475"/>
        <item m="1" x="2345"/>
        <item x="243"/>
        <item x="852"/>
        <item m="1" x="2481"/>
        <item x="870"/>
        <item x="521"/>
        <item m="1" x="2108"/>
        <item m="1" x="2595"/>
        <item m="1" x="1973"/>
        <item m="1" x="2052"/>
        <item m="1" x="1896"/>
        <item m="1" x="2020"/>
        <item m="1" x="2404"/>
        <item m="1" x="1853"/>
        <item m="1" x="1807"/>
        <item m="1" x="1895"/>
        <item m="1" x="2040"/>
        <item x="454"/>
        <item x="535"/>
        <item m="1" x="1634"/>
        <item x="647"/>
        <item m="1" x="2095"/>
        <item m="1" x="1172"/>
        <item m="1" x="1226"/>
        <item m="1" x="2579"/>
        <item x="805"/>
        <item m="1" x="1551"/>
        <item m="1" x="2566"/>
        <item x="322"/>
        <item x="765"/>
        <item x="447"/>
        <item m="1" x="2156"/>
        <item m="1" x="1130"/>
        <item m="1" x="1922"/>
        <item m="1" x="2677"/>
        <item m="1" x="2024"/>
        <item m="1" x="2520"/>
        <item x="55"/>
        <item x="845"/>
        <item m="1" x="1813"/>
        <item m="1" x="2175"/>
        <item x="816"/>
        <item m="1" x="1334"/>
        <item m="1" x="2028"/>
        <item m="1" x="1420"/>
        <item x="342"/>
        <item m="1" x="2519"/>
        <item m="1" x="1604"/>
        <item x="655"/>
        <item m="1" x="1438"/>
        <item x="558"/>
        <item m="1" x="2592"/>
        <item m="1" x="1148"/>
        <item m="1" x="1207"/>
        <item m="1" x="2854"/>
        <item x="751"/>
        <item m="1" x="1272"/>
        <item m="1" x="1831"/>
        <item m="1" x="1234"/>
        <item m="1" x="1949"/>
        <item m="1" x="1518"/>
        <item m="1" x="1659"/>
        <item m="1" x="1900"/>
        <item m="1" x="2308"/>
        <item m="1" x="1780"/>
        <item x="268"/>
        <item m="1" x="2495"/>
        <item x="8"/>
        <item m="1" x="1061"/>
        <item m="1" x="2119"/>
        <item m="1" x="1464"/>
        <item m="1" x="2164"/>
        <item x="812"/>
        <item m="1" x="2298"/>
        <item x="493"/>
        <item m="1" x="2347"/>
        <item x="670"/>
        <item m="1" x="2117"/>
        <item m="1" x="2458"/>
        <item x="557"/>
        <item x="409"/>
        <item m="1" x="2197"/>
        <item m="1" x="2517"/>
        <item m="1" x="2138"/>
        <item m="1" x="1892"/>
        <item m="1" x="2128"/>
        <item m="1" x="2382"/>
        <item m="1" x="1772"/>
        <item x="287"/>
        <item m="1" x="2655"/>
        <item x="288"/>
        <item x="774"/>
        <item m="1" x="2327"/>
        <item m="1" x="1806"/>
        <item x="824"/>
        <item m="1" x="1314"/>
        <item m="1" x="1125"/>
        <item m="1" x="2349"/>
        <item x="1023"/>
        <item x="588"/>
        <item m="1" x="2766"/>
        <item m="1" x="1993"/>
        <item x="291"/>
        <item m="1" x="1982"/>
        <item m="1" x="1366"/>
        <item x="85"/>
        <item x="841"/>
        <item x="294"/>
        <item x="881"/>
        <item x="764"/>
        <item m="1" x="1875"/>
        <item x="904"/>
        <item m="1" x="1439"/>
        <item m="1" x="1963"/>
        <item x="295"/>
        <item m="1" x="2279"/>
        <item x="513"/>
        <item m="1" x="2084"/>
        <item m="1" x="2329"/>
        <item m="1" x="1460"/>
        <item x="351"/>
        <item x="948"/>
        <item m="1" x="2783"/>
        <item x="71"/>
        <item x="203"/>
        <item m="1" x="2196"/>
        <item m="1" x="1948"/>
        <item m="1" x="1152"/>
        <item m="1" x="2683"/>
        <item m="1" x="1337"/>
        <item m="1" x="2686"/>
        <item m="1" x="2030"/>
        <item x="523"/>
        <item m="1" x="2559"/>
        <item m="1" x="1150"/>
        <item m="1" x="2283"/>
        <item m="1" x="2445"/>
        <item m="1" x="1211"/>
        <item m="1" x="1687"/>
        <item m="1" x="2760"/>
        <item m="1" x="1943"/>
        <item x="686"/>
        <item x="207"/>
        <item x="226"/>
        <item x="950"/>
        <item x="222"/>
        <item m="1" x="2841"/>
        <item m="1" x="1435"/>
        <item m="1" x="1088"/>
        <item m="1" x="1145"/>
        <item m="1" x="1284"/>
        <item m="1" x="2638"/>
        <item m="1" x="2462"/>
        <item m="1" x="2444"/>
        <item m="1" x="1929"/>
        <item m="1" x="1891"/>
        <item x="57"/>
        <item m="1" x="1530"/>
        <item m="1" x="1783"/>
        <item x="66"/>
        <item m="1" x="1116"/>
        <item m="1" x="1375"/>
        <item x="245"/>
        <item m="1" x="2414"/>
        <item m="1" x="2034"/>
        <item m="1" x="2662"/>
        <item m="1" x="1059"/>
        <item m="1" x="1600"/>
        <item m="1" x="1602"/>
        <item x="923"/>
        <item m="1" x="2586"/>
        <item m="1" x="1175"/>
        <item m="1" x="1901"/>
        <item x="957"/>
        <item x="685"/>
        <item m="1" x="2418"/>
        <item x="277"/>
        <item x="281"/>
        <item m="1" x="2073"/>
        <item m="1" x="1073"/>
        <item m="1" x="1230"/>
        <item m="1" x="1562"/>
        <item m="1" x="2602"/>
        <item x="380"/>
        <item m="1" x="1514"/>
        <item m="1" x="2765"/>
        <item m="1" x="1087"/>
        <item m="1" x="2834"/>
        <item x="479"/>
        <item x="726"/>
        <item m="1" x="1392"/>
        <item x="337"/>
        <item m="1" x="1644"/>
        <item m="1" x="2731"/>
        <item m="1" x="2802"/>
        <item m="1" x="2751"/>
        <item m="1" x="2170"/>
        <item m="1" x="2075"/>
        <item x="341"/>
        <item m="1" x="1808"/>
        <item x="708"/>
        <item m="1" x="1969"/>
        <item m="1" x="1490"/>
        <item x="659"/>
        <item m="1" x="2650"/>
        <item m="1" x="1451"/>
        <item m="1" x="1354"/>
        <item m="1" x="2330"/>
        <item m="1" x="1199"/>
        <item m="1" x="2222"/>
        <item m="1" x="1491"/>
        <item x="53"/>
        <item m="1" x="1070"/>
        <item m="1" x="1357"/>
        <item m="1" x="2150"/>
        <item m="1" x="1289"/>
        <item m="1" x="1745"/>
        <item m="1" x="2439"/>
        <item m="1" x="2531"/>
        <item m="1" x="2236"/>
        <item m="1" x="2286"/>
        <item m="1" x="1339"/>
        <item m="1" x="2055"/>
        <item x="766"/>
        <item m="1" x="1651"/>
        <item m="1" x="1402"/>
        <item m="1" x="1190"/>
        <item m="1" x="1520"/>
        <item m="1" x="2541"/>
        <item m="1" x="2436"/>
        <item m="1" x="1622"/>
        <item m="1" x="2577"/>
        <item m="1" x="1934"/>
        <item m="1" x="1916"/>
        <item m="1" x="2589"/>
        <item m="1" x="1444"/>
        <item m="1" x="1990"/>
        <item m="1" x="1868"/>
        <item m="1" x="2856"/>
        <item m="1" x="2493"/>
        <item x="967"/>
        <item m="1" x="2257"/>
        <item m="1" x="2699"/>
        <item m="1" x="1734"/>
        <item m="1" x="2265"/>
        <item m="1" x="1421"/>
        <item m="1" x="2147"/>
        <item m="1" x="1257"/>
        <item m="1" x="2247"/>
        <item x="352"/>
        <item m="1" x="2066"/>
        <item x="353"/>
        <item x="356"/>
        <item m="1" x="2428"/>
        <item m="1" x="1599"/>
        <item m="1" x="1290"/>
        <item m="1" x="2685"/>
        <item m="1" x="2060"/>
        <item m="1" x="1466"/>
        <item m="1" x="2230"/>
        <item m="1" x="1097"/>
        <item m="1" x="1668"/>
        <item m="1" x="2319"/>
        <item m="1" x="1119"/>
        <item x="663"/>
        <item m="1" x="1324"/>
        <item m="1" x="1962"/>
        <item m="1" x="2546"/>
        <item m="1" x="2392"/>
        <item m="1" x="2276"/>
        <item m="1" x="1770"/>
        <item m="1" x="1698"/>
        <item m="1" x="1759"/>
        <item m="1" x="1557"/>
        <item m="1" x="1493"/>
        <item m="1" x="2192"/>
        <item x="683"/>
        <item m="1" x="2573"/>
        <item m="1" x="1163"/>
        <item m="1" x="2266"/>
        <item x="397"/>
        <item m="1" x="2293"/>
        <item m="1" x="1556"/>
        <item m="1" x="1179"/>
        <item m="1" x="2570"/>
        <item x="703"/>
        <item m="1" x="2074"/>
        <item m="1" x="2312"/>
        <item m="1" x="1462"/>
        <item m="1" x="1185"/>
        <item m="1" x="2427"/>
        <item m="1" x="2680"/>
        <item x="359"/>
        <item x="310"/>
        <item x="215"/>
        <item x="746"/>
        <item x="455"/>
        <item x="332"/>
        <item m="1" x="1335"/>
        <item m="1" x="1653"/>
        <item x="330"/>
        <item m="1" x="2674"/>
        <item x="369"/>
        <item m="1" x="2821"/>
        <item m="1" x="2422"/>
        <item m="1" x="1121"/>
        <item m="1" x="1974"/>
        <item m="1" x="2334"/>
        <item m="1" x="2754"/>
        <item m="1" x="2585"/>
        <item m="1" x="2748"/>
        <item m="1" x="2318"/>
        <item x="607"/>
        <item x="325"/>
        <item m="1" x="1828"/>
        <item m="1" x="2373"/>
        <item m="1" x="1181"/>
        <item m="1" x="2348"/>
        <item m="1" x="2690"/>
        <item m="1" x="1537"/>
        <item m="1" x="1865"/>
        <item m="1" x="2715"/>
        <item m="1" x="1690"/>
        <item m="1" x="2063"/>
        <item x="1006"/>
        <item x="33"/>
        <item m="1" x="1550"/>
        <item m="1" x="1941"/>
        <item x="65"/>
        <item m="1" x="2644"/>
        <item m="1" x="1832"/>
        <item m="1" x="2199"/>
        <item m="1" x="1795"/>
        <item x="249"/>
        <item m="1" x="2478"/>
        <item m="1" x="1250"/>
        <item m="1" x="1946"/>
        <item m="1" x="1446"/>
        <item x="446"/>
        <item x="280"/>
        <item m="1" x="2798"/>
        <item x="630"/>
        <item m="1" x="2013"/>
        <item x="365"/>
        <item m="1" x="1102"/>
        <item x="251"/>
        <item m="1" x="1373"/>
        <item x="200"/>
        <item x="1018"/>
        <item m="1" x="1681"/>
        <item x="389"/>
        <item x="481"/>
        <item m="1" x="1141"/>
        <item m="1" x="2811"/>
        <item m="1" x="1437"/>
        <item m="1" x="1684"/>
        <item m="1" x="1159"/>
        <item m="1" x="1517"/>
        <item m="1" x="2475"/>
        <item m="1" x="2023"/>
        <item m="1" x="2126"/>
        <item x="211"/>
        <item m="1" x="1389"/>
        <item m="1" x="1739"/>
        <item x="261"/>
        <item m="1" x="2695"/>
        <item m="1" x="1458"/>
        <item m="1" x="1838"/>
        <item m="1" x="1737"/>
        <item m="1" x="2904"/>
        <item m="1" x="1083"/>
        <item x="178"/>
        <item m="1" x="2218"/>
        <item x="42"/>
        <item m="1" x="2420"/>
        <item m="1" x="1567"/>
        <item x="821"/>
        <item m="1" x="2675"/>
        <item x="298"/>
        <item m="1" x="2778"/>
        <item m="1" x="2386"/>
        <item m="1" x="1160"/>
        <item m="1" x="1538"/>
        <item m="1" x="1411"/>
        <item m="1" x="1792"/>
        <item x="327"/>
        <item m="1" x="2425"/>
        <item x="283"/>
        <item m="1" x="2500"/>
        <item x="24"/>
        <item m="1" x="2613"/>
        <item m="1" x="2091"/>
        <item m="1" x="2477"/>
        <item m="1" x="2899"/>
        <item m="1" x="2284"/>
        <item x="106"/>
        <item m="1" x="1326"/>
        <item x="644"/>
        <item m="1" x="2135"/>
        <item m="1" x="1905"/>
        <item m="1" x="1495"/>
        <item x="489"/>
        <item m="1" x="2564"/>
        <item x="1054"/>
        <item m="1" x="1751"/>
        <item m="1" x="1527"/>
        <item m="1" x="2443"/>
        <item m="1" x="2857"/>
        <item m="1" x="2714"/>
        <item m="1" x="2549"/>
        <item m="1" x="2451"/>
        <item m="1" x="1192"/>
        <item m="1" x="1639"/>
        <item x="807"/>
        <item m="1" x="2336"/>
        <item x="773"/>
        <item m="1" x="1662"/>
        <item m="1" x="2242"/>
        <item m="1" x="2660"/>
        <item x="260"/>
        <item x="76"/>
        <item m="1" x="1417"/>
        <item x="1053"/>
        <item m="1" x="2333"/>
        <item m="1" x="2657"/>
        <item m="1" x="1979"/>
        <item m="1" x="1128"/>
        <item x="625"/>
        <item x="554"/>
        <item x="900"/>
        <item m="1" x="2253"/>
        <item x="418"/>
        <item m="1" x="2185"/>
        <item m="1" x="1673"/>
        <item x="779"/>
        <item x="720"/>
        <item m="1" x="2552"/>
        <item m="1" x="2483"/>
        <item x="139"/>
        <item x="189"/>
        <item m="1" x="2815"/>
        <item m="1" x="1624"/>
        <item m="1" x="2320"/>
        <item x="289"/>
        <item x="717"/>
        <item m="1" x="2545"/>
        <item x="422"/>
        <item x="871"/>
        <item x="284"/>
        <item m="1" x="1983"/>
        <item m="1" x="1637"/>
        <item m="1" x="2734"/>
        <item x="393"/>
        <item m="1" x="2755"/>
        <item m="1" x="1876"/>
        <item x="714"/>
        <item m="1" x="2431"/>
        <item m="1" x="1543"/>
        <item m="1" x="1847"/>
        <item x="394"/>
        <item x="31"/>
        <item x="247"/>
        <item m="1" x="2215"/>
        <item x="17"/>
        <item x="737"/>
        <item x="612"/>
        <item m="1" x="1406"/>
        <item x="398"/>
        <item m="1" x="2219"/>
        <item x="814"/>
        <item x="435"/>
        <item x="937"/>
        <item x="425"/>
        <item x="482"/>
        <item m="1" x="2550"/>
        <item m="1" x="2032"/>
        <item m="1" x="2018"/>
        <item m="1" x="2576"/>
        <item x="441"/>
        <item m="1" x="2434"/>
        <item x="727"/>
        <item x="210"/>
        <item m="1" x="1926"/>
        <item m="1" x="2407"/>
        <item m="1" x="2705"/>
        <item m="1" x="1202"/>
        <item x="278"/>
        <item x="424"/>
        <item x="63"/>
        <item m="1" x="2738"/>
        <item m="1" x="1471"/>
        <item m="1" x="2554"/>
        <item x="217"/>
        <item x="246"/>
        <item x="922"/>
        <item m="1" x="1568"/>
        <item m="1" x="2344"/>
        <item m="1" x="2387"/>
        <item x="445"/>
        <item x="867"/>
        <item x="110"/>
        <item m="1" x="1616"/>
        <item m="1" x="2730"/>
        <item x="148"/>
        <item m="1" x="1512"/>
        <item m="1" x="2369"/>
        <item m="1" x="1880"/>
        <item m="1" x="1726"/>
        <item m="1" x="1915"/>
        <item x="193"/>
        <item x="452"/>
        <item x="858"/>
        <item m="1" x="1985"/>
        <item m="1" x="2239"/>
        <item m="1" x="2584"/>
        <item m="1" x="2486"/>
        <item x="315"/>
        <item m="1" x="1274"/>
        <item x="6"/>
        <item m="1" x="1903"/>
        <item x="1028"/>
        <item m="1" x="2687"/>
        <item m="1" x="2062"/>
        <item x="309"/>
        <item m="1" x="1732"/>
        <item x="11"/>
        <item m="1" x="2465"/>
        <item x="982"/>
        <item m="1" x="1213"/>
        <item m="1" x="2544"/>
        <item m="1" x="1113"/>
        <item m="1" x="1204"/>
        <item x="671"/>
        <item x="495"/>
        <item m="1" x="2033"/>
        <item m="1" x="2390"/>
        <item m="1" x="1816"/>
        <item x="610"/>
        <item m="1" x="1453"/>
        <item m="1" x="1231"/>
        <item x="465"/>
        <item x="576"/>
        <item x="285"/>
        <item x="145"/>
        <item m="1" x="2512"/>
        <item m="1" x="2372"/>
        <item x="448"/>
        <item x="829"/>
        <item m="1" x="2820"/>
        <item m="1" x="1803"/>
        <item x="312"/>
        <item m="1" x="1894"/>
        <item m="1" x="2453"/>
        <item m="1" x="2237"/>
        <item x="687"/>
        <item x="344"/>
        <item m="1" x="1829"/>
        <item m="1" x="1588"/>
        <item m="1" x="2487"/>
        <item x="444"/>
        <item m="1" x="1060"/>
        <item m="1" x="1198"/>
        <item x="216"/>
        <item x="84"/>
        <item m="1" x="1424"/>
        <item m="1" x="1521"/>
        <item x="473"/>
        <item m="1" x="1091"/>
        <item x="34"/>
        <item m="1" x="1555"/>
        <item x="865"/>
        <item m="1" x="1864"/>
        <item m="1" x="1592"/>
        <item m="1" x="2217"/>
        <item m="1" x="2364"/>
        <item x="721"/>
        <item m="1" x="1703"/>
        <item m="1" x="2213"/>
        <item m="1" x="1937"/>
        <item x="476"/>
        <item m="1" x="1812"/>
        <item x="849"/>
        <item m="1" x="1595"/>
        <item x="998"/>
        <item m="1" x="1590"/>
        <item m="1" x="1407"/>
        <item x="696"/>
        <item x="151"/>
        <item x="784"/>
        <item x="382"/>
        <item m="1" x="1670"/>
        <item m="1" x="2800"/>
        <item m="1" x="1158"/>
        <item x="498"/>
        <item x="111"/>
        <item x="326"/>
        <item m="1" x="1482"/>
        <item m="1" x="2528"/>
        <item m="1" x="2244"/>
        <item m="1" x="1887"/>
        <item m="1" x="1404"/>
        <item m="1" x="2154"/>
        <item m="1" x="1423"/>
        <item m="1" x="2050"/>
        <item m="1" x="2808"/>
        <item x="541"/>
        <item x="800"/>
        <item m="1" x="1364"/>
        <item m="1" x="2264"/>
        <item m="1" x="2468"/>
        <item m="1" x="2889"/>
        <item m="1" x="1582"/>
        <item m="1" x="2868"/>
        <item m="1" x="2891"/>
        <item x="108"/>
        <item m="1" x="1386"/>
        <item m="1" x="2804"/>
        <item m="1" x="2795"/>
        <item m="1" x="2133"/>
        <item x="514"/>
        <item x="384"/>
        <item m="1" x="1511"/>
        <item m="1" x="1467"/>
        <item x="949"/>
        <item m="1" x="1217"/>
        <item x="732"/>
        <item x="781"/>
        <item x="636"/>
        <item x="371"/>
        <item m="1" x="2155"/>
        <item m="1" x="2317"/>
        <item x="783"/>
        <item m="1" x="1442"/>
        <item x="593"/>
        <item m="1" x="2350"/>
        <item m="1" x="1826"/>
        <item x="755"/>
        <item m="1" x="1394"/>
        <item m="1" x="2516"/>
        <item m="1" x="1635"/>
        <item m="1" x="2200"/>
        <item m="1" x="1082"/>
        <item m="1" x="2713"/>
        <item m="1" x="2235"/>
        <item x="156"/>
        <item m="1" x="1718"/>
        <item m="1" x="2309"/>
        <item x="378"/>
        <item x="48"/>
        <item m="1" x="2609"/>
        <item m="1" x="2871"/>
        <item m="1" x="2313"/>
        <item m="1" x="1721"/>
        <item m="1" x="2594"/>
        <item m="1" x="1785"/>
        <item m="1" x="1180"/>
        <item m="1" x="1515"/>
        <item m="1" x="2752"/>
        <item m="1" x="1345"/>
        <item m="1" x="1837"/>
        <item x="1041"/>
        <item x="499"/>
        <item x="338"/>
        <item x="61"/>
        <item m="1" x="2337"/>
        <item x="756"/>
        <item m="1" x="1353"/>
        <item x="500"/>
        <item x="301"/>
        <item x="775"/>
        <item m="1" x="2816"/>
        <item x="847"/>
        <item m="1" x="2176"/>
        <item m="1" x="1186"/>
        <item m="1" x="2315"/>
        <item m="1" x="1814"/>
        <item x="501"/>
        <item m="1" x="1361"/>
        <item m="1" x="2424"/>
        <item x="975"/>
        <item m="1" x="1220"/>
        <item m="1" x="2376"/>
        <item m="1" x="1957"/>
        <item m="1" x="2620"/>
        <item m="1" x="1723"/>
        <item m="1" x="1294"/>
        <item x="509"/>
        <item x="540"/>
        <item x="357"/>
        <item x="336"/>
        <item m="1" x="2278"/>
        <item x="162"/>
        <item m="1" x="1851"/>
        <item x="248"/>
        <item m="1" x="1299"/>
        <item m="1" x="2471"/>
        <item m="1" x="2672"/>
        <item m="1" x="2838"/>
        <item x="678"/>
        <item x="485"/>
        <item m="1" x="2681"/>
        <item x="377"/>
        <item m="1" x="1080"/>
        <item x="405"/>
        <item m="1" x="2539"/>
        <item m="1" x="2146"/>
        <item m="1" x="2085"/>
        <item x="320"/>
        <item x="183"/>
        <item m="1" x="2051"/>
        <item x="233"/>
        <item x="293"/>
        <item m="1" x="2617"/>
        <item x="9"/>
        <item m="1" x="2168"/>
        <item m="1" x="2900"/>
        <item m="1" x="1222"/>
        <item m="1" x="2818"/>
        <item m="1" x="2786"/>
        <item x="1043"/>
        <item m="1" x="2817"/>
        <item m="1" x="2221"/>
        <item x="1050"/>
        <item m="1" x="1778"/>
        <item m="1" x="1408"/>
        <item m="1" x="2182"/>
        <item x="375"/>
        <item m="1" x="1311"/>
        <item x="664"/>
        <item m="1" x="1930"/>
        <item m="1" x="1794"/>
        <item x="487"/>
        <item x="954"/>
        <item m="1" x="1109"/>
        <item x="674"/>
        <item x="770"/>
        <item m="1" x="1683"/>
        <item m="1" x="2627"/>
        <item m="1" x="2711"/>
        <item m="1" x="2784"/>
        <item m="1" x="2642"/>
        <item x="75"/>
        <item m="1" x="2057"/>
        <item m="1" x="2902"/>
        <item m="1" x="2474"/>
        <item m="1" x="2511"/>
        <item x="438"/>
        <item m="1" x="1603"/>
        <item x="77"/>
        <item m="1" x="1368"/>
        <item m="1" x="1615"/>
        <item x="290"/>
        <item m="1" x="2877"/>
        <item m="1" x="2502"/>
        <item x="267"/>
        <item m="1" x="1140"/>
        <item m="1" x="1706"/>
        <item x="752"/>
        <item m="1" x="1316"/>
        <item x="801"/>
        <item m="1" x="2530"/>
        <item m="1" x="2668"/>
        <item m="1" x="1594"/>
        <item m="1" x="2599"/>
        <item m="1" x="1524"/>
        <item x="105"/>
        <item m="1" x="2873"/>
        <item x="650"/>
        <item x="456"/>
        <item m="1" x="1143"/>
        <item m="1" x="2201"/>
        <item m="1" x="1593"/>
        <item x="172"/>
        <item m="1" x="2027"/>
        <item m="1" x="2875"/>
        <item m="1" x="2619"/>
        <item m="1" x="2132"/>
        <item m="1" x="2118"/>
        <item m="1" x="1383"/>
        <item m="1" x="1233"/>
        <item m="1" x="2357"/>
        <item m="1" x="2140"/>
        <item m="1" x="2505"/>
        <item m="1" x="1415"/>
        <item m="1" x="2884"/>
        <item x="491"/>
        <item m="1" x="1381"/>
        <item m="1" x="2141"/>
        <item m="1" x="2160"/>
        <item m="1" x="1340"/>
        <item x="15"/>
        <item m="1" x="1902"/>
        <item m="1" x="2209"/>
        <item m="1" x="2861"/>
        <item x="891"/>
        <item x="329"/>
        <item x="738"/>
        <item m="1" x="2803"/>
        <item m="1" x="2822"/>
        <item m="1" x="2656"/>
        <item m="1" x="1893"/>
        <item x="869"/>
        <item x="458"/>
        <item m="1" x="1201"/>
        <item x="88"/>
        <item m="1" x="2363"/>
        <item m="1" x="2600"/>
        <item x="633"/>
        <item m="1" x="2640"/>
        <item x="89"/>
        <item m="1" x="1975"/>
        <item m="1" x="2127"/>
        <item m="1" x="2341"/>
        <item x="440"/>
        <item m="1" x="2014"/>
        <item m="1" x="2673"/>
        <item m="1" x="2136"/>
        <item m="1" x="2740"/>
        <item m="1" x="2862"/>
        <item x="927"/>
        <item x="1016"/>
        <item x="929"/>
        <item m="1" x="2464"/>
        <item m="1" x="1200"/>
        <item m="1" x="1461"/>
        <item x="396"/>
        <item m="1" x="1833"/>
        <item m="1" x="1129"/>
        <item x="97"/>
        <item m="1" x="1173"/>
        <item m="1" x="2440"/>
        <item x="361"/>
        <item m="1" x="1692"/>
        <item m="1" x="1238"/>
        <item m="1" x="1874"/>
        <item m="1" x="2449"/>
        <item x="844"/>
        <item m="1" x="1327"/>
        <item x="420"/>
        <item x="140"/>
        <item m="1" x="1249"/>
        <item x="459"/>
        <item m="1" x="2608"/>
        <item m="1" x="1823"/>
        <item x="282"/>
        <item x="813"/>
        <item m="1" x="2211"/>
        <item x="578"/>
        <item m="1" x="1388"/>
        <item m="1" x="1863"/>
        <item m="1" x="1584"/>
        <item m="1" x="1149"/>
        <item m="1" x="2654"/>
        <item x="822"/>
        <item m="1" x="1580"/>
        <item x="60"/>
        <item x="308"/>
        <item x="214"/>
        <item m="1" x="1089"/>
        <item m="1" x="1541"/>
        <item x="620"/>
        <item m="1" x="2145"/>
        <item m="1" x="2728"/>
        <item m="1" x="1558"/>
        <item m="1" x="2881"/>
        <item m="1" x="2183"/>
        <item m="1" x="1702"/>
        <item m="1" x="1904"/>
        <item x="754"/>
        <item m="1" x="2362"/>
        <item m="1" x="2514"/>
        <item m="1" x="1786"/>
        <item m="1" x="1183"/>
        <item x="303"/>
        <item m="1" x="2088"/>
        <item x="901"/>
        <item x="542"/>
        <item m="1" x="2606"/>
        <item m="1" x="1371"/>
        <item m="1" x="1347"/>
        <item m="1" x="1821"/>
        <item x="804"/>
        <item x="626"/>
        <item x="899"/>
        <item x="532"/>
        <item x="50"/>
        <item x="488"/>
        <item m="1" x="1309"/>
        <item x="673"/>
        <item m="1" x="2849"/>
        <item x="1042"/>
        <item m="1" x="2447"/>
        <item m="1" x="1147"/>
        <item x="406"/>
        <item x="991"/>
        <item x="443"/>
        <item m="1" x="2081"/>
        <item m="1" x="2846"/>
        <item m="1" x="1133"/>
        <item x="585"/>
        <item m="1" x="1707"/>
        <item m="1" x="1254"/>
        <item m="1" x="2874"/>
        <item x="191"/>
        <item x="392"/>
        <item m="1" x="2355"/>
        <item m="1" x="2086"/>
        <item m="1" x="2169"/>
        <item x="718"/>
        <item x="228"/>
        <item x="43"/>
        <item m="1" x="2887"/>
        <item x="236"/>
        <item m="1" x="2181"/>
        <item m="1" x="2828"/>
        <item x="992"/>
        <item m="1" x="1318"/>
        <item m="1" x="2661"/>
        <item m="1" x="1283"/>
        <item m="1" x="1869"/>
        <item m="1" x="1881"/>
        <item m="1" x="2045"/>
        <item x="806"/>
        <item m="1" x="2099"/>
        <item m="1" x="1349"/>
        <item m="1" x="1497"/>
        <item x="276"/>
        <item m="1" x="1798"/>
        <item m="1" x="1078"/>
        <item m="1" x="1355"/>
        <item m="1" x="1120"/>
        <item m="1" x="2438"/>
        <item x="434"/>
        <item m="1" x="1749"/>
        <item m="1" x="1791"/>
        <item m="1" x="2776"/>
        <item m="1" x="1991"/>
        <item m="1" x="2047"/>
        <item m="1" x="2272"/>
        <item m="1" x="2068"/>
        <item m="1" x="1909"/>
        <item x="974"/>
        <item m="1" x="2703"/>
        <item m="1" x="1428"/>
        <item x="366"/>
        <item x="736"/>
        <item m="1" x="1914"/>
        <item m="1" x="2497"/>
        <item x="969"/>
        <item m="1" x="1216"/>
        <item m="1" x="2529"/>
        <item m="1" x="1331"/>
        <item m="1" x="2768"/>
        <item m="1" x="1771"/>
        <item m="1" x="1419"/>
        <item m="1" x="2747"/>
        <item m="1" x="1912"/>
        <item m="1" x="2090"/>
        <item m="1" x="1846"/>
        <item m="1" x="2525"/>
        <item m="1" x="2022"/>
        <item x="657"/>
        <item x="262"/>
        <item m="1" x="2893"/>
        <item m="1" x="1477"/>
        <item x="497"/>
        <item m="1" x="2629"/>
        <item m="1" x="2261"/>
        <item x="912"/>
        <item m="1" x="1393"/>
        <item m="1" x="2809"/>
        <item m="1" x="1248"/>
        <item m="1" x="1367"/>
        <item x="719"/>
        <item m="1" x="1162"/>
        <item m="1" x="2171"/>
        <item x="599"/>
        <item m="1" x="2113"/>
        <item m="1" x="2087"/>
        <item x="539"/>
        <item m="1" x="2361"/>
        <item x="240"/>
        <item m="1" x="1960"/>
        <item m="1" x="2041"/>
        <item m="1" x="1625"/>
        <item m="1" x="2591"/>
        <item x="328"/>
        <item m="1" x="1955"/>
        <item x="713"/>
        <item m="1" x="1539"/>
        <item m="1" x="1210"/>
        <item m="1" x="2249"/>
        <item m="1" x="1072"/>
        <item x="292"/>
        <item m="1" x="1811"/>
        <item x="279"/>
        <item m="1" x="2375"/>
        <item m="1" x="2788"/>
        <item x="553"/>
        <item x="832"/>
        <item m="1" x="2339"/>
        <item m="1" x="1526"/>
        <item x="171"/>
        <item x="551"/>
        <item x="154"/>
        <item x="147"/>
        <item x="26"/>
        <item m="1" x="2488"/>
        <item x="797"/>
        <item m="1" x="2869"/>
        <item m="1" x="2080"/>
        <item m="1" x="2289"/>
        <item m="1" x="1325"/>
        <item m="1" x="2641"/>
        <item x="18"/>
        <item m="1" x="1878"/>
        <item x="1044"/>
        <item m="1" x="2366"/>
        <item m="1" x="2829"/>
        <item m="1" x="1549"/>
        <item m="1" x="2527"/>
        <item m="1" x="1713"/>
        <item m="1" x="2064"/>
        <item m="1" x="2396"/>
        <item x="259"/>
        <item m="1" x="1155"/>
        <item m="1" x="1281"/>
        <item m="1" x="1351"/>
        <item m="1" x="2501"/>
        <item m="1" x="1980"/>
        <item x="712"/>
        <item m="1" x="2898"/>
        <item m="1" x="2467"/>
        <item m="1" x="1942"/>
        <item m="1" x="2905"/>
        <item m="1" x="2700"/>
        <item m="1" x="1607"/>
        <item x="642"/>
        <item x="109"/>
        <item x="1009"/>
        <item m="1" x="2316"/>
        <item m="1" x="2701"/>
        <item m="1" x="2259"/>
        <item m="1" x="1633"/>
        <item x="1020"/>
        <item m="1" x="2789"/>
        <item m="1" x="2429"/>
        <item m="1" x="1686"/>
        <item x="1027"/>
        <item m="1" x="2430"/>
        <item m="1" x="1225"/>
        <item m="1" x="1348"/>
        <item m="1" x="2212"/>
        <item m="1" x="2271"/>
        <item x="872"/>
        <item x="12"/>
        <item m="1" x="2561"/>
        <item m="1" x="1126"/>
        <item m="1" x="2476"/>
        <item m="1" x="1672"/>
        <item x="549"/>
        <item m="1" x="1682"/>
        <item m="1" x="2472"/>
        <item m="1" x="2618"/>
        <item m="1" x="1209"/>
        <item x="83"/>
        <item x="815"/>
        <item m="1" x="1585"/>
        <item x="643"/>
        <item m="1" x="2446"/>
        <item m="1" x="1502"/>
        <item m="1" x="1469"/>
        <item x="896"/>
        <item m="1" x="1197"/>
        <item m="1" x="2402"/>
        <item m="1" x="2069"/>
        <item x="166"/>
        <item m="1" x="1671"/>
        <item m="1" x="1697"/>
        <item m="1" x="2166"/>
        <item m="1" x="1456"/>
        <item m="1" x="2469"/>
        <item m="1" x="2518"/>
        <item m="1" x="1448"/>
        <item x="149"/>
        <item x="798"/>
        <item m="1" x="2409"/>
        <item m="1" x="1720"/>
        <item m="1" x="2758"/>
        <item m="1" x="2858"/>
        <item x="360"/>
        <item m="1" x="1332"/>
        <item m="1" x="1917"/>
        <item x="782"/>
        <item x="660"/>
        <item x="995"/>
        <item x="758"/>
        <item m="1" x="2494"/>
        <item m="1" x="2173"/>
        <item m="1" x="1722"/>
        <item x="390"/>
        <item m="1" x="1425"/>
        <item m="1" x="2015"/>
        <item x="460"/>
        <item m="1" x="1208"/>
        <item m="1" x="1505"/>
        <item m="1" x="1075"/>
        <item m="1" x="1127"/>
        <item x="367"/>
        <item m="1" x="2294"/>
        <item m="1" x="1105"/>
        <item m="1" x="1196"/>
        <item m="1" x="2907"/>
        <item m="1" x="2698"/>
        <item m="1" x="1387"/>
        <item m="1" x="2853"/>
        <item x="318"/>
        <item m="1" x="1559"/>
        <item m="1" x="1700"/>
        <item x="480"/>
        <item m="1" x="1866"/>
        <item m="1" x="2749"/>
        <item x="231"/>
        <item x="138"/>
        <item m="1" x="2607"/>
        <item m="1" x="1189"/>
        <item x="152"/>
        <item m="1" x="1765"/>
        <item m="1" x="1266"/>
        <item m="1" x="2781"/>
        <item m="1" x="2688"/>
        <item m="1" x="1112"/>
        <item x="355"/>
        <item m="1" x="2463"/>
        <item x="153"/>
        <item m="1" x="2292"/>
        <item m="1" x="1429"/>
        <item m="1" x="1815"/>
        <item x="426"/>
        <item m="1" x="2753"/>
        <item m="1" x="1507"/>
        <item m="1" x="2246"/>
        <item m="1" x="1694"/>
        <item m="1" x="2826"/>
        <item x="760"/>
        <item m="1" x="1262"/>
        <item x="237"/>
        <item m="1" x="2645"/>
        <item m="1" x="1499"/>
        <item m="1" x="2017"/>
        <item x="437"/>
        <item m="1" x="1898"/>
        <item m="1" x="1885"/>
        <item x="853"/>
        <item x="358"/>
        <item x="506"/>
        <item m="1" x="1171"/>
        <item m="1" x="1523"/>
        <item m="1" x="1302"/>
        <item x="198"/>
        <item m="1" x="2208"/>
        <item m="1" x="1735"/>
        <item x="175"/>
        <item m="1" x="2225"/>
        <item m="1" x="1587"/>
        <item m="1" x="2839"/>
        <item m="1" x="2273"/>
        <item m="1" x="2305"/>
        <item m="1" x="1752"/>
        <item m="1" x="2252"/>
        <item m="1" x="2667"/>
        <item m="1" x="2416"/>
        <item m="1" x="2195"/>
        <item m="1" x="2287"/>
        <item m="1" x="1320"/>
        <item m="1" x="1218"/>
        <item m="1" x="2353"/>
        <item m="1" x="2551"/>
        <item m="1" x="1261"/>
        <item m="1" x="1762"/>
        <item x="921"/>
        <item x="1047"/>
        <item m="1" x="2152"/>
        <item m="1" x="2513"/>
        <item m="1" x="2833"/>
        <item m="1" x="2067"/>
        <item x="575"/>
        <item x="759"/>
        <item m="1" x="1626"/>
        <item m="1" x="2543"/>
        <item m="1" x="2744"/>
        <item m="1" x="1859"/>
        <item m="1" x="2790"/>
        <item x="676"/>
        <item x="134"/>
        <item m="1" x="1341"/>
        <item m="1" x="1441"/>
        <item m="1" x="1223"/>
        <item m="1" x="2101"/>
        <item m="1" x="1889"/>
        <item m="1" x="1232"/>
        <item m="1" x="1067"/>
        <item m="1" x="2121"/>
        <item m="1" x="2678"/>
        <item x="918"/>
        <item m="1" x="1774"/>
        <item m="1" x="2405"/>
        <item m="1" x="2824"/>
        <item x="1033"/>
        <item m="1" x="2007"/>
        <item m="1" x="2311"/>
        <item m="1" x="1777"/>
        <item m="1" x="1174"/>
        <item m="1" x="2726"/>
        <item m="1" x="1122"/>
        <item m="1" x="1693"/>
        <item x="994"/>
        <item m="1" x="1533"/>
        <item m="1" x="1992"/>
        <item x="700"/>
        <item m="1" x="1377"/>
        <item m="1" x="2295"/>
        <item m="1" x="1085"/>
        <item m="1" x="2710"/>
        <item m="1" x="1629"/>
        <item m="1" x="2251"/>
        <item m="1" x="1443"/>
        <item m="1" x="2536"/>
        <item x="270"/>
        <item m="1" x="1664"/>
        <item m="1" x="2351"/>
        <item m="1" x="2306"/>
        <item m="1" x="2702"/>
        <item m="1" x="1077"/>
        <item m="1" x="1873"/>
        <item x="302"/>
        <item x="623"/>
        <item m="1" x="2578"/>
        <item m="1" x="2847"/>
        <item m="1" x="2872"/>
        <item m="1" x="1656"/>
        <item m="1" x="2885"/>
        <item m="1" x="2761"/>
        <item m="1" x="1379"/>
        <item m="1" x="1906"/>
        <item x="810"/>
        <item x="734"/>
        <item x="749"/>
        <item m="1" x="1938"/>
        <item m="1" x="1666"/>
        <item m="1" x="1834"/>
        <item m="1" x="2664"/>
        <item m="1" x="1459"/>
        <item m="1" x="2897"/>
        <item m="1" x="1169"/>
        <item m="1" x="1679"/>
        <item m="1" x="2720"/>
        <item m="1" x="1069"/>
        <item m="1" x="1631"/>
        <item m="1" x="2002"/>
        <item m="1" x="1447"/>
        <item x="649"/>
        <item m="1" x="1352"/>
        <item m="1" x="1481"/>
        <item m="1" x="2741"/>
        <item m="1" x="2134"/>
        <item m="1" x="1390"/>
        <item x="137"/>
        <item m="1" x="1627"/>
        <item m="1" x="1564"/>
        <item x="745"/>
        <item m="1" x="1581"/>
        <item x="602"/>
        <item m="1" x="1440"/>
        <item m="1" x="1488"/>
        <item m="1" x="2588"/>
        <item m="1" x="1478"/>
        <item m="1" x="1748"/>
        <item m="1" x="2206"/>
        <item m="1" x="1156"/>
        <item m="1" x="1108"/>
        <item x="906"/>
        <item m="1" x="2204"/>
        <item m="1" x="1221"/>
        <item x="1001"/>
        <item m="1" x="2044"/>
        <item x="908"/>
        <item x="724"/>
        <item m="1" x="1665"/>
        <item m="1" x="1994"/>
        <item m="1" x="2724"/>
        <item m="1" x="1645"/>
        <item m="1" x="2238"/>
        <item m="1" x="1678"/>
        <item m="1" x="2314"/>
        <item x="834"/>
        <item m="1" x="2448"/>
        <item m="1" x="2507"/>
        <item x="413"/>
        <item m="1" x="2537"/>
        <item x="224"/>
        <item m="1" x="2506"/>
        <item m="1" x="2167"/>
        <item m="1" x="1724"/>
        <item m="1" x="2300"/>
        <item m="1" x="1513"/>
        <item m="1" x="2008"/>
        <item m="1" x="2255"/>
        <item m="1" x="2005"/>
        <item m="1" x="2093"/>
        <item m="1" x="2323"/>
        <item m="1" x="2492"/>
        <item m="1" x="1981"/>
        <item x="463"/>
        <item m="1" x="1203"/>
        <item m="1" x="1923"/>
        <item m="1" x="2736"/>
        <item m="1" x="1796"/>
        <item m="1" x="2658"/>
        <item m="1" x="2123"/>
        <item x="492"/>
        <item m="1" x="1583"/>
        <item x="777"/>
        <item x="126"/>
        <item m="1" x="1243"/>
        <item m="1" x="1405"/>
        <item m="1" x="2604"/>
        <item x="639"/>
        <item m="1" x="1610"/>
        <item m="1" x="1086"/>
        <item m="1" x="2100"/>
        <item x="666"/>
        <item m="1" x="1431"/>
        <item m="1" x="2380"/>
        <item m="1" x="1597"/>
        <item x="470"/>
        <item m="1" x="2851"/>
        <item x="1029"/>
        <item m="1" x="2716"/>
        <item m="1" x="1897"/>
        <item m="1" x="1144"/>
        <item m="1" x="2855"/>
        <item x="299"/>
        <item x="570"/>
        <item m="1" x="1776"/>
        <item m="1" x="1827"/>
        <item m="1" x="2115"/>
        <item m="1" x="1850"/>
        <item m="1" x="1279"/>
        <item x="331"/>
        <item m="1" x="2046"/>
        <item m="1" x="1473"/>
        <item m="1" x="1403"/>
        <item m="1" x="1641"/>
        <item m="1" x="2532"/>
        <item x="241"/>
        <item m="1" x="2149"/>
        <item m="1" x="2762"/>
        <item x="121"/>
        <item m="1" x="1358"/>
        <item x="1019"/>
        <item m="1" x="1747"/>
        <item x="232"/>
        <item x="942"/>
        <item m="1" x="1768"/>
        <item m="1" x="1727"/>
        <item m="1" x="2859"/>
        <item m="1" x="2310"/>
        <item m="1" x="2098"/>
        <item m="1" x="2104"/>
        <item m="1" x="1705"/>
        <item m="1" x="2322"/>
        <item m="1" x="1799"/>
        <item m="1" x="2139"/>
        <item m="1" x="1545"/>
        <item m="1" x="1924"/>
        <item m="1" x="1701"/>
        <item m="1" x="1270"/>
        <item m="1" x="1363"/>
        <item m="1" x="2358"/>
        <item x="790"/>
        <item m="1" x="1754"/>
        <item m="1" x="2556"/>
        <item m="1" x="2785"/>
        <item x="910"/>
        <item m="1" x="1578"/>
        <item m="1" x="1298"/>
        <item m="1" x="2895"/>
        <item x="715"/>
        <item m="1" x="1544"/>
        <item m="1" x="2413"/>
        <item m="1" x="2103"/>
        <item m="1" x="1264"/>
        <item m="1" x="1306"/>
        <item m="1" x="1260"/>
        <item m="1" x="1820"/>
        <item m="1" x="2587"/>
        <item m="1" x="2837"/>
        <item m="1" x="1696"/>
        <item m="1" x="1658"/>
        <item m="1" x="1206"/>
        <item x="591"/>
        <item m="1" x="1395"/>
        <item x="253"/>
        <item x="527"/>
        <item m="1" x="2163"/>
        <item m="1" x="1246"/>
        <item m="1" x="1356"/>
        <item m="1" x="2879"/>
        <item m="1" x="2338"/>
        <item m="1" x="1256"/>
        <item m="1" x="2843"/>
        <item m="1" x="1660"/>
        <item x="628"/>
        <item m="1" x="2042"/>
        <item x="890"/>
        <item x="741"/>
        <item m="1" x="2056"/>
        <item m="1" x="2764"/>
        <item m="1" x="1577"/>
        <item m="1" x="1789"/>
        <item x="753"/>
        <item m="1" x="1648"/>
        <item m="1" x="2078"/>
        <item m="1" x="1999"/>
        <item m="1" x="2346"/>
        <item m="1" x="1457"/>
        <item m="1" x="2157"/>
        <item m="1" x="1240"/>
        <item m="1" x="2810"/>
        <item m="1" x="1940"/>
        <item m="1" x="1487"/>
        <item m="1" x="1709"/>
        <item m="1" x="1554"/>
        <item m="1" x="2892"/>
        <item m="1" x="1123"/>
        <item m="1" x="1849"/>
        <item m="1" x="1338"/>
        <item m="1" x="1805"/>
        <item x="321"/>
        <item m="1" x="1138"/>
        <item x="4"/>
        <item m="1" x="2565"/>
        <item m="1" x="2896"/>
        <item x="274"/>
        <item m="1" x="1571"/>
        <item m="1" x="1321"/>
        <item m="1" x="2725"/>
        <item m="1" x="1463"/>
        <item m="1" x="1400"/>
        <item m="1" x="1343"/>
        <item m="1" x="2727"/>
        <item x="90"/>
        <item x="212"/>
        <item x="525"/>
        <item x="102"/>
        <item m="1" x="1475"/>
        <item x="74"/>
        <item m="1" x="2021"/>
        <item m="1" x="2639"/>
        <item m="1" x="2172"/>
        <item m="1" x="1967"/>
        <item m="1" x="2291"/>
        <item m="1" x="1882"/>
        <item m="1" x="2371"/>
        <item m="1" x="1315"/>
        <item m="1" x="2865"/>
        <item x="235"/>
        <item x="128"/>
        <item m="1" x="1276"/>
        <item m="1" x="1931"/>
        <item x="723"/>
        <item m="1" x="2178"/>
        <item x="767"/>
        <item m="1" x="1063"/>
        <item m="1" x="2634"/>
        <item x="314"/>
        <item x="464"/>
        <item m="1" x="2268"/>
        <item m="1" x="2614"/>
        <item m="1" x="2717"/>
        <item m="1" x="2016"/>
        <item m="1" x="1918"/>
        <item x="880"/>
        <item m="1" x="2806"/>
        <item m="1" x="2227"/>
        <item m="1" x="1344"/>
        <item m="1" x="2378"/>
        <item m="1" x="1342"/>
        <item m="1" x="2508"/>
        <item m="1" x="2302"/>
        <item x="142"/>
        <item m="1" x="2343"/>
        <item m="1" x="2864"/>
        <item x="436"/>
        <item m="1" x="1775"/>
        <item m="1" x="2423"/>
        <item x="132"/>
        <item m="1" x="1570"/>
        <item m="1" x="1978"/>
        <item x="668"/>
        <item m="1" x="1565"/>
        <item m="1" x="1959"/>
        <item m="1" x="1958"/>
        <item m="1" x="2848"/>
        <item m="1" x="1642"/>
        <item m="1" x="1839"/>
        <item m="1" x="1305"/>
        <item m="1" x="2870"/>
        <item m="1" x="2307"/>
        <item x="415"/>
        <item m="1" x="1263"/>
        <item m="1" x="2049"/>
        <item m="1" x="2697"/>
        <item x="374"/>
        <item m="1" x="1935"/>
        <item m="1" x="1385"/>
        <item m="1" x="2890"/>
        <item m="1" x="2888"/>
        <item x="582"/>
        <item x="516"/>
        <item x="10"/>
        <item m="1" x="1542"/>
        <item x="91"/>
        <item x="529"/>
        <item x="590"/>
        <item x="93"/>
        <item m="1" x="2352"/>
        <item x="37"/>
        <item m="1" x="2722"/>
        <item x="38"/>
        <item x="548"/>
        <item x="544"/>
        <item m="1" x="1295"/>
        <item x="208"/>
        <item m="1" x="2263"/>
        <item x="705"/>
        <item x="562"/>
        <item x="985"/>
        <item x="848"/>
        <item x="566"/>
        <item x="419"/>
        <item m="1" x="1058"/>
        <item x="78"/>
        <item x="379"/>
        <item x="230"/>
        <item m="1" x="2393"/>
        <item x="122"/>
        <item x="504"/>
        <item x="507"/>
        <item m="1" x="2503"/>
        <item x="508"/>
        <item x="757"/>
        <item m="1" x="2567"/>
        <item x="173"/>
        <item x="112"/>
        <item m="1" x="1372"/>
        <item x="347"/>
        <item m="1" x="1858"/>
        <item x="710"/>
        <item x="1003"/>
        <item m="1" x="2719"/>
        <item m="1" x="1307"/>
        <item x="264"/>
        <item m="1" x="1908"/>
        <item x="187"/>
        <item m="1" x="1576"/>
        <item m="1" x="1750"/>
        <item m="1" x="1740"/>
        <item m="1" x="1552"/>
        <item m="1" x="2240"/>
        <item m="1" x="2903"/>
        <item m="1" x="1154"/>
        <item m="1" x="2553"/>
        <item m="1" x="1654"/>
        <item m="1" x="1566"/>
        <item m="1" x="2733"/>
        <item m="1" x="2454"/>
        <item x="46"/>
        <item m="1" x="1691"/>
        <item m="1" x="2203"/>
        <item m="1" x="1333"/>
        <item x="624"/>
        <item m="1" x="2840"/>
        <item m="1" x="2723"/>
        <item m="1" x="1267"/>
        <item m="1" x="2558"/>
        <item m="1" x="1529"/>
        <item x="68"/>
        <item x="510"/>
        <item x="125"/>
        <item x="334"/>
        <item m="1" x="2616"/>
        <item m="1" x="2750"/>
        <item m="1" x="2560"/>
        <item m="1" x="1646"/>
        <item m="1" x="1574"/>
        <item x="1055"/>
        <item m="1" x="1519"/>
        <item m="1" x="2011"/>
        <item x="307"/>
        <item x="339"/>
        <item m="1" x="2332"/>
        <item m="1" x="1391"/>
        <item m="1" x="1095"/>
        <item m="1" x="1972"/>
        <item m="1" x="1536"/>
        <item m="1" x="1841"/>
        <item m="1" x="2632"/>
        <item m="1" x="1856"/>
        <item m="1" x="2534"/>
        <item x="343"/>
        <item x="653"/>
        <item x="372"/>
        <item m="1" x="1746"/>
        <item m="1" x="1932"/>
        <item m="1" x="2180"/>
        <item m="1" x="1224"/>
        <item m="1" x="2003"/>
        <item x="747"/>
        <item m="1" x="1757"/>
        <item m="1" x="2812"/>
        <item m="1" x="1675"/>
        <item x="1013"/>
        <item m="1" x="1096"/>
        <item m="1" x="2326"/>
        <item m="1" x="2908"/>
        <item m="1" x="2780"/>
        <item m="1" x="1489"/>
        <item m="1" x="1572"/>
        <item x="785"/>
        <item x="386"/>
        <item m="1" x="2814"/>
        <item m="1" x="2845"/>
        <item x="346"/>
        <item m="1" x="2510"/>
        <item m="1" x="1297"/>
        <item m="1" x="1736"/>
        <item x="603"/>
        <item m="1" x="1888"/>
        <item x="613"/>
        <item m="1" x="1241"/>
        <item m="1" x="2615"/>
        <item m="1" x="2241"/>
        <item x="722"/>
        <item m="1" x="1362"/>
        <item m="1" x="2153"/>
        <item m="1" x="2296"/>
        <item m="1" x="1879"/>
        <item m="1" x="1928"/>
        <item m="1" x="1317"/>
        <item m="1" x="2704"/>
        <item m="1" x="2130"/>
        <item m="1" x="2328"/>
        <item m="1" x="2432"/>
        <item m="1" x="1852"/>
        <item m="1" x="2148"/>
        <item x="373"/>
        <item x="1005"/>
        <item m="1" x="1886"/>
        <item m="1" x="1525"/>
        <item m="1" x="1178"/>
        <item x="935"/>
        <item m="1" x="2105"/>
        <item x="667"/>
        <item x="410"/>
        <item x="95"/>
        <item m="1" x="1516"/>
        <item m="1" x="2417"/>
        <item m="1" x="1977"/>
        <item x="958"/>
        <item x="735"/>
        <item m="1" x="2482"/>
        <item m="1" x="1822"/>
        <item m="1" x="1649"/>
        <item m="1" x="2260"/>
        <item m="1" x="1643"/>
        <item x="477"/>
        <item m="1" x="1101"/>
        <item m="1" x="2691"/>
        <item m="1" x="1956"/>
        <item x="823"/>
        <item x="768"/>
        <item m="1" x="1117"/>
        <item m="1" x="2850"/>
        <item x="565"/>
        <item m="1" x="1268"/>
        <item x="564"/>
        <item x="750"/>
        <item x="79"/>
        <item m="1" x="2775"/>
        <item x="225"/>
        <item x="174"/>
        <item m="1" x="1068"/>
        <item m="1" x="1503"/>
        <item x="383"/>
        <item x="697"/>
        <item m="1" x="2696"/>
        <item m="1" x="1728"/>
        <item m="1" x="2281"/>
        <item m="1" x="2663"/>
        <item m="1" x="1076"/>
        <item m="1" x="2419"/>
        <item m="1" x="1801"/>
        <item m="1" x="2035"/>
        <item m="1" x="2258"/>
        <item m="1" x="2304"/>
        <item m="1" x="2403"/>
        <item m="1" x="1710"/>
        <item m="1" x="1911"/>
        <item m="1" x="1996"/>
        <item m="1" x="2596"/>
        <item m="1" x="2394"/>
        <item m="1" x="2523"/>
        <item x="563"/>
        <item m="1" x="1540"/>
        <item m="1" x="2759"/>
        <item x="502"/>
        <item m="1" x="1971"/>
        <item m="1" x="1797"/>
        <item m="1" x="1862"/>
        <item m="1" x="2174"/>
        <item x="658"/>
        <item m="1" x="1132"/>
        <item m="1" x="1239"/>
        <item m="1" x="1596"/>
        <item m="1" x="2274"/>
        <item m="1" x="1432"/>
        <item m="1" x="2825"/>
        <item m="1" x="2408"/>
        <item m="1" x="1382"/>
        <item m="1" x="2359"/>
        <item x="265"/>
        <item m="1" x="1418"/>
        <item m="1" x="2158"/>
        <item m="1" x="1433"/>
        <item m="1" x="2797"/>
        <item m="1" x="2267"/>
        <item m="1" x="1534"/>
        <item m="1" x="2270"/>
        <item m="1" x="1756"/>
        <item m="1" x="2324"/>
        <item m="1" x="2165"/>
        <item m="1" x="2096"/>
        <item x="449"/>
        <item m="1" x="1430"/>
        <item m="1" x="1657"/>
        <item m="1" x="2226"/>
        <item m="1" x="2842"/>
        <item x="830"/>
        <item m="1" x="1118"/>
        <item m="1" x="2582"/>
        <item x="608"/>
        <item x="414"/>
        <item x="199"/>
        <item m="1" x="1506"/>
        <item m="1" x="2210"/>
        <item m="1" x="1235"/>
        <item m="1" x="1187"/>
        <item x="185"/>
        <item m="1" x="2368"/>
        <item m="1" x="1872"/>
        <item m="1" x="1501"/>
        <item m="1" x="2466"/>
        <item x="58"/>
        <item m="1" x="2129"/>
        <item m="1" x="1741"/>
        <item m="1" x="2065"/>
        <item m="1" x="2805"/>
        <item x="981"/>
        <item m="1" x="2131"/>
        <item m="1" x="2102"/>
        <item x="254"/>
        <item m="1" x="1380"/>
        <item m="1" x="2461"/>
        <item x="993"/>
        <item m="1" x="1255"/>
        <item m="1" x="2037"/>
        <item m="1" x="1689"/>
        <item m="1" x="2793"/>
        <item x="888"/>
        <item m="1" x="1809"/>
        <item x="427"/>
        <item x="221"/>
        <item m="1" x="2611"/>
        <item m="1" x="1399"/>
        <item x="218"/>
        <item x="244"/>
        <item x="581"/>
        <item x="124"/>
        <item x="897"/>
        <item m="1" x="2633"/>
        <item x="893"/>
        <item m="1" x="2019"/>
        <item m="1" x="2370"/>
        <item m="1" x="1170"/>
        <item x="402"/>
        <item x="545"/>
        <item m="1" x="2367"/>
        <item m="1" x="2400"/>
        <item m="1" x="2721"/>
        <item x="799"/>
        <item m="1" x="2031"/>
        <item m="1" x="2188"/>
        <item m="1" x="1115"/>
        <item m="1" x="2547"/>
        <item m="1" x="2598"/>
        <item x="52"/>
        <item m="1" x="1522"/>
        <item m="1" x="1329"/>
        <item m="1" x="1304"/>
        <item m="1" x="1291"/>
        <item m="1" x="1553"/>
        <item m="1" x="2450"/>
        <item m="1" x="1984"/>
        <item m="1" x="2880"/>
        <item m="1" x="2415"/>
        <item x="129"/>
        <item m="1" x="2342"/>
        <item m="1" x="1528"/>
        <item x="376"/>
        <item x="533"/>
        <item x="793"/>
        <item m="1" x="2457"/>
        <item x="555"/>
        <item m="1" x="2442"/>
        <item m="1" x="2671"/>
        <item x="453"/>
        <item x="1011"/>
        <item m="1" x="1153"/>
        <item x="403"/>
        <item m="1" x="1500"/>
        <item x="583"/>
        <item m="1" x="2684"/>
        <item x="304"/>
        <item x="600"/>
        <item m="1" x="1142"/>
        <item m="1" x="1219"/>
        <item m="1" x="1176"/>
        <item m="1" x="1436"/>
        <item x="962"/>
        <item m="1" x="2077"/>
        <item m="1" x="2190"/>
        <item m="1" x="2406"/>
        <item x="526"/>
        <item m="1" x="1782"/>
        <item x="961"/>
        <item m="1" x="2411"/>
        <item m="1" x="2867"/>
        <item x="439"/>
        <item x="989"/>
        <item x="606"/>
        <item m="1" x="2670"/>
        <item m="1" x="1285"/>
        <item x="266"/>
        <item m="1" x="1099"/>
        <item m="1" x="1062"/>
        <item x="862"/>
        <item m="1" x="2426"/>
        <item m="1" x="1843"/>
        <item m="1" x="1498"/>
        <item m="1" x="2248"/>
        <item x="483"/>
        <item m="1" x="2612"/>
        <item m="1" x="2083"/>
        <item m="1" x="1586"/>
        <item m="1" x="2555"/>
        <item m="1" x="2692"/>
        <item m="1" x="2202"/>
        <item m="1" x="1300"/>
        <item m="1" x="2548"/>
        <item x="695"/>
        <item x="691"/>
        <item m="1" x="2441"/>
        <item x="209"/>
        <item x="144"/>
        <item m="1" x="1409"/>
        <item m="1" x="1848"/>
        <item m="1" x="2303"/>
        <item m="1" x="2106"/>
        <item m="1" x="2220"/>
        <item m="1" x="1628"/>
        <item m="1" x="1350"/>
        <item m="1" x="2679"/>
        <item m="1" x="2097"/>
        <item m="1" x="2876"/>
        <item x="772"/>
        <item x="637"/>
        <item m="1" x="2894"/>
        <item m="1" x="1427"/>
        <item m="1" x="2269"/>
        <item m="1" x="2515"/>
        <item m="1" x="1630"/>
        <item m="1" x="1825"/>
        <item m="1" x="1470"/>
        <item m="1" x="2575"/>
        <item m="1" x="1788"/>
        <item x="161"/>
        <item m="1" x="1384"/>
        <item m="1" x="1455"/>
        <item x="469"/>
        <item m="1" x="2184"/>
        <item m="1" x="1508"/>
        <item m="1" x="2484"/>
        <item m="1" x="1081"/>
        <item x="740"/>
        <item x="1000"/>
        <item x="744"/>
        <item x="123"/>
        <item m="1" x="1714"/>
        <item m="1" x="1947"/>
        <item x="381"/>
        <item x="928"/>
        <item m="1" x="1767"/>
        <item m="1" x="2137"/>
        <item m="1" x="1717"/>
        <item m="1" x="2742"/>
        <item m="1" x="2706"/>
        <item m="1" x="2526"/>
        <item m="1" x="1137"/>
        <item m="1" x="2297"/>
        <item m="1" x="1532"/>
        <item m="1" x="1968"/>
        <item m="1" x="1921"/>
        <item m="1" x="1269"/>
        <item m="1" x="1161"/>
        <item m="1" x="1378"/>
        <item m="1" x="1313"/>
        <item m="1" x="1465"/>
        <item m="1" x="2491"/>
        <item m="1" x="1107"/>
        <item m="1" x="1608"/>
        <item m="1" x="2061"/>
        <item m="1" x="2771"/>
        <item m="1" x="2605"/>
        <item m="1" x="1704"/>
        <item m="1" x="1663"/>
        <item m="1" x="2593"/>
        <item x="350"/>
        <item m="1" x="2071"/>
        <item m="1" x="2388"/>
        <item m="1" x="2866"/>
        <item m="1" x="2398"/>
        <item x="694"/>
        <item m="1" x="1359"/>
        <item m="1" x="2012"/>
        <item m="1" x="2048"/>
        <item m="1" x="2470"/>
        <item m="1" x="1591"/>
        <item m="1" x="1496"/>
        <item m="1" x="1164"/>
        <item m="1" x="2628"/>
        <item x="730"/>
        <item m="1" x="1057"/>
        <item m="1" x="1450"/>
        <item m="1" x="1609"/>
        <item m="1" x="1867"/>
        <item x="188"/>
        <item m="1" x="2813"/>
        <item m="1" x="1280"/>
        <item m="1" x="1135"/>
        <item m="1" x="1606"/>
        <item x="269"/>
        <item m="1" x="2708"/>
        <item m="1" x="2801"/>
        <item m="1" x="1766"/>
        <item x="478"/>
        <item m="1" x="1857"/>
        <item m="1" x="1769"/>
        <item m="1" x="1952"/>
        <item m="1" x="2689"/>
        <item m="1" x="2082"/>
        <item m="1" x="1733"/>
        <item x="408"/>
        <item m="1" x="2646"/>
        <item m="1" x="2535"/>
        <item m="1" x="2665"/>
        <item m="1" x="2452"/>
        <item x="567"/>
        <item x="496"/>
        <item m="1" x="1638"/>
        <item x="894"/>
        <item m="1" x="2223"/>
        <item m="1" x="1100"/>
        <item m="1" x="2039"/>
        <item x="428"/>
        <item x="569"/>
        <item m="1" x="2193"/>
        <item x="0"/>
        <item x="21"/>
        <item m="1" x="2831"/>
        <item m="1" x="2151"/>
        <item x="528"/>
        <item x="272"/>
        <item x="689"/>
        <item x="345"/>
        <item m="1" x="1989"/>
        <item x="690"/>
        <item m="1" x="2630"/>
        <item x="317"/>
        <item m="1" x="2412"/>
        <item x="159"/>
        <item x="239"/>
        <item m="1" x="1667"/>
        <item m="1" x="1252"/>
        <item x="990"/>
        <item m="1" x="1784"/>
        <item x="561"/>
        <item m="1" x="2572"/>
        <item m="1" x="2737"/>
        <item m="1" x="1398"/>
        <item x="213"/>
        <item m="1" x="1531"/>
        <item m="1" x="1195"/>
        <item m="1" x="1742"/>
        <item x="196"/>
        <item x="131"/>
        <item m="1" x="1084"/>
        <item x="35"/>
        <item m="1" x="2029"/>
        <item m="1" x="2676"/>
        <item m="1" x="2796"/>
        <item x="47"/>
        <item x="399"/>
        <item m="1" x="1090"/>
        <item x="611"/>
        <item x="271"/>
        <item m="1" x="1715"/>
        <item m="1" x="1094"/>
        <item m="1" x="1970"/>
        <item m="1" x="2794"/>
        <item x="7"/>
        <item m="1" x="1167"/>
        <item x="559"/>
        <item x="531"/>
        <item x="204"/>
        <item x="573"/>
        <item x="115"/>
        <item x="886"/>
        <item m="1" x="1258"/>
        <item m="1" x="1106"/>
        <item x="54"/>
        <item x="202"/>
        <item x="707"/>
        <item m="1" x="2224"/>
        <item x="933"/>
        <item m="1" x="1913"/>
        <item x="313"/>
        <item m="1" x="2079"/>
        <item x="556"/>
        <item x="3"/>
        <item x="538"/>
        <item m="1" x="2652"/>
        <item x="835"/>
        <item x="117"/>
        <item m="1" x="1472"/>
        <item x="966"/>
        <item m="1" x="2159"/>
        <item m="1" x="1319"/>
        <item x="311"/>
        <item m="1" x="1560"/>
        <item m="1" x="2285"/>
        <item x="672"/>
        <item x="22"/>
        <item m="1" x="2010"/>
        <item m="1" x="2460"/>
        <item x="1025"/>
        <item x="536"/>
        <item x="889"/>
        <item m="1" x="2792"/>
        <item m="1" x="1301"/>
        <item m="1" x="1474"/>
        <item m="1" x="1468"/>
        <item m="1" x="2254"/>
        <item m="1" x="1836"/>
        <item m="1" x="1066"/>
        <item m="1" x="1229"/>
        <item x="580"/>
        <item m="1" x="2626"/>
        <item x="81"/>
        <item m="1" x="2006"/>
        <item m="1" x="1819"/>
        <item x="597"/>
        <item m="1" x="1779"/>
        <item m="1" x="2384"/>
        <item m="1" x="1817"/>
        <item m="1" x="1546"/>
        <item m="1" x="2498"/>
        <item x="951"/>
        <item m="1" x="2459"/>
        <item m="1" x="2186"/>
        <item m="1" x="2832"/>
        <item m="1" x="1605"/>
        <item x="1032"/>
        <item m="1" x="2360"/>
        <item m="1" x="1871"/>
        <item m="1" x="2732"/>
        <item m="1" x="2070"/>
        <item m="1" x="1835"/>
        <item m="1" x="2603"/>
        <item m="1" x="1328"/>
        <item m="1" x="2739"/>
        <item m="1" x="2410"/>
        <item m="1" x="2000"/>
        <item m="1" x="1617"/>
        <item m="1" x="1933"/>
        <item x="471"/>
        <item m="1" x="1374"/>
        <item m="1" x="1579"/>
        <item x="552"/>
        <item m="1" x="2597"/>
        <item m="1" x="2882"/>
        <item m="1" x="2275"/>
        <item m="1" x="2886"/>
        <item x="932"/>
        <item x="615"/>
        <item m="1" x="1092"/>
        <item m="1" x="1098"/>
        <item m="1" x="1613"/>
        <item m="1" x="2643"/>
        <item x="877"/>
        <item m="1" x="2819"/>
        <item x="641"/>
        <item m="1" x="2504"/>
        <item m="1" x="1074"/>
        <item m="1" x="1842"/>
        <item x="704"/>
        <item x="973"/>
        <item x="1048"/>
        <item m="1" x="2521"/>
        <item x="846"/>
        <item x="711"/>
        <item m="1" x="1509"/>
        <item m="1" x="1134"/>
        <item m="1" x="2836"/>
        <item m="1" x="2635"/>
        <item m="1" x="1743"/>
        <item x="716"/>
        <item m="1" x="1282"/>
        <item x="258"/>
        <item x="250"/>
        <item x="843"/>
        <item m="1" x="1939"/>
        <item m="1" x="2568"/>
        <item m="1" x="2485"/>
        <item m="1" x="2205"/>
        <item m="1" x="2682"/>
        <item x="675"/>
        <item x="983"/>
        <item m="1" x="1951"/>
        <item m="1" x="1168"/>
        <item x="417"/>
        <item m="1" x="1987"/>
        <item m="1" x="2625"/>
        <item x="980"/>
        <item x="592"/>
        <item m="1" x="1954"/>
        <item x="1017"/>
        <item m="1" x="1494"/>
        <item m="1" x="1452"/>
        <item m="1" x="1760"/>
        <item m="1" x="1244"/>
        <item x="522"/>
        <item x="515"/>
        <item x="512"/>
        <item x="517"/>
        <item m="1" x="2383"/>
        <item x="963"/>
        <item x="684"/>
        <item m="1" x="2659"/>
        <item m="1" x="1966"/>
        <item x="520"/>
        <item x="1002"/>
        <item x="1004"/>
        <item m="1" x="1755"/>
        <item x="354"/>
        <item x="699"/>
        <item m="1" x="2860"/>
        <item x="229"/>
        <item m="1" x="2791"/>
        <item m="1" x="2583"/>
        <item m="1" x="2288"/>
        <item m="1" x="2666"/>
        <item x="568"/>
        <item x="490"/>
        <item m="1" x="1575"/>
        <item x="596"/>
        <item m="1" x="1476"/>
        <item m="1" x="2299"/>
        <item m="1" x="1623"/>
        <item x="618"/>
        <item m="1" x="1426"/>
        <item m="1" x="2282"/>
        <item m="1" x="1988"/>
        <item m="1" x="2036"/>
        <item x="634"/>
        <item m="1" x="2397"/>
        <item x="370"/>
        <item m="1" x="1884"/>
        <item m="1" x="1860"/>
        <item x="833"/>
        <item x="574"/>
        <item x="594"/>
        <item x="601"/>
        <item m="1" x="2231"/>
        <item x="938"/>
        <item x="99"/>
        <item m="1" x="1716"/>
        <item x="273"/>
        <item m="1" x="2331"/>
        <item x="605"/>
        <item m="1" x="1397"/>
        <item m="1" x="1636"/>
        <item m="1" x="2301"/>
        <item x="133"/>
        <item m="1" x="1484"/>
        <item m="1" x="1655"/>
        <item m="1" x="1773"/>
        <item m="1" x="2621"/>
        <item m="1" x="1410"/>
        <item m="1" x="2177"/>
        <item x="1039"/>
        <item x="895"/>
        <item x="433"/>
        <item m="1" x="2524"/>
        <item x="604"/>
        <item m="1" x="1110"/>
        <item m="1" x="1265"/>
        <item x="421"/>
        <item x="677"/>
        <item m="1" x="2610"/>
        <item m="1" x="2669"/>
        <item m="1" x="2277"/>
        <item x="431"/>
        <item m="1" x="1569"/>
        <item x="944"/>
        <item m="1" x="2374"/>
        <item m="1" x="2280"/>
        <item m="1" x="1927"/>
        <item m="1" x="1323"/>
        <item x="519"/>
        <item m="1" x="1995"/>
        <item m="1" x="2072"/>
        <item m="1" x="2799"/>
        <item x="275"/>
        <item x="978"/>
        <item m="1" x="2004"/>
        <item x="763"/>
        <item x="543"/>
        <item m="1" x="2262"/>
        <item m="1" x="2120"/>
        <item x="547"/>
        <item m="1" x="2590"/>
        <item m="1" x="1071"/>
        <item m="1" x="1360"/>
        <item m="1" x="2109"/>
        <item m="1" x="1548"/>
        <item x="227"/>
        <item m="1" x="2878"/>
        <item m="1" x="1064"/>
        <item m="1" x="2835"/>
        <item x="902"/>
        <item m="1" x="2421"/>
        <item x="679"/>
        <item m="1" x="2827"/>
        <item x="819"/>
        <item x="947"/>
        <item m="1" x="1738"/>
        <item m="1" x="1855"/>
        <item x="999"/>
        <item m="1" x="2767"/>
        <item x="1052"/>
        <item m="1" x="2499"/>
        <item m="1" x="2906"/>
        <item m="1" x="1278"/>
        <item m="1" x="1242"/>
        <item x="45"/>
        <item m="1" x="1877"/>
        <item m="1" x="2026"/>
        <item x="1030"/>
        <item m="1" x="2228"/>
        <item m="1" x="2053"/>
        <item m="1" x="2399"/>
        <item x="915"/>
        <item m="1" x="1976"/>
        <item m="1" x="1111"/>
        <item m="1" x="1483"/>
        <item x="857"/>
        <item x="546"/>
        <item m="1" x="2377"/>
        <item m="1" x="1247"/>
        <item m="1" x="2569"/>
        <item m="1" x="2389"/>
        <item m="1" x="2234"/>
        <item x="14"/>
        <item x="16"/>
        <item x="19"/>
        <item x="23"/>
        <item x="25"/>
        <item x="36"/>
        <item x="44"/>
        <item x="59"/>
        <item x="62"/>
        <item x="87"/>
        <item x="92"/>
        <item x="107"/>
        <item x="120"/>
        <item x="150"/>
        <item x="155"/>
        <item x="168"/>
        <item x="182"/>
        <item x="184"/>
        <item x="194"/>
        <item x="195"/>
        <item x="205"/>
        <item x="206"/>
        <item x="242"/>
        <item x="252"/>
        <item x="263"/>
        <item x="323"/>
        <item x="333"/>
        <item x="348"/>
        <item x="349"/>
        <item x="388"/>
        <item x="404"/>
        <item x="411"/>
        <item x="412"/>
        <item x="423"/>
        <item x="429"/>
        <item x="430"/>
        <item x="432"/>
        <item x="451"/>
        <item x="461"/>
        <item x="484"/>
        <item x="503"/>
        <item x="524"/>
        <item x="530"/>
        <item x="579"/>
        <item x="584"/>
        <item x="586"/>
        <item x="587"/>
        <item x="589"/>
        <item x="595"/>
        <item x="609"/>
        <item x="614"/>
        <item x="616"/>
        <item x="619"/>
        <item x="621"/>
        <item x="622"/>
        <item x="627"/>
        <item x="629"/>
        <item x="632"/>
        <item x="635"/>
        <item x="638"/>
        <item x="640"/>
        <item x="645"/>
        <item x="646"/>
        <item x="648"/>
        <item x="651"/>
        <item x="652"/>
        <item x="654"/>
        <item x="661"/>
        <item x="665"/>
        <item x="680"/>
        <item x="682"/>
        <item x="688"/>
        <item x="692"/>
        <item x="701"/>
        <item x="702"/>
        <item x="706"/>
        <item x="709"/>
        <item x="728"/>
        <item x="729"/>
        <item x="731"/>
        <item x="742"/>
        <item x="743"/>
        <item x="748"/>
        <item x="761"/>
        <item x="762"/>
        <item x="771"/>
        <item x="776"/>
        <item x="778"/>
        <item x="780"/>
        <item x="788"/>
        <item x="791"/>
        <item x="792"/>
        <item x="794"/>
        <item x="795"/>
        <item x="796"/>
        <item x="802"/>
        <item x="803"/>
        <item x="811"/>
        <item x="817"/>
        <item x="818"/>
        <item x="825"/>
        <item x="826"/>
        <item x="827"/>
        <item x="836"/>
        <item x="837"/>
        <item x="839"/>
        <item x="840"/>
        <item x="842"/>
        <item x="850"/>
        <item x="851"/>
        <item x="854"/>
        <item x="855"/>
        <item x="856"/>
        <item x="859"/>
        <item x="860"/>
        <item x="861"/>
        <item x="863"/>
        <item x="864"/>
        <item x="868"/>
        <item x="873"/>
        <item x="874"/>
        <item x="875"/>
        <item x="876"/>
        <item x="878"/>
        <item x="879"/>
        <item x="882"/>
        <item x="883"/>
        <item x="884"/>
        <item x="892"/>
        <item x="898"/>
        <item x="905"/>
        <item x="907"/>
        <item x="909"/>
        <item x="911"/>
        <item x="913"/>
        <item x="914"/>
        <item x="916"/>
        <item x="917"/>
        <item x="919"/>
        <item x="920"/>
        <item x="924"/>
        <item x="925"/>
        <item x="931"/>
        <item x="934"/>
        <item x="936"/>
        <item x="939"/>
        <item x="940"/>
        <item x="943"/>
        <item x="945"/>
        <item x="946"/>
        <item x="952"/>
        <item x="959"/>
        <item x="960"/>
        <item x="964"/>
        <item x="965"/>
        <item x="968"/>
        <item x="971"/>
        <item x="972"/>
        <item x="976"/>
        <item x="977"/>
        <item x="984"/>
        <item x="986"/>
        <item x="987"/>
        <item x="988"/>
        <item x="996"/>
        <item x="997"/>
        <item x="1007"/>
        <item x="1008"/>
        <item x="1010"/>
        <item x="1012"/>
        <item x="1014"/>
        <item x="1015"/>
        <item x="1026"/>
        <item x="1031"/>
        <item x="1034"/>
        <item x="1036"/>
        <item x="1037"/>
        <item x="1040"/>
        <item x="1049"/>
        <item x="1051"/>
        <item x="1056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3">
        <item m="1" x="9"/>
        <item h="1" x="1"/>
        <item x="0"/>
        <item m="1" x="6"/>
        <item m="1" x="11"/>
        <item h="1" x="2"/>
        <item h="1" x="3"/>
        <item h="1" m="1" x="10"/>
        <item h="1" m="1" x="8"/>
        <item h="1" m="1" x="5"/>
        <item h="1" m="1" x="7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765">
    <i>
      <x v="4"/>
    </i>
    <i>
      <x v="8"/>
    </i>
    <i>
      <x v="10"/>
    </i>
    <i>
      <x v="13"/>
    </i>
    <i>
      <x v="15"/>
    </i>
    <i>
      <x v="18"/>
    </i>
    <i>
      <x v="19"/>
    </i>
    <i>
      <x v="24"/>
    </i>
    <i>
      <x v="25"/>
    </i>
    <i>
      <x v="32"/>
    </i>
    <i>
      <x v="35"/>
    </i>
    <i>
      <x v="38"/>
    </i>
    <i>
      <x v="39"/>
    </i>
    <i>
      <x v="44"/>
    </i>
    <i>
      <x v="48"/>
    </i>
    <i>
      <x v="50"/>
    </i>
    <i>
      <x v="52"/>
    </i>
    <i>
      <x v="55"/>
    </i>
    <i>
      <x v="56"/>
    </i>
    <i>
      <x v="57"/>
    </i>
    <i>
      <x v="58"/>
    </i>
    <i>
      <x v="65"/>
    </i>
    <i>
      <x v="69"/>
    </i>
    <i>
      <x v="70"/>
    </i>
    <i>
      <x v="72"/>
    </i>
    <i>
      <x v="78"/>
    </i>
    <i>
      <x v="82"/>
    </i>
    <i>
      <x v="89"/>
    </i>
    <i>
      <x v="94"/>
    </i>
    <i>
      <x v="95"/>
    </i>
    <i>
      <x v="99"/>
    </i>
    <i>
      <x v="108"/>
    </i>
    <i>
      <x v="117"/>
    </i>
    <i>
      <x v="125"/>
    </i>
    <i>
      <x v="132"/>
    </i>
    <i>
      <x v="137"/>
    </i>
    <i>
      <x v="139"/>
    </i>
    <i>
      <x v="140"/>
    </i>
    <i>
      <x v="141"/>
    </i>
    <i>
      <x v="143"/>
    </i>
    <i>
      <x v="144"/>
    </i>
    <i>
      <x v="146"/>
    </i>
    <i>
      <x v="154"/>
    </i>
    <i>
      <x v="155"/>
    </i>
    <i>
      <x v="159"/>
    </i>
    <i>
      <x v="160"/>
    </i>
    <i>
      <x v="165"/>
    </i>
    <i>
      <x v="171"/>
    </i>
    <i>
      <x v="174"/>
    </i>
    <i>
      <x v="177"/>
    </i>
    <i>
      <x v="182"/>
    </i>
    <i>
      <x v="185"/>
    </i>
    <i>
      <x v="188"/>
    </i>
    <i>
      <x v="190"/>
    </i>
    <i>
      <x v="194"/>
    </i>
    <i>
      <x v="197"/>
    </i>
    <i>
      <x v="199"/>
    </i>
    <i>
      <x v="208"/>
    </i>
    <i>
      <x v="209"/>
    </i>
    <i>
      <x v="211"/>
    </i>
    <i>
      <x v="215"/>
    </i>
    <i>
      <x v="217"/>
    </i>
    <i>
      <x v="218"/>
    </i>
    <i>
      <x v="228"/>
    </i>
    <i>
      <x v="234"/>
    </i>
    <i>
      <x v="246"/>
    </i>
    <i>
      <x v="253"/>
    </i>
    <i>
      <x v="256"/>
    </i>
    <i>
      <x v="257"/>
    </i>
    <i>
      <x v="258"/>
    </i>
    <i>
      <x v="263"/>
    </i>
    <i>
      <x v="264"/>
    </i>
    <i>
      <x v="265"/>
    </i>
    <i>
      <x v="268"/>
    </i>
    <i>
      <x v="276"/>
    </i>
    <i>
      <x v="277"/>
    </i>
    <i>
      <x v="281"/>
    </i>
    <i>
      <x v="289"/>
    </i>
    <i>
      <x v="291"/>
    </i>
    <i>
      <x v="296"/>
    </i>
    <i>
      <x v="297"/>
    </i>
    <i>
      <x v="306"/>
    </i>
    <i>
      <x v="311"/>
    </i>
    <i>
      <x v="315"/>
    </i>
    <i>
      <x v="318"/>
    </i>
    <i>
      <x v="319"/>
    </i>
    <i>
      <x v="320"/>
    </i>
    <i>
      <x v="324"/>
    </i>
    <i>
      <x v="325"/>
    </i>
    <i>
      <x v="327"/>
    </i>
    <i>
      <x v="332"/>
    </i>
    <i>
      <x v="336"/>
    </i>
    <i>
      <x v="346"/>
    </i>
    <i>
      <x v="351"/>
    </i>
    <i>
      <x v="352"/>
    </i>
    <i>
      <x v="355"/>
    </i>
    <i>
      <x v="356"/>
    </i>
    <i>
      <x v="357"/>
    </i>
    <i>
      <x v="361"/>
    </i>
    <i>
      <x v="362"/>
    </i>
    <i>
      <x v="363"/>
    </i>
    <i>
      <x v="364"/>
    </i>
    <i>
      <x v="365"/>
    </i>
    <i>
      <x v="366"/>
    </i>
    <i>
      <x v="369"/>
    </i>
    <i>
      <x v="371"/>
    </i>
    <i>
      <x v="374"/>
    </i>
    <i>
      <x v="378"/>
    </i>
    <i>
      <x v="379"/>
    </i>
    <i>
      <x v="381"/>
    </i>
    <i>
      <x v="383"/>
    </i>
    <i>
      <x v="385"/>
    </i>
    <i>
      <x v="389"/>
    </i>
    <i>
      <x v="400"/>
    </i>
    <i>
      <x v="408"/>
    </i>
    <i>
      <x v="412"/>
    </i>
    <i>
      <x v="420"/>
    </i>
    <i>
      <x v="426"/>
    </i>
    <i>
      <x v="431"/>
    </i>
    <i>
      <x v="435"/>
    </i>
    <i>
      <x v="436"/>
    </i>
    <i>
      <x v="438"/>
    </i>
    <i>
      <x v="451"/>
    </i>
    <i>
      <x v="452"/>
    </i>
    <i>
      <x v="454"/>
    </i>
    <i>
      <x v="459"/>
    </i>
    <i>
      <x v="462"/>
    </i>
    <i>
      <x v="463"/>
    </i>
    <i>
      <x v="464"/>
    </i>
    <i>
      <x v="471"/>
    </i>
    <i>
      <x v="472"/>
    </i>
    <i>
      <x v="482"/>
    </i>
    <i>
      <x v="489"/>
    </i>
    <i>
      <x v="499"/>
    </i>
    <i>
      <x v="501"/>
    </i>
    <i>
      <x v="506"/>
    </i>
    <i>
      <x v="508"/>
    </i>
    <i>
      <x v="510"/>
    </i>
    <i>
      <x v="513"/>
    </i>
    <i>
      <x v="514"/>
    </i>
    <i>
      <x v="522"/>
    </i>
    <i>
      <x v="528"/>
    </i>
    <i>
      <x v="532"/>
    </i>
    <i>
      <x v="536"/>
    </i>
    <i>
      <x v="539"/>
    </i>
    <i>
      <x v="540"/>
    </i>
    <i>
      <x v="541"/>
    </i>
    <i>
      <x v="542"/>
    </i>
    <i>
      <x v="543"/>
    </i>
    <i>
      <x v="545"/>
    </i>
    <i>
      <x v="554"/>
    </i>
    <i>
      <x v="555"/>
    </i>
    <i>
      <x v="557"/>
    </i>
    <i>
      <x v="558"/>
    </i>
    <i>
      <x v="566"/>
    </i>
    <i>
      <x v="575"/>
    </i>
    <i>
      <x v="577"/>
    </i>
    <i>
      <x v="578"/>
    </i>
    <i>
      <x v="579"/>
    </i>
    <i>
      <x v="590"/>
    </i>
    <i>
      <x v="593"/>
    </i>
    <i>
      <x v="596"/>
    </i>
    <i>
      <x v="603"/>
    </i>
    <i>
      <x v="607"/>
    </i>
    <i>
      <x v="608"/>
    </i>
    <i>
      <x v="610"/>
    </i>
    <i>
      <x v="617"/>
    </i>
    <i>
      <x v="623"/>
    </i>
    <i>
      <x v="645"/>
    </i>
    <i>
      <x v="657"/>
    </i>
    <i>
      <x v="674"/>
    </i>
    <i>
      <x v="686"/>
    </i>
    <i>
      <x v="710"/>
    </i>
    <i>
      <x v="714"/>
    </i>
    <i>
      <x v="726"/>
    </i>
    <i>
      <x v="728"/>
    </i>
    <i>
      <x v="729"/>
    </i>
    <i>
      <x v="730"/>
    </i>
    <i>
      <x v="731"/>
    </i>
    <i>
      <x v="736"/>
    </i>
    <i>
      <x v="746"/>
    </i>
    <i>
      <x v="747"/>
    </i>
    <i>
      <x v="759"/>
    </i>
    <i>
      <x v="762"/>
    </i>
    <i>
      <x v="767"/>
    </i>
    <i>
      <x v="772"/>
    </i>
    <i>
      <x v="777"/>
    </i>
    <i>
      <x v="779"/>
    </i>
    <i>
      <x v="781"/>
    </i>
    <i>
      <x v="782"/>
    </i>
    <i>
      <x v="795"/>
    </i>
    <i>
      <x v="798"/>
    </i>
    <i>
      <x v="805"/>
    </i>
    <i>
      <x v="807"/>
    </i>
    <i>
      <x v="810"/>
    </i>
    <i>
      <x v="812"/>
    </i>
    <i>
      <x v="821"/>
    </i>
    <i>
      <x v="823"/>
    </i>
    <i>
      <x v="829"/>
    </i>
    <i>
      <x v="831"/>
    </i>
    <i>
      <x v="835"/>
    </i>
    <i>
      <x v="847"/>
    </i>
    <i>
      <x v="849"/>
    </i>
    <i>
      <x v="853"/>
    </i>
    <i>
      <x v="854"/>
    </i>
    <i>
      <x v="856"/>
    </i>
    <i>
      <x v="861"/>
    </i>
    <i>
      <x v="863"/>
    </i>
    <i>
      <x v="868"/>
    </i>
    <i>
      <x v="869"/>
    </i>
    <i>
      <x v="872"/>
    </i>
    <i>
      <x v="873"/>
    </i>
    <i>
      <x v="877"/>
    </i>
    <i>
      <x v="878"/>
    </i>
    <i>
      <x v="881"/>
    </i>
    <i>
      <x v="886"/>
    </i>
    <i>
      <x v="894"/>
    </i>
    <i>
      <x v="898"/>
    </i>
    <i>
      <x v="899"/>
    </i>
    <i>
      <x v="901"/>
    </i>
    <i>
      <x v="903"/>
    </i>
    <i>
      <x v="905"/>
    </i>
    <i>
      <x v="906"/>
    </i>
    <i>
      <x v="912"/>
    </i>
    <i>
      <x v="914"/>
    </i>
    <i>
      <x v="915"/>
    </i>
    <i>
      <x v="920"/>
    </i>
    <i>
      <x v="921"/>
    </i>
    <i>
      <x v="922"/>
    </i>
    <i>
      <x v="926"/>
    </i>
    <i>
      <x v="933"/>
    </i>
    <i>
      <x v="934"/>
    </i>
    <i>
      <x v="937"/>
    </i>
    <i>
      <x v="943"/>
    </i>
    <i>
      <x v="945"/>
    </i>
    <i>
      <x v="950"/>
    </i>
    <i>
      <x v="954"/>
    </i>
    <i>
      <x v="961"/>
    </i>
    <i>
      <x v="966"/>
    </i>
    <i>
      <x v="967"/>
    </i>
    <i>
      <x v="975"/>
    </i>
    <i>
      <x v="980"/>
    </i>
    <i>
      <x v="981"/>
    </i>
    <i>
      <x v="984"/>
    </i>
    <i>
      <x v="988"/>
    </i>
    <i>
      <x v="989"/>
    </i>
    <i>
      <x v="993"/>
    </i>
    <i>
      <x v="996"/>
    </i>
    <i>
      <x v="997"/>
    </i>
    <i>
      <x v="1002"/>
    </i>
    <i>
      <x v="1004"/>
    </i>
    <i>
      <x v="1009"/>
    </i>
    <i>
      <x v="1013"/>
    </i>
    <i>
      <x v="1015"/>
    </i>
    <i>
      <x v="1017"/>
    </i>
    <i>
      <x v="1020"/>
    </i>
    <i>
      <x v="1021"/>
    </i>
    <i>
      <x v="1023"/>
    </i>
    <i>
      <x v="1027"/>
    </i>
    <i>
      <x v="1028"/>
    </i>
    <i>
      <x v="1039"/>
    </i>
    <i>
      <x v="1040"/>
    </i>
    <i>
      <x v="1048"/>
    </i>
    <i>
      <x v="1053"/>
    </i>
    <i>
      <x v="1054"/>
    </i>
    <i>
      <x v="1059"/>
    </i>
    <i>
      <x v="1060"/>
    </i>
    <i>
      <x v="1061"/>
    </i>
    <i>
      <x v="1062"/>
    </i>
    <i>
      <x v="1065"/>
    </i>
    <i>
      <x v="1070"/>
    </i>
    <i>
      <x v="1078"/>
    </i>
    <i>
      <x v="1081"/>
    </i>
    <i>
      <x v="1094"/>
    </i>
    <i>
      <x v="1095"/>
    </i>
    <i>
      <x v="1097"/>
    </i>
    <i>
      <x v="1099"/>
    </i>
    <i>
      <x v="1103"/>
    </i>
    <i>
      <x v="1105"/>
    </i>
    <i>
      <x v="1110"/>
    </i>
    <i>
      <x v="1113"/>
    </i>
    <i>
      <x v="1121"/>
    </i>
    <i>
      <x v="1122"/>
    </i>
    <i>
      <x v="1123"/>
    </i>
    <i>
      <x v="1125"/>
    </i>
    <i>
      <x v="1127"/>
    </i>
    <i>
      <x v="1132"/>
    </i>
    <i>
      <x v="1133"/>
    </i>
    <i>
      <x v="1135"/>
    </i>
    <i>
      <x v="1137"/>
    </i>
    <i>
      <x v="1141"/>
    </i>
    <i>
      <x v="1142"/>
    </i>
    <i>
      <x v="1144"/>
    </i>
    <i>
      <x v="1145"/>
    </i>
    <i>
      <x v="1147"/>
    </i>
    <i>
      <x v="1160"/>
    </i>
    <i>
      <x v="1162"/>
    </i>
    <i>
      <x v="1165"/>
    </i>
    <i>
      <x v="1166"/>
    </i>
    <i>
      <x v="1180"/>
    </i>
    <i>
      <x v="1182"/>
    </i>
    <i>
      <x v="1185"/>
    </i>
    <i>
      <x v="1188"/>
    </i>
    <i>
      <x v="1191"/>
    </i>
    <i>
      <x v="1193"/>
    </i>
    <i>
      <x v="1199"/>
    </i>
    <i>
      <x v="1201"/>
    </i>
    <i>
      <x v="1202"/>
    </i>
    <i>
      <x v="1206"/>
    </i>
    <i>
      <x v="1228"/>
    </i>
    <i>
      <x v="1230"/>
    </i>
    <i>
      <x v="1235"/>
    </i>
    <i>
      <x v="1236"/>
    </i>
    <i>
      <x v="1241"/>
    </i>
    <i>
      <x v="1243"/>
    </i>
    <i>
      <x v="1247"/>
    </i>
    <i>
      <x v="1265"/>
    </i>
    <i>
      <x v="1270"/>
    </i>
    <i>
      <x v="1272"/>
    </i>
    <i>
      <x v="1275"/>
    </i>
    <i>
      <x v="1278"/>
    </i>
    <i>
      <x v="1279"/>
    </i>
    <i>
      <x v="1287"/>
    </i>
    <i>
      <x v="1289"/>
    </i>
    <i>
      <x v="1291"/>
    </i>
    <i>
      <x v="1294"/>
    </i>
    <i>
      <x v="1302"/>
    </i>
    <i>
      <x v="1307"/>
    </i>
    <i>
      <x v="1309"/>
    </i>
    <i>
      <x v="1315"/>
    </i>
    <i>
      <x v="1316"/>
    </i>
    <i>
      <x v="1317"/>
    </i>
    <i>
      <x v="1320"/>
    </i>
    <i>
      <x v="1322"/>
    </i>
    <i>
      <x v="1324"/>
    </i>
    <i>
      <x v="1328"/>
    </i>
    <i>
      <x v="1329"/>
    </i>
    <i>
      <x v="1333"/>
    </i>
    <i>
      <x v="1337"/>
    </i>
    <i>
      <x v="1338"/>
    </i>
    <i>
      <x v="1343"/>
    </i>
    <i>
      <x v="1344"/>
    </i>
    <i>
      <x v="1349"/>
    </i>
    <i>
      <x v="1356"/>
    </i>
    <i>
      <x v="1366"/>
    </i>
    <i>
      <x v="1375"/>
    </i>
    <i>
      <x v="1378"/>
    </i>
    <i>
      <x v="1379"/>
    </i>
    <i>
      <x v="1382"/>
    </i>
    <i>
      <x v="1395"/>
    </i>
    <i>
      <x v="1396"/>
    </i>
    <i>
      <x v="1399"/>
    </i>
    <i>
      <x v="1402"/>
    </i>
    <i>
      <x v="1407"/>
    </i>
    <i>
      <x v="1415"/>
    </i>
    <i>
      <x v="1422"/>
    </i>
    <i>
      <x v="1429"/>
    </i>
    <i>
      <x v="1433"/>
    </i>
    <i>
      <x v="1436"/>
    </i>
    <i>
      <x v="1438"/>
    </i>
    <i>
      <x v="1439"/>
    </i>
    <i>
      <x v="1440"/>
    </i>
    <i>
      <x v="1448"/>
    </i>
    <i>
      <x v="1464"/>
    </i>
    <i>
      <x v="1471"/>
    </i>
    <i>
      <x v="1472"/>
    </i>
    <i>
      <x v="1482"/>
    </i>
    <i>
      <x v="1488"/>
    </i>
    <i>
      <x v="1494"/>
    </i>
    <i>
      <x v="1499"/>
    </i>
    <i>
      <x v="1500"/>
    </i>
    <i>
      <x v="1502"/>
    </i>
    <i>
      <x v="1506"/>
    </i>
    <i>
      <x v="1510"/>
    </i>
    <i>
      <x v="1518"/>
    </i>
    <i>
      <x v="1524"/>
    </i>
    <i>
      <x v="1529"/>
    </i>
    <i>
      <x v="1530"/>
    </i>
    <i>
      <x v="1542"/>
    </i>
    <i>
      <x v="1550"/>
    </i>
    <i>
      <x v="1556"/>
    </i>
    <i>
      <x v="1557"/>
    </i>
    <i>
      <x v="1560"/>
    </i>
    <i>
      <x v="1566"/>
    </i>
    <i>
      <x v="1568"/>
    </i>
    <i>
      <x v="1578"/>
    </i>
    <i>
      <x v="1580"/>
    </i>
    <i>
      <x v="1584"/>
    </i>
    <i>
      <x v="1587"/>
    </i>
    <i>
      <x v="1588"/>
    </i>
    <i>
      <x v="1593"/>
    </i>
    <i>
      <x v="1614"/>
    </i>
    <i>
      <x v="1621"/>
    </i>
    <i>
      <x v="1627"/>
    </i>
    <i>
      <x v="1628"/>
    </i>
    <i>
      <x v="1642"/>
    </i>
    <i>
      <x v="1650"/>
    </i>
    <i>
      <x v="1662"/>
    </i>
    <i>
      <x v="1669"/>
    </i>
    <i>
      <x v="1679"/>
    </i>
    <i>
      <x v="1680"/>
    </i>
    <i>
      <x v="1681"/>
    </i>
    <i>
      <x v="1695"/>
    </i>
    <i>
      <x v="1701"/>
    </i>
    <i>
      <x v="1704"/>
    </i>
    <i>
      <x v="1706"/>
    </i>
    <i>
      <x v="1715"/>
    </i>
    <i>
      <x v="1718"/>
    </i>
    <i>
      <x v="1720"/>
    </i>
    <i>
      <x v="1721"/>
    </i>
    <i>
      <x v="1729"/>
    </i>
    <i>
      <x v="1732"/>
    </i>
    <i>
      <x v="1734"/>
    </i>
    <i>
      <x v="1754"/>
    </i>
    <i>
      <x v="1756"/>
    </i>
    <i>
      <x v="1757"/>
    </i>
    <i>
      <x v="1761"/>
    </i>
    <i>
      <x v="1765"/>
    </i>
    <i>
      <x v="1769"/>
    </i>
    <i>
      <x v="1771"/>
    </i>
    <i>
      <x v="1777"/>
    </i>
    <i>
      <x v="1783"/>
    </i>
    <i>
      <x v="1789"/>
    </i>
    <i>
      <x v="1792"/>
    </i>
    <i>
      <x v="1794"/>
    </i>
    <i>
      <x v="1796"/>
    </i>
    <i>
      <x v="1797"/>
    </i>
    <i>
      <x v="1814"/>
    </i>
    <i>
      <x v="1818"/>
    </i>
    <i>
      <x v="1822"/>
    </i>
    <i>
      <x v="1837"/>
    </i>
    <i>
      <x v="1838"/>
    </i>
    <i>
      <x v="1847"/>
    </i>
    <i>
      <x v="1849"/>
    </i>
    <i>
      <x v="1850"/>
    </i>
    <i>
      <x v="1855"/>
    </i>
    <i>
      <x v="1873"/>
    </i>
    <i>
      <x v="1875"/>
    </i>
    <i>
      <x v="1878"/>
    </i>
    <i>
      <x v="1887"/>
    </i>
    <i>
      <x v="1889"/>
    </i>
    <i>
      <x v="1891"/>
    </i>
    <i>
      <x v="1905"/>
    </i>
    <i>
      <x v="1907"/>
    </i>
    <i>
      <x v="1911"/>
    </i>
    <i>
      <x v="1925"/>
    </i>
    <i>
      <x v="1928"/>
    </i>
    <i>
      <x v="1931"/>
    </i>
    <i>
      <x v="1934"/>
    </i>
    <i>
      <x v="1948"/>
    </i>
    <i>
      <x v="1955"/>
    </i>
    <i>
      <x v="1959"/>
    </i>
    <i>
      <x v="1962"/>
    </i>
    <i>
      <x v="1966"/>
    </i>
    <i>
      <x v="1973"/>
    </i>
    <i>
      <x v="1978"/>
    </i>
    <i>
      <x v="1979"/>
    </i>
    <i>
      <x v="1981"/>
    </i>
    <i>
      <x v="1982"/>
    </i>
    <i>
      <x v="1983"/>
    </i>
    <i>
      <x v="1985"/>
    </i>
    <i>
      <x v="1986"/>
    </i>
    <i>
      <x v="1988"/>
    </i>
    <i>
      <x v="1989"/>
    </i>
    <i>
      <x v="1993"/>
    </i>
    <i>
      <x v="1994"/>
    </i>
    <i>
      <x v="1997"/>
    </i>
    <i>
      <x v="1999"/>
    </i>
    <i>
      <x v="2012"/>
    </i>
    <i>
      <x v="2025"/>
    </i>
    <i>
      <x v="2031"/>
    </i>
    <i>
      <x v="2034"/>
    </i>
    <i>
      <x v="2035"/>
    </i>
    <i>
      <x v="2045"/>
    </i>
    <i>
      <x v="2046"/>
    </i>
    <i>
      <x v="2047"/>
    </i>
    <i>
      <x v="2053"/>
    </i>
    <i>
      <x v="2057"/>
    </i>
    <i>
      <x v="2065"/>
    </i>
    <i>
      <x v="2072"/>
    </i>
    <i>
      <x v="2078"/>
    </i>
    <i>
      <x v="2092"/>
    </i>
    <i>
      <x v="2098"/>
    </i>
    <i>
      <x v="2099"/>
    </i>
    <i>
      <x v="2100"/>
    </i>
    <i>
      <x v="2115"/>
    </i>
    <i>
      <x v="2116"/>
    </i>
    <i>
      <x v="2119"/>
    </i>
    <i>
      <x v="2121"/>
    </i>
    <i>
      <x v="2122"/>
    </i>
    <i>
      <x v="2123"/>
    </i>
    <i>
      <x v="2129"/>
    </i>
    <i>
      <x v="2130"/>
    </i>
    <i>
      <x v="2151"/>
    </i>
    <i>
      <x v="2166"/>
    </i>
    <i>
      <x v="2178"/>
    </i>
    <i>
      <x v="2183"/>
    </i>
    <i>
      <x v="2187"/>
    </i>
    <i>
      <x v="2188"/>
    </i>
    <i>
      <x v="2193"/>
    </i>
    <i>
      <x v="2198"/>
    </i>
    <i>
      <x v="2203"/>
    </i>
    <i>
      <x v="2206"/>
    </i>
    <i>
      <x v="2209"/>
    </i>
    <i>
      <x v="2214"/>
    </i>
    <i>
      <x v="2217"/>
    </i>
    <i>
      <x v="2223"/>
    </i>
    <i>
      <x v="2224"/>
    </i>
    <i>
      <x v="2226"/>
    </i>
    <i>
      <x v="2230"/>
    </i>
    <i>
      <x v="2231"/>
    </i>
    <i>
      <x v="2235"/>
    </i>
    <i>
      <x v="2241"/>
    </i>
    <i>
      <x v="2251"/>
    </i>
    <i>
      <x v="2264"/>
    </i>
    <i>
      <x v="2274"/>
    </i>
    <i>
      <x v="2280"/>
    </i>
    <i>
      <x v="2283"/>
    </i>
    <i>
      <x v="2284"/>
    </i>
    <i>
      <x v="2285"/>
    </i>
    <i>
      <x v="2288"/>
    </i>
    <i>
      <x v="2291"/>
    </i>
    <i>
      <x v="2296"/>
    </i>
    <i>
      <x v="2305"/>
    </i>
    <i>
      <x v="2306"/>
    </i>
    <i>
      <x v="2308"/>
    </i>
    <i>
      <x v="2309"/>
    </i>
    <i>
      <x v="2320"/>
    </i>
    <i>
      <x v="2321"/>
    </i>
    <i>
      <x v="2331"/>
    </i>
    <i>
      <x v="2334"/>
    </i>
    <i>
      <x v="2339"/>
    </i>
    <i>
      <x v="2340"/>
    </i>
    <i>
      <x v="2342"/>
    </i>
    <i>
      <x v="2345"/>
    </i>
    <i>
      <x v="2346"/>
    </i>
    <i>
      <x v="2377"/>
    </i>
    <i>
      <x v="2386"/>
    </i>
    <i>
      <x v="2391"/>
    </i>
    <i>
      <x v="2396"/>
    </i>
    <i>
      <x v="2400"/>
    </i>
    <i>
      <x v="2407"/>
    </i>
    <i>
      <x v="2413"/>
    </i>
    <i>
      <x v="2415"/>
    </i>
    <i>
      <x v="2419"/>
    </i>
    <i>
      <x v="2422"/>
    </i>
    <i>
      <x v="2427"/>
    </i>
    <i>
      <x v="2428"/>
    </i>
    <i>
      <x v="2429"/>
    </i>
    <i>
      <x v="2431"/>
    </i>
    <i>
      <x v="2433"/>
    </i>
    <i>
      <x v="2435"/>
    </i>
    <i>
      <x v="2436"/>
    </i>
    <i>
      <x v="2439"/>
    </i>
    <i>
      <x v="2445"/>
    </i>
    <i>
      <x v="2449"/>
    </i>
    <i>
      <x v="2450"/>
    </i>
    <i>
      <x v="2456"/>
    </i>
    <i>
      <x v="2459"/>
    </i>
    <i>
      <x v="2465"/>
    </i>
    <i>
      <x v="2469"/>
    </i>
    <i>
      <x v="2470"/>
    </i>
    <i>
      <x v="2471"/>
    </i>
    <i>
      <x v="2472"/>
    </i>
    <i>
      <x v="2477"/>
    </i>
    <i>
      <x v="2479"/>
    </i>
    <i>
      <x v="2481"/>
    </i>
    <i>
      <x v="2485"/>
    </i>
    <i>
      <x v="2487"/>
    </i>
    <i>
      <x v="2488"/>
    </i>
    <i>
      <x v="2490"/>
    </i>
    <i>
      <x v="2496"/>
    </i>
    <i>
      <x v="2502"/>
    </i>
    <i>
      <x v="2513"/>
    </i>
    <i>
      <x v="2522"/>
    </i>
    <i>
      <x v="2527"/>
    </i>
    <i>
      <x v="2540"/>
    </i>
    <i>
      <x v="2548"/>
    </i>
    <i>
      <x v="2549"/>
    </i>
    <i>
      <x v="2554"/>
    </i>
    <i>
      <x v="2556"/>
    </i>
    <i>
      <x v="2560"/>
    </i>
    <i>
      <x v="2561"/>
    </i>
    <i>
      <x v="2564"/>
    </i>
    <i>
      <x v="2565"/>
    </i>
    <i>
      <x v="2571"/>
    </i>
    <i>
      <x v="2575"/>
    </i>
    <i>
      <x v="2581"/>
    </i>
    <i>
      <x v="2582"/>
    </i>
    <i>
      <x v="2585"/>
    </i>
    <i>
      <x v="2601"/>
    </i>
    <i>
      <x v="2602"/>
    </i>
    <i>
      <x v="2606"/>
    </i>
    <i>
      <x v="2607"/>
    </i>
    <i>
      <x v="2609"/>
    </i>
    <i>
      <x v="2610"/>
    </i>
    <i>
      <x v="2612"/>
    </i>
    <i>
      <x v="2617"/>
    </i>
    <i>
      <x v="2620"/>
    </i>
    <i>
      <x v="2624"/>
    </i>
    <i>
      <x v="2629"/>
    </i>
    <i>
      <x v="2631"/>
    </i>
    <i>
      <x v="2634"/>
    </i>
    <i>
      <x v="2635"/>
    </i>
    <i>
      <x v="2637"/>
    </i>
    <i>
      <x v="2639"/>
    </i>
    <i>
      <x v="2640"/>
    </i>
    <i>
      <x v="2648"/>
    </i>
    <i>
      <x v="2655"/>
    </i>
    <i>
      <x v="2663"/>
    </i>
    <i>
      <x v="2674"/>
    </i>
    <i>
      <x v="2678"/>
    </i>
    <i>
      <x v="2679"/>
    </i>
    <i>
      <x v="2681"/>
    </i>
    <i>
      <x v="2685"/>
    </i>
    <i>
      <x v="2691"/>
    </i>
    <i>
      <x v="2695"/>
    </i>
    <i>
      <x v="2697"/>
    </i>
    <i>
      <x v="2699"/>
    </i>
    <i>
      <x v="2700"/>
    </i>
    <i>
      <x v="2713"/>
    </i>
    <i>
      <x v="2717"/>
    </i>
    <i>
      <x v="2721"/>
    </i>
    <i>
      <x v="2722"/>
    </i>
    <i>
      <x v="2728"/>
    </i>
    <i>
      <x v="2729"/>
    </i>
    <i>
      <x v="2730"/>
    </i>
    <i>
      <x v="2732"/>
    </i>
    <i>
      <x v="2733"/>
    </i>
    <i>
      <x v="2734"/>
    </i>
    <i>
      <x v="2735"/>
    </i>
    <i>
      <x v="2736"/>
    </i>
    <i>
      <x v="2737"/>
    </i>
    <i>
      <x v="2739"/>
    </i>
    <i>
      <x v="2740"/>
    </i>
    <i>
      <x v="2741"/>
    </i>
    <i>
      <x v="2742"/>
    </i>
    <i>
      <x v="2743"/>
    </i>
    <i>
      <x v="2745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6"/>
    </i>
    <i>
      <x v="2767"/>
    </i>
    <i>
      <x v="2768"/>
    </i>
    <i>
      <x v="2778"/>
    </i>
    <i>
      <x v="2779"/>
    </i>
    <i>
      <x v="2780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2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5"/>
    </i>
    <i>
      <x v="2818"/>
    </i>
    <i>
      <x v="2822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8"/>
    </i>
    <i>
      <x v="2881"/>
    </i>
    <i>
      <x v="2882"/>
    </i>
    <i>
      <x v="2883"/>
    </i>
    <i>
      <x v="2884"/>
    </i>
    <i>
      <x v="2885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7"/>
    </i>
    <i>
      <x v="2901"/>
    </i>
    <i>
      <x v="2902"/>
    </i>
    <i>
      <x v="2903"/>
    </i>
    <i>
      <x v="2905"/>
    </i>
    <i>
      <x v="2906"/>
    </i>
    <i>
      <x v="2908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1740">
      <pivotArea grandRow="1" outline="0" collapsedLevelsAreSubtotals="1" fieldPosition="0"/>
    </format>
    <format dxfId="1739">
      <pivotArea dataOnly="0" labelOnly="1" grandRow="1" outline="0" fieldPosition="0"/>
    </format>
    <format dxfId="1738">
      <pivotArea dataOnly="0" labelOnly="1" outline="0" axis="axisValues" fieldPosition="0"/>
    </format>
    <format dxfId="1737">
      <pivotArea dataOnly="0" labelOnly="1" outline="0" axis="axisValues" fieldPosition="0"/>
    </format>
    <format dxfId="1736">
      <pivotArea dataOnly="0" labelOnly="1" outline="0" axis="axisValues" fieldPosition="0"/>
    </format>
    <format dxfId="1735">
      <pivotArea dataOnly="0" labelOnly="1" outline="0" axis="axisValues" fieldPosition="0"/>
    </format>
    <format dxfId="1734">
      <pivotArea type="all" dataOnly="0" outline="0" fieldPosition="0"/>
    </format>
    <format dxfId="1733">
      <pivotArea outline="0" collapsedLevelsAreSubtotals="1" fieldPosition="0"/>
    </format>
    <format dxfId="1732">
      <pivotArea field="6" type="button" dataOnly="0" labelOnly="1" outline="0" axis="axisRow" fieldPosition="0"/>
    </format>
    <format dxfId="1731">
      <pivotArea dataOnly="0" labelOnly="1" outline="0" axis="axisValues" fieldPosition="0"/>
    </format>
    <format dxfId="1730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1729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1728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1727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1726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1725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1724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1723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1722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1721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1720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1719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1718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1717">
      <pivotArea dataOnly="0" labelOnly="1" grandRow="1" outline="0" fieldPosition="0"/>
    </format>
    <format dxfId="17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0" applyNumberFormats="0" applyBorderFormats="0" applyFontFormats="0" applyPatternFormats="0" applyAlignmentFormats="0" applyWidthHeightFormats="1" dataCaption="Valores" updatedVersion="8" minRefreshableVersion="3" itemPrintTitles="1" createdVersion="6" indent="0" outline="1" outlineData="1" multipleFieldFilters="0">
  <location ref="A3:M1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h="1" x="1"/>
        <item h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515">
      <pivotArea type="all" dataOnly="0" outline="0" fieldPosition="0"/>
    </format>
    <format dxfId="1514">
      <pivotArea outline="0" collapsedLevelsAreSubtotals="1" fieldPosition="0"/>
    </format>
    <format dxfId="1513">
      <pivotArea type="origin" dataOnly="0" labelOnly="1" outline="0" fieldPosition="0"/>
    </format>
    <format dxfId="1512">
      <pivotArea field="19" type="button" dataOnly="0" labelOnly="1" outline="0" axis="axisCol" fieldPosition="0"/>
    </format>
    <format dxfId="1511">
      <pivotArea type="topRight" dataOnly="0" labelOnly="1" outline="0" fieldPosition="0"/>
    </format>
    <format dxfId="1510">
      <pivotArea field="14" type="button" dataOnly="0" labelOnly="1" outline="0" axis="axisRow" fieldPosition="0"/>
    </format>
    <format dxfId="1509">
      <pivotArea dataOnly="0" labelOnly="1" fieldPosition="0">
        <references count="1">
          <reference field="14" count="0"/>
        </references>
      </pivotArea>
    </format>
    <format dxfId="1508">
      <pivotArea dataOnly="0" labelOnly="1" grandRow="1" outline="0" fieldPosition="0"/>
    </format>
    <format dxfId="1507">
      <pivotArea dataOnly="0" labelOnly="1" fieldPosition="0">
        <references count="1">
          <reference field="19" count="0"/>
        </references>
      </pivotArea>
    </format>
    <format dxfId="1506">
      <pivotArea dataOnly="0" labelOnly="1" grandCol="1" outline="0" fieldPosition="0"/>
    </format>
    <format dxfId="1505">
      <pivotArea type="all" dataOnly="0" outline="0" fieldPosition="0"/>
    </format>
    <format dxfId="1504">
      <pivotArea outline="0" collapsedLevelsAreSubtotals="1" fieldPosition="0"/>
    </format>
    <format dxfId="1503">
      <pivotArea type="origin" dataOnly="0" labelOnly="1" outline="0" fieldPosition="0"/>
    </format>
    <format dxfId="1502">
      <pivotArea field="19" type="button" dataOnly="0" labelOnly="1" outline="0" axis="axisCol" fieldPosition="0"/>
    </format>
    <format dxfId="1501">
      <pivotArea type="topRight" dataOnly="0" labelOnly="1" outline="0" fieldPosition="0"/>
    </format>
    <format dxfId="1500">
      <pivotArea field="14" type="button" dataOnly="0" labelOnly="1" outline="0" axis="axisRow" fieldPosition="0"/>
    </format>
    <format dxfId="1499">
      <pivotArea dataOnly="0" labelOnly="1" fieldPosition="0">
        <references count="1">
          <reference field="14" count="0"/>
        </references>
      </pivotArea>
    </format>
    <format dxfId="1498">
      <pivotArea dataOnly="0" labelOnly="1" grandRow="1" outline="0" fieldPosition="0"/>
    </format>
    <format dxfId="1497">
      <pivotArea dataOnly="0" labelOnly="1" fieldPosition="0">
        <references count="1">
          <reference field="19" count="0"/>
        </references>
      </pivotArea>
    </format>
    <format dxfId="1496">
      <pivotArea dataOnly="0" labelOnly="1" grandCol="1" outline="0" fieldPosition="0"/>
    </format>
    <format dxfId="1495">
      <pivotArea type="all" dataOnly="0" outline="0" fieldPosition="0"/>
    </format>
    <format dxfId="1494">
      <pivotArea outline="0" collapsedLevelsAreSubtotals="1" fieldPosition="0"/>
    </format>
    <format dxfId="1493">
      <pivotArea type="origin" dataOnly="0" labelOnly="1" outline="0" fieldPosition="0"/>
    </format>
    <format dxfId="1492">
      <pivotArea field="19" type="button" dataOnly="0" labelOnly="1" outline="0" axis="axisCol" fieldPosition="0"/>
    </format>
    <format dxfId="1491">
      <pivotArea type="topRight" dataOnly="0" labelOnly="1" outline="0" fieldPosition="0"/>
    </format>
    <format dxfId="1490">
      <pivotArea field="14" type="button" dataOnly="0" labelOnly="1" outline="0" axis="axisRow" fieldPosition="0"/>
    </format>
    <format dxfId="1489">
      <pivotArea dataOnly="0" labelOnly="1" fieldPosition="0">
        <references count="1">
          <reference field="14" count="0"/>
        </references>
      </pivotArea>
    </format>
    <format dxfId="1488">
      <pivotArea dataOnly="0" labelOnly="1" grandRow="1" outline="0" fieldPosition="0"/>
    </format>
    <format dxfId="1487">
      <pivotArea dataOnly="0" labelOnly="1" fieldPosition="0">
        <references count="1">
          <reference field="19" count="0"/>
        </references>
      </pivotArea>
    </format>
    <format dxfId="1486">
      <pivotArea dataOnly="0" labelOnly="1" grandCol="1" outline="0" fieldPosition="0"/>
    </format>
    <format dxfId="1485">
      <pivotArea type="all" dataOnly="0" outline="0" fieldPosition="0"/>
    </format>
    <format dxfId="1484">
      <pivotArea outline="0" collapsedLevelsAreSubtotals="1" fieldPosition="0"/>
    </format>
    <format dxfId="1483">
      <pivotArea type="origin" dataOnly="0" labelOnly="1" outline="0" fieldPosition="0"/>
    </format>
    <format dxfId="1482">
      <pivotArea field="19" type="button" dataOnly="0" labelOnly="1" outline="0" axis="axisCol" fieldPosition="0"/>
    </format>
    <format dxfId="1481">
      <pivotArea type="topRight" dataOnly="0" labelOnly="1" outline="0" fieldPosition="0"/>
    </format>
    <format dxfId="1480">
      <pivotArea field="14" type="button" dataOnly="0" labelOnly="1" outline="0" axis="axisRow" fieldPosition="0"/>
    </format>
    <format dxfId="1479">
      <pivotArea dataOnly="0" labelOnly="1" fieldPosition="0">
        <references count="1">
          <reference field="14" count="0"/>
        </references>
      </pivotArea>
    </format>
    <format dxfId="1478">
      <pivotArea dataOnly="0" labelOnly="1" grandRow="1" outline="0" fieldPosition="0"/>
    </format>
    <format dxfId="1477">
      <pivotArea dataOnly="0" labelOnly="1" fieldPosition="0">
        <references count="1">
          <reference field="19" count="0"/>
        </references>
      </pivotArea>
    </format>
    <format dxfId="1476">
      <pivotArea dataOnly="0" labelOnly="1" grandCol="1" outline="0" fieldPosition="0"/>
    </format>
    <format dxfId="1475">
      <pivotArea outline="0" collapsedLevelsAreSubtotals="1" fieldPosition="0"/>
    </format>
    <format dxfId="1474">
      <pivotArea dataOnly="0" labelOnly="1" fieldPosition="0">
        <references count="1">
          <reference field="14" count="0"/>
        </references>
      </pivotArea>
    </format>
    <format dxfId="1473">
      <pivotArea dataOnly="0" labelOnly="1" grandRow="1" outline="0" fieldPosition="0"/>
    </format>
    <format dxfId="1472">
      <pivotArea dataOnly="0" labelOnly="1" fieldPosition="0">
        <references count="1">
          <reference field="19" count="0"/>
        </references>
      </pivotArea>
    </format>
    <format dxfId="1471">
      <pivotArea dataOnly="0" labelOnly="1" grandCol="1" outline="0" fieldPosition="0"/>
    </format>
    <format dxfId="1470">
      <pivotArea field="14" type="button" dataOnly="0" labelOnly="1" outline="0" axis="axisRow" fieldPosition="0"/>
    </format>
    <format dxfId="1469">
      <pivotArea dataOnly="0" labelOnly="1" fieldPosition="0">
        <references count="1">
          <reference field="19" count="0"/>
        </references>
      </pivotArea>
    </format>
    <format dxfId="1468">
      <pivotArea dataOnly="0" labelOnly="1" grandCol="1" outline="0" fieldPosition="0"/>
    </format>
    <format dxfId="1467">
      <pivotArea type="all" dataOnly="0" outline="0" fieldPosition="0"/>
    </format>
    <format dxfId="1466">
      <pivotArea outline="0" collapsedLevelsAreSubtotals="1" fieldPosition="0"/>
    </format>
    <format dxfId="1465">
      <pivotArea type="origin" dataOnly="0" labelOnly="1" outline="0" fieldPosition="0"/>
    </format>
    <format dxfId="1464">
      <pivotArea field="19" type="button" dataOnly="0" labelOnly="1" outline="0" axis="axisCol" fieldPosition="0"/>
    </format>
    <format dxfId="1463">
      <pivotArea type="topRight" dataOnly="0" labelOnly="1" outline="0" fieldPosition="0"/>
    </format>
    <format dxfId="1462">
      <pivotArea field="14" type="button" dataOnly="0" labelOnly="1" outline="0" axis="axisRow" fieldPosition="0"/>
    </format>
    <format dxfId="1461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460">
      <pivotArea dataOnly="0" labelOnly="1" grandRow="1" outline="0" fieldPosition="0"/>
    </format>
    <format dxfId="1459">
      <pivotArea dataOnly="0" labelOnly="1" fieldPosition="0">
        <references count="1">
          <reference field="19" count="0"/>
        </references>
      </pivotArea>
    </format>
    <format dxfId="145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8:B44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x="2"/>
        <item m="1" x="3"/>
        <item t="default"/>
      </items>
    </pivotField>
    <pivotField showAll="0"/>
    <pivotField showAll="0"/>
    <pivotField showAll="0"/>
    <pivotField showAll="0">
      <items count="27">
        <item x="6"/>
        <item m="1" x="12"/>
        <item m="1" x="14"/>
        <item m="1" x="15"/>
        <item m="1" x="16"/>
        <item m="1" x="19"/>
        <item m="1" x="11"/>
        <item m="1" x="13"/>
        <item m="1" x="22"/>
        <item m="1" x="23"/>
        <item x="0"/>
        <item m="1" x="25"/>
        <item x="7"/>
        <item m="1" x="17"/>
        <item m="1" x="24"/>
        <item m="1" x="18"/>
        <item m="1" x="20"/>
        <item m="1" x="21"/>
        <item x="1"/>
        <item x="3"/>
        <item x="2"/>
        <item x="4"/>
        <item x="5"/>
        <item x="8"/>
        <item x="10"/>
        <item x="9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4">
    <format dxfId="1569">
      <pivotArea type="all" dataOnly="0" outline="0" fieldPosition="0"/>
    </format>
    <format dxfId="1568">
      <pivotArea outline="0" collapsedLevelsAreSubtotals="1" fieldPosition="0"/>
    </format>
    <format dxfId="1567">
      <pivotArea type="origin" dataOnly="0" labelOnly="1" outline="0" fieldPosition="0"/>
    </format>
    <format dxfId="1566">
      <pivotArea field="19" type="button" dataOnly="0" labelOnly="1" outline="0"/>
    </format>
    <format dxfId="1565">
      <pivotArea type="topRight" dataOnly="0" labelOnly="1" outline="0" fieldPosition="0"/>
    </format>
    <format dxfId="1564">
      <pivotArea field="14" type="button" dataOnly="0" labelOnly="1" outline="0" axis="axisRow" fieldPosition="0"/>
    </format>
    <format dxfId="1563">
      <pivotArea dataOnly="0" labelOnly="1" fieldPosition="0">
        <references count="1">
          <reference field="14" count="0"/>
        </references>
      </pivotArea>
    </format>
    <format dxfId="1562">
      <pivotArea dataOnly="0" labelOnly="1" grandRow="1" outline="0" fieldPosition="0"/>
    </format>
    <format dxfId="1561">
      <pivotArea dataOnly="0" labelOnly="1" grandCol="1" outline="0" fieldPosition="0"/>
    </format>
    <format dxfId="1560">
      <pivotArea type="all" dataOnly="0" outline="0" fieldPosition="0"/>
    </format>
    <format dxfId="1559">
      <pivotArea outline="0" collapsedLevelsAreSubtotals="1" fieldPosition="0"/>
    </format>
    <format dxfId="1558">
      <pivotArea type="origin" dataOnly="0" labelOnly="1" outline="0" fieldPosition="0"/>
    </format>
    <format dxfId="1557">
      <pivotArea field="19" type="button" dataOnly="0" labelOnly="1" outline="0"/>
    </format>
    <format dxfId="1556">
      <pivotArea type="topRight" dataOnly="0" labelOnly="1" outline="0" fieldPosition="0"/>
    </format>
    <format dxfId="1555">
      <pivotArea field="14" type="button" dataOnly="0" labelOnly="1" outline="0" axis="axisRow" fieldPosition="0"/>
    </format>
    <format dxfId="1554">
      <pivotArea dataOnly="0" labelOnly="1" fieldPosition="0">
        <references count="1">
          <reference field="14" count="0"/>
        </references>
      </pivotArea>
    </format>
    <format dxfId="1553">
      <pivotArea dataOnly="0" labelOnly="1" grandRow="1" outline="0" fieldPosition="0"/>
    </format>
    <format dxfId="1552">
      <pivotArea dataOnly="0" labelOnly="1" grandCol="1" outline="0" fieldPosition="0"/>
    </format>
    <format dxfId="1551">
      <pivotArea type="all" dataOnly="0" outline="0" fieldPosition="0"/>
    </format>
    <format dxfId="1550">
      <pivotArea outline="0" collapsedLevelsAreSubtotals="1" fieldPosition="0"/>
    </format>
    <format dxfId="1549">
      <pivotArea type="origin" dataOnly="0" labelOnly="1" outline="0" fieldPosition="0"/>
    </format>
    <format dxfId="1548">
      <pivotArea field="19" type="button" dataOnly="0" labelOnly="1" outline="0"/>
    </format>
    <format dxfId="1547">
      <pivotArea type="topRight" dataOnly="0" labelOnly="1" outline="0" fieldPosition="0"/>
    </format>
    <format dxfId="1546">
      <pivotArea field="14" type="button" dataOnly="0" labelOnly="1" outline="0" axis="axisRow" fieldPosition="0"/>
    </format>
    <format dxfId="1545">
      <pivotArea dataOnly="0" labelOnly="1" fieldPosition="0">
        <references count="1">
          <reference field="14" count="0"/>
        </references>
      </pivotArea>
    </format>
    <format dxfId="1544">
      <pivotArea dataOnly="0" labelOnly="1" grandRow="1" outline="0" fieldPosition="0"/>
    </format>
    <format dxfId="1543">
      <pivotArea dataOnly="0" labelOnly="1" grandCol="1" outline="0" fieldPosition="0"/>
    </format>
    <format dxfId="1542">
      <pivotArea type="all" dataOnly="0" outline="0" fieldPosition="0"/>
    </format>
    <format dxfId="1541">
      <pivotArea outline="0" collapsedLevelsAreSubtotals="1" fieldPosition="0"/>
    </format>
    <format dxfId="1540">
      <pivotArea type="origin" dataOnly="0" labelOnly="1" outline="0" fieldPosition="0"/>
    </format>
    <format dxfId="1539">
      <pivotArea field="19" type="button" dataOnly="0" labelOnly="1" outline="0"/>
    </format>
    <format dxfId="1538">
      <pivotArea type="topRight" dataOnly="0" labelOnly="1" outline="0" fieldPosition="0"/>
    </format>
    <format dxfId="1537">
      <pivotArea field="14" type="button" dataOnly="0" labelOnly="1" outline="0" axis="axisRow" fieldPosition="0"/>
    </format>
    <format dxfId="1536">
      <pivotArea dataOnly="0" labelOnly="1" fieldPosition="0">
        <references count="1">
          <reference field="14" count="0"/>
        </references>
      </pivotArea>
    </format>
    <format dxfId="1535">
      <pivotArea dataOnly="0" labelOnly="1" grandRow="1" outline="0" fieldPosition="0"/>
    </format>
    <format dxfId="1534">
      <pivotArea dataOnly="0" labelOnly="1" grandCol="1" outline="0" fieldPosition="0"/>
    </format>
    <format dxfId="1533">
      <pivotArea outline="0" collapsedLevelsAreSubtotals="1" fieldPosition="0"/>
    </format>
    <format dxfId="1532">
      <pivotArea dataOnly="0" labelOnly="1" fieldPosition="0">
        <references count="1">
          <reference field="14" count="0"/>
        </references>
      </pivotArea>
    </format>
    <format dxfId="1531">
      <pivotArea dataOnly="0" labelOnly="1" grandRow="1" outline="0" fieldPosition="0"/>
    </format>
    <format dxfId="1530">
      <pivotArea dataOnly="0" labelOnly="1" grandCol="1" outline="0" fieldPosition="0"/>
    </format>
    <format dxfId="1529">
      <pivotArea field="14" type="button" dataOnly="0" labelOnly="1" outline="0" axis="axisRow" fieldPosition="0"/>
    </format>
    <format dxfId="1528">
      <pivotArea dataOnly="0" labelOnly="1" grandCol="1" outline="0" fieldPosition="0"/>
    </format>
    <format dxfId="1527">
      <pivotArea type="all" dataOnly="0" outline="0" fieldPosition="0"/>
    </format>
    <format dxfId="1526">
      <pivotArea outline="0" collapsedLevelsAreSubtotals="1" fieldPosition="0"/>
    </format>
    <format dxfId="1525">
      <pivotArea type="origin" dataOnly="0" labelOnly="1" outline="0" fieldPosition="0"/>
    </format>
    <format dxfId="1524">
      <pivotArea field="19" type="button" dataOnly="0" labelOnly="1" outline="0"/>
    </format>
    <format dxfId="1523">
      <pivotArea type="topRight" dataOnly="0" labelOnly="1" outline="0" fieldPosition="0"/>
    </format>
    <format dxfId="1522">
      <pivotArea field="14" type="button" dataOnly="0" labelOnly="1" outline="0" axis="axisRow" fieldPosition="0"/>
    </format>
    <format dxfId="1521">
      <pivotArea dataOnly="0" labelOnly="1" fieldPosition="0">
        <references count="1">
          <reference field="14" count="0"/>
        </references>
      </pivotArea>
    </format>
    <format dxfId="1520">
      <pivotArea dataOnly="0" labelOnly="1" grandRow="1" outline="0" fieldPosition="0"/>
    </format>
    <format dxfId="1519">
      <pivotArea dataOnly="0" labelOnly="1" grandCol="1" outline="0" fieldPosition="0"/>
    </format>
    <format dxfId="1518">
      <pivotArea grandRow="1" outline="0" collapsedLevelsAreSubtotals="1" fieldPosition="0"/>
    </format>
    <format dxfId="1517">
      <pivotArea collapsedLevelsAreSubtotals="1" fieldPosition="0">
        <references count="1">
          <reference field="14" count="1">
            <x v="7"/>
          </reference>
        </references>
      </pivotArea>
    </format>
    <format dxfId="1516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ED7183-D038-470A-AA7E-556A21228F43}" name="TablaDinámica3" cacheId="0" applyNumberFormats="0" applyBorderFormats="0" applyFontFormats="0" applyPatternFormats="0" applyAlignmentFormats="0" applyWidthHeightFormats="1" dataCaption="Valores" updatedVersion="8" minRefreshableVersion="3" itemPrintTitles="1" createdVersion="6" indent="0" outline="1" outlineData="1" multipleFieldFilters="0">
  <location ref="A25:M3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h="1" x="1"/>
        <item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627">
      <pivotArea type="all" dataOnly="0" outline="0" fieldPosition="0"/>
    </format>
    <format dxfId="1626">
      <pivotArea outline="0" collapsedLevelsAreSubtotals="1" fieldPosition="0"/>
    </format>
    <format dxfId="1625">
      <pivotArea type="origin" dataOnly="0" labelOnly="1" outline="0" fieldPosition="0"/>
    </format>
    <format dxfId="1624">
      <pivotArea field="19" type="button" dataOnly="0" labelOnly="1" outline="0" axis="axisCol" fieldPosition="0"/>
    </format>
    <format dxfId="1623">
      <pivotArea type="topRight" dataOnly="0" labelOnly="1" outline="0" fieldPosition="0"/>
    </format>
    <format dxfId="1622">
      <pivotArea field="14" type="button" dataOnly="0" labelOnly="1" outline="0" axis="axisRow" fieldPosition="0"/>
    </format>
    <format dxfId="1621">
      <pivotArea dataOnly="0" labelOnly="1" fieldPosition="0">
        <references count="1">
          <reference field="14" count="0"/>
        </references>
      </pivotArea>
    </format>
    <format dxfId="1620">
      <pivotArea dataOnly="0" labelOnly="1" grandRow="1" outline="0" fieldPosition="0"/>
    </format>
    <format dxfId="1619">
      <pivotArea dataOnly="0" labelOnly="1" fieldPosition="0">
        <references count="1">
          <reference field="19" count="0"/>
        </references>
      </pivotArea>
    </format>
    <format dxfId="1618">
      <pivotArea dataOnly="0" labelOnly="1" grandCol="1" outline="0" fieldPosition="0"/>
    </format>
    <format dxfId="1617">
      <pivotArea type="all" dataOnly="0" outline="0" fieldPosition="0"/>
    </format>
    <format dxfId="1616">
      <pivotArea outline="0" collapsedLevelsAreSubtotals="1" fieldPosition="0"/>
    </format>
    <format dxfId="1615">
      <pivotArea type="origin" dataOnly="0" labelOnly="1" outline="0" fieldPosition="0"/>
    </format>
    <format dxfId="1614">
      <pivotArea field="19" type="button" dataOnly="0" labelOnly="1" outline="0" axis="axisCol" fieldPosition="0"/>
    </format>
    <format dxfId="1613">
      <pivotArea type="topRight" dataOnly="0" labelOnly="1" outline="0" fieldPosition="0"/>
    </format>
    <format dxfId="1612">
      <pivotArea field="14" type="button" dataOnly="0" labelOnly="1" outline="0" axis="axisRow" fieldPosition="0"/>
    </format>
    <format dxfId="1611">
      <pivotArea dataOnly="0" labelOnly="1" fieldPosition="0">
        <references count="1">
          <reference field="14" count="0"/>
        </references>
      </pivotArea>
    </format>
    <format dxfId="1610">
      <pivotArea dataOnly="0" labelOnly="1" grandRow="1" outline="0" fieldPosition="0"/>
    </format>
    <format dxfId="1609">
      <pivotArea dataOnly="0" labelOnly="1" fieldPosition="0">
        <references count="1">
          <reference field="19" count="0"/>
        </references>
      </pivotArea>
    </format>
    <format dxfId="1608">
      <pivotArea dataOnly="0" labelOnly="1" grandCol="1" outline="0" fieldPosition="0"/>
    </format>
    <format dxfId="1607">
      <pivotArea type="all" dataOnly="0" outline="0" fieldPosition="0"/>
    </format>
    <format dxfId="1606">
      <pivotArea outline="0" collapsedLevelsAreSubtotals="1" fieldPosition="0"/>
    </format>
    <format dxfId="1605">
      <pivotArea type="origin" dataOnly="0" labelOnly="1" outline="0" fieldPosition="0"/>
    </format>
    <format dxfId="1604">
      <pivotArea field="19" type="button" dataOnly="0" labelOnly="1" outline="0" axis="axisCol" fieldPosition="0"/>
    </format>
    <format dxfId="1603">
      <pivotArea type="topRight" dataOnly="0" labelOnly="1" outline="0" fieldPosition="0"/>
    </format>
    <format dxfId="1602">
      <pivotArea field="14" type="button" dataOnly="0" labelOnly="1" outline="0" axis="axisRow" fieldPosition="0"/>
    </format>
    <format dxfId="1601">
      <pivotArea dataOnly="0" labelOnly="1" fieldPosition="0">
        <references count="1">
          <reference field="14" count="0"/>
        </references>
      </pivotArea>
    </format>
    <format dxfId="1600">
      <pivotArea dataOnly="0" labelOnly="1" grandRow="1" outline="0" fieldPosition="0"/>
    </format>
    <format dxfId="1599">
      <pivotArea dataOnly="0" labelOnly="1" fieldPosition="0">
        <references count="1">
          <reference field="19" count="0"/>
        </references>
      </pivotArea>
    </format>
    <format dxfId="1598">
      <pivotArea dataOnly="0" labelOnly="1" grandCol="1" outline="0" fieldPosition="0"/>
    </format>
    <format dxfId="1597">
      <pivotArea type="all" dataOnly="0" outline="0" fieldPosition="0"/>
    </format>
    <format dxfId="1596">
      <pivotArea outline="0" collapsedLevelsAreSubtotals="1" fieldPosition="0"/>
    </format>
    <format dxfId="1595">
      <pivotArea type="origin" dataOnly="0" labelOnly="1" outline="0" fieldPosition="0"/>
    </format>
    <format dxfId="1594">
      <pivotArea field="19" type="button" dataOnly="0" labelOnly="1" outline="0" axis="axisCol" fieldPosition="0"/>
    </format>
    <format dxfId="1593">
      <pivotArea type="topRight" dataOnly="0" labelOnly="1" outline="0" fieldPosition="0"/>
    </format>
    <format dxfId="1592">
      <pivotArea field="14" type="button" dataOnly="0" labelOnly="1" outline="0" axis="axisRow" fieldPosition="0"/>
    </format>
    <format dxfId="1591">
      <pivotArea dataOnly="0" labelOnly="1" fieldPosition="0">
        <references count="1">
          <reference field="14" count="0"/>
        </references>
      </pivotArea>
    </format>
    <format dxfId="1590">
      <pivotArea dataOnly="0" labelOnly="1" grandRow="1" outline="0" fieldPosition="0"/>
    </format>
    <format dxfId="1589">
      <pivotArea dataOnly="0" labelOnly="1" fieldPosition="0">
        <references count="1">
          <reference field="19" count="0"/>
        </references>
      </pivotArea>
    </format>
    <format dxfId="1588">
      <pivotArea dataOnly="0" labelOnly="1" grandCol="1" outline="0" fieldPosition="0"/>
    </format>
    <format dxfId="1587">
      <pivotArea outline="0" collapsedLevelsAreSubtotals="1" fieldPosition="0"/>
    </format>
    <format dxfId="1586">
      <pivotArea dataOnly="0" labelOnly="1" fieldPosition="0">
        <references count="1">
          <reference field="14" count="0"/>
        </references>
      </pivotArea>
    </format>
    <format dxfId="1585">
      <pivotArea dataOnly="0" labelOnly="1" grandRow="1" outline="0" fieldPosition="0"/>
    </format>
    <format dxfId="1584">
      <pivotArea dataOnly="0" labelOnly="1" fieldPosition="0">
        <references count="1">
          <reference field="19" count="0"/>
        </references>
      </pivotArea>
    </format>
    <format dxfId="1583">
      <pivotArea dataOnly="0" labelOnly="1" grandCol="1" outline="0" fieldPosition="0"/>
    </format>
    <format dxfId="1582">
      <pivotArea field="14" type="button" dataOnly="0" labelOnly="1" outline="0" axis="axisRow" fieldPosition="0"/>
    </format>
    <format dxfId="1581">
      <pivotArea dataOnly="0" labelOnly="1" fieldPosition="0">
        <references count="1">
          <reference field="19" count="0"/>
        </references>
      </pivotArea>
    </format>
    <format dxfId="1580">
      <pivotArea dataOnly="0" labelOnly="1" grandCol="1" outline="0" fieldPosition="0"/>
    </format>
    <format dxfId="1579">
      <pivotArea type="all" dataOnly="0" outline="0" fieldPosition="0"/>
    </format>
    <format dxfId="1578">
      <pivotArea outline="0" collapsedLevelsAreSubtotals="1" fieldPosition="0"/>
    </format>
    <format dxfId="1577">
      <pivotArea type="origin" dataOnly="0" labelOnly="1" outline="0" fieldPosition="0"/>
    </format>
    <format dxfId="1576">
      <pivotArea field="19" type="button" dataOnly="0" labelOnly="1" outline="0" axis="axisCol" fieldPosition="0"/>
    </format>
    <format dxfId="1575">
      <pivotArea type="topRight" dataOnly="0" labelOnly="1" outline="0" fieldPosition="0"/>
    </format>
    <format dxfId="1574">
      <pivotArea field="14" type="button" dataOnly="0" labelOnly="1" outline="0" axis="axisRow" fieldPosition="0"/>
    </format>
    <format dxfId="1573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572">
      <pivotArea dataOnly="0" labelOnly="1" grandRow="1" outline="0" fieldPosition="0"/>
    </format>
    <format dxfId="1571">
      <pivotArea dataOnly="0" labelOnly="1" fieldPosition="0">
        <references count="1">
          <reference field="19" count="0"/>
        </references>
      </pivotArea>
    </format>
    <format dxfId="157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A560F0-3AFC-4E2B-89CA-C6904608B229}" name="TablaDinámica2" cacheId="0" applyNumberFormats="0" applyBorderFormats="0" applyFontFormats="0" applyPatternFormats="0" applyAlignmentFormats="0" applyWidthHeightFormats="1" dataCaption="Valores" updatedVersion="8" minRefreshableVersion="3" itemPrintTitles="1" createdVersion="6" indent="0" outline="1" outlineData="1" multipleFieldFilters="0">
  <location ref="A14:M2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x="1"/>
        <item h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685">
      <pivotArea type="all" dataOnly="0" outline="0" fieldPosition="0"/>
    </format>
    <format dxfId="1684">
      <pivotArea outline="0" collapsedLevelsAreSubtotals="1" fieldPosition="0"/>
    </format>
    <format dxfId="1683">
      <pivotArea type="origin" dataOnly="0" labelOnly="1" outline="0" fieldPosition="0"/>
    </format>
    <format dxfId="1682">
      <pivotArea field="19" type="button" dataOnly="0" labelOnly="1" outline="0" axis="axisCol" fieldPosition="0"/>
    </format>
    <format dxfId="1681">
      <pivotArea type="topRight" dataOnly="0" labelOnly="1" outline="0" fieldPosition="0"/>
    </format>
    <format dxfId="1680">
      <pivotArea field="14" type="button" dataOnly="0" labelOnly="1" outline="0" axis="axisRow" fieldPosition="0"/>
    </format>
    <format dxfId="1679">
      <pivotArea dataOnly="0" labelOnly="1" fieldPosition="0">
        <references count="1">
          <reference field="14" count="0"/>
        </references>
      </pivotArea>
    </format>
    <format dxfId="1678">
      <pivotArea dataOnly="0" labelOnly="1" grandRow="1" outline="0" fieldPosition="0"/>
    </format>
    <format dxfId="1677">
      <pivotArea dataOnly="0" labelOnly="1" fieldPosition="0">
        <references count="1">
          <reference field="19" count="0"/>
        </references>
      </pivotArea>
    </format>
    <format dxfId="1676">
      <pivotArea dataOnly="0" labelOnly="1" grandCol="1" outline="0" fieldPosition="0"/>
    </format>
    <format dxfId="1675">
      <pivotArea type="all" dataOnly="0" outline="0" fieldPosition="0"/>
    </format>
    <format dxfId="1674">
      <pivotArea outline="0" collapsedLevelsAreSubtotals="1" fieldPosition="0"/>
    </format>
    <format dxfId="1673">
      <pivotArea type="origin" dataOnly="0" labelOnly="1" outline="0" fieldPosition="0"/>
    </format>
    <format dxfId="1672">
      <pivotArea field="19" type="button" dataOnly="0" labelOnly="1" outline="0" axis="axisCol" fieldPosition="0"/>
    </format>
    <format dxfId="1671">
      <pivotArea type="topRight" dataOnly="0" labelOnly="1" outline="0" fieldPosition="0"/>
    </format>
    <format dxfId="1670">
      <pivotArea field="14" type="button" dataOnly="0" labelOnly="1" outline="0" axis="axisRow" fieldPosition="0"/>
    </format>
    <format dxfId="1669">
      <pivotArea dataOnly="0" labelOnly="1" fieldPosition="0">
        <references count="1">
          <reference field="14" count="0"/>
        </references>
      </pivotArea>
    </format>
    <format dxfId="1668">
      <pivotArea dataOnly="0" labelOnly="1" grandRow="1" outline="0" fieldPosition="0"/>
    </format>
    <format dxfId="1667">
      <pivotArea dataOnly="0" labelOnly="1" fieldPosition="0">
        <references count="1">
          <reference field="19" count="0"/>
        </references>
      </pivotArea>
    </format>
    <format dxfId="1666">
      <pivotArea dataOnly="0" labelOnly="1" grandCol="1" outline="0" fieldPosition="0"/>
    </format>
    <format dxfId="1665">
      <pivotArea type="all" dataOnly="0" outline="0" fieldPosition="0"/>
    </format>
    <format dxfId="1664">
      <pivotArea outline="0" collapsedLevelsAreSubtotals="1" fieldPosition="0"/>
    </format>
    <format dxfId="1663">
      <pivotArea type="origin" dataOnly="0" labelOnly="1" outline="0" fieldPosition="0"/>
    </format>
    <format dxfId="1662">
      <pivotArea field="19" type="button" dataOnly="0" labelOnly="1" outline="0" axis="axisCol" fieldPosition="0"/>
    </format>
    <format dxfId="1661">
      <pivotArea type="topRight" dataOnly="0" labelOnly="1" outline="0" fieldPosition="0"/>
    </format>
    <format dxfId="1660">
      <pivotArea field="14" type="button" dataOnly="0" labelOnly="1" outline="0" axis="axisRow" fieldPosition="0"/>
    </format>
    <format dxfId="1659">
      <pivotArea dataOnly="0" labelOnly="1" fieldPosition="0">
        <references count="1">
          <reference field="14" count="0"/>
        </references>
      </pivotArea>
    </format>
    <format dxfId="1658">
      <pivotArea dataOnly="0" labelOnly="1" grandRow="1" outline="0" fieldPosition="0"/>
    </format>
    <format dxfId="1657">
      <pivotArea dataOnly="0" labelOnly="1" fieldPosition="0">
        <references count="1">
          <reference field="19" count="0"/>
        </references>
      </pivotArea>
    </format>
    <format dxfId="1656">
      <pivotArea dataOnly="0" labelOnly="1" grandCol="1" outline="0" fieldPosition="0"/>
    </format>
    <format dxfId="1655">
      <pivotArea type="all" dataOnly="0" outline="0" fieldPosition="0"/>
    </format>
    <format dxfId="1654">
      <pivotArea outline="0" collapsedLevelsAreSubtotals="1" fieldPosition="0"/>
    </format>
    <format dxfId="1653">
      <pivotArea type="origin" dataOnly="0" labelOnly="1" outline="0" fieldPosition="0"/>
    </format>
    <format dxfId="1652">
      <pivotArea field="19" type="button" dataOnly="0" labelOnly="1" outline="0" axis="axisCol" fieldPosition="0"/>
    </format>
    <format dxfId="1651">
      <pivotArea type="topRight" dataOnly="0" labelOnly="1" outline="0" fieldPosition="0"/>
    </format>
    <format dxfId="1650">
      <pivotArea field="14" type="button" dataOnly="0" labelOnly="1" outline="0" axis="axisRow" fieldPosition="0"/>
    </format>
    <format dxfId="1649">
      <pivotArea dataOnly="0" labelOnly="1" fieldPosition="0">
        <references count="1">
          <reference field="14" count="0"/>
        </references>
      </pivotArea>
    </format>
    <format dxfId="1648">
      <pivotArea dataOnly="0" labelOnly="1" grandRow="1" outline="0" fieldPosition="0"/>
    </format>
    <format dxfId="1647">
      <pivotArea dataOnly="0" labelOnly="1" fieldPosition="0">
        <references count="1">
          <reference field="19" count="0"/>
        </references>
      </pivotArea>
    </format>
    <format dxfId="1646">
      <pivotArea dataOnly="0" labelOnly="1" grandCol="1" outline="0" fieldPosition="0"/>
    </format>
    <format dxfId="1645">
      <pivotArea outline="0" collapsedLevelsAreSubtotals="1" fieldPosition="0"/>
    </format>
    <format dxfId="1644">
      <pivotArea dataOnly="0" labelOnly="1" fieldPosition="0">
        <references count="1">
          <reference field="14" count="0"/>
        </references>
      </pivotArea>
    </format>
    <format dxfId="1643">
      <pivotArea dataOnly="0" labelOnly="1" grandRow="1" outline="0" fieldPosition="0"/>
    </format>
    <format dxfId="1642">
      <pivotArea dataOnly="0" labelOnly="1" fieldPosition="0">
        <references count="1">
          <reference field="19" count="0"/>
        </references>
      </pivotArea>
    </format>
    <format dxfId="1641">
      <pivotArea dataOnly="0" labelOnly="1" grandCol="1" outline="0" fieldPosition="0"/>
    </format>
    <format dxfId="1640">
      <pivotArea field="14" type="button" dataOnly="0" labelOnly="1" outline="0" axis="axisRow" fieldPosition="0"/>
    </format>
    <format dxfId="1639">
      <pivotArea dataOnly="0" labelOnly="1" fieldPosition="0">
        <references count="1">
          <reference field="19" count="0"/>
        </references>
      </pivotArea>
    </format>
    <format dxfId="1638">
      <pivotArea dataOnly="0" labelOnly="1" grandCol="1" outline="0" fieldPosition="0"/>
    </format>
    <format dxfId="1637">
      <pivotArea type="all" dataOnly="0" outline="0" fieldPosition="0"/>
    </format>
    <format dxfId="1636">
      <pivotArea outline="0" collapsedLevelsAreSubtotals="1" fieldPosition="0"/>
    </format>
    <format dxfId="1635">
      <pivotArea type="origin" dataOnly="0" labelOnly="1" outline="0" fieldPosition="0"/>
    </format>
    <format dxfId="1634">
      <pivotArea field="19" type="button" dataOnly="0" labelOnly="1" outline="0" axis="axisCol" fieldPosition="0"/>
    </format>
    <format dxfId="1633">
      <pivotArea type="topRight" dataOnly="0" labelOnly="1" outline="0" fieldPosition="0"/>
    </format>
    <format dxfId="1632">
      <pivotArea field="14" type="button" dataOnly="0" labelOnly="1" outline="0" axis="axisRow" fieldPosition="0"/>
    </format>
    <format dxfId="1631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630">
      <pivotArea dataOnly="0" labelOnly="1" grandRow="1" outline="0" fieldPosition="0"/>
    </format>
    <format dxfId="1629">
      <pivotArea dataOnly="0" labelOnly="1" fieldPosition="0">
        <references count="1">
          <reference field="19" count="0"/>
        </references>
      </pivotArea>
    </format>
    <format dxfId="162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2" cacheId="0" applyNumberFormats="0" applyBorderFormats="0" applyFontFormats="0" applyPatternFormats="0" applyAlignmentFormats="0" applyWidthHeightFormats="1" dataCaption="Valores" updatedVersion="8" minRefreshableVersion="3" itemPrintTitles="1" createdVersion="6" indent="0" outline="1" outlineData="1" multipleFieldFilters="0">
  <location ref="A5:M771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910">
        <item x="267"/>
        <item m="1" x="2321"/>
        <item m="1" x="1819"/>
        <item m="1" x="1840"/>
        <item x="799"/>
        <item m="1" x="1581"/>
        <item m="1" x="2869"/>
        <item m="1" x="2862"/>
        <item m="1" x="2368"/>
        <item m="1" x="2103"/>
        <item x="927"/>
        <item m="1" x="1746"/>
        <item m="1" x="1731"/>
        <item m="1" x="1669"/>
        <item m="1" x="2558"/>
        <item x="1016"/>
        <item m="1" x="1304"/>
        <item x="19"/>
        <item x="635"/>
        <item m="1" x="1400"/>
        <item x="656"/>
        <item x="566"/>
        <item m="1" x="2396"/>
        <item m="1" x="1650"/>
        <item m="1" x="2745"/>
        <item x="725"/>
        <item m="1" x="2809"/>
        <item x="602"/>
        <item x="5"/>
        <item m="1" x="2383"/>
        <item m="1" x="2727"/>
        <item m="1" x="1104"/>
        <item x="51"/>
        <item m="1" x="1598"/>
        <item m="1" x="1882"/>
        <item x="383"/>
        <item m="1" x="1781"/>
        <item x="697"/>
        <item x="118"/>
        <item x="680"/>
        <item m="1" x="1422"/>
        <item x="698"/>
        <item x="929"/>
        <item m="1" x="1212"/>
        <item x="597"/>
        <item x="174"/>
        <item m="1" x="1264"/>
        <item x="302"/>
        <item m="1" x="2464"/>
        <item m="1" x="2261"/>
        <item m="1" x="1440"/>
        <item m="1" x="2886"/>
        <item x="711"/>
        <item x="637"/>
        <item x="47"/>
        <item x="205"/>
        <item m="1" x="1523"/>
        <item m="1" x="2557"/>
        <item m="1" x="2457"/>
        <item x="39"/>
        <item m="1" x="2588"/>
        <item x="40"/>
        <item m="1" x="2070"/>
        <item x="14"/>
        <item m="1" x="2786"/>
        <item m="1" x="2696"/>
        <item m="1" x="1200"/>
        <item m="1" x="1340"/>
        <item m="1" x="2664"/>
        <item m="1" x="1426"/>
        <item m="1" x="1461"/>
        <item m="1" x="2593"/>
        <item m="1" x="2025"/>
        <item m="1" x="2642"/>
        <item m="1" x="2110"/>
        <item x="963"/>
        <item m="1" x="2059"/>
        <item m="1" x="1728"/>
        <item x="848"/>
        <item x="684"/>
        <item x="1"/>
        <item x="395"/>
        <item m="1" x="2281"/>
        <item x="1021"/>
        <item x="891"/>
        <item m="1" x="2509"/>
        <item m="1" x="1101"/>
        <item m="1" x="2408"/>
        <item m="1" x="2663"/>
        <item m="1" x="2689"/>
        <item m="1" x="2743"/>
        <item m="1" x="1478"/>
        <item x="939"/>
        <item m="1" x="2769"/>
        <item m="1" x="1526"/>
        <item m="1" x="2659"/>
        <item m="1" x="2398"/>
        <item m="1" x="2788"/>
        <item m="1" x="1966"/>
        <item m="1" x="2089"/>
        <item m="1" x="2787"/>
        <item m="1" x="2876"/>
        <item m="1" x="2011"/>
        <item m="1" x="1412"/>
        <item x="119"/>
        <item m="1" x="1729"/>
        <item m="1" x="1176"/>
        <item m="1" x="1376"/>
        <item m="1" x="2903"/>
        <item m="1" x="2461"/>
        <item x="1002"/>
        <item x="956"/>
        <item m="1" x="1076"/>
        <item m="1" x="1151"/>
        <item m="1" x="1306"/>
        <item x="318"/>
        <item x="333"/>
        <item m="1" x="1205"/>
        <item m="1" x="1154"/>
        <item x="124"/>
        <item m="1" x="1066"/>
        <item x="186"/>
        <item x="1004"/>
        <item m="1" x="1233"/>
        <item x="212"/>
        <item x="29"/>
        <item x="30"/>
        <item x="237"/>
        <item m="1" x="1302"/>
        <item x="32"/>
        <item x="198"/>
        <item m="1" x="1401"/>
        <item m="1" x="2772"/>
        <item x="986"/>
        <item x="391"/>
        <item x="100"/>
        <item m="1" x="2054"/>
        <item x="101"/>
        <item x="833"/>
        <item x="419"/>
        <item m="1" x="1755"/>
        <item x="525"/>
        <item x="438"/>
        <item x="64"/>
        <item m="1" x="2894"/>
        <item m="1" x="2773"/>
        <item x="38"/>
        <item x="885"/>
        <item m="1" x="2370"/>
        <item m="1" x="1260"/>
        <item m="1" x="2542"/>
        <item m="1" x="2494"/>
        <item m="1" x="1427"/>
        <item m="1" x="2146"/>
        <item x="368"/>
        <item m="1" x="1611"/>
        <item x="396"/>
        <item m="1" x="1965"/>
        <item x="828"/>
        <item x="146"/>
        <item m="1" x="2367"/>
        <item x="537"/>
        <item x="431"/>
        <item x="888"/>
        <item m="1" x="1951"/>
        <item m="1" x="2416"/>
        <item m="1" x="2173"/>
        <item x="223"/>
        <item m="1" x="1531"/>
        <item m="1" x="2232"/>
        <item m="1" x="2131"/>
        <item m="1" x="1682"/>
        <item m="1" x="2159"/>
        <item m="1" x="2269"/>
        <item m="1" x="1833"/>
        <item m="1" x="1605"/>
        <item m="1" x="2563"/>
        <item m="1" x="2817"/>
        <item m="1" x="1108"/>
        <item x="709"/>
        <item m="1" x="1065"/>
        <item m="1" x="1890"/>
        <item m="1" x="2035"/>
        <item m="1" x="1259"/>
        <item x="979"/>
        <item x="1035"/>
        <item m="1" x="1857"/>
        <item m="1" x="2233"/>
        <item m="1" x="1547"/>
        <item x="147"/>
        <item m="1" x="1652"/>
        <item x="257"/>
        <item m="1" x="1820"/>
        <item m="1" x="2258"/>
        <item m="1" x="2537"/>
        <item x="72"/>
        <item x="439"/>
        <item m="1" x="1913"/>
        <item x="13"/>
        <item m="1" x="2616"/>
        <item m="1" x="1252"/>
        <item m="1" x="2860"/>
        <item x="970"/>
        <item m="1" x="1129"/>
        <item m="1" x="2092"/>
        <item m="1" x="2243"/>
        <item x="518"/>
        <item m="1" x="2712"/>
        <item m="1" x="2162"/>
        <item x="889"/>
        <item m="1" x="2587"/>
        <item m="1" x="2837"/>
        <item x="387"/>
        <item m="1" x="1758"/>
        <item x="598"/>
        <item x="229"/>
        <item x="97"/>
        <item m="1" x="1253"/>
        <item m="1" x="2831"/>
        <item x="272"/>
        <item m="1" x="2406"/>
        <item m="1" x="2741"/>
        <item x="669"/>
        <item x="286"/>
        <item m="1" x="1115"/>
        <item m="1" x="1445"/>
        <item m="1" x="1173"/>
        <item x="1020"/>
        <item m="1" x="2198"/>
        <item x="74"/>
        <item m="1" x="2304"/>
        <item m="1" x="1475"/>
        <item m="1" x="2021"/>
        <item x="49"/>
        <item m="1" x="2623"/>
        <item m="1" x="2791"/>
        <item x="562"/>
        <item m="1" x="1310"/>
        <item m="1" x="2305"/>
        <item x="712"/>
        <item x="739"/>
        <item m="1" x="2693"/>
        <item m="1" x="1953"/>
        <item m="1" x="1390"/>
        <item x="665"/>
        <item m="1" x="2440"/>
        <item m="1" x="2583"/>
        <item x="307"/>
        <item m="1" x="1925"/>
        <item m="1" x="2818"/>
        <item m="1" x="2639"/>
        <item x="23"/>
        <item m="1" x="1330"/>
        <item x="192"/>
        <item x="361"/>
        <item x="67"/>
        <item m="1" x="2172"/>
        <item x="75"/>
        <item m="1" x="2288"/>
        <item m="1" x="1498"/>
        <item m="1" x="1208"/>
        <item m="1" x="1096"/>
        <item m="1" x="1627"/>
        <item m="1" x="1080"/>
        <item x="404"/>
        <item m="1" x="2636"/>
        <item m="1" x="2437"/>
        <item m="1" x="2793"/>
        <item m="1" x="1696"/>
        <item m="1" x="1663"/>
        <item x="961"/>
        <item x="150"/>
        <item m="1" x="1658"/>
        <item m="1" x="1879"/>
        <item m="1" x="2450"/>
        <item x="748"/>
        <item m="1" x="1710"/>
        <item x="78"/>
        <item x="817"/>
        <item m="1" x="1932"/>
        <item m="1" x="1206"/>
        <item m="1" x="2326"/>
        <item m="1" x="2515"/>
        <item x="832"/>
        <item x="339"/>
        <item m="1" x="2666"/>
        <item m="1" x="2883"/>
        <item x="468"/>
        <item m="1" x="1564"/>
        <item m="1" x="1396"/>
        <item m="1" x="1835"/>
        <item m="1" x="1114"/>
        <item m="1" x="1692"/>
        <item m="1" x="1139"/>
        <item m="1" x="1899"/>
        <item m="1" x="1800"/>
        <item x="745"/>
        <item m="1" x="2214"/>
        <item m="1" x="2143"/>
        <item m="1" x="1236"/>
        <item m="1" x="1852"/>
        <item m="1" x="2441"/>
        <item m="1" x="2635"/>
        <item x="486"/>
        <item m="1" x="1184"/>
        <item m="1" x="1238"/>
        <item m="1" x="2395"/>
        <item m="1" x="2354"/>
        <item m="1" x="1667"/>
        <item m="1" x="1836"/>
        <item m="1" x="2335"/>
        <item m="1" x="2823"/>
        <item m="1" x="1793"/>
        <item m="1" x="2637"/>
        <item m="1" x="2490"/>
        <item m="1" x="2692"/>
        <item x="335"/>
        <item m="1" x="2744"/>
        <item x="377"/>
        <item m="1" x="2381"/>
        <item m="1" x="1301"/>
        <item m="1" x="2216"/>
        <item m="1" x="1193"/>
        <item m="1" x="2624"/>
        <item m="1" x="1552"/>
        <item m="1" x="2112"/>
        <item m="1" x="1488"/>
        <item m="1" x="1630"/>
        <item m="1" x="1177"/>
        <item x="213"/>
        <item m="1" x="1928"/>
        <item m="1" x="2551"/>
        <item x="968"/>
        <item m="1" x="1967"/>
        <item m="1" x="2498"/>
        <item m="1" x="1640"/>
        <item x="1046"/>
        <item m="1" x="2455"/>
        <item m="1" x="2365"/>
        <item m="1" x="2757"/>
        <item m="1" x="1911"/>
        <item m="1" x="1825"/>
        <item m="1" x="2187"/>
        <item m="1" x="1748"/>
        <item m="1" x="2830"/>
        <item m="1" x="2225"/>
        <item m="1" x="1244"/>
        <item m="1" x="1111"/>
        <item m="1" x="2205"/>
        <item m="1" x="1874"/>
        <item m="1" x="1273"/>
        <item m="1" x="1587"/>
        <item m="1" x="1996"/>
        <item m="1" x="2898"/>
        <item m="1" x="2291"/>
        <item x="83"/>
        <item m="1" x="2206"/>
        <item x="324"/>
        <item m="1" x="1730"/>
        <item m="1" x="1156"/>
        <item m="1" x="1454"/>
        <item m="1" x="1470"/>
        <item m="1" x="1317"/>
        <item x="87"/>
        <item m="1" x="2607"/>
        <item m="1" x="2770"/>
        <item m="1" x="1282"/>
        <item m="1" x="1365"/>
        <item x="1022"/>
        <item m="1" x="2449"/>
        <item x="879"/>
        <item x="68"/>
        <item x="946"/>
        <item m="1" x="1414"/>
        <item x="340"/>
        <item x="304"/>
        <item x="526"/>
        <item x="926"/>
        <item x="609"/>
        <item m="1" x="1938"/>
        <item x="906"/>
        <item m="1" x="1851"/>
        <item x="94"/>
        <item m="1" x="1237"/>
        <item x="600"/>
        <item m="1" x="2547"/>
        <item x="170"/>
        <item x="96"/>
        <item m="1" x="1228"/>
        <item x="808"/>
        <item x="796"/>
        <item m="1" x="2456"/>
        <item m="1" x="2596"/>
        <item m="1" x="2107"/>
        <item m="1" x="1719"/>
        <item x="208"/>
        <item m="1" x="1516"/>
        <item m="1" x="2296"/>
        <item x="699"/>
        <item m="1" x="2394"/>
        <item m="1" x="2839"/>
        <item x="571"/>
        <item m="1" x="2746"/>
        <item m="1" x="2204"/>
        <item m="1" x="1870"/>
        <item m="1" x="2111"/>
        <item x="113"/>
        <item x="401"/>
        <item m="1" x="1416"/>
        <item x="536"/>
        <item x="194"/>
        <item x="534"/>
        <item m="1" x="1632"/>
        <item m="1" x="2523"/>
        <item m="1" x="2224"/>
        <item m="1" x="2371"/>
        <item m="1" x="2273"/>
        <item x="1025"/>
        <item x="786"/>
        <item x="379"/>
        <item x="472"/>
        <item x="1038"/>
        <item m="1" x="2240"/>
        <item m="1" x="1449"/>
        <item x="429"/>
        <item m="1" x="1907"/>
        <item m="1" x="1214"/>
        <item x="136"/>
        <item x="604"/>
        <item m="1" x="1620"/>
        <item m="1" x="1248"/>
        <item m="1" x="1763"/>
        <item m="1" x="2807"/>
        <item m="1" x="2375"/>
        <item m="1" x="1661"/>
        <item m="1" x="2684"/>
        <item m="1" x="1711"/>
        <item m="1" x="2907"/>
        <item x="572"/>
        <item m="1" x="2058"/>
        <item m="1" x="1715"/>
        <item x="317"/>
        <item m="1" x="1804"/>
        <item m="1" x="1771"/>
        <item x="80"/>
        <item m="1" x="2575"/>
        <item m="1" x="1976"/>
        <item m="1" x="2901"/>
        <item x="230"/>
        <item m="1" x="1802"/>
        <item m="1" x="1262"/>
        <item x="844"/>
        <item x="169"/>
        <item m="1" x="2496"/>
        <item m="1" x="2553"/>
        <item m="1" x="1936"/>
        <item m="1" x="2082"/>
        <item m="1" x="1395"/>
        <item x="1001"/>
        <item x="915"/>
        <item m="1" x="2201"/>
        <item m="1" x="1575"/>
        <item x="934"/>
        <item x="695"/>
        <item m="1" x="1327"/>
        <item m="1" x="1479"/>
        <item m="1" x="1369"/>
        <item m="1" x="1733"/>
        <item m="1" x="2578"/>
        <item x="560"/>
        <item m="1" x="1885"/>
        <item x="735"/>
        <item m="1" x="1221"/>
        <item m="1" x="2460"/>
        <item m="1" x="1589"/>
        <item x="884"/>
        <item m="1" x="1124"/>
        <item x="201"/>
        <item m="1" x="1131"/>
        <item x="538"/>
        <item x="420"/>
        <item m="1" x="1480"/>
        <item m="1" x="1540"/>
        <item x="887"/>
        <item x="568"/>
        <item m="1" x="1105"/>
        <item m="1" x="2275"/>
        <item x="574"/>
        <item m="1" x="1638"/>
        <item x="719"/>
        <item m="1" x="1292"/>
        <item x="511"/>
        <item x="801"/>
        <item x="125"/>
        <item m="1" x="1312"/>
        <item m="1" x="1227"/>
        <item x="235"/>
        <item m="1" x="2852"/>
        <item x="171"/>
        <item x="20"/>
        <item m="1" x="2299"/>
        <item m="1" x="2379"/>
        <item x="527"/>
        <item x="128"/>
        <item x="152"/>
        <item m="1" x="2574"/>
        <item x="130"/>
        <item m="1" x="1910"/>
        <item x="769"/>
        <item m="1" x="1315"/>
        <item m="1" x="2076"/>
        <item x="459"/>
        <item m="1" x="2194"/>
        <item x="140"/>
        <item m="1" x="1191"/>
        <item m="1" x="2044"/>
        <item m="1" x="2789"/>
        <item x="750"/>
        <item m="1" x="1286"/>
        <item x="908"/>
        <item m="1" x="1986"/>
        <item m="1" x="2163"/>
        <item m="1" x="1142"/>
        <item x="209"/>
        <item m="1" x="2479"/>
        <item m="1" x="1293"/>
        <item m="1" x="1623"/>
        <item m="1" x="2252"/>
        <item m="1" x="2667"/>
        <item m="1" x="2774"/>
        <item x="724"/>
        <item m="1" x="1665"/>
        <item m="1" x="2393"/>
        <item x="163"/>
        <item x="640"/>
        <item x="135"/>
        <item m="1" x="1945"/>
        <item x="180"/>
        <item m="1" x="2599"/>
        <item m="1" x="1628"/>
        <item x="311"/>
        <item x="545"/>
        <item m="1" x="1346"/>
        <item m="1" x="1249"/>
        <item m="1" x="1994"/>
        <item m="1" x="2759"/>
        <item m="1" x="2388"/>
        <item m="1" x="1955"/>
        <item m="1" x="1612"/>
        <item m="1" x="1997"/>
        <item x="141"/>
        <item x="122"/>
        <item m="1" x="1188"/>
        <item x="143"/>
        <item x="282"/>
        <item m="1" x="2195"/>
        <item x="631"/>
        <item x="502"/>
        <item m="1" x="1654"/>
        <item m="1" x="2694"/>
        <item m="1" x="1685"/>
        <item m="1" x="1601"/>
        <item m="1" x="2097"/>
        <item m="1" x="2043"/>
        <item x="182"/>
        <item m="1" x="1608"/>
        <item x="1017"/>
        <item m="1" x="1162"/>
        <item x="692"/>
        <item x="144"/>
        <item m="1" x="1676"/>
        <item m="1" x="2409"/>
        <item x="253"/>
        <item m="1" x="2341"/>
        <item x="252"/>
        <item x="104"/>
        <item x="866"/>
        <item x="255"/>
        <item m="1" x="2114"/>
        <item x="809"/>
        <item m="1" x="1535"/>
        <item m="1" x="2737"/>
        <item m="1" x="1713"/>
        <item x="664"/>
        <item m="1" x="2287"/>
        <item m="1" x="2401"/>
        <item m="1" x="1146"/>
        <item x="681"/>
        <item m="1" x="2038"/>
        <item x="813"/>
        <item m="1" x="2190"/>
        <item m="1" x="2132"/>
        <item m="1" x="2332"/>
        <item x="953"/>
        <item x="973"/>
        <item m="1" x="2724"/>
        <item m="1" x="2832"/>
        <item x="1007"/>
        <item m="1" x="1299"/>
        <item m="1" x="2385"/>
        <item m="1" x="1621"/>
        <item m="1" x="1287"/>
        <item x="563"/>
        <item m="1" x="1971"/>
        <item x="437"/>
        <item m="1" x="1370"/>
        <item m="1" x="1578"/>
        <item m="1" x="1753"/>
        <item m="1" x="1666"/>
        <item m="1" x="1998"/>
        <item m="1" x="2847"/>
        <item x="254"/>
        <item m="1" x="2489"/>
        <item m="1" x="2608"/>
        <item m="1" x="2647"/>
        <item m="1" x="2729"/>
        <item m="1" x="1688"/>
        <item m="1" x="1920"/>
        <item x="450"/>
        <item m="1" x="2648"/>
        <item m="1" x="1823"/>
        <item m="1" x="1320"/>
        <item m="1" x="2006"/>
        <item m="1" x="1944"/>
        <item m="1" x="2866"/>
        <item m="1" x="1708"/>
        <item m="1" x="1625"/>
        <item m="1" x="2245"/>
        <item m="1" x="1861"/>
        <item m="1" x="2069"/>
        <item x="92"/>
        <item m="1" x="2342"/>
        <item m="1" x="2779"/>
        <item m="1" x="2079"/>
        <item x="457"/>
        <item x="1051"/>
        <item m="1" x="1735"/>
        <item m="1" x="1844"/>
        <item m="1" x="1510"/>
        <item m="1" x="1218"/>
        <item x="362"/>
        <item x="161"/>
        <item x="164"/>
        <item m="1" x="1645"/>
        <item m="1" x="2238"/>
        <item x="407"/>
        <item m="1" x="1546"/>
        <item m="1" x="1744"/>
        <item m="1" x="2009"/>
        <item x="869"/>
        <item m="1" x="2718"/>
        <item m="1" x="1725"/>
        <item x="617"/>
        <item x="158"/>
        <item x="803"/>
        <item m="1" x="1409"/>
        <item x="363"/>
        <item m="1" x="1486"/>
        <item m="1" x="2756"/>
        <item m="1" x="1866"/>
        <item x="1045"/>
        <item m="1" x="2651"/>
        <item m="1" x="1561"/>
        <item m="1" x="1931"/>
        <item m="1" x="1743"/>
        <item m="1" x="1269"/>
        <item m="1" x="1219"/>
        <item m="1" x="2653"/>
        <item x="771"/>
        <item m="1" x="1153"/>
        <item m="1" x="1126"/>
        <item m="1" x="2303"/>
        <item m="1" x="1678"/>
        <item x="256"/>
        <item m="1" x="1436"/>
        <item m="1" x="1764"/>
        <item m="1" x="2290"/>
        <item m="1" x="2900"/>
        <item m="1" x="2353"/>
        <item m="1" x="2263"/>
        <item m="1" x="2314"/>
        <item m="1" x="2001"/>
        <item m="1" x="2211"/>
        <item x="157"/>
        <item x="577"/>
        <item m="1" x="1194"/>
        <item x="578"/>
        <item x="323"/>
        <item m="1" x="2645"/>
        <item x="834"/>
        <item m="1" x="2448"/>
        <item m="1" x="2507"/>
        <item m="1" x="1790"/>
        <item m="1" x="1496"/>
        <item m="1" x="1712"/>
        <item x="86"/>
        <item x="98"/>
        <item x="1044"/>
        <item m="1" x="1388"/>
        <item x="691"/>
        <item m="1" x="1492"/>
        <item m="1" x="2654"/>
        <item m="1" x="1647"/>
        <item m="1" x="2548"/>
        <item m="1" x="1251"/>
        <item m="1" x="2421"/>
        <item m="1" x="2256"/>
        <item m="1" x="2472"/>
        <item x="780"/>
        <item m="1" x="1797"/>
        <item x="582"/>
        <item m="1" x="1580"/>
        <item m="1" x="1296"/>
        <item x="917"/>
        <item m="1" x="2581"/>
        <item x="165"/>
        <item m="1" x="2250"/>
        <item x="787"/>
        <item m="1" x="1112"/>
        <item m="1" x="2622"/>
        <item m="1" x="2282"/>
        <item m="1" x="2643"/>
        <item m="1" x="1863"/>
        <item x="944"/>
        <item m="1" x="2908"/>
        <item m="1" x="2077"/>
        <item x="921"/>
        <item m="1" x="2179"/>
        <item x="679"/>
        <item m="1" x="1988"/>
        <item m="1" x="1584"/>
        <item m="1" x="1845"/>
        <item m="1" x="1079"/>
        <item m="1" x="2208"/>
        <item x="269"/>
        <item x="18"/>
        <item x="1047"/>
        <item m="1" x="2560"/>
        <item x="206"/>
        <item m="1" x="1384"/>
        <item x="1024"/>
        <item x="82"/>
        <item m="1" x="2254"/>
        <item x="414"/>
        <item m="1" x="2499"/>
        <item x="556"/>
        <item m="1" x="1765"/>
        <item x="460"/>
        <item m="1" x="1089"/>
        <item m="1" x="2691"/>
        <item m="1" x="1067"/>
        <item m="1" x="1761"/>
        <item m="1" x="1308"/>
        <item m="1" x="1378"/>
        <item m="1" x="2610"/>
        <item x="860"/>
        <item m="1" x="1950"/>
        <item x="742"/>
        <item x="175"/>
        <item m="1" x="1811"/>
        <item m="1" x="1614"/>
        <item m="1" x="1619"/>
        <item x="798"/>
        <item m="1" x="2036"/>
        <item m="1" x="2513"/>
        <item m="1" x="2087"/>
        <item m="1" x="2833"/>
        <item x="716"/>
        <item m="1" x="1356"/>
        <item m="1" x="1566"/>
        <item m="1" x="2879"/>
        <item m="1" x="1149"/>
        <item m="1" x="1166"/>
        <item m="1" x="2148"/>
        <item m="1" x="2207"/>
        <item m="1" x="2865"/>
        <item x="589"/>
        <item m="1" x="2356"/>
        <item x="316"/>
        <item m="1" x="2031"/>
        <item m="1" x="2338"/>
        <item m="1" x="2402"/>
        <item m="1" x="1961"/>
        <item m="1" x="1987"/>
        <item m="1" x="2782"/>
        <item x="176"/>
        <item m="1" x="1245"/>
        <item x="820"/>
        <item m="1" x="1275"/>
        <item x="924"/>
        <item m="1" x="2325"/>
        <item x="462"/>
        <item x="649"/>
        <item x="634"/>
        <item m="1" x="1817"/>
        <item x="181"/>
        <item x="620"/>
        <item x="981"/>
        <item m="1" x="1266"/>
        <item x="354"/>
        <item x="1056"/>
        <item m="1" x="2473"/>
        <item m="1" x="2562"/>
        <item x="789"/>
        <item x="822"/>
        <item x="127"/>
        <item x="442"/>
        <item m="1" x="2067"/>
        <item m="1" x="2506"/>
        <item m="1" x="2466"/>
        <item m="1" x="2844"/>
        <item m="1" x="1256"/>
        <item m="1" x="2843"/>
        <item m="1" x="2167"/>
        <item m="1" x="1613"/>
        <item m="1" x="2863"/>
        <item m="1" x="2122"/>
        <item x="179"/>
        <item x="505"/>
        <item m="1" x="2397"/>
        <item m="1" x="1559"/>
        <item m="1" x="1419"/>
        <item x="851"/>
        <item m="1" x="1591"/>
        <item m="1" x="2763"/>
        <item x="410"/>
        <item x="41"/>
        <item m="1" x="1883"/>
        <item m="1" x="1686"/>
        <item m="1" x="2221"/>
        <item m="1" x="1579"/>
        <item m="1" x="1680"/>
        <item x="575"/>
        <item m="1" x="2142"/>
        <item x="60"/>
        <item m="1" x="2631"/>
        <item x="190"/>
        <item m="1" x="1782"/>
        <item m="1" x="1720"/>
        <item x="759"/>
        <item m="1" x="1447"/>
        <item x="504"/>
        <item m="1" x="2124"/>
        <item m="1" x="1660"/>
        <item m="1" x="1434"/>
        <item m="1" x="2144"/>
        <item m="1" x="1862"/>
        <item x="296"/>
        <item m="1" x="1854"/>
        <item x="544"/>
        <item m="1" x="1694"/>
        <item x="2"/>
        <item x="370"/>
        <item m="1" x="1724"/>
        <item x="603"/>
        <item m="1" x="2229"/>
        <item m="1" x="2873"/>
        <item x="878"/>
        <item x="507"/>
        <item x="214"/>
        <item m="1" x="2435"/>
        <item m="1" x="1277"/>
        <item m="1" x="2503"/>
        <item m="1" x="2161"/>
        <item m="1" x="1215"/>
        <item m="1" x="2340"/>
        <item x="886"/>
        <item x="308"/>
        <item m="1" x="1216"/>
        <item m="1" x="2739"/>
        <item m="1" x="1626"/>
        <item m="1" x="2521"/>
        <item x="628"/>
        <item m="1" x="2080"/>
        <item m="1" x="1093"/>
        <item x="494"/>
        <item m="1" x="1109"/>
        <item m="1" x="2300"/>
        <item x="56"/>
        <item m="1" x="2522"/>
        <item m="1" x="2042"/>
        <item x="964"/>
        <item m="1" x="1413"/>
        <item x="508"/>
        <item m="1" x="2580"/>
        <item m="1" x="1541"/>
        <item x="114"/>
        <item x="838"/>
        <item x="702"/>
        <item m="1" x="2543"/>
        <item x="478"/>
        <item x="757"/>
        <item x="903"/>
        <item m="1" x="1513"/>
        <item m="1" x="2125"/>
        <item x="197"/>
        <item x="400"/>
        <item m="1" x="1884"/>
        <item m="1" x="2008"/>
        <item x="795"/>
        <item x="416"/>
        <item m="1" x="1810"/>
        <item m="1" x="2467"/>
        <item m="1" x="2145"/>
        <item m="1" x="1504"/>
        <item m="1" x="2567"/>
        <item x="25"/>
        <item m="1" x="1157"/>
        <item x="273"/>
        <item x="877"/>
        <item x="890"/>
        <item x="116"/>
        <item x="167"/>
        <item x="300"/>
        <item x="674"/>
        <item m="1" x="1762"/>
        <item x="853"/>
        <item x="306"/>
        <item x="28"/>
        <item x="73"/>
        <item m="1" x="2174"/>
        <item m="1" x="2880"/>
        <item m="1" x="1374"/>
        <item x="224"/>
        <item m="1" x="2540"/>
        <item m="1" x="1618"/>
        <item x="177"/>
        <item m="1" x="2538"/>
        <item m="1" x="1878"/>
        <item m="1" x="1859"/>
        <item x="364"/>
        <item m="1" x="1766"/>
        <item x="733"/>
        <item m="1" x="1143"/>
        <item x="658"/>
        <item m="1" x="1058"/>
        <item m="1" x="1636"/>
        <item x="290"/>
        <item m="1" x="1455"/>
        <item m="1" x="1132"/>
        <item m="1" x="1239"/>
        <item x="945"/>
        <item m="1" x="2652"/>
        <item m="1" x="2413"/>
        <item m="1" x="1677"/>
        <item m="1" x="2384"/>
        <item x="297"/>
        <item m="1" x="2533"/>
        <item m="1" x="2189"/>
        <item x="551"/>
        <item m="1" x="2601"/>
        <item m="1" x="2301"/>
        <item x="27"/>
        <item x="173"/>
        <item x="360"/>
        <item m="1" x="2415"/>
        <item x="723"/>
        <item x="941"/>
        <item x="314"/>
        <item x="219"/>
        <item m="1" x="1077"/>
        <item x="581"/>
        <item m="1" x="1100"/>
        <item x="220"/>
        <item m="1" x="2294"/>
        <item m="1" x="2433"/>
        <item m="1" x="2083"/>
        <item m="1" x="2255"/>
        <item x="133"/>
        <item x="831"/>
        <item m="1" x="2872"/>
        <item m="1" x="1322"/>
        <item x="293"/>
        <item x="749"/>
        <item m="1" x="2902"/>
        <item x="112"/>
        <item x="955"/>
        <item x="619"/>
        <item m="1" x="1136"/>
        <item m="1" x="2116"/>
        <item x="305"/>
        <item m="1" x="2360"/>
        <item m="1" x="2005"/>
        <item x="623"/>
        <item x="466"/>
        <item x="388"/>
        <item m="1" x="2619"/>
        <item m="1" x="1919"/>
        <item x="528"/>
        <item m="1" x="1824"/>
        <item m="1" x="1182"/>
        <item m="1" x="2790"/>
        <item m="1" x="2858"/>
        <item m="1" x="1524"/>
        <item m="1" x="1558"/>
        <item m="1" x="1372"/>
        <item m="1" x="2400"/>
        <item x="741"/>
        <item m="1" x="2178"/>
        <item m="1" x="2056"/>
        <item m="1" x="2488"/>
        <item x="70"/>
        <item m="1" x="2838"/>
        <item m="1" x="2323"/>
        <item m="1" x="2764"/>
        <item x="662"/>
        <item m="1" x="1563"/>
        <item x="233"/>
        <item m="1" x="2391"/>
        <item x="550"/>
        <item x="788"/>
        <item m="1" x="2881"/>
        <item x="933"/>
        <item m="1" x="1577"/>
        <item m="1" x="1336"/>
        <item x="172"/>
        <item x="543"/>
        <item x="905"/>
        <item m="1" x="1695"/>
        <item x="231"/>
        <item m="1" x="2140"/>
        <item m="1" x="2492"/>
        <item m="1" x="1596"/>
        <item m="1" x="1655"/>
        <item x="160"/>
        <item m="1" x="2527"/>
        <item x="103"/>
        <item m="1" x="1288"/>
        <item m="1" x="2191"/>
        <item x="660"/>
        <item m="1" x="2183"/>
        <item m="1" x="1103"/>
        <item m="1" x="2709"/>
        <item m="1" x="2480"/>
        <item m="1" x="1981"/>
        <item m="1" x="1834"/>
        <item x="676"/>
        <item m="1" x="2777"/>
        <item m="1" x="2096"/>
        <item x="469"/>
        <item x="221"/>
        <item x="463"/>
        <item x="319"/>
        <item x="930"/>
        <item m="1" x="1830"/>
        <item m="1" x="1773"/>
        <item m="1" x="1203"/>
        <item m="1" x="1789"/>
        <item m="1" x="1393"/>
        <item m="1" x="1699"/>
        <item x="234"/>
        <item m="1" x="1573"/>
        <item m="1" x="2679"/>
        <item m="1" x="2736"/>
        <item m="1" x="1448"/>
        <item x="467"/>
        <item m="1" x="2041"/>
        <item m="1" x="1155"/>
        <item m="1" x="2274"/>
        <item m="1" x="1964"/>
        <item m="1" x="2048"/>
        <item m="1" x="1702"/>
        <item m="1" x="1432"/>
        <item m="1" x="1319"/>
        <item m="1" x="1904"/>
        <item x="134"/>
        <item x="754"/>
        <item x="154"/>
        <item m="1" x="2621"/>
        <item m="1" x="2649"/>
        <item m="1" x="1303"/>
        <item x="767"/>
        <item m="1" x="1787"/>
        <item m="1" x="1165"/>
        <item m="1" x="1167"/>
        <item m="1" x="1796"/>
        <item x="69"/>
        <item m="1" x="1679"/>
        <item m="1" x="2571"/>
        <item m="1" x="1410"/>
        <item x="412"/>
        <item m="1" x="1485"/>
        <item m="1" x="2177"/>
        <item m="1" x="2735"/>
        <item m="1" x="2184"/>
        <item m="1" x="1674"/>
        <item x="530"/>
        <item m="1" x="1110"/>
        <item m="1" x="1522"/>
        <item m="1" x="1858"/>
        <item m="1" x="1341"/>
        <item m="1" x="2094"/>
        <item m="1" x="1342"/>
        <item m="1" x="2459"/>
        <item x="818"/>
        <item x="678"/>
        <item x="89"/>
        <item m="1" x="2302"/>
        <item m="1" x="2362"/>
        <item x="238"/>
        <item x="474"/>
        <item x="693"/>
        <item m="1" x="1818"/>
        <item m="1" x="2134"/>
        <item m="1" x="2707"/>
        <item m="1" x="1801"/>
        <item x="107"/>
        <item m="1" x="2853"/>
        <item m="1" x="2065"/>
        <item x="385"/>
        <item m="1" x="1271"/>
        <item x="367"/>
        <item m="1" x="2740"/>
        <item x="710"/>
        <item x="475"/>
        <item x="1003"/>
        <item x="417"/>
        <item m="1" x="2345"/>
        <item m="1" x="2514"/>
        <item m="1" x="2202"/>
        <item m="1" x="2123"/>
        <item x="243"/>
        <item x="852"/>
        <item m="1" x="2481"/>
        <item m="1" x="1722"/>
        <item x="794"/>
        <item m="1" x="1415"/>
        <item x="870"/>
        <item m="1" x="1786"/>
        <item x="521"/>
        <item m="1" x="1307"/>
        <item x="37"/>
        <item m="1" x="2108"/>
        <item m="1" x="1560"/>
        <item m="1" x="2595"/>
        <item m="1" x="2316"/>
        <item m="1" x="1508"/>
        <item m="1" x="1973"/>
        <item m="1" x="2052"/>
        <item m="1" x="1896"/>
        <item x="408"/>
        <item x="753"/>
        <item m="1" x="2020"/>
        <item m="1" x="1063"/>
        <item x="546"/>
        <item m="1" x="2404"/>
        <item m="1" x="1064"/>
        <item m="1" x="2867"/>
        <item m="1" x="1441"/>
        <item m="1" x="1853"/>
        <item m="1" x="2289"/>
        <item m="1" x="1807"/>
        <item x="264"/>
        <item m="1" x="1895"/>
        <item m="1" x="2040"/>
        <item m="1" x="2826"/>
        <item m="1" x="1183"/>
        <item x="454"/>
        <item m="1" x="2719"/>
        <item x="770"/>
        <item m="1" x="1908"/>
        <item m="1" x="1223"/>
        <item x="990"/>
        <item m="1" x="2165"/>
        <item x="535"/>
        <item m="1" x="1634"/>
        <item m="1" x="2848"/>
        <item x="187"/>
        <item m="1" x="1642"/>
        <item m="1" x="1576"/>
        <item x="647"/>
        <item m="1" x="2646"/>
        <item m="1" x="1671"/>
        <item m="1" x="1648"/>
        <item x="259"/>
        <item m="1" x="2095"/>
        <item m="1" x="1172"/>
        <item m="1" x="1750"/>
        <item m="1" x="1226"/>
        <item m="1" x="2579"/>
        <item x="805"/>
        <item x="303"/>
        <item m="1" x="2728"/>
        <item m="1" x="2088"/>
        <item m="1" x="1551"/>
        <item m="1" x="2813"/>
        <item m="1" x="1350"/>
        <item m="1" x="2101"/>
        <item m="1" x="2566"/>
        <item x="651"/>
        <item x="322"/>
        <item m="1" x="1265"/>
        <item x="765"/>
        <item x="447"/>
        <item m="1" x="2156"/>
        <item x="262"/>
        <item x="263"/>
        <item m="1" x="1130"/>
        <item m="1" x="1922"/>
        <item m="1" x="1889"/>
        <item m="1" x="1656"/>
        <item x="492"/>
        <item m="1" x="1583"/>
        <item x="846"/>
        <item m="1" x="1329"/>
        <item x="561"/>
        <item m="1" x="1769"/>
        <item m="1" x="2677"/>
        <item m="1" x="2875"/>
        <item m="1" x="2024"/>
        <item m="1" x="1881"/>
        <item x="1026"/>
        <item m="1" x="2572"/>
        <item m="1" x="1090"/>
        <item x="777"/>
        <item m="1" x="2520"/>
        <item m="1" x="1594"/>
        <item x="195"/>
        <item m="1" x="1740"/>
        <item x="991"/>
        <item m="1" x="1860"/>
        <item x="55"/>
        <item x="845"/>
        <item m="1" x="1813"/>
        <item m="1" x="1232"/>
        <item m="1" x="1068"/>
        <item m="1" x="2175"/>
        <item m="1" x="2877"/>
        <item m="1" x="2470"/>
        <item m="1" x="2193"/>
        <item x="816"/>
        <item m="1" x="2682"/>
        <item m="1" x="2555"/>
        <item m="1" x="1334"/>
        <item m="1" x="2028"/>
        <item m="1" x="1420"/>
        <item m="1" x="2026"/>
        <item m="1" x="1742"/>
        <item x="675"/>
        <item m="1" x="1697"/>
        <item m="1" x="1094"/>
        <item m="1" x="2700"/>
        <item m="1" x="1263"/>
        <item m="1" x="1716"/>
        <item x="342"/>
        <item x="1042"/>
        <item m="1" x="2519"/>
        <item m="1" x="1243"/>
        <item m="1" x="2324"/>
        <item m="1" x="2121"/>
        <item x="105"/>
        <item m="1" x="1604"/>
        <item x="618"/>
        <item x="655"/>
        <item x="616"/>
        <item m="1" x="1438"/>
        <item x="558"/>
        <item m="1" x="2592"/>
        <item x="131"/>
        <item m="1" x="2733"/>
        <item m="1" x="1148"/>
        <item m="1" x="2363"/>
        <item m="1" x="2181"/>
        <item m="1" x="2072"/>
        <item m="1" x="2568"/>
        <item m="1" x="1207"/>
        <item m="1" x="1784"/>
        <item x="713"/>
        <item m="1" x="2854"/>
        <item x="751"/>
        <item m="1" x="1272"/>
        <item m="1" x="1831"/>
        <item m="1" x="1234"/>
        <item m="1" x="1291"/>
        <item m="1" x="2454"/>
        <item m="1" x="1084"/>
        <item m="1" x="1949"/>
        <item x="1027"/>
        <item m="1" x="1278"/>
        <item m="1" x="2897"/>
        <item m="1" x="1298"/>
        <item x="856"/>
        <item x="997"/>
        <item x="989"/>
        <item m="1" x="1585"/>
        <item m="1" x="1405"/>
        <item m="1" x="1518"/>
        <item m="1" x="2027"/>
        <item m="1" x="1659"/>
        <item m="1" x="2591"/>
        <item m="1" x="2825"/>
        <item m="1" x="1900"/>
        <item x="896"/>
        <item m="1" x="2308"/>
        <item m="1" x="1780"/>
        <item x="268"/>
        <item m="1" x="2495"/>
        <item m="1" x="2007"/>
        <item m="1" x="2604"/>
        <item x="46"/>
        <item x="8"/>
        <item m="1" x="1061"/>
        <item m="1" x="2223"/>
        <item x="639"/>
        <item m="1" x="2893"/>
        <item m="1" x="2119"/>
        <item m="1" x="1464"/>
        <item m="1" x="1331"/>
        <item m="1" x="2164"/>
        <item x="228"/>
        <item x="812"/>
        <item x="978"/>
        <item m="1" x="2298"/>
        <item x="493"/>
        <item m="1" x="2347"/>
        <item m="1" x="1791"/>
        <item x="539"/>
        <item m="1" x="1615"/>
        <item x="670"/>
        <item m="1" x="1691"/>
        <item m="1" x="2678"/>
        <item m="1" x="2117"/>
        <item m="1" x="1984"/>
        <item m="1" x="2458"/>
        <item m="1" x="1610"/>
        <item x="428"/>
        <item x="899"/>
        <item x="557"/>
        <item x="409"/>
        <item x="791"/>
        <item m="1" x="2203"/>
        <item m="1" x="2022"/>
        <item m="1" x="2197"/>
        <item m="1" x="2517"/>
        <item m="1" x="2102"/>
        <item m="1" x="2138"/>
        <item m="1" x="1107"/>
        <item x="248"/>
        <item x="959"/>
        <item m="1" x="1892"/>
        <item m="1" x="2128"/>
        <item m="1" x="2530"/>
        <item m="1" x="2382"/>
        <item m="1" x="1539"/>
        <item x="872"/>
        <item m="1" x="1775"/>
        <item x="347"/>
        <item m="1" x="1772"/>
        <item m="1" x="1399"/>
        <item x="287"/>
        <item m="1" x="2655"/>
        <item x="1011"/>
        <item x="16"/>
        <item m="1" x="2151"/>
        <item x="980"/>
        <item x="288"/>
        <item x="774"/>
        <item m="1" x="2747"/>
        <item m="1" x="2327"/>
        <item x="995"/>
        <item x="392"/>
        <item m="1" x="1806"/>
        <item m="1" x="1086"/>
        <item m="1" x="2100"/>
        <item m="1" x="2721"/>
        <item m="1" x="1333"/>
        <item x="992"/>
        <item x="102"/>
        <item m="1" x="2352"/>
        <item x="824"/>
        <item x="666"/>
        <item m="1" x="1314"/>
        <item m="1" x="2078"/>
        <item x="606"/>
        <item m="1" x="1125"/>
        <item m="1" x="2497"/>
        <item m="1" x="2349"/>
        <item x="1023"/>
        <item x="461"/>
        <item x="588"/>
        <item m="1" x="2064"/>
        <item m="1" x="2766"/>
        <item m="1" x="1993"/>
        <item x="291"/>
        <item m="1" x="1982"/>
        <item x="624"/>
        <item x="292"/>
        <item m="1" x="2722"/>
        <item m="1" x="1978"/>
        <item m="1" x="1382"/>
        <item m="1" x="2885"/>
        <item x="730"/>
        <item m="1" x="1366"/>
        <item x="85"/>
        <item x="841"/>
        <item m="1" x="2676"/>
        <item m="1" x="2359"/>
        <item m="1" x="1867"/>
        <item x="294"/>
        <item m="1" x="2669"/>
        <item x="839"/>
        <item m="1" x="2840"/>
        <item x="881"/>
        <item x="764"/>
        <item m="1" x="2723"/>
        <item x="931"/>
        <item m="1" x="2484"/>
        <item m="1" x="2761"/>
        <item m="1" x="1267"/>
        <item m="1" x="1875"/>
        <item m="1" x="1452"/>
        <item m="1" x="2720"/>
        <item x="904"/>
        <item m="1" x="2346"/>
        <item m="1" x="2410"/>
        <item m="1" x="1439"/>
        <item m="1" x="1963"/>
        <item x="295"/>
        <item x="646"/>
        <item x="738"/>
        <item m="1" x="2627"/>
        <item m="1" x="1995"/>
        <item m="1" x="2279"/>
        <item x="1049"/>
        <item x="513"/>
        <item x="15"/>
        <item m="1" x="1779"/>
        <item m="1" x="2084"/>
        <item m="1" x="2670"/>
        <item m="1" x="1893"/>
        <item m="1" x="1209"/>
        <item m="1" x="1815"/>
        <item m="1" x="2329"/>
        <item m="1" x="1460"/>
        <item x="351"/>
        <item x="948"/>
        <item m="1" x="2783"/>
        <item x="71"/>
        <item x="203"/>
        <item x="633"/>
        <item m="1" x="2196"/>
        <item m="1" x="1948"/>
        <item m="1" x="1609"/>
        <item m="1" x="1152"/>
        <item x="542"/>
        <item m="1" x="2683"/>
        <item x="880"/>
        <item x="403"/>
        <item m="1" x="1569"/>
        <item m="1" x="1337"/>
        <item m="1" x="1774"/>
        <item m="1" x="2686"/>
        <item m="1" x="2306"/>
        <item m="1" x="2864"/>
        <item m="1" x="2446"/>
        <item m="1" x="1147"/>
        <item x="594"/>
        <item m="1" x="2618"/>
        <item m="1" x="2447"/>
        <item m="1" x="2030"/>
        <item m="1" x="2824"/>
        <item x="523"/>
        <item m="1" x="2168"/>
        <item m="1" x="2559"/>
        <item m="1" x="1150"/>
        <item m="1" x="2283"/>
        <item m="1" x="1565"/>
        <item x="374"/>
        <item x="642"/>
        <item m="1" x="2445"/>
        <item m="1" x="2597"/>
        <item x="958"/>
        <item m="1" x="1211"/>
        <item x="762"/>
        <item x="413"/>
        <item m="1" x="1133"/>
        <item m="1" x="1633"/>
        <item m="1" x="2209"/>
        <item m="1" x="1281"/>
        <item m="1" x="1687"/>
        <item m="1" x="1313"/>
        <item m="1" x="2760"/>
        <item x="155"/>
        <item m="1" x="2511"/>
        <item m="1" x="1999"/>
        <item m="1" x="1943"/>
        <item m="1" x="2423"/>
        <item m="1" x="2380"/>
        <item m="1" x="1529"/>
        <item m="1" x="2374"/>
        <item x="686"/>
        <item x="207"/>
        <item x="226"/>
        <item x="950"/>
        <item m="1" x="1351"/>
        <item x="222"/>
        <item x="265"/>
        <item x="334"/>
        <item m="1" x="2841"/>
        <item m="1" x="1927"/>
        <item m="1" x="1258"/>
        <item m="1" x="1435"/>
        <item m="1" x="1088"/>
        <item x="1050"/>
        <item m="1" x="2411"/>
        <item m="1" x="1145"/>
        <item x="969"/>
        <item m="1" x="1284"/>
        <item m="1" x="2638"/>
        <item m="1" x="1468"/>
        <item m="1" x="1323"/>
        <item m="1" x="2462"/>
        <item m="1" x="2188"/>
        <item x="629"/>
        <item m="1" x="2444"/>
        <item m="1" x="1929"/>
        <item x="1040"/>
        <item x="519"/>
        <item m="1" x="1891"/>
        <item x="965"/>
        <item x="57"/>
        <item m="1" x="1530"/>
        <item m="1" x="1371"/>
        <item m="1" x="2906"/>
        <item m="1" x="1783"/>
        <item m="1" x="1081"/>
        <item x="66"/>
        <item x="430"/>
        <item m="1" x="1116"/>
        <item m="1" x="1375"/>
        <item x="245"/>
        <item m="1" x="2414"/>
        <item m="1" x="1127"/>
        <item m="1" x="2034"/>
        <item m="1" x="2662"/>
        <item m="1" x="1597"/>
        <item m="1" x="1059"/>
        <item m="1" x="1600"/>
        <item x="188"/>
        <item m="1" x="2012"/>
        <item m="1" x="1602"/>
        <item x="837"/>
        <item m="1" x="1285"/>
        <item x="1052"/>
        <item x="605"/>
        <item x="923"/>
        <item m="1" x="2882"/>
        <item m="1" x="2586"/>
        <item m="1" x="1607"/>
        <item m="1" x="1574"/>
        <item m="1" x="1075"/>
        <item m="1" x="1425"/>
        <item m="1" x="1175"/>
        <item m="1" x="2501"/>
        <item x="115"/>
        <item m="1" x="1418"/>
        <item m="1" x="1901"/>
        <item x="957"/>
        <item m="1" x="1398"/>
        <item m="1" x="2389"/>
        <item x="685"/>
        <item m="1" x="2418"/>
        <item x="277"/>
        <item x="281"/>
        <item m="1" x="2073"/>
        <item m="1" x="2836"/>
        <item m="1" x="1073"/>
        <item m="1" x="2827"/>
        <item x="802"/>
        <item m="1" x="1230"/>
        <item m="1" x="1855"/>
        <item m="1" x="1092"/>
        <item m="1" x="1562"/>
        <item m="1" x="2049"/>
        <item m="1" x="2602"/>
        <item m="1" x="2626"/>
        <item m="1" x="1379"/>
        <item x="380"/>
        <item x="840"/>
        <item x="266"/>
        <item x="470"/>
        <item m="1" x="1352"/>
        <item m="1" x="1514"/>
        <item m="1" x="1906"/>
        <item x="920"/>
        <item m="1" x="2765"/>
        <item x="743"/>
        <item m="1" x="1839"/>
        <item m="1" x="1087"/>
        <item m="1" x="1798"/>
        <item m="1" x="2656"/>
        <item m="1" x="2834"/>
        <item x="1055"/>
        <item x="479"/>
        <item x="726"/>
        <item m="1" x="1359"/>
        <item m="1" x="1457"/>
        <item m="1" x="2158"/>
        <item m="1" x="2015"/>
        <item m="1" x="1869"/>
        <item m="1" x="1392"/>
        <item x="320"/>
        <item x="337"/>
        <item x="275"/>
        <item m="1" x="1644"/>
        <item x="641"/>
        <item m="1" x="2688"/>
        <item x="919"/>
        <item x="436"/>
        <item m="1" x="2731"/>
        <item x="547"/>
        <item x="704"/>
        <item m="1" x="2890"/>
        <item m="1" x="2802"/>
        <item m="1" x="1391"/>
        <item x="909"/>
        <item m="1" x="2751"/>
        <item m="1" x="2045"/>
        <item m="1" x="1433"/>
        <item m="1" x="2170"/>
        <item m="1" x="2851"/>
        <item m="1" x="2878"/>
        <item m="1" x="2157"/>
        <item m="1" x="2051"/>
        <item m="1" x="1074"/>
        <item m="1" x="2732"/>
        <item x="129"/>
        <item m="1" x="2075"/>
        <item m="1" x="2004"/>
        <item m="1" x="2231"/>
        <item m="1" x="1980"/>
        <item m="1" x="1099"/>
        <item m="1" x="1749"/>
        <item x="341"/>
        <item m="1" x="1240"/>
        <item x="1029"/>
        <item m="1" x="1808"/>
        <item m="1" x="2482"/>
        <item x="708"/>
        <item m="1" x="2716"/>
        <item m="1" x="1969"/>
        <item x="938"/>
        <item m="1" x="1897"/>
        <item m="1" x="2810"/>
        <item m="1" x="1490"/>
        <item x="740"/>
        <item x="99"/>
        <item m="1" x="1144"/>
        <item x="1000"/>
        <item x="659"/>
        <item m="1" x="2650"/>
        <item m="1" x="1451"/>
        <item x="399"/>
        <item m="1" x="1777"/>
        <item m="1" x="2846"/>
        <item x="423"/>
        <item m="1" x="1354"/>
        <item m="1" x="2330"/>
        <item m="1" x="1959"/>
        <item m="1" x="2797"/>
        <item m="1" x="1062"/>
        <item m="1" x="1199"/>
        <item m="1" x="2784"/>
        <item m="1" x="2222"/>
        <item m="1" x="1491"/>
        <item x="53"/>
        <item m="1" x="2010"/>
        <item m="1" x="1174"/>
        <item m="1" x="1070"/>
        <item m="1" x="1357"/>
        <item m="1" x="2150"/>
        <item m="1" x="2598"/>
        <item x="204"/>
        <item m="1" x="1289"/>
        <item m="1" x="2726"/>
        <item m="1" x="1745"/>
        <item m="1" x="2439"/>
        <item x="242"/>
        <item m="1" x="2531"/>
        <item m="1" x="2166"/>
        <item m="1" x="2236"/>
        <item m="1" x="2469"/>
        <item x="763"/>
        <item m="1" x="2630"/>
        <item m="1" x="1476"/>
        <item m="1" x="2286"/>
        <item m="1" x="1972"/>
        <item m="1" x="2086"/>
        <item m="1" x="1339"/>
        <item m="1" x="2262"/>
        <item m="1" x="2855"/>
        <item m="1" x="1122"/>
        <item m="1" x="1942"/>
        <item m="1" x="1536"/>
        <item m="1" x="2887"/>
        <item m="1" x="2055"/>
        <item m="1" x="2711"/>
        <item x="766"/>
        <item m="1" x="1841"/>
        <item m="1" x="1651"/>
        <item m="1" x="1402"/>
        <item x="516"/>
        <item m="1" x="1305"/>
        <item x="329"/>
        <item m="1" x="1190"/>
        <item x="862"/>
        <item m="1" x="2099"/>
        <item m="1" x="1693"/>
        <item m="1" x="1520"/>
        <item x="50"/>
        <item x="81"/>
        <item x="299"/>
        <item m="1" x="2093"/>
        <item m="1" x="2541"/>
        <item x="552"/>
        <item m="1" x="2436"/>
        <item x="901"/>
        <item m="1" x="1622"/>
        <item m="1" x="2577"/>
        <item m="1" x="2378"/>
        <item m="1" x="1934"/>
        <item m="1" x="1809"/>
        <item x="893"/>
        <item x="120"/>
        <item m="1" x="2267"/>
        <item m="1" x="1916"/>
        <item m="1" x="1617"/>
        <item m="1" x="2589"/>
        <item m="1" x="2698"/>
        <item m="1" x="1534"/>
        <item m="1" x="1444"/>
        <item m="1" x="1788"/>
        <item m="1" x="2120"/>
        <item x="570"/>
        <item m="1" x="2697"/>
        <item m="1" x="1990"/>
        <item x="882"/>
        <item m="1" x="1868"/>
        <item m="1" x="2856"/>
        <item m="1" x="2493"/>
        <item m="1" x="2271"/>
        <item x="967"/>
        <item m="1" x="2671"/>
        <item m="1" x="1776"/>
        <item m="1" x="2257"/>
        <item m="1" x="2699"/>
        <item x="827"/>
        <item m="1" x="1734"/>
        <item m="1" x="2160"/>
        <item m="1" x="1483"/>
        <item m="1" x="2632"/>
        <item m="1" x="2661"/>
        <item m="1" x="1168"/>
        <item x="988"/>
        <item x="918"/>
        <item m="1" x="2265"/>
        <item m="1" x="1554"/>
        <item m="1" x="2061"/>
        <item x="1043"/>
        <item m="1" x="1421"/>
        <item x="480"/>
        <item x="718"/>
        <item m="1" x="2147"/>
        <item x="225"/>
        <item m="1" x="2169"/>
        <item m="1" x="1856"/>
        <item x="902"/>
        <item m="1" x="1257"/>
        <item m="1" x="1519"/>
        <item m="1" x="1842"/>
        <item m="1" x="2442"/>
        <item m="1" x="2905"/>
        <item m="1" x="2270"/>
        <item m="1" x="2534"/>
        <item x="343"/>
        <item m="1" x="2247"/>
        <item m="1" x="2708"/>
        <item x="352"/>
        <item m="1" x="2066"/>
        <item m="1" x="2806"/>
        <item m="1" x="2640"/>
        <item x="353"/>
        <item x="356"/>
        <item x="688"/>
        <item m="1" x="2428"/>
        <item m="1" x="1970"/>
        <item m="1" x="1827"/>
        <item m="1" x="1599"/>
        <item x="842"/>
        <item m="1" x="1459"/>
        <item m="1" x="2429"/>
        <item m="1" x="1290"/>
        <item m="1" x="2685"/>
        <item m="1" x="1923"/>
        <item m="1" x="2060"/>
        <item m="1" x="2115"/>
        <item m="1" x="1466"/>
        <item m="1" x="2292"/>
        <item m="1" x="2230"/>
        <item m="1" x="1097"/>
        <item x="653"/>
        <item m="1" x="1668"/>
        <item m="1" x="2529"/>
        <item m="1" x="2319"/>
        <item m="1" x="1119"/>
        <item x="663"/>
        <item m="1" x="2590"/>
        <item m="1" x="1324"/>
        <item m="1" x="2106"/>
        <item x="1034"/>
        <item x="372"/>
        <item m="1" x="1962"/>
        <item x="668"/>
        <item m="1" x="2546"/>
        <item x="983"/>
        <item m="1" x="2392"/>
        <item m="1" x="2276"/>
        <item m="1" x="1770"/>
        <item m="1" x="2180"/>
        <item m="1" x="1224"/>
        <item x="271"/>
        <item m="1" x="2535"/>
        <item x="529"/>
        <item m="1" x="1698"/>
        <item m="1" x="1759"/>
        <item x="58"/>
        <item m="1" x="1557"/>
        <item m="1" x="1493"/>
        <item m="1" x="2192"/>
        <item x="683"/>
        <item x="132"/>
        <item m="1" x="1254"/>
        <item m="1" x="1850"/>
        <item x="191"/>
        <item m="1" x="2573"/>
        <item x="994"/>
        <item m="1" x="1367"/>
        <item m="1" x="2426"/>
        <item m="1" x="1163"/>
        <item x="358"/>
        <item m="1" x="2874"/>
        <item m="1" x="2266"/>
        <item x="397"/>
        <item m="1" x="2293"/>
        <item m="1" x="1556"/>
        <item m="1" x="1179"/>
        <item m="1" x="2003"/>
        <item m="1" x="2570"/>
        <item m="1" x="1794"/>
        <item m="1" x="1499"/>
        <item m="1" x="2828"/>
        <item x="703"/>
        <item m="1" x="2074"/>
        <item m="1" x="1528"/>
        <item m="1" x="1138"/>
        <item m="1" x="1196"/>
        <item m="1" x="1279"/>
        <item m="1" x="1071"/>
        <item m="1" x="2312"/>
        <item x="810"/>
        <item m="1" x="1462"/>
        <item x="747"/>
        <item m="1" x="1185"/>
        <item m="1" x="2113"/>
        <item x="123"/>
        <item x="966"/>
        <item x="168"/>
        <item m="1" x="2485"/>
        <item m="1" x="2427"/>
        <item m="1" x="2047"/>
        <item m="1" x="1280"/>
        <item m="1" x="1714"/>
        <item m="1" x="1606"/>
        <item m="1" x="1757"/>
        <item m="1" x="1360"/>
        <item m="1" x="2888"/>
        <item m="1" x="2812"/>
        <item x="331"/>
        <item x="622"/>
        <item m="1" x="2109"/>
        <item m="1" x="2680"/>
        <item x="359"/>
        <item m="1" x="2725"/>
        <item x="149"/>
        <item m="1" x="1675"/>
        <item m="1" x="1756"/>
        <item x="310"/>
        <item x="239"/>
        <item m="1" x="2019"/>
        <item x="215"/>
        <item x="782"/>
        <item x="873"/>
        <item m="1" x="1706"/>
        <item x="746"/>
        <item m="1" x="2046"/>
        <item m="1" x="2017"/>
        <item x="455"/>
        <item m="1" x="1283"/>
        <item x="332"/>
        <item m="1" x="2343"/>
        <item x="1013"/>
        <item m="1" x="1335"/>
        <item x="449"/>
        <item m="1" x="1653"/>
        <item x="240"/>
        <item x="330"/>
        <item m="1" x="2674"/>
        <item m="1" x="2361"/>
        <item x="369"/>
        <item m="1" x="2821"/>
        <item m="1" x="2422"/>
        <item m="1" x="2805"/>
        <item m="1" x="2896"/>
        <item x="484"/>
        <item m="1" x="1121"/>
        <item m="1" x="1974"/>
        <item m="1" x="2334"/>
        <item x="1009"/>
        <item m="1" x="1947"/>
        <item m="1" x="2754"/>
        <item m="1" x="2585"/>
        <item x="142"/>
        <item m="1" x="2617"/>
        <item m="1" x="1935"/>
        <item m="1" x="2748"/>
        <item m="1" x="2780"/>
        <item m="1" x="2318"/>
        <item x="607"/>
        <item m="1" x="2781"/>
        <item m="1" x="1473"/>
        <item x="325"/>
        <item m="1" x="1828"/>
        <item m="1" x="2625"/>
        <item m="1" x="2081"/>
        <item m="1" x="2373"/>
        <item x="855"/>
        <item m="1" x="1181"/>
        <item x="376"/>
        <item m="1" x="2348"/>
        <item m="1" x="1201"/>
        <item m="1" x="1403"/>
        <item m="1" x="2690"/>
        <item m="1" x="1641"/>
        <item m="1" x="1255"/>
        <item x="614"/>
        <item m="1" x="1537"/>
        <item m="1" x="1865"/>
        <item m="1" x="1430"/>
        <item m="1" x="1549"/>
        <item m="1" x="2715"/>
        <item m="1" x="1912"/>
        <item m="1" x="1593"/>
        <item x="274"/>
        <item x="875"/>
        <item m="1" x="1690"/>
        <item m="1" x="2063"/>
        <item m="1" x="1657"/>
        <item x="984"/>
        <item m="1" x="1385"/>
        <item x="1006"/>
        <item x="33"/>
        <item x="864"/>
        <item m="1" x="1550"/>
        <item m="1" x="1941"/>
        <item x="65"/>
        <item m="1" x="2884"/>
        <item x="627"/>
        <item m="1" x="1631"/>
        <item x="925"/>
        <item x="503"/>
        <item x="43"/>
        <item m="1" x="2819"/>
        <item m="1" x="2644"/>
        <item m="1" x="1832"/>
        <item m="1" x="2199"/>
        <item x="138"/>
        <item x="1012"/>
        <item m="1" x="2665"/>
        <item x="349"/>
        <item m="1" x="1795"/>
        <item x="715"/>
        <item m="1" x="1533"/>
        <item x="432"/>
        <item m="1" x="2226"/>
        <item x="249"/>
        <item m="1" x="1683"/>
        <item m="1" x="2478"/>
        <item m="1" x="1250"/>
        <item m="1" x="2000"/>
        <item x="227"/>
        <item m="1" x="1946"/>
        <item m="1" x="1446"/>
        <item m="1" x="1261"/>
        <item x="350"/>
        <item m="1" x="2532"/>
        <item m="1" x="2771"/>
        <item x="1014"/>
        <item x="446"/>
        <item x="1015"/>
        <item x="752"/>
        <item x="280"/>
        <item m="1" x="2152"/>
        <item m="1" x="2798"/>
        <item m="1" x="1489"/>
        <item m="1" x="1992"/>
        <item x="1037"/>
        <item m="1" x="1914"/>
        <item m="1" x="1247"/>
        <item m="1" x="1344"/>
        <item m="1" x="1572"/>
        <item x="657"/>
        <item m="1" x="1940"/>
        <item x="700"/>
        <item x="857"/>
        <item x="630"/>
        <item m="1" x="2013"/>
        <item x="386"/>
        <item m="1" x="2463"/>
        <item m="1" x="2518"/>
        <item m="1" x="1069"/>
        <item x="381"/>
        <item x="52"/>
        <item x="928"/>
        <item m="1" x="1474"/>
        <item x="365"/>
        <item m="1" x="1954"/>
        <item x="241"/>
        <item m="1" x="1102"/>
        <item x="251"/>
        <item m="1" x="1377"/>
        <item m="1" x="2505"/>
        <item m="1" x="2842"/>
        <item m="1" x="2776"/>
        <item m="1" x="1120"/>
        <item m="1" x="1373"/>
        <item x="200"/>
        <item x="1018"/>
        <item m="1" x="1681"/>
        <item m="1" x="1325"/>
        <item x="389"/>
        <item x="481"/>
        <item m="1" x="1141"/>
        <item m="1" x="2149"/>
        <item m="1" x="1484"/>
        <item m="1" x="2814"/>
        <item m="1" x="2811"/>
        <item m="1" x="1437"/>
        <item m="1" x="1684"/>
        <item m="1" x="2845"/>
        <item m="1" x="1106"/>
        <item m="1" x="1958"/>
        <item m="1" x="1159"/>
        <item m="1" x="1517"/>
        <item x="977"/>
        <item m="1" x="2474"/>
        <item x="943"/>
        <item m="1" x="1689"/>
        <item m="1" x="2475"/>
        <item x="914"/>
        <item x="632"/>
        <item x="346"/>
        <item m="1" x="2023"/>
        <item m="1" x="2126"/>
        <item m="1" x="2295"/>
        <item m="1" x="2452"/>
        <item m="1" x="2510"/>
        <item x="211"/>
        <item x="184"/>
        <item m="1" x="1553"/>
        <item x="850"/>
        <item m="1" x="2762"/>
        <item m="1" x="1311"/>
        <item m="1" x="1389"/>
        <item m="1" x="1739"/>
        <item x="960"/>
        <item x="261"/>
        <item x="153"/>
        <item m="1" x="2695"/>
        <item m="1" x="1507"/>
        <item m="1" x="1458"/>
        <item m="1" x="1078"/>
        <item x="121"/>
        <item m="1" x="1838"/>
        <item m="1" x="1171"/>
        <item m="1" x="1737"/>
        <item m="1" x="2904"/>
        <item x="512"/>
        <item m="1" x="1767"/>
        <item m="1" x="1083"/>
        <item x="178"/>
        <item x="7"/>
        <item x="689"/>
        <item m="1" x="1316"/>
        <item m="1" x="2218"/>
        <item x="42"/>
        <item m="1" x="2420"/>
        <item x="608"/>
        <item m="1" x="1709"/>
        <item x="621"/>
        <item m="1" x="1494"/>
        <item m="1" x="1567"/>
        <item x="821"/>
        <item m="1" x="2675"/>
        <item x="298"/>
        <item m="1" x="1358"/>
        <item m="1" x="2778"/>
        <item m="1" x="2386"/>
        <item m="1" x="1160"/>
        <item m="1" x="1538"/>
        <item m="1" x="1968"/>
        <item m="1" x="1429"/>
        <item m="1" x="1738"/>
        <item m="1" x="1189"/>
        <item m="1" x="1411"/>
        <item m="1" x="2701"/>
        <item x="706"/>
        <item m="1" x="1792"/>
        <item x="328"/>
        <item m="1" x="1909"/>
        <item x="1019"/>
        <item m="1" x="2633"/>
        <item x="327"/>
        <item m="1" x="2425"/>
        <item m="1" x="1704"/>
        <item m="1" x="1465"/>
        <item x="854"/>
        <item x="283"/>
        <item x="811"/>
        <item x="321"/>
        <item m="1" x="2500"/>
        <item x="24"/>
        <item m="1" x="2613"/>
        <item m="1" x="2091"/>
        <item m="1" x="1752"/>
        <item m="1" x="2477"/>
        <item m="1" x="2899"/>
        <item x="830"/>
        <item m="1" x="2284"/>
        <item m="1" x="1085"/>
        <item m="1" x="1297"/>
        <item x="106"/>
        <item m="1" x="1747"/>
        <item x="232"/>
        <item m="1" x="1326"/>
        <item m="1" x="2277"/>
        <item x="974"/>
        <item x="644"/>
        <item m="1" x="1380"/>
        <item m="1" x="2135"/>
        <item x="874"/>
        <item m="1" x="1905"/>
        <item m="1" x="1495"/>
        <item m="1" x="2171"/>
        <item m="1" x="2502"/>
        <item m="1" x="1960"/>
        <item x="611"/>
        <item x="489"/>
        <item m="1" x="1222"/>
        <item m="1" x="2710"/>
        <item m="1" x="2564"/>
        <item x="1054"/>
        <item m="1" x="2227"/>
        <item m="1" x="1751"/>
        <item m="1" x="2053"/>
        <item m="1" x="1431"/>
        <item m="1" x="1527"/>
        <item m="1" x="1586"/>
        <item m="1" x="2443"/>
        <item m="1" x="2892"/>
        <item m="1" x="2857"/>
        <item m="1" x="2307"/>
        <item m="1" x="2714"/>
        <item x="406"/>
        <item m="1" x="2357"/>
        <item x="942"/>
        <item m="1" x="2549"/>
        <item m="1" x="2451"/>
        <item m="1" x="1503"/>
        <item m="1" x="1192"/>
        <item m="1" x="2137"/>
        <item m="1" x="2068"/>
        <item m="1" x="2405"/>
        <item x="861"/>
        <item m="1" x="1736"/>
        <item m="1" x="1639"/>
        <item m="1" x="1768"/>
        <item m="1" x="1544"/>
        <item m="1" x="1727"/>
        <item x="36"/>
        <item x="807"/>
        <item x="0"/>
        <item x="825"/>
        <item x="868"/>
        <item m="1" x="2859"/>
        <item m="1" x="2310"/>
        <item m="1" x="2336"/>
        <item x="773"/>
        <item m="1" x="1662"/>
        <item m="1" x="2242"/>
        <item m="1" x="2660"/>
        <item m="1" x="2090"/>
        <item x="260"/>
        <item x="76"/>
        <item m="1" x="2098"/>
        <item x="996"/>
        <item x="999"/>
        <item m="1" x="1417"/>
        <item x="166"/>
        <item m="1" x="1570"/>
        <item m="1" x="1902"/>
        <item x="1053"/>
        <item m="1" x="2333"/>
        <item m="1" x="2657"/>
        <item x="897"/>
        <item m="1" x="1979"/>
        <item m="1" x="1128"/>
        <item x="625"/>
        <item x="554"/>
        <item m="1" x="1629"/>
        <item m="1" x="2251"/>
        <item m="1" x="2104"/>
        <item m="1" x="2611"/>
        <item m="1" x="1500"/>
        <item m="1" x="1848"/>
        <item m="1" x="1717"/>
        <item x="580"/>
        <item m="1" x="1705"/>
        <item m="1" x="1098"/>
        <item m="1" x="2861"/>
        <item m="1" x="2322"/>
        <item x="900"/>
        <item m="1" x="1118"/>
        <item m="1" x="2253"/>
        <item m="1" x="2228"/>
        <item x="418"/>
        <item m="1" x="1646"/>
        <item m="1" x="2185"/>
        <item m="1" x="1673"/>
        <item m="1" x="1799"/>
        <item x="972"/>
        <item m="1" x="2742"/>
        <item x="779"/>
        <item x="1008"/>
        <item x="720"/>
        <item m="1" x="1338"/>
        <item m="1" x="1888"/>
        <item x="596"/>
        <item m="1" x="1443"/>
        <item x="613"/>
        <item m="1" x="2600"/>
        <item x="701"/>
        <item m="1" x="2582"/>
        <item x="573"/>
        <item m="1" x="2552"/>
        <item m="1" x="2259"/>
        <item x="592"/>
        <item x="895"/>
        <item m="1" x="2483"/>
        <item x="45"/>
        <item x="421"/>
        <item x="139"/>
        <item x="189"/>
        <item m="1" x="1241"/>
        <item x="199"/>
        <item m="1" x="2792"/>
        <item x="626"/>
        <item x="912"/>
        <item m="1" x="1347"/>
        <item m="1" x="2815"/>
        <item x="985"/>
        <item m="1" x="2248"/>
        <item m="1" x="1624"/>
        <item m="1" x="2320"/>
        <item x="250"/>
        <item x="289"/>
        <item m="1" x="2658"/>
        <item m="1" x="2615"/>
        <item m="1" x="2749"/>
        <item m="1" x="1501"/>
        <item x="952"/>
        <item x="717"/>
        <item m="1" x="2545"/>
        <item x="443"/>
        <item x="707"/>
        <item m="1" x="2706"/>
        <item x="433"/>
        <item m="1" x="1603"/>
        <item x="405"/>
        <item x="422"/>
        <item x="871"/>
        <item x="284"/>
        <item m="1" x="1983"/>
        <item m="1" x="2220"/>
        <item m="1" x="1898"/>
        <item m="1" x="2241"/>
        <item m="1" x="1637"/>
        <item m="1" x="1170"/>
        <item m="1" x="2605"/>
        <item m="1" x="2260"/>
        <item m="1" x="2355"/>
        <item m="1" x="2734"/>
        <item m="1" x="2526"/>
        <item m="1" x="2139"/>
        <item x="883"/>
        <item m="1" x="1921"/>
        <item x="962"/>
        <item x="393"/>
        <item m="1" x="1225"/>
        <item x="77"/>
        <item m="1" x="2755"/>
        <item m="1" x="1876"/>
        <item m="1" x="2835"/>
        <item m="1" x="1505"/>
        <item x="714"/>
        <item x="426"/>
        <item m="1" x="2431"/>
        <item x="427"/>
        <item m="1" x="1977"/>
        <item m="1" x="1543"/>
        <item m="1" x="1847"/>
        <item x="394"/>
        <item x="31"/>
        <item x="218"/>
        <item x="247"/>
        <item m="1" x="2215"/>
        <item x="940"/>
        <item m="1" x="1975"/>
        <item x="109"/>
        <item x="17"/>
        <item x="737"/>
        <item m="1" x="2628"/>
        <item m="1" x="1456"/>
        <item x="612"/>
        <item x="601"/>
        <item x="137"/>
        <item x="835"/>
        <item x="415"/>
        <item m="1" x="1406"/>
        <item x="398"/>
        <item m="1" x="2219"/>
        <item m="1" x="1137"/>
        <item x="411"/>
        <item m="1" x="2412"/>
        <item x="815"/>
        <item x="814"/>
        <item x="435"/>
        <item m="1" x="1135"/>
        <item m="1" x="2870"/>
        <item m="1" x="2799"/>
        <item x="348"/>
        <item x="661"/>
        <item x="937"/>
        <item x="425"/>
        <item m="1" x="2246"/>
        <item x="482"/>
        <item m="1" x="2550"/>
        <item x="615"/>
        <item x="819"/>
        <item x="483"/>
        <item x="1010"/>
        <item m="1" x="2032"/>
        <item m="1" x="1355"/>
        <item x="722"/>
        <item m="1" x="2280"/>
        <item x="313"/>
        <item m="1" x="2018"/>
        <item x="836"/>
        <item m="1" x="2576"/>
        <item x="44"/>
        <item m="1" x="1362"/>
        <item x="1031"/>
        <item m="1" x="2399"/>
        <item m="1" x="2118"/>
        <item x="441"/>
        <item m="1" x="2434"/>
        <item m="1" x="2153"/>
        <item x="727"/>
        <item x="210"/>
        <item m="1" x="1140"/>
        <item m="1" x="2037"/>
        <item m="1" x="1926"/>
        <item x="355"/>
        <item x="1033"/>
        <item m="1" x="2407"/>
        <item m="1" x="2703"/>
        <item m="1" x="2705"/>
        <item m="1" x="2536"/>
        <item x="843"/>
        <item m="1" x="1202"/>
        <item m="1" x="2524"/>
        <item x="278"/>
        <item x="62"/>
        <item m="1" x="1123"/>
        <item x="424"/>
        <item x="63"/>
        <item m="1" x="2768"/>
        <item x="1039"/>
        <item m="1" x="1397"/>
        <item m="1" x="2704"/>
        <item m="1" x="2738"/>
        <item m="1" x="1471"/>
        <item m="1" x="2641"/>
        <item m="1" x="2554"/>
        <item m="1" x="1497"/>
        <item x="217"/>
        <item m="1" x="2285"/>
        <item x="246"/>
        <item x="922"/>
        <item m="1" x="1778"/>
        <item m="1" x="1843"/>
        <item m="1" x="2130"/>
        <item x="638"/>
        <item x="677"/>
        <item x="202"/>
        <item m="1" x="1568"/>
        <item x="4"/>
        <item m="1" x="2344"/>
        <item m="1" x="1548"/>
        <item m="1" x="1095"/>
        <item m="1" x="2387"/>
        <item m="1" x="1918"/>
        <item x="445"/>
        <item m="1" x="1450"/>
        <item m="1" x="2753"/>
        <item m="1" x="2629"/>
        <item m="1" x="2297"/>
        <item x="867"/>
        <item m="1" x="1933"/>
        <item m="1" x="2328"/>
        <item m="1" x="2186"/>
        <item x="110"/>
        <item m="1" x="1616"/>
        <item m="1" x="1849"/>
        <item m="1" x="1332"/>
        <item m="1" x="2377"/>
        <item m="1" x="2136"/>
        <item m="1" x="2796"/>
        <item m="1" x="2057"/>
        <item m="1" x="2730"/>
        <item x="729"/>
        <item x="682"/>
        <item m="1" x="2432"/>
        <item m="1" x="1805"/>
        <item x="148"/>
        <item m="1" x="1542"/>
        <item x="456"/>
        <item m="1" x="1512"/>
        <item m="1" x="2369"/>
        <item m="1" x="1880"/>
        <item m="1" x="1726"/>
        <item m="1" x="1477"/>
        <item m="1" x="1915"/>
        <item x="93"/>
        <item x="193"/>
        <item x="373"/>
        <item x="451"/>
        <item x="1005"/>
        <item x="907"/>
        <item x="452"/>
        <item x="858"/>
        <item m="1" x="2016"/>
        <item m="1" x="2430"/>
        <item x="1048"/>
        <item x="694"/>
        <item m="1" x="1985"/>
        <item m="1" x="2239"/>
        <item x="440"/>
        <item m="1" x="2182"/>
        <item x="453"/>
        <item x="54"/>
        <item m="1" x="2584"/>
        <item m="1" x="1886"/>
        <item m="1" x="2339"/>
        <item m="1" x="2569"/>
        <item x="863"/>
        <item m="1" x="1164"/>
        <item m="1" x="1525"/>
        <item m="1" x="2486"/>
        <item m="1" x="1939"/>
        <item x="806"/>
        <item m="1" x="2331"/>
        <item m="1" x="1348"/>
        <item x="270"/>
        <item x="90"/>
        <item m="1" x="1328"/>
        <item m="1" x="2129"/>
        <item x="524"/>
        <item x="21"/>
        <item m="1" x="1532"/>
        <item x="315"/>
        <item x="744"/>
        <item m="1" x="1274"/>
        <item x="6"/>
        <item m="1" x="1903"/>
        <item x="804"/>
        <item x="1028"/>
        <item m="1" x="2687"/>
        <item x="487"/>
        <item m="1" x="2062"/>
        <item x="309"/>
        <item m="1" x="1760"/>
        <item m="1" x="1732"/>
        <item m="1" x="2141"/>
        <item m="1" x="1664"/>
        <item x="11"/>
        <item m="1" x="1872"/>
        <item m="1" x="2476"/>
        <item m="1" x="1178"/>
        <item m="1" x="2465"/>
        <item x="982"/>
        <item m="1" x="1545"/>
        <item m="1" x="1213"/>
        <item m="1" x="2311"/>
        <item x="595"/>
        <item m="1" x="2544"/>
        <item x="485"/>
        <item x="935"/>
        <item m="1" x="1113"/>
        <item m="1" x="2212"/>
        <item m="1" x="1924"/>
        <item m="1" x="1204"/>
        <item x="402"/>
        <item x="553"/>
        <item x="496"/>
        <item x="671"/>
        <item x="495"/>
        <item x="569"/>
        <item x="690"/>
        <item x="390"/>
        <item m="1" x="1989"/>
        <item m="1" x="2105"/>
        <item m="1" x="2033"/>
        <item m="1" x="2127"/>
        <item m="1" x="2390"/>
        <item m="1" x="1816"/>
        <item x="1030"/>
        <item x="610"/>
        <item x="667"/>
        <item m="1" x="1453"/>
        <item m="1" x="1700"/>
        <item m="1" x="1701"/>
        <item m="1" x="1231"/>
        <item x="465"/>
        <item x="183"/>
        <item m="1" x="1270"/>
        <item x="236"/>
        <item m="1" x="1506"/>
        <item x="576"/>
        <item m="1" x="2351"/>
        <item m="1" x="2210"/>
        <item m="1" x="1472"/>
        <item m="1" x="1363"/>
        <item x="285"/>
        <item x="145"/>
        <item m="1" x="2512"/>
        <item x="760"/>
        <item m="1" x="1318"/>
        <item m="1" x="2372"/>
        <item m="1" x="2358"/>
        <item m="1" x="1917"/>
        <item m="1" x="1210"/>
        <item x="159"/>
        <item x="448"/>
        <item x="731"/>
        <item m="1" x="2234"/>
        <item x="829"/>
        <item m="1" x="1846"/>
        <item m="1" x="2002"/>
        <item x="790"/>
        <item m="1" x="2820"/>
        <item x="95"/>
        <item m="1" x="1368"/>
        <item m="1" x="1803"/>
        <item x="567"/>
        <item x="312"/>
        <item m="1" x="2561"/>
        <item m="1" x="1487"/>
        <item x="276"/>
        <item m="1" x="2085"/>
        <item m="1" x="2794"/>
        <item m="1" x="1894"/>
        <item m="1" x="2453"/>
        <item m="1" x="1349"/>
        <item m="1" x="2237"/>
        <item m="1" x="1509"/>
        <item x="687"/>
        <item m="1" x="2801"/>
        <item x="916"/>
        <item x="344"/>
        <item m="1" x="1829"/>
        <item m="1" x="1387"/>
        <item m="1" x="1588"/>
        <item m="1" x="1741"/>
        <item m="1" x="1195"/>
        <item x="585"/>
        <item x="490"/>
        <item x="366"/>
        <item x="548"/>
        <item m="1" x="2487"/>
        <item x="444"/>
        <item m="1" x="1060"/>
        <item m="1" x="1198"/>
        <item x="216"/>
        <item x="84"/>
        <item m="1" x="2717"/>
        <item m="1" x="1424"/>
        <item m="1" x="1521"/>
        <item x="473"/>
        <item m="1" x="1091"/>
        <item x="34"/>
        <item m="1" x="1555"/>
        <item m="1" x="2750"/>
        <item x="865"/>
        <item x="734"/>
        <item m="1" x="1864"/>
        <item m="1" x="1592"/>
        <item x="761"/>
        <item m="1" x="2217"/>
        <item m="1" x="2364"/>
        <item x="654"/>
        <item x="721"/>
        <item m="1" x="1703"/>
        <item x="12"/>
        <item m="1" x="2213"/>
        <item m="1" x="1571"/>
        <item m="1" x="1649"/>
        <item x="894"/>
        <item m="1" x="1937"/>
        <item m="1" x="2029"/>
        <item x="476"/>
        <item m="1" x="1812"/>
        <item x="497"/>
        <item x="849"/>
        <item m="1" x="1072"/>
        <item m="1" x="1595"/>
        <item m="1" x="2803"/>
        <item m="1" x="2673"/>
        <item x="477"/>
        <item x="998"/>
        <item m="1" x="1590"/>
        <item m="1" x="1407"/>
        <item x="696"/>
        <item m="1" x="2614"/>
        <item m="1" x="1956"/>
        <item x="151"/>
        <item x="976"/>
        <item x="784"/>
        <item m="1" x="2272"/>
        <item m="1" x="1235"/>
        <item x="583"/>
        <item x="117"/>
        <item x="382"/>
        <item m="1" x="1670"/>
        <item m="1" x="2800"/>
        <item m="1" x="2249"/>
        <item x="584"/>
        <item m="1" x="1158"/>
        <item x="498"/>
        <item x="111"/>
        <item x="326"/>
        <item m="1" x="1482"/>
        <item m="1" x="1428"/>
        <item x="126"/>
        <item m="1" x="1643"/>
        <item x="954"/>
        <item m="1" x="2528"/>
        <item m="1" x="1952"/>
        <item x="705"/>
        <item x="458"/>
        <item x="471"/>
        <item m="1" x="2244"/>
        <item m="1" x="1887"/>
        <item x="590"/>
        <item m="1" x="1404"/>
        <item m="1" x="2154"/>
        <item x="591"/>
        <item m="1" x="1423"/>
        <item m="1" x="2050"/>
        <item m="1" x="1408"/>
        <item m="1" x="2808"/>
        <item x="541"/>
        <item x="800"/>
        <item x="375"/>
        <item x="549"/>
        <item m="1" x="1364"/>
        <item m="1" x="2264"/>
        <item x="555"/>
        <item x="599"/>
        <item m="1" x="2468"/>
        <item x="859"/>
        <item x="993"/>
        <item m="1" x="2889"/>
        <item x="947"/>
        <item m="1" x="2539"/>
        <item m="1" x="1582"/>
        <item m="1" x="2868"/>
        <item x="564"/>
        <item x="643"/>
        <item m="1" x="1930"/>
        <item m="1" x="2891"/>
        <item x="108"/>
        <item m="1" x="2672"/>
        <item m="1" x="1386"/>
        <item x="488"/>
        <item m="1" x="2804"/>
        <item m="1" x="2795"/>
        <item m="1" x="1469"/>
        <item x="826"/>
        <item m="1" x="2829"/>
        <item x="26"/>
        <item x="936"/>
        <item m="1" x="1187"/>
        <item x="876"/>
        <item m="1" x="2508"/>
        <item m="1" x="1481"/>
        <item x="532"/>
        <item m="1" x="1321"/>
        <item m="1" x="2133"/>
        <item x="185"/>
        <item m="1" x="2504"/>
        <item x="514"/>
        <item m="1" x="1383"/>
        <item m="1" x="1707"/>
        <item x="1032"/>
        <item x="384"/>
        <item x="533"/>
        <item m="1" x="2268"/>
        <item x="672"/>
        <item m="1" x="1511"/>
        <item x="91"/>
        <item m="1" x="1467"/>
        <item x="949"/>
        <item m="1" x="1217"/>
        <item m="1" x="1242"/>
        <item x="732"/>
        <item x="781"/>
        <item x="636"/>
        <item x="586"/>
        <item x="371"/>
        <item x="196"/>
        <item m="1" x="2155"/>
        <item m="1" x="1822"/>
        <item m="1" x="2317"/>
        <item x="783"/>
        <item m="1" x="1442"/>
        <item x="792"/>
        <item x="491"/>
        <item x="593"/>
        <item x="652"/>
        <item m="1" x="2350"/>
        <item m="1" x="1826"/>
        <item m="1" x="1246"/>
        <item x="755"/>
        <item x="464"/>
        <item m="1" x="1394"/>
        <item m="1" x="2516"/>
        <item m="1" x="1635"/>
        <item m="1" x="2438"/>
        <item m="1" x="2200"/>
        <item m="1" x="1082"/>
        <item m="1" x="1871"/>
        <item m="1" x="2758"/>
        <item m="1" x="2713"/>
        <item m="1" x="2235"/>
        <item m="1" x="1991"/>
        <item x="35"/>
        <item x="156"/>
        <item m="1" x="1718"/>
        <item x="279"/>
        <item x="892"/>
        <item m="1" x="2309"/>
        <item x="59"/>
        <item x="378"/>
        <item x="932"/>
        <item x="778"/>
        <item x="645"/>
        <item x="913"/>
        <item x="434"/>
        <item m="1" x="2634"/>
        <item m="1" x="2612"/>
        <item m="1" x="2603"/>
        <item x="48"/>
        <item x="22"/>
        <item x="579"/>
        <item m="1" x="1381"/>
        <item m="1" x="2039"/>
        <item m="1" x="2609"/>
        <item x="823"/>
        <item x="520"/>
        <item m="1" x="2871"/>
        <item x="510"/>
        <item m="1" x="2313"/>
        <item x="506"/>
        <item x="971"/>
        <item m="1" x="1463"/>
        <item m="1" x="2895"/>
        <item m="1" x="1343"/>
        <item x="517"/>
        <item m="1" x="1721"/>
        <item m="1" x="2594"/>
        <item m="1" x="1295"/>
        <item x="258"/>
        <item x="776"/>
        <item m="1" x="2849"/>
        <item x="793"/>
        <item m="1" x="1309"/>
        <item m="1" x="2417"/>
        <item m="1" x="1785"/>
        <item m="1" x="1180"/>
        <item x="559"/>
        <item x="3"/>
        <item m="1" x="1515"/>
        <item x="768"/>
        <item m="1" x="2752"/>
        <item m="1" x="1345"/>
        <item m="1" x="1837"/>
        <item x="522"/>
        <item x="515"/>
        <item m="1" x="2681"/>
        <item x="1041"/>
        <item x="987"/>
        <item m="1" x="1117"/>
        <item m="1" x="1300"/>
        <item x="499"/>
        <item x="338"/>
        <item x="61"/>
        <item m="1" x="2337"/>
        <item m="1" x="1057"/>
        <item x="756"/>
        <item x="673"/>
        <item m="1" x="1672"/>
        <item m="1" x="1353"/>
        <item m="1" x="2071"/>
        <item x="500"/>
        <item x="301"/>
        <item m="1" x="1169"/>
        <item m="1" x="1754"/>
        <item m="1" x="2491"/>
        <item m="1" x="2366"/>
        <item x="775"/>
        <item m="1" x="2816"/>
        <item x="847"/>
        <item m="1" x="2176"/>
        <item m="1" x="2850"/>
        <item m="1" x="1186"/>
        <item x="565"/>
        <item m="1" x="2668"/>
        <item m="1" x="2556"/>
        <item m="1" x="2525"/>
        <item m="1" x="2785"/>
        <item m="1" x="2315"/>
        <item x="951"/>
        <item m="1" x="2565"/>
        <item x="650"/>
        <item x="10"/>
        <item x="910"/>
        <item x="1036"/>
        <item m="1" x="1268"/>
        <item m="1" x="2419"/>
        <item x="898"/>
        <item x="531"/>
        <item m="1" x="2702"/>
        <item m="1" x="2822"/>
        <item m="1" x="2403"/>
        <item m="1" x="1814"/>
        <item m="1" x="1873"/>
        <item x="88"/>
        <item x="501"/>
        <item m="1" x="1134"/>
        <item m="1" x="2767"/>
        <item m="1" x="1502"/>
        <item m="1" x="1361"/>
        <item x="797"/>
        <item x="772"/>
        <item m="1" x="1197"/>
        <item m="1" x="2424"/>
        <item x="244"/>
        <item m="1" x="2471"/>
        <item x="345"/>
        <item x="785"/>
        <item x="975"/>
        <item m="1" x="1821"/>
        <item m="1" x="1220"/>
        <item x="758"/>
        <item m="1" x="2376"/>
        <item m="1" x="1957"/>
        <item m="1" x="1161"/>
        <item m="1" x="1877"/>
        <item m="1" x="2620"/>
        <item m="1" x="1723"/>
        <item x="79"/>
        <item m="1" x="1294"/>
        <item m="1" x="2606"/>
        <item x="728"/>
        <item m="1" x="1229"/>
        <item m="1" x="1276"/>
        <item m="1" x="2014"/>
        <item x="736"/>
        <item x="509"/>
        <item x="587"/>
        <item x="540"/>
        <item x="357"/>
        <item x="648"/>
        <item x="336"/>
        <item m="1" x="2278"/>
        <item x="911"/>
        <item x="162"/>
        <item m="1" x="2775"/>
        <item x="9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m="1" x="10"/>
        <item x="5"/>
        <item x="4"/>
        <item x="1"/>
        <item x="0"/>
        <item x="2"/>
        <item x="3"/>
        <item m="1" x="8"/>
        <item x="7"/>
        <item m="1" x="9"/>
        <item x="6"/>
        <item t="default"/>
      </items>
    </pivotField>
    <pivotField showAll="0"/>
    <pivotField showAll="0"/>
    <pivotField axis="axisPage" multipleItemSelectionAllowed="1" showAll="0">
      <items count="13">
        <item h="1" x="1"/>
        <item x="0"/>
        <item h="1" x="2"/>
        <item h="1" x="3"/>
        <item h="1" m="1" x="10"/>
        <item h="1" m="1" x="6"/>
        <item h="1" m="1" x="9"/>
        <item h="1" m="1" x="11"/>
        <item h="1" m="1" x="8"/>
        <item h="1" m="1" x="5"/>
        <item h="1" m="1" x="7"/>
        <item h="1" x="4"/>
        <item t="default"/>
      </items>
    </pivotField>
    <pivotField axis="axisPage" multipleItemSelectionAllowed="1" showAll="0">
      <items count="5">
        <item x="0"/>
        <item x="1"/>
        <item x="2"/>
        <item m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6"/>
  </rowFields>
  <rowItems count="765">
    <i>
      <x/>
    </i>
    <i>
      <x v="4"/>
    </i>
    <i>
      <x v="17"/>
    </i>
    <i>
      <x v="18"/>
    </i>
    <i>
      <x v="20"/>
    </i>
    <i>
      <x v="27"/>
    </i>
    <i>
      <x v="28"/>
    </i>
    <i>
      <x v="32"/>
    </i>
    <i>
      <x v="35"/>
    </i>
    <i>
      <x v="37"/>
    </i>
    <i>
      <x v="38"/>
    </i>
    <i>
      <x v="39"/>
    </i>
    <i>
      <x v="41"/>
    </i>
    <i>
      <x v="47"/>
    </i>
    <i>
      <x v="52"/>
    </i>
    <i>
      <x v="53"/>
    </i>
    <i>
      <x v="54"/>
    </i>
    <i>
      <x v="55"/>
    </i>
    <i>
      <x v="59"/>
    </i>
    <i>
      <x v="61"/>
    </i>
    <i>
      <x v="63"/>
    </i>
    <i>
      <x v="75"/>
    </i>
    <i>
      <x v="78"/>
    </i>
    <i>
      <x v="79"/>
    </i>
    <i>
      <x v="81"/>
    </i>
    <i>
      <x v="83"/>
    </i>
    <i>
      <x v="84"/>
    </i>
    <i>
      <x v="92"/>
    </i>
    <i>
      <x v="104"/>
    </i>
    <i>
      <x v="110"/>
    </i>
    <i>
      <x v="111"/>
    </i>
    <i>
      <x v="115"/>
    </i>
    <i>
      <x v="116"/>
    </i>
    <i>
      <x v="119"/>
    </i>
    <i>
      <x v="121"/>
    </i>
    <i>
      <x v="122"/>
    </i>
    <i>
      <x v="124"/>
    </i>
    <i>
      <x v="125"/>
    </i>
    <i>
      <x v="127"/>
    </i>
    <i>
      <x v="130"/>
    </i>
    <i>
      <x v="133"/>
    </i>
    <i>
      <x v="134"/>
    </i>
    <i>
      <x v="138"/>
    </i>
    <i>
      <x v="142"/>
    </i>
    <i>
      <x v="143"/>
    </i>
    <i>
      <x v="147"/>
    </i>
    <i>
      <x v="154"/>
    </i>
    <i>
      <x v="158"/>
    </i>
    <i>
      <x v="159"/>
    </i>
    <i>
      <x v="161"/>
    </i>
    <i>
      <x v="163"/>
    </i>
    <i>
      <x v="167"/>
    </i>
    <i>
      <x v="179"/>
    </i>
    <i>
      <x v="185"/>
    </i>
    <i>
      <x v="189"/>
    </i>
    <i>
      <x v="191"/>
    </i>
    <i>
      <x v="195"/>
    </i>
    <i>
      <x v="196"/>
    </i>
    <i>
      <x v="202"/>
    </i>
    <i>
      <x v="209"/>
    </i>
    <i>
      <x v="212"/>
    </i>
    <i>
      <x v="215"/>
    </i>
    <i>
      <x v="219"/>
    </i>
    <i>
      <x v="222"/>
    </i>
    <i>
      <x v="229"/>
    </i>
    <i>
      <x v="239"/>
    </i>
    <i>
      <x v="240"/>
    </i>
    <i>
      <x v="244"/>
    </i>
    <i>
      <x v="247"/>
    </i>
    <i>
      <x v="253"/>
    </i>
    <i>
      <x v="254"/>
    </i>
    <i>
      <x v="255"/>
    </i>
    <i>
      <x v="264"/>
    </i>
    <i>
      <x v="270"/>
    </i>
    <i>
      <x v="271"/>
    </i>
    <i>
      <x v="275"/>
    </i>
    <i>
      <x v="278"/>
    </i>
    <i>
      <x v="283"/>
    </i>
    <i>
      <x v="284"/>
    </i>
    <i>
      <x v="287"/>
    </i>
    <i>
      <x v="296"/>
    </i>
    <i>
      <x v="303"/>
    </i>
    <i>
      <x v="316"/>
    </i>
    <i>
      <x v="318"/>
    </i>
    <i>
      <x v="329"/>
    </i>
    <i>
      <x v="332"/>
    </i>
    <i>
      <x v="336"/>
    </i>
    <i>
      <x v="355"/>
    </i>
    <i>
      <x v="357"/>
    </i>
    <i>
      <x v="363"/>
    </i>
    <i>
      <x v="368"/>
    </i>
    <i>
      <x v="370"/>
    </i>
    <i>
      <x v="374"/>
    </i>
    <i>
      <x v="377"/>
    </i>
    <i>
      <x v="380"/>
    </i>
    <i>
      <x v="382"/>
    </i>
    <i>
      <x v="386"/>
    </i>
    <i>
      <x v="387"/>
    </i>
    <i>
      <x v="389"/>
    </i>
    <i>
      <x v="390"/>
    </i>
    <i>
      <x v="398"/>
    </i>
    <i>
      <x v="406"/>
    </i>
    <i>
      <x v="407"/>
    </i>
    <i>
      <x v="418"/>
    </i>
    <i>
      <x v="419"/>
    </i>
    <i>
      <x v="420"/>
    </i>
    <i>
      <x v="424"/>
    </i>
    <i>
      <x v="427"/>
    </i>
    <i>
      <x v="438"/>
    </i>
    <i>
      <x v="441"/>
    </i>
    <i>
      <x v="444"/>
    </i>
    <i>
      <x v="448"/>
    </i>
    <i>
      <x v="451"/>
    </i>
    <i>
      <x v="452"/>
    </i>
    <i>
      <x v="458"/>
    </i>
    <i>
      <x v="459"/>
    </i>
    <i>
      <x v="462"/>
    </i>
    <i>
      <x v="463"/>
    </i>
    <i>
      <x v="469"/>
    </i>
    <i>
      <x v="475"/>
    </i>
    <i>
      <x v="477"/>
    </i>
    <i>
      <x v="479"/>
    </i>
    <i>
      <x v="480"/>
    </i>
    <i>
      <x v="483"/>
    </i>
    <i>
      <x v="484"/>
    </i>
    <i>
      <x v="487"/>
    </i>
    <i>
      <x v="489"/>
    </i>
    <i>
      <x v="491"/>
    </i>
    <i>
      <x v="492"/>
    </i>
    <i>
      <x v="498"/>
    </i>
    <i>
      <x v="499"/>
    </i>
    <i>
      <x v="502"/>
    </i>
    <i>
      <x v="504"/>
    </i>
    <i>
      <x v="506"/>
    </i>
    <i>
      <x v="508"/>
    </i>
    <i>
      <x v="511"/>
    </i>
    <i>
      <x v="517"/>
    </i>
    <i>
      <x v="519"/>
    </i>
    <i>
      <x v="523"/>
    </i>
    <i>
      <x v="530"/>
    </i>
    <i>
      <x v="533"/>
    </i>
    <i>
      <x v="534"/>
    </i>
    <i>
      <x v="535"/>
    </i>
    <i>
      <x v="537"/>
    </i>
    <i>
      <x v="541"/>
    </i>
    <i>
      <x v="550"/>
    </i>
    <i>
      <x v="551"/>
    </i>
    <i>
      <x v="553"/>
    </i>
    <i>
      <x v="554"/>
    </i>
    <i>
      <x v="556"/>
    </i>
    <i>
      <x v="557"/>
    </i>
    <i>
      <x v="568"/>
    </i>
    <i>
      <x v="569"/>
    </i>
    <i>
      <x v="572"/>
    </i>
    <i>
      <x v="574"/>
    </i>
    <i>
      <x v="579"/>
    </i>
    <i>
      <x v="583"/>
    </i>
    <i>
      <x v="589"/>
    </i>
    <i>
      <x v="593"/>
    </i>
    <i>
      <x v="594"/>
    </i>
    <i>
      <x v="604"/>
    </i>
    <i>
      <x v="611"/>
    </i>
    <i>
      <x v="618"/>
    </i>
    <i>
      <x v="634"/>
    </i>
    <i>
      <x v="640"/>
    </i>
    <i>
      <x v="641"/>
    </i>
    <i>
      <x v="642"/>
    </i>
    <i>
      <x v="645"/>
    </i>
    <i>
      <x v="649"/>
    </i>
    <i>
      <x v="652"/>
    </i>
    <i>
      <x v="653"/>
    </i>
    <i>
      <x v="656"/>
    </i>
    <i>
      <x v="660"/>
    </i>
    <i>
      <x v="668"/>
    </i>
    <i>
      <x v="683"/>
    </i>
    <i>
      <x v="684"/>
    </i>
    <i>
      <x v="687"/>
    </i>
    <i>
      <x v="689"/>
    </i>
    <i>
      <x v="695"/>
    </i>
    <i>
      <x v="699"/>
    </i>
    <i>
      <x v="713"/>
    </i>
    <i>
      <x v="715"/>
    </i>
    <i>
      <x v="717"/>
    </i>
    <i>
      <x v="726"/>
    </i>
    <i>
      <x v="728"/>
    </i>
    <i>
      <x v="734"/>
    </i>
    <i>
      <x v="735"/>
    </i>
    <i>
      <x v="738"/>
    </i>
    <i>
      <x v="740"/>
    </i>
    <i>
      <x v="741"/>
    </i>
    <i>
      <x v="743"/>
    </i>
    <i>
      <x v="755"/>
    </i>
    <i>
      <x v="757"/>
    </i>
    <i>
      <x v="767"/>
    </i>
    <i>
      <x v="778"/>
    </i>
    <i>
      <x v="787"/>
    </i>
    <i>
      <x v="789"/>
    </i>
    <i>
      <x v="792"/>
    </i>
    <i>
      <x v="793"/>
    </i>
    <i>
      <x v="795"/>
    </i>
    <i>
      <x v="796"/>
    </i>
    <i>
      <x v="797"/>
    </i>
    <i>
      <x v="799"/>
    </i>
    <i>
      <x v="800"/>
    </i>
    <i>
      <x v="803"/>
    </i>
    <i>
      <x v="804"/>
    </i>
    <i>
      <x v="805"/>
    </i>
    <i>
      <x v="806"/>
    </i>
    <i>
      <x v="817"/>
    </i>
    <i>
      <x v="818"/>
    </i>
    <i>
      <x v="822"/>
    </i>
    <i>
      <x v="825"/>
    </i>
    <i>
      <x v="826"/>
    </i>
    <i>
      <x v="834"/>
    </i>
    <i>
      <x v="836"/>
    </i>
    <i>
      <x v="839"/>
    </i>
    <i>
      <x v="841"/>
    </i>
    <i>
      <x v="847"/>
    </i>
    <i>
      <x v="849"/>
    </i>
    <i>
      <x v="852"/>
    </i>
    <i>
      <x v="854"/>
    </i>
    <i>
      <x v="857"/>
    </i>
    <i>
      <x v="858"/>
    </i>
    <i>
      <x v="859"/>
    </i>
    <i>
      <x v="866"/>
    </i>
    <i>
      <x v="872"/>
    </i>
    <i>
      <x v="875"/>
    </i>
    <i>
      <x v="881"/>
    </i>
    <i>
      <x v="883"/>
    </i>
    <i>
      <x v="886"/>
    </i>
    <i>
      <x v="887"/>
    </i>
    <i>
      <x v="888"/>
    </i>
    <i>
      <x v="890"/>
    </i>
    <i>
      <x v="891"/>
    </i>
    <i>
      <x v="895"/>
    </i>
    <i>
      <x v="896"/>
    </i>
    <i>
      <x v="900"/>
    </i>
    <i>
      <x v="906"/>
    </i>
    <i>
      <x v="909"/>
    </i>
    <i>
      <x v="910"/>
    </i>
    <i>
      <x v="911"/>
    </i>
    <i>
      <x v="912"/>
    </i>
    <i>
      <x v="913"/>
    </i>
    <i>
      <x v="916"/>
    </i>
    <i>
      <x v="917"/>
    </i>
    <i>
      <x v="918"/>
    </i>
    <i>
      <x v="919"/>
    </i>
    <i>
      <x v="923"/>
    </i>
    <i>
      <x v="926"/>
    </i>
    <i>
      <x v="930"/>
    </i>
    <i>
      <x v="937"/>
    </i>
    <i>
      <x v="941"/>
    </i>
    <i>
      <x v="946"/>
    </i>
    <i>
      <x v="952"/>
    </i>
    <i>
      <x v="953"/>
    </i>
    <i>
      <x v="954"/>
    </i>
    <i>
      <x v="956"/>
    </i>
    <i>
      <x v="957"/>
    </i>
    <i>
      <x v="963"/>
    </i>
    <i>
      <x v="968"/>
    </i>
    <i>
      <x v="969"/>
    </i>
    <i>
      <x v="972"/>
    </i>
    <i>
      <x v="973"/>
    </i>
    <i>
      <x v="975"/>
    </i>
    <i>
      <x v="976"/>
    </i>
    <i>
      <x v="977"/>
    </i>
    <i>
      <x v="984"/>
    </i>
    <i>
      <x v="985"/>
    </i>
    <i>
      <x v="997"/>
    </i>
    <i>
      <x v="1007"/>
    </i>
    <i>
      <x v="1012"/>
    </i>
    <i>
      <x v="1015"/>
    </i>
    <i>
      <x v="1017"/>
    </i>
    <i>
      <x v="1019"/>
    </i>
    <i>
      <x v="1024"/>
    </i>
    <i>
      <x v="1036"/>
    </i>
    <i>
      <x v="1039"/>
    </i>
    <i>
      <x v="1040"/>
    </i>
    <i>
      <x v="1042"/>
    </i>
    <i>
      <x v="1050"/>
    </i>
    <i>
      <x v="1065"/>
    </i>
    <i>
      <x v="1066"/>
    </i>
    <i>
      <x v="1067"/>
    </i>
    <i>
      <x v="1071"/>
    </i>
    <i>
      <x v="1076"/>
    </i>
    <i>
      <x v="1080"/>
    </i>
    <i>
      <x v="1094"/>
    </i>
    <i>
      <x v="1095"/>
    </i>
    <i>
      <x v="1096"/>
    </i>
    <i>
      <x v="1099"/>
    </i>
    <i>
      <x v="1106"/>
    </i>
    <i>
      <x v="1109"/>
    </i>
    <i>
      <x v="1111"/>
    </i>
    <i>
      <x v="1113"/>
    </i>
    <i>
      <x v="1115"/>
    </i>
    <i>
      <x v="1116"/>
    </i>
    <i>
      <x v="1121"/>
    </i>
    <i>
      <x v="1122"/>
    </i>
    <i>
      <x v="1127"/>
    </i>
    <i>
      <x v="1131"/>
    </i>
    <i>
      <x v="1140"/>
    </i>
    <i>
      <x v="1141"/>
    </i>
    <i>
      <x v="1144"/>
    </i>
    <i>
      <x v="1152"/>
    </i>
    <i>
      <x v="1157"/>
    </i>
    <i>
      <x v="1162"/>
    </i>
    <i>
      <x v="1164"/>
    </i>
    <i>
      <x v="1167"/>
    </i>
    <i>
      <x v="1170"/>
    </i>
    <i>
      <x v="1180"/>
    </i>
    <i>
      <x v="1181"/>
    </i>
    <i>
      <x v="1189"/>
    </i>
    <i>
      <x v="1190"/>
    </i>
    <i>
      <x v="1192"/>
    </i>
    <i>
      <x v="1193"/>
    </i>
    <i>
      <x v="1195"/>
    </i>
    <i>
      <x v="1196"/>
    </i>
    <i>
      <x v="1201"/>
    </i>
    <i>
      <x v="1203"/>
    </i>
    <i>
      <x v="1214"/>
    </i>
    <i>
      <x v="1217"/>
    </i>
    <i>
      <x v="1219"/>
    </i>
    <i>
      <x v="1221"/>
    </i>
    <i>
      <x v="1222"/>
    </i>
    <i>
      <x v="1238"/>
    </i>
    <i>
      <x v="1245"/>
    </i>
    <i>
      <x v="1250"/>
    </i>
    <i>
      <x v="1252"/>
    </i>
    <i>
      <x v="1253"/>
    </i>
    <i>
      <x v="1254"/>
    </i>
    <i>
      <x v="1258"/>
    </i>
    <i>
      <x v="1267"/>
    </i>
    <i>
      <x v="1269"/>
    </i>
    <i>
      <x v="1277"/>
    </i>
    <i>
      <x v="1281"/>
    </i>
    <i>
      <x v="1282"/>
    </i>
    <i>
      <x v="1283"/>
    </i>
    <i>
      <x v="1292"/>
    </i>
    <i>
      <x v="1295"/>
    </i>
    <i>
      <x v="1299"/>
    </i>
    <i>
      <x v="1300"/>
    </i>
    <i>
      <x v="1303"/>
    </i>
    <i>
      <x v="1309"/>
    </i>
    <i>
      <x v="1310"/>
    </i>
    <i>
      <x v="1311"/>
    </i>
    <i>
      <x v="1313"/>
    </i>
    <i>
      <x v="1318"/>
    </i>
    <i>
      <x v="1325"/>
    </i>
    <i>
      <x v="1326"/>
    </i>
    <i>
      <x v="1327"/>
    </i>
    <i>
      <x v="1328"/>
    </i>
    <i>
      <x v="1329"/>
    </i>
    <i>
      <x v="1337"/>
    </i>
    <i>
      <x v="1344"/>
    </i>
    <i>
      <x v="1349"/>
    </i>
    <i>
      <x v="1352"/>
    </i>
    <i>
      <x v="1359"/>
    </i>
    <i>
      <x v="1360"/>
    </i>
    <i>
      <x v="1366"/>
    </i>
    <i>
      <x v="1367"/>
    </i>
    <i>
      <x v="1369"/>
    </i>
    <i>
      <x v="1370"/>
    </i>
    <i>
      <x v="1373"/>
    </i>
    <i>
      <x v="1377"/>
    </i>
    <i>
      <x v="1378"/>
    </i>
    <i>
      <x v="1383"/>
    </i>
    <i>
      <x v="1391"/>
    </i>
    <i>
      <x v="1393"/>
    </i>
    <i>
      <x v="1394"/>
    </i>
    <i>
      <x v="1398"/>
    </i>
    <i>
      <x v="1400"/>
    </i>
    <i>
      <x v="1402"/>
    </i>
    <i>
      <x v="1403"/>
    </i>
    <i>
      <x v="1405"/>
    </i>
    <i>
      <x v="1412"/>
    </i>
    <i>
      <x v="1418"/>
    </i>
    <i>
      <x v="1419"/>
    </i>
    <i>
      <x v="1423"/>
    </i>
    <i>
      <x v="1434"/>
    </i>
    <i>
      <x v="1435"/>
    </i>
    <i>
      <x v="1437"/>
    </i>
    <i>
      <x v="1438"/>
    </i>
    <i>
      <x v="1439"/>
    </i>
    <i>
      <x v="1447"/>
    </i>
    <i>
      <x v="1461"/>
    </i>
    <i>
      <x v="1467"/>
    </i>
    <i>
      <x v="1468"/>
    </i>
    <i>
      <x v="1473"/>
    </i>
    <i>
      <x v="1474"/>
    </i>
    <i>
      <x v="1482"/>
    </i>
    <i>
      <x v="1490"/>
    </i>
    <i>
      <x v="1492"/>
    </i>
    <i>
      <x v="1493"/>
    </i>
    <i>
      <x v="1495"/>
    </i>
    <i>
      <x v="1496"/>
    </i>
    <i>
      <x v="1497"/>
    </i>
    <i>
      <x v="1506"/>
    </i>
    <i>
      <x v="1513"/>
    </i>
    <i>
      <x v="1516"/>
    </i>
    <i>
      <x v="1517"/>
    </i>
    <i>
      <x v="1519"/>
    </i>
    <i>
      <x v="1520"/>
    </i>
    <i>
      <x v="1526"/>
    </i>
    <i>
      <x v="1527"/>
    </i>
    <i>
      <x v="1530"/>
    </i>
    <i>
      <x v="1538"/>
    </i>
    <i>
      <x v="1541"/>
    </i>
    <i>
      <x v="1545"/>
    </i>
    <i>
      <x v="1554"/>
    </i>
    <i>
      <x v="1557"/>
    </i>
    <i>
      <x v="1560"/>
    </i>
    <i>
      <x v="1562"/>
    </i>
    <i>
      <x v="1577"/>
    </i>
    <i>
      <x v="1578"/>
    </i>
    <i>
      <x v="1579"/>
    </i>
    <i>
      <x v="1580"/>
    </i>
    <i>
      <x v="1584"/>
    </i>
    <i>
      <x v="1586"/>
    </i>
    <i>
      <x v="1592"/>
    </i>
    <i>
      <x v="1594"/>
    </i>
    <i>
      <x v="1601"/>
    </i>
    <i>
      <x v="1603"/>
    </i>
    <i>
      <x v="1605"/>
    </i>
    <i>
      <x v="1607"/>
    </i>
    <i>
      <x v="1608"/>
    </i>
    <i>
      <x v="1610"/>
    </i>
    <i>
      <x v="1611"/>
    </i>
    <i>
      <x v="1615"/>
    </i>
    <i>
      <x v="1626"/>
    </i>
    <i>
      <x v="1635"/>
    </i>
    <i>
      <x v="1641"/>
    </i>
    <i>
      <x v="1645"/>
    </i>
    <i>
      <x v="1646"/>
    </i>
    <i>
      <x v="1648"/>
    </i>
    <i>
      <x v="1655"/>
    </i>
    <i>
      <x v="1665"/>
    </i>
    <i>
      <x v="1672"/>
    </i>
    <i>
      <x v="1677"/>
    </i>
    <i>
      <x v="1682"/>
    </i>
    <i>
      <x v="1697"/>
    </i>
    <i>
      <x v="1705"/>
    </i>
    <i>
      <x v="1710"/>
    </i>
    <i>
      <x v="1716"/>
    </i>
    <i>
      <x v="1722"/>
    </i>
    <i>
      <x v="1723"/>
    </i>
    <i>
      <x v="1733"/>
    </i>
    <i>
      <x v="1736"/>
    </i>
    <i>
      <x v="1741"/>
    </i>
    <i>
      <x v="1746"/>
    </i>
    <i>
      <x v="1753"/>
    </i>
    <i>
      <x v="1766"/>
    </i>
    <i>
      <x v="1774"/>
    </i>
    <i>
      <x v="1782"/>
    </i>
    <i>
      <x v="1783"/>
    </i>
    <i>
      <x v="1788"/>
    </i>
    <i>
      <x v="1800"/>
    </i>
    <i>
      <x v="1809"/>
    </i>
    <i>
      <x v="1810"/>
    </i>
    <i>
      <x v="1812"/>
    </i>
    <i>
      <x v="1814"/>
    </i>
    <i>
      <x v="1825"/>
    </i>
    <i>
      <x v="1829"/>
    </i>
    <i>
      <x v="1830"/>
    </i>
    <i>
      <x v="1833"/>
    </i>
    <i>
      <x v="1835"/>
    </i>
    <i>
      <x v="1839"/>
    </i>
    <i>
      <x v="1842"/>
    </i>
    <i>
      <x v="1859"/>
    </i>
    <i>
      <x v="1861"/>
    </i>
    <i>
      <x v="1864"/>
    </i>
    <i>
      <x v="1865"/>
    </i>
    <i>
      <x v="1866"/>
    </i>
    <i>
      <x v="1877"/>
    </i>
    <i>
      <x v="1878"/>
    </i>
    <i>
      <x v="1881"/>
    </i>
    <i>
      <x v="1883"/>
    </i>
    <i>
      <x v="1887"/>
    </i>
    <i>
      <x v="1889"/>
    </i>
    <i>
      <x v="1891"/>
    </i>
    <i>
      <x v="1893"/>
    </i>
    <i>
      <x v="1896"/>
    </i>
    <i>
      <x v="1898"/>
    </i>
    <i>
      <x v="1900"/>
    </i>
    <i>
      <x v="1902"/>
    </i>
    <i>
      <x v="1904"/>
    </i>
    <i>
      <x v="1908"/>
    </i>
    <i>
      <x v="1913"/>
    </i>
    <i>
      <x v="1921"/>
    </i>
    <i>
      <x v="1927"/>
    </i>
    <i>
      <x v="1930"/>
    </i>
    <i>
      <x v="1935"/>
    </i>
    <i>
      <x v="1944"/>
    </i>
    <i>
      <x v="1952"/>
    </i>
    <i>
      <x v="1953"/>
    </i>
    <i>
      <x v="1957"/>
    </i>
    <i>
      <x v="1960"/>
    </i>
    <i>
      <x v="1961"/>
    </i>
    <i>
      <x v="1964"/>
    </i>
    <i>
      <x v="1966"/>
    </i>
    <i>
      <x v="1968"/>
    </i>
    <i>
      <x v="1969"/>
    </i>
    <i>
      <x v="1970"/>
    </i>
    <i>
      <x v="1975"/>
    </i>
    <i>
      <x v="1976"/>
    </i>
    <i>
      <x v="1980"/>
    </i>
    <i>
      <x v="1982"/>
    </i>
    <i>
      <x v="1984"/>
    </i>
    <i>
      <x v="1989"/>
    </i>
    <i>
      <x v="1997"/>
    </i>
    <i>
      <x v="1999"/>
    </i>
    <i>
      <x v="2010"/>
    </i>
    <i>
      <x v="2013"/>
    </i>
    <i>
      <x v="2016"/>
    </i>
    <i>
      <x v="2020"/>
    </i>
    <i>
      <x v="2021"/>
    </i>
    <i>
      <x v="2022"/>
    </i>
    <i>
      <x v="2024"/>
    </i>
    <i>
      <x v="2026"/>
    </i>
    <i>
      <x v="2028"/>
    </i>
    <i>
      <x v="2035"/>
    </i>
    <i>
      <x v="2036"/>
    </i>
    <i>
      <x v="2053"/>
    </i>
    <i>
      <x v="2055"/>
    </i>
    <i>
      <x v="2058"/>
    </i>
    <i>
      <x v="2059"/>
    </i>
    <i>
      <x v="2066"/>
    </i>
    <i>
      <x v="2067"/>
    </i>
    <i>
      <x v="2069"/>
    </i>
    <i>
      <x v="2075"/>
    </i>
    <i>
      <x v="2076"/>
    </i>
    <i>
      <x v="2081"/>
    </i>
    <i>
      <x v="2089"/>
    </i>
    <i>
      <x v="2090"/>
    </i>
    <i>
      <x v="2091"/>
    </i>
    <i>
      <x v="2094"/>
    </i>
    <i>
      <x v="2101"/>
    </i>
    <i>
      <x v="2103"/>
    </i>
    <i>
      <x v="2119"/>
    </i>
    <i>
      <x v="2126"/>
    </i>
    <i>
      <x v="2127"/>
    </i>
    <i>
      <x v="2128"/>
    </i>
    <i>
      <x v="2130"/>
    </i>
    <i>
      <x v="2136"/>
    </i>
    <i>
      <x v="2140"/>
    </i>
    <i>
      <x v="2142"/>
    </i>
    <i>
      <x v="2145"/>
    </i>
    <i>
      <x v="2146"/>
    </i>
    <i>
      <x v="2149"/>
    </i>
    <i>
      <x v="2155"/>
    </i>
    <i>
      <x v="2156"/>
    </i>
    <i>
      <x v="2174"/>
    </i>
    <i>
      <x v="2182"/>
    </i>
    <i>
      <x v="2188"/>
    </i>
    <i>
      <x v="2189"/>
    </i>
    <i>
      <x v="2190"/>
    </i>
    <i>
      <x v="2191"/>
    </i>
    <i>
      <x v="2192"/>
    </i>
    <i>
      <x v="2196"/>
    </i>
    <i>
      <x v="2201"/>
    </i>
    <i>
      <x v="2202"/>
    </i>
    <i>
      <x v="2204"/>
    </i>
    <i>
      <x v="2207"/>
    </i>
    <i>
      <x v="2210"/>
    </i>
    <i>
      <x v="2213"/>
    </i>
    <i>
      <x v="2216"/>
    </i>
    <i>
      <x v="2230"/>
    </i>
    <i>
      <x v="2239"/>
    </i>
    <i>
      <x v="2241"/>
    </i>
    <i>
      <x v="2243"/>
    </i>
    <i>
      <x v="2246"/>
    </i>
    <i>
      <x v="2252"/>
    </i>
    <i>
      <x v="2260"/>
    </i>
    <i>
      <x v="2261"/>
    </i>
    <i>
      <x v="2263"/>
    </i>
    <i>
      <x v="2265"/>
    </i>
    <i>
      <x v="2266"/>
    </i>
    <i>
      <x v="2274"/>
    </i>
    <i>
      <x v="2279"/>
    </i>
    <i>
      <x v="2280"/>
    </i>
    <i>
      <x v="2282"/>
    </i>
    <i>
      <x v="2283"/>
    </i>
    <i>
      <x v="2287"/>
    </i>
    <i>
      <x v="2289"/>
    </i>
    <i>
      <x v="2303"/>
    </i>
    <i>
      <x v="2305"/>
    </i>
    <i>
      <x v="2306"/>
    </i>
    <i>
      <x v="2308"/>
    </i>
    <i>
      <x v="2321"/>
    </i>
    <i>
      <x v="2325"/>
    </i>
    <i>
      <x v="2327"/>
    </i>
    <i>
      <x v="2329"/>
    </i>
    <i>
      <x v="2332"/>
    </i>
    <i>
      <x v="2333"/>
    </i>
    <i>
      <x v="2334"/>
    </i>
    <i>
      <x v="2335"/>
    </i>
    <i>
      <x v="2338"/>
    </i>
    <i>
      <x v="2341"/>
    </i>
    <i>
      <x v="2343"/>
    </i>
    <i>
      <x v="2344"/>
    </i>
    <i>
      <x v="2349"/>
    </i>
    <i>
      <x v="2350"/>
    </i>
    <i>
      <x v="2351"/>
    </i>
    <i>
      <x v="2352"/>
    </i>
    <i>
      <x v="2356"/>
    </i>
    <i>
      <x v="2357"/>
    </i>
    <i>
      <x v="2358"/>
    </i>
    <i>
      <x v="2362"/>
    </i>
    <i>
      <x v="2364"/>
    </i>
    <i>
      <x v="2366"/>
    </i>
    <i>
      <x v="2368"/>
    </i>
    <i>
      <x v="2370"/>
    </i>
    <i>
      <x v="2373"/>
    </i>
    <i>
      <x v="2376"/>
    </i>
    <i>
      <x v="2377"/>
    </i>
    <i>
      <x v="2381"/>
    </i>
    <i>
      <x v="2382"/>
    </i>
    <i>
      <x v="2387"/>
    </i>
    <i>
      <x v="2390"/>
    </i>
    <i>
      <x v="2391"/>
    </i>
    <i>
      <x v="2393"/>
    </i>
    <i>
      <x v="2394"/>
    </i>
    <i>
      <x v="2396"/>
    </i>
    <i>
      <x v="2404"/>
    </i>
    <i>
      <x v="2411"/>
    </i>
    <i>
      <x v="2412"/>
    </i>
    <i>
      <x v="2415"/>
    </i>
    <i>
      <x v="2426"/>
    </i>
    <i>
      <x v="2430"/>
    </i>
    <i>
      <x v="2439"/>
    </i>
    <i>
      <x v="2440"/>
    </i>
    <i>
      <x v="2443"/>
    </i>
    <i>
      <x v="2445"/>
    </i>
    <i>
      <x v="2453"/>
    </i>
    <i>
      <x v="2456"/>
    </i>
    <i>
      <x v="2457"/>
    </i>
    <i>
      <x v="2459"/>
    </i>
    <i>
      <x v="2463"/>
    </i>
    <i>
      <x v="2466"/>
    </i>
    <i>
      <x v="2474"/>
    </i>
    <i>
      <x v="2479"/>
    </i>
    <i>
      <x v="2482"/>
    </i>
    <i>
      <x v="2489"/>
    </i>
    <i>
      <x v="2494"/>
    </i>
    <i>
      <x v="2495"/>
    </i>
    <i>
      <x v="2497"/>
    </i>
    <i>
      <x v="2509"/>
    </i>
    <i>
      <x v="2515"/>
    </i>
    <i>
      <x v="2521"/>
    </i>
    <i>
      <x v="2523"/>
    </i>
    <i>
      <x v="2524"/>
    </i>
    <i>
      <x v="2525"/>
    </i>
    <i>
      <x v="2527"/>
    </i>
    <i>
      <x v="2535"/>
    </i>
    <i>
      <x v="2537"/>
    </i>
    <i>
      <x v="2543"/>
    </i>
    <i>
      <x v="2547"/>
    </i>
    <i>
      <x v="2555"/>
    </i>
    <i>
      <x v="2561"/>
    </i>
    <i>
      <x v="2562"/>
    </i>
    <i>
      <x v="2563"/>
    </i>
    <i>
      <x v="2565"/>
    </i>
    <i>
      <x v="2568"/>
    </i>
    <i>
      <x v="2570"/>
    </i>
    <i>
      <x v="2574"/>
    </i>
    <i>
      <x v="2585"/>
    </i>
    <i>
      <x v="2587"/>
    </i>
    <i>
      <x v="2588"/>
    </i>
    <i>
      <x v="2594"/>
    </i>
    <i>
      <x v="2596"/>
    </i>
    <i>
      <x v="2599"/>
    </i>
    <i>
      <x v="2602"/>
    </i>
    <i>
      <x v="2603"/>
    </i>
    <i>
      <x v="2609"/>
    </i>
    <i>
      <x v="2612"/>
    </i>
    <i>
      <x v="2613"/>
    </i>
    <i>
      <x v="2616"/>
    </i>
    <i>
      <x v="2619"/>
    </i>
    <i>
      <x v="2620"/>
    </i>
    <i>
      <x v="2626"/>
    </i>
    <i>
      <x v="2629"/>
    </i>
    <i>
      <x v="2631"/>
    </i>
    <i>
      <x v="2632"/>
    </i>
    <i>
      <x v="2638"/>
    </i>
    <i>
      <x v="2641"/>
    </i>
    <i>
      <x v="2644"/>
    </i>
    <i>
      <x v="2650"/>
    </i>
    <i>
      <x v="2651"/>
    </i>
    <i>
      <x v="2657"/>
    </i>
    <i>
      <x v="2658"/>
    </i>
    <i>
      <x v="2662"/>
    </i>
    <i>
      <x v="2664"/>
    </i>
    <i>
      <x v="2668"/>
    </i>
    <i>
      <x v="2669"/>
    </i>
    <i>
      <x v="2672"/>
    </i>
    <i>
      <x v="2680"/>
    </i>
    <i>
      <x v="2681"/>
    </i>
    <i>
      <x v="2682"/>
    </i>
    <i>
      <x v="2683"/>
    </i>
    <i>
      <x v="2689"/>
    </i>
    <i>
      <x v="2690"/>
    </i>
    <i>
      <x v="2692"/>
    </i>
    <i>
      <x v="2696"/>
    </i>
    <i>
      <x v="2697"/>
    </i>
    <i>
      <x v="2700"/>
    </i>
    <i>
      <x v="2703"/>
    </i>
    <i>
      <x v="2707"/>
    </i>
    <i>
      <x v="2709"/>
    </i>
    <i>
      <x v="2710"/>
    </i>
    <i>
      <x v="2712"/>
    </i>
    <i>
      <x v="2718"/>
    </i>
    <i>
      <x v="2720"/>
    </i>
    <i>
      <x v="2723"/>
    </i>
    <i>
      <x v="2724"/>
    </i>
    <i>
      <x v="2727"/>
    </i>
    <i>
      <x v="2734"/>
    </i>
    <i>
      <x v="2735"/>
    </i>
    <i>
      <x v="2736"/>
    </i>
    <i>
      <x v="2738"/>
    </i>
    <i>
      <x v="2739"/>
    </i>
    <i>
      <x v="2743"/>
    </i>
    <i>
      <x v="2748"/>
    </i>
    <i>
      <x v="2752"/>
    </i>
    <i>
      <x v="2753"/>
    </i>
    <i>
      <x v="2766"/>
    </i>
    <i>
      <x v="2768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87"/>
    </i>
    <i>
      <x v="2793"/>
    </i>
    <i>
      <x v="2812"/>
    </i>
    <i>
      <x v="2819"/>
    </i>
    <i>
      <x v="2820"/>
    </i>
    <i>
      <x v="2823"/>
    </i>
    <i>
      <x v="2825"/>
    </i>
    <i>
      <x v="2828"/>
    </i>
    <i>
      <x v="2829"/>
    </i>
    <i>
      <x v="2839"/>
    </i>
    <i>
      <x v="2841"/>
    </i>
    <i>
      <x v="2845"/>
    </i>
    <i>
      <x v="2851"/>
    </i>
    <i>
      <x v="2853"/>
    </i>
    <i>
      <x v="2854"/>
    </i>
    <i>
      <x v="2855"/>
    </i>
    <i>
      <x v="2856"/>
    </i>
    <i>
      <x v="2867"/>
    </i>
    <i>
      <x v="2873"/>
    </i>
    <i>
      <x v="2878"/>
    </i>
    <i>
      <x v="2880"/>
    </i>
    <i>
      <x v="2883"/>
    </i>
    <i>
      <x v="2890"/>
    </i>
    <i>
      <x v="2893"/>
    </i>
    <i>
      <x v="2897"/>
    </i>
    <i>
      <x v="2900"/>
    </i>
    <i>
      <x v="2901"/>
    </i>
    <i>
      <x v="2902"/>
    </i>
    <i>
      <x v="2903"/>
    </i>
    <i>
      <x v="2905"/>
    </i>
    <i>
      <x v="2906"/>
    </i>
    <i>
      <x v="2908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351">
    <format dxfId="1457">
      <pivotArea type="all" dataOnly="0" outline="0" fieldPosition="0"/>
    </format>
    <format dxfId="1456">
      <pivotArea outline="0" collapsedLevelsAreSubtotals="1" fieldPosition="0"/>
    </format>
    <format dxfId="1455">
      <pivotArea type="origin" dataOnly="0" labelOnly="1" outline="0" fieldPosition="0"/>
    </format>
    <format dxfId="1454">
      <pivotArea field="19" type="button" dataOnly="0" labelOnly="1" outline="0" axis="axisCol" fieldPosition="0"/>
    </format>
    <format dxfId="1453">
      <pivotArea type="topRight" dataOnly="0" labelOnly="1" outline="0" fieldPosition="0"/>
    </format>
    <format dxfId="1452">
      <pivotArea field="6" type="button" dataOnly="0" labelOnly="1" outline="0" axis="axisRow" fieldPosition="0"/>
    </format>
    <format dxfId="1451">
      <pivotArea dataOnly="0" labelOnly="1" fieldPosition="0">
        <references count="1">
          <reference field="6" count="50">
            <x v="12"/>
            <x v="20"/>
            <x v="28"/>
            <x v="38"/>
            <x v="57"/>
            <x v="59"/>
            <x v="61"/>
            <x v="74"/>
            <x v="76"/>
            <x v="81"/>
            <x v="104"/>
            <x v="107"/>
            <x v="113"/>
            <x v="121"/>
            <x v="134"/>
            <x v="135"/>
            <x v="136"/>
            <x v="143"/>
            <x v="155"/>
            <x v="157"/>
            <x v="158"/>
            <x v="159"/>
            <x v="167"/>
            <x v="181"/>
            <x v="185"/>
            <x v="191"/>
            <x v="195"/>
            <x v="225"/>
            <x v="252"/>
            <x v="253"/>
            <x v="255"/>
            <x v="265"/>
            <x v="266"/>
            <x v="294"/>
            <x v="297"/>
            <x v="299"/>
            <x v="303"/>
            <x v="306"/>
            <x v="313"/>
            <x v="314"/>
            <x v="316"/>
            <x v="319"/>
            <x v="339"/>
            <x v="344"/>
            <x v="373"/>
            <x v="374"/>
            <x v="382"/>
            <x v="383"/>
            <x v="386"/>
            <x v="388"/>
          </reference>
        </references>
      </pivotArea>
    </format>
    <format dxfId="1450">
      <pivotArea dataOnly="0" labelOnly="1" fieldPosition="0">
        <references count="1">
          <reference field="6" count="50">
            <x v="389"/>
            <x v="402"/>
            <x v="404"/>
            <x v="427"/>
            <x v="438"/>
            <x v="442"/>
            <x v="444"/>
            <x v="449"/>
            <x v="452"/>
            <x v="453"/>
            <x v="465"/>
            <x v="466"/>
            <x v="477"/>
            <x v="494"/>
            <x v="495"/>
            <x v="497"/>
            <x v="499"/>
            <x v="507"/>
            <x v="508"/>
            <x v="520"/>
            <x v="525"/>
            <x v="533"/>
            <x v="542"/>
            <x v="548"/>
            <x v="550"/>
            <x v="552"/>
            <x v="556"/>
            <x v="559"/>
            <x v="560"/>
            <x v="576"/>
            <x v="588"/>
            <x v="593"/>
            <x v="609"/>
            <x v="615"/>
            <x v="618"/>
            <x v="623"/>
            <x v="632"/>
            <x v="637"/>
            <x v="640"/>
            <x v="642"/>
            <x v="648"/>
            <x v="652"/>
            <x v="653"/>
            <x v="657"/>
            <x v="694"/>
            <x v="695"/>
            <x v="696"/>
            <x v="700"/>
            <x v="706"/>
            <x v="715"/>
          </reference>
        </references>
      </pivotArea>
    </format>
    <format dxfId="1449">
      <pivotArea dataOnly="0" labelOnly="1" fieldPosition="0">
        <references count="1">
          <reference field="6" count="50">
            <x v="751"/>
            <x v="752"/>
            <x v="756"/>
            <x v="760"/>
            <x v="772"/>
            <x v="782"/>
            <x v="785"/>
            <x v="790"/>
            <x v="795"/>
            <x v="802"/>
            <x v="805"/>
            <x v="817"/>
            <x v="818"/>
            <x v="824"/>
            <x v="826"/>
            <x v="833"/>
            <x v="836"/>
            <x v="845"/>
            <x v="847"/>
            <x v="855"/>
            <x v="863"/>
            <x v="865"/>
            <x v="875"/>
            <x v="879"/>
            <x v="882"/>
            <x v="884"/>
            <x v="886"/>
            <x v="892"/>
            <x v="894"/>
            <x v="896"/>
            <x v="900"/>
            <x v="912"/>
            <x v="913"/>
            <x v="918"/>
            <x v="919"/>
            <x v="924"/>
            <x v="926"/>
            <x v="932"/>
            <x v="965"/>
            <x v="969"/>
            <x v="971"/>
            <x v="976"/>
            <x v="979"/>
            <x v="984"/>
            <x v="987"/>
            <x v="989"/>
            <x v="990"/>
            <x v="1006"/>
            <x v="1018"/>
            <x v="1024"/>
          </reference>
        </references>
      </pivotArea>
    </format>
    <format dxfId="1448">
      <pivotArea dataOnly="0" labelOnly="1" fieldPosition="0">
        <references count="1">
          <reference field="6" count="50">
            <x v="1027"/>
            <x v="1032"/>
            <x v="1033"/>
            <x v="1042"/>
            <x v="1044"/>
            <x v="1050"/>
            <x v="1070"/>
            <x v="1073"/>
            <x v="1083"/>
            <x v="1085"/>
            <x v="1099"/>
            <x v="1101"/>
            <x v="1109"/>
            <x v="1110"/>
            <x v="1122"/>
            <x v="1127"/>
            <x v="1132"/>
            <x v="1134"/>
            <x v="1157"/>
            <x v="1165"/>
            <x v="1176"/>
            <x v="1178"/>
            <x v="1190"/>
            <x v="1192"/>
            <x v="1193"/>
            <x v="1194"/>
            <x v="1198"/>
            <x v="1207"/>
            <x v="1221"/>
            <x v="1222"/>
            <x v="1223"/>
            <x v="1226"/>
            <x v="1234"/>
            <x v="1246"/>
            <x v="1255"/>
            <x v="1265"/>
            <x v="1268"/>
            <x v="1276"/>
            <x v="1288"/>
            <x v="1291"/>
            <x v="1293"/>
            <x v="1294"/>
            <x v="1295"/>
            <x v="1300"/>
            <x v="1313"/>
            <x v="1314"/>
            <x v="1321"/>
            <x v="1323"/>
            <x v="1327"/>
            <x v="1332"/>
          </reference>
        </references>
      </pivotArea>
    </format>
    <format dxfId="1447">
      <pivotArea dataOnly="0" labelOnly="1" fieldPosition="0">
        <references count="1">
          <reference field="6" count="50">
            <x v="1333"/>
            <x v="1347"/>
            <x v="1355"/>
            <x v="1369"/>
            <x v="1377"/>
            <x v="1392"/>
            <x v="1398"/>
            <x v="1409"/>
            <x v="1433"/>
            <x v="1438"/>
            <x v="1443"/>
            <x v="1449"/>
            <x v="1451"/>
            <x v="1479"/>
            <x v="1481"/>
            <x v="1495"/>
            <x v="1511"/>
            <x v="1520"/>
            <x v="1530"/>
            <x v="1545"/>
            <x v="1560"/>
            <x v="1561"/>
            <x v="1562"/>
            <x v="1564"/>
            <x v="1569"/>
            <x v="1574"/>
            <x v="1582"/>
            <x v="1619"/>
            <x v="1627"/>
            <x v="1636"/>
            <x v="1650"/>
            <x v="1651"/>
            <x v="1665"/>
            <x v="1673"/>
            <x v="1680"/>
            <x v="1685"/>
            <x v="1688"/>
            <x v="1708"/>
            <x v="1730"/>
            <x v="1735"/>
            <x v="1738"/>
            <x v="1782"/>
            <x v="1791"/>
            <x v="1796"/>
            <x v="1815"/>
            <x v="1816"/>
            <x v="1829"/>
            <x v="1843"/>
            <x v="1858"/>
            <x v="1862"/>
          </reference>
        </references>
      </pivotArea>
    </format>
    <format dxfId="1446">
      <pivotArea dataOnly="0" labelOnly="1" fieldPosition="0">
        <references count="1">
          <reference field="6" count="50">
            <x v="1868"/>
            <x v="1880"/>
            <x v="1893"/>
            <x v="1896"/>
            <x v="1898"/>
            <x v="1905"/>
            <x v="1908"/>
            <x v="1915"/>
            <x v="1930"/>
            <x v="1946"/>
            <x v="1959"/>
            <x v="1964"/>
            <x v="1984"/>
            <x v="2002"/>
            <x v="2024"/>
            <x v="2039"/>
            <x v="2040"/>
            <x v="2041"/>
            <x v="2075"/>
            <x v="2085"/>
            <x v="2089"/>
            <x v="2093"/>
            <x v="2106"/>
            <x v="2126"/>
            <x v="2132"/>
            <x v="2137"/>
            <x v="2140"/>
            <x v="2146"/>
            <x v="2151"/>
            <x v="2156"/>
            <x v="2165"/>
            <x v="2175"/>
            <x v="2178"/>
            <x v="2189"/>
            <x v="2202"/>
            <x v="2210"/>
            <x v="2212"/>
            <x v="2214"/>
            <x v="2230"/>
            <x v="2237"/>
            <x v="2243"/>
            <x v="2257"/>
            <x v="2268"/>
            <x v="2274"/>
            <x v="2300"/>
            <x v="2309"/>
            <x v="2319"/>
            <x v="2332"/>
            <x v="2338"/>
            <x v="2344"/>
          </reference>
        </references>
      </pivotArea>
    </format>
    <format dxfId="1445">
      <pivotArea dataOnly="0" labelOnly="1" fieldPosition="0">
        <references count="1">
          <reference field="6" count="50">
            <x v="2352"/>
            <x v="2373"/>
            <x v="2380"/>
            <x v="2385"/>
            <x v="2388"/>
            <x v="2390"/>
            <x v="2393"/>
            <x v="2394"/>
            <x v="2404"/>
            <x v="2438"/>
            <x v="2449"/>
            <x v="2453"/>
            <x v="2458"/>
            <x v="2459"/>
            <x v="2465"/>
            <x v="2489"/>
            <x v="2491"/>
            <x v="2495"/>
            <x v="2496"/>
            <x v="2501"/>
            <x v="2509"/>
            <x v="2525"/>
            <x v="2533"/>
            <x v="2538"/>
            <x v="2541"/>
            <x v="2542"/>
            <x v="2547"/>
            <x v="2554"/>
            <x v="2562"/>
            <x v="2581"/>
            <x v="2602"/>
            <x v="2606"/>
            <x v="2607"/>
            <x v="2608"/>
            <x v="2609"/>
            <x v="2614"/>
            <x v="2617"/>
            <x v="2618"/>
            <x v="2632"/>
            <x v="2656"/>
            <x v="2657"/>
            <x v="2658"/>
            <x v="2671"/>
            <x v="2677"/>
            <x v="2679"/>
            <x v="2681"/>
            <x v="2695"/>
            <x v="2702"/>
            <x v="2704"/>
            <x v="2705"/>
          </reference>
        </references>
      </pivotArea>
    </format>
    <format dxfId="1444">
      <pivotArea dataOnly="0" labelOnly="1" fieldPosition="0">
        <references count="1">
          <reference field="6" count="23">
            <x v="2724"/>
            <x v="2730"/>
            <x v="2738"/>
            <x v="2742"/>
            <x v="2743"/>
            <x v="2752"/>
            <x v="2767"/>
            <x v="2772"/>
            <x v="2819"/>
            <x v="2825"/>
            <x v="2828"/>
            <x v="2833"/>
            <x v="2834"/>
            <x v="2842"/>
            <x v="2844"/>
            <x v="2875"/>
            <x v="2882"/>
            <x v="2888"/>
            <x v="2891"/>
            <x v="2898"/>
            <x v="2901"/>
            <x v="2903"/>
            <x v="2904"/>
          </reference>
        </references>
      </pivotArea>
    </format>
    <format dxfId="1443">
      <pivotArea dataOnly="0" labelOnly="1" grandRow="1" outline="0" fieldPosition="0"/>
    </format>
    <format dxfId="1442">
      <pivotArea dataOnly="0" labelOnly="1" fieldPosition="0">
        <references count="1">
          <reference field="19" count="0"/>
        </references>
      </pivotArea>
    </format>
    <format dxfId="1441">
      <pivotArea dataOnly="0" labelOnly="1" grandCol="1" outline="0" fieldPosition="0"/>
    </format>
    <format dxfId="1440">
      <pivotArea type="all" dataOnly="0" outline="0" fieldPosition="0"/>
    </format>
    <format dxfId="1439">
      <pivotArea outline="0" collapsedLevelsAreSubtotals="1" fieldPosition="0"/>
    </format>
    <format dxfId="1438">
      <pivotArea type="origin" dataOnly="0" labelOnly="1" outline="0" fieldPosition="0"/>
    </format>
    <format dxfId="1437">
      <pivotArea field="19" type="button" dataOnly="0" labelOnly="1" outline="0" axis="axisCol" fieldPosition="0"/>
    </format>
    <format dxfId="1436">
      <pivotArea type="topRight" dataOnly="0" labelOnly="1" outline="0" fieldPosition="0"/>
    </format>
    <format dxfId="1435">
      <pivotArea field="6" type="button" dataOnly="0" labelOnly="1" outline="0" axis="axisRow" fieldPosition="0"/>
    </format>
    <format dxfId="1434">
      <pivotArea dataOnly="0" labelOnly="1" fieldPosition="0">
        <references count="1">
          <reference field="6" count="50">
            <x v="12"/>
            <x v="20"/>
            <x v="28"/>
            <x v="38"/>
            <x v="57"/>
            <x v="59"/>
            <x v="61"/>
            <x v="74"/>
            <x v="76"/>
            <x v="81"/>
            <x v="104"/>
            <x v="107"/>
            <x v="113"/>
            <x v="121"/>
            <x v="134"/>
            <x v="135"/>
            <x v="136"/>
            <x v="143"/>
            <x v="155"/>
            <x v="157"/>
            <x v="158"/>
            <x v="159"/>
            <x v="167"/>
            <x v="181"/>
            <x v="185"/>
            <x v="191"/>
            <x v="195"/>
            <x v="225"/>
            <x v="252"/>
            <x v="253"/>
            <x v="255"/>
            <x v="265"/>
            <x v="266"/>
            <x v="294"/>
            <x v="297"/>
            <x v="299"/>
            <x v="303"/>
            <x v="306"/>
            <x v="313"/>
            <x v="314"/>
            <x v="316"/>
            <x v="319"/>
            <x v="339"/>
            <x v="344"/>
            <x v="373"/>
            <x v="374"/>
            <x v="382"/>
            <x v="383"/>
            <x v="386"/>
            <x v="388"/>
          </reference>
        </references>
      </pivotArea>
    </format>
    <format dxfId="1433">
      <pivotArea dataOnly="0" labelOnly="1" fieldPosition="0">
        <references count="1">
          <reference field="6" count="50">
            <x v="389"/>
            <x v="402"/>
            <x v="404"/>
            <x v="427"/>
            <x v="438"/>
            <x v="442"/>
            <x v="444"/>
            <x v="449"/>
            <x v="452"/>
            <x v="453"/>
            <x v="465"/>
            <x v="466"/>
            <x v="477"/>
            <x v="494"/>
            <x v="495"/>
            <x v="497"/>
            <x v="499"/>
            <x v="507"/>
            <x v="508"/>
            <x v="520"/>
            <x v="525"/>
            <x v="533"/>
            <x v="542"/>
            <x v="548"/>
            <x v="550"/>
            <x v="552"/>
            <x v="556"/>
            <x v="559"/>
            <x v="560"/>
            <x v="576"/>
            <x v="588"/>
            <x v="593"/>
            <x v="609"/>
            <x v="615"/>
            <x v="618"/>
            <x v="623"/>
            <x v="632"/>
            <x v="637"/>
            <x v="640"/>
            <x v="642"/>
            <x v="648"/>
            <x v="652"/>
            <x v="653"/>
            <x v="657"/>
            <x v="694"/>
            <x v="695"/>
            <x v="696"/>
            <x v="700"/>
            <x v="706"/>
            <x v="715"/>
          </reference>
        </references>
      </pivotArea>
    </format>
    <format dxfId="1432">
      <pivotArea dataOnly="0" labelOnly="1" fieldPosition="0">
        <references count="1">
          <reference field="6" count="50">
            <x v="751"/>
            <x v="752"/>
            <x v="756"/>
            <x v="760"/>
            <x v="772"/>
            <x v="782"/>
            <x v="785"/>
            <x v="790"/>
            <x v="795"/>
            <x v="802"/>
            <x v="805"/>
            <x v="817"/>
            <x v="818"/>
            <x v="824"/>
            <x v="826"/>
            <x v="833"/>
            <x v="836"/>
            <x v="845"/>
            <x v="847"/>
            <x v="855"/>
            <x v="863"/>
            <x v="865"/>
            <x v="875"/>
            <x v="879"/>
            <x v="882"/>
            <x v="884"/>
            <x v="886"/>
            <x v="892"/>
            <x v="894"/>
            <x v="896"/>
            <x v="900"/>
            <x v="912"/>
            <x v="913"/>
            <x v="918"/>
            <x v="919"/>
            <x v="924"/>
            <x v="926"/>
            <x v="932"/>
            <x v="965"/>
            <x v="969"/>
            <x v="971"/>
            <x v="976"/>
            <x v="979"/>
            <x v="984"/>
            <x v="987"/>
            <x v="989"/>
            <x v="990"/>
            <x v="1006"/>
            <x v="1018"/>
            <x v="1024"/>
          </reference>
        </references>
      </pivotArea>
    </format>
    <format dxfId="1431">
      <pivotArea dataOnly="0" labelOnly="1" fieldPosition="0">
        <references count="1">
          <reference field="6" count="50">
            <x v="1027"/>
            <x v="1032"/>
            <x v="1033"/>
            <x v="1042"/>
            <x v="1044"/>
            <x v="1050"/>
            <x v="1070"/>
            <x v="1073"/>
            <x v="1083"/>
            <x v="1085"/>
            <x v="1099"/>
            <x v="1101"/>
            <x v="1109"/>
            <x v="1110"/>
            <x v="1122"/>
            <x v="1127"/>
            <x v="1132"/>
            <x v="1134"/>
            <x v="1157"/>
            <x v="1165"/>
            <x v="1176"/>
            <x v="1178"/>
            <x v="1190"/>
            <x v="1192"/>
            <x v="1193"/>
            <x v="1194"/>
            <x v="1198"/>
            <x v="1207"/>
            <x v="1221"/>
            <x v="1222"/>
            <x v="1223"/>
            <x v="1226"/>
            <x v="1234"/>
            <x v="1246"/>
            <x v="1255"/>
            <x v="1265"/>
            <x v="1268"/>
            <x v="1276"/>
            <x v="1288"/>
            <x v="1291"/>
            <x v="1293"/>
            <x v="1294"/>
            <x v="1295"/>
            <x v="1300"/>
            <x v="1313"/>
            <x v="1314"/>
            <x v="1321"/>
            <x v="1323"/>
            <x v="1327"/>
            <x v="1332"/>
          </reference>
        </references>
      </pivotArea>
    </format>
    <format dxfId="1430">
      <pivotArea dataOnly="0" labelOnly="1" fieldPosition="0">
        <references count="1">
          <reference field="6" count="50">
            <x v="1333"/>
            <x v="1347"/>
            <x v="1355"/>
            <x v="1369"/>
            <x v="1377"/>
            <x v="1392"/>
            <x v="1398"/>
            <x v="1409"/>
            <x v="1433"/>
            <x v="1438"/>
            <x v="1443"/>
            <x v="1449"/>
            <x v="1451"/>
            <x v="1479"/>
            <x v="1481"/>
            <x v="1495"/>
            <x v="1511"/>
            <x v="1520"/>
            <x v="1530"/>
            <x v="1545"/>
            <x v="1560"/>
            <x v="1561"/>
            <x v="1562"/>
            <x v="1564"/>
            <x v="1569"/>
            <x v="1574"/>
            <x v="1582"/>
            <x v="1619"/>
            <x v="1627"/>
            <x v="1636"/>
            <x v="1650"/>
            <x v="1651"/>
            <x v="1665"/>
            <x v="1673"/>
            <x v="1680"/>
            <x v="1685"/>
            <x v="1688"/>
            <x v="1708"/>
            <x v="1730"/>
            <x v="1735"/>
            <x v="1738"/>
            <x v="1782"/>
            <x v="1791"/>
            <x v="1796"/>
            <x v="1815"/>
            <x v="1816"/>
            <x v="1829"/>
            <x v="1843"/>
            <x v="1858"/>
            <x v="1862"/>
          </reference>
        </references>
      </pivotArea>
    </format>
    <format dxfId="1429">
      <pivotArea dataOnly="0" labelOnly="1" fieldPosition="0">
        <references count="1">
          <reference field="6" count="50">
            <x v="1868"/>
            <x v="1880"/>
            <x v="1893"/>
            <x v="1896"/>
            <x v="1898"/>
            <x v="1905"/>
            <x v="1908"/>
            <x v="1915"/>
            <x v="1930"/>
            <x v="1946"/>
            <x v="1959"/>
            <x v="1964"/>
            <x v="1984"/>
            <x v="2002"/>
            <x v="2024"/>
            <x v="2039"/>
            <x v="2040"/>
            <x v="2041"/>
            <x v="2075"/>
            <x v="2085"/>
            <x v="2089"/>
            <x v="2093"/>
            <x v="2106"/>
            <x v="2126"/>
            <x v="2132"/>
            <x v="2137"/>
            <x v="2140"/>
            <x v="2146"/>
            <x v="2151"/>
            <x v="2156"/>
            <x v="2165"/>
            <x v="2175"/>
            <x v="2178"/>
            <x v="2189"/>
            <x v="2202"/>
            <x v="2210"/>
            <x v="2212"/>
            <x v="2214"/>
            <x v="2230"/>
            <x v="2237"/>
            <x v="2243"/>
            <x v="2257"/>
            <x v="2268"/>
            <x v="2274"/>
            <x v="2300"/>
            <x v="2309"/>
            <x v="2319"/>
            <x v="2332"/>
            <x v="2338"/>
            <x v="2344"/>
          </reference>
        </references>
      </pivotArea>
    </format>
    <format dxfId="1428">
      <pivotArea dataOnly="0" labelOnly="1" fieldPosition="0">
        <references count="1">
          <reference field="6" count="50">
            <x v="2352"/>
            <x v="2373"/>
            <x v="2380"/>
            <x v="2385"/>
            <x v="2388"/>
            <x v="2390"/>
            <x v="2393"/>
            <x v="2394"/>
            <x v="2404"/>
            <x v="2438"/>
            <x v="2449"/>
            <x v="2453"/>
            <x v="2458"/>
            <x v="2459"/>
            <x v="2465"/>
            <x v="2489"/>
            <x v="2491"/>
            <x v="2495"/>
            <x v="2496"/>
            <x v="2501"/>
            <x v="2509"/>
            <x v="2525"/>
            <x v="2533"/>
            <x v="2538"/>
            <x v="2541"/>
            <x v="2542"/>
            <x v="2547"/>
            <x v="2554"/>
            <x v="2562"/>
            <x v="2581"/>
            <x v="2602"/>
            <x v="2606"/>
            <x v="2607"/>
            <x v="2608"/>
            <x v="2609"/>
            <x v="2614"/>
            <x v="2617"/>
            <x v="2618"/>
            <x v="2632"/>
            <x v="2656"/>
            <x v="2657"/>
            <x v="2658"/>
            <x v="2671"/>
            <x v="2677"/>
            <x v="2679"/>
            <x v="2681"/>
            <x v="2695"/>
            <x v="2702"/>
            <x v="2704"/>
            <x v="2705"/>
          </reference>
        </references>
      </pivotArea>
    </format>
    <format dxfId="1427">
      <pivotArea dataOnly="0" labelOnly="1" fieldPosition="0">
        <references count="1">
          <reference field="6" count="23">
            <x v="2724"/>
            <x v="2730"/>
            <x v="2738"/>
            <x v="2742"/>
            <x v="2743"/>
            <x v="2752"/>
            <x v="2767"/>
            <x v="2772"/>
            <x v="2819"/>
            <x v="2825"/>
            <x v="2828"/>
            <x v="2833"/>
            <x v="2834"/>
            <x v="2842"/>
            <x v="2844"/>
            <x v="2875"/>
            <x v="2882"/>
            <x v="2888"/>
            <x v="2891"/>
            <x v="2898"/>
            <x v="2901"/>
            <x v="2903"/>
            <x v="2904"/>
          </reference>
        </references>
      </pivotArea>
    </format>
    <format dxfId="1426">
      <pivotArea dataOnly="0" labelOnly="1" grandRow="1" outline="0" fieldPosition="0"/>
    </format>
    <format dxfId="1425">
      <pivotArea dataOnly="0" labelOnly="1" fieldPosition="0">
        <references count="1">
          <reference field="19" count="0"/>
        </references>
      </pivotArea>
    </format>
    <format dxfId="1424">
      <pivotArea dataOnly="0" labelOnly="1" grandCol="1" outline="0" fieldPosition="0"/>
    </format>
    <format dxfId="1423">
      <pivotArea type="all" dataOnly="0" outline="0" fieldPosition="0"/>
    </format>
    <format dxfId="1422">
      <pivotArea outline="0" collapsedLevelsAreSubtotals="1" fieldPosition="0"/>
    </format>
    <format dxfId="1421">
      <pivotArea type="origin" dataOnly="0" labelOnly="1" outline="0" fieldPosition="0"/>
    </format>
    <format dxfId="1420">
      <pivotArea field="19" type="button" dataOnly="0" labelOnly="1" outline="0" axis="axisCol" fieldPosition="0"/>
    </format>
    <format dxfId="1419">
      <pivotArea type="topRight" dataOnly="0" labelOnly="1" outline="0" fieldPosition="0"/>
    </format>
    <format dxfId="1418">
      <pivotArea field="6" type="button" dataOnly="0" labelOnly="1" outline="0" axis="axisRow" fieldPosition="0"/>
    </format>
    <format dxfId="1417">
      <pivotArea dataOnly="0" labelOnly="1" fieldPosition="0">
        <references count="1">
          <reference field="6" count="50">
            <x v="12"/>
            <x v="20"/>
            <x v="28"/>
            <x v="38"/>
            <x v="57"/>
            <x v="59"/>
            <x v="61"/>
            <x v="74"/>
            <x v="76"/>
            <x v="81"/>
            <x v="104"/>
            <x v="107"/>
            <x v="113"/>
            <x v="121"/>
            <x v="134"/>
            <x v="135"/>
            <x v="136"/>
            <x v="143"/>
            <x v="155"/>
            <x v="157"/>
            <x v="158"/>
            <x v="159"/>
            <x v="167"/>
            <x v="181"/>
            <x v="185"/>
            <x v="191"/>
            <x v="195"/>
            <x v="225"/>
            <x v="252"/>
            <x v="253"/>
            <x v="255"/>
            <x v="265"/>
            <x v="266"/>
            <x v="294"/>
            <x v="297"/>
            <x v="299"/>
            <x v="303"/>
            <x v="306"/>
            <x v="313"/>
            <x v="314"/>
            <x v="316"/>
            <x v="319"/>
            <x v="339"/>
            <x v="344"/>
            <x v="373"/>
            <x v="374"/>
            <x v="382"/>
            <x v="383"/>
            <x v="386"/>
            <x v="388"/>
          </reference>
        </references>
      </pivotArea>
    </format>
    <format dxfId="1416">
      <pivotArea dataOnly="0" labelOnly="1" fieldPosition="0">
        <references count="1">
          <reference field="6" count="50">
            <x v="389"/>
            <x v="402"/>
            <x v="404"/>
            <x v="427"/>
            <x v="438"/>
            <x v="442"/>
            <x v="444"/>
            <x v="449"/>
            <x v="452"/>
            <x v="453"/>
            <x v="465"/>
            <x v="466"/>
            <x v="477"/>
            <x v="494"/>
            <x v="495"/>
            <x v="497"/>
            <x v="499"/>
            <x v="507"/>
            <x v="508"/>
            <x v="520"/>
            <x v="525"/>
            <x v="533"/>
            <x v="542"/>
            <x v="548"/>
            <x v="550"/>
            <x v="552"/>
            <x v="556"/>
            <x v="559"/>
            <x v="560"/>
            <x v="576"/>
            <x v="588"/>
            <x v="593"/>
            <x v="609"/>
            <x v="615"/>
            <x v="618"/>
            <x v="623"/>
            <x v="632"/>
            <x v="637"/>
            <x v="640"/>
            <x v="642"/>
            <x v="648"/>
            <x v="652"/>
            <x v="653"/>
            <x v="657"/>
            <x v="694"/>
            <x v="695"/>
            <x v="696"/>
            <x v="700"/>
            <x v="706"/>
            <x v="715"/>
          </reference>
        </references>
      </pivotArea>
    </format>
    <format dxfId="1415">
      <pivotArea dataOnly="0" labelOnly="1" fieldPosition="0">
        <references count="1">
          <reference field="6" count="50">
            <x v="751"/>
            <x v="752"/>
            <x v="756"/>
            <x v="760"/>
            <x v="772"/>
            <x v="782"/>
            <x v="785"/>
            <x v="790"/>
            <x v="795"/>
            <x v="802"/>
            <x v="805"/>
            <x v="817"/>
            <x v="818"/>
            <x v="824"/>
            <x v="826"/>
            <x v="833"/>
            <x v="836"/>
            <x v="845"/>
            <x v="847"/>
            <x v="855"/>
            <x v="863"/>
            <x v="865"/>
            <x v="875"/>
            <x v="879"/>
            <x v="882"/>
            <x v="884"/>
            <x v="886"/>
            <x v="892"/>
            <x v="894"/>
            <x v="896"/>
            <x v="900"/>
            <x v="912"/>
            <x v="913"/>
            <x v="918"/>
            <x v="919"/>
            <x v="924"/>
            <x v="926"/>
            <x v="932"/>
            <x v="965"/>
            <x v="969"/>
            <x v="971"/>
            <x v="976"/>
            <x v="979"/>
            <x v="984"/>
            <x v="987"/>
            <x v="989"/>
            <x v="990"/>
            <x v="1006"/>
            <x v="1018"/>
            <x v="1024"/>
          </reference>
        </references>
      </pivotArea>
    </format>
    <format dxfId="1414">
      <pivotArea dataOnly="0" labelOnly="1" fieldPosition="0">
        <references count="1">
          <reference field="6" count="50">
            <x v="1027"/>
            <x v="1032"/>
            <x v="1033"/>
            <x v="1042"/>
            <x v="1044"/>
            <x v="1050"/>
            <x v="1070"/>
            <x v="1073"/>
            <x v="1083"/>
            <x v="1085"/>
            <x v="1099"/>
            <x v="1101"/>
            <x v="1109"/>
            <x v="1110"/>
            <x v="1122"/>
            <x v="1127"/>
            <x v="1132"/>
            <x v="1134"/>
            <x v="1157"/>
            <x v="1165"/>
            <x v="1176"/>
            <x v="1178"/>
            <x v="1190"/>
            <x v="1192"/>
            <x v="1193"/>
            <x v="1194"/>
            <x v="1198"/>
            <x v="1207"/>
            <x v="1221"/>
            <x v="1222"/>
            <x v="1223"/>
            <x v="1226"/>
            <x v="1234"/>
            <x v="1246"/>
            <x v="1255"/>
            <x v="1265"/>
            <x v="1268"/>
            <x v="1276"/>
            <x v="1288"/>
            <x v="1291"/>
            <x v="1293"/>
            <x v="1294"/>
            <x v="1295"/>
            <x v="1300"/>
            <x v="1313"/>
            <x v="1314"/>
            <x v="1321"/>
            <x v="1323"/>
            <x v="1327"/>
            <x v="1332"/>
          </reference>
        </references>
      </pivotArea>
    </format>
    <format dxfId="1413">
      <pivotArea dataOnly="0" labelOnly="1" fieldPosition="0">
        <references count="1">
          <reference field="6" count="50">
            <x v="1333"/>
            <x v="1347"/>
            <x v="1355"/>
            <x v="1369"/>
            <x v="1377"/>
            <x v="1392"/>
            <x v="1398"/>
            <x v="1409"/>
            <x v="1433"/>
            <x v="1438"/>
            <x v="1443"/>
            <x v="1449"/>
            <x v="1451"/>
            <x v="1479"/>
            <x v="1481"/>
            <x v="1495"/>
            <x v="1511"/>
            <x v="1520"/>
            <x v="1530"/>
            <x v="1545"/>
            <x v="1560"/>
            <x v="1561"/>
            <x v="1562"/>
            <x v="1564"/>
            <x v="1569"/>
            <x v="1574"/>
            <x v="1582"/>
            <x v="1619"/>
            <x v="1627"/>
            <x v="1636"/>
            <x v="1650"/>
            <x v="1651"/>
            <x v="1665"/>
            <x v="1673"/>
            <x v="1680"/>
            <x v="1685"/>
            <x v="1688"/>
            <x v="1708"/>
            <x v="1730"/>
            <x v="1735"/>
            <x v="1738"/>
            <x v="1782"/>
            <x v="1791"/>
            <x v="1796"/>
            <x v="1815"/>
            <x v="1816"/>
            <x v="1829"/>
            <x v="1843"/>
            <x v="1858"/>
            <x v="1862"/>
          </reference>
        </references>
      </pivotArea>
    </format>
    <format dxfId="1412">
      <pivotArea dataOnly="0" labelOnly="1" fieldPosition="0">
        <references count="1">
          <reference field="6" count="50">
            <x v="1868"/>
            <x v="1880"/>
            <x v="1893"/>
            <x v="1896"/>
            <x v="1898"/>
            <x v="1905"/>
            <x v="1908"/>
            <x v="1915"/>
            <x v="1930"/>
            <x v="1946"/>
            <x v="1959"/>
            <x v="1964"/>
            <x v="1984"/>
            <x v="2002"/>
            <x v="2024"/>
            <x v="2039"/>
            <x v="2040"/>
            <x v="2041"/>
            <x v="2075"/>
            <x v="2085"/>
            <x v="2089"/>
            <x v="2093"/>
            <x v="2106"/>
            <x v="2126"/>
            <x v="2132"/>
            <x v="2137"/>
            <x v="2140"/>
            <x v="2146"/>
            <x v="2151"/>
            <x v="2156"/>
            <x v="2165"/>
            <x v="2175"/>
            <x v="2178"/>
            <x v="2189"/>
            <x v="2202"/>
            <x v="2210"/>
            <x v="2212"/>
            <x v="2214"/>
            <x v="2230"/>
            <x v="2237"/>
            <x v="2243"/>
            <x v="2257"/>
            <x v="2268"/>
            <x v="2274"/>
            <x v="2300"/>
            <x v="2309"/>
            <x v="2319"/>
            <x v="2332"/>
            <x v="2338"/>
            <x v="2344"/>
          </reference>
        </references>
      </pivotArea>
    </format>
    <format dxfId="1411">
      <pivotArea dataOnly="0" labelOnly="1" fieldPosition="0">
        <references count="1">
          <reference field="6" count="50">
            <x v="2352"/>
            <x v="2373"/>
            <x v="2380"/>
            <x v="2385"/>
            <x v="2388"/>
            <x v="2390"/>
            <x v="2393"/>
            <x v="2394"/>
            <x v="2404"/>
            <x v="2438"/>
            <x v="2449"/>
            <x v="2453"/>
            <x v="2458"/>
            <x v="2459"/>
            <x v="2465"/>
            <x v="2489"/>
            <x v="2491"/>
            <x v="2495"/>
            <x v="2496"/>
            <x v="2501"/>
            <x v="2509"/>
            <x v="2525"/>
            <x v="2533"/>
            <x v="2538"/>
            <x v="2541"/>
            <x v="2542"/>
            <x v="2547"/>
            <x v="2554"/>
            <x v="2562"/>
            <x v="2581"/>
            <x v="2602"/>
            <x v="2606"/>
            <x v="2607"/>
            <x v="2608"/>
            <x v="2609"/>
            <x v="2614"/>
            <x v="2617"/>
            <x v="2618"/>
            <x v="2632"/>
            <x v="2656"/>
            <x v="2657"/>
            <x v="2658"/>
            <x v="2671"/>
            <x v="2677"/>
            <x v="2679"/>
            <x v="2681"/>
            <x v="2695"/>
            <x v="2702"/>
            <x v="2704"/>
            <x v="2705"/>
          </reference>
        </references>
      </pivotArea>
    </format>
    <format dxfId="1410">
      <pivotArea dataOnly="0" labelOnly="1" fieldPosition="0">
        <references count="1">
          <reference field="6" count="23">
            <x v="2724"/>
            <x v="2730"/>
            <x v="2738"/>
            <x v="2742"/>
            <x v="2743"/>
            <x v="2752"/>
            <x v="2767"/>
            <x v="2772"/>
            <x v="2819"/>
            <x v="2825"/>
            <x v="2828"/>
            <x v="2833"/>
            <x v="2834"/>
            <x v="2842"/>
            <x v="2844"/>
            <x v="2875"/>
            <x v="2882"/>
            <x v="2888"/>
            <x v="2891"/>
            <x v="2898"/>
            <x v="2901"/>
            <x v="2903"/>
            <x v="2904"/>
          </reference>
        </references>
      </pivotArea>
    </format>
    <format dxfId="1409">
      <pivotArea dataOnly="0" labelOnly="1" grandRow="1" outline="0" fieldPosition="0"/>
    </format>
    <format dxfId="1408">
      <pivotArea dataOnly="0" labelOnly="1" fieldPosition="0">
        <references count="1">
          <reference field="19" count="0"/>
        </references>
      </pivotArea>
    </format>
    <format dxfId="1407">
      <pivotArea dataOnly="0" labelOnly="1" grandCol="1" outline="0" fieldPosition="0"/>
    </format>
    <format dxfId="1406">
      <pivotArea type="all" dataOnly="0" outline="0" fieldPosition="0"/>
    </format>
    <format dxfId="1405">
      <pivotArea outline="0" collapsedLevelsAreSubtotals="1" fieldPosition="0"/>
    </format>
    <format dxfId="1404">
      <pivotArea type="origin" dataOnly="0" labelOnly="1" outline="0" fieldPosition="0"/>
    </format>
    <format dxfId="1403">
      <pivotArea field="19" type="button" dataOnly="0" labelOnly="1" outline="0" axis="axisCol" fieldPosition="0"/>
    </format>
    <format dxfId="1402">
      <pivotArea type="topRight" dataOnly="0" labelOnly="1" outline="0" fieldPosition="0"/>
    </format>
    <format dxfId="1401">
      <pivotArea field="6" type="button" dataOnly="0" labelOnly="1" outline="0" axis="axisRow" fieldPosition="0"/>
    </format>
    <format dxfId="1400">
      <pivotArea dataOnly="0" labelOnly="1" fieldPosition="0">
        <references count="1">
          <reference field="6" count="50">
            <x v="12"/>
            <x v="20"/>
            <x v="28"/>
            <x v="38"/>
            <x v="57"/>
            <x v="59"/>
            <x v="61"/>
            <x v="74"/>
            <x v="76"/>
            <x v="81"/>
            <x v="104"/>
            <x v="107"/>
            <x v="113"/>
            <x v="121"/>
            <x v="134"/>
            <x v="135"/>
            <x v="136"/>
            <x v="143"/>
            <x v="155"/>
            <x v="157"/>
            <x v="158"/>
            <x v="159"/>
            <x v="167"/>
            <x v="181"/>
            <x v="185"/>
            <x v="191"/>
            <x v="195"/>
            <x v="225"/>
            <x v="252"/>
            <x v="253"/>
            <x v="255"/>
            <x v="265"/>
            <x v="266"/>
            <x v="294"/>
            <x v="297"/>
            <x v="299"/>
            <x v="303"/>
            <x v="306"/>
            <x v="313"/>
            <x v="314"/>
            <x v="316"/>
            <x v="319"/>
            <x v="339"/>
            <x v="344"/>
            <x v="373"/>
            <x v="374"/>
            <x v="382"/>
            <x v="383"/>
            <x v="386"/>
            <x v="388"/>
          </reference>
        </references>
      </pivotArea>
    </format>
    <format dxfId="1399">
      <pivotArea dataOnly="0" labelOnly="1" fieldPosition="0">
        <references count="1">
          <reference field="6" count="50">
            <x v="389"/>
            <x v="402"/>
            <x v="404"/>
            <x v="427"/>
            <x v="438"/>
            <x v="442"/>
            <x v="444"/>
            <x v="449"/>
            <x v="452"/>
            <x v="453"/>
            <x v="465"/>
            <x v="466"/>
            <x v="477"/>
            <x v="494"/>
            <x v="495"/>
            <x v="497"/>
            <x v="499"/>
            <x v="507"/>
            <x v="508"/>
            <x v="520"/>
            <x v="525"/>
            <x v="533"/>
            <x v="542"/>
            <x v="548"/>
            <x v="550"/>
            <x v="552"/>
            <x v="556"/>
            <x v="559"/>
            <x v="560"/>
            <x v="576"/>
            <x v="588"/>
            <x v="593"/>
            <x v="609"/>
            <x v="615"/>
            <x v="618"/>
            <x v="623"/>
            <x v="632"/>
            <x v="637"/>
            <x v="640"/>
            <x v="642"/>
            <x v="648"/>
            <x v="652"/>
            <x v="653"/>
            <x v="657"/>
            <x v="694"/>
            <x v="695"/>
            <x v="696"/>
            <x v="700"/>
            <x v="706"/>
            <x v="715"/>
          </reference>
        </references>
      </pivotArea>
    </format>
    <format dxfId="1398">
      <pivotArea dataOnly="0" labelOnly="1" fieldPosition="0">
        <references count="1">
          <reference field="6" count="50">
            <x v="751"/>
            <x v="752"/>
            <x v="756"/>
            <x v="760"/>
            <x v="772"/>
            <x v="782"/>
            <x v="785"/>
            <x v="790"/>
            <x v="795"/>
            <x v="802"/>
            <x v="805"/>
            <x v="817"/>
            <x v="818"/>
            <x v="824"/>
            <x v="826"/>
            <x v="833"/>
            <x v="836"/>
            <x v="845"/>
            <x v="847"/>
            <x v="855"/>
            <x v="863"/>
            <x v="865"/>
            <x v="875"/>
            <x v="879"/>
            <x v="882"/>
            <x v="884"/>
            <x v="886"/>
            <x v="892"/>
            <x v="894"/>
            <x v="896"/>
            <x v="900"/>
            <x v="912"/>
            <x v="913"/>
            <x v="918"/>
            <x v="919"/>
            <x v="924"/>
            <x v="926"/>
            <x v="932"/>
            <x v="965"/>
            <x v="969"/>
            <x v="971"/>
            <x v="976"/>
            <x v="979"/>
            <x v="984"/>
            <x v="987"/>
            <x v="989"/>
            <x v="990"/>
            <x v="1006"/>
            <x v="1018"/>
            <x v="1024"/>
          </reference>
        </references>
      </pivotArea>
    </format>
    <format dxfId="1397">
      <pivotArea dataOnly="0" labelOnly="1" fieldPosition="0">
        <references count="1">
          <reference field="6" count="50">
            <x v="1027"/>
            <x v="1032"/>
            <x v="1033"/>
            <x v="1042"/>
            <x v="1044"/>
            <x v="1050"/>
            <x v="1070"/>
            <x v="1073"/>
            <x v="1083"/>
            <x v="1085"/>
            <x v="1099"/>
            <x v="1101"/>
            <x v="1109"/>
            <x v="1110"/>
            <x v="1122"/>
            <x v="1127"/>
            <x v="1132"/>
            <x v="1134"/>
            <x v="1157"/>
            <x v="1165"/>
            <x v="1176"/>
            <x v="1178"/>
            <x v="1190"/>
            <x v="1192"/>
            <x v="1193"/>
            <x v="1194"/>
            <x v="1198"/>
            <x v="1207"/>
            <x v="1221"/>
            <x v="1222"/>
            <x v="1223"/>
            <x v="1226"/>
            <x v="1234"/>
            <x v="1246"/>
            <x v="1255"/>
            <x v="1265"/>
            <x v="1268"/>
            <x v="1276"/>
            <x v="1288"/>
            <x v="1291"/>
            <x v="1293"/>
            <x v="1294"/>
            <x v="1295"/>
            <x v="1300"/>
            <x v="1313"/>
            <x v="1314"/>
            <x v="1321"/>
            <x v="1323"/>
            <x v="1327"/>
            <x v="1332"/>
          </reference>
        </references>
      </pivotArea>
    </format>
    <format dxfId="1396">
      <pivotArea dataOnly="0" labelOnly="1" fieldPosition="0">
        <references count="1">
          <reference field="6" count="50">
            <x v="1333"/>
            <x v="1347"/>
            <x v="1355"/>
            <x v="1369"/>
            <x v="1377"/>
            <x v="1392"/>
            <x v="1398"/>
            <x v="1409"/>
            <x v="1433"/>
            <x v="1438"/>
            <x v="1443"/>
            <x v="1449"/>
            <x v="1451"/>
            <x v="1479"/>
            <x v="1481"/>
            <x v="1495"/>
            <x v="1511"/>
            <x v="1520"/>
            <x v="1530"/>
            <x v="1545"/>
            <x v="1560"/>
            <x v="1561"/>
            <x v="1562"/>
            <x v="1564"/>
            <x v="1569"/>
            <x v="1574"/>
            <x v="1582"/>
            <x v="1619"/>
            <x v="1627"/>
            <x v="1636"/>
            <x v="1650"/>
            <x v="1651"/>
            <x v="1665"/>
            <x v="1673"/>
            <x v="1680"/>
            <x v="1685"/>
            <x v="1688"/>
            <x v="1708"/>
            <x v="1730"/>
            <x v="1735"/>
            <x v="1738"/>
            <x v="1782"/>
            <x v="1791"/>
            <x v="1796"/>
            <x v="1815"/>
            <x v="1816"/>
            <x v="1829"/>
            <x v="1843"/>
            <x v="1858"/>
            <x v="1862"/>
          </reference>
        </references>
      </pivotArea>
    </format>
    <format dxfId="1395">
      <pivotArea dataOnly="0" labelOnly="1" fieldPosition="0">
        <references count="1">
          <reference field="6" count="50">
            <x v="1868"/>
            <x v="1880"/>
            <x v="1893"/>
            <x v="1896"/>
            <x v="1898"/>
            <x v="1905"/>
            <x v="1908"/>
            <x v="1915"/>
            <x v="1930"/>
            <x v="1946"/>
            <x v="1959"/>
            <x v="1964"/>
            <x v="1984"/>
            <x v="2002"/>
            <x v="2024"/>
            <x v="2039"/>
            <x v="2040"/>
            <x v="2041"/>
            <x v="2075"/>
            <x v="2085"/>
            <x v="2089"/>
            <x v="2093"/>
            <x v="2106"/>
            <x v="2126"/>
            <x v="2132"/>
            <x v="2137"/>
            <x v="2140"/>
            <x v="2146"/>
            <x v="2151"/>
            <x v="2156"/>
            <x v="2165"/>
            <x v="2175"/>
            <x v="2178"/>
            <x v="2189"/>
            <x v="2202"/>
            <x v="2210"/>
            <x v="2212"/>
            <x v="2214"/>
            <x v="2230"/>
            <x v="2237"/>
            <x v="2243"/>
            <x v="2257"/>
            <x v="2268"/>
            <x v="2274"/>
            <x v="2300"/>
            <x v="2309"/>
            <x v="2319"/>
            <x v="2332"/>
            <x v="2338"/>
            <x v="2344"/>
          </reference>
        </references>
      </pivotArea>
    </format>
    <format dxfId="1394">
      <pivotArea dataOnly="0" labelOnly="1" fieldPosition="0">
        <references count="1">
          <reference field="6" count="50">
            <x v="2352"/>
            <x v="2373"/>
            <x v="2380"/>
            <x v="2385"/>
            <x v="2388"/>
            <x v="2390"/>
            <x v="2393"/>
            <x v="2394"/>
            <x v="2404"/>
            <x v="2438"/>
            <x v="2449"/>
            <x v="2453"/>
            <x v="2458"/>
            <x v="2459"/>
            <x v="2465"/>
            <x v="2489"/>
            <x v="2491"/>
            <x v="2495"/>
            <x v="2496"/>
            <x v="2501"/>
            <x v="2509"/>
            <x v="2525"/>
            <x v="2533"/>
            <x v="2538"/>
            <x v="2541"/>
            <x v="2542"/>
            <x v="2547"/>
            <x v="2554"/>
            <x v="2562"/>
            <x v="2581"/>
            <x v="2602"/>
            <x v="2606"/>
            <x v="2607"/>
            <x v="2608"/>
            <x v="2609"/>
            <x v="2614"/>
            <x v="2617"/>
            <x v="2618"/>
            <x v="2632"/>
            <x v="2656"/>
            <x v="2657"/>
            <x v="2658"/>
            <x v="2671"/>
            <x v="2677"/>
            <x v="2679"/>
            <x v="2681"/>
            <x v="2695"/>
            <x v="2702"/>
            <x v="2704"/>
            <x v="2705"/>
          </reference>
        </references>
      </pivotArea>
    </format>
    <format dxfId="1393">
      <pivotArea dataOnly="0" labelOnly="1" fieldPosition="0">
        <references count="1">
          <reference field="6" count="23">
            <x v="2724"/>
            <x v="2730"/>
            <x v="2738"/>
            <x v="2742"/>
            <x v="2743"/>
            <x v="2752"/>
            <x v="2767"/>
            <x v="2772"/>
            <x v="2819"/>
            <x v="2825"/>
            <x v="2828"/>
            <x v="2833"/>
            <x v="2834"/>
            <x v="2842"/>
            <x v="2844"/>
            <x v="2875"/>
            <x v="2882"/>
            <x v="2888"/>
            <x v="2891"/>
            <x v="2898"/>
            <x v="2901"/>
            <x v="2903"/>
            <x v="2904"/>
          </reference>
        </references>
      </pivotArea>
    </format>
    <format dxfId="1392">
      <pivotArea dataOnly="0" labelOnly="1" grandRow="1" outline="0" fieldPosition="0"/>
    </format>
    <format dxfId="1391">
      <pivotArea dataOnly="0" labelOnly="1" fieldPosition="0">
        <references count="1">
          <reference field="19" count="0"/>
        </references>
      </pivotArea>
    </format>
    <format dxfId="1390">
      <pivotArea dataOnly="0" labelOnly="1" grandCol="1" outline="0" fieldPosition="0"/>
    </format>
    <format dxfId="1389">
      <pivotArea field="6" type="button" dataOnly="0" labelOnly="1" outline="0" axis="axisRow" fieldPosition="0"/>
    </format>
    <format dxfId="1388">
      <pivotArea dataOnly="0" labelOnly="1" fieldPosition="0">
        <references count="1">
          <reference field="19" count="0"/>
        </references>
      </pivotArea>
    </format>
    <format dxfId="1387">
      <pivotArea dataOnly="0" labelOnly="1" grandCol="1" outline="0" fieldPosition="0"/>
    </format>
    <format dxfId="1386">
      <pivotArea outline="0" collapsedLevelsAreSubtotals="1" fieldPosition="0"/>
    </format>
    <format dxfId="1385">
      <pivotArea field="6" type="button" dataOnly="0" labelOnly="1" outline="0" axis="axisRow" fieldPosition="0"/>
    </format>
    <format dxfId="1384">
      <pivotArea dataOnly="0" labelOnly="1" fieldPosition="0">
        <references count="1">
          <reference field="6" count="50">
            <x v="12"/>
            <x v="20"/>
            <x v="28"/>
            <x v="38"/>
            <x v="57"/>
            <x v="59"/>
            <x v="61"/>
            <x v="74"/>
            <x v="76"/>
            <x v="81"/>
            <x v="104"/>
            <x v="107"/>
            <x v="113"/>
            <x v="121"/>
            <x v="134"/>
            <x v="135"/>
            <x v="136"/>
            <x v="143"/>
            <x v="155"/>
            <x v="157"/>
            <x v="158"/>
            <x v="159"/>
            <x v="167"/>
            <x v="181"/>
            <x v="185"/>
            <x v="191"/>
            <x v="195"/>
            <x v="225"/>
            <x v="252"/>
            <x v="253"/>
            <x v="255"/>
            <x v="265"/>
            <x v="266"/>
            <x v="294"/>
            <x v="297"/>
            <x v="299"/>
            <x v="303"/>
            <x v="306"/>
            <x v="313"/>
            <x v="314"/>
            <x v="316"/>
            <x v="319"/>
            <x v="339"/>
            <x v="344"/>
            <x v="373"/>
            <x v="374"/>
            <x v="382"/>
            <x v="383"/>
            <x v="386"/>
            <x v="388"/>
          </reference>
        </references>
      </pivotArea>
    </format>
    <format dxfId="1383">
      <pivotArea dataOnly="0" labelOnly="1" fieldPosition="0">
        <references count="1">
          <reference field="6" count="50">
            <x v="389"/>
            <x v="402"/>
            <x v="404"/>
            <x v="427"/>
            <x v="438"/>
            <x v="442"/>
            <x v="444"/>
            <x v="449"/>
            <x v="452"/>
            <x v="453"/>
            <x v="465"/>
            <x v="466"/>
            <x v="477"/>
            <x v="494"/>
            <x v="495"/>
            <x v="497"/>
            <x v="499"/>
            <x v="507"/>
            <x v="508"/>
            <x v="520"/>
            <x v="525"/>
            <x v="533"/>
            <x v="542"/>
            <x v="548"/>
            <x v="550"/>
            <x v="552"/>
            <x v="556"/>
            <x v="559"/>
            <x v="560"/>
            <x v="576"/>
            <x v="588"/>
            <x v="593"/>
            <x v="609"/>
            <x v="615"/>
            <x v="618"/>
            <x v="623"/>
            <x v="632"/>
            <x v="637"/>
            <x v="640"/>
            <x v="642"/>
            <x v="648"/>
            <x v="652"/>
            <x v="653"/>
            <x v="657"/>
            <x v="694"/>
            <x v="695"/>
            <x v="696"/>
            <x v="700"/>
            <x v="706"/>
            <x v="715"/>
          </reference>
        </references>
      </pivotArea>
    </format>
    <format dxfId="1382">
      <pivotArea dataOnly="0" labelOnly="1" fieldPosition="0">
        <references count="1">
          <reference field="6" count="50">
            <x v="751"/>
            <x v="752"/>
            <x v="756"/>
            <x v="760"/>
            <x v="772"/>
            <x v="782"/>
            <x v="785"/>
            <x v="790"/>
            <x v="795"/>
            <x v="802"/>
            <x v="805"/>
            <x v="817"/>
            <x v="818"/>
            <x v="824"/>
            <x v="826"/>
            <x v="833"/>
            <x v="836"/>
            <x v="845"/>
            <x v="847"/>
            <x v="855"/>
            <x v="863"/>
            <x v="865"/>
            <x v="875"/>
            <x v="879"/>
            <x v="882"/>
            <x v="884"/>
            <x v="886"/>
            <x v="892"/>
            <x v="894"/>
            <x v="896"/>
            <x v="900"/>
            <x v="912"/>
            <x v="913"/>
            <x v="918"/>
            <x v="919"/>
            <x v="924"/>
            <x v="926"/>
            <x v="932"/>
            <x v="965"/>
            <x v="969"/>
            <x v="971"/>
            <x v="976"/>
            <x v="979"/>
            <x v="984"/>
            <x v="987"/>
            <x v="989"/>
            <x v="990"/>
            <x v="1006"/>
            <x v="1018"/>
            <x v="1024"/>
          </reference>
        </references>
      </pivotArea>
    </format>
    <format dxfId="1381">
      <pivotArea dataOnly="0" labelOnly="1" fieldPosition="0">
        <references count="1">
          <reference field="6" count="50">
            <x v="1027"/>
            <x v="1032"/>
            <x v="1033"/>
            <x v="1042"/>
            <x v="1044"/>
            <x v="1050"/>
            <x v="1070"/>
            <x v="1073"/>
            <x v="1083"/>
            <x v="1085"/>
            <x v="1099"/>
            <x v="1101"/>
            <x v="1109"/>
            <x v="1110"/>
            <x v="1122"/>
            <x v="1127"/>
            <x v="1132"/>
            <x v="1134"/>
            <x v="1157"/>
            <x v="1165"/>
            <x v="1176"/>
            <x v="1178"/>
            <x v="1190"/>
            <x v="1192"/>
            <x v="1193"/>
            <x v="1194"/>
            <x v="1198"/>
            <x v="1207"/>
            <x v="1221"/>
            <x v="1222"/>
            <x v="1223"/>
            <x v="1226"/>
            <x v="1234"/>
            <x v="1246"/>
            <x v="1255"/>
            <x v="1265"/>
            <x v="1268"/>
            <x v="1276"/>
            <x v="1288"/>
            <x v="1291"/>
            <x v="1293"/>
            <x v="1294"/>
            <x v="1295"/>
            <x v="1300"/>
            <x v="1313"/>
            <x v="1314"/>
            <x v="1321"/>
            <x v="1323"/>
            <x v="1327"/>
            <x v="1332"/>
          </reference>
        </references>
      </pivotArea>
    </format>
    <format dxfId="1380">
      <pivotArea dataOnly="0" labelOnly="1" fieldPosition="0">
        <references count="1">
          <reference field="6" count="50">
            <x v="1333"/>
            <x v="1347"/>
            <x v="1355"/>
            <x v="1369"/>
            <x v="1377"/>
            <x v="1392"/>
            <x v="1398"/>
            <x v="1409"/>
            <x v="1433"/>
            <x v="1438"/>
            <x v="1443"/>
            <x v="1449"/>
            <x v="1451"/>
            <x v="1479"/>
            <x v="1481"/>
            <x v="1495"/>
            <x v="1511"/>
            <x v="1520"/>
            <x v="1530"/>
            <x v="1545"/>
            <x v="1560"/>
            <x v="1561"/>
            <x v="1562"/>
            <x v="1564"/>
            <x v="1569"/>
            <x v="1574"/>
            <x v="1582"/>
            <x v="1619"/>
            <x v="1627"/>
            <x v="1636"/>
            <x v="1650"/>
            <x v="1651"/>
            <x v="1665"/>
            <x v="1673"/>
            <x v="1680"/>
            <x v="1685"/>
            <x v="1688"/>
            <x v="1708"/>
            <x v="1730"/>
            <x v="1735"/>
            <x v="1738"/>
            <x v="1782"/>
            <x v="1791"/>
            <x v="1796"/>
            <x v="1815"/>
            <x v="1816"/>
            <x v="1829"/>
            <x v="1843"/>
            <x v="1858"/>
            <x v="1862"/>
          </reference>
        </references>
      </pivotArea>
    </format>
    <format dxfId="1379">
      <pivotArea dataOnly="0" labelOnly="1" fieldPosition="0">
        <references count="1">
          <reference field="6" count="50">
            <x v="1868"/>
            <x v="1880"/>
            <x v="1893"/>
            <x v="1896"/>
            <x v="1898"/>
            <x v="1905"/>
            <x v="1908"/>
            <x v="1915"/>
            <x v="1930"/>
            <x v="1946"/>
            <x v="1959"/>
            <x v="1964"/>
            <x v="1984"/>
            <x v="2002"/>
            <x v="2024"/>
            <x v="2039"/>
            <x v="2040"/>
            <x v="2041"/>
            <x v="2075"/>
            <x v="2085"/>
            <x v="2089"/>
            <x v="2093"/>
            <x v="2106"/>
            <x v="2126"/>
            <x v="2132"/>
            <x v="2137"/>
            <x v="2140"/>
            <x v="2146"/>
            <x v="2151"/>
            <x v="2156"/>
            <x v="2165"/>
            <x v="2175"/>
            <x v="2178"/>
            <x v="2189"/>
            <x v="2202"/>
            <x v="2210"/>
            <x v="2212"/>
            <x v="2214"/>
            <x v="2230"/>
            <x v="2237"/>
            <x v="2243"/>
            <x v="2257"/>
            <x v="2268"/>
            <x v="2274"/>
            <x v="2300"/>
            <x v="2309"/>
            <x v="2319"/>
            <x v="2332"/>
            <x v="2338"/>
            <x v="2344"/>
          </reference>
        </references>
      </pivotArea>
    </format>
    <format dxfId="1378">
      <pivotArea dataOnly="0" labelOnly="1" fieldPosition="0">
        <references count="1">
          <reference field="6" count="50">
            <x v="2352"/>
            <x v="2373"/>
            <x v="2380"/>
            <x v="2385"/>
            <x v="2388"/>
            <x v="2390"/>
            <x v="2393"/>
            <x v="2394"/>
            <x v="2404"/>
            <x v="2438"/>
            <x v="2449"/>
            <x v="2453"/>
            <x v="2458"/>
            <x v="2459"/>
            <x v="2465"/>
            <x v="2489"/>
            <x v="2491"/>
            <x v="2495"/>
            <x v="2496"/>
            <x v="2501"/>
            <x v="2509"/>
            <x v="2525"/>
            <x v="2533"/>
            <x v="2538"/>
            <x v="2541"/>
            <x v="2542"/>
            <x v="2547"/>
            <x v="2554"/>
            <x v="2562"/>
            <x v="2581"/>
            <x v="2602"/>
            <x v="2606"/>
            <x v="2607"/>
            <x v="2608"/>
            <x v="2609"/>
            <x v="2614"/>
            <x v="2617"/>
            <x v="2618"/>
            <x v="2632"/>
            <x v="2656"/>
            <x v="2657"/>
            <x v="2658"/>
            <x v="2671"/>
            <x v="2677"/>
            <x v="2679"/>
            <x v="2681"/>
            <x v="2695"/>
            <x v="2702"/>
            <x v="2704"/>
            <x v="2705"/>
          </reference>
        </references>
      </pivotArea>
    </format>
    <format dxfId="1377">
      <pivotArea dataOnly="0" labelOnly="1" fieldPosition="0">
        <references count="1">
          <reference field="6" count="23">
            <x v="2724"/>
            <x v="2730"/>
            <x v="2738"/>
            <x v="2742"/>
            <x v="2743"/>
            <x v="2752"/>
            <x v="2767"/>
            <x v="2772"/>
            <x v="2819"/>
            <x v="2825"/>
            <x v="2828"/>
            <x v="2833"/>
            <x v="2834"/>
            <x v="2842"/>
            <x v="2844"/>
            <x v="2875"/>
            <x v="2882"/>
            <x v="2888"/>
            <x v="2891"/>
            <x v="2898"/>
            <x v="2901"/>
            <x v="2903"/>
            <x v="2904"/>
          </reference>
        </references>
      </pivotArea>
    </format>
    <format dxfId="1376">
      <pivotArea dataOnly="0" labelOnly="1" grandRow="1" outline="0" fieldPosition="0"/>
    </format>
    <format dxfId="1375">
      <pivotArea dataOnly="0" labelOnly="1" fieldPosition="0">
        <references count="1">
          <reference field="19" count="0"/>
        </references>
      </pivotArea>
    </format>
    <format dxfId="1374">
      <pivotArea dataOnly="0" labelOnly="1" grandCol="1" outline="0" fieldPosition="0"/>
    </format>
    <format dxfId="1373">
      <pivotArea collapsedLevelsAreSubtotals="1" fieldPosition="0">
        <references count="1">
          <reference field="6" count="406">
            <x v="38"/>
            <x v="59"/>
            <x v="72"/>
            <x v="76"/>
            <x v="81"/>
            <x v="99"/>
            <x v="104"/>
            <x v="107"/>
            <x v="111"/>
            <x v="113"/>
            <x v="126"/>
            <x v="135"/>
            <x v="143"/>
            <x v="147"/>
            <x v="155"/>
            <x v="158"/>
            <x v="167"/>
            <x v="169"/>
            <x v="183"/>
            <x v="184"/>
            <x v="187"/>
            <x v="195"/>
            <x v="202"/>
            <x v="207"/>
            <x v="223"/>
            <x v="228"/>
            <x v="240"/>
            <x v="241"/>
            <x v="248"/>
            <x v="255"/>
            <x v="286"/>
            <x v="298"/>
            <x v="299"/>
            <x v="307"/>
            <x v="310"/>
            <x v="311"/>
            <x v="313"/>
            <x v="322"/>
            <x v="335"/>
            <x v="338"/>
            <x v="350"/>
            <x v="357"/>
            <x v="358"/>
            <x v="367"/>
            <x v="386"/>
            <x v="388"/>
            <x v="393"/>
            <x v="402"/>
            <x v="404"/>
            <x v="407"/>
            <x v="412"/>
            <x v="420"/>
            <x v="425"/>
            <x v="429"/>
            <x v="431"/>
            <x v="432"/>
            <x v="436"/>
            <x v="438"/>
            <x v="442"/>
            <x v="447"/>
            <x v="449"/>
            <x v="465"/>
            <x v="469"/>
            <x v="474"/>
            <x v="477"/>
            <x v="483"/>
            <x v="495"/>
            <x v="499"/>
            <x v="505"/>
            <x v="507"/>
            <x v="510"/>
            <x v="524"/>
            <x v="536"/>
            <x v="537"/>
            <x v="550"/>
            <x v="553"/>
            <x v="560"/>
            <x v="570"/>
            <x v="579"/>
            <x v="587"/>
            <x v="588"/>
            <x v="599"/>
            <x v="605"/>
            <x v="612"/>
            <x v="615"/>
            <x v="617"/>
            <x v="623"/>
            <x v="627"/>
            <x v="628"/>
            <x v="632"/>
            <x v="657"/>
            <x v="661"/>
            <x v="695"/>
            <x v="696"/>
            <x v="700"/>
            <x v="704"/>
            <x v="706"/>
            <x v="715"/>
            <x v="717"/>
            <x v="761"/>
            <x v="772"/>
            <x v="778"/>
            <x v="785"/>
            <x v="791"/>
            <x v="801"/>
            <x v="802"/>
            <x v="805"/>
            <x v="806"/>
            <x v="810"/>
            <x v="816"/>
            <x v="817"/>
            <x v="818"/>
            <x v="826"/>
            <x v="827"/>
            <x v="833"/>
            <x v="836"/>
            <x v="844"/>
            <x v="847"/>
            <x v="855"/>
            <x v="887"/>
            <x v="892"/>
            <x v="901"/>
            <x v="912"/>
            <x v="913"/>
            <x v="918"/>
            <x v="919"/>
            <x v="924"/>
            <x v="930"/>
            <x v="948"/>
            <x v="957"/>
            <x v="963"/>
            <x v="989"/>
            <x v="1008"/>
            <x v="1031"/>
            <x v="1033"/>
            <x v="1037"/>
            <x v="1042"/>
            <x v="1043"/>
            <x v="1050"/>
            <x v="1078"/>
            <x v="1081"/>
            <x v="1083"/>
            <x v="1085"/>
            <x v="1091"/>
            <x v="1099"/>
            <x v="1117"/>
            <x v="1121"/>
            <x v="1123"/>
            <x v="1129"/>
            <x v="1132"/>
            <x v="1137"/>
            <x v="1139"/>
            <x v="1142"/>
            <x v="1149"/>
            <x v="1151"/>
            <x v="1165"/>
            <x v="1184"/>
            <x v="1188"/>
            <x v="1190"/>
            <x v="1192"/>
            <x v="1193"/>
            <x v="1197"/>
            <x v="1198"/>
            <x v="1221"/>
            <x v="1222"/>
            <x v="1226"/>
            <x v="1251"/>
            <x v="1253"/>
            <x v="1260"/>
            <x v="1268"/>
            <x v="1269"/>
            <x v="1270"/>
            <x v="1272"/>
            <x v="1276"/>
            <x v="1288"/>
            <x v="1291"/>
            <x v="1293"/>
            <x v="1300"/>
            <x v="1301"/>
            <x v="1305"/>
            <x v="1308"/>
            <x v="1310"/>
            <x v="1312"/>
            <x v="1323"/>
            <x v="1328"/>
            <x v="1333"/>
            <x v="1342"/>
            <x v="1350"/>
            <x v="1361"/>
            <x v="1369"/>
            <x v="1374"/>
            <x v="1383"/>
            <x v="1398"/>
            <x v="1402"/>
            <x v="1409"/>
            <x v="1412"/>
            <x v="1432"/>
            <x v="1433"/>
            <x v="1434"/>
            <x v="1435"/>
            <x v="1437"/>
            <x v="1441"/>
            <x v="1459"/>
            <x v="1469"/>
            <x v="1472"/>
            <x v="1479"/>
            <x v="1495"/>
            <x v="1501"/>
            <x v="1508"/>
            <x v="1518"/>
            <x v="1520"/>
            <x v="1521"/>
            <x v="1526"/>
            <x v="1528"/>
            <x v="1529"/>
            <x v="1530"/>
            <x v="1536"/>
            <x v="1537"/>
            <x v="1540"/>
            <x v="1557"/>
            <x v="1560"/>
            <x v="1561"/>
            <x v="1562"/>
            <x v="1564"/>
            <x v="1566"/>
            <x v="1582"/>
            <x v="1585"/>
            <x v="1591"/>
            <x v="1602"/>
            <x v="1604"/>
            <x v="1640"/>
            <x v="1651"/>
            <x v="1669"/>
            <x v="1670"/>
            <x v="1673"/>
            <x v="1676"/>
            <x v="1688"/>
            <x v="1695"/>
            <x v="1699"/>
            <x v="1704"/>
            <x v="1715"/>
            <x v="1720"/>
            <x v="1725"/>
            <x v="1727"/>
            <x v="1730"/>
            <x v="1737"/>
            <x v="1739"/>
            <x v="1741"/>
            <x v="1755"/>
            <x v="1759"/>
            <x v="1782"/>
            <x v="1787"/>
            <x v="1794"/>
            <x v="1799"/>
            <x v="1801"/>
            <x v="1811"/>
            <x v="1815"/>
            <x v="1817"/>
            <x v="1829"/>
            <x v="1841"/>
            <x v="1847"/>
            <x v="1851"/>
            <x v="1886"/>
            <x v="1896"/>
            <x v="1903"/>
            <x v="1905"/>
            <x v="1909"/>
            <x v="1910"/>
            <x v="1920"/>
            <x v="1926"/>
            <x v="1930"/>
            <x v="1934"/>
            <x v="1936"/>
            <x v="1938"/>
            <x v="1955"/>
            <x v="1964"/>
            <x v="1972"/>
            <x v="1974"/>
            <x v="1979"/>
            <x v="1984"/>
            <x v="1991"/>
            <x v="2015"/>
            <x v="2024"/>
            <x v="2028"/>
            <x v="2036"/>
            <x v="2045"/>
            <x v="2057"/>
            <x v="2061"/>
            <x v="2072"/>
            <x v="2075"/>
            <x v="2089"/>
            <x v="2093"/>
            <x v="2106"/>
            <x v="2108"/>
            <x v="2113"/>
            <x v="2126"/>
            <x v="2129"/>
            <x v="2131"/>
            <x v="2134"/>
            <x v="2143"/>
            <x v="2146"/>
            <x v="2148"/>
            <x v="2167"/>
            <x v="2178"/>
            <x v="2195"/>
            <x v="2196"/>
            <x v="2206"/>
            <x v="2212"/>
            <x v="2214"/>
            <x v="2236"/>
            <x v="2241"/>
            <x v="2243"/>
            <x v="2257"/>
            <x v="2261"/>
            <x v="2268"/>
            <x v="2272"/>
            <x v="2291"/>
            <x v="2300"/>
            <x v="2306"/>
            <x v="2313"/>
            <x v="2318"/>
            <x v="2319"/>
            <x v="2329"/>
            <x v="2332"/>
            <x v="2354"/>
            <x v="2365"/>
            <x v="2373"/>
            <x v="2385"/>
            <x v="2388"/>
            <x v="2393"/>
            <x v="2394"/>
            <x v="2399"/>
            <x v="2400"/>
            <x v="2414"/>
            <x v="2419"/>
            <x v="2438"/>
            <x v="2447"/>
            <x v="2453"/>
            <x v="2458"/>
            <x v="2465"/>
            <x v="2489"/>
            <x v="2491"/>
            <x v="2493"/>
            <x v="2496"/>
            <x v="2498"/>
            <x v="2508"/>
            <x v="2511"/>
            <x v="2517"/>
            <x v="2520"/>
            <x v="2531"/>
            <x v="2538"/>
            <x v="2541"/>
            <x v="2542"/>
            <x v="2547"/>
            <x v="2562"/>
            <x v="2569"/>
            <x v="2574"/>
            <x v="2583"/>
            <x v="2585"/>
            <x v="2588"/>
            <x v="2591"/>
            <x v="2601"/>
            <x v="2603"/>
            <x v="2617"/>
            <x v="2618"/>
            <x v="2620"/>
            <x v="2621"/>
            <x v="2627"/>
            <x v="2634"/>
            <x v="2640"/>
            <x v="2641"/>
            <x v="2656"/>
            <x v="2658"/>
            <x v="2659"/>
            <x v="2660"/>
            <x v="2670"/>
            <x v="2673"/>
            <x v="2676"/>
            <x v="2684"/>
            <x v="2699"/>
            <x v="2700"/>
            <x v="2720"/>
            <x v="2724"/>
            <x v="2735"/>
            <x v="2736"/>
            <x v="2738"/>
            <x v="2743"/>
            <x v="2744"/>
            <x v="2752"/>
            <x v="2754"/>
            <x v="2758"/>
            <x v="2762"/>
            <x v="2766"/>
            <x v="2770"/>
            <x v="2772"/>
            <x v="2823"/>
            <x v="2825"/>
            <x v="2840"/>
            <x v="2842"/>
            <x v="2850"/>
            <x v="2867"/>
            <x v="2871"/>
            <x v="2885"/>
            <x v="2891"/>
            <x v="2898"/>
            <x v="2901"/>
          </reference>
        </references>
      </pivotArea>
    </format>
    <format dxfId="1372">
      <pivotArea dataOnly="0" labelOnly="1" fieldPosition="0">
        <references count="1">
          <reference field="6" count="50">
            <x v="38"/>
            <x v="59"/>
            <x v="76"/>
            <x v="81"/>
            <x v="104"/>
            <x v="107"/>
            <x v="113"/>
            <x v="126"/>
            <x v="135"/>
            <x v="143"/>
            <x v="155"/>
            <x v="158"/>
            <x v="167"/>
            <x v="195"/>
            <x v="240"/>
            <x v="255"/>
            <x v="299"/>
            <x v="313"/>
            <x v="386"/>
            <x v="388"/>
            <x v="402"/>
            <x v="404"/>
            <x v="438"/>
            <x v="442"/>
            <x v="449"/>
            <x v="465"/>
            <x v="477"/>
            <x v="495"/>
            <x v="499"/>
            <x v="507"/>
            <x v="510"/>
            <x v="537"/>
            <x v="550"/>
            <x v="553"/>
            <x v="560"/>
            <x v="588"/>
            <x v="615"/>
            <x v="623"/>
            <x v="632"/>
            <x v="657"/>
            <x v="695"/>
            <x v="696"/>
            <x v="700"/>
            <x v="706"/>
            <x v="715"/>
            <x v="772"/>
            <x v="785"/>
            <x v="802"/>
            <x v="805"/>
            <x v="817"/>
          </reference>
        </references>
      </pivotArea>
    </format>
    <format dxfId="1371">
      <pivotArea dataOnly="0" labelOnly="1" fieldPosition="0">
        <references count="1">
          <reference field="6" count="50">
            <x v="818"/>
            <x v="826"/>
            <x v="833"/>
            <x v="836"/>
            <x v="847"/>
            <x v="855"/>
            <x v="892"/>
            <x v="912"/>
            <x v="913"/>
            <x v="918"/>
            <x v="919"/>
            <x v="924"/>
            <x v="963"/>
            <x v="989"/>
            <x v="1033"/>
            <x v="1042"/>
            <x v="1050"/>
            <x v="1083"/>
            <x v="1085"/>
            <x v="1099"/>
            <x v="1121"/>
            <x v="1123"/>
            <x v="1132"/>
            <x v="1165"/>
            <x v="1184"/>
            <x v="1190"/>
            <x v="1192"/>
            <x v="1193"/>
            <x v="1198"/>
            <x v="1221"/>
            <x v="1222"/>
            <x v="1226"/>
            <x v="1268"/>
            <x v="1276"/>
            <x v="1288"/>
            <x v="1291"/>
            <x v="1293"/>
            <x v="1300"/>
            <x v="1323"/>
            <x v="1333"/>
            <x v="1369"/>
            <x v="1374"/>
            <x v="1383"/>
            <x v="1398"/>
            <x v="1409"/>
            <x v="1433"/>
            <x v="1437"/>
            <x v="1479"/>
            <x v="1495"/>
            <x v="1520"/>
          </reference>
        </references>
      </pivotArea>
    </format>
    <format dxfId="1370">
      <pivotArea dataOnly="0" labelOnly="1" fieldPosition="0">
        <references count="1">
          <reference field="6" count="50">
            <x v="1529"/>
            <x v="1530"/>
            <x v="1537"/>
            <x v="1560"/>
            <x v="1561"/>
            <x v="1562"/>
            <x v="1564"/>
            <x v="1582"/>
            <x v="1602"/>
            <x v="1640"/>
            <x v="1651"/>
            <x v="1673"/>
            <x v="1688"/>
            <x v="1720"/>
            <x v="1730"/>
            <x v="1782"/>
            <x v="1815"/>
            <x v="1829"/>
            <x v="1886"/>
            <x v="1896"/>
            <x v="1905"/>
            <x v="1930"/>
            <x v="1964"/>
            <x v="1984"/>
            <x v="1991"/>
            <x v="2024"/>
            <x v="2075"/>
            <x v="2089"/>
            <x v="2093"/>
            <x v="2106"/>
            <x v="2113"/>
            <x v="2126"/>
            <x v="2146"/>
            <x v="2148"/>
            <x v="2178"/>
            <x v="2212"/>
            <x v="2214"/>
            <x v="2243"/>
            <x v="2257"/>
            <x v="2261"/>
            <x v="2268"/>
            <x v="2300"/>
            <x v="2319"/>
            <x v="2332"/>
            <x v="2373"/>
            <x v="2385"/>
            <x v="2388"/>
            <x v="2393"/>
            <x v="2394"/>
            <x v="2438"/>
          </reference>
        </references>
      </pivotArea>
    </format>
    <format dxfId="1369">
      <pivotArea dataOnly="0" labelOnly="1" fieldPosition="0">
        <references count="1">
          <reference field="6" count="50">
            <x v="322"/>
            <x v="431"/>
            <x v="483"/>
            <x v="810"/>
            <x v="901"/>
            <x v="1091"/>
            <x v="1139"/>
            <x v="1197"/>
            <x v="1272"/>
            <x v="1402"/>
            <x v="1469"/>
            <x v="1536"/>
            <x v="1725"/>
            <x v="1938"/>
            <x v="2196"/>
            <x v="2236"/>
            <x v="2447"/>
            <x v="2453"/>
            <x v="2458"/>
            <x v="2465"/>
            <x v="2489"/>
            <x v="2491"/>
            <x v="2493"/>
            <x v="2496"/>
            <x v="2517"/>
            <x v="2538"/>
            <x v="2541"/>
            <x v="2542"/>
            <x v="2547"/>
            <x v="2562"/>
            <x v="2585"/>
            <x v="2617"/>
            <x v="2618"/>
            <x v="2656"/>
            <x v="2658"/>
            <x v="2659"/>
            <x v="2724"/>
            <x v="2738"/>
            <x v="2743"/>
            <x v="2752"/>
            <x v="2754"/>
            <x v="2758"/>
            <x v="2762"/>
            <x v="2772"/>
            <x v="2825"/>
            <x v="2842"/>
            <x v="2867"/>
            <x v="2891"/>
            <x v="2898"/>
            <x v="2901"/>
          </reference>
        </references>
      </pivotArea>
    </format>
    <format dxfId="1368">
      <pivotArea dataOnly="0" labelOnly="1" fieldPosition="0">
        <references count="1">
          <reference field="6" count="50">
            <x v="147"/>
            <x v="169"/>
            <x v="184"/>
            <x v="187"/>
            <x v="286"/>
            <x v="350"/>
            <x v="358"/>
            <x v="367"/>
            <x v="412"/>
            <x v="469"/>
            <x v="474"/>
            <x v="505"/>
            <x v="617"/>
            <x v="717"/>
            <x v="827"/>
            <x v="948"/>
            <x v="957"/>
            <x v="1031"/>
            <x v="1081"/>
            <x v="1142"/>
            <x v="1188"/>
            <x v="1501"/>
            <x v="1521"/>
            <x v="1528"/>
            <x v="1566"/>
            <x v="1604"/>
            <x v="1669"/>
            <x v="1676"/>
            <x v="1801"/>
            <x v="1909"/>
            <x v="1910"/>
            <x v="1934"/>
            <x v="1972"/>
            <x v="2072"/>
            <x v="2131"/>
            <x v="2134"/>
            <x v="2195"/>
            <x v="2206"/>
            <x v="2272"/>
            <x v="2313"/>
            <x v="2318"/>
            <x v="2329"/>
            <x v="2511"/>
            <x v="2520"/>
            <x v="2591"/>
            <x v="2627"/>
            <x v="2684"/>
            <x v="2700"/>
            <x v="2823"/>
            <x v="2885"/>
          </reference>
        </references>
      </pivotArea>
    </format>
    <format dxfId="1367">
      <pivotArea dataOnly="0" labelOnly="1" fieldPosition="0">
        <references count="1">
          <reference field="6" count="50">
            <x v="202"/>
            <x v="207"/>
            <x v="223"/>
            <x v="228"/>
            <x v="241"/>
            <x v="311"/>
            <x v="357"/>
            <x v="429"/>
            <x v="447"/>
            <x v="579"/>
            <x v="599"/>
            <x v="612"/>
            <x v="628"/>
            <x v="704"/>
            <x v="816"/>
            <x v="844"/>
            <x v="887"/>
            <x v="930"/>
            <x v="1008"/>
            <x v="1037"/>
            <x v="1078"/>
            <x v="1117"/>
            <x v="1129"/>
            <x v="1137"/>
            <x v="1149"/>
            <x v="1253"/>
            <x v="1269"/>
            <x v="1312"/>
            <x v="1441"/>
            <x v="1508"/>
            <x v="1557"/>
            <x v="1715"/>
            <x v="1737"/>
            <x v="1787"/>
            <x v="1794"/>
            <x v="1903"/>
            <x v="1936"/>
            <x v="1955"/>
            <x v="2129"/>
            <x v="2306"/>
            <x v="2354"/>
            <x v="2400"/>
            <x v="2569"/>
            <x v="2588"/>
            <x v="2621"/>
            <x v="2640"/>
            <x v="2660"/>
            <x v="2676"/>
            <x v="2736"/>
            <x v="2840"/>
          </reference>
        </references>
      </pivotArea>
    </format>
    <format dxfId="1366">
      <pivotArea dataOnly="0" labelOnly="1" fieldPosition="0">
        <references count="1">
          <reference field="6" count="50">
            <x v="72"/>
            <x v="99"/>
            <x v="111"/>
            <x v="183"/>
            <x v="298"/>
            <x v="307"/>
            <x v="393"/>
            <x v="407"/>
            <x v="536"/>
            <x v="570"/>
            <x v="587"/>
            <x v="605"/>
            <x v="661"/>
            <x v="761"/>
            <x v="791"/>
            <x v="806"/>
            <x v="1043"/>
            <x v="1305"/>
            <x v="1310"/>
            <x v="1328"/>
            <x v="1412"/>
            <x v="1434"/>
            <x v="1459"/>
            <x v="1526"/>
            <x v="1540"/>
            <x v="1585"/>
            <x v="1591"/>
            <x v="1670"/>
            <x v="1695"/>
            <x v="1727"/>
            <x v="1739"/>
            <x v="1799"/>
            <x v="1811"/>
            <x v="1817"/>
            <x v="1847"/>
            <x v="1920"/>
            <x v="2036"/>
            <x v="2057"/>
            <x v="2061"/>
            <x v="2143"/>
            <x v="2419"/>
            <x v="2531"/>
            <x v="2574"/>
            <x v="2601"/>
            <x v="2603"/>
            <x v="2634"/>
            <x v="2641"/>
            <x v="2673"/>
            <x v="2850"/>
            <x v="2871"/>
          </reference>
        </references>
      </pivotArea>
    </format>
    <format dxfId="1365">
      <pivotArea dataOnly="0" labelOnly="1" fieldPosition="0">
        <references count="1">
          <reference field="6" count="50">
            <x v="248"/>
            <x v="310"/>
            <x v="335"/>
            <x v="338"/>
            <x v="425"/>
            <x v="432"/>
            <x v="436"/>
            <x v="524"/>
            <x v="627"/>
            <x v="778"/>
            <x v="801"/>
            <x v="1151"/>
            <x v="1251"/>
            <x v="1260"/>
            <x v="1270"/>
            <x v="1301"/>
            <x v="1308"/>
            <x v="1342"/>
            <x v="1350"/>
            <x v="1361"/>
            <x v="1432"/>
            <x v="1435"/>
            <x v="1472"/>
            <x v="1518"/>
            <x v="1699"/>
            <x v="1741"/>
            <x v="1755"/>
            <x v="1759"/>
            <x v="1841"/>
            <x v="1851"/>
            <x v="1926"/>
            <x v="1974"/>
            <x v="1979"/>
            <x v="2015"/>
            <x v="2028"/>
            <x v="2045"/>
            <x v="2108"/>
            <x v="2167"/>
            <x v="2291"/>
            <x v="2365"/>
            <x v="2414"/>
            <x v="2498"/>
            <x v="2508"/>
            <x v="2583"/>
            <x v="2699"/>
            <x v="2720"/>
            <x v="2735"/>
            <x v="2744"/>
            <x v="2766"/>
            <x v="2770"/>
          </reference>
        </references>
      </pivotArea>
    </format>
    <format dxfId="1364">
      <pivotArea dataOnly="0" labelOnly="1" fieldPosition="0">
        <references count="1">
          <reference field="6" count="6">
            <x v="420"/>
            <x v="1704"/>
            <x v="2241"/>
            <x v="2399"/>
            <x v="2620"/>
            <x v="2670"/>
          </reference>
        </references>
      </pivotArea>
    </format>
    <format dxfId="1363">
      <pivotArea collapsedLevelsAreSubtotals="1" fieldPosition="0">
        <references count="1">
          <reference field="6" count="1">
            <x v="72"/>
          </reference>
        </references>
      </pivotArea>
    </format>
    <format dxfId="1362">
      <pivotArea collapsedLevelsAreSubtotals="1" fieldPosition="0">
        <references count="1">
          <reference field="6" count="1">
            <x v="76"/>
          </reference>
        </references>
      </pivotArea>
    </format>
    <format dxfId="1361">
      <pivotArea collapsedLevelsAreSubtotals="1" fieldPosition="0">
        <references count="1">
          <reference field="6" count="1">
            <x v="99"/>
          </reference>
        </references>
      </pivotArea>
    </format>
    <format dxfId="1360">
      <pivotArea collapsedLevelsAreSubtotals="1" fieldPosition="0">
        <references count="1">
          <reference field="6" count="1">
            <x v="107"/>
          </reference>
        </references>
      </pivotArea>
    </format>
    <format dxfId="1359">
      <pivotArea collapsedLevelsAreSubtotals="1" fieldPosition="0">
        <references count="1">
          <reference field="6" count="1">
            <x v="111"/>
          </reference>
        </references>
      </pivotArea>
    </format>
    <format dxfId="1358">
      <pivotArea collapsedLevelsAreSubtotals="1" fieldPosition="0">
        <references count="1">
          <reference field="6" count="1">
            <x v="113"/>
          </reference>
        </references>
      </pivotArea>
    </format>
    <format dxfId="1357">
      <pivotArea collapsedLevelsAreSubtotals="1" fieldPosition="0">
        <references count="1">
          <reference field="6" count="1">
            <x v="126"/>
          </reference>
        </references>
      </pivotArea>
    </format>
    <format dxfId="1356">
      <pivotArea collapsedLevelsAreSubtotals="1" fieldPosition="0">
        <references count="1">
          <reference field="6" count="1">
            <x v="135"/>
          </reference>
        </references>
      </pivotArea>
    </format>
    <format dxfId="1355">
      <pivotArea collapsedLevelsAreSubtotals="1" fieldPosition="0">
        <references count="1">
          <reference field="6" count="1">
            <x v="155"/>
          </reference>
        </references>
      </pivotArea>
    </format>
    <format dxfId="1354">
      <pivotArea collapsedLevelsAreSubtotals="1" fieldPosition="0">
        <references count="1">
          <reference field="6" count="1">
            <x v="169"/>
          </reference>
        </references>
      </pivotArea>
    </format>
    <format dxfId="1353">
      <pivotArea collapsedLevelsAreSubtotals="1" fieldPosition="0">
        <references count="1">
          <reference field="6" count="1">
            <x v="183"/>
          </reference>
        </references>
      </pivotArea>
    </format>
    <format dxfId="1352">
      <pivotArea collapsedLevelsAreSubtotals="1" fieldPosition="0">
        <references count="1">
          <reference field="6" count="1">
            <x v="184"/>
          </reference>
        </references>
      </pivotArea>
    </format>
    <format dxfId="1351">
      <pivotArea collapsedLevelsAreSubtotals="1" fieldPosition="0">
        <references count="1">
          <reference field="6" count="1">
            <x v="187"/>
          </reference>
        </references>
      </pivotArea>
    </format>
    <format dxfId="1350">
      <pivotArea collapsedLevelsAreSubtotals="1" fieldPosition="0">
        <references count="1">
          <reference field="6" count="1">
            <x v="202"/>
          </reference>
        </references>
      </pivotArea>
    </format>
    <format dxfId="1349">
      <pivotArea collapsedLevelsAreSubtotals="1" fieldPosition="0">
        <references count="1">
          <reference field="6" count="1">
            <x v="207"/>
          </reference>
        </references>
      </pivotArea>
    </format>
    <format dxfId="1348">
      <pivotArea collapsedLevelsAreSubtotals="1" fieldPosition="0">
        <references count="1">
          <reference field="6" count="1">
            <x v="223"/>
          </reference>
        </references>
      </pivotArea>
    </format>
    <format dxfId="1347">
      <pivotArea collapsedLevelsAreSubtotals="1" fieldPosition="0">
        <references count="1">
          <reference field="6" count="1">
            <x v="228"/>
          </reference>
        </references>
      </pivotArea>
    </format>
    <format dxfId="1346">
      <pivotArea collapsedLevelsAreSubtotals="1" fieldPosition="0">
        <references count="1">
          <reference field="6" count="1">
            <x v="240"/>
          </reference>
        </references>
      </pivotArea>
    </format>
    <format dxfId="1345">
      <pivotArea collapsedLevelsAreSubtotals="1" fieldPosition="0">
        <references count="1">
          <reference field="6" count="1">
            <x v="241"/>
          </reference>
        </references>
      </pivotArea>
    </format>
    <format dxfId="1344">
      <pivotArea collapsedLevelsAreSubtotals="1" fieldPosition="0">
        <references count="1">
          <reference field="6" count="1">
            <x v="248"/>
          </reference>
        </references>
      </pivotArea>
    </format>
    <format dxfId="1343">
      <pivotArea collapsedLevelsAreSubtotals="1" fieldPosition="0">
        <references count="1">
          <reference field="6" count="1">
            <x v="286"/>
          </reference>
        </references>
      </pivotArea>
    </format>
    <format dxfId="1342">
      <pivotArea collapsedLevelsAreSubtotals="1" fieldPosition="0">
        <references count="1">
          <reference field="6" count="1">
            <x v="298"/>
          </reference>
        </references>
      </pivotArea>
    </format>
    <format dxfId="1341">
      <pivotArea collapsedLevelsAreSubtotals="1" fieldPosition="0">
        <references count="1">
          <reference field="6" count="1">
            <x v="299"/>
          </reference>
        </references>
      </pivotArea>
    </format>
    <format dxfId="1340">
      <pivotArea collapsedLevelsAreSubtotals="1" fieldPosition="0">
        <references count="1">
          <reference field="6" count="1">
            <x v="307"/>
          </reference>
        </references>
      </pivotArea>
    </format>
    <format dxfId="1339">
      <pivotArea collapsedLevelsAreSubtotals="1" fieldPosition="0">
        <references count="1">
          <reference field="6" count="1">
            <x v="310"/>
          </reference>
        </references>
      </pivotArea>
    </format>
    <format dxfId="1338">
      <pivotArea collapsedLevelsAreSubtotals="1" fieldPosition="0">
        <references count="1">
          <reference field="6" count="1">
            <x v="311"/>
          </reference>
        </references>
      </pivotArea>
    </format>
    <format dxfId="1337">
      <pivotArea collapsedLevelsAreSubtotals="1" fieldPosition="0">
        <references count="1">
          <reference field="6" count="1">
            <x v="313"/>
          </reference>
        </references>
      </pivotArea>
    </format>
    <format dxfId="1336">
      <pivotArea collapsedLevelsAreSubtotals="1" fieldPosition="0">
        <references count="1">
          <reference field="6" count="1">
            <x v="322"/>
          </reference>
        </references>
      </pivotArea>
    </format>
    <format dxfId="1335">
      <pivotArea collapsedLevelsAreSubtotals="1" fieldPosition="0">
        <references count="1">
          <reference field="6" count="1">
            <x v="335"/>
          </reference>
        </references>
      </pivotArea>
    </format>
    <format dxfId="1334">
      <pivotArea collapsedLevelsAreSubtotals="1" fieldPosition="0">
        <references count="1">
          <reference field="6" count="1">
            <x v="338"/>
          </reference>
        </references>
      </pivotArea>
    </format>
    <format dxfId="1333">
      <pivotArea collapsedLevelsAreSubtotals="1" fieldPosition="0">
        <references count="1">
          <reference field="6" count="1">
            <x v="350"/>
          </reference>
        </references>
      </pivotArea>
    </format>
    <format dxfId="1332">
      <pivotArea collapsedLevelsAreSubtotals="1" fieldPosition="0">
        <references count="1">
          <reference field="6" count="1">
            <x v="358"/>
          </reference>
        </references>
      </pivotArea>
    </format>
    <format dxfId="1331">
      <pivotArea collapsedLevelsAreSubtotals="1" fieldPosition="0">
        <references count="1">
          <reference field="6" count="1">
            <x v="367"/>
          </reference>
        </references>
      </pivotArea>
    </format>
    <format dxfId="1330">
      <pivotArea collapsedLevelsAreSubtotals="1" fieldPosition="0">
        <references count="1">
          <reference field="6" count="1">
            <x v="388"/>
          </reference>
        </references>
      </pivotArea>
    </format>
    <format dxfId="1329">
      <pivotArea collapsedLevelsAreSubtotals="1" fieldPosition="0">
        <references count="1">
          <reference field="6" count="1">
            <x v="393"/>
          </reference>
        </references>
      </pivotArea>
    </format>
    <format dxfId="1328">
      <pivotArea collapsedLevelsAreSubtotals="1" fieldPosition="0">
        <references count="1">
          <reference field="6" count="1">
            <x v="402"/>
          </reference>
        </references>
      </pivotArea>
    </format>
    <format dxfId="1327">
      <pivotArea collapsedLevelsAreSubtotals="1" fieldPosition="0">
        <references count="1">
          <reference field="6" count="1">
            <x v="404"/>
          </reference>
        </references>
      </pivotArea>
    </format>
    <format dxfId="1326">
      <pivotArea collapsedLevelsAreSubtotals="1" fieldPosition="0">
        <references count="1">
          <reference field="6" count="1">
            <x v="412"/>
          </reference>
        </references>
      </pivotArea>
    </format>
    <format dxfId="1325">
      <pivotArea collapsedLevelsAreSubtotals="1" fieldPosition="0">
        <references count="1">
          <reference field="6" count="1">
            <x v="425"/>
          </reference>
        </references>
      </pivotArea>
    </format>
    <format dxfId="1324">
      <pivotArea collapsedLevelsAreSubtotals="1" fieldPosition="0">
        <references count="1">
          <reference field="6" count="1">
            <x v="429"/>
          </reference>
        </references>
      </pivotArea>
    </format>
    <format dxfId="1323">
      <pivotArea collapsedLevelsAreSubtotals="1" fieldPosition="0">
        <references count="1">
          <reference field="6" count="1">
            <x v="431"/>
          </reference>
        </references>
      </pivotArea>
    </format>
    <format dxfId="1322">
      <pivotArea collapsedLevelsAreSubtotals="1" fieldPosition="0">
        <references count="1">
          <reference field="6" count="1">
            <x v="432"/>
          </reference>
        </references>
      </pivotArea>
    </format>
    <format dxfId="1321">
      <pivotArea collapsedLevelsAreSubtotals="1" fieldPosition="0">
        <references count="1">
          <reference field="6" count="1">
            <x v="436"/>
          </reference>
        </references>
      </pivotArea>
    </format>
    <format dxfId="1320">
      <pivotArea collapsedLevelsAreSubtotals="1" fieldPosition="0">
        <references count="1">
          <reference field="6" count="1">
            <x v="442"/>
          </reference>
        </references>
      </pivotArea>
    </format>
    <format dxfId="1319">
      <pivotArea collapsedLevelsAreSubtotals="1" fieldPosition="0">
        <references count="1">
          <reference field="6" count="1">
            <x v="447"/>
          </reference>
        </references>
      </pivotArea>
    </format>
    <format dxfId="1318">
      <pivotArea collapsedLevelsAreSubtotals="1" fieldPosition="0">
        <references count="1">
          <reference field="6" count="1">
            <x v="449"/>
          </reference>
        </references>
      </pivotArea>
    </format>
    <format dxfId="1317">
      <pivotArea collapsedLevelsAreSubtotals="1" fieldPosition="0">
        <references count="1">
          <reference field="6" count="1">
            <x v="465"/>
          </reference>
        </references>
      </pivotArea>
    </format>
    <format dxfId="1316">
      <pivotArea collapsedLevelsAreSubtotals="1" fieldPosition="0">
        <references count="1">
          <reference field="6" count="1">
            <x v="474"/>
          </reference>
        </references>
      </pivotArea>
    </format>
    <format dxfId="1315">
      <pivotArea collapsedLevelsAreSubtotals="1" fieldPosition="0">
        <references count="1">
          <reference field="6" count="1">
            <x v="495"/>
          </reference>
        </references>
      </pivotArea>
    </format>
    <format dxfId="1314">
      <pivotArea collapsedLevelsAreSubtotals="1" fieldPosition="0">
        <references count="1">
          <reference field="6" count="1">
            <x v="505"/>
          </reference>
        </references>
      </pivotArea>
    </format>
    <format dxfId="1313">
      <pivotArea collapsedLevelsAreSubtotals="1" fieldPosition="0">
        <references count="1">
          <reference field="6" count="1">
            <x v="507"/>
          </reference>
        </references>
      </pivotArea>
    </format>
    <format dxfId="1312">
      <pivotArea collapsedLevelsAreSubtotals="1" fieldPosition="0">
        <references count="1">
          <reference field="6" count="1">
            <x v="510"/>
          </reference>
        </references>
      </pivotArea>
    </format>
    <format dxfId="1311">
      <pivotArea collapsedLevelsAreSubtotals="1" fieldPosition="0">
        <references count="1">
          <reference field="6" count="1">
            <x v="524"/>
          </reference>
        </references>
      </pivotArea>
    </format>
    <format dxfId="1310">
      <pivotArea collapsedLevelsAreSubtotals="1" fieldPosition="0">
        <references count="1">
          <reference field="6" count="1">
            <x v="536"/>
          </reference>
        </references>
      </pivotArea>
    </format>
    <format dxfId="1309">
      <pivotArea collapsedLevelsAreSubtotals="1" fieldPosition="0">
        <references count="1">
          <reference field="6" count="1">
            <x v="553"/>
          </reference>
        </references>
      </pivotArea>
    </format>
    <format dxfId="1308">
      <pivotArea collapsedLevelsAreSubtotals="1" fieldPosition="0">
        <references count="1">
          <reference field="6" count="1">
            <x v="560"/>
          </reference>
        </references>
      </pivotArea>
    </format>
    <format dxfId="1307">
      <pivotArea collapsedLevelsAreSubtotals="1" fieldPosition="0">
        <references count="1">
          <reference field="6" count="1">
            <x v="570"/>
          </reference>
        </references>
      </pivotArea>
    </format>
    <format dxfId="1306">
      <pivotArea collapsedLevelsAreSubtotals="1" fieldPosition="0">
        <references count="1">
          <reference field="6" count="1">
            <x v="587"/>
          </reference>
        </references>
      </pivotArea>
    </format>
    <format dxfId="1305">
      <pivotArea collapsedLevelsAreSubtotals="1" fieldPosition="0">
        <references count="1">
          <reference field="6" count="1">
            <x v="588"/>
          </reference>
        </references>
      </pivotArea>
    </format>
    <format dxfId="1304">
      <pivotArea collapsedLevelsAreSubtotals="1" fieldPosition="0">
        <references count="1">
          <reference field="6" count="1">
            <x v="599"/>
          </reference>
        </references>
      </pivotArea>
    </format>
    <format dxfId="1303">
      <pivotArea collapsedLevelsAreSubtotals="1" fieldPosition="0">
        <references count="1">
          <reference field="6" count="1">
            <x v="605"/>
          </reference>
        </references>
      </pivotArea>
    </format>
    <format dxfId="1302">
      <pivotArea collapsedLevelsAreSubtotals="1" fieldPosition="0">
        <references count="1">
          <reference field="6" count="1">
            <x v="612"/>
          </reference>
        </references>
      </pivotArea>
    </format>
    <format dxfId="1301">
      <pivotArea collapsedLevelsAreSubtotals="1" fieldPosition="0">
        <references count="1">
          <reference field="6" count="1">
            <x v="615"/>
          </reference>
        </references>
      </pivotArea>
    </format>
    <format dxfId="1300">
      <pivotArea collapsedLevelsAreSubtotals="1" fieldPosition="0">
        <references count="1">
          <reference field="6" count="1">
            <x v="617"/>
          </reference>
        </references>
      </pivotArea>
    </format>
    <format dxfId="1299">
      <pivotArea collapsedLevelsAreSubtotals="1" fieldPosition="0">
        <references count="1">
          <reference field="6" count="1">
            <x v="623"/>
          </reference>
        </references>
      </pivotArea>
    </format>
    <format dxfId="1298">
      <pivotArea collapsedLevelsAreSubtotals="1" fieldPosition="0">
        <references count="1">
          <reference field="6" count="1">
            <x v="627"/>
          </reference>
        </references>
      </pivotArea>
    </format>
    <format dxfId="1297">
      <pivotArea collapsedLevelsAreSubtotals="1" fieldPosition="0">
        <references count="1">
          <reference field="6" count="1">
            <x v="628"/>
          </reference>
        </references>
      </pivotArea>
    </format>
    <format dxfId="1296">
      <pivotArea collapsedLevelsAreSubtotals="1" fieldPosition="0">
        <references count="1">
          <reference field="6" count="1">
            <x v="632"/>
          </reference>
        </references>
      </pivotArea>
    </format>
    <format dxfId="1295">
      <pivotArea collapsedLevelsAreSubtotals="1" fieldPosition="0">
        <references count="1">
          <reference field="6" count="1">
            <x v="657"/>
          </reference>
        </references>
      </pivotArea>
    </format>
    <format dxfId="1294">
      <pivotArea collapsedLevelsAreSubtotals="1" fieldPosition="0">
        <references count="1">
          <reference field="6" count="1">
            <x v="661"/>
          </reference>
        </references>
      </pivotArea>
    </format>
    <format dxfId="1293">
      <pivotArea collapsedLevelsAreSubtotals="1" fieldPosition="0">
        <references count="1">
          <reference field="6" count="1">
            <x v="696"/>
          </reference>
        </references>
      </pivotArea>
    </format>
    <format dxfId="1292">
      <pivotArea collapsedLevelsAreSubtotals="1" fieldPosition="0">
        <references count="1">
          <reference field="6" count="1">
            <x v="700"/>
          </reference>
        </references>
      </pivotArea>
    </format>
    <format dxfId="1291">
      <pivotArea collapsedLevelsAreSubtotals="1" fieldPosition="0">
        <references count="1">
          <reference field="6" count="1">
            <x v="704"/>
          </reference>
        </references>
      </pivotArea>
    </format>
    <format dxfId="1290">
      <pivotArea collapsedLevelsAreSubtotals="1" fieldPosition="0">
        <references count="1">
          <reference field="6" count="1">
            <x v="706"/>
          </reference>
        </references>
      </pivotArea>
    </format>
    <format dxfId="1289">
      <pivotArea collapsedLevelsAreSubtotals="1" fieldPosition="0">
        <references count="1">
          <reference field="6" count="1">
            <x v="717"/>
          </reference>
        </references>
      </pivotArea>
    </format>
    <format dxfId="1288">
      <pivotArea collapsedLevelsAreSubtotals="1" fieldPosition="0">
        <references count="1">
          <reference field="6" count="1">
            <x v="761"/>
          </reference>
        </references>
      </pivotArea>
    </format>
    <format dxfId="1287">
      <pivotArea collapsedLevelsAreSubtotals="1" fieldPosition="0">
        <references count="1">
          <reference field="6" count="1">
            <x v="772"/>
          </reference>
        </references>
      </pivotArea>
    </format>
    <format dxfId="1286">
      <pivotArea collapsedLevelsAreSubtotals="1" fieldPosition="0">
        <references count="1">
          <reference field="6" count="1">
            <x v="785"/>
          </reference>
        </references>
      </pivotArea>
    </format>
    <format dxfId="1285">
      <pivotArea collapsedLevelsAreSubtotals="1" fieldPosition="0">
        <references count="1">
          <reference field="6" count="1">
            <x v="791"/>
          </reference>
        </references>
      </pivotArea>
    </format>
    <format dxfId="1284">
      <pivotArea collapsedLevelsAreSubtotals="1" fieldPosition="0">
        <references count="1">
          <reference field="6" count="1">
            <x v="801"/>
          </reference>
        </references>
      </pivotArea>
    </format>
    <format dxfId="1283">
      <pivotArea collapsedLevelsAreSubtotals="1" fieldPosition="0">
        <references count="1">
          <reference field="6" count="1">
            <x v="802"/>
          </reference>
        </references>
      </pivotArea>
    </format>
    <format dxfId="1282">
      <pivotArea collapsedLevelsAreSubtotals="1" fieldPosition="0">
        <references count="1">
          <reference field="6" count="1">
            <x v="810"/>
          </reference>
        </references>
      </pivotArea>
    </format>
    <format dxfId="1281">
      <pivotArea collapsedLevelsAreSubtotals="1" fieldPosition="0">
        <references count="1">
          <reference field="6" count="1">
            <x v="816"/>
          </reference>
        </references>
      </pivotArea>
    </format>
    <format dxfId="1280">
      <pivotArea collapsedLevelsAreSubtotals="1" fieldPosition="0">
        <references count="1">
          <reference field="6" count="1">
            <x v="827"/>
          </reference>
        </references>
      </pivotArea>
    </format>
    <format dxfId="1279">
      <pivotArea collapsedLevelsAreSubtotals="1" fieldPosition="0">
        <references count="1">
          <reference field="6" count="1">
            <x v="833"/>
          </reference>
        </references>
      </pivotArea>
    </format>
    <format dxfId="1278">
      <pivotArea collapsedLevelsAreSubtotals="1" fieldPosition="0">
        <references count="1">
          <reference field="6" count="1">
            <x v="836"/>
          </reference>
        </references>
      </pivotArea>
    </format>
    <format dxfId="1277">
      <pivotArea collapsedLevelsAreSubtotals="1" fieldPosition="0">
        <references count="1">
          <reference field="6" count="1">
            <x v="844"/>
          </reference>
        </references>
      </pivotArea>
    </format>
    <format dxfId="1276">
      <pivotArea collapsedLevelsAreSubtotals="1" fieldPosition="0">
        <references count="1">
          <reference field="6" count="1">
            <x v="855"/>
          </reference>
        </references>
      </pivotArea>
    </format>
    <format dxfId="1275">
      <pivotArea collapsedLevelsAreSubtotals="1" fieldPosition="0">
        <references count="1">
          <reference field="6" count="1">
            <x v="892"/>
          </reference>
        </references>
      </pivotArea>
    </format>
    <format dxfId="1274">
      <pivotArea collapsedLevelsAreSubtotals="1" fieldPosition="0">
        <references count="1">
          <reference field="6" count="1">
            <x v="901"/>
          </reference>
        </references>
      </pivotArea>
    </format>
    <format dxfId="1273">
      <pivotArea collapsedLevelsAreSubtotals="1" fieldPosition="0">
        <references count="1">
          <reference field="6" count="1">
            <x v="913"/>
          </reference>
        </references>
      </pivotArea>
    </format>
    <format dxfId="1272">
      <pivotArea collapsedLevelsAreSubtotals="1" fieldPosition="0">
        <references count="1">
          <reference field="6" count="1">
            <x v="924"/>
          </reference>
        </references>
      </pivotArea>
    </format>
    <format dxfId="1271">
      <pivotArea collapsedLevelsAreSubtotals="1" fieldPosition="0">
        <references count="1">
          <reference field="6" count="1">
            <x v="948"/>
          </reference>
        </references>
      </pivotArea>
    </format>
    <format dxfId="1270">
      <pivotArea collapsedLevelsAreSubtotals="1" fieldPosition="0">
        <references count="1">
          <reference field="6" count="1">
            <x v="957"/>
          </reference>
        </references>
      </pivotArea>
    </format>
    <format dxfId="1269">
      <pivotArea collapsedLevelsAreSubtotals="1" fieldPosition="0">
        <references count="1">
          <reference field="6" count="1">
            <x v="989"/>
          </reference>
        </references>
      </pivotArea>
    </format>
    <format dxfId="1268">
      <pivotArea collapsedLevelsAreSubtotals="1" fieldPosition="0">
        <references count="1">
          <reference field="6" count="1">
            <x v="1008"/>
          </reference>
        </references>
      </pivotArea>
    </format>
    <format dxfId="1267">
      <pivotArea collapsedLevelsAreSubtotals="1" fieldPosition="0">
        <references count="1">
          <reference field="6" count="1">
            <x v="1031"/>
          </reference>
        </references>
      </pivotArea>
    </format>
    <format dxfId="1266">
      <pivotArea collapsedLevelsAreSubtotals="1" fieldPosition="0">
        <references count="1">
          <reference field="6" count="1">
            <x v="1033"/>
          </reference>
        </references>
      </pivotArea>
    </format>
    <format dxfId="1265">
      <pivotArea collapsedLevelsAreSubtotals="1" fieldPosition="0">
        <references count="1">
          <reference field="6" count="1">
            <x v="1037"/>
          </reference>
        </references>
      </pivotArea>
    </format>
    <format dxfId="1264">
      <pivotArea collapsedLevelsAreSubtotals="1" fieldPosition="0">
        <references count="1">
          <reference field="6" count="1">
            <x v="1043"/>
          </reference>
        </references>
      </pivotArea>
    </format>
    <format dxfId="1263">
      <pivotArea collapsedLevelsAreSubtotals="1" fieldPosition="0">
        <references count="1">
          <reference field="6" count="1">
            <x v="1078"/>
          </reference>
        </references>
      </pivotArea>
    </format>
    <format dxfId="1262">
      <pivotArea collapsedLevelsAreSubtotals="1" fieldPosition="0">
        <references count="1">
          <reference field="6" count="1">
            <x v="1081"/>
          </reference>
        </references>
      </pivotArea>
    </format>
    <format dxfId="1261">
      <pivotArea collapsedLevelsAreSubtotals="1" fieldPosition="0">
        <references count="1">
          <reference field="6" count="1">
            <x v="1083"/>
          </reference>
        </references>
      </pivotArea>
    </format>
    <format dxfId="1260">
      <pivotArea collapsedLevelsAreSubtotals="1" fieldPosition="0">
        <references count="1">
          <reference field="6" count="1">
            <x v="1085"/>
          </reference>
        </references>
      </pivotArea>
    </format>
    <format dxfId="1259">
      <pivotArea collapsedLevelsAreSubtotals="1" fieldPosition="0">
        <references count="1">
          <reference field="6" count="1">
            <x v="1091"/>
          </reference>
        </references>
      </pivotArea>
    </format>
    <format dxfId="1258">
      <pivotArea collapsedLevelsAreSubtotals="1" fieldPosition="0">
        <references count="1">
          <reference field="6" count="1">
            <x v="1099"/>
          </reference>
        </references>
      </pivotArea>
    </format>
    <format dxfId="1257">
      <pivotArea collapsedLevelsAreSubtotals="1" fieldPosition="0">
        <references count="1">
          <reference field="6" count="1">
            <x v="1117"/>
          </reference>
        </references>
      </pivotArea>
    </format>
    <format dxfId="1256">
      <pivotArea collapsedLevelsAreSubtotals="1" fieldPosition="0">
        <references count="1">
          <reference field="6" count="1">
            <x v="1123"/>
          </reference>
        </references>
      </pivotArea>
    </format>
    <format dxfId="1255">
      <pivotArea collapsedLevelsAreSubtotals="1" fieldPosition="0">
        <references count="1">
          <reference field="6" count="1">
            <x v="1129"/>
          </reference>
        </references>
      </pivotArea>
    </format>
    <format dxfId="1254">
      <pivotArea collapsedLevelsAreSubtotals="1" fieldPosition="0">
        <references count="1">
          <reference field="6" count="1">
            <x v="1132"/>
          </reference>
        </references>
      </pivotArea>
    </format>
    <format dxfId="1253">
      <pivotArea collapsedLevelsAreSubtotals="1" fieldPosition="0">
        <references count="1">
          <reference field="6" count="1">
            <x v="1137"/>
          </reference>
        </references>
      </pivotArea>
    </format>
    <format dxfId="1252">
      <pivotArea collapsedLevelsAreSubtotals="1" fieldPosition="0">
        <references count="1">
          <reference field="6" count="1">
            <x v="1139"/>
          </reference>
        </references>
      </pivotArea>
    </format>
    <format dxfId="1251">
      <pivotArea collapsedLevelsAreSubtotals="1" fieldPosition="0">
        <references count="1">
          <reference field="6" count="1">
            <x v="1142"/>
          </reference>
        </references>
      </pivotArea>
    </format>
    <format dxfId="1250">
      <pivotArea collapsedLevelsAreSubtotals="1" fieldPosition="0">
        <references count="1">
          <reference field="6" count="1">
            <x v="1149"/>
          </reference>
        </references>
      </pivotArea>
    </format>
    <format dxfId="1249">
      <pivotArea collapsedLevelsAreSubtotals="1" fieldPosition="0">
        <references count="1">
          <reference field="6" count="1">
            <x v="1151"/>
          </reference>
        </references>
      </pivotArea>
    </format>
    <format dxfId="1248">
      <pivotArea collapsedLevelsAreSubtotals="1" fieldPosition="0">
        <references count="1">
          <reference field="6" count="1">
            <x v="1165"/>
          </reference>
        </references>
      </pivotArea>
    </format>
    <format dxfId="1247">
      <pivotArea collapsedLevelsAreSubtotals="1" fieldPosition="0">
        <references count="1">
          <reference field="6" count="1">
            <x v="1184"/>
          </reference>
        </references>
      </pivotArea>
    </format>
    <format dxfId="1246">
      <pivotArea collapsedLevelsAreSubtotals="1" fieldPosition="0">
        <references count="1">
          <reference field="6" count="1">
            <x v="1188"/>
          </reference>
        </references>
      </pivotArea>
    </format>
    <format dxfId="1245">
      <pivotArea collapsedLevelsAreSubtotals="1" fieldPosition="0">
        <references count="1">
          <reference field="6" count="1">
            <x v="1197"/>
          </reference>
        </references>
      </pivotArea>
    </format>
    <format dxfId="1244">
      <pivotArea collapsedLevelsAreSubtotals="1" fieldPosition="0">
        <references count="1">
          <reference field="6" count="1">
            <x v="1198"/>
          </reference>
        </references>
      </pivotArea>
    </format>
    <format dxfId="1243">
      <pivotArea collapsedLevelsAreSubtotals="1" fieldPosition="0">
        <references count="1">
          <reference field="6" count="1">
            <x v="1226"/>
          </reference>
        </references>
      </pivotArea>
    </format>
    <format dxfId="1242">
      <pivotArea collapsedLevelsAreSubtotals="1" fieldPosition="0">
        <references count="1">
          <reference field="6" count="1">
            <x v="1251"/>
          </reference>
        </references>
      </pivotArea>
    </format>
    <format dxfId="1241">
      <pivotArea collapsedLevelsAreSubtotals="1" fieldPosition="0">
        <references count="1">
          <reference field="6" count="1">
            <x v="1260"/>
          </reference>
        </references>
      </pivotArea>
    </format>
    <format dxfId="1240">
      <pivotArea collapsedLevelsAreSubtotals="1" fieldPosition="0">
        <references count="1">
          <reference field="6" count="1">
            <x v="1268"/>
          </reference>
        </references>
      </pivotArea>
    </format>
    <format dxfId="1239">
      <pivotArea collapsedLevelsAreSubtotals="1" fieldPosition="0">
        <references count="1">
          <reference field="6" count="1">
            <x v="1270"/>
          </reference>
        </references>
      </pivotArea>
    </format>
    <format dxfId="1238">
      <pivotArea collapsedLevelsAreSubtotals="1" fieldPosition="0">
        <references count="1">
          <reference field="6" count="1">
            <x v="1272"/>
          </reference>
        </references>
      </pivotArea>
    </format>
    <format dxfId="1237">
      <pivotArea collapsedLevelsAreSubtotals="1" fieldPosition="0">
        <references count="1">
          <reference field="6" count="1">
            <x v="1276"/>
          </reference>
        </references>
      </pivotArea>
    </format>
    <format dxfId="1236">
      <pivotArea collapsedLevelsAreSubtotals="1" fieldPosition="0">
        <references count="1">
          <reference field="6" count="1">
            <x v="1288"/>
          </reference>
        </references>
      </pivotArea>
    </format>
    <format dxfId="1235">
      <pivotArea collapsedLevelsAreSubtotals="1" fieldPosition="0">
        <references count="1">
          <reference field="6" count="1">
            <x v="1291"/>
          </reference>
        </references>
      </pivotArea>
    </format>
    <format dxfId="1234">
      <pivotArea collapsedLevelsAreSubtotals="1" fieldPosition="0">
        <references count="1">
          <reference field="6" count="1">
            <x v="1293"/>
          </reference>
        </references>
      </pivotArea>
    </format>
    <format dxfId="1233">
      <pivotArea collapsedLevelsAreSubtotals="1" fieldPosition="0">
        <references count="1">
          <reference field="6" count="1">
            <x v="1301"/>
          </reference>
        </references>
      </pivotArea>
    </format>
    <format dxfId="1232">
      <pivotArea collapsedLevelsAreSubtotals="1" fieldPosition="0">
        <references count="1">
          <reference field="6" count="1">
            <x v="1305"/>
          </reference>
        </references>
      </pivotArea>
    </format>
    <format dxfId="1231">
      <pivotArea collapsedLevelsAreSubtotals="1" fieldPosition="0">
        <references count="1">
          <reference field="6" count="1">
            <x v="1308"/>
          </reference>
        </references>
      </pivotArea>
    </format>
    <format dxfId="1230">
      <pivotArea collapsedLevelsAreSubtotals="1" fieldPosition="0">
        <references count="1">
          <reference field="6" count="1">
            <x v="1312"/>
          </reference>
        </references>
      </pivotArea>
    </format>
    <format dxfId="1229">
      <pivotArea collapsedLevelsAreSubtotals="1" fieldPosition="0">
        <references count="1">
          <reference field="6" count="1">
            <x v="1323"/>
          </reference>
        </references>
      </pivotArea>
    </format>
    <format dxfId="1228">
      <pivotArea collapsedLevelsAreSubtotals="1" fieldPosition="0">
        <references count="1">
          <reference field="6" count="1">
            <x v="1333"/>
          </reference>
        </references>
      </pivotArea>
    </format>
    <format dxfId="1227">
      <pivotArea collapsedLevelsAreSubtotals="1" fieldPosition="0">
        <references count="1">
          <reference field="6" count="1">
            <x v="1342"/>
          </reference>
        </references>
      </pivotArea>
    </format>
    <format dxfId="1226">
      <pivotArea collapsedLevelsAreSubtotals="1" fieldPosition="0">
        <references count="1">
          <reference field="6" count="1">
            <x v="1350"/>
          </reference>
        </references>
      </pivotArea>
    </format>
    <format dxfId="1225">
      <pivotArea collapsedLevelsAreSubtotals="1" fieldPosition="0">
        <references count="1">
          <reference field="6" count="1">
            <x v="1361"/>
          </reference>
        </references>
      </pivotArea>
    </format>
    <format dxfId="1224">
      <pivotArea collapsedLevelsAreSubtotals="1" fieldPosition="0">
        <references count="1">
          <reference field="6" count="1">
            <x v="1374"/>
          </reference>
        </references>
      </pivotArea>
    </format>
    <format dxfId="1223">
      <pivotArea collapsedLevelsAreSubtotals="1" fieldPosition="0">
        <references count="1">
          <reference field="6" count="1">
            <x v="1409"/>
          </reference>
        </references>
      </pivotArea>
    </format>
    <format dxfId="1222">
      <pivotArea collapsedLevelsAreSubtotals="1" fieldPosition="0">
        <references count="1">
          <reference field="6" count="1">
            <x v="1412"/>
          </reference>
        </references>
      </pivotArea>
    </format>
    <format dxfId="1221">
      <pivotArea collapsedLevelsAreSubtotals="1" fieldPosition="0">
        <references count="1">
          <reference field="6" count="1">
            <x v="1432"/>
          </reference>
        </references>
      </pivotArea>
    </format>
    <format dxfId="1220">
      <pivotArea collapsedLevelsAreSubtotals="1" fieldPosition="0">
        <references count="1">
          <reference field="6" count="1">
            <x v="1433"/>
          </reference>
        </references>
      </pivotArea>
    </format>
    <format dxfId="1219">
      <pivotArea collapsedLevelsAreSubtotals="1" fieldPosition="0">
        <references count="1">
          <reference field="6" count="1">
            <x v="1435"/>
          </reference>
        </references>
      </pivotArea>
    </format>
    <format dxfId="1218">
      <pivotArea collapsedLevelsAreSubtotals="1" fieldPosition="0">
        <references count="1">
          <reference field="6" count="1">
            <x v="1441"/>
          </reference>
        </references>
      </pivotArea>
    </format>
    <format dxfId="1217">
      <pivotArea collapsedLevelsAreSubtotals="1" fieldPosition="0">
        <references count="1">
          <reference field="6" count="1">
            <x v="1459"/>
          </reference>
        </references>
      </pivotArea>
    </format>
    <format dxfId="1216">
      <pivotArea collapsedLevelsAreSubtotals="1" fieldPosition="0">
        <references count="1">
          <reference field="6" count="1">
            <x v="1469"/>
          </reference>
        </references>
      </pivotArea>
    </format>
    <format dxfId="1215">
      <pivotArea collapsedLevelsAreSubtotals="1" fieldPosition="0">
        <references count="1">
          <reference field="6" count="1">
            <x v="1472"/>
          </reference>
        </references>
      </pivotArea>
    </format>
    <format dxfId="1214">
      <pivotArea collapsedLevelsAreSubtotals="1" fieldPosition="0">
        <references count="1">
          <reference field="6" count="1">
            <x v="1479"/>
          </reference>
        </references>
      </pivotArea>
    </format>
    <format dxfId="1213">
      <pivotArea collapsedLevelsAreSubtotals="1" fieldPosition="0">
        <references count="1">
          <reference field="6" count="1">
            <x v="1501"/>
          </reference>
        </references>
      </pivotArea>
    </format>
    <format dxfId="1212">
      <pivotArea collapsedLevelsAreSubtotals="1" fieldPosition="0">
        <references count="1">
          <reference field="6" count="1">
            <x v="1508"/>
          </reference>
        </references>
      </pivotArea>
    </format>
    <format dxfId="1211">
      <pivotArea collapsedLevelsAreSubtotals="1" fieldPosition="0">
        <references count="1">
          <reference field="6" count="1">
            <x v="1518"/>
          </reference>
        </references>
      </pivotArea>
    </format>
    <format dxfId="1210">
      <pivotArea collapsedLevelsAreSubtotals="1" fieldPosition="0">
        <references count="1">
          <reference field="6" count="1">
            <x v="1521"/>
          </reference>
        </references>
      </pivotArea>
    </format>
    <format dxfId="1209">
      <pivotArea collapsedLevelsAreSubtotals="1" fieldPosition="0">
        <references count="1">
          <reference field="6" count="1">
            <x v="1528"/>
          </reference>
        </references>
      </pivotArea>
    </format>
    <format dxfId="1208">
      <pivotArea collapsedLevelsAreSubtotals="1" fieldPosition="0">
        <references count="1">
          <reference field="6" count="1">
            <x v="1529"/>
          </reference>
        </references>
      </pivotArea>
    </format>
    <format dxfId="1207">
      <pivotArea collapsedLevelsAreSubtotals="1" fieldPosition="0">
        <references count="1">
          <reference field="6" count="1">
            <x v="1536"/>
          </reference>
        </references>
      </pivotArea>
    </format>
    <format dxfId="1206">
      <pivotArea collapsedLevelsAreSubtotals="1" fieldPosition="0">
        <references count="1">
          <reference field="6" count="1">
            <x v="1537"/>
          </reference>
        </references>
      </pivotArea>
    </format>
    <format dxfId="1205">
      <pivotArea collapsedLevelsAreSubtotals="1" fieldPosition="0">
        <references count="1">
          <reference field="6" count="1">
            <x v="1540"/>
          </reference>
        </references>
      </pivotArea>
    </format>
    <format dxfId="1204">
      <pivotArea collapsedLevelsAreSubtotals="1" fieldPosition="0">
        <references count="1">
          <reference field="6" count="1">
            <x v="1557"/>
          </reference>
        </references>
      </pivotArea>
    </format>
    <format dxfId="1203">
      <pivotArea collapsedLevelsAreSubtotals="1" fieldPosition="0">
        <references count="1">
          <reference field="6" count="1">
            <x v="1561"/>
          </reference>
        </references>
      </pivotArea>
    </format>
    <format dxfId="1202">
      <pivotArea collapsedLevelsAreSubtotals="1" fieldPosition="0">
        <references count="1">
          <reference field="6" count="1">
            <x v="1564"/>
          </reference>
        </references>
      </pivotArea>
    </format>
    <format dxfId="1201">
      <pivotArea collapsedLevelsAreSubtotals="1" fieldPosition="0">
        <references count="1">
          <reference field="6" count="1">
            <x v="1566"/>
          </reference>
        </references>
      </pivotArea>
    </format>
    <format dxfId="1200">
      <pivotArea collapsedLevelsAreSubtotals="1" fieldPosition="0">
        <references count="1">
          <reference field="6" count="1">
            <x v="1582"/>
          </reference>
        </references>
      </pivotArea>
    </format>
    <format dxfId="1199">
      <pivotArea collapsedLevelsAreSubtotals="1" fieldPosition="0">
        <references count="1">
          <reference field="6" count="1">
            <x v="1585"/>
          </reference>
        </references>
      </pivotArea>
    </format>
    <format dxfId="1198">
      <pivotArea collapsedLevelsAreSubtotals="1" fieldPosition="0">
        <references count="1">
          <reference field="6" count="1">
            <x v="1591"/>
          </reference>
        </references>
      </pivotArea>
    </format>
    <format dxfId="1197">
      <pivotArea collapsedLevelsAreSubtotals="1" fieldPosition="0">
        <references count="1">
          <reference field="6" count="1">
            <x v="1602"/>
          </reference>
        </references>
      </pivotArea>
    </format>
    <format dxfId="1196">
      <pivotArea collapsedLevelsAreSubtotals="1" fieldPosition="0">
        <references count="1">
          <reference field="6" count="1">
            <x v="1604"/>
          </reference>
        </references>
      </pivotArea>
    </format>
    <format dxfId="1195">
      <pivotArea collapsedLevelsAreSubtotals="1" fieldPosition="0">
        <references count="1">
          <reference field="6" count="1">
            <x v="1640"/>
          </reference>
        </references>
      </pivotArea>
    </format>
    <format dxfId="1194">
      <pivotArea collapsedLevelsAreSubtotals="1" fieldPosition="0">
        <references count="1">
          <reference field="6" count="1">
            <x v="1651"/>
          </reference>
        </references>
      </pivotArea>
    </format>
    <format dxfId="1193">
      <pivotArea collapsedLevelsAreSubtotals="1" fieldPosition="0">
        <references count="1">
          <reference field="6" count="1">
            <x v="1669"/>
          </reference>
        </references>
      </pivotArea>
    </format>
    <format dxfId="1192">
      <pivotArea collapsedLevelsAreSubtotals="1" fieldPosition="0">
        <references count="1">
          <reference field="6" count="1">
            <x v="1670"/>
          </reference>
        </references>
      </pivotArea>
    </format>
    <format dxfId="1191">
      <pivotArea collapsedLevelsAreSubtotals="1" fieldPosition="0">
        <references count="1">
          <reference field="6" count="1">
            <x v="1673"/>
          </reference>
        </references>
      </pivotArea>
    </format>
    <format dxfId="1190">
      <pivotArea collapsedLevelsAreSubtotals="1" fieldPosition="0">
        <references count="1">
          <reference field="6" count="1">
            <x v="1676"/>
          </reference>
        </references>
      </pivotArea>
    </format>
    <format dxfId="1189">
      <pivotArea collapsedLevelsAreSubtotals="1" fieldPosition="0">
        <references count="1">
          <reference field="6" count="1">
            <x v="1688"/>
          </reference>
        </references>
      </pivotArea>
    </format>
    <format dxfId="1188">
      <pivotArea collapsedLevelsAreSubtotals="1" fieldPosition="0">
        <references count="1">
          <reference field="6" count="1">
            <x v="1695"/>
          </reference>
        </references>
      </pivotArea>
    </format>
    <format dxfId="1187">
      <pivotArea collapsedLevelsAreSubtotals="1" fieldPosition="0">
        <references count="1">
          <reference field="6" count="1">
            <x v="1699"/>
          </reference>
        </references>
      </pivotArea>
    </format>
    <format dxfId="1186">
      <pivotArea collapsedLevelsAreSubtotals="1" fieldPosition="0">
        <references count="1">
          <reference field="6" count="1">
            <x v="1704"/>
          </reference>
        </references>
      </pivotArea>
    </format>
    <format dxfId="1185">
      <pivotArea collapsedLevelsAreSubtotals="1" fieldPosition="0">
        <references count="1">
          <reference field="6" count="1">
            <x v="1715"/>
          </reference>
        </references>
      </pivotArea>
    </format>
    <format dxfId="1184">
      <pivotArea collapsedLevelsAreSubtotals="1" fieldPosition="0">
        <references count="1">
          <reference field="6" count="1">
            <x v="1720"/>
          </reference>
        </references>
      </pivotArea>
    </format>
    <format dxfId="1183">
      <pivotArea collapsedLevelsAreSubtotals="1" fieldPosition="0">
        <references count="1">
          <reference field="6" count="1">
            <x v="1725"/>
          </reference>
        </references>
      </pivotArea>
    </format>
    <format dxfId="1182">
      <pivotArea collapsedLevelsAreSubtotals="1" fieldPosition="0">
        <references count="1">
          <reference field="6" count="1">
            <x v="1727"/>
          </reference>
        </references>
      </pivotArea>
    </format>
    <format dxfId="1181">
      <pivotArea collapsedLevelsAreSubtotals="1" fieldPosition="0">
        <references count="1">
          <reference field="6" count="1">
            <x v="1730"/>
          </reference>
        </references>
      </pivotArea>
    </format>
    <format dxfId="1180">
      <pivotArea collapsedLevelsAreSubtotals="1" fieldPosition="0">
        <references count="1">
          <reference field="6" count="1">
            <x v="1737"/>
          </reference>
        </references>
      </pivotArea>
    </format>
    <format dxfId="1179">
      <pivotArea collapsedLevelsAreSubtotals="1" fieldPosition="0">
        <references count="1">
          <reference field="6" count="1">
            <x v="1739"/>
          </reference>
        </references>
      </pivotArea>
    </format>
    <format dxfId="1178">
      <pivotArea collapsedLevelsAreSubtotals="1" fieldPosition="0">
        <references count="1">
          <reference field="6" count="1">
            <x v="1741"/>
          </reference>
        </references>
      </pivotArea>
    </format>
    <format dxfId="1177">
      <pivotArea collapsedLevelsAreSubtotals="1" fieldPosition="0">
        <references count="1">
          <reference field="6" count="1">
            <x v="1755"/>
          </reference>
        </references>
      </pivotArea>
    </format>
    <format dxfId="1176">
      <pivotArea collapsedLevelsAreSubtotals="1" fieldPosition="0">
        <references count="1">
          <reference field="6" count="1">
            <x v="1759"/>
          </reference>
        </references>
      </pivotArea>
    </format>
    <format dxfId="1175">
      <pivotArea collapsedLevelsAreSubtotals="1" fieldPosition="0">
        <references count="1">
          <reference field="6" count="1">
            <x v="1787"/>
          </reference>
        </references>
      </pivotArea>
    </format>
    <format dxfId="1174">
      <pivotArea collapsedLevelsAreSubtotals="1" fieldPosition="0">
        <references count="1">
          <reference field="6" count="1">
            <x v="1794"/>
          </reference>
        </references>
      </pivotArea>
    </format>
    <format dxfId="1173">
      <pivotArea collapsedLevelsAreSubtotals="1" fieldPosition="0">
        <references count="1">
          <reference field="6" count="1">
            <x v="1799"/>
          </reference>
        </references>
      </pivotArea>
    </format>
    <format dxfId="1172">
      <pivotArea collapsedLevelsAreSubtotals="1" fieldPosition="0">
        <references count="1">
          <reference field="6" count="1">
            <x v="1801"/>
          </reference>
        </references>
      </pivotArea>
    </format>
    <format dxfId="1171">
      <pivotArea collapsedLevelsAreSubtotals="1" fieldPosition="0">
        <references count="1">
          <reference field="6" count="1">
            <x v="1811"/>
          </reference>
        </references>
      </pivotArea>
    </format>
    <format dxfId="1170">
      <pivotArea collapsedLevelsAreSubtotals="1" fieldPosition="0">
        <references count="1">
          <reference field="6" count="1">
            <x v="1815"/>
          </reference>
        </references>
      </pivotArea>
    </format>
    <format dxfId="1169">
      <pivotArea collapsedLevelsAreSubtotals="1" fieldPosition="0">
        <references count="1">
          <reference field="6" count="1">
            <x v="1817"/>
          </reference>
        </references>
      </pivotArea>
    </format>
    <format dxfId="1168">
      <pivotArea collapsedLevelsAreSubtotals="1" fieldPosition="0">
        <references count="1">
          <reference field="6" count="1">
            <x v="1841"/>
          </reference>
        </references>
      </pivotArea>
    </format>
    <format dxfId="1167">
      <pivotArea collapsedLevelsAreSubtotals="1" fieldPosition="0">
        <references count="1">
          <reference field="6" count="1">
            <x v="1847"/>
          </reference>
        </references>
      </pivotArea>
    </format>
    <format dxfId="1166">
      <pivotArea collapsedLevelsAreSubtotals="1" fieldPosition="0">
        <references count="1">
          <reference field="6" count="1">
            <x v="1851"/>
          </reference>
        </references>
      </pivotArea>
    </format>
    <format dxfId="1165">
      <pivotArea collapsedLevelsAreSubtotals="1" fieldPosition="0">
        <references count="1">
          <reference field="6" count="1">
            <x v="1886"/>
          </reference>
        </references>
      </pivotArea>
    </format>
    <format dxfId="1164">
      <pivotArea collapsedLevelsAreSubtotals="1" fieldPosition="0">
        <references count="1">
          <reference field="6" count="1">
            <x v="1903"/>
          </reference>
        </references>
      </pivotArea>
    </format>
    <format dxfId="1163">
      <pivotArea collapsedLevelsAreSubtotals="1" fieldPosition="0">
        <references count="1">
          <reference field="6" count="1">
            <x v="1905"/>
          </reference>
        </references>
      </pivotArea>
    </format>
    <format dxfId="1162">
      <pivotArea collapsedLevelsAreSubtotals="1" fieldPosition="0">
        <references count="1">
          <reference field="6" count="1">
            <x v="1909"/>
          </reference>
        </references>
      </pivotArea>
    </format>
    <format dxfId="1161">
      <pivotArea collapsedLevelsAreSubtotals="1" fieldPosition="0">
        <references count="1">
          <reference field="6" count="1">
            <x v="1910"/>
          </reference>
        </references>
      </pivotArea>
    </format>
    <format dxfId="1160">
      <pivotArea collapsedLevelsAreSubtotals="1" fieldPosition="0">
        <references count="1">
          <reference field="6" count="1">
            <x v="1920"/>
          </reference>
        </references>
      </pivotArea>
    </format>
    <format dxfId="1159">
      <pivotArea collapsedLevelsAreSubtotals="1" fieldPosition="0">
        <references count="1">
          <reference field="6" count="1">
            <x v="1926"/>
          </reference>
        </references>
      </pivotArea>
    </format>
    <format dxfId="1158">
      <pivotArea collapsedLevelsAreSubtotals="1" fieldPosition="0">
        <references count="1">
          <reference field="6" count="1">
            <x v="1934"/>
          </reference>
        </references>
      </pivotArea>
    </format>
    <format dxfId="1157">
      <pivotArea collapsedLevelsAreSubtotals="1" fieldPosition="0">
        <references count="1">
          <reference field="6" count="1">
            <x v="1936"/>
          </reference>
        </references>
      </pivotArea>
    </format>
    <format dxfId="1156">
      <pivotArea collapsedLevelsAreSubtotals="1" fieldPosition="0">
        <references count="1">
          <reference field="6" count="1">
            <x v="1938"/>
          </reference>
        </references>
      </pivotArea>
    </format>
    <format dxfId="1155">
      <pivotArea collapsedLevelsAreSubtotals="1" fieldPosition="0">
        <references count="1">
          <reference field="6" count="1">
            <x v="1955"/>
          </reference>
        </references>
      </pivotArea>
    </format>
    <format dxfId="1154">
      <pivotArea collapsedLevelsAreSubtotals="1" fieldPosition="0">
        <references count="1">
          <reference field="6" count="1">
            <x v="1972"/>
          </reference>
        </references>
      </pivotArea>
    </format>
    <format dxfId="1153">
      <pivotArea collapsedLevelsAreSubtotals="1" fieldPosition="0">
        <references count="1">
          <reference field="6" count="1">
            <x v="1974"/>
          </reference>
        </references>
      </pivotArea>
    </format>
    <format dxfId="1152">
      <pivotArea collapsedLevelsAreSubtotals="1" fieldPosition="0">
        <references count="1">
          <reference field="6" count="1">
            <x v="1979"/>
          </reference>
        </references>
      </pivotArea>
    </format>
    <format dxfId="1151">
      <pivotArea collapsedLevelsAreSubtotals="1" fieldPosition="0">
        <references count="1">
          <reference field="6" count="1">
            <x v="1984"/>
          </reference>
        </references>
      </pivotArea>
    </format>
    <format dxfId="1150">
      <pivotArea collapsedLevelsAreSubtotals="1" fieldPosition="0">
        <references count="1">
          <reference field="6" count="1">
            <x v="1991"/>
          </reference>
        </references>
      </pivotArea>
    </format>
    <format dxfId="1149">
      <pivotArea collapsedLevelsAreSubtotals="1" fieldPosition="0">
        <references count="1">
          <reference field="6" count="1">
            <x v="2015"/>
          </reference>
        </references>
      </pivotArea>
    </format>
    <format dxfId="1148">
      <pivotArea collapsedLevelsAreSubtotals="1" fieldPosition="0">
        <references count="1">
          <reference field="6" count="1">
            <x v="2036"/>
          </reference>
        </references>
      </pivotArea>
    </format>
    <format dxfId="1147">
      <pivotArea collapsedLevelsAreSubtotals="1" fieldPosition="0">
        <references count="1">
          <reference field="6" count="1">
            <x v="2045"/>
          </reference>
        </references>
      </pivotArea>
    </format>
    <format dxfId="1146">
      <pivotArea collapsedLevelsAreSubtotals="1" fieldPosition="0">
        <references count="1">
          <reference field="6" count="1">
            <x v="2057"/>
          </reference>
        </references>
      </pivotArea>
    </format>
    <format dxfId="1145">
      <pivotArea collapsedLevelsAreSubtotals="1" fieldPosition="0">
        <references count="1">
          <reference field="6" count="1">
            <x v="2061"/>
          </reference>
        </references>
      </pivotArea>
    </format>
    <format dxfId="1144">
      <pivotArea collapsedLevelsAreSubtotals="1" fieldPosition="0">
        <references count="1">
          <reference field="6" count="1">
            <x v="2072"/>
          </reference>
        </references>
      </pivotArea>
    </format>
    <format dxfId="1143">
      <pivotArea collapsedLevelsAreSubtotals="1" fieldPosition="0">
        <references count="1">
          <reference field="6" count="1">
            <x v="2093"/>
          </reference>
        </references>
      </pivotArea>
    </format>
    <format dxfId="1142">
      <pivotArea collapsedLevelsAreSubtotals="1" fieldPosition="0">
        <references count="1">
          <reference field="6" count="1">
            <x v="2106"/>
          </reference>
        </references>
      </pivotArea>
    </format>
    <format dxfId="1141">
      <pivotArea collapsedLevelsAreSubtotals="1" fieldPosition="0">
        <references count="1">
          <reference field="6" count="1">
            <x v="2108"/>
          </reference>
        </references>
      </pivotArea>
    </format>
    <format dxfId="1140">
      <pivotArea collapsedLevelsAreSubtotals="1" fieldPosition="0">
        <references count="1">
          <reference field="6" count="1">
            <x v="2113"/>
          </reference>
        </references>
      </pivotArea>
    </format>
    <format dxfId="1139">
      <pivotArea collapsedLevelsAreSubtotals="1" fieldPosition="0">
        <references count="1">
          <reference field="6" count="1">
            <x v="2129"/>
          </reference>
        </references>
      </pivotArea>
    </format>
    <format dxfId="1138">
      <pivotArea collapsedLevelsAreSubtotals="1" fieldPosition="0">
        <references count="1">
          <reference field="6" count="1">
            <x v="2131"/>
          </reference>
        </references>
      </pivotArea>
    </format>
    <format dxfId="1137">
      <pivotArea collapsedLevelsAreSubtotals="1" fieldPosition="0">
        <references count="1">
          <reference field="6" count="1">
            <x v="2134"/>
          </reference>
        </references>
      </pivotArea>
    </format>
    <format dxfId="1136">
      <pivotArea collapsedLevelsAreSubtotals="1" fieldPosition="0">
        <references count="1">
          <reference field="6" count="1">
            <x v="2143"/>
          </reference>
        </references>
      </pivotArea>
    </format>
    <format dxfId="1135">
      <pivotArea collapsedLevelsAreSubtotals="1" fieldPosition="0">
        <references count="1">
          <reference field="6" count="1">
            <x v="2148"/>
          </reference>
        </references>
      </pivotArea>
    </format>
    <format dxfId="1134">
      <pivotArea collapsedLevelsAreSubtotals="1" fieldPosition="0">
        <references count="1">
          <reference field="6" count="1">
            <x v="2167"/>
          </reference>
        </references>
      </pivotArea>
    </format>
    <format dxfId="1133">
      <pivotArea collapsedLevelsAreSubtotals="1" fieldPosition="0">
        <references count="1">
          <reference field="6" count="1">
            <x v="2178"/>
          </reference>
        </references>
      </pivotArea>
    </format>
    <format dxfId="1132">
      <pivotArea collapsedLevelsAreSubtotals="1" fieldPosition="0">
        <references count="1">
          <reference field="6" count="1">
            <x v="2195"/>
          </reference>
        </references>
      </pivotArea>
    </format>
    <format dxfId="1131">
      <pivotArea collapsedLevelsAreSubtotals="1" fieldPosition="0">
        <references count="1">
          <reference field="6" count="1">
            <x v="2206"/>
          </reference>
        </references>
      </pivotArea>
    </format>
    <format dxfId="1130">
      <pivotArea collapsedLevelsAreSubtotals="1" fieldPosition="0">
        <references count="1">
          <reference field="6" count="1">
            <x v="2212"/>
          </reference>
        </references>
      </pivotArea>
    </format>
    <format dxfId="1129">
      <pivotArea collapsedLevelsAreSubtotals="1" fieldPosition="0">
        <references count="1">
          <reference field="6" count="1">
            <x v="2214"/>
          </reference>
        </references>
      </pivotArea>
    </format>
    <format dxfId="1128">
      <pivotArea collapsedLevelsAreSubtotals="1" fieldPosition="0">
        <references count="1">
          <reference field="6" count="1">
            <x v="2236"/>
          </reference>
        </references>
      </pivotArea>
    </format>
    <format dxfId="1127">
      <pivotArea collapsedLevelsAreSubtotals="1" fieldPosition="0">
        <references count="1">
          <reference field="6" count="1">
            <x v="2257"/>
          </reference>
        </references>
      </pivotArea>
    </format>
    <format dxfId="1126">
      <pivotArea collapsedLevelsAreSubtotals="1" fieldPosition="0">
        <references count="1">
          <reference field="6" count="1">
            <x v="2268"/>
          </reference>
        </references>
      </pivotArea>
    </format>
    <format dxfId="1125">
      <pivotArea collapsedLevelsAreSubtotals="1" fieldPosition="0">
        <references count="1">
          <reference field="6" count="1">
            <x v="2272"/>
          </reference>
        </references>
      </pivotArea>
    </format>
    <format dxfId="1124">
      <pivotArea collapsedLevelsAreSubtotals="1" fieldPosition="0">
        <references count="1">
          <reference field="6" count="1">
            <x v="2291"/>
          </reference>
        </references>
      </pivotArea>
    </format>
    <format dxfId="1123">
      <pivotArea collapsedLevelsAreSubtotals="1" fieldPosition="0">
        <references count="1">
          <reference field="6" count="1">
            <x v="2300"/>
          </reference>
        </references>
      </pivotArea>
    </format>
    <format dxfId="1122">
      <pivotArea collapsedLevelsAreSubtotals="1" fieldPosition="0">
        <references count="1">
          <reference field="6" count="1">
            <x v="2313"/>
          </reference>
        </references>
      </pivotArea>
    </format>
    <format dxfId="1121">
      <pivotArea collapsedLevelsAreSubtotals="1" fieldPosition="0">
        <references count="1">
          <reference field="6" count="1">
            <x v="2318"/>
          </reference>
        </references>
      </pivotArea>
    </format>
    <format dxfId="1120">
      <pivotArea collapsedLevelsAreSubtotals="1" fieldPosition="0">
        <references count="1">
          <reference field="6" count="1">
            <x v="2319"/>
          </reference>
        </references>
      </pivotArea>
    </format>
    <format dxfId="1119">
      <pivotArea collapsedLevelsAreSubtotals="1" fieldPosition="0">
        <references count="1">
          <reference field="6" count="1">
            <x v="2354"/>
          </reference>
        </references>
      </pivotArea>
    </format>
    <format dxfId="1118">
      <pivotArea collapsedLevelsAreSubtotals="1" fieldPosition="0">
        <references count="1">
          <reference field="6" count="1">
            <x v="2365"/>
          </reference>
        </references>
      </pivotArea>
    </format>
    <format dxfId="1117">
      <pivotArea collapsedLevelsAreSubtotals="1" fieldPosition="0">
        <references count="1">
          <reference field="6" count="1">
            <x v="2385"/>
          </reference>
        </references>
      </pivotArea>
    </format>
    <format dxfId="1116">
      <pivotArea collapsedLevelsAreSubtotals="1" fieldPosition="0">
        <references count="1">
          <reference field="6" count="1">
            <x v="2388"/>
          </reference>
        </references>
      </pivotArea>
    </format>
    <format dxfId="1115">
      <pivotArea collapsedLevelsAreSubtotals="1" fieldPosition="0">
        <references count="1">
          <reference field="6" count="1">
            <x v="2399"/>
          </reference>
        </references>
      </pivotArea>
    </format>
    <format dxfId="1114">
      <pivotArea collapsedLevelsAreSubtotals="1" fieldPosition="0">
        <references count="1">
          <reference field="6" count="1">
            <x v="2400"/>
          </reference>
        </references>
      </pivotArea>
    </format>
    <format dxfId="1113">
      <pivotArea collapsedLevelsAreSubtotals="1" fieldPosition="0">
        <references count="1">
          <reference field="6" count="1">
            <x v="2414"/>
          </reference>
        </references>
      </pivotArea>
    </format>
    <format dxfId="1112">
      <pivotArea collapsedLevelsAreSubtotals="1" fieldPosition="0">
        <references count="1">
          <reference field="6" count="1">
            <x v="2419"/>
          </reference>
        </references>
      </pivotArea>
    </format>
    <format dxfId="1111">
      <pivotArea collapsedLevelsAreSubtotals="1" fieldPosition="0">
        <references count="1">
          <reference field="6" count="1">
            <x v="2438"/>
          </reference>
        </references>
      </pivotArea>
    </format>
    <format dxfId="1110">
      <pivotArea collapsedLevelsAreSubtotals="1" fieldPosition="0">
        <references count="1">
          <reference field="6" count="1">
            <x v="2447"/>
          </reference>
        </references>
      </pivotArea>
    </format>
    <format dxfId="1109">
      <pivotArea collapsedLevelsAreSubtotals="1" fieldPosition="0">
        <references count="1">
          <reference field="6" count="1">
            <x v="2458"/>
          </reference>
        </references>
      </pivotArea>
    </format>
    <format dxfId="1108">
      <pivotArea collapsedLevelsAreSubtotals="1" fieldPosition="0">
        <references count="1">
          <reference field="6" count="1">
            <x v="2465"/>
          </reference>
        </references>
      </pivotArea>
    </format>
    <format dxfId="1107">
      <pivotArea collapsedLevelsAreSubtotals="1" fieldPosition="0">
        <references count="1">
          <reference field="6" count="1">
            <x v="2491"/>
          </reference>
        </references>
      </pivotArea>
    </format>
    <format dxfId="1106">
      <pivotArea collapsedLevelsAreSubtotals="1" fieldPosition="0">
        <references count="1">
          <reference field="6" count="1">
            <x v="2493"/>
          </reference>
        </references>
      </pivotArea>
    </format>
    <format dxfId="1105">
      <pivotArea collapsedLevelsAreSubtotals="1" fieldPosition="0">
        <references count="1">
          <reference field="6" count="1">
            <x v="2496"/>
          </reference>
        </references>
      </pivotArea>
    </format>
    <format dxfId="1104">
      <pivotArea collapsedLevelsAreSubtotals="1" fieldPosition="0">
        <references count="1">
          <reference field="6" count="1">
            <x v="2498"/>
          </reference>
        </references>
      </pivotArea>
    </format>
    <format dxfId="1103">
      <pivotArea collapsedLevelsAreSubtotals="1" fieldPosition="0">
        <references count="1">
          <reference field="6" count="1">
            <x v="2508"/>
          </reference>
        </references>
      </pivotArea>
    </format>
    <format dxfId="1102">
      <pivotArea collapsedLevelsAreSubtotals="1" fieldPosition="0">
        <references count="1">
          <reference field="6" count="1">
            <x v="2511"/>
          </reference>
        </references>
      </pivotArea>
    </format>
    <format dxfId="1101">
      <pivotArea collapsedLevelsAreSubtotals="1" fieldPosition="0">
        <references count="1">
          <reference field="6" count="1">
            <x v="2517"/>
          </reference>
        </references>
      </pivotArea>
    </format>
    <format dxfId="1100">
      <pivotArea collapsedLevelsAreSubtotals="1" fieldPosition="0">
        <references count="1">
          <reference field="6" count="1">
            <x v="2520"/>
          </reference>
        </references>
      </pivotArea>
    </format>
    <format dxfId="1099">
      <pivotArea collapsedLevelsAreSubtotals="1" fieldPosition="0">
        <references count="1">
          <reference field="6" count="1">
            <x v="2531"/>
          </reference>
        </references>
      </pivotArea>
    </format>
    <format dxfId="1098">
      <pivotArea collapsedLevelsAreSubtotals="1" fieldPosition="0">
        <references count="1">
          <reference field="6" count="1">
            <x v="2538"/>
          </reference>
        </references>
      </pivotArea>
    </format>
    <format dxfId="1097">
      <pivotArea collapsedLevelsAreSubtotals="1" fieldPosition="0">
        <references count="1">
          <reference field="6" count="1">
            <x v="2541"/>
          </reference>
        </references>
      </pivotArea>
    </format>
    <format dxfId="1096">
      <pivotArea collapsedLevelsAreSubtotals="1" fieldPosition="0">
        <references count="1">
          <reference field="6" count="1">
            <x v="2542"/>
          </reference>
        </references>
      </pivotArea>
    </format>
    <format dxfId="1095">
      <pivotArea collapsedLevelsAreSubtotals="1" fieldPosition="0">
        <references count="1">
          <reference field="6" count="1">
            <x v="2569"/>
          </reference>
        </references>
      </pivotArea>
    </format>
    <format dxfId="1094">
      <pivotArea collapsedLevelsAreSubtotals="1" fieldPosition="0">
        <references count="1">
          <reference field="6" count="1">
            <x v="2574"/>
          </reference>
        </references>
      </pivotArea>
    </format>
    <format dxfId="1093">
      <pivotArea collapsedLevelsAreSubtotals="1" fieldPosition="0">
        <references count="1">
          <reference field="6" count="1">
            <x v="2583"/>
          </reference>
        </references>
      </pivotArea>
    </format>
    <format dxfId="1092">
      <pivotArea collapsedLevelsAreSubtotals="1" fieldPosition="0">
        <references count="1">
          <reference field="6" count="1">
            <x v="2591"/>
          </reference>
        </references>
      </pivotArea>
    </format>
    <format dxfId="1091">
      <pivotArea collapsedLevelsAreSubtotals="1" fieldPosition="0">
        <references count="1">
          <reference field="6" count="1">
            <x v="2601"/>
          </reference>
        </references>
      </pivotArea>
    </format>
    <format dxfId="1090">
      <pivotArea collapsedLevelsAreSubtotals="1" fieldPosition="0">
        <references count="1">
          <reference field="6" count="1">
            <x v="2617"/>
          </reference>
        </references>
      </pivotArea>
    </format>
    <format dxfId="1089">
      <pivotArea collapsedLevelsAreSubtotals="1" fieldPosition="0">
        <references count="1">
          <reference field="6" count="1">
            <x v="2618"/>
          </reference>
        </references>
      </pivotArea>
    </format>
    <format dxfId="1088">
      <pivotArea collapsedLevelsAreSubtotals="1" fieldPosition="0">
        <references count="1">
          <reference field="6" count="1">
            <x v="2621"/>
          </reference>
        </references>
      </pivotArea>
    </format>
    <format dxfId="1087">
      <pivotArea collapsedLevelsAreSubtotals="1" fieldPosition="0">
        <references count="1">
          <reference field="6" count="1">
            <x v="2627"/>
          </reference>
        </references>
      </pivotArea>
    </format>
    <format dxfId="1086">
      <pivotArea collapsedLevelsAreSubtotals="1" fieldPosition="0">
        <references count="1">
          <reference field="6" count="1">
            <x v="2634"/>
          </reference>
        </references>
      </pivotArea>
    </format>
    <format dxfId="1085">
      <pivotArea collapsedLevelsAreSubtotals="1" fieldPosition="0">
        <references count="1">
          <reference field="6" count="1">
            <x v="2640"/>
          </reference>
        </references>
      </pivotArea>
    </format>
    <format dxfId="1084">
      <pivotArea collapsedLevelsAreSubtotals="1" fieldPosition="0">
        <references count="1">
          <reference field="6" count="1">
            <x v="2656"/>
          </reference>
        </references>
      </pivotArea>
    </format>
    <format dxfId="1083">
      <pivotArea collapsedLevelsAreSubtotals="1" fieldPosition="0">
        <references count="1">
          <reference field="6" count="1">
            <x v="2659"/>
          </reference>
        </references>
      </pivotArea>
    </format>
    <format dxfId="1082">
      <pivotArea collapsedLevelsAreSubtotals="1" fieldPosition="0">
        <references count="1">
          <reference field="6" count="1">
            <x v="2660"/>
          </reference>
        </references>
      </pivotArea>
    </format>
    <format dxfId="1081">
      <pivotArea collapsedLevelsAreSubtotals="1" fieldPosition="0">
        <references count="1">
          <reference field="6" count="1">
            <x v="2670"/>
          </reference>
        </references>
      </pivotArea>
    </format>
    <format dxfId="1080">
      <pivotArea collapsedLevelsAreSubtotals="1" fieldPosition="0">
        <references count="1">
          <reference field="6" count="1">
            <x v="2673"/>
          </reference>
        </references>
      </pivotArea>
    </format>
    <format dxfId="1079">
      <pivotArea collapsedLevelsAreSubtotals="1" fieldPosition="0">
        <references count="1">
          <reference field="6" count="1">
            <x v="2676"/>
          </reference>
        </references>
      </pivotArea>
    </format>
    <format dxfId="1078">
      <pivotArea collapsedLevelsAreSubtotals="1" fieldPosition="0">
        <references count="1">
          <reference field="6" count="1">
            <x v="2684"/>
          </reference>
        </references>
      </pivotArea>
    </format>
    <format dxfId="1077">
      <pivotArea collapsedLevelsAreSubtotals="1" fieldPosition="0">
        <references count="1">
          <reference field="6" count="1">
            <x v="2699"/>
          </reference>
        </references>
      </pivotArea>
    </format>
    <format dxfId="1076">
      <pivotArea collapsedLevelsAreSubtotals="1" fieldPosition="0">
        <references count="1">
          <reference field="6" count="1">
            <x v="2720"/>
          </reference>
        </references>
      </pivotArea>
    </format>
    <format dxfId="1075">
      <pivotArea collapsedLevelsAreSubtotals="1" fieldPosition="0">
        <references count="1">
          <reference field="6" count="1">
            <x v="2744"/>
          </reference>
        </references>
      </pivotArea>
    </format>
    <format dxfId="1074">
      <pivotArea collapsedLevelsAreSubtotals="1" fieldPosition="0">
        <references count="1">
          <reference field="6" count="1">
            <x v="2754"/>
          </reference>
        </references>
      </pivotArea>
    </format>
    <format dxfId="1073">
      <pivotArea collapsedLevelsAreSubtotals="1" fieldPosition="0">
        <references count="1">
          <reference field="6" count="1">
            <x v="2758"/>
          </reference>
        </references>
      </pivotArea>
    </format>
    <format dxfId="1072">
      <pivotArea collapsedLevelsAreSubtotals="1" fieldPosition="0">
        <references count="1">
          <reference field="6" count="1">
            <x v="2762"/>
          </reference>
        </references>
      </pivotArea>
    </format>
    <format dxfId="1071">
      <pivotArea collapsedLevelsAreSubtotals="1" fieldPosition="0">
        <references count="1">
          <reference field="6" count="1">
            <x v="2770"/>
          </reference>
        </references>
      </pivotArea>
    </format>
    <format dxfId="1070">
      <pivotArea collapsedLevelsAreSubtotals="1" fieldPosition="0">
        <references count="1">
          <reference field="6" count="1">
            <x v="2840"/>
          </reference>
        </references>
      </pivotArea>
    </format>
    <format dxfId="1069">
      <pivotArea collapsedLevelsAreSubtotals="1" fieldPosition="0">
        <references count="1">
          <reference field="6" count="1">
            <x v="2842"/>
          </reference>
        </references>
      </pivotArea>
    </format>
    <format dxfId="1068">
      <pivotArea collapsedLevelsAreSubtotals="1" fieldPosition="0">
        <references count="1">
          <reference field="6" count="1">
            <x v="2850"/>
          </reference>
        </references>
      </pivotArea>
    </format>
    <format dxfId="1067">
      <pivotArea collapsedLevelsAreSubtotals="1" fieldPosition="0">
        <references count="1">
          <reference field="6" count="1">
            <x v="2867"/>
          </reference>
        </references>
      </pivotArea>
    </format>
    <format dxfId="1066">
      <pivotArea collapsedLevelsAreSubtotals="1" fieldPosition="0">
        <references count="1">
          <reference field="6" count="1">
            <x v="2871"/>
          </reference>
        </references>
      </pivotArea>
    </format>
    <format dxfId="1065">
      <pivotArea collapsedLevelsAreSubtotals="1" fieldPosition="0">
        <references count="1">
          <reference field="6" count="1">
            <x v="2885"/>
          </reference>
        </references>
      </pivotArea>
    </format>
    <format dxfId="1064">
      <pivotArea collapsedLevelsAreSubtotals="1" fieldPosition="0">
        <references count="1">
          <reference field="6" count="1">
            <x v="2891"/>
          </reference>
        </references>
      </pivotArea>
    </format>
    <format dxfId="1063">
      <pivotArea collapsedLevelsAreSubtotals="1" fieldPosition="0">
        <references count="1">
          <reference field="6" count="1">
            <x v="2898"/>
          </reference>
        </references>
      </pivotArea>
    </format>
    <format dxfId="1062">
      <pivotArea dataOnly="0" labelOnly="1" fieldPosition="0">
        <references count="1">
          <reference field="6" count="50">
            <x v="38"/>
            <x v="59"/>
            <x v="72"/>
            <x v="76"/>
            <x v="81"/>
            <x v="99"/>
            <x v="104"/>
            <x v="107"/>
            <x v="111"/>
            <x v="113"/>
            <x v="126"/>
            <x v="135"/>
            <x v="143"/>
            <x v="147"/>
            <x v="155"/>
            <x v="158"/>
            <x v="167"/>
            <x v="169"/>
            <x v="183"/>
            <x v="184"/>
            <x v="187"/>
            <x v="195"/>
            <x v="202"/>
            <x v="207"/>
            <x v="223"/>
            <x v="228"/>
            <x v="240"/>
            <x v="241"/>
            <x v="248"/>
            <x v="255"/>
            <x v="286"/>
            <x v="298"/>
            <x v="299"/>
            <x v="307"/>
            <x v="310"/>
            <x v="311"/>
            <x v="313"/>
            <x v="322"/>
            <x v="335"/>
            <x v="338"/>
            <x v="350"/>
            <x v="357"/>
            <x v="358"/>
            <x v="367"/>
            <x v="386"/>
            <x v="388"/>
            <x v="393"/>
            <x v="402"/>
            <x v="404"/>
            <x v="407"/>
          </reference>
        </references>
      </pivotArea>
    </format>
    <format dxfId="1061">
      <pivotArea dataOnly="0" labelOnly="1" fieldPosition="0">
        <references count="1">
          <reference field="6" count="50">
            <x v="412"/>
            <x v="420"/>
            <x v="425"/>
            <x v="429"/>
            <x v="431"/>
            <x v="432"/>
            <x v="436"/>
            <x v="438"/>
            <x v="442"/>
            <x v="447"/>
            <x v="449"/>
            <x v="465"/>
            <x v="469"/>
            <x v="474"/>
            <x v="477"/>
            <x v="483"/>
            <x v="495"/>
            <x v="499"/>
            <x v="505"/>
            <x v="507"/>
            <x v="510"/>
            <x v="524"/>
            <x v="536"/>
            <x v="537"/>
            <x v="550"/>
            <x v="553"/>
            <x v="560"/>
            <x v="570"/>
            <x v="579"/>
            <x v="587"/>
            <x v="588"/>
            <x v="599"/>
            <x v="605"/>
            <x v="612"/>
            <x v="615"/>
            <x v="617"/>
            <x v="623"/>
            <x v="627"/>
            <x v="628"/>
            <x v="632"/>
            <x v="657"/>
            <x v="661"/>
            <x v="695"/>
            <x v="696"/>
            <x v="700"/>
            <x v="704"/>
            <x v="706"/>
            <x v="715"/>
            <x v="717"/>
            <x v="761"/>
          </reference>
        </references>
      </pivotArea>
    </format>
    <format dxfId="1060">
      <pivotArea dataOnly="0" labelOnly="1" fieldPosition="0">
        <references count="1">
          <reference field="6" count="50">
            <x v="772"/>
            <x v="778"/>
            <x v="785"/>
            <x v="791"/>
            <x v="801"/>
            <x v="802"/>
            <x v="805"/>
            <x v="806"/>
            <x v="810"/>
            <x v="816"/>
            <x v="817"/>
            <x v="818"/>
            <x v="826"/>
            <x v="827"/>
            <x v="833"/>
            <x v="836"/>
            <x v="844"/>
            <x v="847"/>
            <x v="855"/>
            <x v="887"/>
            <x v="892"/>
            <x v="901"/>
            <x v="912"/>
            <x v="913"/>
            <x v="918"/>
            <x v="919"/>
            <x v="924"/>
            <x v="930"/>
            <x v="948"/>
            <x v="957"/>
            <x v="963"/>
            <x v="989"/>
            <x v="1008"/>
            <x v="1031"/>
            <x v="1033"/>
            <x v="1037"/>
            <x v="1042"/>
            <x v="1043"/>
            <x v="1050"/>
            <x v="1078"/>
            <x v="1081"/>
            <x v="1083"/>
            <x v="1085"/>
            <x v="1091"/>
            <x v="1099"/>
            <x v="1117"/>
            <x v="1121"/>
            <x v="1123"/>
            <x v="1129"/>
            <x v="1132"/>
          </reference>
        </references>
      </pivotArea>
    </format>
    <format dxfId="1059">
      <pivotArea dataOnly="0" labelOnly="1" fieldPosition="0">
        <references count="1">
          <reference field="6" count="50">
            <x v="1137"/>
            <x v="1139"/>
            <x v="1142"/>
            <x v="1149"/>
            <x v="1151"/>
            <x v="1165"/>
            <x v="1184"/>
            <x v="1188"/>
            <x v="1190"/>
            <x v="1192"/>
            <x v="1193"/>
            <x v="1197"/>
            <x v="1198"/>
            <x v="1221"/>
            <x v="1222"/>
            <x v="1226"/>
            <x v="1251"/>
            <x v="1253"/>
            <x v="1260"/>
            <x v="1268"/>
            <x v="1269"/>
            <x v="1270"/>
            <x v="1272"/>
            <x v="1276"/>
            <x v="1288"/>
            <x v="1291"/>
            <x v="1293"/>
            <x v="1300"/>
            <x v="1301"/>
            <x v="1305"/>
            <x v="1308"/>
            <x v="1310"/>
            <x v="1312"/>
            <x v="1323"/>
            <x v="1328"/>
            <x v="1333"/>
            <x v="1342"/>
            <x v="1350"/>
            <x v="1361"/>
            <x v="1369"/>
            <x v="1374"/>
            <x v="1383"/>
            <x v="1398"/>
            <x v="1402"/>
            <x v="1409"/>
            <x v="1412"/>
            <x v="1432"/>
            <x v="1433"/>
            <x v="1434"/>
            <x v="1435"/>
          </reference>
        </references>
      </pivotArea>
    </format>
    <format dxfId="1058">
      <pivotArea dataOnly="0" labelOnly="1" fieldPosition="0">
        <references count="1">
          <reference field="6" count="50">
            <x v="1437"/>
            <x v="1441"/>
            <x v="1459"/>
            <x v="1469"/>
            <x v="1472"/>
            <x v="1479"/>
            <x v="1495"/>
            <x v="1501"/>
            <x v="1508"/>
            <x v="1518"/>
            <x v="1520"/>
            <x v="1521"/>
            <x v="1526"/>
            <x v="1528"/>
            <x v="1529"/>
            <x v="1530"/>
            <x v="1536"/>
            <x v="1537"/>
            <x v="1540"/>
            <x v="1557"/>
            <x v="1560"/>
            <x v="1561"/>
            <x v="1562"/>
            <x v="1564"/>
            <x v="1566"/>
            <x v="1582"/>
            <x v="1585"/>
            <x v="1591"/>
            <x v="1602"/>
            <x v="1604"/>
            <x v="1640"/>
            <x v="1651"/>
            <x v="1669"/>
            <x v="1670"/>
            <x v="1673"/>
            <x v="1676"/>
            <x v="1688"/>
            <x v="1695"/>
            <x v="1699"/>
            <x v="1704"/>
            <x v="1715"/>
            <x v="1720"/>
            <x v="1725"/>
            <x v="1727"/>
            <x v="1730"/>
            <x v="1737"/>
            <x v="1739"/>
            <x v="1741"/>
            <x v="1755"/>
            <x v="1759"/>
          </reference>
        </references>
      </pivotArea>
    </format>
    <format dxfId="1057">
      <pivotArea dataOnly="0" labelOnly="1" fieldPosition="0">
        <references count="1">
          <reference field="6" count="50">
            <x v="1782"/>
            <x v="1787"/>
            <x v="1794"/>
            <x v="1799"/>
            <x v="1801"/>
            <x v="1811"/>
            <x v="1815"/>
            <x v="1817"/>
            <x v="1829"/>
            <x v="1841"/>
            <x v="1847"/>
            <x v="1851"/>
            <x v="1886"/>
            <x v="1896"/>
            <x v="1903"/>
            <x v="1905"/>
            <x v="1909"/>
            <x v="1910"/>
            <x v="1920"/>
            <x v="1926"/>
            <x v="1930"/>
            <x v="1934"/>
            <x v="1936"/>
            <x v="1938"/>
            <x v="1955"/>
            <x v="1964"/>
            <x v="1972"/>
            <x v="1974"/>
            <x v="1979"/>
            <x v="1984"/>
            <x v="1991"/>
            <x v="2015"/>
            <x v="2024"/>
            <x v="2028"/>
            <x v="2036"/>
            <x v="2045"/>
            <x v="2057"/>
            <x v="2061"/>
            <x v="2072"/>
            <x v="2075"/>
            <x v="2089"/>
            <x v="2093"/>
            <x v="2106"/>
            <x v="2108"/>
            <x v="2113"/>
            <x v="2126"/>
            <x v="2129"/>
            <x v="2131"/>
            <x v="2134"/>
            <x v="2143"/>
          </reference>
        </references>
      </pivotArea>
    </format>
    <format dxfId="1056">
      <pivotArea dataOnly="0" labelOnly="1" fieldPosition="0">
        <references count="1">
          <reference field="6" count="50">
            <x v="2146"/>
            <x v="2148"/>
            <x v="2167"/>
            <x v="2178"/>
            <x v="2195"/>
            <x v="2196"/>
            <x v="2206"/>
            <x v="2212"/>
            <x v="2214"/>
            <x v="2236"/>
            <x v="2241"/>
            <x v="2243"/>
            <x v="2257"/>
            <x v="2261"/>
            <x v="2268"/>
            <x v="2272"/>
            <x v="2291"/>
            <x v="2300"/>
            <x v="2306"/>
            <x v="2313"/>
            <x v="2318"/>
            <x v="2319"/>
            <x v="2329"/>
            <x v="2332"/>
            <x v="2354"/>
            <x v="2365"/>
            <x v="2373"/>
            <x v="2385"/>
            <x v="2388"/>
            <x v="2393"/>
            <x v="2394"/>
            <x v="2399"/>
            <x v="2400"/>
            <x v="2414"/>
            <x v="2419"/>
            <x v="2438"/>
            <x v="2447"/>
            <x v="2453"/>
            <x v="2458"/>
            <x v="2465"/>
            <x v="2489"/>
            <x v="2491"/>
            <x v="2493"/>
            <x v="2496"/>
            <x v="2498"/>
            <x v="2508"/>
            <x v="2511"/>
            <x v="2517"/>
            <x v="2520"/>
            <x v="2531"/>
          </reference>
        </references>
      </pivotArea>
    </format>
    <format dxfId="1055">
      <pivotArea dataOnly="0" labelOnly="1" fieldPosition="0">
        <references count="1">
          <reference field="6" count="50">
            <x v="2538"/>
            <x v="2541"/>
            <x v="2542"/>
            <x v="2547"/>
            <x v="2562"/>
            <x v="2569"/>
            <x v="2574"/>
            <x v="2583"/>
            <x v="2585"/>
            <x v="2588"/>
            <x v="2591"/>
            <x v="2601"/>
            <x v="2603"/>
            <x v="2617"/>
            <x v="2618"/>
            <x v="2620"/>
            <x v="2621"/>
            <x v="2627"/>
            <x v="2634"/>
            <x v="2640"/>
            <x v="2641"/>
            <x v="2656"/>
            <x v="2658"/>
            <x v="2659"/>
            <x v="2660"/>
            <x v="2670"/>
            <x v="2673"/>
            <x v="2676"/>
            <x v="2684"/>
            <x v="2699"/>
            <x v="2700"/>
            <x v="2720"/>
            <x v="2724"/>
            <x v="2735"/>
            <x v="2736"/>
            <x v="2738"/>
            <x v="2743"/>
            <x v="2744"/>
            <x v="2752"/>
            <x v="2754"/>
            <x v="2758"/>
            <x v="2762"/>
            <x v="2766"/>
            <x v="2770"/>
            <x v="2772"/>
            <x v="2823"/>
            <x v="2825"/>
            <x v="2840"/>
            <x v="2842"/>
            <x v="2850"/>
          </reference>
        </references>
      </pivotArea>
    </format>
    <format dxfId="1054">
      <pivotArea dataOnly="0" labelOnly="1" fieldPosition="0">
        <references count="1">
          <reference field="6" count="6">
            <x v="2867"/>
            <x v="2871"/>
            <x v="2885"/>
            <x v="2891"/>
            <x v="2898"/>
            <x v="2901"/>
          </reference>
        </references>
      </pivotArea>
    </format>
    <format dxfId="1053">
      <pivotArea collapsedLevelsAreSubtotals="1" fieldPosition="0">
        <references count="1">
          <reference field="6" count="1">
            <x v="72"/>
          </reference>
        </references>
      </pivotArea>
    </format>
    <format dxfId="1052">
      <pivotArea collapsedLevelsAreSubtotals="1" fieldPosition="0">
        <references count="1">
          <reference field="6" count="1">
            <x v="76"/>
          </reference>
        </references>
      </pivotArea>
    </format>
    <format dxfId="1051">
      <pivotArea collapsedLevelsAreSubtotals="1" fieldPosition="0">
        <references count="1">
          <reference field="6" count="1">
            <x v="99"/>
          </reference>
        </references>
      </pivotArea>
    </format>
    <format dxfId="1050">
      <pivotArea collapsedLevelsAreSubtotals="1" fieldPosition="0">
        <references count="1">
          <reference field="6" count="1">
            <x v="107"/>
          </reference>
        </references>
      </pivotArea>
    </format>
    <format dxfId="1049">
      <pivotArea collapsedLevelsAreSubtotals="1" fieldPosition="0">
        <references count="1">
          <reference field="6" count="1">
            <x v="111"/>
          </reference>
        </references>
      </pivotArea>
    </format>
    <format dxfId="1048">
      <pivotArea collapsedLevelsAreSubtotals="1" fieldPosition="0">
        <references count="1">
          <reference field="6" count="1">
            <x v="113"/>
          </reference>
        </references>
      </pivotArea>
    </format>
    <format dxfId="1047">
      <pivotArea collapsedLevelsAreSubtotals="1" fieldPosition="0">
        <references count="1">
          <reference field="6" count="1">
            <x v="126"/>
          </reference>
        </references>
      </pivotArea>
    </format>
    <format dxfId="1046">
      <pivotArea collapsedLevelsAreSubtotals="1" fieldPosition="0">
        <references count="1">
          <reference field="6" count="1">
            <x v="135"/>
          </reference>
        </references>
      </pivotArea>
    </format>
    <format dxfId="1045">
      <pivotArea collapsedLevelsAreSubtotals="1" fieldPosition="0">
        <references count="1">
          <reference field="6" count="1">
            <x v="155"/>
          </reference>
        </references>
      </pivotArea>
    </format>
    <format dxfId="1044">
      <pivotArea collapsedLevelsAreSubtotals="1" fieldPosition="0">
        <references count="1">
          <reference field="6" count="1">
            <x v="169"/>
          </reference>
        </references>
      </pivotArea>
    </format>
    <format dxfId="1043">
      <pivotArea collapsedLevelsAreSubtotals="1" fieldPosition="0">
        <references count="1">
          <reference field="6" count="1">
            <x v="183"/>
          </reference>
        </references>
      </pivotArea>
    </format>
    <format dxfId="1042">
      <pivotArea collapsedLevelsAreSubtotals="1" fieldPosition="0">
        <references count="1">
          <reference field="6" count="1">
            <x v="184"/>
          </reference>
        </references>
      </pivotArea>
    </format>
    <format dxfId="1041">
      <pivotArea collapsedLevelsAreSubtotals="1" fieldPosition="0">
        <references count="1">
          <reference field="6" count="1">
            <x v="187"/>
          </reference>
        </references>
      </pivotArea>
    </format>
    <format dxfId="1040">
      <pivotArea collapsedLevelsAreSubtotals="1" fieldPosition="0">
        <references count="1">
          <reference field="6" count="1">
            <x v="202"/>
          </reference>
        </references>
      </pivotArea>
    </format>
    <format dxfId="1039">
      <pivotArea collapsedLevelsAreSubtotals="1" fieldPosition="0">
        <references count="1">
          <reference field="6" count="1">
            <x v="207"/>
          </reference>
        </references>
      </pivotArea>
    </format>
    <format dxfId="1038">
      <pivotArea collapsedLevelsAreSubtotals="1" fieldPosition="0">
        <references count="1">
          <reference field="6" count="1">
            <x v="223"/>
          </reference>
        </references>
      </pivotArea>
    </format>
    <format dxfId="1037">
      <pivotArea collapsedLevelsAreSubtotals="1" fieldPosition="0">
        <references count="1">
          <reference field="6" count="1">
            <x v="228"/>
          </reference>
        </references>
      </pivotArea>
    </format>
    <format dxfId="1036">
      <pivotArea collapsedLevelsAreSubtotals="1" fieldPosition="0">
        <references count="1">
          <reference field="6" count="1">
            <x v="240"/>
          </reference>
        </references>
      </pivotArea>
    </format>
    <format dxfId="1035">
      <pivotArea collapsedLevelsAreSubtotals="1" fieldPosition="0">
        <references count="1">
          <reference field="6" count="1">
            <x v="241"/>
          </reference>
        </references>
      </pivotArea>
    </format>
    <format dxfId="1034">
      <pivotArea collapsedLevelsAreSubtotals="1" fieldPosition="0">
        <references count="1">
          <reference field="6" count="1">
            <x v="248"/>
          </reference>
        </references>
      </pivotArea>
    </format>
    <format dxfId="1033">
      <pivotArea collapsedLevelsAreSubtotals="1" fieldPosition="0">
        <references count="1">
          <reference field="6" count="1">
            <x v="286"/>
          </reference>
        </references>
      </pivotArea>
    </format>
    <format dxfId="1032">
      <pivotArea collapsedLevelsAreSubtotals="1" fieldPosition="0">
        <references count="1">
          <reference field="6" count="1">
            <x v="298"/>
          </reference>
        </references>
      </pivotArea>
    </format>
    <format dxfId="1031">
      <pivotArea collapsedLevelsAreSubtotals="1" fieldPosition="0">
        <references count="1">
          <reference field="6" count="1">
            <x v="299"/>
          </reference>
        </references>
      </pivotArea>
    </format>
    <format dxfId="1030">
      <pivotArea collapsedLevelsAreSubtotals="1" fieldPosition="0">
        <references count="1">
          <reference field="6" count="1">
            <x v="307"/>
          </reference>
        </references>
      </pivotArea>
    </format>
    <format dxfId="1029">
      <pivotArea collapsedLevelsAreSubtotals="1" fieldPosition="0">
        <references count="1">
          <reference field="6" count="1">
            <x v="310"/>
          </reference>
        </references>
      </pivotArea>
    </format>
    <format dxfId="1028">
      <pivotArea collapsedLevelsAreSubtotals="1" fieldPosition="0">
        <references count="1">
          <reference field="6" count="1">
            <x v="311"/>
          </reference>
        </references>
      </pivotArea>
    </format>
    <format dxfId="1027">
      <pivotArea collapsedLevelsAreSubtotals="1" fieldPosition="0">
        <references count="1">
          <reference field="6" count="1">
            <x v="313"/>
          </reference>
        </references>
      </pivotArea>
    </format>
    <format dxfId="1026">
      <pivotArea collapsedLevelsAreSubtotals="1" fieldPosition="0">
        <references count="1">
          <reference field="6" count="1">
            <x v="322"/>
          </reference>
        </references>
      </pivotArea>
    </format>
    <format dxfId="1025">
      <pivotArea collapsedLevelsAreSubtotals="1" fieldPosition="0">
        <references count="1">
          <reference field="6" count="1">
            <x v="335"/>
          </reference>
        </references>
      </pivotArea>
    </format>
    <format dxfId="1024">
      <pivotArea collapsedLevelsAreSubtotals="1" fieldPosition="0">
        <references count="1">
          <reference field="6" count="1">
            <x v="338"/>
          </reference>
        </references>
      </pivotArea>
    </format>
    <format dxfId="1023">
      <pivotArea collapsedLevelsAreSubtotals="1" fieldPosition="0">
        <references count="1">
          <reference field="6" count="1">
            <x v="350"/>
          </reference>
        </references>
      </pivotArea>
    </format>
    <format dxfId="1022">
      <pivotArea collapsedLevelsAreSubtotals="1" fieldPosition="0">
        <references count="1">
          <reference field="6" count="1">
            <x v="358"/>
          </reference>
        </references>
      </pivotArea>
    </format>
    <format dxfId="1021">
      <pivotArea collapsedLevelsAreSubtotals="1" fieldPosition="0">
        <references count="1">
          <reference field="6" count="1">
            <x v="367"/>
          </reference>
        </references>
      </pivotArea>
    </format>
    <format dxfId="1020">
      <pivotArea collapsedLevelsAreSubtotals="1" fieldPosition="0">
        <references count="1">
          <reference field="6" count="1">
            <x v="388"/>
          </reference>
        </references>
      </pivotArea>
    </format>
    <format dxfId="1019">
      <pivotArea collapsedLevelsAreSubtotals="1" fieldPosition="0">
        <references count="1">
          <reference field="6" count="1">
            <x v="393"/>
          </reference>
        </references>
      </pivotArea>
    </format>
    <format dxfId="1018">
      <pivotArea collapsedLevelsAreSubtotals="1" fieldPosition="0">
        <references count="1">
          <reference field="6" count="1">
            <x v="402"/>
          </reference>
        </references>
      </pivotArea>
    </format>
    <format dxfId="1017">
      <pivotArea collapsedLevelsAreSubtotals="1" fieldPosition="0">
        <references count="1">
          <reference field="6" count="1">
            <x v="404"/>
          </reference>
        </references>
      </pivotArea>
    </format>
    <format dxfId="1016">
      <pivotArea collapsedLevelsAreSubtotals="1" fieldPosition="0">
        <references count="1">
          <reference field="6" count="1">
            <x v="412"/>
          </reference>
        </references>
      </pivotArea>
    </format>
    <format dxfId="1015">
      <pivotArea collapsedLevelsAreSubtotals="1" fieldPosition="0">
        <references count="1">
          <reference field="6" count="1">
            <x v="425"/>
          </reference>
        </references>
      </pivotArea>
    </format>
    <format dxfId="1014">
      <pivotArea collapsedLevelsAreSubtotals="1" fieldPosition="0">
        <references count="1">
          <reference field="6" count="1">
            <x v="429"/>
          </reference>
        </references>
      </pivotArea>
    </format>
    <format dxfId="1013">
      <pivotArea collapsedLevelsAreSubtotals="1" fieldPosition="0">
        <references count="1">
          <reference field="6" count="1">
            <x v="431"/>
          </reference>
        </references>
      </pivotArea>
    </format>
    <format dxfId="1012">
      <pivotArea collapsedLevelsAreSubtotals="1" fieldPosition="0">
        <references count="1">
          <reference field="6" count="1">
            <x v="432"/>
          </reference>
        </references>
      </pivotArea>
    </format>
    <format dxfId="1011">
      <pivotArea collapsedLevelsAreSubtotals="1" fieldPosition="0">
        <references count="1">
          <reference field="6" count="1">
            <x v="436"/>
          </reference>
        </references>
      </pivotArea>
    </format>
    <format dxfId="1010">
      <pivotArea collapsedLevelsAreSubtotals="1" fieldPosition="0">
        <references count="1">
          <reference field="6" count="1">
            <x v="442"/>
          </reference>
        </references>
      </pivotArea>
    </format>
    <format dxfId="1009">
      <pivotArea collapsedLevelsAreSubtotals="1" fieldPosition="0">
        <references count="1">
          <reference field="6" count="1">
            <x v="447"/>
          </reference>
        </references>
      </pivotArea>
    </format>
    <format dxfId="1008">
      <pivotArea collapsedLevelsAreSubtotals="1" fieldPosition="0">
        <references count="1">
          <reference field="6" count="1">
            <x v="449"/>
          </reference>
        </references>
      </pivotArea>
    </format>
    <format dxfId="1007">
      <pivotArea collapsedLevelsAreSubtotals="1" fieldPosition="0">
        <references count="1">
          <reference field="6" count="1">
            <x v="465"/>
          </reference>
        </references>
      </pivotArea>
    </format>
    <format dxfId="1006">
      <pivotArea collapsedLevelsAreSubtotals="1" fieldPosition="0">
        <references count="1">
          <reference field="6" count="1">
            <x v="474"/>
          </reference>
        </references>
      </pivotArea>
    </format>
    <format dxfId="1005">
      <pivotArea collapsedLevelsAreSubtotals="1" fieldPosition="0">
        <references count="1">
          <reference field="6" count="1">
            <x v="495"/>
          </reference>
        </references>
      </pivotArea>
    </format>
    <format dxfId="1004">
      <pivotArea collapsedLevelsAreSubtotals="1" fieldPosition="0">
        <references count="1">
          <reference field="6" count="1">
            <x v="505"/>
          </reference>
        </references>
      </pivotArea>
    </format>
    <format dxfId="1003">
      <pivotArea collapsedLevelsAreSubtotals="1" fieldPosition="0">
        <references count="1">
          <reference field="6" count="1">
            <x v="507"/>
          </reference>
        </references>
      </pivotArea>
    </format>
    <format dxfId="1002">
      <pivotArea collapsedLevelsAreSubtotals="1" fieldPosition="0">
        <references count="1">
          <reference field="6" count="1">
            <x v="510"/>
          </reference>
        </references>
      </pivotArea>
    </format>
    <format dxfId="1001">
      <pivotArea collapsedLevelsAreSubtotals="1" fieldPosition="0">
        <references count="1">
          <reference field="6" count="1">
            <x v="524"/>
          </reference>
        </references>
      </pivotArea>
    </format>
    <format dxfId="1000">
      <pivotArea collapsedLevelsAreSubtotals="1" fieldPosition="0">
        <references count="1">
          <reference field="6" count="1">
            <x v="536"/>
          </reference>
        </references>
      </pivotArea>
    </format>
    <format dxfId="999">
      <pivotArea collapsedLevelsAreSubtotals="1" fieldPosition="0">
        <references count="1">
          <reference field="6" count="1">
            <x v="553"/>
          </reference>
        </references>
      </pivotArea>
    </format>
    <format dxfId="998">
      <pivotArea collapsedLevelsAreSubtotals="1" fieldPosition="0">
        <references count="1">
          <reference field="6" count="1">
            <x v="560"/>
          </reference>
        </references>
      </pivotArea>
    </format>
    <format dxfId="997">
      <pivotArea collapsedLevelsAreSubtotals="1" fieldPosition="0">
        <references count="1">
          <reference field="6" count="1">
            <x v="570"/>
          </reference>
        </references>
      </pivotArea>
    </format>
    <format dxfId="996">
      <pivotArea collapsedLevelsAreSubtotals="1" fieldPosition="0">
        <references count="1">
          <reference field="6" count="1">
            <x v="587"/>
          </reference>
        </references>
      </pivotArea>
    </format>
    <format dxfId="995">
      <pivotArea collapsedLevelsAreSubtotals="1" fieldPosition="0">
        <references count="1">
          <reference field="6" count="1">
            <x v="588"/>
          </reference>
        </references>
      </pivotArea>
    </format>
    <format dxfId="994">
      <pivotArea collapsedLevelsAreSubtotals="1" fieldPosition="0">
        <references count="1">
          <reference field="6" count="1">
            <x v="599"/>
          </reference>
        </references>
      </pivotArea>
    </format>
    <format dxfId="993">
      <pivotArea collapsedLevelsAreSubtotals="1" fieldPosition="0">
        <references count="1">
          <reference field="6" count="1">
            <x v="605"/>
          </reference>
        </references>
      </pivotArea>
    </format>
    <format dxfId="992">
      <pivotArea collapsedLevelsAreSubtotals="1" fieldPosition="0">
        <references count="1">
          <reference field="6" count="1">
            <x v="612"/>
          </reference>
        </references>
      </pivotArea>
    </format>
    <format dxfId="991">
      <pivotArea collapsedLevelsAreSubtotals="1" fieldPosition="0">
        <references count="1">
          <reference field="6" count="1">
            <x v="615"/>
          </reference>
        </references>
      </pivotArea>
    </format>
    <format dxfId="990">
      <pivotArea collapsedLevelsAreSubtotals="1" fieldPosition="0">
        <references count="1">
          <reference field="6" count="1">
            <x v="617"/>
          </reference>
        </references>
      </pivotArea>
    </format>
    <format dxfId="989">
      <pivotArea collapsedLevelsAreSubtotals="1" fieldPosition="0">
        <references count="1">
          <reference field="6" count="1">
            <x v="623"/>
          </reference>
        </references>
      </pivotArea>
    </format>
    <format dxfId="988">
      <pivotArea collapsedLevelsAreSubtotals="1" fieldPosition="0">
        <references count="1">
          <reference field="6" count="1">
            <x v="627"/>
          </reference>
        </references>
      </pivotArea>
    </format>
    <format dxfId="987">
      <pivotArea collapsedLevelsAreSubtotals="1" fieldPosition="0">
        <references count="1">
          <reference field="6" count="1">
            <x v="628"/>
          </reference>
        </references>
      </pivotArea>
    </format>
    <format dxfId="986">
      <pivotArea collapsedLevelsAreSubtotals="1" fieldPosition="0">
        <references count="1">
          <reference field="6" count="1">
            <x v="632"/>
          </reference>
        </references>
      </pivotArea>
    </format>
    <format dxfId="985">
      <pivotArea collapsedLevelsAreSubtotals="1" fieldPosition="0">
        <references count="1">
          <reference field="6" count="1">
            <x v="657"/>
          </reference>
        </references>
      </pivotArea>
    </format>
    <format dxfId="984">
      <pivotArea collapsedLevelsAreSubtotals="1" fieldPosition="0">
        <references count="1">
          <reference field="6" count="1">
            <x v="661"/>
          </reference>
        </references>
      </pivotArea>
    </format>
    <format dxfId="983">
      <pivotArea collapsedLevelsAreSubtotals="1" fieldPosition="0">
        <references count="1">
          <reference field="6" count="1">
            <x v="696"/>
          </reference>
        </references>
      </pivotArea>
    </format>
    <format dxfId="982">
      <pivotArea collapsedLevelsAreSubtotals="1" fieldPosition="0">
        <references count="1">
          <reference field="6" count="1">
            <x v="700"/>
          </reference>
        </references>
      </pivotArea>
    </format>
    <format dxfId="981">
      <pivotArea collapsedLevelsAreSubtotals="1" fieldPosition="0">
        <references count="1">
          <reference field="6" count="1">
            <x v="704"/>
          </reference>
        </references>
      </pivotArea>
    </format>
    <format dxfId="980">
      <pivotArea collapsedLevelsAreSubtotals="1" fieldPosition="0">
        <references count="1">
          <reference field="6" count="1">
            <x v="706"/>
          </reference>
        </references>
      </pivotArea>
    </format>
    <format dxfId="979">
      <pivotArea collapsedLevelsAreSubtotals="1" fieldPosition="0">
        <references count="1">
          <reference field="6" count="1">
            <x v="717"/>
          </reference>
        </references>
      </pivotArea>
    </format>
    <format dxfId="978">
      <pivotArea collapsedLevelsAreSubtotals="1" fieldPosition="0">
        <references count="1">
          <reference field="6" count="1">
            <x v="761"/>
          </reference>
        </references>
      </pivotArea>
    </format>
    <format dxfId="977">
      <pivotArea collapsedLevelsAreSubtotals="1" fieldPosition="0">
        <references count="1">
          <reference field="6" count="1">
            <x v="772"/>
          </reference>
        </references>
      </pivotArea>
    </format>
    <format dxfId="976">
      <pivotArea collapsedLevelsAreSubtotals="1" fieldPosition="0">
        <references count="1">
          <reference field="6" count="1">
            <x v="785"/>
          </reference>
        </references>
      </pivotArea>
    </format>
    <format dxfId="975">
      <pivotArea collapsedLevelsAreSubtotals="1" fieldPosition="0">
        <references count="1">
          <reference field="6" count="1">
            <x v="791"/>
          </reference>
        </references>
      </pivotArea>
    </format>
    <format dxfId="974">
      <pivotArea collapsedLevelsAreSubtotals="1" fieldPosition="0">
        <references count="1">
          <reference field="6" count="1">
            <x v="801"/>
          </reference>
        </references>
      </pivotArea>
    </format>
    <format dxfId="973">
      <pivotArea collapsedLevelsAreSubtotals="1" fieldPosition="0">
        <references count="1">
          <reference field="6" count="1">
            <x v="802"/>
          </reference>
        </references>
      </pivotArea>
    </format>
    <format dxfId="972">
      <pivotArea collapsedLevelsAreSubtotals="1" fieldPosition="0">
        <references count="1">
          <reference field="6" count="1">
            <x v="810"/>
          </reference>
        </references>
      </pivotArea>
    </format>
    <format dxfId="971">
      <pivotArea collapsedLevelsAreSubtotals="1" fieldPosition="0">
        <references count="1">
          <reference field="6" count="1">
            <x v="816"/>
          </reference>
        </references>
      </pivotArea>
    </format>
    <format dxfId="970">
      <pivotArea collapsedLevelsAreSubtotals="1" fieldPosition="0">
        <references count="1">
          <reference field="6" count="1">
            <x v="827"/>
          </reference>
        </references>
      </pivotArea>
    </format>
    <format dxfId="969">
      <pivotArea collapsedLevelsAreSubtotals="1" fieldPosition="0">
        <references count="1">
          <reference field="6" count="1">
            <x v="833"/>
          </reference>
        </references>
      </pivotArea>
    </format>
    <format dxfId="968">
      <pivotArea collapsedLevelsAreSubtotals="1" fieldPosition="0">
        <references count="1">
          <reference field="6" count="1">
            <x v="836"/>
          </reference>
        </references>
      </pivotArea>
    </format>
    <format dxfId="967">
      <pivotArea collapsedLevelsAreSubtotals="1" fieldPosition="0">
        <references count="1">
          <reference field="6" count="1">
            <x v="844"/>
          </reference>
        </references>
      </pivotArea>
    </format>
    <format dxfId="966">
      <pivotArea collapsedLevelsAreSubtotals="1" fieldPosition="0">
        <references count="1">
          <reference field="6" count="1">
            <x v="855"/>
          </reference>
        </references>
      </pivotArea>
    </format>
    <format dxfId="965">
      <pivotArea collapsedLevelsAreSubtotals="1" fieldPosition="0">
        <references count="1">
          <reference field="6" count="1">
            <x v="892"/>
          </reference>
        </references>
      </pivotArea>
    </format>
    <format dxfId="964">
      <pivotArea collapsedLevelsAreSubtotals="1" fieldPosition="0">
        <references count="1">
          <reference field="6" count="1">
            <x v="901"/>
          </reference>
        </references>
      </pivotArea>
    </format>
    <format dxfId="963">
      <pivotArea collapsedLevelsAreSubtotals="1" fieldPosition="0">
        <references count="1">
          <reference field="6" count="1">
            <x v="913"/>
          </reference>
        </references>
      </pivotArea>
    </format>
    <format dxfId="962">
      <pivotArea collapsedLevelsAreSubtotals="1" fieldPosition="0">
        <references count="1">
          <reference field="6" count="1">
            <x v="924"/>
          </reference>
        </references>
      </pivotArea>
    </format>
    <format dxfId="961">
      <pivotArea collapsedLevelsAreSubtotals="1" fieldPosition="0">
        <references count="1">
          <reference field="6" count="1">
            <x v="948"/>
          </reference>
        </references>
      </pivotArea>
    </format>
    <format dxfId="960">
      <pivotArea collapsedLevelsAreSubtotals="1" fieldPosition="0">
        <references count="1">
          <reference field="6" count="1">
            <x v="957"/>
          </reference>
        </references>
      </pivotArea>
    </format>
    <format dxfId="959">
      <pivotArea collapsedLevelsAreSubtotals="1" fieldPosition="0">
        <references count="1">
          <reference field="6" count="1">
            <x v="989"/>
          </reference>
        </references>
      </pivotArea>
    </format>
    <format dxfId="958">
      <pivotArea collapsedLevelsAreSubtotals="1" fieldPosition="0">
        <references count="1">
          <reference field="6" count="1">
            <x v="1008"/>
          </reference>
        </references>
      </pivotArea>
    </format>
    <format dxfId="957">
      <pivotArea collapsedLevelsAreSubtotals="1" fieldPosition="0">
        <references count="1">
          <reference field="6" count="1">
            <x v="1031"/>
          </reference>
        </references>
      </pivotArea>
    </format>
    <format dxfId="956">
      <pivotArea collapsedLevelsAreSubtotals="1" fieldPosition="0">
        <references count="1">
          <reference field="6" count="1">
            <x v="1033"/>
          </reference>
        </references>
      </pivotArea>
    </format>
    <format dxfId="955">
      <pivotArea collapsedLevelsAreSubtotals="1" fieldPosition="0">
        <references count="1">
          <reference field="6" count="1">
            <x v="1037"/>
          </reference>
        </references>
      </pivotArea>
    </format>
    <format dxfId="954">
      <pivotArea collapsedLevelsAreSubtotals="1" fieldPosition="0">
        <references count="1">
          <reference field="6" count="1">
            <x v="1043"/>
          </reference>
        </references>
      </pivotArea>
    </format>
    <format dxfId="953">
      <pivotArea collapsedLevelsAreSubtotals="1" fieldPosition="0">
        <references count="1">
          <reference field="6" count="1">
            <x v="1078"/>
          </reference>
        </references>
      </pivotArea>
    </format>
    <format dxfId="952">
      <pivotArea collapsedLevelsAreSubtotals="1" fieldPosition="0">
        <references count="1">
          <reference field="6" count="1">
            <x v="1081"/>
          </reference>
        </references>
      </pivotArea>
    </format>
    <format dxfId="951">
      <pivotArea collapsedLevelsAreSubtotals="1" fieldPosition="0">
        <references count="1">
          <reference field="6" count="1">
            <x v="1083"/>
          </reference>
        </references>
      </pivotArea>
    </format>
    <format dxfId="950">
      <pivotArea collapsedLevelsAreSubtotals="1" fieldPosition="0">
        <references count="1">
          <reference field="6" count="1">
            <x v="1085"/>
          </reference>
        </references>
      </pivotArea>
    </format>
    <format dxfId="949">
      <pivotArea collapsedLevelsAreSubtotals="1" fieldPosition="0">
        <references count="1">
          <reference field="6" count="1">
            <x v="1091"/>
          </reference>
        </references>
      </pivotArea>
    </format>
    <format dxfId="948">
      <pivotArea collapsedLevelsAreSubtotals="1" fieldPosition="0">
        <references count="1">
          <reference field="6" count="1">
            <x v="1099"/>
          </reference>
        </references>
      </pivotArea>
    </format>
    <format dxfId="947">
      <pivotArea collapsedLevelsAreSubtotals="1" fieldPosition="0">
        <references count="1">
          <reference field="6" count="1">
            <x v="1117"/>
          </reference>
        </references>
      </pivotArea>
    </format>
    <format dxfId="946">
      <pivotArea collapsedLevelsAreSubtotals="1" fieldPosition="0">
        <references count="1">
          <reference field="6" count="1">
            <x v="1123"/>
          </reference>
        </references>
      </pivotArea>
    </format>
    <format dxfId="945">
      <pivotArea collapsedLevelsAreSubtotals="1" fieldPosition="0">
        <references count="1">
          <reference field="6" count="1">
            <x v="1129"/>
          </reference>
        </references>
      </pivotArea>
    </format>
    <format dxfId="944">
      <pivotArea collapsedLevelsAreSubtotals="1" fieldPosition="0">
        <references count="1">
          <reference field="6" count="1">
            <x v="1132"/>
          </reference>
        </references>
      </pivotArea>
    </format>
    <format dxfId="943">
      <pivotArea collapsedLevelsAreSubtotals="1" fieldPosition="0">
        <references count="1">
          <reference field="6" count="1">
            <x v="1137"/>
          </reference>
        </references>
      </pivotArea>
    </format>
    <format dxfId="942">
      <pivotArea collapsedLevelsAreSubtotals="1" fieldPosition="0">
        <references count="1">
          <reference field="6" count="1">
            <x v="1139"/>
          </reference>
        </references>
      </pivotArea>
    </format>
    <format dxfId="941">
      <pivotArea collapsedLevelsAreSubtotals="1" fieldPosition="0">
        <references count="1">
          <reference field="6" count="1">
            <x v="1142"/>
          </reference>
        </references>
      </pivotArea>
    </format>
    <format dxfId="940">
      <pivotArea collapsedLevelsAreSubtotals="1" fieldPosition="0">
        <references count="1">
          <reference field="6" count="1">
            <x v="1149"/>
          </reference>
        </references>
      </pivotArea>
    </format>
    <format dxfId="939">
      <pivotArea collapsedLevelsAreSubtotals="1" fieldPosition="0">
        <references count="1">
          <reference field="6" count="1">
            <x v="1151"/>
          </reference>
        </references>
      </pivotArea>
    </format>
    <format dxfId="938">
      <pivotArea collapsedLevelsAreSubtotals="1" fieldPosition="0">
        <references count="1">
          <reference field="6" count="1">
            <x v="1165"/>
          </reference>
        </references>
      </pivotArea>
    </format>
    <format dxfId="937">
      <pivotArea collapsedLevelsAreSubtotals="1" fieldPosition="0">
        <references count="1">
          <reference field="6" count="1">
            <x v="1184"/>
          </reference>
        </references>
      </pivotArea>
    </format>
    <format dxfId="936">
      <pivotArea collapsedLevelsAreSubtotals="1" fieldPosition="0">
        <references count="1">
          <reference field="6" count="1">
            <x v="1188"/>
          </reference>
        </references>
      </pivotArea>
    </format>
    <format dxfId="935">
      <pivotArea collapsedLevelsAreSubtotals="1" fieldPosition="0">
        <references count="1">
          <reference field="6" count="1">
            <x v="1197"/>
          </reference>
        </references>
      </pivotArea>
    </format>
    <format dxfId="934">
      <pivotArea collapsedLevelsAreSubtotals="1" fieldPosition="0">
        <references count="1">
          <reference field="6" count="1">
            <x v="1198"/>
          </reference>
        </references>
      </pivotArea>
    </format>
    <format dxfId="933">
      <pivotArea collapsedLevelsAreSubtotals="1" fieldPosition="0">
        <references count="1">
          <reference field="6" count="1">
            <x v="1226"/>
          </reference>
        </references>
      </pivotArea>
    </format>
    <format dxfId="932">
      <pivotArea collapsedLevelsAreSubtotals="1" fieldPosition="0">
        <references count="1">
          <reference field="6" count="1">
            <x v="1251"/>
          </reference>
        </references>
      </pivotArea>
    </format>
    <format dxfId="931">
      <pivotArea collapsedLevelsAreSubtotals="1" fieldPosition="0">
        <references count="1">
          <reference field="6" count="1">
            <x v="1260"/>
          </reference>
        </references>
      </pivotArea>
    </format>
    <format dxfId="930">
      <pivotArea collapsedLevelsAreSubtotals="1" fieldPosition="0">
        <references count="1">
          <reference field="6" count="1">
            <x v="1268"/>
          </reference>
        </references>
      </pivotArea>
    </format>
    <format dxfId="929">
      <pivotArea collapsedLevelsAreSubtotals="1" fieldPosition="0">
        <references count="1">
          <reference field="6" count="1">
            <x v="1270"/>
          </reference>
        </references>
      </pivotArea>
    </format>
    <format dxfId="928">
      <pivotArea collapsedLevelsAreSubtotals="1" fieldPosition="0">
        <references count="1">
          <reference field="6" count="1">
            <x v="1272"/>
          </reference>
        </references>
      </pivotArea>
    </format>
    <format dxfId="927">
      <pivotArea collapsedLevelsAreSubtotals="1" fieldPosition="0">
        <references count="1">
          <reference field="6" count="1">
            <x v="1276"/>
          </reference>
        </references>
      </pivotArea>
    </format>
    <format dxfId="926">
      <pivotArea collapsedLevelsAreSubtotals="1" fieldPosition="0">
        <references count="1">
          <reference field="6" count="1">
            <x v="1288"/>
          </reference>
        </references>
      </pivotArea>
    </format>
    <format dxfId="925">
      <pivotArea collapsedLevelsAreSubtotals="1" fieldPosition="0">
        <references count="1">
          <reference field="6" count="1">
            <x v="1291"/>
          </reference>
        </references>
      </pivotArea>
    </format>
    <format dxfId="924">
      <pivotArea collapsedLevelsAreSubtotals="1" fieldPosition="0">
        <references count="1">
          <reference field="6" count="1">
            <x v="1293"/>
          </reference>
        </references>
      </pivotArea>
    </format>
    <format dxfId="923">
      <pivotArea collapsedLevelsAreSubtotals="1" fieldPosition="0">
        <references count="1">
          <reference field="6" count="1">
            <x v="1301"/>
          </reference>
        </references>
      </pivotArea>
    </format>
    <format dxfId="922">
      <pivotArea collapsedLevelsAreSubtotals="1" fieldPosition="0">
        <references count="1">
          <reference field="6" count="1">
            <x v="1305"/>
          </reference>
        </references>
      </pivotArea>
    </format>
    <format dxfId="921">
      <pivotArea collapsedLevelsAreSubtotals="1" fieldPosition="0">
        <references count="1">
          <reference field="6" count="1">
            <x v="1308"/>
          </reference>
        </references>
      </pivotArea>
    </format>
    <format dxfId="920">
      <pivotArea collapsedLevelsAreSubtotals="1" fieldPosition="0">
        <references count="1">
          <reference field="6" count="1">
            <x v="1312"/>
          </reference>
        </references>
      </pivotArea>
    </format>
    <format dxfId="919">
      <pivotArea collapsedLevelsAreSubtotals="1" fieldPosition="0">
        <references count="1">
          <reference field="6" count="1">
            <x v="1323"/>
          </reference>
        </references>
      </pivotArea>
    </format>
    <format dxfId="918">
      <pivotArea collapsedLevelsAreSubtotals="1" fieldPosition="0">
        <references count="1">
          <reference field="6" count="1">
            <x v="1333"/>
          </reference>
        </references>
      </pivotArea>
    </format>
    <format dxfId="917">
      <pivotArea collapsedLevelsAreSubtotals="1" fieldPosition="0">
        <references count="1">
          <reference field="6" count="1">
            <x v="1342"/>
          </reference>
        </references>
      </pivotArea>
    </format>
    <format dxfId="916">
      <pivotArea collapsedLevelsAreSubtotals="1" fieldPosition="0">
        <references count="1">
          <reference field="6" count="1">
            <x v="1350"/>
          </reference>
        </references>
      </pivotArea>
    </format>
    <format dxfId="915">
      <pivotArea collapsedLevelsAreSubtotals="1" fieldPosition="0">
        <references count="1">
          <reference field="6" count="1">
            <x v="1361"/>
          </reference>
        </references>
      </pivotArea>
    </format>
    <format dxfId="914">
      <pivotArea collapsedLevelsAreSubtotals="1" fieldPosition="0">
        <references count="1">
          <reference field="6" count="1">
            <x v="1374"/>
          </reference>
        </references>
      </pivotArea>
    </format>
    <format dxfId="913">
      <pivotArea collapsedLevelsAreSubtotals="1" fieldPosition="0">
        <references count="1">
          <reference field="6" count="1">
            <x v="1409"/>
          </reference>
        </references>
      </pivotArea>
    </format>
    <format dxfId="912">
      <pivotArea collapsedLevelsAreSubtotals="1" fieldPosition="0">
        <references count="1">
          <reference field="6" count="1">
            <x v="1412"/>
          </reference>
        </references>
      </pivotArea>
    </format>
    <format dxfId="911">
      <pivotArea collapsedLevelsAreSubtotals="1" fieldPosition="0">
        <references count="1">
          <reference field="6" count="1">
            <x v="1432"/>
          </reference>
        </references>
      </pivotArea>
    </format>
    <format dxfId="910">
      <pivotArea collapsedLevelsAreSubtotals="1" fieldPosition="0">
        <references count="1">
          <reference field="6" count="1">
            <x v="1433"/>
          </reference>
        </references>
      </pivotArea>
    </format>
    <format dxfId="909">
      <pivotArea collapsedLevelsAreSubtotals="1" fieldPosition="0">
        <references count="1">
          <reference field="6" count="1">
            <x v="1435"/>
          </reference>
        </references>
      </pivotArea>
    </format>
    <format dxfId="908">
      <pivotArea collapsedLevelsAreSubtotals="1" fieldPosition="0">
        <references count="1">
          <reference field="6" count="1">
            <x v="1441"/>
          </reference>
        </references>
      </pivotArea>
    </format>
    <format dxfId="907">
      <pivotArea collapsedLevelsAreSubtotals="1" fieldPosition="0">
        <references count="1">
          <reference field="6" count="1">
            <x v="1459"/>
          </reference>
        </references>
      </pivotArea>
    </format>
    <format dxfId="906">
      <pivotArea collapsedLevelsAreSubtotals="1" fieldPosition="0">
        <references count="1">
          <reference field="6" count="1">
            <x v="1469"/>
          </reference>
        </references>
      </pivotArea>
    </format>
    <format dxfId="905">
      <pivotArea collapsedLevelsAreSubtotals="1" fieldPosition="0">
        <references count="1">
          <reference field="6" count="1">
            <x v="1472"/>
          </reference>
        </references>
      </pivotArea>
    </format>
    <format dxfId="904">
      <pivotArea collapsedLevelsAreSubtotals="1" fieldPosition="0">
        <references count="1">
          <reference field="6" count="1">
            <x v="1479"/>
          </reference>
        </references>
      </pivotArea>
    </format>
    <format dxfId="903">
      <pivotArea collapsedLevelsAreSubtotals="1" fieldPosition="0">
        <references count="1">
          <reference field="6" count="1">
            <x v="1501"/>
          </reference>
        </references>
      </pivotArea>
    </format>
    <format dxfId="902">
      <pivotArea collapsedLevelsAreSubtotals="1" fieldPosition="0">
        <references count="1">
          <reference field="6" count="1">
            <x v="1508"/>
          </reference>
        </references>
      </pivotArea>
    </format>
    <format dxfId="901">
      <pivotArea collapsedLevelsAreSubtotals="1" fieldPosition="0">
        <references count="1">
          <reference field="6" count="1">
            <x v="1518"/>
          </reference>
        </references>
      </pivotArea>
    </format>
    <format dxfId="900">
      <pivotArea collapsedLevelsAreSubtotals="1" fieldPosition="0">
        <references count="1">
          <reference field="6" count="1">
            <x v="1521"/>
          </reference>
        </references>
      </pivotArea>
    </format>
    <format dxfId="899">
      <pivotArea collapsedLevelsAreSubtotals="1" fieldPosition="0">
        <references count="1">
          <reference field="6" count="1">
            <x v="1528"/>
          </reference>
        </references>
      </pivotArea>
    </format>
    <format dxfId="898">
      <pivotArea collapsedLevelsAreSubtotals="1" fieldPosition="0">
        <references count="1">
          <reference field="6" count="1">
            <x v="1529"/>
          </reference>
        </references>
      </pivotArea>
    </format>
    <format dxfId="897">
      <pivotArea collapsedLevelsAreSubtotals="1" fieldPosition="0">
        <references count="1">
          <reference field="6" count="1">
            <x v="1536"/>
          </reference>
        </references>
      </pivotArea>
    </format>
    <format dxfId="896">
      <pivotArea collapsedLevelsAreSubtotals="1" fieldPosition="0">
        <references count="1">
          <reference field="6" count="1">
            <x v="1537"/>
          </reference>
        </references>
      </pivotArea>
    </format>
    <format dxfId="895">
      <pivotArea collapsedLevelsAreSubtotals="1" fieldPosition="0">
        <references count="1">
          <reference field="6" count="1">
            <x v="1540"/>
          </reference>
        </references>
      </pivotArea>
    </format>
    <format dxfId="894">
      <pivotArea collapsedLevelsAreSubtotals="1" fieldPosition="0">
        <references count="1">
          <reference field="6" count="1">
            <x v="1557"/>
          </reference>
        </references>
      </pivotArea>
    </format>
    <format dxfId="893">
      <pivotArea collapsedLevelsAreSubtotals="1" fieldPosition="0">
        <references count="1">
          <reference field="6" count="1">
            <x v="1561"/>
          </reference>
        </references>
      </pivotArea>
    </format>
    <format dxfId="892">
      <pivotArea collapsedLevelsAreSubtotals="1" fieldPosition="0">
        <references count="1">
          <reference field="6" count="1">
            <x v="1564"/>
          </reference>
        </references>
      </pivotArea>
    </format>
    <format dxfId="891">
      <pivotArea collapsedLevelsAreSubtotals="1" fieldPosition="0">
        <references count="1">
          <reference field="6" count="1">
            <x v="1566"/>
          </reference>
        </references>
      </pivotArea>
    </format>
    <format dxfId="890">
      <pivotArea collapsedLevelsAreSubtotals="1" fieldPosition="0">
        <references count="1">
          <reference field="6" count="1">
            <x v="1582"/>
          </reference>
        </references>
      </pivotArea>
    </format>
    <format dxfId="889">
      <pivotArea collapsedLevelsAreSubtotals="1" fieldPosition="0">
        <references count="1">
          <reference field="6" count="1">
            <x v="1585"/>
          </reference>
        </references>
      </pivotArea>
    </format>
    <format dxfId="888">
      <pivotArea collapsedLevelsAreSubtotals="1" fieldPosition="0">
        <references count="1">
          <reference field="6" count="1">
            <x v="1591"/>
          </reference>
        </references>
      </pivotArea>
    </format>
    <format dxfId="887">
      <pivotArea collapsedLevelsAreSubtotals="1" fieldPosition="0">
        <references count="1">
          <reference field="6" count="1">
            <x v="1602"/>
          </reference>
        </references>
      </pivotArea>
    </format>
    <format dxfId="886">
      <pivotArea collapsedLevelsAreSubtotals="1" fieldPosition="0">
        <references count="1">
          <reference field="6" count="1">
            <x v="1604"/>
          </reference>
        </references>
      </pivotArea>
    </format>
    <format dxfId="885">
      <pivotArea collapsedLevelsAreSubtotals="1" fieldPosition="0">
        <references count="1">
          <reference field="6" count="1">
            <x v="1640"/>
          </reference>
        </references>
      </pivotArea>
    </format>
    <format dxfId="884">
      <pivotArea collapsedLevelsAreSubtotals="1" fieldPosition="0">
        <references count="1">
          <reference field="6" count="1">
            <x v="1651"/>
          </reference>
        </references>
      </pivotArea>
    </format>
    <format dxfId="883">
      <pivotArea collapsedLevelsAreSubtotals="1" fieldPosition="0">
        <references count="1">
          <reference field="6" count="1">
            <x v="1669"/>
          </reference>
        </references>
      </pivotArea>
    </format>
    <format dxfId="882">
      <pivotArea collapsedLevelsAreSubtotals="1" fieldPosition="0">
        <references count="1">
          <reference field="6" count="1">
            <x v="1670"/>
          </reference>
        </references>
      </pivotArea>
    </format>
    <format dxfId="881">
      <pivotArea collapsedLevelsAreSubtotals="1" fieldPosition="0">
        <references count="1">
          <reference field="6" count="1">
            <x v="1673"/>
          </reference>
        </references>
      </pivotArea>
    </format>
    <format dxfId="880">
      <pivotArea collapsedLevelsAreSubtotals="1" fieldPosition="0">
        <references count="1">
          <reference field="6" count="1">
            <x v="1676"/>
          </reference>
        </references>
      </pivotArea>
    </format>
    <format dxfId="879">
      <pivotArea collapsedLevelsAreSubtotals="1" fieldPosition="0">
        <references count="1">
          <reference field="6" count="1">
            <x v="1688"/>
          </reference>
        </references>
      </pivotArea>
    </format>
    <format dxfId="878">
      <pivotArea collapsedLevelsAreSubtotals="1" fieldPosition="0">
        <references count="1">
          <reference field="6" count="1">
            <x v="1695"/>
          </reference>
        </references>
      </pivotArea>
    </format>
    <format dxfId="877">
      <pivotArea collapsedLevelsAreSubtotals="1" fieldPosition="0">
        <references count="1">
          <reference field="6" count="1">
            <x v="1699"/>
          </reference>
        </references>
      </pivotArea>
    </format>
    <format dxfId="876">
      <pivotArea collapsedLevelsAreSubtotals="1" fieldPosition="0">
        <references count="1">
          <reference field="6" count="1">
            <x v="1704"/>
          </reference>
        </references>
      </pivotArea>
    </format>
    <format dxfId="875">
      <pivotArea collapsedLevelsAreSubtotals="1" fieldPosition="0">
        <references count="1">
          <reference field="6" count="1">
            <x v="1715"/>
          </reference>
        </references>
      </pivotArea>
    </format>
    <format dxfId="874">
      <pivotArea collapsedLevelsAreSubtotals="1" fieldPosition="0">
        <references count="1">
          <reference field="6" count="1">
            <x v="1720"/>
          </reference>
        </references>
      </pivotArea>
    </format>
    <format dxfId="873">
      <pivotArea collapsedLevelsAreSubtotals="1" fieldPosition="0">
        <references count="1">
          <reference field="6" count="1">
            <x v="1725"/>
          </reference>
        </references>
      </pivotArea>
    </format>
    <format dxfId="872">
      <pivotArea collapsedLevelsAreSubtotals="1" fieldPosition="0">
        <references count="1">
          <reference field="6" count="1">
            <x v="1727"/>
          </reference>
        </references>
      </pivotArea>
    </format>
    <format dxfId="871">
      <pivotArea collapsedLevelsAreSubtotals="1" fieldPosition="0">
        <references count="1">
          <reference field="6" count="1">
            <x v="1730"/>
          </reference>
        </references>
      </pivotArea>
    </format>
    <format dxfId="870">
      <pivotArea collapsedLevelsAreSubtotals="1" fieldPosition="0">
        <references count="1">
          <reference field="6" count="1">
            <x v="1737"/>
          </reference>
        </references>
      </pivotArea>
    </format>
    <format dxfId="869">
      <pivotArea collapsedLevelsAreSubtotals="1" fieldPosition="0">
        <references count="1">
          <reference field="6" count="1">
            <x v="1739"/>
          </reference>
        </references>
      </pivotArea>
    </format>
    <format dxfId="868">
      <pivotArea collapsedLevelsAreSubtotals="1" fieldPosition="0">
        <references count="1">
          <reference field="6" count="1">
            <x v="1741"/>
          </reference>
        </references>
      </pivotArea>
    </format>
    <format dxfId="867">
      <pivotArea collapsedLevelsAreSubtotals="1" fieldPosition="0">
        <references count="1">
          <reference field="6" count="1">
            <x v="1755"/>
          </reference>
        </references>
      </pivotArea>
    </format>
    <format dxfId="866">
      <pivotArea collapsedLevelsAreSubtotals="1" fieldPosition="0">
        <references count="1">
          <reference field="6" count="1">
            <x v="1759"/>
          </reference>
        </references>
      </pivotArea>
    </format>
    <format dxfId="865">
      <pivotArea collapsedLevelsAreSubtotals="1" fieldPosition="0">
        <references count="1">
          <reference field="6" count="1">
            <x v="1787"/>
          </reference>
        </references>
      </pivotArea>
    </format>
    <format dxfId="864">
      <pivotArea collapsedLevelsAreSubtotals="1" fieldPosition="0">
        <references count="1">
          <reference field="6" count="1">
            <x v="1794"/>
          </reference>
        </references>
      </pivotArea>
    </format>
    <format dxfId="863">
      <pivotArea collapsedLevelsAreSubtotals="1" fieldPosition="0">
        <references count="1">
          <reference field="6" count="1">
            <x v="1799"/>
          </reference>
        </references>
      </pivotArea>
    </format>
    <format dxfId="862">
      <pivotArea collapsedLevelsAreSubtotals="1" fieldPosition="0">
        <references count="1">
          <reference field="6" count="1">
            <x v="1801"/>
          </reference>
        </references>
      </pivotArea>
    </format>
    <format dxfId="861">
      <pivotArea collapsedLevelsAreSubtotals="1" fieldPosition="0">
        <references count="1">
          <reference field="6" count="1">
            <x v="1811"/>
          </reference>
        </references>
      </pivotArea>
    </format>
    <format dxfId="860">
      <pivotArea collapsedLevelsAreSubtotals="1" fieldPosition="0">
        <references count="1">
          <reference field="6" count="1">
            <x v="1815"/>
          </reference>
        </references>
      </pivotArea>
    </format>
    <format dxfId="859">
      <pivotArea collapsedLevelsAreSubtotals="1" fieldPosition="0">
        <references count="1">
          <reference field="6" count="1">
            <x v="1817"/>
          </reference>
        </references>
      </pivotArea>
    </format>
    <format dxfId="858">
      <pivotArea collapsedLevelsAreSubtotals="1" fieldPosition="0">
        <references count="1">
          <reference field="6" count="1">
            <x v="1841"/>
          </reference>
        </references>
      </pivotArea>
    </format>
    <format dxfId="857">
      <pivotArea collapsedLevelsAreSubtotals="1" fieldPosition="0">
        <references count="1">
          <reference field="6" count="1">
            <x v="1847"/>
          </reference>
        </references>
      </pivotArea>
    </format>
    <format dxfId="856">
      <pivotArea collapsedLevelsAreSubtotals="1" fieldPosition="0">
        <references count="1">
          <reference field="6" count="1">
            <x v="1851"/>
          </reference>
        </references>
      </pivotArea>
    </format>
    <format dxfId="855">
      <pivotArea collapsedLevelsAreSubtotals="1" fieldPosition="0">
        <references count="1">
          <reference field="6" count="1">
            <x v="1886"/>
          </reference>
        </references>
      </pivotArea>
    </format>
    <format dxfId="854">
      <pivotArea collapsedLevelsAreSubtotals="1" fieldPosition="0">
        <references count="1">
          <reference field="6" count="1">
            <x v="1903"/>
          </reference>
        </references>
      </pivotArea>
    </format>
    <format dxfId="853">
      <pivotArea collapsedLevelsAreSubtotals="1" fieldPosition="0">
        <references count="1">
          <reference field="6" count="1">
            <x v="1905"/>
          </reference>
        </references>
      </pivotArea>
    </format>
    <format dxfId="852">
      <pivotArea collapsedLevelsAreSubtotals="1" fieldPosition="0">
        <references count="1">
          <reference field="6" count="1">
            <x v="1909"/>
          </reference>
        </references>
      </pivotArea>
    </format>
    <format dxfId="851">
      <pivotArea collapsedLevelsAreSubtotals="1" fieldPosition="0">
        <references count="1">
          <reference field="6" count="1">
            <x v="1910"/>
          </reference>
        </references>
      </pivotArea>
    </format>
    <format dxfId="850">
      <pivotArea collapsedLevelsAreSubtotals="1" fieldPosition="0">
        <references count="1">
          <reference field="6" count="1">
            <x v="1920"/>
          </reference>
        </references>
      </pivotArea>
    </format>
    <format dxfId="849">
      <pivotArea collapsedLevelsAreSubtotals="1" fieldPosition="0">
        <references count="1">
          <reference field="6" count="1">
            <x v="1926"/>
          </reference>
        </references>
      </pivotArea>
    </format>
    <format dxfId="848">
      <pivotArea collapsedLevelsAreSubtotals="1" fieldPosition="0">
        <references count="1">
          <reference field="6" count="1">
            <x v="1934"/>
          </reference>
        </references>
      </pivotArea>
    </format>
    <format dxfId="847">
      <pivotArea collapsedLevelsAreSubtotals="1" fieldPosition="0">
        <references count="1">
          <reference field="6" count="1">
            <x v="1936"/>
          </reference>
        </references>
      </pivotArea>
    </format>
    <format dxfId="846">
      <pivotArea collapsedLevelsAreSubtotals="1" fieldPosition="0">
        <references count="1">
          <reference field="6" count="1">
            <x v="1938"/>
          </reference>
        </references>
      </pivotArea>
    </format>
    <format dxfId="845">
      <pivotArea collapsedLevelsAreSubtotals="1" fieldPosition="0">
        <references count="1">
          <reference field="6" count="1">
            <x v="1955"/>
          </reference>
        </references>
      </pivotArea>
    </format>
    <format dxfId="844">
      <pivotArea collapsedLevelsAreSubtotals="1" fieldPosition="0">
        <references count="1">
          <reference field="6" count="1">
            <x v="1972"/>
          </reference>
        </references>
      </pivotArea>
    </format>
    <format dxfId="843">
      <pivotArea collapsedLevelsAreSubtotals="1" fieldPosition="0">
        <references count="1">
          <reference field="6" count="1">
            <x v="1974"/>
          </reference>
        </references>
      </pivotArea>
    </format>
    <format dxfId="842">
      <pivotArea collapsedLevelsAreSubtotals="1" fieldPosition="0">
        <references count="1">
          <reference field="6" count="1">
            <x v="1979"/>
          </reference>
        </references>
      </pivotArea>
    </format>
    <format dxfId="841">
      <pivotArea collapsedLevelsAreSubtotals="1" fieldPosition="0">
        <references count="1">
          <reference field="6" count="1">
            <x v="1984"/>
          </reference>
        </references>
      </pivotArea>
    </format>
    <format dxfId="840">
      <pivotArea collapsedLevelsAreSubtotals="1" fieldPosition="0">
        <references count="1">
          <reference field="6" count="1">
            <x v="1991"/>
          </reference>
        </references>
      </pivotArea>
    </format>
    <format dxfId="839">
      <pivotArea collapsedLevelsAreSubtotals="1" fieldPosition="0">
        <references count="1">
          <reference field="6" count="1">
            <x v="2015"/>
          </reference>
        </references>
      </pivotArea>
    </format>
    <format dxfId="838">
      <pivotArea collapsedLevelsAreSubtotals="1" fieldPosition="0">
        <references count="1">
          <reference field="6" count="1">
            <x v="2036"/>
          </reference>
        </references>
      </pivotArea>
    </format>
    <format dxfId="837">
      <pivotArea collapsedLevelsAreSubtotals="1" fieldPosition="0">
        <references count="1">
          <reference field="6" count="1">
            <x v="2045"/>
          </reference>
        </references>
      </pivotArea>
    </format>
    <format dxfId="836">
      <pivotArea collapsedLevelsAreSubtotals="1" fieldPosition="0">
        <references count="1">
          <reference field="6" count="1">
            <x v="2057"/>
          </reference>
        </references>
      </pivotArea>
    </format>
    <format dxfId="835">
      <pivotArea collapsedLevelsAreSubtotals="1" fieldPosition="0">
        <references count="1">
          <reference field="6" count="1">
            <x v="2061"/>
          </reference>
        </references>
      </pivotArea>
    </format>
    <format dxfId="834">
      <pivotArea collapsedLevelsAreSubtotals="1" fieldPosition="0">
        <references count="1">
          <reference field="6" count="1">
            <x v="2072"/>
          </reference>
        </references>
      </pivotArea>
    </format>
    <format dxfId="833">
      <pivotArea collapsedLevelsAreSubtotals="1" fieldPosition="0">
        <references count="1">
          <reference field="6" count="1">
            <x v="2093"/>
          </reference>
        </references>
      </pivotArea>
    </format>
    <format dxfId="832">
      <pivotArea collapsedLevelsAreSubtotals="1" fieldPosition="0">
        <references count="1">
          <reference field="6" count="1">
            <x v="2106"/>
          </reference>
        </references>
      </pivotArea>
    </format>
    <format dxfId="831">
      <pivotArea collapsedLevelsAreSubtotals="1" fieldPosition="0">
        <references count="1">
          <reference field="6" count="1">
            <x v="2108"/>
          </reference>
        </references>
      </pivotArea>
    </format>
    <format dxfId="830">
      <pivotArea collapsedLevelsAreSubtotals="1" fieldPosition="0">
        <references count="1">
          <reference field="6" count="1">
            <x v="2113"/>
          </reference>
        </references>
      </pivotArea>
    </format>
    <format dxfId="829">
      <pivotArea collapsedLevelsAreSubtotals="1" fieldPosition="0">
        <references count="1">
          <reference field="6" count="1">
            <x v="2129"/>
          </reference>
        </references>
      </pivotArea>
    </format>
    <format dxfId="828">
      <pivotArea collapsedLevelsAreSubtotals="1" fieldPosition="0">
        <references count="1">
          <reference field="6" count="1">
            <x v="2131"/>
          </reference>
        </references>
      </pivotArea>
    </format>
    <format dxfId="827">
      <pivotArea collapsedLevelsAreSubtotals="1" fieldPosition="0">
        <references count="1">
          <reference field="6" count="1">
            <x v="2134"/>
          </reference>
        </references>
      </pivotArea>
    </format>
    <format dxfId="826">
      <pivotArea collapsedLevelsAreSubtotals="1" fieldPosition="0">
        <references count="1">
          <reference field="6" count="1">
            <x v="2143"/>
          </reference>
        </references>
      </pivotArea>
    </format>
    <format dxfId="825">
      <pivotArea collapsedLevelsAreSubtotals="1" fieldPosition="0">
        <references count="1">
          <reference field="6" count="1">
            <x v="2148"/>
          </reference>
        </references>
      </pivotArea>
    </format>
    <format dxfId="824">
      <pivotArea collapsedLevelsAreSubtotals="1" fieldPosition="0">
        <references count="1">
          <reference field="6" count="1">
            <x v="2167"/>
          </reference>
        </references>
      </pivotArea>
    </format>
    <format dxfId="823">
      <pivotArea collapsedLevelsAreSubtotals="1" fieldPosition="0">
        <references count="1">
          <reference field="6" count="1">
            <x v="2178"/>
          </reference>
        </references>
      </pivotArea>
    </format>
    <format dxfId="822">
      <pivotArea collapsedLevelsAreSubtotals="1" fieldPosition="0">
        <references count="1">
          <reference field="6" count="1">
            <x v="2195"/>
          </reference>
        </references>
      </pivotArea>
    </format>
    <format dxfId="821">
      <pivotArea collapsedLevelsAreSubtotals="1" fieldPosition="0">
        <references count="1">
          <reference field="6" count="1">
            <x v="2206"/>
          </reference>
        </references>
      </pivotArea>
    </format>
    <format dxfId="820">
      <pivotArea collapsedLevelsAreSubtotals="1" fieldPosition="0">
        <references count="1">
          <reference field="6" count="1">
            <x v="2212"/>
          </reference>
        </references>
      </pivotArea>
    </format>
    <format dxfId="819">
      <pivotArea collapsedLevelsAreSubtotals="1" fieldPosition="0">
        <references count="1">
          <reference field="6" count="1">
            <x v="2214"/>
          </reference>
        </references>
      </pivotArea>
    </format>
    <format dxfId="818">
      <pivotArea collapsedLevelsAreSubtotals="1" fieldPosition="0">
        <references count="1">
          <reference field="6" count="1">
            <x v="2236"/>
          </reference>
        </references>
      </pivotArea>
    </format>
    <format dxfId="817">
      <pivotArea collapsedLevelsAreSubtotals="1" fieldPosition="0">
        <references count="1">
          <reference field="6" count="1">
            <x v="2257"/>
          </reference>
        </references>
      </pivotArea>
    </format>
    <format dxfId="816">
      <pivotArea collapsedLevelsAreSubtotals="1" fieldPosition="0">
        <references count="1">
          <reference field="6" count="1">
            <x v="2268"/>
          </reference>
        </references>
      </pivotArea>
    </format>
    <format dxfId="815">
      <pivotArea collapsedLevelsAreSubtotals="1" fieldPosition="0">
        <references count="1">
          <reference field="6" count="1">
            <x v="2272"/>
          </reference>
        </references>
      </pivotArea>
    </format>
    <format dxfId="814">
      <pivotArea collapsedLevelsAreSubtotals="1" fieldPosition="0">
        <references count="1">
          <reference field="6" count="1">
            <x v="2291"/>
          </reference>
        </references>
      </pivotArea>
    </format>
    <format dxfId="813">
      <pivotArea collapsedLevelsAreSubtotals="1" fieldPosition="0">
        <references count="1">
          <reference field="6" count="1">
            <x v="2300"/>
          </reference>
        </references>
      </pivotArea>
    </format>
    <format dxfId="812">
      <pivotArea collapsedLevelsAreSubtotals="1" fieldPosition="0">
        <references count="1">
          <reference field="6" count="1">
            <x v="2313"/>
          </reference>
        </references>
      </pivotArea>
    </format>
    <format dxfId="811">
      <pivotArea collapsedLevelsAreSubtotals="1" fieldPosition="0">
        <references count="1">
          <reference field="6" count="1">
            <x v="2318"/>
          </reference>
        </references>
      </pivotArea>
    </format>
    <format dxfId="810">
      <pivotArea collapsedLevelsAreSubtotals="1" fieldPosition="0">
        <references count="1">
          <reference field="6" count="1">
            <x v="2319"/>
          </reference>
        </references>
      </pivotArea>
    </format>
    <format dxfId="809">
      <pivotArea collapsedLevelsAreSubtotals="1" fieldPosition="0">
        <references count="1">
          <reference field="6" count="1">
            <x v="2354"/>
          </reference>
        </references>
      </pivotArea>
    </format>
    <format dxfId="808">
      <pivotArea collapsedLevelsAreSubtotals="1" fieldPosition="0">
        <references count="1">
          <reference field="6" count="1">
            <x v="2365"/>
          </reference>
        </references>
      </pivotArea>
    </format>
    <format dxfId="807">
      <pivotArea collapsedLevelsAreSubtotals="1" fieldPosition="0">
        <references count="1">
          <reference field="6" count="1">
            <x v="2385"/>
          </reference>
        </references>
      </pivotArea>
    </format>
    <format dxfId="806">
      <pivotArea collapsedLevelsAreSubtotals="1" fieldPosition="0">
        <references count="1">
          <reference field="6" count="1">
            <x v="2388"/>
          </reference>
        </references>
      </pivotArea>
    </format>
    <format dxfId="805">
      <pivotArea collapsedLevelsAreSubtotals="1" fieldPosition="0">
        <references count="1">
          <reference field="6" count="1">
            <x v="2399"/>
          </reference>
        </references>
      </pivotArea>
    </format>
    <format dxfId="804">
      <pivotArea collapsedLevelsAreSubtotals="1" fieldPosition="0">
        <references count="1">
          <reference field="6" count="1">
            <x v="2400"/>
          </reference>
        </references>
      </pivotArea>
    </format>
    <format dxfId="803">
      <pivotArea collapsedLevelsAreSubtotals="1" fieldPosition="0">
        <references count="1">
          <reference field="6" count="1">
            <x v="2414"/>
          </reference>
        </references>
      </pivotArea>
    </format>
    <format dxfId="802">
      <pivotArea collapsedLevelsAreSubtotals="1" fieldPosition="0">
        <references count="1">
          <reference field="6" count="1">
            <x v="2419"/>
          </reference>
        </references>
      </pivotArea>
    </format>
    <format dxfId="801">
      <pivotArea collapsedLevelsAreSubtotals="1" fieldPosition="0">
        <references count="1">
          <reference field="6" count="1">
            <x v="2438"/>
          </reference>
        </references>
      </pivotArea>
    </format>
    <format dxfId="800">
      <pivotArea collapsedLevelsAreSubtotals="1" fieldPosition="0">
        <references count="1">
          <reference field="6" count="1">
            <x v="2447"/>
          </reference>
        </references>
      </pivotArea>
    </format>
    <format dxfId="799">
      <pivotArea collapsedLevelsAreSubtotals="1" fieldPosition="0">
        <references count="1">
          <reference field="6" count="1">
            <x v="2458"/>
          </reference>
        </references>
      </pivotArea>
    </format>
    <format dxfId="798">
      <pivotArea collapsedLevelsAreSubtotals="1" fieldPosition="0">
        <references count="1">
          <reference field="6" count="1">
            <x v="2465"/>
          </reference>
        </references>
      </pivotArea>
    </format>
    <format dxfId="797">
      <pivotArea collapsedLevelsAreSubtotals="1" fieldPosition="0">
        <references count="1">
          <reference field="6" count="1">
            <x v="2491"/>
          </reference>
        </references>
      </pivotArea>
    </format>
    <format dxfId="796">
      <pivotArea collapsedLevelsAreSubtotals="1" fieldPosition="0">
        <references count="1">
          <reference field="6" count="1">
            <x v="2493"/>
          </reference>
        </references>
      </pivotArea>
    </format>
    <format dxfId="795">
      <pivotArea collapsedLevelsAreSubtotals="1" fieldPosition="0">
        <references count="1">
          <reference field="6" count="1">
            <x v="2496"/>
          </reference>
        </references>
      </pivotArea>
    </format>
    <format dxfId="794">
      <pivotArea collapsedLevelsAreSubtotals="1" fieldPosition="0">
        <references count="1">
          <reference field="6" count="1">
            <x v="2498"/>
          </reference>
        </references>
      </pivotArea>
    </format>
    <format dxfId="793">
      <pivotArea collapsedLevelsAreSubtotals="1" fieldPosition="0">
        <references count="1">
          <reference field="6" count="1">
            <x v="2508"/>
          </reference>
        </references>
      </pivotArea>
    </format>
    <format dxfId="792">
      <pivotArea collapsedLevelsAreSubtotals="1" fieldPosition="0">
        <references count="1">
          <reference field="6" count="1">
            <x v="2511"/>
          </reference>
        </references>
      </pivotArea>
    </format>
    <format dxfId="791">
      <pivotArea collapsedLevelsAreSubtotals="1" fieldPosition="0">
        <references count="1">
          <reference field="6" count="1">
            <x v="2517"/>
          </reference>
        </references>
      </pivotArea>
    </format>
    <format dxfId="790">
      <pivotArea collapsedLevelsAreSubtotals="1" fieldPosition="0">
        <references count="1">
          <reference field="6" count="1">
            <x v="2520"/>
          </reference>
        </references>
      </pivotArea>
    </format>
    <format dxfId="789">
      <pivotArea collapsedLevelsAreSubtotals="1" fieldPosition="0">
        <references count="1">
          <reference field="6" count="1">
            <x v="2531"/>
          </reference>
        </references>
      </pivotArea>
    </format>
    <format dxfId="788">
      <pivotArea collapsedLevelsAreSubtotals="1" fieldPosition="0">
        <references count="1">
          <reference field="6" count="1">
            <x v="2538"/>
          </reference>
        </references>
      </pivotArea>
    </format>
    <format dxfId="787">
      <pivotArea collapsedLevelsAreSubtotals="1" fieldPosition="0">
        <references count="1">
          <reference field="6" count="1">
            <x v="2541"/>
          </reference>
        </references>
      </pivotArea>
    </format>
    <format dxfId="786">
      <pivotArea collapsedLevelsAreSubtotals="1" fieldPosition="0">
        <references count="1">
          <reference field="6" count="1">
            <x v="2542"/>
          </reference>
        </references>
      </pivotArea>
    </format>
    <format dxfId="785">
      <pivotArea collapsedLevelsAreSubtotals="1" fieldPosition="0">
        <references count="1">
          <reference field="6" count="1">
            <x v="2569"/>
          </reference>
        </references>
      </pivotArea>
    </format>
    <format dxfId="784">
      <pivotArea collapsedLevelsAreSubtotals="1" fieldPosition="0">
        <references count="1">
          <reference field="6" count="1">
            <x v="2574"/>
          </reference>
        </references>
      </pivotArea>
    </format>
    <format dxfId="783">
      <pivotArea collapsedLevelsAreSubtotals="1" fieldPosition="0">
        <references count="1">
          <reference field="6" count="1">
            <x v="2583"/>
          </reference>
        </references>
      </pivotArea>
    </format>
    <format dxfId="782">
      <pivotArea collapsedLevelsAreSubtotals="1" fieldPosition="0">
        <references count="1">
          <reference field="6" count="1">
            <x v="2591"/>
          </reference>
        </references>
      </pivotArea>
    </format>
    <format dxfId="781">
      <pivotArea collapsedLevelsAreSubtotals="1" fieldPosition="0">
        <references count="1">
          <reference field="6" count="1">
            <x v="2601"/>
          </reference>
        </references>
      </pivotArea>
    </format>
    <format dxfId="780">
      <pivotArea collapsedLevelsAreSubtotals="1" fieldPosition="0">
        <references count="1">
          <reference field="6" count="1">
            <x v="2617"/>
          </reference>
        </references>
      </pivotArea>
    </format>
    <format dxfId="779">
      <pivotArea collapsedLevelsAreSubtotals="1" fieldPosition="0">
        <references count="1">
          <reference field="6" count="1">
            <x v="2618"/>
          </reference>
        </references>
      </pivotArea>
    </format>
    <format dxfId="778">
      <pivotArea collapsedLevelsAreSubtotals="1" fieldPosition="0">
        <references count="1">
          <reference field="6" count="1">
            <x v="2621"/>
          </reference>
        </references>
      </pivotArea>
    </format>
    <format dxfId="777">
      <pivotArea collapsedLevelsAreSubtotals="1" fieldPosition="0">
        <references count="1">
          <reference field="6" count="1">
            <x v="2627"/>
          </reference>
        </references>
      </pivotArea>
    </format>
    <format dxfId="776">
      <pivotArea collapsedLevelsAreSubtotals="1" fieldPosition="0">
        <references count="1">
          <reference field="6" count="1">
            <x v="2634"/>
          </reference>
        </references>
      </pivotArea>
    </format>
    <format dxfId="775">
      <pivotArea collapsedLevelsAreSubtotals="1" fieldPosition="0">
        <references count="1">
          <reference field="6" count="1">
            <x v="2640"/>
          </reference>
        </references>
      </pivotArea>
    </format>
    <format dxfId="774">
      <pivotArea collapsedLevelsAreSubtotals="1" fieldPosition="0">
        <references count="1">
          <reference field="6" count="1">
            <x v="2656"/>
          </reference>
        </references>
      </pivotArea>
    </format>
    <format dxfId="773">
      <pivotArea collapsedLevelsAreSubtotals="1" fieldPosition="0">
        <references count="1">
          <reference field="6" count="1">
            <x v="2659"/>
          </reference>
        </references>
      </pivotArea>
    </format>
    <format dxfId="772">
      <pivotArea collapsedLevelsAreSubtotals="1" fieldPosition="0">
        <references count="1">
          <reference field="6" count="1">
            <x v="2660"/>
          </reference>
        </references>
      </pivotArea>
    </format>
    <format dxfId="771">
      <pivotArea collapsedLevelsAreSubtotals="1" fieldPosition="0">
        <references count="1">
          <reference field="6" count="1">
            <x v="2670"/>
          </reference>
        </references>
      </pivotArea>
    </format>
    <format dxfId="770">
      <pivotArea collapsedLevelsAreSubtotals="1" fieldPosition="0">
        <references count="1">
          <reference field="6" count="1">
            <x v="2673"/>
          </reference>
        </references>
      </pivotArea>
    </format>
    <format dxfId="769">
      <pivotArea collapsedLevelsAreSubtotals="1" fieldPosition="0">
        <references count="1">
          <reference field="6" count="1">
            <x v="2676"/>
          </reference>
        </references>
      </pivotArea>
    </format>
    <format dxfId="768">
      <pivotArea collapsedLevelsAreSubtotals="1" fieldPosition="0">
        <references count="1">
          <reference field="6" count="1">
            <x v="2684"/>
          </reference>
        </references>
      </pivotArea>
    </format>
    <format dxfId="767">
      <pivotArea collapsedLevelsAreSubtotals="1" fieldPosition="0">
        <references count="1">
          <reference field="6" count="1">
            <x v="2699"/>
          </reference>
        </references>
      </pivotArea>
    </format>
    <format dxfId="766">
      <pivotArea collapsedLevelsAreSubtotals="1" fieldPosition="0">
        <references count="1">
          <reference field="6" count="1">
            <x v="2720"/>
          </reference>
        </references>
      </pivotArea>
    </format>
    <format dxfId="765">
      <pivotArea collapsedLevelsAreSubtotals="1" fieldPosition="0">
        <references count="1">
          <reference field="6" count="1">
            <x v="2744"/>
          </reference>
        </references>
      </pivotArea>
    </format>
    <format dxfId="764">
      <pivotArea collapsedLevelsAreSubtotals="1" fieldPosition="0">
        <references count="1">
          <reference field="6" count="1">
            <x v="2754"/>
          </reference>
        </references>
      </pivotArea>
    </format>
    <format dxfId="763">
      <pivotArea collapsedLevelsAreSubtotals="1" fieldPosition="0">
        <references count="1">
          <reference field="6" count="1">
            <x v="2758"/>
          </reference>
        </references>
      </pivotArea>
    </format>
    <format dxfId="762">
      <pivotArea collapsedLevelsAreSubtotals="1" fieldPosition="0">
        <references count="1">
          <reference field="6" count="1">
            <x v="2762"/>
          </reference>
        </references>
      </pivotArea>
    </format>
    <format dxfId="761">
      <pivotArea collapsedLevelsAreSubtotals="1" fieldPosition="0">
        <references count="1">
          <reference field="6" count="1">
            <x v="2770"/>
          </reference>
        </references>
      </pivotArea>
    </format>
    <format dxfId="760">
      <pivotArea collapsedLevelsAreSubtotals="1" fieldPosition="0">
        <references count="1">
          <reference field="6" count="1">
            <x v="2840"/>
          </reference>
        </references>
      </pivotArea>
    </format>
    <format dxfId="759">
      <pivotArea collapsedLevelsAreSubtotals="1" fieldPosition="0">
        <references count="1">
          <reference field="6" count="1">
            <x v="2842"/>
          </reference>
        </references>
      </pivotArea>
    </format>
    <format dxfId="758">
      <pivotArea collapsedLevelsAreSubtotals="1" fieldPosition="0">
        <references count="1">
          <reference field="6" count="1">
            <x v="2850"/>
          </reference>
        </references>
      </pivotArea>
    </format>
    <format dxfId="757">
      <pivotArea collapsedLevelsAreSubtotals="1" fieldPosition="0">
        <references count="1">
          <reference field="6" count="1">
            <x v="2867"/>
          </reference>
        </references>
      </pivotArea>
    </format>
    <format dxfId="756">
      <pivotArea collapsedLevelsAreSubtotals="1" fieldPosition="0">
        <references count="1">
          <reference field="6" count="1">
            <x v="2871"/>
          </reference>
        </references>
      </pivotArea>
    </format>
    <format dxfId="755">
      <pivotArea collapsedLevelsAreSubtotals="1" fieldPosition="0">
        <references count="1">
          <reference field="6" count="1">
            <x v="2885"/>
          </reference>
        </references>
      </pivotArea>
    </format>
    <format dxfId="754">
      <pivotArea collapsedLevelsAreSubtotals="1" fieldPosition="0">
        <references count="1">
          <reference field="6" count="1">
            <x v="2891"/>
          </reference>
        </references>
      </pivotArea>
    </format>
    <format dxfId="753">
      <pivotArea collapsedLevelsAreSubtotals="1" fieldPosition="0">
        <references count="1">
          <reference field="6" count="1">
            <x v="2898"/>
          </reference>
        </references>
      </pivotArea>
    </format>
    <format dxfId="752">
      <pivotArea collapsedLevelsAreSubtotals="1" fieldPosition="0">
        <references count="1">
          <reference field="6" count="1">
            <x v="107"/>
          </reference>
        </references>
      </pivotArea>
    </format>
    <format dxfId="751">
      <pivotArea collapsedLevelsAreSubtotals="1" fieldPosition="0">
        <references count="1">
          <reference field="6" count="1">
            <x v="126"/>
          </reference>
        </references>
      </pivotArea>
    </format>
    <format dxfId="750">
      <pivotArea collapsedLevelsAreSubtotals="1" fieldPosition="0">
        <references count="1">
          <reference field="6" count="1">
            <x v="155"/>
          </reference>
        </references>
      </pivotArea>
    </format>
    <format dxfId="749">
      <pivotArea collapsedLevelsAreSubtotals="1" fieldPosition="0">
        <references count="1">
          <reference field="6" count="1">
            <x v="169"/>
          </reference>
        </references>
      </pivotArea>
    </format>
    <format dxfId="748">
      <pivotArea collapsedLevelsAreSubtotals="1" fieldPosition="0">
        <references count="1">
          <reference field="6" count="1">
            <x v="187"/>
          </reference>
        </references>
      </pivotArea>
    </format>
    <format dxfId="747">
      <pivotArea collapsedLevelsAreSubtotals="1" fieldPosition="0">
        <references count="1">
          <reference field="6" count="1">
            <x v="207"/>
          </reference>
        </references>
      </pivotArea>
    </format>
    <format dxfId="746">
      <pivotArea collapsedLevelsAreSubtotals="1" fieldPosition="0">
        <references count="1">
          <reference field="6" count="1">
            <x v="228"/>
          </reference>
        </references>
      </pivotArea>
    </format>
    <format dxfId="745">
      <pivotArea collapsedLevelsAreSubtotals="1" fieldPosition="0">
        <references count="1">
          <reference field="6" count="1">
            <x v="241"/>
          </reference>
        </references>
      </pivotArea>
    </format>
    <format dxfId="744">
      <pivotArea collapsedLevelsAreSubtotals="1" fieldPosition="0">
        <references count="1">
          <reference field="6" count="1">
            <x v="248"/>
          </reference>
        </references>
      </pivotArea>
    </format>
    <format dxfId="743">
      <pivotArea collapsedLevelsAreSubtotals="1" fieldPosition="0">
        <references count="1">
          <reference field="6" count="1">
            <x v="307"/>
          </reference>
        </references>
      </pivotArea>
    </format>
    <format dxfId="742">
      <pivotArea collapsedLevelsAreSubtotals="1" fieldPosition="0">
        <references count="1">
          <reference field="6" count="1">
            <x v="310"/>
          </reference>
        </references>
      </pivotArea>
    </format>
    <format dxfId="741">
      <pivotArea collapsedLevelsAreSubtotals="1" fieldPosition="0">
        <references count="1">
          <reference field="6" count="1">
            <x v="311"/>
          </reference>
        </references>
      </pivotArea>
    </format>
    <format dxfId="740">
      <pivotArea collapsedLevelsAreSubtotals="1" fieldPosition="0">
        <references count="1">
          <reference field="6" count="1">
            <x v="313"/>
          </reference>
        </references>
      </pivotArea>
    </format>
    <format dxfId="739">
      <pivotArea collapsedLevelsAreSubtotals="1" fieldPosition="0">
        <references count="1">
          <reference field="6" count="1">
            <x v="338"/>
          </reference>
        </references>
      </pivotArea>
    </format>
    <format dxfId="738">
      <pivotArea collapsedLevelsAreSubtotals="1" fieldPosition="0">
        <references count="1">
          <reference field="6" count="1">
            <x v="393"/>
          </reference>
        </references>
      </pivotArea>
    </format>
    <format dxfId="737">
      <pivotArea collapsedLevelsAreSubtotals="1" fieldPosition="0">
        <references count="1">
          <reference field="6" count="1">
            <x v="425"/>
          </reference>
        </references>
      </pivotArea>
    </format>
    <format dxfId="736">
      <pivotArea collapsedLevelsAreSubtotals="1" fieldPosition="0">
        <references count="1">
          <reference field="6" count="1">
            <x v="432"/>
          </reference>
        </references>
      </pivotArea>
    </format>
    <format dxfId="735">
      <pivotArea collapsedLevelsAreSubtotals="1" fieldPosition="0">
        <references count="1">
          <reference field="6" count="1">
            <x v="436"/>
          </reference>
        </references>
      </pivotArea>
    </format>
    <format dxfId="734">
      <pivotArea collapsedLevelsAreSubtotals="1" fieldPosition="0">
        <references count="1">
          <reference field="6" count="1">
            <x v="442"/>
          </reference>
        </references>
      </pivotArea>
    </format>
    <format dxfId="733">
      <pivotArea collapsedLevelsAreSubtotals="1" fieldPosition="0">
        <references count="1">
          <reference field="6" count="1">
            <x v="447"/>
          </reference>
        </references>
      </pivotArea>
    </format>
    <format dxfId="732">
      <pivotArea collapsedLevelsAreSubtotals="1" fieldPosition="0">
        <references count="1">
          <reference field="6" count="1">
            <x v="449"/>
          </reference>
        </references>
      </pivotArea>
    </format>
    <format dxfId="731">
      <pivotArea collapsedLevelsAreSubtotals="1" fieldPosition="0">
        <references count="1">
          <reference field="6" count="1">
            <x v="474"/>
          </reference>
        </references>
      </pivotArea>
    </format>
    <format dxfId="730">
      <pivotArea collapsedLevelsAreSubtotals="1" fieldPosition="0">
        <references count="1">
          <reference field="6" count="1">
            <x v="505"/>
          </reference>
        </references>
      </pivotArea>
    </format>
    <format dxfId="729">
      <pivotArea collapsedLevelsAreSubtotals="1" fieldPosition="0">
        <references count="1">
          <reference field="6" count="1">
            <x v="507"/>
          </reference>
        </references>
      </pivotArea>
    </format>
    <format dxfId="728">
      <pivotArea collapsedLevelsAreSubtotals="1" fieldPosition="0">
        <references count="1">
          <reference field="6" count="1">
            <x v="510"/>
          </reference>
        </references>
      </pivotArea>
    </format>
    <format dxfId="727">
      <pivotArea collapsedLevelsAreSubtotals="1" fieldPosition="0">
        <references count="1">
          <reference field="6" count="1">
            <x v="524"/>
          </reference>
        </references>
      </pivotArea>
    </format>
    <format dxfId="726">
      <pivotArea collapsedLevelsAreSubtotals="1" fieldPosition="0">
        <references count="1">
          <reference field="6" count="1">
            <x v="536"/>
          </reference>
        </references>
      </pivotArea>
    </format>
    <format dxfId="725">
      <pivotArea collapsedLevelsAreSubtotals="1" fieldPosition="0">
        <references count="1">
          <reference field="6" count="1">
            <x v="560"/>
          </reference>
        </references>
      </pivotArea>
    </format>
    <format dxfId="724">
      <pivotArea collapsedLevelsAreSubtotals="1" fieldPosition="0">
        <references count="1">
          <reference field="6" count="1">
            <x v="587"/>
          </reference>
        </references>
      </pivotArea>
    </format>
    <format dxfId="723">
      <pivotArea collapsedLevelsAreSubtotals="1" fieldPosition="0">
        <references count="1">
          <reference field="6" count="1">
            <x v="588"/>
          </reference>
        </references>
      </pivotArea>
    </format>
    <format dxfId="722">
      <pivotArea collapsedLevelsAreSubtotals="1" fieldPosition="0">
        <references count="1">
          <reference field="6" count="1">
            <x v="605"/>
          </reference>
        </references>
      </pivotArea>
    </format>
    <format dxfId="721">
      <pivotArea collapsedLevelsAreSubtotals="1" fieldPosition="0">
        <references count="1">
          <reference field="6" count="1">
            <x v="623"/>
          </reference>
        </references>
      </pivotArea>
    </format>
    <format dxfId="720">
      <pivotArea collapsedLevelsAreSubtotals="1" fieldPosition="0">
        <references count="1">
          <reference field="6" count="1">
            <x v="627"/>
          </reference>
        </references>
      </pivotArea>
    </format>
    <format dxfId="719">
      <pivotArea collapsedLevelsAreSubtotals="1" fieldPosition="0">
        <references count="1">
          <reference field="6" count="1">
            <x v="632"/>
          </reference>
        </references>
      </pivotArea>
    </format>
    <format dxfId="718">
      <pivotArea collapsedLevelsAreSubtotals="1" fieldPosition="0">
        <references count="1">
          <reference field="6" count="1">
            <x v="661"/>
          </reference>
        </references>
      </pivotArea>
    </format>
    <format dxfId="717">
      <pivotArea collapsedLevelsAreSubtotals="1" fieldPosition="0">
        <references count="1">
          <reference field="6" count="1">
            <x v="700"/>
          </reference>
        </references>
      </pivotArea>
    </format>
    <format dxfId="716">
      <pivotArea collapsedLevelsAreSubtotals="1" fieldPosition="0">
        <references count="1">
          <reference field="6" count="1">
            <x v="704"/>
          </reference>
        </references>
      </pivotArea>
    </format>
    <format dxfId="715">
      <pivotArea collapsedLevelsAreSubtotals="1" fieldPosition="0">
        <references count="1">
          <reference field="6" count="1">
            <x v="761"/>
          </reference>
        </references>
      </pivotArea>
    </format>
    <format dxfId="714">
      <pivotArea collapsedLevelsAreSubtotals="1" fieldPosition="0">
        <references count="1">
          <reference field="6" count="1">
            <x v="772"/>
          </reference>
        </references>
      </pivotArea>
    </format>
    <format dxfId="713">
      <pivotArea collapsedLevelsAreSubtotals="1" fieldPosition="0">
        <references count="1">
          <reference field="6" count="1">
            <x v="801"/>
          </reference>
        </references>
      </pivotArea>
    </format>
    <format dxfId="712">
      <pivotArea collapsedLevelsAreSubtotals="1" fieldPosition="0">
        <references count="1">
          <reference field="6" count="1">
            <x v="810"/>
          </reference>
        </references>
      </pivotArea>
    </format>
    <format dxfId="711">
      <pivotArea collapsedLevelsAreSubtotals="1" fieldPosition="0">
        <references count="1">
          <reference field="6" count="1">
            <x v="816"/>
          </reference>
        </references>
      </pivotArea>
    </format>
    <format dxfId="710">
      <pivotArea collapsedLevelsAreSubtotals="1" fieldPosition="0">
        <references count="1">
          <reference field="6" count="1">
            <x v="827"/>
          </reference>
        </references>
      </pivotArea>
    </format>
    <format dxfId="709">
      <pivotArea collapsedLevelsAreSubtotals="1" fieldPosition="0">
        <references count="1">
          <reference field="6" count="1">
            <x v="833"/>
          </reference>
        </references>
      </pivotArea>
    </format>
    <format dxfId="708">
      <pivotArea collapsedLevelsAreSubtotals="1" fieldPosition="0">
        <references count="1">
          <reference field="6" count="1">
            <x v="892"/>
          </reference>
        </references>
      </pivotArea>
    </format>
    <format dxfId="707">
      <pivotArea collapsedLevelsAreSubtotals="1" fieldPosition="0">
        <references count="1">
          <reference field="6" count="1">
            <x v="901"/>
          </reference>
        </references>
      </pivotArea>
    </format>
    <format dxfId="706">
      <pivotArea collapsedLevelsAreSubtotals="1" fieldPosition="0">
        <references count="1">
          <reference field="6" count="1">
            <x v="948"/>
          </reference>
        </references>
      </pivotArea>
    </format>
    <format dxfId="705">
      <pivotArea collapsedLevelsAreSubtotals="1" fieldPosition="0">
        <references count="1">
          <reference field="6" count="1">
            <x v="1008"/>
          </reference>
        </references>
      </pivotArea>
    </format>
    <format dxfId="704">
      <pivotArea collapsedLevelsAreSubtotals="1" fieldPosition="0">
        <references count="1">
          <reference field="6" count="1">
            <x v="1031"/>
          </reference>
        </references>
      </pivotArea>
    </format>
    <format dxfId="703">
      <pivotArea collapsedLevelsAreSubtotals="1" fieldPosition="0">
        <references count="1">
          <reference field="6" count="1">
            <x v="1033"/>
          </reference>
        </references>
      </pivotArea>
    </format>
    <format dxfId="702">
      <pivotArea collapsedLevelsAreSubtotals="1" fieldPosition="0">
        <references count="1">
          <reference field="6" count="1">
            <x v="1037"/>
          </reference>
        </references>
      </pivotArea>
    </format>
    <format dxfId="701">
      <pivotArea collapsedLevelsAreSubtotals="1" fieldPosition="0">
        <references count="1">
          <reference field="6" count="1">
            <x v="1081"/>
          </reference>
        </references>
      </pivotArea>
    </format>
    <format dxfId="700">
      <pivotArea collapsedLevelsAreSubtotals="1" fieldPosition="0">
        <references count="1">
          <reference field="6" count="1">
            <x v="1083"/>
          </reference>
        </references>
      </pivotArea>
    </format>
    <format dxfId="699">
      <pivotArea collapsedLevelsAreSubtotals="1" fieldPosition="0">
        <references count="1">
          <reference field="6" count="1">
            <x v="1117"/>
          </reference>
        </references>
      </pivotArea>
    </format>
    <format dxfId="698">
      <pivotArea collapsedLevelsAreSubtotals="1" fieldPosition="0">
        <references count="1">
          <reference field="6" count="1">
            <x v="1123"/>
          </reference>
        </references>
      </pivotArea>
    </format>
    <format dxfId="697">
      <pivotArea collapsedLevelsAreSubtotals="1" fieldPosition="0">
        <references count="1">
          <reference field="6" count="1">
            <x v="1139"/>
          </reference>
        </references>
      </pivotArea>
    </format>
    <format dxfId="696">
      <pivotArea collapsedLevelsAreSubtotals="1" fieldPosition="0">
        <references count="1">
          <reference field="6" count="1">
            <x v="1149"/>
          </reference>
        </references>
      </pivotArea>
    </format>
    <format dxfId="695">
      <pivotArea collapsedLevelsAreSubtotals="1" fieldPosition="0">
        <references count="1">
          <reference field="6" count="1">
            <x v="1151"/>
          </reference>
        </references>
      </pivotArea>
    </format>
    <format dxfId="694">
      <pivotArea collapsedLevelsAreSubtotals="1" fieldPosition="0">
        <references count="1">
          <reference field="6" count="1">
            <x v="1251"/>
          </reference>
        </references>
      </pivotArea>
    </format>
    <format dxfId="693">
      <pivotArea collapsedLevelsAreSubtotals="1" fieldPosition="0">
        <references count="1">
          <reference field="6" count="1">
            <x v="1270"/>
          </reference>
        </references>
      </pivotArea>
    </format>
    <format dxfId="692">
      <pivotArea collapsedLevelsAreSubtotals="1" fieldPosition="0">
        <references count="1">
          <reference field="6" count="1">
            <x v="1288"/>
          </reference>
        </references>
      </pivotArea>
    </format>
    <format dxfId="691">
      <pivotArea collapsedLevelsAreSubtotals="1" fieldPosition="0">
        <references count="1">
          <reference field="6" count="1">
            <x v="1291"/>
          </reference>
        </references>
      </pivotArea>
    </format>
    <format dxfId="690">
      <pivotArea collapsedLevelsAreSubtotals="1" fieldPosition="0">
        <references count="1">
          <reference field="6" count="1">
            <x v="1293"/>
          </reference>
        </references>
      </pivotArea>
    </format>
    <format dxfId="689">
      <pivotArea collapsedLevelsAreSubtotals="1" fieldPosition="0">
        <references count="1">
          <reference field="6" count="1">
            <x v="1305"/>
          </reference>
        </references>
      </pivotArea>
    </format>
    <format dxfId="688">
      <pivotArea collapsedLevelsAreSubtotals="1" fieldPosition="0">
        <references count="1">
          <reference field="6" count="1">
            <x v="1308"/>
          </reference>
        </references>
      </pivotArea>
    </format>
    <format dxfId="687">
      <pivotArea collapsedLevelsAreSubtotals="1" fieldPosition="0">
        <references count="1">
          <reference field="6" count="1">
            <x v="1312"/>
          </reference>
        </references>
      </pivotArea>
    </format>
    <format dxfId="686">
      <pivotArea collapsedLevelsAreSubtotals="1" fieldPosition="0">
        <references count="1">
          <reference field="6" count="1">
            <x v="1333"/>
          </reference>
        </references>
      </pivotArea>
    </format>
    <format dxfId="685">
      <pivotArea collapsedLevelsAreSubtotals="1" fieldPosition="0">
        <references count="1">
          <reference field="6" count="1">
            <x v="1342"/>
          </reference>
        </references>
      </pivotArea>
    </format>
    <format dxfId="684">
      <pivotArea collapsedLevelsAreSubtotals="1" fieldPosition="0">
        <references count="1">
          <reference field="6" count="1">
            <x v="1361"/>
          </reference>
        </references>
      </pivotArea>
    </format>
    <format dxfId="683">
      <pivotArea collapsedLevelsAreSubtotals="1" fieldPosition="0">
        <references count="1">
          <reference field="6" count="1">
            <x v="1441"/>
          </reference>
        </references>
      </pivotArea>
    </format>
    <format dxfId="682">
      <pivotArea collapsedLevelsAreSubtotals="1" fieldPosition="0">
        <references count="1">
          <reference field="6" count="1">
            <x v="1459"/>
          </reference>
        </references>
      </pivotArea>
    </format>
    <format dxfId="681">
      <pivotArea collapsedLevelsAreSubtotals="1" fieldPosition="0">
        <references count="1">
          <reference field="6" count="1">
            <x v="1472"/>
          </reference>
        </references>
      </pivotArea>
    </format>
    <format dxfId="680">
      <pivotArea collapsedLevelsAreSubtotals="1" fieldPosition="0">
        <references count="1">
          <reference field="6" count="1">
            <x v="1501"/>
          </reference>
        </references>
      </pivotArea>
    </format>
    <format dxfId="679">
      <pivotArea collapsedLevelsAreSubtotals="1" fieldPosition="0">
        <references count="1">
          <reference field="6" count="1">
            <x v="1508"/>
          </reference>
        </references>
      </pivotArea>
    </format>
    <format dxfId="678">
      <pivotArea collapsedLevelsAreSubtotals="1" fieldPosition="0">
        <references count="1">
          <reference field="6" count="1">
            <x v="1518"/>
          </reference>
        </references>
      </pivotArea>
    </format>
    <format dxfId="677">
      <pivotArea collapsedLevelsAreSubtotals="1" fieldPosition="0">
        <references count="1">
          <reference field="6" count="1">
            <x v="1521"/>
          </reference>
        </references>
      </pivotArea>
    </format>
    <format dxfId="676">
      <pivotArea collapsedLevelsAreSubtotals="1" fieldPosition="0">
        <references count="1">
          <reference field="6" count="1">
            <x v="1540"/>
          </reference>
        </references>
      </pivotArea>
    </format>
    <format dxfId="675">
      <pivotArea collapsedLevelsAreSubtotals="1" fieldPosition="0">
        <references count="1">
          <reference field="6" count="1">
            <x v="1561"/>
          </reference>
        </references>
      </pivotArea>
    </format>
    <format dxfId="674">
      <pivotArea collapsedLevelsAreSubtotals="1" fieldPosition="0">
        <references count="1">
          <reference field="6" count="1">
            <x v="1564"/>
          </reference>
        </references>
      </pivotArea>
    </format>
    <format dxfId="673">
      <pivotArea collapsedLevelsAreSubtotals="1" fieldPosition="0">
        <references count="1">
          <reference field="6" count="1">
            <x v="1566"/>
          </reference>
        </references>
      </pivotArea>
    </format>
    <format dxfId="672">
      <pivotArea collapsedLevelsAreSubtotals="1" fieldPosition="0">
        <references count="1">
          <reference field="6" count="1">
            <x v="1582"/>
          </reference>
        </references>
      </pivotArea>
    </format>
    <format dxfId="671">
      <pivotArea collapsedLevelsAreSubtotals="1" fieldPosition="0">
        <references count="1">
          <reference field="6" count="1">
            <x v="1585"/>
          </reference>
        </references>
      </pivotArea>
    </format>
    <format dxfId="670">
      <pivotArea collapsedLevelsAreSubtotals="1" fieldPosition="0">
        <references count="1">
          <reference field="6" count="1">
            <x v="1591"/>
          </reference>
        </references>
      </pivotArea>
    </format>
    <format dxfId="669">
      <pivotArea collapsedLevelsAreSubtotals="1" fieldPosition="0">
        <references count="1">
          <reference field="6" count="1">
            <x v="1670"/>
          </reference>
        </references>
      </pivotArea>
    </format>
    <format dxfId="668">
      <pivotArea collapsedLevelsAreSubtotals="1" fieldPosition="0">
        <references count="1">
          <reference field="6" count="1">
            <x v="1676"/>
          </reference>
        </references>
      </pivotArea>
    </format>
    <format dxfId="667">
      <pivotArea collapsedLevelsAreSubtotals="1" fieldPosition="0">
        <references count="1">
          <reference field="6" count="1">
            <x v="1688"/>
          </reference>
        </references>
      </pivotArea>
    </format>
    <format dxfId="666">
      <pivotArea collapsedLevelsAreSubtotals="1" fieldPosition="0">
        <references count="1">
          <reference field="6" count="1">
            <x v="1695"/>
          </reference>
        </references>
      </pivotArea>
    </format>
    <format dxfId="665">
      <pivotArea collapsedLevelsAreSubtotals="1" fieldPosition="0">
        <references count="1">
          <reference field="6" count="1">
            <x v="1725"/>
          </reference>
        </references>
      </pivotArea>
    </format>
    <format dxfId="664">
      <pivotArea collapsedLevelsAreSubtotals="1" fieldPosition="0">
        <references count="1">
          <reference field="6" count="1">
            <x v="1727"/>
          </reference>
        </references>
      </pivotArea>
    </format>
    <format dxfId="663">
      <pivotArea collapsedLevelsAreSubtotals="1" fieldPosition="0">
        <references count="1">
          <reference field="6" count="1">
            <x v="1730"/>
          </reference>
        </references>
      </pivotArea>
    </format>
    <format dxfId="662">
      <pivotArea collapsedLevelsAreSubtotals="1" fieldPosition="0">
        <references count="1">
          <reference field="6" count="1">
            <x v="1755"/>
          </reference>
        </references>
      </pivotArea>
    </format>
    <format dxfId="661">
      <pivotArea collapsedLevelsAreSubtotals="1" fieldPosition="0">
        <references count="1">
          <reference field="6" count="1">
            <x v="1759"/>
          </reference>
        </references>
      </pivotArea>
    </format>
    <format dxfId="660">
      <pivotArea collapsedLevelsAreSubtotals="1" fieldPosition="0">
        <references count="1">
          <reference field="6" count="1">
            <x v="1787"/>
          </reference>
        </references>
      </pivotArea>
    </format>
    <format dxfId="659">
      <pivotArea collapsedLevelsAreSubtotals="1" fieldPosition="0">
        <references count="1">
          <reference field="6" count="1">
            <x v="1801"/>
          </reference>
        </references>
      </pivotArea>
    </format>
    <format dxfId="658">
      <pivotArea collapsedLevelsAreSubtotals="1" fieldPosition="0">
        <references count="1">
          <reference field="6" count="1">
            <x v="1903"/>
          </reference>
        </references>
      </pivotArea>
    </format>
    <format dxfId="657">
      <pivotArea collapsedLevelsAreSubtotals="1" fieldPosition="0">
        <references count="1">
          <reference field="6" count="1">
            <x v="1909"/>
          </reference>
        </references>
      </pivotArea>
    </format>
    <format dxfId="656">
      <pivotArea collapsedLevelsAreSubtotals="1" fieldPosition="0">
        <references count="1">
          <reference field="6" count="1">
            <x v="1934"/>
          </reference>
        </references>
      </pivotArea>
    </format>
    <format dxfId="655">
      <pivotArea collapsedLevelsAreSubtotals="1" fieldPosition="0">
        <references count="1">
          <reference field="6" count="1">
            <x v="1938"/>
          </reference>
        </references>
      </pivotArea>
    </format>
    <format dxfId="654">
      <pivotArea collapsedLevelsAreSubtotals="1" fieldPosition="0">
        <references count="1">
          <reference field="6" count="1">
            <x v="1972"/>
          </reference>
        </references>
      </pivotArea>
    </format>
    <format dxfId="653">
      <pivotArea collapsedLevelsAreSubtotals="1" fieldPosition="0">
        <references count="1">
          <reference field="6" count="1">
            <x v="1974"/>
          </reference>
        </references>
      </pivotArea>
    </format>
    <format dxfId="652">
      <pivotArea collapsedLevelsAreSubtotals="1" fieldPosition="0">
        <references count="1">
          <reference field="6" count="1">
            <x v="1979"/>
          </reference>
        </references>
      </pivotArea>
    </format>
    <format dxfId="651">
      <pivotArea collapsedLevelsAreSubtotals="1" fieldPosition="0">
        <references count="1">
          <reference field="6" count="1">
            <x v="2015"/>
          </reference>
        </references>
      </pivotArea>
    </format>
    <format dxfId="650">
      <pivotArea collapsedLevelsAreSubtotals="1" fieldPosition="0">
        <references count="1">
          <reference field="6" count="1">
            <x v="2045"/>
          </reference>
        </references>
      </pivotArea>
    </format>
    <format dxfId="649">
      <pivotArea collapsedLevelsAreSubtotals="1" fieldPosition="0">
        <references count="1">
          <reference field="6" count="1">
            <x v="2057"/>
          </reference>
        </references>
      </pivotArea>
    </format>
    <format dxfId="648">
      <pivotArea collapsedLevelsAreSubtotals="1" fieldPosition="0">
        <references count="1">
          <reference field="6" count="1">
            <x v="2061"/>
          </reference>
        </references>
      </pivotArea>
    </format>
    <format dxfId="647">
      <pivotArea collapsedLevelsAreSubtotals="1" fieldPosition="0">
        <references count="1">
          <reference field="6" count="1">
            <x v="2072"/>
          </reference>
        </references>
      </pivotArea>
    </format>
    <format dxfId="646">
      <pivotArea collapsedLevelsAreSubtotals="1" fieldPosition="0">
        <references count="1">
          <reference field="6" count="1">
            <x v="2093"/>
          </reference>
        </references>
      </pivotArea>
    </format>
    <format dxfId="645">
      <pivotArea collapsedLevelsAreSubtotals="1" fieldPosition="0">
        <references count="1">
          <reference field="6" count="1">
            <x v="2106"/>
          </reference>
        </references>
      </pivotArea>
    </format>
    <format dxfId="644">
      <pivotArea collapsedLevelsAreSubtotals="1" fieldPosition="0">
        <references count="1">
          <reference field="6" count="1">
            <x v="2108"/>
          </reference>
        </references>
      </pivotArea>
    </format>
    <format dxfId="643">
      <pivotArea collapsedLevelsAreSubtotals="1" fieldPosition="0">
        <references count="1">
          <reference field="6" count="1">
            <x v="2113"/>
          </reference>
        </references>
      </pivotArea>
    </format>
    <format dxfId="642">
      <pivotArea collapsedLevelsAreSubtotals="1" fieldPosition="0">
        <references count="1">
          <reference field="6" count="1">
            <x v="2129"/>
          </reference>
        </references>
      </pivotArea>
    </format>
    <format dxfId="641">
      <pivotArea collapsedLevelsAreSubtotals="1" fieldPosition="0">
        <references count="1">
          <reference field="6" count="1">
            <x v="2131"/>
          </reference>
        </references>
      </pivotArea>
    </format>
    <format dxfId="640">
      <pivotArea collapsedLevelsAreSubtotals="1" fieldPosition="0">
        <references count="1">
          <reference field="6" count="1">
            <x v="2143"/>
          </reference>
        </references>
      </pivotArea>
    </format>
    <format dxfId="639">
      <pivotArea collapsedLevelsAreSubtotals="1" fieldPosition="0">
        <references count="1">
          <reference field="6" count="1">
            <x v="2148"/>
          </reference>
        </references>
      </pivotArea>
    </format>
    <format dxfId="638">
      <pivotArea collapsedLevelsAreSubtotals="1" fieldPosition="0">
        <references count="1">
          <reference field="6" count="1">
            <x v="2206"/>
          </reference>
        </references>
      </pivotArea>
    </format>
    <format dxfId="637">
      <pivotArea collapsedLevelsAreSubtotals="1" fieldPosition="0">
        <references count="1">
          <reference field="6" count="1">
            <x v="2212"/>
          </reference>
        </references>
      </pivotArea>
    </format>
    <format dxfId="636">
      <pivotArea collapsedLevelsAreSubtotals="1" fieldPosition="0">
        <references count="1">
          <reference field="6" count="1">
            <x v="2214"/>
          </reference>
        </references>
      </pivotArea>
    </format>
    <format dxfId="635">
      <pivotArea collapsedLevelsAreSubtotals="1" fieldPosition="0">
        <references count="1">
          <reference field="6" count="1">
            <x v="2291"/>
          </reference>
        </references>
      </pivotArea>
    </format>
    <format dxfId="634">
      <pivotArea collapsedLevelsAreSubtotals="1" fieldPosition="0">
        <references count="1">
          <reference field="6" count="1">
            <x v="2300"/>
          </reference>
        </references>
      </pivotArea>
    </format>
    <format dxfId="633">
      <pivotArea collapsedLevelsAreSubtotals="1" fieldPosition="0">
        <references count="1">
          <reference field="6" count="1">
            <x v="2313"/>
          </reference>
        </references>
      </pivotArea>
    </format>
    <format dxfId="632">
      <pivotArea collapsedLevelsAreSubtotals="1" fieldPosition="0">
        <references count="1">
          <reference field="6" count="1">
            <x v="2365"/>
          </reference>
        </references>
      </pivotArea>
    </format>
    <format dxfId="631">
      <pivotArea collapsedLevelsAreSubtotals="1" fieldPosition="0">
        <references count="1">
          <reference field="6" count="1">
            <x v="2399"/>
          </reference>
        </references>
      </pivotArea>
    </format>
    <format dxfId="630">
      <pivotArea collapsedLevelsAreSubtotals="1" fieldPosition="0">
        <references count="1">
          <reference field="6" count="1">
            <x v="2400"/>
          </reference>
        </references>
      </pivotArea>
    </format>
    <format dxfId="629">
      <pivotArea collapsedLevelsAreSubtotals="1" fieldPosition="0">
        <references count="1">
          <reference field="6" count="1">
            <x v="2414"/>
          </reference>
        </references>
      </pivotArea>
    </format>
    <format dxfId="628">
      <pivotArea collapsedLevelsAreSubtotals="1" fieldPosition="0">
        <references count="1">
          <reference field="6" count="1">
            <x v="2419"/>
          </reference>
        </references>
      </pivotArea>
    </format>
    <format dxfId="627">
      <pivotArea collapsedLevelsAreSubtotals="1" fieldPosition="0">
        <references count="1">
          <reference field="6" count="1">
            <x v="2438"/>
          </reference>
        </references>
      </pivotArea>
    </format>
    <format dxfId="626">
      <pivotArea collapsedLevelsAreSubtotals="1" fieldPosition="0">
        <references count="1">
          <reference field="6" count="1">
            <x v="2447"/>
          </reference>
        </references>
      </pivotArea>
    </format>
    <format dxfId="625">
      <pivotArea collapsedLevelsAreSubtotals="1" fieldPosition="0">
        <references count="1">
          <reference field="6" count="1">
            <x v="2465"/>
          </reference>
        </references>
      </pivotArea>
    </format>
    <format dxfId="624">
      <pivotArea collapsedLevelsAreSubtotals="1" fieldPosition="0">
        <references count="1">
          <reference field="6" count="1">
            <x v="2491"/>
          </reference>
        </references>
      </pivotArea>
    </format>
    <format dxfId="623">
      <pivotArea collapsedLevelsAreSubtotals="1" fieldPosition="0">
        <references count="1">
          <reference field="6" count="1">
            <x v="2493"/>
          </reference>
        </references>
      </pivotArea>
    </format>
    <format dxfId="622">
      <pivotArea collapsedLevelsAreSubtotals="1" fieldPosition="0">
        <references count="1">
          <reference field="6" count="1">
            <x v="2508"/>
          </reference>
        </references>
      </pivotArea>
    </format>
    <format dxfId="621">
      <pivotArea collapsedLevelsAreSubtotals="1" fieldPosition="0">
        <references count="1">
          <reference field="6" count="1">
            <x v="2511"/>
          </reference>
        </references>
      </pivotArea>
    </format>
    <format dxfId="620">
      <pivotArea collapsedLevelsAreSubtotals="1" fieldPosition="0">
        <references count="1">
          <reference field="6" count="1">
            <x v="2520"/>
          </reference>
        </references>
      </pivotArea>
    </format>
    <format dxfId="619">
      <pivotArea collapsedLevelsAreSubtotals="1" fieldPosition="0">
        <references count="1">
          <reference field="6" count="1">
            <x v="2531"/>
          </reference>
        </references>
      </pivotArea>
    </format>
    <format dxfId="618">
      <pivotArea collapsedLevelsAreSubtotals="1" fieldPosition="0">
        <references count="1">
          <reference field="6" count="1">
            <x v="2538"/>
          </reference>
        </references>
      </pivotArea>
    </format>
    <format dxfId="617">
      <pivotArea collapsedLevelsAreSubtotals="1" fieldPosition="0">
        <references count="1">
          <reference field="6" count="1">
            <x v="2583"/>
          </reference>
        </references>
      </pivotArea>
    </format>
    <format dxfId="616">
      <pivotArea collapsedLevelsAreSubtotals="1" fieldPosition="0">
        <references count="1">
          <reference field="6" count="1">
            <x v="2591"/>
          </reference>
        </references>
      </pivotArea>
    </format>
    <format dxfId="615">
      <pivotArea collapsedLevelsAreSubtotals="1" fieldPosition="0">
        <references count="1">
          <reference field="6" count="1">
            <x v="2618"/>
          </reference>
        </references>
      </pivotArea>
    </format>
    <format dxfId="614">
      <pivotArea collapsedLevelsAreSubtotals="1" fieldPosition="0">
        <references count="1">
          <reference field="6" count="1">
            <x v="2640"/>
          </reference>
        </references>
      </pivotArea>
    </format>
    <format dxfId="613">
      <pivotArea collapsedLevelsAreSubtotals="1" fieldPosition="0">
        <references count="1">
          <reference field="6" count="1">
            <x v="2660"/>
          </reference>
        </references>
      </pivotArea>
    </format>
    <format dxfId="612">
      <pivotArea collapsedLevelsAreSubtotals="1" fieldPosition="0">
        <references count="1">
          <reference field="6" count="1">
            <x v="2676"/>
          </reference>
        </references>
      </pivotArea>
    </format>
    <format dxfId="611">
      <pivotArea collapsedLevelsAreSubtotals="1" fieldPosition="0">
        <references count="1">
          <reference field="6" count="1">
            <x v="2699"/>
          </reference>
        </references>
      </pivotArea>
    </format>
    <format dxfId="610">
      <pivotArea collapsedLevelsAreSubtotals="1" fieldPosition="0">
        <references count="1">
          <reference field="6" count="1">
            <x v="2744"/>
          </reference>
        </references>
      </pivotArea>
    </format>
    <format dxfId="609">
      <pivotArea collapsedLevelsAreSubtotals="1" fieldPosition="0">
        <references count="1">
          <reference field="6" count="1">
            <x v="2754"/>
          </reference>
        </references>
      </pivotArea>
    </format>
    <format dxfId="608">
      <pivotArea collapsedLevelsAreSubtotals="1" fieldPosition="0">
        <references count="1">
          <reference field="6" count="1">
            <x v="2758"/>
          </reference>
        </references>
      </pivotArea>
    </format>
    <format dxfId="607">
      <pivotArea collapsedLevelsAreSubtotals="1" fieldPosition="0">
        <references count="1">
          <reference field="6" count="1">
            <x v="2840"/>
          </reference>
        </references>
      </pivotArea>
    </format>
    <format dxfId="606">
      <pivotArea collapsedLevelsAreSubtotals="1" fieldPosition="0">
        <references count="1">
          <reference field="6" count="1">
            <x v="2842"/>
          </reference>
        </references>
      </pivotArea>
    </format>
    <format dxfId="605">
      <pivotArea collapsedLevelsAreSubtotals="1" fieldPosition="0">
        <references count="1">
          <reference field="6" count="1">
            <x v="2850"/>
          </reference>
        </references>
      </pivotArea>
    </format>
    <format dxfId="604">
      <pivotArea collapsedLevelsAreSubtotals="1" fieldPosition="0">
        <references count="1">
          <reference field="6" count="1">
            <x v="2891"/>
          </reference>
        </references>
      </pivotArea>
    </format>
    <format dxfId="603">
      <pivotArea collapsedLevelsAreSubtotals="1" fieldPosition="0">
        <references count="1">
          <reference field="6" count="1">
            <x v="2898"/>
          </reference>
        </references>
      </pivotArea>
    </format>
    <format dxfId="602">
      <pivotArea type="all" dataOnly="0" outline="0" fieldPosition="0"/>
    </format>
    <format dxfId="601">
      <pivotArea outline="0" collapsedLevelsAreSubtotals="1" fieldPosition="0"/>
    </format>
    <format dxfId="600">
      <pivotArea type="origin" dataOnly="0" labelOnly="1" outline="0" fieldPosition="0"/>
    </format>
    <format dxfId="599">
      <pivotArea field="19" type="button" dataOnly="0" labelOnly="1" outline="0" axis="axisCol" fieldPosition="0"/>
    </format>
    <format dxfId="598">
      <pivotArea type="topRight" dataOnly="0" labelOnly="1" outline="0" fieldPosition="0"/>
    </format>
    <format dxfId="597">
      <pivotArea field="6" type="button" dataOnly="0" labelOnly="1" outline="0" axis="axisRow" fieldPosition="0"/>
    </format>
    <format dxfId="596">
      <pivotArea dataOnly="0" labelOnly="1" fieldPosition="0">
        <references count="1">
          <reference field="6" count="50">
            <x v="13"/>
            <x v="24"/>
            <x v="38"/>
            <x v="40"/>
            <x v="72"/>
            <x v="76"/>
            <x v="99"/>
            <x v="100"/>
            <x v="104"/>
            <x v="113"/>
            <x v="125"/>
            <x v="131"/>
            <x v="134"/>
            <x v="135"/>
            <x v="147"/>
            <x v="154"/>
            <x v="158"/>
            <x v="159"/>
            <x v="180"/>
            <x v="183"/>
            <x v="188"/>
            <x v="195"/>
            <x v="205"/>
            <x v="222"/>
            <x v="234"/>
            <x v="253"/>
            <x v="255"/>
            <x v="287"/>
            <x v="289"/>
            <x v="291"/>
            <x v="295"/>
            <x v="321"/>
            <x v="325"/>
            <x v="336"/>
            <x v="360"/>
            <x v="365"/>
            <x v="368"/>
            <x v="377"/>
            <x v="382"/>
            <x v="386"/>
            <x v="401"/>
            <x v="402"/>
            <x v="404"/>
            <x v="438"/>
            <x v="442"/>
            <x v="444"/>
            <x v="449"/>
            <x v="452"/>
            <x v="465"/>
            <x v="478"/>
          </reference>
        </references>
      </pivotArea>
    </format>
    <format dxfId="595">
      <pivotArea dataOnly="0" labelOnly="1" fieldPosition="0">
        <references count="1">
          <reference field="6" count="50">
            <x v="501"/>
            <x v="507"/>
            <x v="512"/>
            <x v="514"/>
            <x v="518"/>
            <x v="529"/>
            <x v="537"/>
            <x v="550"/>
            <x v="577"/>
            <x v="587"/>
            <x v="599"/>
            <x v="607"/>
            <x v="614"/>
            <x v="617"/>
            <x v="625"/>
            <x v="648"/>
            <x v="652"/>
            <x v="653"/>
            <x v="656"/>
            <x v="657"/>
            <x v="683"/>
            <x v="684"/>
            <x v="685"/>
            <x v="695"/>
            <x v="696"/>
            <x v="700"/>
            <x v="702"/>
            <x v="706"/>
            <x v="712"/>
            <x v="715"/>
            <x v="740"/>
            <x v="785"/>
            <x v="787"/>
            <x v="788"/>
            <x v="790"/>
            <x v="791"/>
            <x v="803"/>
            <x v="805"/>
            <x v="806"/>
            <x v="815"/>
            <x v="818"/>
            <x v="833"/>
            <x v="835"/>
            <x v="847"/>
            <x v="855"/>
            <x v="861"/>
            <x v="864"/>
            <x v="865"/>
            <x v="886"/>
            <x v="887"/>
          </reference>
        </references>
      </pivotArea>
    </format>
    <format dxfId="594">
      <pivotArea dataOnly="0" labelOnly="1" fieldPosition="0">
        <references count="1">
          <reference field="6" count="50">
            <x v="904"/>
            <x v="907"/>
            <x v="911"/>
            <x v="912"/>
            <x v="913"/>
            <x v="917"/>
            <x v="918"/>
            <x v="919"/>
            <x v="924"/>
            <x v="926"/>
            <x v="944"/>
            <x v="946"/>
            <x v="947"/>
            <x v="963"/>
            <x v="989"/>
            <x v="1033"/>
            <x v="1043"/>
            <x v="1049"/>
            <x v="1050"/>
            <x v="1051"/>
            <x v="1059"/>
            <x v="1076"/>
            <x v="1083"/>
            <x v="1099"/>
            <x v="1121"/>
            <x v="1122"/>
            <x v="1123"/>
            <x v="1142"/>
            <x v="1153"/>
            <x v="1154"/>
            <x v="1157"/>
            <x v="1164"/>
            <x v="1165"/>
            <x v="1170"/>
            <x v="1175"/>
            <x v="1178"/>
            <x v="1179"/>
            <x v="1190"/>
            <x v="1192"/>
            <x v="1193"/>
            <x v="1197"/>
            <x v="1207"/>
            <x v="1209"/>
            <x v="1221"/>
            <x v="1226"/>
            <x v="1265"/>
            <x v="1268"/>
            <x v="1269"/>
            <x v="1271"/>
            <x v="1272"/>
          </reference>
        </references>
      </pivotArea>
    </format>
    <format dxfId="593">
      <pivotArea dataOnly="0" labelOnly="1" fieldPosition="0">
        <references count="1">
          <reference field="6" count="50">
            <x v="1276"/>
            <x v="1286"/>
            <x v="1300"/>
            <x v="1305"/>
            <x v="1308"/>
            <x v="1318"/>
            <x v="1323"/>
            <x v="1342"/>
            <x v="1355"/>
            <x v="1358"/>
            <x v="1369"/>
            <x v="1381"/>
            <x v="1383"/>
            <x v="1384"/>
            <x v="1403"/>
            <x v="1409"/>
            <x v="1427"/>
            <x v="1433"/>
            <x v="1461"/>
            <x v="1490"/>
            <x v="1495"/>
            <x v="1511"/>
            <x v="1518"/>
            <x v="1520"/>
            <x v="1531"/>
            <x v="1536"/>
            <x v="1545"/>
            <x v="1547"/>
            <x v="1557"/>
            <x v="1561"/>
            <x v="1562"/>
            <x v="1564"/>
            <x v="1594"/>
            <x v="1600"/>
            <x v="1602"/>
            <x v="1609"/>
            <x v="1633"/>
            <x v="1638"/>
            <x v="1640"/>
            <x v="1644"/>
            <x v="1650"/>
            <x v="1656"/>
            <x v="1664"/>
            <x v="1665"/>
            <x v="1669"/>
            <x v="1673"/>
            <x v="1688"/>
            <x v="1697"/>
            <x v="1713"/>
            <x v="1715"/>
          </reference>
        </references>
      </pivotArea>
    </format>
    <format dxfId="592">
      <pivotArea dataOnly="0" labelOnly="1" fieldPosition="0">
        <references count="1">
          <reference field="6" count="50">
            <x v="1738"/>
            <x v="1759"/>
            <x v="1778"/>
            <x v="1782"/>
            <x v="1792"/>
            <x v="1796"/>
            <x v="1803"/>
            <x v="1813"/>
            <x v="1815"/>
            <x v="1823"/>
            <x v="1829"/>
            <x v="1851"/>
            <x v="1860"/>
            <x v="1881"/>
            <x v="1889"/>
            <x v="1893"/>
            <x v="1896"/>
            <x v="1898"/>
            <x v="1905"/>
            <x v="1914"/>
            <x v="1919"/>
            <x v="1920"/>
            <x v="1930"/>
            <x v="1931"/>
            <x v="1934"/>
            <x v="1941"/>
            <x v="1945"/>
            <x v="1949"/>
            <x v="1955"/>
            <x v="1959"/>
            <x v="1960"/>
            <x v="1962"/>
            <x v="1964"/>
            <x v="1973"/>
            <x v="1984"/>
            <x v="1986"/>
            <x v="1987"/>
            <x v="1991"/>
            <x v="2000"/>
            <x v="2014"/>
            <x v="2027"/>
            <x v="2034"/>
            <x v="2036"/>
            <x v="2039"/>
            <x v="2047"/>
            <x v="2051"/>
            <x v="2057"/>
            <x v="2061"/>
            <x v="2066"/>
            <x v="2084"/>
          </reference>
        </references>
      </pivotArea>
    </format>
    <format dxfId="591">
      <pivotArea dataOnly="0" labelOnly="1" fieldPosition="0">
        <references count="1">
          <reference field="6" count="50">
            <x v="2088"/>
            <x v="2089"/>
            <x v="2093"/>
            <x v="2095"/>
            <x v="2100"/>
            <x v="2103"/>
            <x v="2113"/>
            <x v="2122"/>
            <x v="2131"/>
            <x v="2140"/>
            <x v="2148"/>
            <x v="2156"/>
            <x v="2160"/>
            <x v="2165"/>
            <x v="2171"/>
            <x v="2176"/>
            <x v="2178"/>
            <x v="2196"/>
            <x v="2197"/>
            <x v="2198"/>
            <x v="2202"/>
            <x v="2206"/>
            <x v="2215"/>
            <x v="2216"/>
            <x v="2217"/>
            <x v="2232"/>
            <x v="2237"/>
            <x v="2243"/>
            <x v="2253"/>
            <x v="2261"/>
            <x v="2271"/>
            <x v="2274"/>
            <x v="2281"/>
            <x v="2300"/>
            <x v="2318"/>
            <x v="2319"/>
            <x v="2324"/>
            <x v="2332"/>
            <x v="2337"/>
            <x v="2338"/>
            <x v="2339"/>
            <x v="2351"/>
            <x v="2354"/>
            <x v="2360"/>
            <x v="2367"/>
            <x v="2373"/>
            <x v="2374"/>
            <x v="2385"/>
            <x v="2388"/>
            <x v="2393"/>
          </reference>
        </references>
      </pivotArea>
    </format>
    <format dxfId="590">
      <pivotArea dataOnly="0" labelOnly="1" fieldPosition="0">
        <references count="1">
          <reference field="6" count="50">
            <x v="2394"/>
            <x v="2400"/>
            <x v="2430"/>
            <x v="2446"/>
            <x v="2447"/>
            <x v="2453"/>
            <x v="2458"/>
            <x v="2459"/>
            <x v="2464"/>
            <x v="2477"/>
            <x v="2489"/>
            <x v="2493"/>
            <x v="2501"/>
            <x v="2508"/>
            <x v="2538"/>
            <x v="2541"/>
            <x v="2542"/>
            <x v="2547"/>
            <x v="2580"/>
            <x v="2581"/>
            <x v="2589"/>
            <x v="2607"/>
            <x v="2609"/>
            <x v="2612"/>
            <x v="2634"/>
            <x v="2638"/>
            <x v="2651"/>
            <x v="2656"/>
            <x v="2657"/>
            <x v="2658"/>
            <x v="2665"/>
            <x v="2680"/>
            <x v="2685"/>
            <x v="2700"/>
            <x v="2705"/>
            <x v="2717"/>
            <x v="2720"/>
            <x v="2724"/>
            <x v="2732"/>
            <x v="2734"/>
            <x v="2735"/>
            <x v="2736"/>
            <x v="2738"/>
            <x v="2749"/>
            <x v="2750"/>
            <x v="2752"/>
            <x v="2758"/>
            <x v="2772"/>
            <x v="2819"/>
            <x v="2823"/>
          </reference>
        </references>
      </pivotArea>
    </format>
    <format dxfId="589">
      <pivotArea dataOnly="0" labelOnly="1" fieldPosition="0">
        <references count="1">
          <reference field="6" count="9">
            <x v="2825"/>
            <x v="2826"/>
            <x v="2841"/>
            <x v="2864"/>
            <x v="2871"/>
            <x v="2884"/>
            <x v="2898"/>
            <x v="2901"/>
            <x v="2906"/>
          </reference>
        </references>
      </pivotArea>
    </format>
    <format dxfId="588">
      <pivotArea dataOnly="0" labelOnly="1" grandRow="1" outline="0" fieldPosition="0"/>
    </format>
    <format dxfId="587">
      <pivotArea dataOnly="0" labelOnly="1" fieldPosition="0">
        <references count="1">
          <reference field="19" count="0"/>
        </references>
      </pivotArea>
    </format>
    <format dxfId="586">
      <pivotArea dataOnly="0" labelOnly="1" grandCol="1" outline="0" fieldPosition="0"/>
    </format>
    <format dxfId="585">
      <pivotArea dataOnly="0" labelOnly="1" fieldPosition="0">
        <references count="1">
          <reference field="6" count="50">
            <x v="0"/>
            <x v="1"/>
            <x v="7"/>
            <x v="20"/>
            <x v="28"/>
            <x v="32"/>
            <x v="33"/>
            <x v="36"/>
            <x v="40"/>
            <x v="57"/>
            <x v="59"/>
            <x v="61"/>
            <x v="64"/>
            <x v="67"/>
            <x v="72"/>
            <x v="73"/>
            <x v="76"/>
            <x v="80"/>
            <x v="81"/>
            <x v="84"/>
            <x v="85"/>
            <x v="90"/>
            <x v="104"/>
            <x v="107"/>
            <x v="121"/>
            <x v="123"/>
            <x v="126"/>
            <x v="129"/>
            <x v="131"/>
            <x v="134"/>
            <x v="135"/>
            <x v="136"/>
            <x v="137"/>
            <x v="142"/>
            <x v="143"/>
            <x v="153"/>
            <x v="158"/>
            <x v="159"/>
            <x v="161"/>
            <x v="167"/>
            <x v="176"/>
            <x v="177"/>
            <x v="191"/>
            <x v="195"/>
            <x v="198"/>
            <x v="206"/>
            <x v="213"/>
            <x v="217"/>
            <x v="222"/>
            <x v="223"/>
          </reference>
        </references>
      </pivotArea>
    </format>
    <format dxfId="584">
      <pivotArea dataOnly="0" labelOnly="1" fieldPosition="0">
        <references count="1">
          <reference field="6" count="50">
            <x v="233"/>
            <x v="240"/>
            <x v="248"/>
            <x v="249"/>
            <x v="252"/>
            <x v="253"/>
            <x v="255"/>
            <x v="257"/>
            <x v="263"/>
            <x v="266"/>
            <x v="297"/>
            <x v="298"/>
            <x v="303"/>
            <x v="311"/>
            <x v="318"/>
            <x v="335"/>
            <x v="337"/>
            <x v="357"/>
            <x v="358"/>
            <x v="367"/>
            <x v="368"/>
            <x v="374"/>
            <x v="377"/>
            <x v="381"/>
            <x v="382"/>
            <x v="387"/>
            <x v="389"/>
            <x v="402"/>
            <x v="404"/>
            <x v="405"/>
            <x v="406"/>
            <x v="407"/>
            <x v="408"/>
            <x v="411"/>
            <x v="418"/>
            <x v="420"/>
            <x v="427"/>
            <x v="431"/>
            <x v="438"/>
            <x v="442"/>
            <x v="444"/>
            <x v="452"/>
            <x v="455"/>
            <x v="460"/>
            <x v="465"/>
            <x v="466"/>
            <x v="469"/>
            <x v="481"/>
            <x v="483"/>
            <x v="492"/>
          </reference>
        </references>
      </pivotArea>
    </format>
    <format dxfId="583">
      <pivotArea dataOnly="0" labelOnly="1" fieldPosition="0">
        <references count="1">
          <reference field="6" count="50">
            <x v="495"/>
            <x v="497"/>
            <x v="499"/>
            <x v="506"/>
            <x v="507"/>
            <x v="508"/>
            <x v="510"/>
            <x v="518"/>
            <x v="533"/>
            <x v="535"/>
            <x v="537"/>
            <x v="538"/>
            <x v="550"/>
            <x v="553"/>
            <x v="560"/>
            <x v="573"/>
            <x v="575"/>
            <x v="577"/>
            <x v="578"/>
            <x v="579"/>
            <x v="583"/>
            <x v="588"/>
            <x v="591"/>
            <x v="593"/>
            <x v="598"/>
            <x v="599"/>
            <x v="601"/>
            <x v="605"/>
            <x v="618"/>
            <x v="619"/>
            <x v="623"/>
            <x v="625"/>
            <x v="628"/>
            <x v="642"/>
            <x v="645"/>
            <x v="647"/>
            <x v="649"/>
            <x v="650"/>
            <x v="651"/>
            <x v="653"/>
            <x v="657"/>
            <x v="658"/>
            <x v="660"/>
            <x v="662"/>
            <x v="667"/>
            <x v="673"/>
            <x v="677"/>
            <x v="683"/>
            <x v="685"/>
            <x v="692"/>
          </reference>
        </references>
      </pivotArea>
    </format>
    <format dxfId="582">
      <pivotArea dataOnly="0" labelOnly="1" fieldPosition="0">
        <references count="1">
          <reference field="6" count="50">
            <x v="694"/>
            <x v="695"/>
            <x v="696"/>
            <x v="700"/>
            <x v="702"/>
            <x v="706"/>
            <x v="715"/>
            <x v="717"/>
            <x v="719"/>
            <x v="727"/>
            <x v="740"/>
            <x v="741"/>
            <x v="760"/>
            <x v="772"/>
            <x v="777"/>
            <x v="778"/>
            <x v="782"/>
            <x v="784"/>
            <x v="785"/>
            <x v="791"/>
            <x v="795"/>
            <x v="802"/>
            <x v="805"/>
            <x v="806"/>
            <x v="816"/>
            <x v="817"/>
            <x v="818"/>
            <x v="824"/>
            <x v="826"/>
            <x v="829"/>
            <x v="833"/>
            <x v="835"/>
            <x v="836"/>
            <x v="842"/>
            <x v="844"/>
            <x v="848"/>
            <x v="851"/>
            <x v="855"/>
            <x v="856"/>
            <x v="860"/>
            <x v="861"/>
            <x v="875"/>
            <x v="876"/>
            <x v="878"/>
            <x v="879"/>
            <x v="884"/>
            <x v="886"/>
            <x v="895"/>
            <x v="896"/>
            <x v="900"/>
          </reference>
        </references>
      </pivotArea>
    </format>
    <format dxfId="581">
      <pivotArea dataOnly="0" labelOnly="1" fieldPosition="0">
        <references count="1">
          <reference field="6" count="50">
            <x v="901"/>
            <x v="911"/>
            <x v="912"/>
            <x v="913"/>
            <x v="914"/>
            <x v="918"/>
            <x v="919"/>
            <x v="924"/>
            <x v="926"/>
            <x v="930"/>
            <x v="933"/>
            <x v="937"/>
            <x v="948"/>
            <x v="950"/>
            <x v="952"/>
            <x v="959"/>
            <x v="963"/>
            <x v="972"/>
            <x v="974"/>
            <x v="976"/>
            <x v="978"/>
            <x v="980"/>
            <x v="986"/>
            <x v="987"/>
            <x v="989"/>
            <x v="993"/>
            <x v="1001"/>
            <x v="1002"/>
            <x v="1005"/>
            <x v="1007"/>
            <x v="1009"/>
            <x v="1015"/>
            <x v="1018"/>
            <x v="1020"/>
            <x v="1024"/>
            <x v="1026"/>
            <x v="1032"/>
            <x v="1033"/>
            <x v="1042"/>
            <x v="1043"/>
            <x v="1044"/>
            <x v="1050"/>
            <x v="1055"/>
            <x v="1059"/>
            <x v="1076"/>
            <x v="1078"/>
            <x v="1095"/>
            <x v="1096"/>
            <x v="1099"/>
            <x v="1100"/>
          </reference>
        </references>
      </pivotArea>
    </format>
    <format dxfId="580">
      <pivotArea dataOnly="0" labelOnly="1" fieldPosition="0">
        <references count="1">
          <reference field="6" count="50">
            <x v="1101"/>
            <x v="1104"/>
            <x v="1109"/>
            <x v="1112"/>
            <x v="1117"/>
            <x v="1121"/>
            <x v="1122"/>
            <x v="1126"/>
            <x v="1132"/>
            <x v="1137"/>
            <x v="1142"/>
            <x v="1157"/>
            <x v="1159"/>
            <x v="1165"/>
            <x v="1170"/>
            <x v="1175"/>
            <x v="1176"/>
            <x v="1188"/>
            <x v="1190"/>
            <x v="1192"/>
            <x v="1193"/>
            <x v="1197"/>
            <x v="1198"/>
            <x v="1208"/>
            <x v="1216"/>
            <x v="1221"/>
            <x v="1222"/>
            <x v="1223"/>
            <x v="1226"/>
            <x v="1227"/>
            <x v="1230"/>
            <x v="1233"/>
            <x v="1244"/>
            <x v="1250"/>
            <x v="1253"/>
            <x v="1255"/>
            <x v="1256"/>
            <x v="1261"/>
            <x v="1276"/>
            <x v="1287"/>
            <x v="1291"/>
            <x v="1294"/>
            <x v="1295"/>
            <x v="1300"/>
            <x v="1306"/>
            <x v="1310"/>
            <x v="1313"/>
            <x v="1314"/>
            <x v="1317"/>
            <x v="1318"/>
          </reference>
        </references>
      </pivotArea>
    </format>
    <format dxfId="579">
      <pivotArea dataOnly="0" labelOnly="1" fieldPosition="0">
        <references count="1">
          <reference field="6" count="50">
            <x v="1321"/>
            <x v="1328"/>
            <x v="1333"/>
            <x v="1337"/>
            <x v="1341"/>
            <x v="1349"/>
            <x v="1369"/>
            <x v="1371"/>
            <x v="1374"/>
            <x v="1379"/>
            <x v="1383"/>
            <x v="1393"/>
            <x v="1394"/>
            <x v="1398"/>
            <x v="1402"/>
            <x v="1403"/>
            <x v="1409"/>
            <x v="1416"/>
            <x v="1417"/>
            <x v="1419"/>
            <x v="1420"/>
            <x v="1425"/>
            <x v="1429"/>
            <x v="1433"/>
            <x v="1435"/>
            <x v="1437"/>
            <x v="1438"/>
            <x v="1439"/>
            <x v="1440"/>
            <x v="1445"/>
            <x v="1451"/>
            <x v="1461"/>
            <x v="1462"/>
            <x v="1463"/>
            <x v="1465"/>
            <x v="1477"/>
            <x v="1479"/>
            <x v="1483"/>
            <x v="1490"/>
            <x v="1491"/>
            <x v="1492"/>
            <x v="1495"/>
            <x v="1503"/>
            <x v="1505"/>
            <x v="1507"/>
            <x v="1518"/>
            <x v="1520"/>
            <x v="1524"/>
            <x v="1529"/>
            <x v="1530"/>
          </reference>
        </references>
      </pivotArea>
    </format>
    <format dxfId="578">
      <pivotArea dataOnly="0" labelOnly="1" fieldPosition="0">
        <references count="1">
          <reference field="6" count="50">
            <x v="1536"/>
            <x v="1537"/>
            <x v="1560"/>
            <x v="1563"/>
            <x v="1566"/>
            <x v="1577"/>
            <x v="1590"/>
            <x v="1593"/>
            <x v="1594"/>
            <x v="1601"/>
            <x v="1602"/>
            <x v="1623"/>
            <x v="1633"/>
            <x v="1636"/>
            <x v="1638"/>
            <x v="1640"/>
            <x v="1650"/>
            <x v="1651"/>
            <x v="1661"/>
            <x v="1662"/>
            <x v="1663"/>
            <x v="1665"/>
            <x v="1673"/>
            <x v="1685"/>
            <x v="1688"/>
            <x v="1696"/>
            <x v="1700"/>
            <x v="1703"/>
            <x v="1715"/>
            <x v="1718"/>
            <x v="1720"/>
            <x v="1737"/>
            <x v="1744"/>
            <x v="1748"/>
            <x v="1758"/>
            <x v="1759"/>
            <x v="1762"/>
            <x v="1767"/>
            <x v="1775"/>
            <x v="1777"/>
            <x v="1780"/>
            <x v="1781"/>
            <x v="1782"/>
            <x v="1792"/>
            <x v="1798"/>
            <x v="1815"/>
            <x v="1817"/>
            <x v="1828"/>
            <x v="1829"/>
            <x v="1834"/>
          </reference>
        </references>
      </pivotArea>
    </format>
    <format dxfId="577">
      <pivotArea dataOnly="0" labelOnly="1" fieldPosition="0">
        <references count="1">
          <reference field="6" count="50">
            <x v="1838"/>
            <x v="1843"/>
            <x v="1847"/>
            <x v="1848"/>
            <x v="1851"/>
            <x v="1880"/>
            <x v="1881"/>
            <x v="1886"/>
            <x v="1892"/>
            <x v="1893"/>
            <x v="1898"/>
            <x v="1901"/>
            <x v="1905"/>
            <x v="1908"/>
            <x v="1922"/>
            <x v="1927"/>
            <x v="1930"/>
            <x v="1931"/>
            <x v="1934"/>
            <x v="1939"/>
            <x v="1946"/>
            <x v="1951"/>
            <x v="1959"/>
            <x v="1960"/>
            <x v="1964"/>
            <x v="1965"/>
            <x v="1979"/>
            <x v="1984"/>
            <x v="1985"/>
            <x v="1990"/>
            <x v="1991"/>
            <x v="1999"/>
            <x v="2002"/>
            <x v="2014"/>
            <x v="2024"/>
            <x v="2028"/>
            <x v="2030"/>
            <x v="2035"/>
            <x v="2039"/>
            <x v="2047"/>
            <x v="2052"/>
            <x v="2054"/>
            <x v="2062"/>
            <x v="2066"/>
            <x v="2071"/>
            <x v="2072"/>
            <x v="2073"/>
            <x v="2075"/>
            <x v="2088"/>
            <x v="2092"/>
          </reference>
        </references>
      </pivotArea>
    </format>
    <format dxfId="576">
      <pivotArea dataOnly="0" labelOnly="1" fieldPosition="0">
        <references count="1">
          <reference field="6" count="50">
            <x v="2094"/>
            <x v="2095"/>
            <x v="2102"/>
            <x v="2103"/>
            <x v="2113"/>
            <x v="2121"/>
            <x v="2126"/>
            <x v="2130"/>
            <x v="2134"/>
            <x v="2135"/>
            <x v="2137"/>
            <x v="2140"/>
            <x v="2146"/>
            <x v="2148"/>
            <x v="2153"/>
            <x v="2157"/>
            <x v="2162"/>
            <x v="2173"/>
            <x v="2195"/>
            <x v="2196"/>
            <x v="2202"/>
            <x v="2206"/>
            <x v="2209"/>
            <x v="2217"/>
            <x v="2228"/>
            <x v="2237"/>
            <x v="2243"/>
            <x v="2249"/>
            <x v="2261"/>
            <x v="2274"/>
            <x v="2280"/>
            <x v="2286"/>
            <x v="2287"/>
            <x v="2288"/>
            <x v="2289"/>
            <x v="2300"/>
            <x v="2308"/>
            <x v="2315"/>
            <x v="2318"/>
            <x v="2319"/>
            <x v="2321"/>
            <x v="2323"/>
            <x v="2326"/>
            <x v="2328"/>
            <x v="2332"/>
            <x v="2338"/>
            <x v="2345"/>
            <x v="2372"/>
            <x v="2373"/>
            <x v="2376"/>
          </reference>
        </references>
      </pivotArea>
    </format>
    <format dxfId="575">
      <pivotArea dataOnly="0" labelOnly="1" fieldPosition="0">
        <references count="1">
          <reference field="6" count="50">
            <x v="2378"/>
            <x v="2380"/>
            <x v="2383"/>
            <x v="2385"/>
            <x v="2390"/>
            <x v="2393"/>
            <x v="2394"/>
            <x v="2402"/>
            <x v="2404"/>
            <x v="2406"/>
            <x v="2408"/>
            <x v="2421"/>
            <x v="2435"/>
            <x v="2437"/>
            <x v="2443"/>
            <x v="2445"/>
            <x v="2448"/>
            <x v="2451"/>
            <x v="2453"/>
            <x v="2458"/>
            <x v="2466"/>
            <x v="2467"/>
            <x v="2489"/>
            <x v="2491"/>
            <x v="2492"/>
            <x v="2496"/>
            <x v="2497"/>
            <x v="2499"/>
            <x v="2501"/>
            <x v="2502"/>
            <x v="2504"/>
            <x v="2514"/>
            <x v="2515"/>
            <x v="2517"/>
            <x v="2525"/>
            <x v="2532"/>
            <x v="2536"/>
            <x v="2538"/>
            <x v="2541"/>
            <x v="2542"/>
            <x v="2543"/>
            <x v="2547"/>
            <x v="2552"/>
            <x v="2553"/>
            <x v="2562"/>
            <x v="2571"/>
            <x v="2572"/>
            <x v="2578"/>
            <x v="2585"/>
            <x v="2588"/>
          </reference>
        </references>
      </pivotArea>
    </format>
    <format dxfId="574">
      <pivotArea dataOnly="0" labelOnly="1" fieldPosition="0">
        <references count="1">
          <reference field="6" count="50">
            <x v="2599"/>
            <x v="2602"/>
            <x v="2603"/>
            <x v="2605"/>
            <x v="2606"/>
            <x v="2607"/>
            <x v="2608"/>
            <x v="2609"/>
            <x v="2610"/>
            <x v="2612"/>
            <x v="2615"/>
            <x v="2620"/>
            <x v="2623"/>
            <x v="2629"/>
            <x v="2630"/>
            <x v="2632"/>
            <x v="2634"/>
            <x v="2635"/>
            <x v="2636"/>
            <x v="2638"/>
            <x v="2639"/>
            <x v="2644"/>
            <x v="2646"/>
            <x v="2651"/>
            <x v="2653"/>
            <x v="2656"/>
            <x v="2657"/>
            <x v="2658"/>
            <x v="2664"/>
            <x v="2665"/>
            <x v="2668"/>
            <x v="2671"/>
            <x v="2678"/>
            <x v="2680"/>
            <x v="2681"/>
            <x v="2682"/>
            <x v="2691"/>
            <x v="2693"/>
            <x v="2695"/>
            <x v="2698"/>
            <x v="2700"/>
            <x v="2701"/>
            <x v="2702"/>
            <x v="2721"/>
            <x v="2724"/>
            <x v="2728"/>
            <x v="2730"/>
            <x v="2731"/>
            <x v="2735"/>
            <x v="2736"/>
          </reference>
        </references>
      </pivotArea>
    </format>
    <format dxfId="573">
      <pivotArea dataOnly="0" labelOnly="1" fieldPosition="0">
        <references count="1">
          <reference field="6" count="41">
            <x v="2738"/>
            <x v="2746"/>
            <x v="2747"/>
            <x v="2754"/>
            <x v="2756"/>
            <x v="2758"/>
            <x v="2762"/>
            <x v="2763"/>
            <x v="2766"/>
            <x v="2770"/>
            <x v="2781"/>
            <x v="2784"/>
            <x v="2786"/>
            <x v="2789"/>
            <x v="2799"/>
            <x v="2811"/>
            <x v="2813"/>
            <x v="2814"/>
            <x v="2818"/>
            <x v="2823"/>
            <x v="2824"/>
            <x v="2825"/>
            <x v="2831"/>
            <x v="2834"/>
            <x v="2840"/>
            <x v="2846"/>
            <x v="2853"/>
            <x v="2862"/>
            <x v="2866"/>
            <x v="2867"/>
            <x v="2871"/>
            <x v="2875"/>
            <x v="2877"/>
            <x v="2884"/>
            <x v="2891"/>
            <x v="2896"/>
            <x v="2898"/>
            <x v="2901"/>
            <x v="2903"/>
            <x v="2906"/>
            <x v="2908"/>
          </reference>
        </references>
      </pivotArea>
    </format>
    <format dxfId="572">
      <pivotArea dataOnly="0" labelOnly="1" fieldPosition="0">
        <references count="1">
          <reference field="6" count="1">
            <x v="692"/>
          </reference>
        </references>
      </pivotArea>
    </format>
    <format dxfId="571">
      <pivotArea collapsedLevelsAreSubtotals="1" fieldPosition="0">
        <references count="1">
          <reference field="6" count="17">
            <x v="84"/>
            <x v="85"/>
            <x v="683"/>
            <x v="926"/>
            <x v="1170"/>
            <x v="1429"/>
            <x v="1451"/>
            <x v="1737"/>
            <x v="1985"/>
            <x v="2073"/>
            <x v="2217"/>
            <x v="2376"/>
            <x v="2502"/>
            <x v="2514"/>
            <x v="2612"/>
            <x v="2658"/>
            <x v="2735"/>
          </reference>
        </references>
      </pivotArea>
    </format>
    <format dxfId="570">
      <pivotArea dataOnly="0" labelOnly="1" fieldPosition="0">
        <references count="1">
          <reference field="6" count="17">
            <x v="84"/>
            <x v="85"/>
            <x v="683"/>
            <x v="926"/>
            <x v="1170"/>
            <x v="1429"/>
            <x v="1451"/>
            <x v="1737"/>
            <x v="1985"/>
            <x v="2073"/>
            <x v="2217"/>
            <x v="2376"/>
            <x v="2502"/>
            <x v="2514"/>
            <x v="2612"/>
            <x v="2658"/>
            <x v="2735"/>
          </reference>
        </references>
      </pivotArea>
    </format>
    <format dxfId="569">
      <pivotArea dataOnly="0" labelOnly="1" fieldPosition="0">
        <references count="1">
          <reference field="6" count="50">
            <x v="0"/>
            <x v="12"/>
            <x v="15"/>
            <x v="20"/>
            <x v="24"/>
            <x v="28"/>
            <x v="38"/>
            <x v="40"/>
            <x v="48"/>
            <x v="59"/>
            <x v="61"/>
            <x v="66"/>
            <x v="70"/>
            <x v="72"/>
            <x v="73"/>
            <x v="76"/>
            <x v="97"/>
            <x v="104"/>
            <x v="121"/>
            <x v="134"/>
            <x v="137"/>
            <x v="142"/>
            <x v="143"/>
            <x v="156"/>
            <x v="159"/>
            <x v="161"/>
            <x v="174"/>
            <x v="184"/>
            <x v="185"/>
            <x v="191"/>
            <x v="195"/>
            <x v="203"/>
            <x v="222"/>
            <x v="240"/>
            <x v="245"/>
            <x v="253"/>
            <x v="254"/>
            <x v="255"/>
            <x v="283"/>
            <x v="303"/>
            <x v="305"/>
            <x v="349"/>
            <x v="358"/>
            <x v="367"/>
            <x v="368"/>
            <x v="386"/>
            <x v="387"/>
            <x v="401"/>
            <x v="402"/>
            <x v="408"/>
          </reference>
        </references>
      </pivotArea>
    </format>
    <format dxfId="568">
      <pivotArea dataOnly="0" labelOnly="1" fieldPosition="0">
        <references count="1">
          <reference field="6" count="50">
            <x v="412"/>
            <x v="418"/>
            <x v="427"/>
            <x v="430"/>
            <x v="433"/>
            <x v="438"/>
            <x v="443"/>
            <x v="444"/>
            <x v="451"/>
            <x v="452"/>
            <x v="460"/>
            <x v="464"/>
            <x v="465"/>
            <x v="466"/>
            <x v="477"/>
            <x v="480"/>
            <x v="489"/>
            <x v="495"/>
            <x v="497"/>
            <x v="499"/>
            <x v="506"/>
            <x v="512"/>
            <x v="518"/>
            <x v="533"/>
            <x v="535"/>
            <x v="537"/>
            <x v="543"/>
            <x v="547"/>
            <x v="550"/>
            <x v="553"/>
            <x v="567"/>
            <x v="576"/>
            <x v="577"/>
            <x v="578"/>
            <x v="579"/>
            <x v="593"/>
            <x v="599"/>
            <x v="613"/>
            <x v="615"/>
            <x v="625"/>
            <x v="626"/>
            <x v="640"/>
            <x v="642"/>
            <x v="645"/>
            <x v="648"/>
            <x v="653"/>
            <x v="656"/>
            <x v="657"/>
            <x v="682"/>
            <x v="683"/>
          </reference>
        </references>
      </pivotArea>
    </format>
    <format dxfId="567">
      <pivotArea dataOnly="0" labelOnly="1" fieldPosition="0">
        <references count="1">
          <reference field="6" count="50">
            <x v="686"/>
            <x v="692"/>
            <x v="695"/>
            <x v="696"/>
            <x v="715"/>
            <x v="717"/>
            <x v="722"/>
            <x v="727"/>
            <x v="731"/>
            <x v="740"/>
            <x v="748"/>
            <x v="759"/>
            <x v="765"/>
            <x v="771"/>
            <x v="778"/>
            <x v="785"/>
            <x v="791"/>
            <x v="803"/>
            <x v="804"/>
            <x v="817"/>
            <x v="818"/>
            <x v="821"/>
            <x v="826"/>
            <x v="834"/>
            <x v="836"/>
            <x v="855"/>
            <x v="856"/>
            <x v="859"/>
            <x v="861"/>
            <x v="875"/>
            <x v="879"/>
            <x v="882"/>
            <x v="885"/>
            <x v="887"/>
            <x v="900"/>
            <x v="903"/>
            <x v="904"/>
            <x v="911"/>
            <x v="913"/>
            <x v="918"/>
            <x v="919"/>
            <x v="924"/>
            <x v="926"/>
            <x v="930"/>
            <x v="933"/>
            <x v="937"/>
            <x v="952"/>
            <x v="963"/>
            <x v="976"/>
            <x v="978"/>
          </reference>
        </references>
      </pivotArea>
    </format>
    <format dxfId="566">
      <pivotArea dataOnly="0" labelOnly="1" fieldPosition="0">
        <references count="1">
          <reference field="6" count="50">
            <x v="989"/>
            <x v="990"/>
            <x v="994"/>
            <x v="1011"/>
            <x v="1015"/>
            <x v="1024"/>
            <x v="1030"/>
            <x v="1032"/>
            <x v="1042"/>
            <x v="1050"/>
            <x v="1055"/>
            <x v="1064"/>
            <x v="1066"/>
            <x v="1078"/>
            <x v="1085"/>
            <x v="1096"/>
            <x v="1098"/>
            <x v="1099"/>
            <x v="1109"/>
            <x v="1118"/>
            <x v="1121"/>
            <x v="1122"/>
            <x v="1128"/>
            <x v="1132"/>
            <x v="1138"/>
            <x v="1142"/>
            <x v="1156"/>
            <x v="1157"/>
            <x v="1165"/>
            <x v="1170"/>
            <x v="1175"/>
            <x v="1176"/>
            <x v="1179"/>
            <x v="1180"/>
            <x v="1181"/>
            <x v="1183"/>
            <x v="1188"/>
            <x v="1193"/>
            <x v="1197"/>
            <x v="1210"/>
            <x v="1219"/>
            <x v="1222"/>
            <x v="1226"/>
            <x v="1245"/>
            <x v="1250"/>
            <x v="1253"/>
            <x v="1255"/>
            <x v="1260"/>
            <x v="1261"/>
            <x v="1262"/>
          </reference>
        </references>
      </pivotArea>
    </format>
    <format dxfId="565">
      <pivotArea dataOnly="0" labelOnly="1" fieldPosition="0">
        <references count="1">
          <reference field="6" count="50">
            <x v="1267"/>
            <x v="1276"/>
            <x v="1289"/>
            <x v="1295"/>
            <x v="1300"/>
            <x v="1304"/>
            <x v="1309"/>
            <x v="1313"/>
            <x v="1314"/>
            <x v="1315"/>
            <x v="1316"/>
            <x v="1318"/>
            <x v="1321"/>
            <x v="1323"/>
            <x v="1326"/>
            <x v="1328"/>
            <x v="1331"/>
            <x v="1341"/>
            <x v="1343"/>
            <x v="1349"/>
            <x v="1350"/>
            <x v="1355"/>
            <x v="1357"/>
            <x v="1360"/>
            <x v="1366"/>
            <x v="1377"/>
            <x v="1392"/>
            <x v="1435"/>
            <x v="1438"/>
            <x v="1440"/>
            <x v="1443"/>
            <x v="1451"/>
            <x v="1455"/>
            <x v="1469"/>
            <x v="1490"/>
            <x v="1491"/>
            <x v="1495"/>
            <x v="1506"/>
            <x v="1520"/>
            <x v="1522"/>
            <x v="1524"/>
            <x v="1526"/>
            <x v="1528"/>
            <x v="1530"/>
            <x v="1536"/>
            <x v="1537"/>
            <x v="1560"/>
            <x v="1593"/>
            <x v="1613"/>
            <x v="1617"/>
          </reference>
        </references>
      </pivotArea>
    </format>
    <format dxfId="564">
      <pivotArea dataOnly="0" labelOnly="1" fieldPosition="0">
        <references count="1">
          <reference field="6" count="50">
            <x v="1632"/>
            <x v="1633"/>
            <x v="1636"/>
            <x v="1651"/>
            <x v="1654"/>
            <x v="1661"/>
            <x v="1673"/>
            <x v="1687"/>
            <x v="1694"/>
            <x v="1697"/>
            <x v="1716"/>
            <x v="1720"/>
            <x v="1748"/>
            <x v="1751"/>
            <x v="1761"/>
            <x v="1764"/>
            <x v="1782"/>
            <x v="1802"/>
            <x v="1811"/>
            <x v="1815"/>
            <x v="1826"/>
            <x v="1829"/>
            <x v="1831"/>
            <x v="1833"/>
            <x v="1836"/>
            <x v="1838"/>
            <x v="1840"/>
            <x v="1843"/>
            <x v="1850"/>
            <x v="1863"/>
            <x v="1869"/>
            <x v="1880"/>
            <x v="1893"/>
            <x v="1896"/>
            <x v="1897"/>
            <x v="1904"/>
            <x v="1907"/>
            <x v="1926"/>
            <x v="1930"/>
            <x v="1933"/>
            <x v="1936"/>
            <x v="1950"/>
            <x v="1951"/>
            <x v="1959"/>
            <x v="1960"/>
            <x v="1964"/>
            <x v="1965"/>
            <x v="1970"/>
            <x v="1984"/>
            <x v="1987"/>
          </reference>
        </references>
      </pivotArea>
    </format>
    <format dxfId="563">
      <pivotArea dataOnly="0" labelOnly="1" fieldPosition="0">
        <references count="1">
          <reference field="6" count="50">
            <x v="2002"/>
            <x v="2006"/>
            <x v="2010"/>
            <x v="2014"/>
            <x v="2024"/>
            <x v="2032"/>
            <x v="2033"/>
            <x v="2039"/>
            <x v="2062"/>
            <x v="2066"/>
            <x v="2071"/>
            <x v="2080"/>
            <x v="2089"/>
            <x v="2092"/>
            <x v="2117"/>
            <x v="2118"/>
            <x v="2121"/>
            <x v="2126"/>
            <x v="2130"/>
            <x v="2137"/>
            <x v="2140"/>
            <x v="2145"/>
            <x v="2146"/>
            <x v="2152"/>
            <x v="2154"/>
            <x v="2171"/>
            <x v="2172"/>
            <x v="2178"/>
            <x v="2180"/>
            <x v="2199"/>
            <x v="2200"/>
            <x v="2202"/>
            <x v="2216"/>
            <x v="2243"/>
            <x v="2261"/>
            <x v="2267"/>
            <x v="2274"/>
            <x v="2282"/>
            <x v="2299"/>
            <x v="2319"/>
            <x v="2321"/>
            <x v="2337"/>
            <x v="2338"/>
            <x v="2352"/>
            <x v="2360"/>
            <x v="2361"/>
            <x v="2373"/>
            <x v="2384"/>
            <x v="2390"/>
            <x v="2393"/>
          </reference>
        </references>
      </pivotArea>
    </format>
    <format dxfId="562">
      <pivotArea dataOnly="0" labelOnly="1" fieldPosition="0">
        <references count="1">
          <reference field="6" count="50">
            <x v="2394"/>
            <x v="2403"/>
            <x v="2404"/>
            <x v="2407"/>
            <x v="2424"/>
            <x v="2430"/>
            <x v="2437"/>
            <x v="2443"/>
            <x v="2445"/>
            <x v="2450"/>
            <x v="2453"/>
            <x v="2458"/>
            <x v="2479"/>
            <x v="2489"/>
            <x v="2494"/>
            <x v="2496"/>
            <x v="2497"/>
            <x v="2499"/>
            <x v="2517"/>
            <x v="2524"/>
            <x v="2532"/>
            <x v="2533"/>
            <x v="2541"/>
            <x v="2542"/>
            <x v="2543"/>
            <x v="2547"/>
            <x v="2565"/>
            <x v="2566"/>
            <x v="2582"/>
            <x v="2588"/>
            <x v="2594"/>
            <x v="2596"/>
            <x v="2599"/>
            <x v="2601"/>
            <x v="2603"/>
            <x v="2608"/>
            <x v="2609"/>
            <x v="2610"/>
            <x v="2620"/>
            <x v="2627"/>
            <x v="2629"/>
            <x v="2631"/>
            <x v="2632"/>
            <x v="2633"/>
            <x v="2635"/>
            <x v="2644"/>
            <x v="2647"/>
            <x v="2654"/>
            <x v="2657"/>
            <x v="2658"/>
          </reference>
        </references>
      </pivotArea>
    </format>
    <format dxfId="561">
      <pivotArea dataOnly="0" labelOnly="1" fieldPosition="0">
        <references count="1">
          <reference field="6" count="45">
            <x v="2659"/>
            <x v="2661"/>
            <x v="2671"/>
            <x v="2673"/>
            <x v="2677"/>
            <x v="2679"/>
            <x v="2682"/>
            <x v="2687"/>
            <x v="2695"/>
            <x v="2700"/>
            <x v="2702"/>
            <x v="2703"/>
            <x v="2724"/>
            <x v="2730"/>
            <x v="2731"/>
            <x v="2735"/>
            <x v="2736"/>
            <x v="2738"/>
            <x v="2746"/>
            <x v="2747"/>
            <x v="2752"/>
            <x v="2762"/>
            <x v="2764"/>
            <x v="2772"/>
            <x v="2777"/>
            <x v="2813"/>
            <x v="2819"/>
            <x v="2823"/>
            <x v="2825"/>
            <x v="2829"/>
            <x v="2833"/>
            <x v="2848"/>
            <x v="2853"/>
            <x v="2864"/>
            <x v="2866"/>
            <x v="2867"/>
            <x v="2871"/>
            <x v="2880"/>
            <x v="2881"/>
            <x v="2885"/>
            <x v="2888"/>
            <x v="2892"/>
            <x v="2900"/>
            <x v="2901"/>
            <x v="2903"/>
          </reference>
        </references>
      </pivotArea>
    </format>
    <format dxfId="560">
      <pivotArea dataOnly="0" labelOnly="1" fieldPosition="0">
        <references count="1">
          <reference field="6" count="50">
            <x v="0"/>
            <x v="10"/>
            <x v="12"/>
            <x v="15"/>
            <x v="20"/>
            <x v="24"/>
            <x v="26"/>
            <x v="28"/>
            <x v="32"/>
            <x v="33"/>
            <x v="38"/>
            <x v="40"/>
            <x v="42"/>
            <x v="48"/>
            <x v="49"/>
            <x v="59"/>
            <x v="61"/>
            <x v="66"/>
            <x v="67"/>
            <x v="70"/>
            <x v="72"/>
            <x v="73"/>
            <x v="76"/>
            <x v="81"/>
            <x v="90"/>
            <x v="97"/>
            <x v="104"/>
            <x v="121"/>
            <x v="126"/>
            <x v="129"/>
            <x v="134"/>
            <x v="135"/>
            <x v="137"/>
            <x v="142"/>
            <x v="143"/>
            <x v="147"/>
            <x v="156"/>
            <x v="159"/>
            <x v="161"/>
            <x v="174"/>
            <x v="176"/>
            <x v="184"/>
            <x v="185"/>
            <x v="191"/>
            <x v="195"/>
            <x v="198"/>
            <x v="203"/>
            <x v="206"/>
            <x v="216"/>
            <x v="217"/>
          </reference>
        </references>
      </pivotArea>
    </format>
    <format dxfId="559">
      <pivotArea dataOnly="0" labelOnly="1" fieldPosition="0">
        <references count="1">
          <reference field="6" count="50">
            <x v="222"/>
            <x v="223"/>
            <x v="226"/>
            <x v="233"/>
            <x v="240"/>
            <x v="245"/>
            <x v="253"/>
            <x v="254"/>
            <x v="255"/>
            <x v="283"/>
            <x v="292"/>
            <x v="303"/>
            <x v="305"/>
            <x v="328"/>
            <x v="349"/>
            <x v="358"/>
            <x v="367"/>
            <x v="368"/>
            <x v="369"/>
            <x v="377"/>
            <x v="386"/>
            <x v="387"/>
            <x v="391"/>
            <x v="401"/>
            <x v="402"/>
            <x v="408"/>
            <x v="411"/>
            <x v="412"/>
            <x v="418"/>
            <x v="427"/>
            <x v="430"/>
            <x v="433"/>
            <x v="438"/>
            <x v="443"/>
            <x v="444"/>
            <x v="451"/>
            <x v="452"/>
            <x v="455"/>
            <x v="460"/>
            <x v="464"/>
            <x v="465"/>
            <x v="466"/>
            <x v="469"/>
            <x v="477"/>
            <x v="480"/>
            <x v="489"/>
            <x v="495"/>
            <x v="497"/>
            <x v="499"/>
            <x v="506"/>
          </reference>
        </references>
      </pivotArea>
    </format>
    <format dxfId="558">
      <pivotArea dataOnly="0" labelOnly="1" fieldPosition="0">
        <references count="1">
          <reference field="6" count="50">
            <x v="508"/>
            <x v="511"/>
            <x v="512"/>
            <x v="513"/>
            <x v="518"/>
            <x v="533"/>
            <x v="535"/>
            <x v="537"/>
            <x v="543"/>
            <x v="547"/>
            <x v="550"/>
            <x v="553"/>
            <x v="554"/>
            <x v="567"/>
            <x v="575"/>
            <x v="576"/>
            <x v="577"/>
            <x v="578"/>
            <x v="579"/>
            <x v="588"/>
            <x v="589"/>
            <x v="593"/>
            <x v="599"/>
            <x v="613"/>
            <x v="615"/>
            <x v="620"/>
            <x v="623"/>
            <x v="625"/>
            <x v="626"/>
            <x v="640"/>
            <x v="642"/>
            <x v="645"/>
            <x v="647"/>
            <x v="648"/>
            <x v="651"/>
            <x v="652"/>
            <x v="653"/>
            <x v="656"/>
            <x v="657"/>
            <x v="662"/>
            <x v="673"/>
            <x v="677"/>
            <x v="682"/>
            <x v="683"/>
            <x v="686"/>
            <x v="692"/>
            <x v="694"/>
            <x v="695"/>
            <x v="696"/>
            <x v="698"/>
          </reference>
        </references>
      </pivotArea>
    </format>
    <format dxfId="557">
      <pivotArea dataOnly="0" labelOnly="1" fieldPosition="0">
        <references count="1">
          <reference field="6" count="50">
            <x v="701"/>
            <x v="711"/>
            <x v="715"/>
            <x v="717"/>
            <x v="719"/>
            <x v="722"/>
            <x v="727"/>
            <x v="730"/>
            <x v="731"/>
            <x v="740"/>
            <x v="748"/>
            <x v="759"/>
            <x v="765"/>
            <x v="771"/>
            <x v="778"/>
            <x v="785"/>
            <x v="791"/>
            <x v="795"/>
            <x v="796"/>
            <x v="803"/>
            <x v="804"/>
            <x v="816"/>
            <x v="817"/>
            <x v="818"/>
            <x v="821"/>
            <x v="826"/>
            <x v="834"/>
            <x v="836"/>
            <x v="842"/>
            <x v="848"/>
            <x v="851"/>
            <x v="855"/>
            <x v="856"/>
            <x v="859"/>
            <x v="860"/>
            <x v="861"/>
            <x v="867"/>
            <x v="868"/>
            <x v="875"/>
            <x v="878"/>
            <x v="879"/>
            <x v="882"/>
            <x v="885"/>
            <x v="887"/>
            <x v="892"/>
            <x v="895"/>
            <x v="900"/>
            <x v="903"/>
            <x v="904"/>
            <x v="911"/>
          </reference>
        </references>
      </pivotArea>
    </format>
    <format dxfId="556">
      <pivotArea dataOnly="0" labelOnly="1" fieldPosition="0">
        <references count="1">
          <reference field="6" count="50">
            <x v="912"/>
            <x v="913"/>
            <x v="918"/>
            <x v="919"/>
            <x v="924"/>
            <x v="926"/>
            <x v="930"/>
            <x v="933"/>
            <x v="937"/>
            <x v="950"/>
            <x v="952"/>
            <x v="963"/>
            <x v="976"/>
            <x v="978"/>
            <x v="980"/>
            <x v="989"/>
            <x v="990"/>
            <x v="994"/>
            <x v="1001"/>
            <x v="1009"/>
            <x v="1011"/>
            <x v="1015"/>
            <x v="1024"/>
            <x v="1026"/>
            <x v="1030"/>
            <x v="1032"/>
            <x v="1042"/>
            <x v="1043"/>
            <x v="1044"/>
            <x v="1048"/>
            <x v="1050"/>
            <x v="1055"/>
            <x v="1056"/>
            <x v="1059"/>
            <x v="1061"/>
            <x v="1064"/>
            <x v="1066"/>
            <x v="1076"/>
            <x v="1078"/>
            <x v="1085"/>
            <x v="1096"/>
            <x v="1098"/>
            <x v="1099"/>
            <x v="1101"/>
            <x v="1109"/>
            <x v="1112"/>
            <x v="1114"/>
            <x v="1118"/>
            <x v="1121"/>
            <x v="1122"/>
          </reference>
        </references>
      </pivotArea>
    </format>
    <format dxfId="555">
      <pivotArea dataOnly="0" labelOnly="1" fieldPosition="0">
        <references count="1">
          <reference field="6" count="50">
            <x v="1128"/>
            <x v="1132"/>
            <x v="1138"/>
            <x v="1142"/>
            <x v="1156"/>
            <x v="1157"/>
            <x v="1159"/>
            <x v="1165"/>
            <x v="1170"/>
            <x v="1175"/>
            <x v="1176"/>
            <x v="1179"/>
            <x v="1180"/>
            <x v="1181"/>
            <x v="1182"/>
            <x v="1183"/>
            <x v="1188"/>
            <x v="1193"/>
            <x v="1195"/>
            <x v="1197"/>
            <x v="1210"/>
            <x v="1219"/>
            <x v="1221"/>
            <x v="1222"/>
            <x v="1226"/>
            <x v="1230"/>
            <x v="1244"/>
            <x v="1245"/>
            <x v="1250"/>
            <x v="1253"/>
            <x v="1255"/>
            <x v="1257"/>
            <x v="1260"/>
            <x v="1261"/>
            <x v="1262"/>
            <x v="1267"/>
            <x v="1276"/>
            <x v="1289"/>
            <x v="1295"/>
            <x v="1300"/>
            <x v="1304"/>
            <x v="1307"/>
            <x v="1309"/>
            <x v="1313"/>
            <x v="1314"/>
            <x v="1315"/>
            <x v="1316"/>
            <x v="1318"/>
            <x v="1321"/>
            <x v="1323"/>
          </reference>
        </references>
      </pivotArea>
    </format>
    <format dxfId="554">
      <pivotArea dataOnly="0" labelOnly="1" fieldPosition="0">
        <references count="1">
          <reference field="6" count="50">
            <x v="1326"/>
            <x v="1328"/>
            <x v="1331"/>
            <x v="1340"/>
            <x v="1341"/>
            <x v="1343"/>
            <x v="1349"/>
            <x v="1350"/>
            <x v="1355"/>
            <x v="1356"/>
            <x v="1357"/>
            <x v="1360"/>
            <x v="1366"/>
            <x v="1374"/>
            <x v="1375"/>
            <x v="1377"/>
            <x v="1379"/>
            <x v="1383"/>
            <x v="1386"/>
            <x v="1392"/>
            <x v="1398"/>
            <x v="1415"/>
            <x v="1417"/>
            <x v="1435"/>
            <x v="1437"/>
            <x v="1438"/>
            <x v="1440"/>
            <x v="1443"/>
            <x v="1444"/>
            <x v="1451"/>
            <x v="1455"/>
            <x v="1458"/>
            <x v="1461"/>
            <x v="1465"/>
            <x v="1469"/>
            <x v="1472"/>
            <x v="1475"/>
            <x v="1490"/>
            <x v="1491"/>
            <x v="1495"/>
            <x v="1506"/>
            <x v="1507"/>
            <x v="1520"/>
            <x v="1522"/>
            <x v="1524"/>
            <x v="1526"/>
            <x v="1528"/>
            <x v="1530"/>
            <x v="1533"/>
            <x v="1536"/>
          </reference>
        </references>
      </pivotArea>
    </format>
    <format dxfId="553">
      <pivotArea dataOnly="0" labelOnly="1" fieldPosition="0">
        <references count="1">
          <reference field="6" count="50">
            <x v="1537"/>
            <x v="1560"/>
            <x v="1563"/>
            <x v="1589"/>
            <x v="1593"/>
            <x v="1599"/>
            <x v="1602"/>
            <x v="1613"/>
            <x v="1616"/>
            <x v="1617"/>
            <x v="1632"/>
            <x v="1633"/>
            <x v="1636"/>
            <x v="1651"/>
            <x v="1654"/>
            <x v="1661"/>
            <x v="1673"/>
            <x v="1678"/>
            <x v="1687"/>
            <x v="1694"/>
            <x v="1697"/>
            <x v="1700"/>
            <x v="1703"/>
            <x v="1706"/>
            <x v="1709"/>
            <x v="1716"/>
            <x v="1718"/>
            <x v="1720"/>
            <x v="1748"/>
            <x v="1751"/>
            <x v="1761"/>
            <x v="1764"/>
            <x v="1775"/>
            <x v="1777"/>
            <x v="1781"/>
            <x v="1782"/>
            <x v="1802"/>
            <x v="1811"/>
            <x v="1815"/>
            <x v="1826"/>
            <x v="1829"/>
            <x v="1831"/>
            <x v="1833"/>
            <x v="1834"/>
            <x v="1836"/>
            <x v="1838"/>
            <x v="1840"/>
            <x v="1843"/>
            <x v="1850"/>
            <x v="1863"/>
          </reference>
        </references>
      </pivotArea>
    </format>
    <format dxfId="552">
      <pivotArea dataOnly="0" labelOnly="1" fieldPosition="0">
        <references count="1">
          <reference field="6" count="50">
            <x v="1869"/>
            <x v="1880"/>
            <x v="1886"/>
            <x v="1893"/>
            <x v="1896"/>
            <x v="1897"/>
            <x v="1901"/>
            <x v="1904"/>
            <x v="1907"/>
            <x v="1908"/>
            <x v="1926"/>
            <x v="1930"/>
            <x v="1933"/>
            <x v="1936"/>
            <x v="1950"/>
            <x v="1951"/>
            <x v="1959"/>
            <x v="1960"/>
            <x v="1964"/>
            <x v="1965"/>
            <x v="1970"/>
            <x v="1984"/>
            <x v="1987"/>
            <x v="1991"/>
            <x v="2002"/>
            <x v="2006"/>
            <x v="2010"/>
            <x v="2014"/>
            <x v="2024"/>
            <x v="2032"/>
            <x v="2033"/>
            <x v="2035"/>
            <x v="2039"/>
            <x v="2062"/>
            <x v="2066"/>
            <x v="2071"/>
            <x v="2080"/>
            <x v="2089"/>
            <x v="2092"/>
            <x v="2094"/>
            <x v="2117"/>
            <x v="2118"/>
            <x v="2121"/>
            <x v="2126"/>
            <x v="2130"/>
            <x v="2137"/>
            <x v="2140"/>
            <x v="2145"/>
            <x v="2146"/>
            <x v="2152"/>
          </reference>
        </references>
      </pivotArea>
    </format>
    <format dxfId="551">
      <pivotArea dataOnly="0" labelOnly="1" fieldPosition="0">
        <references count="1">
          <reference field="6" count="50">
            <x v="2154"/>
            <x v="2171"/>
            <x v="2172"/>
            <x v="2178"/>
            <x v="2180"/>
            <x v="2199"/>
            <x v="2200"/>
            <x v="2202"/>
            <x v="2216"/>
            <x v="2243"/>
            <x v="2261"/>
            <x v="2265"/>
            <x v="2266"/>
            <x v="2267"/>
            <x v="2274"/>
            <x v="2282"/>
            <x v="2288"/>
            <x v="2289"/>
            <x v="2290"/>
            <x v="2299"/>
            <x v="2319"/>
            <x v="2321"/>
            <x v="2323"/>
            <x v="2328"/>
            <x v="2337"/>
            <x v="2338"/>
            <x v="2345"/>
            <x v="2351"/>
            <x v="2352"/>
            <x v="2354"/>
            <x v="2360"/>
            <x v="2361"/>
            <x v="2373"/>
            <x v="2384"/>
            <x v="2390"/>
            <x v="2393"/>
            <x v="2394"/>
            <x v="2395"/>
            <x v="2402"/>
            <x v="2403"/>
            <x v="2404"/>
            <x v="2407"/>
            <x v="2421"/>
            <x v="2424"/>
            <x v="2430"/>
            <x v="2437"/>
            <x v="2443"/>
            <x v="2445"/>
            <x v="2448"/>
            <x v="2450"/>
          </reference>
        </references>
      </pivotArea>
    </format>
    <format dxfId="550">
      <pivotArea dataOnly="0" labelOnly="1" fieldPosition="0">
        <references count="1">
          <reference field="6" count="50">
            <x v="2451"/>
            <x v="2453"/>
            <x v="2458"/>
            <x v="2472"/>
            <x v="2479"/>
            <x v="2489"/>
            <x v="2491"/>
            <x v="2492"/>
            <x v="2494"/>
            <x v="2496"/>
            <x v="2497"/>
            <x v="2499"/>
            <x v="2501"/>
            <x v="2504"/>
            <x v="2517"/>
            <x v="2522"/>
            <x v="2524"/>
            <x v="2532"/>
            <x v="2533"/>
            <x v="2536"/>
            <x v="2538"/>
            <x v="2541"/>
            <x v="2542"/>
            <x v="2543"/>
            <x v="2545"/>
            <x v="2547"/>
            <x v="2552"/>
            <x v="2553"/>
            <x v="2556"/>
            <x v="2560"/>
            <x v="2562"/>
            <x v="2565"/>
            <x v="2566"/>
            <x v="2577"/>
            <x v="2582"/>
            <x v="2588"/>
            <x v="2594"/>
            <x v="2596"/>
            <x v="2599"/>
            <x v="2601"/>
            <x v="2602"/>
            <x v="2603"/>
            <x v="2606"/>
            <x v="2607"/>
            <x v="2608"/>
            <x v="2609"/>
            <x v="2610"/>
            <x v="2620"/>
            <x v="2627"/>
            <x v="2629"/>
          </reference>
        </references>
      </pivotArea>
    </format>
    <format dxfId="549">
      <pivotArea dataOnly="0" labelOnly="1" fieldPosition="0">
        <references count="1">
          <reference field="6" count="50">
            <x v="2631"/>
            <x v="2632"/>
            <x v="2633"/>
            <x v="2635"/>
            <x v="2644"/>
            <x v="2647"/>
            <x v="2653"/>
            <x v="2654"/>
            <x v="2657"/>
            <x v="2658"/>
            <x v="2659"/>
            <x v="2661"/>
            <x v="2671"/>
            <x v="2673"/>
            <x v="2677"/>
            <x v="2679"/>
            <x v="2681"/>
            <x v="2682"/>
            <x v="2687"/>
            <x v="2691"/>
            <x v="2695"/>
            <x v="2698"/>
            <x v="2700"/>
            <x v="2702"/>
            <x v="2703"/>
            <x v="2715"/>
            <x v="2717"/>
            <x v="2720"/>
            <x v="2722"/>
            <x v="2724"/>
            <x v="2730"/>
            <x v="2731"/>
            <x v="2735"/>
            <x v="2736"/>
            <x v="2738"/>
            <x v="2743"/>
            <x v="2746"/>
            <x v="2747"/>
            <x v="2752"/>
            <x v="2754"/>
            <x v="2756"/>
            <x v="2757"/>
            <x v="2758"/>
            <x v="2762"/>
            <x v="2764"/>
            <x v="2768"/>
            <x v="2772"/>
            <x v="2777"/>
            <x v="2781"/>
            <x v="2803"/>
          </reference>
        </references>
      </pivotArea>
    </format>
    <format dxfId="548">
      <pivotArea dataOnly="0" labelOnly="1" fieldPosition="0">
        <references count="1">
          <reference field="6" count="27">
            <x v="2805"/>
            <x v="2813"/>
            <x v="2814"/>
            <x v="2819"/>
            <x v="2823"/>
            <x v="2824"/>
            <x v="2825"/>
            <x v="2829"/>
            <x v="2833"/>
            <x v="2834"/>
            <x v="2848"/>
            <x v="2853"/>
            <x v="2864"/>
            <x v="2866"/>
            <x v="2867"/>
            <x v="2871"/>
            <x v="2880"/>
            <x v="2881"/>
            <x v="2885"/>
            <x v="2888"/>
            <x v="2892"/>
            <x v="2897"/>
            <x v="2898"/>
            <x v="2900"/>
            <x v="2901"/>
            <x v="2903"/>
            <x v="2908"/>
          </reference>
        </references>
      </pivotArea>
    </format>
    <format dxfId="547">
      <pivotArea dataOnly="0" labelOnly="1" fieldPosition="0">
        <references count="1">
          <reference field="6" count="50">
            <x v="0"/>
            <x v="12"/>
            <x v="15"/>
            <x v="20"/>
            <x v="24"/>
            <x v="28"/>
            <x v="38"/>
            <x v="40"/>
            <x v="48"/>
            <x v="59"/>
            <x v="61"/>
            <x v="66"/>
            <x v="70"/>
            <x v="72"/>
            <x v="73"/>
            <x v="76"/>
            <x v="97"/>
            <x v="104"/>
            <x v="121"/>
            <x v="134"/>
            <x v="137"/>
            <x v="142"/>
            <x v="143"/>
            <x v="156"/>
            <x v="159"/>
            <x v="161"/>
            <x v="174"/>
            <x v="184"/>
            <x v="185"/>
            <x v="191"/>
            <x v="195"/>
            <x v="203"/>
            <x v="222"/>
            <x v="240"/>
            <x v="245"/>
            <x v="253"/>
            <x v="254"/>
            <x v="255"/>
            <x v="283"/>
            <x v="303"/>
            <x v="305"/>
            <x v="349"/>
            <x v="358"/>
            <x v="367"/>
            <x v="368"/>
            <x v="386"/>
            <x v="387"/>
            <x v="401"/>
            <x v="402"/>
            <x v="408"/>
          </reference>
        </references>
      </pivotArea>
    </format>
    <format dxfId="546">
      <pivotArea dataOnly="0" labelOnly="1" fieldPosition="0">
        <references count="1">
          <reference field="6" count="50">
            <x v="412"/>
            <x v="418"/>
            <x v="427"/>
            <x v="430"/>
            <x v="433"/>
            <x v="438"/>
            <x v="443"/>
            <x v="444"/>
            <x v="451"/>
            <x v="452"/>
            <x v="460"/>
            <x v="464"/>
            <x v="465"/>
            <x v="466"/>
            <x v="477"/>
            <x v="480"/>
            <x v="489"/>
            <x v="495"/>
            <x v="497"/>
            <x v="499"/>
            <x v="506"/>
            <x v="512"/>
            <x v="518"/>
            <x v="533"/>
            <x v="535"/>
            <x v="537"/>
            <x v="543"/>
            <x v="547"/>
            <x v="550"/>
            <x v="553"/>
            <x v="567"/>
            <x v="576"/>
            <x v="577"/>
            <x v="578"/>
            <x v="579"/>
            <x v="593"/>
            <x v="599"/>
            <x v="613"/>
            <x v="615"/>
            <x v="625"/>
            <x v="626"/>
            <x v="640"/>
            <x v="642"/>
            <x v="645"/>
            <x v="648"/>
            <x v="653"/>
            <x v="656"/>
            <x v="657"/>
            <x v="682"/>
            <x v="683"/>
          </reference>
        </references>
      </pivotArea>
    </format>
    <format dxfId="545">
      <pivotArea dataOnly="0" labelOnly="1" fieldPosition="0">
        <references count="1">
          <reference field="6" count="50">
            <x v="686"/>
            <x v="692"/>
            <x v="695"/>
            <x v="696"/>
            <x v="715"/>
            <x v="717"/>
            <x v="722"/>
            <x v="727"/>
            <x v="731"/>
            <x v="740"/>
            <x v="748"/>
            <x v="759"/>
            <x v="765"/>
            <x v="771"/>
            <x v="778"/>
            <x v="785"/>
            <x v="791"/>
            <x v="803"/>
            <x v="804"/>
            <x v="817"/>
            <x v="818"/>
            <x v="821"/>
            <x v="826"/>
            <x v="834"/>
            <x v="836"/>
            <x v="855"/>
            <x v="856"/>
            <x v="859"/>
            <x v="861"/>
            <x v="875"/>
            <x v="879"/>
            <x v="882"/>
            <x v="885"/>
            <x v="887"/>
            <x v="900"/>
            <x v="903"/>
            <x v="904"/>
            <x v="911"/>
            <x v="913"/>
            <x v="918"/>
            <x v="919"/>
            <x v="924"/>
            <x v="926"/>
            <x v="930"/>
            <x v="933"/>
            <x v="937"/>
            <x v="952"/>
            <x v="963"/>
            <x v="976"/>
            <x v="978"/>
          </reference>
        </references>
      </pivotArea>
    </format>
    <format dxfId="544">
      <pivotArea dataOnly="0" labelOnly="1" fieldPosition="0">
        <references count="1">
          <reference field="6" count="50">
            <x v="989"/>
            <x v="990"/>
            <x v="994"/>
            <x v="1011"/>
            <x v="1015"/>
            <x v="1024"/>
            <x v="1030"/>
            <x v="1032"/>
            <x v="1042"/>
            <x v="1050"/>
            <x v="1055"/>
            <x v="1064"/>
            <x v="1066"/>
            <x v="1078"/>
            <x v="1085"/>
            <x v="1096"/>
            <x v="1098"/>
            <x v="1099"/>
            <x v="1109"/>
            <x v="1118"/>
            <x v="1121"/>
            <x v="1122"/>
            <x v="1128"/>
            <x v="1132"/>
            <x v="1138"/>
            <x v="1142"/>
            <x v="1156"/>
            <x v="1157"/>
            <x v="1165"/>
            <x v="1170"/>
            <x v="1175"/>
            <x v="1176"/>
            <x v="1179"/>
            <x v="1180"/>
            <x v="1181"/>
            <x v="1183"/>
            <x v="1188"/>
            <x v="1193"/>
            <x v="1197"/>
            <x v="1210"/>
            <x v="1219"/>
            <x v="1222"/>
            <x v="1226"/>
            <x v="1245"/>
            <x v="1250"/>
            <x v="1253"/>
            <x v="1255"/>
            <x v="1260"/>
            <x v="1261"/>
            <x v="1262"/>
          </reference>
        </references>
      </pivotArea>
    </format>
    <format dxfId="543">
      <pivotArea dataOnly="0" labelOnly="1" fieldPosition="0">
        <references count="1">
          <reference field="6" count="50">
            <x v="1267"/>
            <x v="1276"/>
            <x v="1289"/>
            <x v="1295"/>
            <x v="1300"/>
            <x v="1304"/>
            <x v="1309"/>
            <x v="1313"/>
            <x v="1314"/>
            <x v="1315"/>
            <x v="1316"/>
            <x v="1318"/>
            <x v="1321"/>
            <x v="1323"/>
            <x v="1326"/>
            <x v="1328"/>
            <x v="1331"/>
            <x v="1341"/>
            <x v="1343"/>
            <x v="1349"/>
            <x v="1350"/>
            <x v="1355"/>
            <x v="1357"/>
            <x v="1360"/>
            <x v="1366"/>
            <x v="1377"/>
            <x v="1392"/>
            <x v="1435"/>
            <x v="1438"/>
            <x v="1440"/>
            <x v="1443"/>
            <x v="1451"/>
            <x v="1455"/>
            <x v="1469"/>
            <x v="1490"/>
            <x v="1491"/>
            <x v="1495"/>
            <x v="1506"/>
            <x v="1520"/>
            <x v="1522"/>
            <x v="1524"/>
            <x v="1526"/>
            <x v="1528"/>
            <x v="1530"/>
            <x v="1536"/>
            <x v="1537"/>
            <x v="1560"/>
            <x v="1593"/>
            <x v="1613"/>
            <x v="1617"/>
          </reference>
        </references>
      </pivotArea>
    </format>
    <format dxfId="542">
      <pivotArea dataOnly="0" labelOnly="1" fieldPosition="0">
        <references count="1">
          <reference field="6" count="50">
            <x v="1632"/>
            <x v="1633"/>
            <x v="1636"/>
            <x v="1651"/>
            <x v="1661"/>
            <x v="1673"/>
            <x v="1687"/>
            <x v="1694"/>
            <x v="1697"/>
            <x v="1716"/>
            <x v="1720"/>
            <x v="1748"/>
            <x v="1751"/>
            <x v="1761"/>
            <x v="1764"/>
            <x v="1782"/>
            <x v="1802"/>
            <x v="1811"/>
            <x v="1815"/>
            <x v="1826"/>
            <x v="1829"/>
            <x v="1831"/>
            <x v="1833"/>
            <x v="1836"/>
            <x v="1838"/>
            <x v="1840"/>
            <x v="1843"/>
            <x v="1850"/>
            <x v="1863"/>
            <x v="1869"/>
            <x v="1880"/>
            <x v="1893"/>
            <x v="1896"/>
            <x v="1897"/>
            <x v="1904"/>
            <x v="1907"/>
            <x v="1926"/>
            <x v="1930"/>
            <x v="1933"/>
            <x v="1936"/>
            <x v="1950"/>
            <x v="1951"/>
            <x v="1959"/>
            <x v="1960"/>
            <x v="1964"/>
            <x v="1965"/>
            <x v="1970"/>
            <x v="1984"/>
            <x v="1987"/>
            <x v="2002"/>
          </reference>
        </references>
      </pivotArea>
    </format>
    <format dxfId="541">
      <pivotArea dataOnly="0" labelOnly="1" fieldPosition="0">
        <references count="1">
          <reference field="6" count="50">
            <x v="2006"/>
            <x v="2010"/>
            <x v="2014"/>
            <x v="2024"/>
            <x v="2032"/>
            <x v="2033"/>
            <x v="2039"/>
            <x v="2062"/>
            <x v="2066"/>
            <x v="2071"/>
            <x v="2080"/>
            <x v="2089"/>
            <x v="2092"/>
            <x v="2117"/>
            <x v="2118"/>
            <x v="2121"/>
            <x v="2126"/>
            <x v="2130"/>
            <x v="2137"/>
            <x v="2140"/>
            <x v="2145"/>
            <x v="2146"/>
            <x v="2152"/>
            <x v="2154"/>
            <x v="2171"/>
            <x v="2172"/>
            <x v="2178"/>
            <x v="2180"/>
            <x v="2199"/>
            <x v="2200"/>
            <x v="2202"/>
            <x v="2216"/>
            <x v="2243"/>
            <x v="2261"/>
            <x v="2267"/>
            <x v="2274"/>
            <x v="2282"/>
            <x v="2299"/>
            <x v="2319"/>
            <x v="2321"/>
            <x v="2337"/>
            <x v="2338"/>
            <x v="2352"/>
            <x v="2360"/>
            <x v="2361"/>
            <x v="2373"/>
            <x v="2384"/>
            <x v="2390"/>
            <x v="2393"/>
            <x v="2394"/>
          </reference>
        </references>
      </pivotArea>
    </format>
    <format dxfId="540">
      <pivotArea dataOnly="0" labelOnly="1" fieldPosition="0">
        <references count="1">
          <reference field="6" count="50">
            <x v="2403"/>
            <x v="2404"/>
            <x v="2407"/>
            <x v="2424"/>
            <x v="2430"/>
            <x v="2437"/>
            <x v="2443"/>
            <x v="2445"/>
            <x v="2450"/>
            <x v="2453"/>
            <x v="2458"/>
            <x v="2479"/>
            <x v="2489"/>
            <x v="2494"/>
            <x v="2496"/>
            <x v="2497"/>
            <x v="2499"/>
            <x v="2517"/>
            <x v="2524"/>
            <x v="2532"/>
            <x v="2533"/>
            <x v="2541"/>
            <x v="2542"/>
            <x v="2543"/>
            <x v="2547"/>
            <x v="2565"/>
            <x v="2566"/>
            <x v="2582"/>
            <x v="2588"/>
            <x v="2594"/>
            <x v="2596"/>
            <x v="2599"/>
            <x v="2601"/>
            <x v="2603"/>
            <x v="2608"/>
            <x v="2609"/>
            <x v="2610"/>
            <x v="2620"/>
            <x v="2627"/>
            <x v="2629"/>
            <x v="2631"/>
            <x v="2632"/>
            <x v="2633"/>
            <x v="2635"/>
            <x v="2644"/>
            <x v="2647"/>
            <x v="2654"/>
            <x v="2657"/>
            <x v="2658"/>
            <x v="2659"/>
          </reference>
        </references>
      </pivotArea>
    </format>
    <format dxfId="539">
      <pivotArea dataOnly="0" labelOnly="1" fieldPosition="0">
        <references count="1">
          <reference field="6" count="44">
            <x v="2661"/>
            <x v="2671"/>
            <x v="2673"/>
            <x v="2677"/>
            <x v="2679"/>
            <x v="2682"/>
            <x v="2687"/>
            <x v="2695"/>
            <x v="2700"/>
            <x v="2702"/>
            <x v="2703"/>
            <x v="2724"/>
            <x v="2730"/>
            <x v="2731"/>
            <x v="2735"/>
            <x v="2736"/>
            <x v="2738"/>
            <x v="2746"/>
            <x v="2747"/>
            <x v="2752"/>
            <x v="2762"/>
            <x v="2764"/>
            <x v="2772"/>
            <x v="2777"/>
            <x v="2813"/>
            <x v="2819"/>
            <x v="2823"/>
            <x v="2825"/>
            <x v="2829"/>
            <x v="2833"/>
            <x v="2848"/>
            <x v="2853"/>
            <x v="2864"/>
            <x v="2866"/>
            <x v="2867"/>
            <x v="2871"/>
            <x v="2880"/>
            <x v="2881"/>
            <x v="2885"/>
            <x v="2888"/>
            <x v="2892"/>
            <x v="2900"/>
            <x v="2901"/>
            <x v="2903"/>
          </reference>
        </references>
      </pivotArea>
    </format>
    <format dxfId="538">
      <pivotArea dataOnly="0" labelOnly="1" fieldPosition="0">
        <references count="1">
          <reference field="6" count="50">
            <x v="0"/>
            <x v="6"/>
            <x v="12"/>
            <x v="15"/>
            <x v="20"/>
            <x v="22"/>
            <x v="24"/>
            <x v="28"/>
            <x v="36"/>
            <x v="38"/>
            <x v="40"/>
            <x v="48"/>
            <x v="57"/>
            <x v="59"/>
            <x v="61"/>
            <x v="66"/>
            <x v="70"/>
            <x v="72"/>
            <x v="73"/>
            <x v="76"/>
            <x v="97"/>
            <x v="104"/>
            <x v="115"/>
            <x v="121"/>
            <x v="127"/>
            <x v="134"/>
            <x v="137"/>
            <x v="142"/>
            <x v="143"/>
            <x v="151"/>
            <x v="154"/>
            <x v="156"/>
            <x v="159"/>
            <x v="161"/>
            <x v="166"/>
            <x v="171"/>
            <x v="174"/>
            <x v="184"/>
            <x v="185"/>
            <x v="189"/>
            <x v="191"/>
            <x v="195"/>
            <x v="203"/>
            <x v="217"/>
            <x v="222"/>
            <x v="227"/>
            <x v="239"/>
            <x v="240"/>
            <x v="245"/>
            <x v="253"/>
          </reference>
        </references>
      </pivotArea>
    </format>
    <format dxfId="537">
      <pivotArea dataOnly="0" labelOnly="1" fieldPosition="0">
        <references count="1">
          <reference field="6" count="50">
            <x v="254"/>
            <x v="255"/>
            <x v="260"/>
            <x v="283"/>
            <x v="292"/>
            <x v="303"/>
            <x v="305"/>
            <x v="316"/>
            <x v="318"/>
            <x v="336"/>
            <x v="349"/>
            <x v="353"/>
            <x v="355"/>
            <x v="358"/>
            <x v="364"/>
            <x v="367"/>
            <x v="368"/>
            <x v="386"/>
            <x v="387"/>
            <x v="388"/>
            <x v="401"/>
            <x v="402"/>
            <x v="408"/>
            <x v="412"/>
            <x v="418"/>
            <x v="420"/>
            <x v="427"/>
            <x v="430"/>
            <x v="433"/>
            <x v="437"/>
            <x v="438"/>
            <x v="443"/>
            <x v="444"/>
            <x v="450"/>
            <x v="451"/>
            <x v="452"/>
            <x v="460"/>
            <x v="464"/>
            <x v="465"/>
            <x v="466"/>
            <x v="470"/>
            <x v="477"/>
            <x v="480"/>
            <x v="489"/>
            <x v="491"/>
            <x v="495"/>
            <x v="497"/>
            <x v="498"/>
            <x v="499"/>
            <x v="504"/>
          </reference>
        </references>
      </pivotArea>
    </format>
    <format dxfId="536">
      <pivotArea dataOnly="0" labelOnly="1" fieldPosition="0">
        <references count="1">
          <reference field="6" count="50">
            <x v="506"/>
            <x v="511"/>
            <x v="512"/>
            <x v="516"/>
            <x v="518"/>
            <x v="533"/>
            <x v="535"/>
            <x v="537"/>
            <x v="543"/>
            <x v="547"/>
            <x v="550"/>
            <x v="553"/>
            <x v="567"/>
            <x v="570"/>
            <x v="576"/>
            <x v="577"/>
            <x v="578"/>
            <x v="579"/>
            <x v="582"/>
            <x v="583"/>
            <x v="591"/>
            <x v="593"/>
            <x v="599"/>
            <x v="604"/>
            <x v="613"/>
            <x v="615"/>
            <x v="617"/>
            <x v="618"/>
            <x v="625"/>
            <x v="626"/>
            <x v="628"/>
            <x v="629"/>
            <x v="637"/>
            <x v="640"/>
            <x v="642"/>
            <x v="645"/>
            <x v="648"/>
            <x v="649"/>
            <x v="653"/>
            <x v="656"/>
            <x v="657"/>
            <x v="659"/>
            <x v="660"/>
            <x v="670"/>
            <x v="682"/>
            <x v="683"/>
            <x v="686"/>
            <x v="688"/>
            <x v="692"/>
            <x v="695"/>
          </reference>
        </references>
      </pivotArea>
    </format>
    <format dxfId="535">
      <pivotArea dataOnly="0" labelOnly="1" fieldPosition="0">
        <references count="1">
          <reference field="6" count="50">
            <x v="696"/>
            <x v="697"/>
            <x v="701"/>
            <x v="707"/>
            <x v="715"/>
            <x v="717"/>
            <x v="722"/>
            <x v="727"/>
            <x v="731"/>
            <x v="735"/>
            <x v="740"/>
            <x v="741"/>
            <x v="746"/>
            <x v="747"/>
            <x v="748"/>
            <x v="752"/>
            <x v="759"/>
            <x v="762"/>
            <x v="765"/>
            <x v="771"/>
            <x v="778"/>
            <x v="784"/>
            <x v="785"/>
            <x v="791"/>
            <x v="795"/>
            <x v="798"/>
            <x v="803"/>
            <x v="804"/>
            <x v="805"/>
            <x v="817"/>
            <x v="818"/>
            <x v="821"/>
            <x v="826"/>
            <x v="828"/>
            <x v="834"/>
            <x v="836"/>
            <x v="838"/>
            <x v="847"/>
            <x v="848"/>
            <x v="850"/>
            <x v="855"/>
            <x v="856"/>
            <x v="859"/>
            <x v="861"/>
            <x v="864"/>
            <x v="873"/>
            <x v="875"/>
            <x v="879"/>
            <x v="882"/>
            <x v="885"/>
          </reference>
        </references>
      </pivotArea>
    </format>
    <format dxfId="534">
      <pivotArea dataOnly="0" labelOnly="1" fieldPosition="0">
        <references count="1">
          <reference field="6" count="50">
            <x v="887"/>
            <x v="900"/>
            <x v="902"/>
            <x v="903"/>
            <x v="904"/>
            <x v="911"/>
            <x v="912"/>
            <x v="913"/>
            <x v="916"/>
            <x v="918"/>
            <x v="919"/>
            <x v="924"/>
            <x v="926"/>
            <x v="928"/>
            <x v="930"/>
            <x v="933"/>
            <x v="937"/>
            <x v="952"/>
            <x v="954"/>
            <x v="963"/>
            <x v="964"/>
            <x v="976"/>
            <x v="978"/>
            <x v="989"/>
            <x v="990"/>
            <x v="992"/>
            <x v="994"/>
            <x v="1000"/>
            <x v="1005"/>
            <x v="1011"/>
            <x v="1015"/>
            <x v="1019"/>
            <x v="1024"/>
            <x v="1025"/>
            <x v="1030"/>
            <x v="1032"/>
            <x v="1042"/>
            <x v="1050"/>
            <x v="1054"/>
            <x v="1055"/>
            <x v="1057"/>
            <x v="1064"/>
            <x v="1066"/>
            <x v="1078"/>
            <x v="1085"/>
            <x v="1091"/>
            <x v="1096"/>
            <x v="1098"/>
            <x v="1099"/>
            <x v="1107"/>
          </reference>
        </references>
      </pivotArea>
    </format>
    <format dxfId="533">
      <pivotArea dataOnly="0" labelOnly="1" fieldPosition="0">
        <references count="1">
          <reference field="6" count="50">
            <x v="1109"/>
            <x v="1111"/>
            <x v="1118"/>
            <x v="1121"/>
            <x v="1122"/>
            <x v="1124"/>
            <x v="1128"/>
            <x v="1132"/>
            <x v="1135"/>
            <x v="1138"/>
            <x v="1142"/>
            <x v="1150"/>
            <x v="1155"/>
            <x v="1156"/>
            <x v="1157"/>
            <x v="1165"/>
            <x v="1170"/>
            <x v="1172"/>
            <x v="1174"/>
            <x v="1175"/>
            <x v="1176"/>
            <x v="1179"/>
            <x v="1180"/>
            <x v="1181"/>
            <x v="1183"/>
            <x v="1184"/>
            <x v="1188"/>
            <x v="1190"/>
            <x v="1193"/>
            <x v="1197"/>
            <x v="1210"/>
            <x v="1219"/>
            <x v="1221"/>
            <x v="1222"/>
            <x v="1226"/>
            <x v="1239"/>
            <x v="1241"/>
            <x v="1245"/>
            <x v="1250"/>
            <x v="1253"/>
            <x v="1255"/>
            <x v="1260"/>
            <x v="1261"/>
            <x v="1262"/>
            <x v="1267"/>
            <x v="1268"/>
            <x v="1269"/>
            <x v="1276"/>
            <x v="1277"/>
            <x v="1284"/>
          </reference>
        </references>
      </pivotArea>
    </format>
    <format dxfId="532">
      <pivotArea dataOnly="0" labelOnly="1" fieldPosition="0">
        <references count="1">
          <reference field="6" count="50">
            <x v="1289"/>
            <x v="1292"/>
            <x v="1294"/>
            <x v="1295"/>
            <x v="1300"/>
            <x v="1304"/>
            <x v="1309"/>
            <x v="1313"/>
            <x v="1314"/>
            <x v="1315"/>
            <x v="1316"/>
            <x v="1318"/>
            <x v="1321"/>
            <x v="1323"/>
            <x v="1326"/>
            <x v="1327"/>
            <x v="1328"/>
            <x v="1331"/>
            <x v="1341"/>
            <x v="1343"/>
            <x v="1344"/>
            <x v="1349"/>
            <x v="1350"/>
            <x v="1355"/>
            <x v="1357"/>
            <x v="1359"/>
            <x v="1360"/>
            <x v="1366"/>
            <x v="1375"/>
            <x v="1377"/>
            <x v="1383"/>
            <x v="1392"/>
            <x v="1394"/>
            <x v="1398"/>
            <x v="1402"/>
            <x v="1415"/>
            <x v="1419"/>
            <x v="1430"/>
            <x v="1431"/>
            <x v="1435"/>
            <x v="1438"/>
            <x v="1440"/>
            <x v="1443"/>
            <x v="1451"/>
            <x v="1454"/>
            <x v="1455"/>
            <x v="1457"/>
            <x v="1463"/>
            <x v="1468"/>
            <x v="1469"/>
          </reference>
        </references>
      </pivotArea>
    </format>
    <format dxfId="531">
      <pivotArea dataOnly="0" labelOnly="1" fieldPosition="0">
        <references count="1">
          <reference field="6" count="50">
            <x v="1476"/>
            <x v="1477"/>
            <x v="1479"/>
            <x v="1490"/>
            <x v="1491"/>
            <x v="1494"/>
            <x v="1495"/>
            <x v="1506"/>
            <x v="1511"/>
            <x v="1520"/>
            <x v="1522"/>
            <x v="1524"/>
            <x v="1526"/>
            <x v="1528"/>
            <x v="1530"/>
            <x v="1532"/>
            <x v="1536"/>
            <x v="1537"/>
            <x v="1545"/>
            <x v="1548"/>
            <x v="1550"/>
            <x v="1551"/>
            <x v="1560"/>
            <x v="1593"/>
            <x v="1594"/>
            <x v="1598"/>
            <x v="1606"/>
            <x v="1613"/>
            <x v="1617"/>
            <x v="1632"/>
            <x v="1633"/>
            <x v="1636"/>
            <x v="1640"/>
            <x v="1651"/>
            <x v="1661"/>
            <x v="1664"/>
            <x v="1668"/>
            <x v="1673"/>
            <x v="1679"/>
            <x v="1681"/>
            <x v="1685"/>
            <x v="1687"/>
            <x v="1694"/>
            <x v="1697"/>
            <x v="1700"/>
            <x v="1716"/>
            <x v="1720"/>
            <x v="1728"/>
            <x v="1737"/>
            <x v="1740"/>
          </reference>
        </references>
      </pivotArea>
    </format>
    <format dxfId="530">
      <pivotArea dataOnly="0" labelOnly="1" fieldPosition="0">
        <references count="1">
          <reference field="6" count="50">
            <x v="1748"/>
            <x v="1751"/>
            <x v="1761"/>
            <x v="1764"/>
            <x v="1782"/>
            <x v="1790"/>
            <x v="1797"/>
            <x v="1799"/>
            <x v="1802"/>
            <x v="1811"/>
            <x v="1815"/>
            <x v="1816"/>
            <x v="1826"/>
            <x v="1829"/>
            <x v="1831"/>
            <x v="1833"/>
            <x v="1836"/>
            <x v="1838"/>
            <x v="1839"/>
            <x v="1840"/>
            <x v="1843"/>
            <x v="1849"/>
            <x v="1850"/>
            <x v="1855"/>
            <x v="1863"/>
            <x v="1869"/>
            <x v="1880"/>
            <x v="1881"/>
            <x v="1883"/>
            <x v="1893"/>
            <x v="1895"/>
            <x v="1896"/>
            <x v="1897"/>
            <x v="1904"/>
            <x v="1907"/>
            <x v="1926"/>
            <x v="1927"/>
            <x v="1928"/>
            <x v="1930"/>
            <x v="1933"/>
            <x v="1936"/>
            <x v="1948"/>
            <x v="1950"/>
            <x v="1951"/>
            <x v="1955"/>
            <x v="1959"/>
            <x v="1960"/>
            <x v="1964"/>
            <x v="1965"/>
            <x v="1970"/>
          </reference>
        </references>
      </pivotArea>
    </format>
    <format dxfId="529">
      <pivotArea dataOnly="0" labelOnly="1" fieldPosition="0">
        <references count="1">
          <reference field="6" count="50">
            <x v="1975"/>
            <x v="1984"/>
            <x v="1987"/>
            <x v="1991"/>
            <x v="2002"/>
            <x v="2006"/>
            <x v="2010"/>
            <x v="2014"/>
            <x v="2017"/>
            <x v="2018"/>
            <x v="2024"/>
            <x v="2032"/>
            <x v="2033"/>
            <x v="2038"/>
            <x v="2039"/>
            <x v="2062"/>
            <x v="2066"/>
            <x v="2071"/>
            <x v="2075"/>
            <x v="2076"/>
            <x v="2080"/>
            <x v="2089"/>
            <x v="2092"/>
            <x v="2094"/>
            <x v="2103"/>
            <x v="2110"/>
            <x v="2112"/>
            <x v="2117"/>
            <x v="2118"/>
            <x v="2121"/>
            <x v="2126"/>
            <x v="2130"/>
            <x v="2137"/>
            <x v="2140"/>
            <x v="2145"/>
            <x v="2146"/>
            <x v="2152"/>
            <x v="2154"/>
            <x v="2156"/>
            <x v="2167"/>
            <x v="2171"/>
            <x v="2172"/>
            <x v="2178"/>
            <x v="2180"/>
            <x v="2196"/>
            <x v="2199"/>
            <x v="2200"/>
            <x v="2201"/>
            <x v="2202"/>
            <x v="2207"/>
          </reference>
        </references>
      </pivotArea>
    </format>
    <format dxfId="528">
      <pivotArea dataOnly="0" labelOnly="1" fieldPosition="0">
        <references count="1">
          <reference field="6" count="50">
            <x v="2216"/>
            <x v="2228"/>
            <x v="2236"/>
            <x v="2243"/>
            <x v="2254"/>
            <x v="2261"/>
            <x v="2265"/>
            <x v="2267"/>
            <x v="2274"/>
            <x v="2277"/>
            <x v="2282"/>
            <x v="2293"/>
            <x v="2299"/>
            <x v="2307"/>
            <x v="2308"/>
            <x v="2312"/>
            <x v="2319"/>
            <x v="2321"/>
            <x v="2327"/>
            <x v="2331"/>
            <x v="2337"/>
            <x v="2338"/>
            <x v="2343"/>
            <x v="2351"/>
            <x v="2352"/>
            <x v="2353"/>
            <x v="2360"/>
            <x v="2361"/>
            <x v="2373"/>
            <x v="2376"/>
            <x v="2381"/>
            <x v="2384"/>
            <x v="2385"/>
            <x v="2390"/>
            <x v="2393"/>
            <x v="2394"/>
            <x v="2401"/>
            <x v="2403"/>
            <x v="2404"/>
            <x v="2407"/>
            <x v="2423"/>
            <x v="2424"/>
            <x v="2430"/>
            <x v="2433"/>
            <x v="2437"/>
            <x v="2443"/>
            <x v="2445"/>
            <x v="2450"/>
            <x v="2453"/>
            <x v="2458"/>
          </reference>
        </references>
      </pivotArea>
    </format>
    <format dxfId="527">
      <pivotArea dataOnly="0" labelOnly="1" fieldPosition="0">
        <references count="1">
          <reference field="6" count="50">
            <x v="2479"/>
            <x v="2489"/>
            <x v="2494"/>
            <x v="2495"/>
            <x v="2496"/>
            <x v="2497"/>
            <x v="2498"/>
            <x v="2499"/>
            <x v="2506"/>
            <x v="2509"/>
            <x v="2517"/>
            <x v="2524"/>
            <x v="2525"/>
            <x v="2528"/>
            <x v="2532"/>
            <x v="2533"/>
            <x v="2539"/>
            <x v="2541"/>
            <x v="2542"/>
            <x v="2543"/>
            <x v="2547"/>
            <x v="2555"/>
            <x v="2559"/>
            <x v="2565"/>
            <x v="2566"/>
            <x v="2569"/>
            <x v="2575"/>
            <x v="2582"/>
            <x v="2585"/>
            <x v="2588"/>
            <x v="2590"/>
            <x v="2594"/>
            <x v="2596"/>
            <x v="2599"/>
            <x v="2601"/>
            <x v="2602"/>
            <x v="2603"/>
            <x v="2606"/>
            <x v="2608"/>
            <x v="2609"/>
            <x v="2610"/>
            <x v="2617"/>
            <x v="2620"/>
            <x v="2627"/>
            <x v="2629"/>
            <x v="2631"/>
            <x v="2632"/>
            <x v="2633"/>
            <x v="2634"/>
            <x v="2635"/>
          </reference>
        </references>
      </pivotArea>
    </format>
    <format dxfId="526">
      <pivotArea dataOnly="0" labelOnly="1" fieldPosition="0">
        <references count="1">
          <reference field="6" count="50">
            <x v="2644"/>
            <x v="2647"/>
            <x v="2654"/>
            <x v="2657"/>
            <x v="2658"/>
            <x v="2659"/>
            <x v="2661"/>
            <x v="2670"/>
            <x v="2671"/>
            <x v="2673"/>
            <x v="2677"/>
            <x v="2679"/>
            <x v="2681"/>
            <x v="2682"/>
            <x v="2687"/>
            <x v="2695"/>
            <x v="2697"/>
            <x v="2700"/>
            <x v="2702"/>
            <x v="2703"/>
            <x v="2706"/>
            <x v="2708"/>
            <x v="2709"/>
            <x v="2720"/>
            <x v="2721"/>
            <x v="2724"/>
            <x v="2728"/>
            <x v="2730"/>
            <x v="2731"/>
            <x v="2735"/>
            <x v="2736"/>
            <x v="2738"/>
            <x v="2742"/>
            <x v="2746"/>
            <x v="2747"/>
            <x v="2752"/>
            <x v="2761"/>
            <x v="2762"/>
            <x v="2764"/>
            <x v="2770"/>
            <x v="2772"/>
            <x v="2777"/>
            <x v="2813"/>
            <x v="2819"/>
            <x v="2823"/>
            <x v="2825"/>
            <x v="2826"/>
            <x v="2829"/>
            <x v="2830"/>
            <x v="2833"/>
          </reference>
        </references>
      </pivotArea>
    </format>
    <format dxfId="525">
      <pivotArea collapsedLevelsAreSubtotals="1" fieldPosition="0">
        <references count="1">
          <reference field="6" count="801">
            <x v="0"/>
            <x v="6"/>
            <x v="12"/>
            <x v="15"/>
            <x v="20"/>
            <x v="22"/>
            <x v="24"/>
            <x v="28"/>
            <x v="31"/>
            <x v="36"/>
            <x v="38"/>
            <x v="40"/>
            <x v="48"/>
            <x v="56"/>
            <x v="57"/>
            <x v="59"/>
            <x v="61"/>
            <x v="66"/>
            <x v="70"/>
            <x v="72"/>
            <x v="73"/>
            <x v="76"/>
            <x v="83"/>
            <x v="97"/>
            <x v="104"/>
            <x v="113"/>
            <x v="115"/>
            <x v="121"/>
            <x v="127"/>
            <x v="128"/>
            <x v="130"/>
            <x v="134"/>
            <x v="137"/>
            <x v="142"/>
            <x v="143"/>
            <x v="151"/>
            <x v="154"/>
            <x v="156"/>
            <x v="158"/>
            <x v="159"/>
            <x v="161"/>
            <x v="165"/>
            <x v="166"/>
            <x v="171"/>
            <x v="174"/>
            <x v="184"/>
            <x v="185"/>
            <x v="189"/>
            <x v="191"/>
            <x v="195"/>
            <x v="203"/>
            <x v="206"/>
            <x v="212"/>
            <x v="217"/>
            <x v="222"/>
            <x v="227"/>
            <x v="238"/>
            <x v="239"/>
            <x v="240"/>
            <x v="245"/>
            <x v="253"/>
            <x v="254"/>
            <x v="255"/>
            <x v="260"/>
            <x v="283"/>
            <x v="292"/>
            <x v="295"/>
            <x v="303"/>
            <x v="305"/>
            <x v="316"/>
            <x v="317"/>
            <x v="318"/>
            <x v="331"/>
            <x v="336"/>
            <x v="345"/>
            <x v="349"/>
            <x v="351"/>
            <x v="353"/>
            <x v="355"/>
            <x v="357"/>
            <x v="358"/>
            <x v="364"/>
            <x v="367"/>
            <x v="368"/>
            <x v="377"/>
            <x v="382"/>
            <x v="386"/>
            <x v="387"/>
            <x v="388"/>
            <x v="401"/>
            <x v="402"/>
            <x v="407"/>
            <x v="408"/>
            <x v="412"/>
            <x v="418"/>
            <x v="420"/>
            <x v="427"/>
            <x v="430"/>
            <x v="433"/>
            <x v="437"/>
            <x v="438"/>
            <x v="443"/>
            <x v="444"/>
            <x v="450"/>
            <x v="451"/>
            <x v="452"/>
            <x v="455"/>
            <x v="460"/>
            <x v="464"/>
            <x v="465"/>
            <x v="466"/>
            <x v="468"/>
            <x v="470"/>
            <x v="477"/>
            <x v="480"/>
            <x v="483"/>
            <x v="489"/>
            <x v="491"/>
            <x v="495"/>
            <x v="497"/>
            <x v="498"/>
            <x v="499"/>
            <x v="504"/>
            <x v="506"/>
            <x v="511"/>
            <x v="512"/>
            <x v="514"/>
            <x v="516"/>
            <x v="518"/>
            <x v="527"/>
            <x v="533"/>
            <x v="535"/>
            <x v="537"/>
            <x v="543"/>
            <x v="547"/>
            <x v="550"/>
            <x v="553"/>
            <x v="554"/>
            <x v="567"/>
            <x v="570"/>
            <x v="576"/>
            <x v="577"/>
            <x v="578"/>
            <x v="579"/>
            <x v="582"/>
            <x v="583"/>
            <x v="584"/>
            <x v="591"/>
            <x v="593"/>
            <x v="599"/>
            <x v="604"/>
            <x v="607"/>
            <x v="610"/>
            <x v="612"/>
            <x v="613"/>
            <x v="615"/>
            <x v="617"/>
            <x v="618"/>
            <x v="625"/>
            <x v="626"/>
            <x v="628"/>
            <x v="629"/>
            <x v="636"/>
            <x v="637"/>
            <x v="639"/>
            <x v="640"/>
            <x v="642"/>
            <x v="645"/>
            <x v="648"/>
            <x v="649"/>
            <x v="653"/>
            <x v="656"/>
            <x v="657"/>
            <x v="659"/>
            <x v="660"/>
            <x v="670"/>
            <x v="673"/>
            <x v="682"/>
            <x v="683"/>
            <x v="686"/>
            <x v="688"/>
            <x v="692"/>
            <x v="694"/>
            <x v="695"/>
            <x v="696"/>
            <x v="697"/>
            <x v="698"/>
            <x v="701"/>
            <x v="707"/>
            <x v="715"/>
            <x v="717"/>
            <x v="722"/>
            <x v="726"/>
            <x v="727"/>
            <x v="730"/>
            <x v="731"/>
            <x v="733"/>
            <x v="735"/>
            <x v="740"/>
            <x v="741"/>
            <x v="746"/>
            <x v="747"/>
            <x v="748"/>
            <x v="750"/>
            <x v="752"/>
            <x v="759"/>
            <x v="762"/>
            <x v="764"/>
            <x v="765"/>
            <x v="766"/>
            <x v="771"/>
            <x v="778"/>
            <x v="784"/>
            <x v="785"/>
            <x v="787"/>
            <x v="791"/>
            <x v="795"/>
            <x v="798"/>
            <x v="803"/>
            <x v="804"/>
            <x v="805"/>
            <x v="806"/>
            <x v="807"/>
            <x v="815"/>
            <x v="817"/>
            <x v="818"/>
            <x v="820"/>
            <x v="821"/>
            <x v="826"/>
            <x v="828"/>
            <x v="834"/>
            <x v="836"/>
            <x v="838"/>
            <x v="839"/>
            <x v="847"/>
            <x v="848"/>
            <x v="850"/>
            <x v="855"/>
            <x v="856"/>
            <x v="859"/>
            <x v="860"/>
            <x v="861"/>
            <x v="864"/>
            <x v="870"/>
            <x v="873"/>
            <x v="875"/>
            <x v="879"/>
            <x v="882"/>
            <x v="885"/>
            <x v="886"/>
            <x v="887"/>
            <x v="889"/>
            <x v="896"/>
            <x v="900"/>
            <x v="902"/>
            <x v="903"/>
            <x v="904"/>
            <x v="911"/>
            <x v="912"/>
            <x v="913"/>
            <x v="915"/>
            <x v="916"/>
            <x v="918"/>
            <x v="919"/>
            <x v="924"/>
            <x v="926"/>
            <x v="928"/>
            <x v="930"/>
            <x v="932"/>
            <x v="933"/>
            <x v="937"/>
            <x v="952"/>
            <x v="954"/>
            <x v="963"/>
            <x v="964"/>
            <x v="969"/>
            <x v="970"/>
            <x v="976"/>
            <x v="978"/>
            <x v="980"/>
            <x v="989"/>
            <x v="990"/>
            <x v="991"/>
            <x v="992"/>
            <x v="994"/>
            <x v="1000"/>
            <x v="1005"/>
            <x v="1011"/>
            <x v="1015"/>
            <x v="1019"/>
            <x v="1024"/>
            <x v="1025"/>
            <x v="1030"/>
            <x v="1032"/>
            <x v="1036"/>
            <x v="1042"/>
            <x v="1050"/>
            <x v="1054"/>
            <x v="1055"/>
            <x v="1057"/>
            <x v="1064"/>
            <x v="1065"/>
            <x v="1066"/>
            <x v="1072"/>
            <x v="1078"/>
            <x v="1085"/>
            <x v="1090"/>
            <x v="1091"/>
            <x v="1096"/>
            <x v="1098"/>
            <x v="1099"/>
            <x v="1104"/>
            <x v="1107"/>
            <x v="1109"/>
            <x v="1111"/>
            <x v="1118"/>
            <x v="1121"/>
            <x v="1122"/>
            <x v="1124"/>
            <x v="1128"/>
            <x v="1132"/>
            <x v="1135"/>
            <x v="1138"/>
            <x v="1142"/>
            <x v="1148"/>
            <x v="1150"/>
            <x v="1155"/>
            <x v="1156"/>
            <x v="1157"/>
            <x v="1161"/>
            <x v="1165"/>
            <x v="1170"/>
            <x v="1172"/>
            <x v="1174"/>
            <x v="1175"/>
            <x v="1176"/>
            <x v="1179"/>
            <x v="1180"/>
            <x v="1181"/>
            <x v="1183"/>
            <x v="1184"/>
            <x v="1187"/>
            <x v="1188"/>
            <x v="1190"/>
            <x v="1193"/>
            <x v="1197"/>
            <x v="1199"/>
            <x v="1200"/>
            <x v="1210"/>
            <x v="1219"/>
            <x v="1221"/>
            <x v="1222"/>
            <x v="1224"/>
            <x v="1226"/>
            <x v="1239"/>
            <x v="1241"/>
            <x v="1244"/>
            <x v="1245"/>
            <x v="1250"/>
            <x v="1253"/>
            <x v="1255"/>
            <x v="1260"/>
            <x v="1261"/>
            <x v="1262"/>
            <x v="1267"/>
            <x v="1268"/>
            <x v="1269"/>
            <x v="1276"/>
            <x v="1277"/>
            <x v="1284"/>
            <x v="1289"/>
            <x v="1292"/>
            <x v="1294"/>
            <x v="1295"/>
            <x v="1297"/>
            <x v="1300"/>
            <x v="1304"/>
            <x v="1309"/>
            <x v="1313"/>
            <x v="1314"/>
            <x v="1315"/>
            <x v="1316"/>
            <x v="1318"/>
            <x v="1320"/>
            <x v="1321"/>
            <x v="1323"/>
            <x v="1326"/>
            <x v="1327"/>
            <x v="1328"/>
            <x v="1331"/>
            <x v="1341"/>
            <x v="1343"/>
            <x v="1344"/>
            <x v="1349"/>
            <x v="1350"/>
            <x v="1355"/>
            <x v="1356"/>
            <x v="1357"/>
            <x v="1359"/>
            <x v="1360"/>
            <x v="1366"/>
            <x v="1369"/>
            <x v="1375"/>
            <x v="1377"/>
            <x v="1383"/>
            <x v="1390"/>
            <x v="1392"/>
            <x v="1394"/>
            <x v="1398"/>
            <x v="1402"/>
            <x v="1407"/>
            <x v="1409"/>
            <x v="1415"/>
            <x v="1419"/>
            <x v="1430"/>
            <x v="1431"/>
            <x v="1434"/>
            <x v="1435"/>
            <x v="1437"/>
            <x v="1438"/>
            <x v="1439"/>
            <x v="1440"/>
            <x v="1443"/>
            <x v="1450"/>
            <x v="1451"/>
            <x v="1452"/>
            <x v="1454"/>
            <x v="1455"/>
            <x v="1457"/>
            <x v="1463"/>
            <x v="1468"/>
            <x v="1469"/>
            <x v="1476"/>
            <x v="1477"/>
            <x v="1479"/>
            <x v="1485"/>
            <x v="1490"/>
            <x v="1491"/>
            <x v="1494"/>
            <x v="1495"/>
            <x v="1502"/>
            <x v="1503"/>
            <x v="1506"/>
            <x v="1511"/>
            <x v="1520"/>
            <x v="1522"/>
            <x v="1524"/>
            <x v="1526"/>
            <x v="1528"/>
            <x v="1530"/>
            <x v="1532"/>
            <x v="1536"/>
            <x v="1537"/>
            <x v="1545"/>
            <x v="1548"/>
            <x v="1550"/>
            <x v="1551"/>
            <x v="1560"/>
            <x v="1576"/>
            <x v="1577"/>
            <x v="1583"/>
            <x v="1593"/>
            <x v="1594"/>
            <x v="1598"/>
            <x v="1606"/>
            <x v="1613"/>
            <x v="1617"/>
            <x v="1627"/>
            <x v="1632"/>
            <x v="1633"/>
            <x v="1636"/>
            <x v="1640"/>
            <x v="1651"/>
            <x v="1653"/>
            <x v="1661"/>
            <x v="1664"/>
            <x v="1667"/>
            <x v="1668"/>
            <x v="1669"/>
            <x v="1673"/>
            <x v="1674"/>
            <x v="1679"/>
            <x v="1681"/>
            <x v="1685"/>
            <x v="1687"/>
            <x v="1691"/>
            <x v="1694"/>
            <x v="1697"/>
            <x v="1700"/>
            <x v="1715"/>
            <x v="1716"/>
            <x v="1720"/>
            <x v="1728"/>
            <x v="1737"/>
            <x v="1739"/>
            <x v="1740"/>
            <x v="1748"/>
            <x v="1751"/>
            <x v="1754"/>
            <x v="1761"/>
            <x v="1764"/>
            <x v="1775"/>
            <x v="1782"/>
            <x v="1790"/>
            <x v="1794"/>
            <x v="1797"/>
            <x v="1799"/>
            <x v="1802"/>
            <x v="1811"/>
            <x v="1815"/>
            <x v="1816"/>
            <x v="1826"/>
            <x v="1829"/>
            <x v="1831"/>
            <x v="1833"/>
            <x v="1835"/>
            <x v="1836"/>
            <x v="1838"/>
            <x v="1839"/>
            <x v="1840"/>
            <x v="1843"/>
            <x v="1849"/>
            <x v="1850"/>
            <x v="1855"/>
            <x v="1859"/>
            <x v="1863"/>
            <x v="1869"/>
            <x v="1880"/>
            <x v="1881"/>
            <x v="1883"/>
            <x v="1893"/>
            <x v="1895"/>
            <x v="1896"/>
            <x v="1897"/>
            <x v="1904"/>
            <x v="1907"/>
            <x v="1910"/>
            <x v="1915"/>
            <x v="1926"/>
            <x v="1927"/>
            <x v="1928"/>
            <x v="1930"/>
            <x v="1933"/>
            <x v="1936"/>
            <x v="1948"/>
            <x v="1950"/>
            <x v="1951"/>
            <x v="1955"/>
            <x v="1959"/>
            <x v="1960"/>
            <x v="1964"/>
            <x v="1965"/>
            <x v="1970"/>
            <x v="1975"/>
            <x v="1981"/>
            <x v="1984"/>
            <x v="1987"/>
            <x v="1991"/>
            <x v="1992"/>
            <x v="2001"/>
            <x v="2002"/>
            <x v="2004"/>
            <x v="2006"/>
            <x v="2010"/>
            <x v="2014"/>
            <x v="2017"/>
            <x v="2018"/>
            <x v="2024"/>
            <x v="2029"/>
            <x v="2032"/>
            <x v="2033"/>
            <x v="2038"/>
            <x v="2039"/>
            <x v="2062"/>
            <x v="2063"/>
            <x v="2066"/>
            <x v="2071"/>
            <x v="2075"/>
            <x v="2076"/>
            <x v="2080"/>
            <x v="2088"/>
            <x v="2089"/>
            <x v="2092"/>
            <x v="2094"/>
            <x v="2101"/>
            <x v="2103"/>
            <x v="2110"/>
            <x v="2112"/>
            <x v="2117"/>
            <x v="2118"/>
            <x v="2121"/>
            <x v="2126"/>
            <x v="2130"/>
            <x v="2133"/>
            <x v="2137"/>
            <x v="2138"/>
            <x v="2140"/>
            <x v="2145"/>
            <x v="2146"/>
            <x v="2152"/>
            <x v="2154"/>
            <x v="2156"/>
            <x v="2159"/>
            <x v="2167"/>
            <x v="2171"/>
            <x v="2172"/>
            <x v="2178"/>
            <x v="2180"/>
            <x v="2181"/>
            <x v="2189"/>
            <x v="2196"/>
            <x v="2199"/>
            <x v="2200"/>
            <x v="2201"/>
            <x v="2202"/>
            <x v="2207"/>
            <x v="2216"/>
            <x v="2218"/>
            <x v="2219"/>
            <x v="2228"/>
            <x v="2236"/>
            <x v="2243"/>
            <x v="2247"/>
            <x v="2254"/>
            <x v="2261"/>
            <x v="2265"/>
            <x v="2267"/>
            <x v="2274"/>
            <x v="2277"/>
            <x v="2281"/>
            <x v="2282"/>
            <x v="2293"/>
            <x v="2299"/>
            <x v="2307"/>
            <x v="2308"/>
            <x v="2312"/>
            <x v="2318"/>
            <x v="2319"/>
            <x v="2321"/>
            <x v="2327"/>
            <x v="2331"/>
            <x v="2332"/>
            <x v="2337"/>
            <x v="2338"/>
            <x v="2343"/>
            <x v="2351"/>
            <x v="2352"/>
            <x v="2353"/>
            <x v="2360"/>
            <x v="2361"/>
            <x v="2373"/>
            <x v="2376"/>
            <x v="2381"/>
            <x v="2382"/>
            <x v="2384"/>
            <x v="2385"/>
            <x v="2386"/>
            <x v="2390"/>
            <x v="2393"/>
            <x v="2394"/>
            <x v="2401"/>
            <x v="2403"/>
            <x v="2404"/>
            <x v="2407"/>
            <x v="2423"/>
            <x v="2424"/>
            <x v="2430"/>
            <x v="2433"/>
            <x v="2437"/>
            <x v="2443"/>
            <x v="2445"/>
            <x v="2450"/>
            <x v="2453"/>
            <x v="2458"/>
            <x v="2459"/>
            <x v="2479"/>
            <x v="2482"/>
            <x v="2489"/>
            <x v="2494"/>
            <x v="2495"/>
            <x v="2496"/>
            <x v="2497"/>
            <x v="2498"/>
            <x v="2499"/>
            <x v="2506"/>
            <x v="2509"/>
            <x v="2512"/>
            <x v="2515"/>
            <x v="2517"/>
            <x v="2524"/>
            <x v="2525"/>
            <x v="2528"/>
            <x v="2532"/>
            <x v="2533"/>
            <x v="2539"/>
            <x v="2541"/>
            <x v="2542"/>
            <x v="2543"/>
            <x v="2547"/>
            <x v="2548"/>
            <x v="2555"/>
            <x v="2559"/>
            <x v="2562"/>
            <x v="2565"/>
            <x v="2566"/>
            <x v="2569"/>
            <x v="2575"/>
            <x v="2582"/>
            <x v="2585"/>
            <x v="2588"/>
            <x v="2590"/>
            <x v="2594"/>
            <x v="2596"/>
            <x v="2599"/>
            <x v="2601"/>
            <x v="2602"/>
            <x v="2603"/>
            <x v="2606"/>
            <x v="2608"/>
            <x v="2609"/>
            <x v="2610"/>
            <x v="2613"/>
            <x v="2617"/>
            <x v="2620"/>
            <x v="2627"/>
            <x v="2629"/>
            <x v="2631"/>
            <x v="2632"/>
            <x v="2633"/>
            <x v="2634"/>
            <x v="2635"/>
            <x v="2644"/>
            <x v="2647"/>
            <x v="2654"/>
            <x v="2657"/>
            <x v="2658"/>
            <x v="2659"/>
            <x v="2661"/>
            <x v="2668"/>
            <x v="2670"/>
            <x v="2671"/>
            <x v="2673"/>
            <x v="2677"/>
            <x v="2679"/>
            <x v="2681"/>
            <x v="2682"/>
            <x v="2687"/>
            <x v="2695"/>
            <x v="2697"/>
            <x v="2700"/>
            <x v="2702"/>
            <x v="2703"/>
            <x v="2706"/>
            <x v="2708"/>
            <x v="2709"/>
            <x v="2715"/>
            <x v="2720"/>
            <x v="2721"/>
            <x v="2724"/>
            <x v="2728"/>
            <x v="2730"/>
            <x v="2731"/>
            <x v="2735"/>
            <x v="2736"/>
            <x v="2738"/>
            <x v="2742"/>
            <x v="2746"/>
            <x v="2747"/>
            <x v="2752"/>
            <x v="2761"/>
            <x v="2762"/>
            <x v="2764"/>
            <x v="2770"/>
            <x v="2772"/>
            <x v="2777"/>
            <x v="2813"/>
            <x v="2819"/>
            <x v="2823"/>
            <x v="2825"/>
            <x v="2826"/>
            <x v="2829"/>
            <x v="2830"/>
            <x v="2833"/>
            <x v="2838"/>
            <x v="2839"/>
            <x v="2848"/>
            <x v="2853"/>
            <x v="2861"/>
            <x v="2864"/>
            <x v="2866"/>
            <x v="2867"/>
            <x v="2871"/>
            <x v="2880"/>
            <x v="2881"/>
            <x v="2883"/>
            <x v="2885"/>
            <x v="2888"/>
            <x v="2892"/>
            <x v="2900"/>
            <x v="2901"/>
            <x v="2903"/>
          </reference>
        </references>
      </pivotArea>
    </format>
    <format dxfId="524">
      <pivotArea dataOnly="0" labelOnly="1" fieldPosition="0">
        <references count="1">
          <reference field="6" count="50">
            <x v="0"/>
            <x v="6"/>
            <x v="12"/>
            <x v="15"/>
            <x v="20"/>
            <x v="22"/>
            <x v="24"/>
            <x v="28"/>
            <x v="31"/>
            <x v="36"/>
            <x v="38"/>
            <x v="40"/>
            <x v="48"/>
            <x v="56"/>
            <x v="57"/>
            <x v="59"/>
            <x v="61"/>
            <x v="66"/>
            <x v="70"/>
            <x v="72"/>
            <x v="73"/>
            <x v="76"/>
            <x v="83"/>
            <x v="97"/>
            <x v="104"/>
            <x v="113"/>
            <x v="115"/>
            <x v="121"/>
            <x v="127"/>
            <x v="128"/>
            <x v="130"/>
            <x v="134"/>
            <x v="137"/>
            <x v="142"/>
            <x v="143"/>
            <x v="151"/>
            <x v="154"/>
            <x v="156"/>
            <x v="158"/>
            <x v="159"/>
            <x v="161"/>
            <x v="165"/>
            <x v="166"/>
            <x v="171"/>
            <x v="174"/>
            <x v="184"/>
            <x v="185"/>
            <x v="189"/>
            <x v="191"/>
            <x v="195"/>
          </reference>
        </references>
      </pivotArea>
    </format>
    <format dxfId="523">
      <pivotArea dataOnly="0" labelOnly="1" fieldPosition="0">
        <references count="1">
          <reference field="6" count="50">
            <x v="203"/>
            <x v="206"/>
            <x v="212"/>
            <x v="217"/>
            <x v="222"/>
            <x v="227"/>
            <x v="238"/>
            <x v="239"/>
            <x v="240"/>
            <x v="245"/>
            <x v="253"/>
            <x v="254"/>
            <x v="255"/>
            <x v="260"/>
            <x v="283"/>
            <x v="292"/>
            <x v="295"/>
            <x v="303"/>
            <x v="305"/>
            <x v="316"/>
            <x v="317"/>
            <x v="318"/>
            <x v="331"/>
            <x v="336"/>
            <x v="345"/>
            <x v="349"/>
            <x v="351"/>
            <x v="353"/>
            <x v="355"/>
            <x v="357"/>
            <x v="358"/>
            <x v="364"/>
            <x v="367"/>
            <x v="368"/>
            <x v="377"/>
            <x v="382"/>
            <x v="386"/>
            <x v="387"/>
            <x v="388"/>
            <x v="401"/>
            <x v="402"/>
            <x v="407"/>
            <x v="408"/>
            <x v="412"/>
            <x v="418"/>
            <x v="420"/>
            <x v="427"/>
            <x v="430"/>
            <x v="433"/>
            <x v="437"/>
          </reference>
        </references>
      </pivotArea>
    </format>
    <format dxfId="522">
      <pivotArea dataOnly="0" labelOnly="1" fieldPosition="0">
        <references count="1">
          <reference field="6" count="50">
            <x v="438"/>
            <x v="443"/>
            <x v="444"/>
            <x v="450"/>
            <x v="451"/>
            <x v="452"/>
            <x v="455"/>
            <x v="460"/>
            <x v="464"/>
            <x v="465"/>
            <x v="466"/>
            <x v="468"/>
            <x v="470"/>
            <x v="477"/>
            <x v="480"/>
            <x v="483"/>
            <x v="489"/>
            <x v="491"/>
            <x v="495"/>
            <x v="497"/>
            <x v="498"/>
            <x v="499"/>
            <x v="504"/>
            <x v="506"/>
            <x v="511"/>
            <x v="512"/>
            <x v="514"/>
            <x v="516"/>
            <x v="518"/>
            <x v="527"/>
            <x v="533"/>
            <x v="535"/>
            <x v="537"/>
            <x v="543"/>
            <x v="547"/>
            <x v="550"/>
            <x v="553"/>
            <x v="554"/>
            <x v="567"/>
            <x v="570"/>
            <x v="576"/>
            <x v="577"/>
            <x v="578"/>
            <x v="579"/>
            <x v="582"/>
            <x v="583"/>
            <x v="584"/>
            <x v="591"/>
            <x v="593"/>
            <x v="599"/>
          </reference>
        </references>
      </pivotArea>
    </format>
    <format dxfId="521">
      <pivotArea dataOnly="0" labelOnly="1" fieldPosition="0">
        <references count="1">
          <reference field="6" count="50">
            <x v="604"/>
            <x v="607"/>
            <x v="610"/>
            <x v="612"/>
            <x v="613"/>
            <x v="615"/>
            <x v="617"/>
            <x v="618"/>
            <x v="625"/>
            <x v="626"/>
            <x v="628"/>
            <x v="629"/>
            <x v="636"/>
            <x v="637"/>
            <x v="639"/>
            <x v="640"/>
            <x v="642"/>
            <x v="645"/>
            <x v="648"/>
            <x v="649"/>
            <x v="653"/>
            <x v="656"/>
            <x v="657"/>
            <x v="659"/>
            <x v="660"/>
            <x v="670"/>
            <x v="673"/>
            <x v="682"/>
            <x v="683"/>
            <x v="686"/>
            <x v="688"/>
            <x v="692"/>
            <x v="694"/>
            <x v="695"/>
            <x v="696"/>
            <x v="697"/>
            <x v="698"/>
            <x v="701"/>
            <x v="707"/>
            <x v="715"/>
            <x v="717"/>
            <x v="722"/>
            <x v="726"/>
            <x v="727"/>
            <x v="730"/>
            <x v="731"/>
            <x v="733"/>
            <x v="735"/>
            <x v="740"/>
            <x v="741"/>
          </reference>
        </references>
      </pivotArea>
    </format>
    <format dxfId="520">
      <pivotArea dataOnly="0" labelOnly="1" fieldPosition="0">
        <references count="1">
          <reference field="6" count="50">
            <x v="746"/>
            <x v="747"/>
            <x v="748"/>
            <x v="750"/>
            <x v="752"/>
            <x v="759"/>
            <x v="762"/>
            <x v="764"/>
            <x v="765"/>
            <x v="766"/>
            <x v="771"/>
            <x v="778"/>
            <x v="784"/>
            <x v="785"/>
            <x v="787"/>
            <x v="791"/>
            <x v="795"/>
            <x v="798"/>
            <x v="803"/>
            <x v="804"/>
            <x v="805"/>
            <x v="806"/>
            <x v="807"/>
            <x v="815"/>
            <x v="817"/>
            <x v="818"/>
            <x v="820"/>
            <x v="821"/>
            <x v="826"/>
            <x v="828"/>
            <x v="834"/>
            <x v="836"/>
            <x v="838"/>
            <x v="839"/>
            <x v="847"/>
            <x v="848"/>
            <x v="850"/>
            <x v="855"/>
            <x v="856"/>
            <x v="859"/>
            <x v="860"/>
            <x v="861"/>
            <x v="864"/>
            <x v="870"/>
            <x v="873"/>
            <x v="875"/>
            <x v="879"/>
            <x v="882"/>
            <x v="885"/>
            <x v="886"/>
          </reference>
        </references>
      </pivotArea>
    </format>
    <format dxfId="519">
      <pivotArea dataOnly="0" labelOnly="1" fieldPosition="0">
        <references count="1">
          <reference field="6" count="50">
            <x v="887"/>
            <x v="889"/>
            <x v="896"/>
            <x v="900"/>
            <x v="902"/>
            <x v="903"/>
            <x v="904"/>
            <x v="911"/>
            <x v="912"/>
            <x v="913"/>
            <x v="915"/>
            <x v="916"/>
            <x v="918"/>
            <x v="919"/>
            <x v="924"/>
            <x v="926"/>
            <x v="928"/>
            <x v="930"/>
            <x v="932"/>
            <x v="933"/>
            <x v="937"/>
            <x v="952"/>
            <x v="954"/>
            <x v="963"/>
            <x v="964"/>
            <x v="969"/>
            <x v="970"/>
            <x v="976"/>
            <x v="978"/>
            <x v="980"/>
            <x v="989"/>
            <x v="990"/>
            <x v="991"/>
            <x v="992"/>
            <x v="994"/>
            <x v="1000"/>
            <x v="1005"/>
            <x v="1011"/>
            <x v="1015"/>
            <x v="1019"/>
            <x v="1024"/>
            <x v="1025"/>
            <x v="1030"/>
            <x v="1032"/>
            <x v="1036"/>
            <x v="1042"/>
            <x v="1050"/>
            <x v="1054"/>
            <x v="1055"/>
            <x v="1057"/>
          </reference>
        </references>
      </pivotArea>
    </format>
    <format dxfId="518">
      <pivotArea dataOnly="0" labelOnly="1" fieldPosition="0">
        <references count="1">
          <reference field="6" count="50">
            <x v="1064"/>
            <x v="1065"/>
            <x v="1066"/>
            <x v="1072"/>
            <x v="1078"/>
            <x v="1085"/>
            <x v="1090"/>
            <x v="1091"/>
            <x v="1096"/>
            <x v="1098"/>
            <x v="1099"/>
            <x v="1104"/>
            <x v="1107"/>
            <x v="1109"/>
            <x v="1111"/>
            <x v="1118"/>
            <x v="1121"/>
            <x v="1122"/>
            <x v="1124"/>
            <x v="1128"/>
            <x v="1132"/>
            <x v="1135"/>
            <x v="1138"/>
            <x v="1142"/>
            <x v="1148"/>
            <x v="1150"/>
            <x v="1155"/>
            <x v="1156"/>
            <x v="1157"/>
            <x v="1161"/>
            <x v="1165"/>
            <x v="1170"/>
            <x v="1172"/>
            <x v="1174"/>
            <x v="1175"/>
            <x v="1176"/>
            <x v="1179"/>
            <x v="1180"/>
            <x v="1181"/>
            <x v="1183"/>
            <x v="1184"/>
            <x v="1187"/>
            <x v="1188"/>
            <x v="1190"/>
            <x v="1193"/>
            <x v="1197"/>
            <x v="1199"/>
            <x v="1200"/>
            <x v="1210"/>
            <x v="1219"/>
          </reference>
        </references>
      </pivotArea>
    </format>
    <format dxfId="517">
      <pivotArea dataOnly="0" labelOnly="1" fieldPosition="0">
        <references count="1">
          <reference field="6" count="50">
            <x v="1221"/>
            <x v="1222"/>
            <x v="1224"/>
            <x v="1226"/>
            <x v="1239"/>
            <x v="1241"/>
            <x v="1244"/>
            <x v="1245"/>
            <x v="1250"/>
            <x v="1253"/>
            <x v="1255"/>
            <x v="1260"/>
            <x v="1261"/>
            <x v="1262"/>
            <x v="1267"/>
            <x v="1268"/>
            <x v="1269"/>
            <x v="1276"/>
            <x v="1277"/>
            <x v="1284"/>
            <x v="1289"/>
            <x v="1292"/>
            <x v="1294"/>
            <x v="1295"/>
            <x v="1297"/>
            <x v="1300"/>
            <x v="1304"/>
            <x v="1309"/>
            <x v="1313"/>
            <x v="1314"/>
            <x v="1315"/>
            <x v="1316"/>
            <x v="1318"/>
            <x v="1320"/>
            <x v="1321"/>
            <x v="1323"/>
            <x v="1326"/>
            <x v="1327"/>
            <x v="1328"/>
            <x v="1331"/>
            <x v="1341"/>
            <x v="1343"/>
            <x v="1344"/>
            <x v="1349"/>
            <x v="1350"/>
            <x v="1355"/>
            <x v="1356"/>
            <x v="1357"/>
            <x v="1359"/>
            <x v="1360"/>
          </reference>
        </references>
      </pivotArea>
    </format>
    <format dxfId="516">
      <pivotArea dataOnly="0" labelOnly="1" fieldPosition="0">
        <references count="1">
          <reference field="6" count="50">
            <x v="1366"/>
            <x v="1369"/>
            <x v="1375"/>
            <x v="1377"/>
            <x v="1383"/>
            <x v="1390"/>
            <x v="1392"/>
            <x v="1394"/>
            <x v="1398"/>
            <x v="1402"/>
            <x v="1407"/>
            <x v="1409"/>
            <x v="1415"/>
            <x v="1419"/>
            <x v="1430"/>
            <x v="1431"/>
            <x v="1434"/>
            <x v="1435"/>
            <x v="1437"/>
            <x v="1438"/>
            <x v="1439"/>
            <x v="1440"/>
            <x v="1443"/>
            <x v="1450"/>
            <x v="1451"/>
            <x v="1452"/>
            <x v="1454"/>
            <x v="1455"/>
            <x v="1457"/>
            <x v="1463"/>
            <x v="1468"/>
            <x v="1469"/>
            <x v="1476"/>
            <x v="1477"/>
            <x v="1479"/>
            <x v="1485"/>
            <x v="1490"/>
            <x v="1491"/>
            <x v="1494"/>
            <x v="1495"/>
            <x v="1502"/>
            <x v="1503"/>
            <x v="1506"/>
            <x v="1511"/>
            <x v="1520"/>
            <x v="1522"/>
            <x v="1524"/>
            <x v="1526"/>
            <x v="1528"/>
            <x v="1530"/>
          </reference>
        </references>
      </pivotArea>
    </format>
    <format dxfId="515">
      <pivotArea dataOnly="0" labelOnly="1" fieldPosition="0">
        <references count="1">
          <reference field="6" count="50">
            <x v="1532"/>
            <x v="1536"/>
            <x v="1537"/>
            <x v="1545"/>
            <x v="1548"/>
            <x v="1550"/>
            <x v="1551"/>
            <x v="1560"/>
            <x v="1576"/>
            <x v="1577"/>
            <x v="1583"/>
            <x v="1593"/>
            <x v="1594"/>
            <x v="1598"/>
            <x v="1606"/>
            <x v="1613"/>
            <x v="1617"/>
            <x v="1627"/>
            <x v="1632"/>
            <x v="1633"/>
            <x v="1636"/>
            <x v="1640"/>
            <x v="1651"/>
            <x v="1653"/>
            <x v="1661"/>
            <x v="1664"/>
            <x v="1667"/>
            <x v="1668"/>
            <x v="1669"/>
            <x v="1673"/>
            <x v="1674"/>
            <x v="1679"/>
            <x v="1681"/>
            <x v="1685"/>
            <x v="1687"/>
            <x v="1691"/>
            <x v="1694"/>
            <x v="1697"/>
            <x v="1700"/>
            <x v="1715"/>
            <x v="1716"/>
            <x v="1720"/>
            <x v="1728"/>
            <x v="1737"/>
            <x v="1739"/>
            <x v="1740"/>
            <x v="1748"/>
            <x v="1751"/>
            <x v="1754"/>
            <x v="1761"/>
          </reference>
        </references>
      </pivotArea>
    </format>
    <format dxfId="514">
      <pivotArea dataOnly="0" labelOnly="1" fieldPosition="0">
        <references count="1">
          <reference field="6" count="50">
            <x v="1764"/>
            <x v="1775"/>
            <x v="1782"/>
            <x v="1790"/>
            <x v="1794"/>
            <x v="1797"/>
            <x v="1799"/>
            <x v="1802"/>
            <x v="1811"/>
            <x v="1815"/>
            <x v="1816"/>
            <x v="1826"/>
            <x v="1829"/>
            <x v="1831"/>
            <x v="1833"/>
            <x v="1835"/>
            <x v="1836"/>
            <x v="1838"/>
            <x v="1839"/>
            <x v="1840"/>
            <x v="1843"/>
            <x v="1849"/>
            <x v="1850"/>
            <x v="1855"/>
            <x v="1859"/>
            <x v="1863"/>
            <x v="1869"/>
            <x v="1880"/>
            <x v="1881"/>
            <x v="1883"/>
            <x v="1893"/>
            <x v="1895"/>
            <x v="1896"/>
            <x v="1897"/>
            <x v="1904"/>
            <x v="1907"/>
            <x v="1910"/>
            <x v="1915"/>
            <x v="1926"/>
            <x v="1927"/>
            <x v="1928"/>
            <x v="1930"/>
            <x v="1933"/>
            <x v="1936"/>
            <x v="1948"/>
            <x v="1950"/>
            <x v="1951"/>
            <x v="1955"/>
            <x v="1959"/>
            <x v="1960"/>
          </reference>
        </references>
      </pivotArea>
    </format>
    <format dxfId="513">
      <pivotArea dataOnly="0" labelOnly="1" fieldPosition="0">
        <references count="1">
          <reference field="6" count="50">
            <x v="1964"/>
            <x v="1965"/>
            <x v="1970"/>
            <x v="1975"/>
            <x v="1981"/>
            <x v="1984"/>
            <x v="1987"/>
            <x v="1991"/>
            <x v="1992"/>
            <x v="2001"/>
            <x v="2002"/>
            <x v="2004"/>
            <x v="2006"/>
            <x v="2010"/>
            <x v="2014"/>
            <x v="2017"/>
            <x v="2018"/>
            <x v="2024"/>
            <x v="2029"/>
            <x v="2032"/>
            <x v="2033"/>
            <x v="2038"/>
            <x v="2039"/>
            <x v="2062"/>
            <x v="2063"/>
            <x v="2066"/>
            <x v="2071"/>
            <x v="2075"/>
            <x v="2076"/>
            <x v="2080"/>
            <x v="2088"/>
            <x v="2089"/>
            <x v="2092"/>
            <x v="2094"/>
            <x v="2101"/>
            <x v="2103"/>
            <x v="2110"/>
            <x v="2112"/>
            <x v="2117"/>
            <x v="2118"/>
            <x v="2121"/>
            <x v="2126"/>
            <x v="2130"/>
            <x v="2133"/>
            <x v="2137"/>
            <x v="2138"/>
            <x v="2140"/>
            <x v="2145"/>
            <x v="2146"/>
            <x v="2152"/>
          </reference>
        </references>
      </pivotArea>
    </format>
    <format dxfId="512">
      <pivotArea dataOnly="0" labelOnly="1" fieldPosition="0">
        <references count="1">
          <reference field="6" count="50">
            <x v="2154"/>
            <x v="2156"/>
            <x v="2159"/>
            <x v="2167"/>
            <x v="2171"/>
            <x v="2172"/>
            <x v="2178"/>
            <x v="2180"/>
            <x v="2181"/>
            <x v="2189"/>
            <x v="2196"/>
            <x v="2199"/>
            <x v="2200"/>
            <x v="2201"/>
            <x v="2202"/>
            <x v="2207"/>
            <x v="2216"/>
            <x v="2218"/>
            <x v="2219"/>
            <x v="2228"/>
            <x v="2236"/>
            <x v="2243"/>
            <x v="2247"/>
            <x v="2254"/>
            <x v="2261"/>
            <x v="2265"/>
            <x v="2267"/>
            <x v="2274"/>
            <x v="2277"/>
            <x v="2281"/>
            <x v="2282"/>
            <x v="2293"/>
            <x v="2299"/>
            <x v="2307"/>
            <x v="2308"/>
            <x v="2312"/>
            <x v="2318"/>
            <x v="2319"/>
            <x v="2321"/>
            <x v="2327"/>
            <x v="2331"/>
            <x v="2332"/>
            <x v="2337"/>
            <x v="2338"/>
            <x v="2343"/>
            <x v="2351"/>
            <x v="2352"/>
            <x v="2353"/>
            <x v="2360"/>
            <x v="2361"/>
          </reference>
        </references>
      </pivotArea>
    </format>
    <format dxfId="511">
      <pivotArea dataOnly="0" labelOnly="1" fieldPosition="0">
        <references count="1">
          <reference field="6" count="50">
            <x v="2373"/>
            <x v="2376"/>
            <x v="2381"/>
            <x v="2382"/>
            <x v="2384"/>
            <x v="2385"/>
            <x v="2386"/>
            <x v="2390"/>
            <x v="2393"/>
            <x v="2394"/>
            <x v="2401"/>
            <x v="2403"/>
            <x v="2404"/>
            <x v="2407"/>
            <x v="2423"/>
            <x v="2424"/>
            <x v="2430"/>
            <x v="2433"/>
            <x v="2437"/>
            <x v="2443"/>
            <x v="2445"/>
            <x v="2450"/>
            <x v="2453"/>
            <x v="2458"/>
            <x v="2459"/>
            <x v="2479"/>
            <x v="2482"/>
            <x v="2489"/>
            <x v="2494"/>
            <x v="2495"/>
            <x v="2496"/>
            <x v="2497"/>
            <x v="2498"/>
            <x v="2499"/>
            <x v="2506"/>
            <x v="2509"/>
            <x v="2512"/>
            <x v="2515"/>
            <x v="2517"/>
            <x v="2524"/>
            <x v="2525"/>
            <x v="2528"/>
            <x v="2532"/>
            <x v="2533"/>
            <x v="2539"/>
            <x v="2541"/>
            <x v="2542"/>
            <x v="2543"/>
            <x v="2547"/>
            <x v="2548"/>
          </reference>
        </references>
      </pivotArea>
    </format>
    <format dxfId="510">
      <pivotArea dataOnly="0" labelOnly="1" fieldPosition="0">
        <references count="1">
          <reference field="6" count="50">
            <x v="2555"/>
            <x v="2559"/>
            <x v="2562"/>
            <x v="2565"/>
            <x v="2566"/>
            <x v="2569"/>
            <x v="2575"/>
            <x v="2582"/>
            <x v="2585"/>
            <x v="2588"/>
            <x v="2590"/>
            <x v="2594"/>
            <x v="2596"/>
            <x v="2599"/>
            <x v="2601"/>
            <x v="2602"/>
            <x v="2603"/>
            <x v="2606"/>
            <x v="2608"/>
            <x v="2609"/>
            <x v="2610"/>
            <x v="2613"/>
            <x v="2617"/>
            <x v="2620"/>
            <x v="2627"/>
            <x v="2629"/>
            <x v="2631"/>
            <x v="2632"/>
            <x v="2633"/>
            <x v="2634"/>
            <x v="2635"/>
            <x v="2644"/>
            <x v="2647"/>
            <x v="2654"/>
            <x v="2657"/>
            <x v="2658"/>
            <x v="2659"/>
            <x v="2661"/>
            <x v="2668"/>
            <x v="2670"/>
            <x v="2671"/>
            <x v="2673"/>
            <x v="2677"/>
            <x v="2679"/>
            <x v="2681"/>
            <x v="2682"/>
            <x v="2687"/>
            <x v="2695"/>
            <x v="2697"/>
            <x v="2700"/>
          </reference>
        </references>
      </pivotArea>
    </format>
    <format dxfId="509">
      <pivotArea dataOnly="0" labelOnly="1" fieldPosition="0">
        <references count="1">
          <reference field="6" count="50">
            <x v="2702"/>
            <x v="2703"/>
            <x v="2706"/>
            <x v="2708"/>
            <x v="2709"/>
            <x v="2715"/>
            <x v="2720"/>
            <x v="2721"/>
            <x v="2724"/>
            <x v="2728"/>
            <x v="2730"/>
            <x v="2731"/>
            <x v="2735"/>
            <x v="2736"/>
            <x v="2738"/>
            <x v="2742"/>
            <x v="2746"/>
            <x v="2747"/>
            <x v="2752"/>
            <x v="2761"/>
            <x v="2762"/>
            <x v="2764"/>
            <x v="2770"/>
            <x v="2772"/>
            <x v="2777"/>
            <x v="2813"/>
            <x v="2819"/>
            <x v="2823"/>
            <x v="2825"/>
            <x v="2826"/>
            <x v="2829"/>
            <x v="2830"/>
            <x v="2833"/>
            <x v="2838"/>
            <x v="2839"/>
            <x v="2848"/>
            <x v="2853"/>
            <x v="2861"/>
            <x v="2864"/>
            <x v="2866"/>
            <x v="2867"/>
            <x v="2871"/>
            <x v="2880"/>
            <x v="2881"/>
            <x v="2883"/>
            <x v="2885"/>
            <x v="2888"/>
            <x v="2892"/>
            <x v="2900"/>
            <x v="2901"/>
          </reference>
        </references>
      </pivotArea>
    </format>
    <format dxfId="508">
      <pivotArea dataOnly="0" labelOnly="1" fieldPosition="0">
        <references count="1">
          <reference field="6" count="50">
            <x v="0"/>
            <x v="5"/>
            <x v="6"/>
            <x v="12"/>
            <x v="15"/>
            <x v="20"/>
            <x v="28"/>
            <x v="36"/>
            <x v="38"/>
            <x v="48"/>
            <x v="50"/>
            <x v="56"/>
            <x v="59"/>
            <x v="60"/>
            <x v="61"/>
            <x v="66"/>
            <x v="73"/>
            <x v="74"/>
            <x v="76"/>
            <x v="85"/>
            <x v="91"/>
            <x v="115"/>
            <x v="121"/>
            <x v="127"/>
            <x v="128"/>
            <x v="143"/>
            <x v="149"/>
            <x v="151"/>
            <x v="156"/>
            <x v="158"/>
            <x v="161"/>
            <x v="166"/>
            <x v="171"/>
            <x v="174"/>
            <x v="180"/>
            <x v="185"/>
            <x v="191"/>
            <x v="192"/>
            <x v="198"/>
            <x v="206"/>
            <x v="210"/>
            <x v="211"/>
            <x v="217"/>
            <x v="221"/>
            <x v="225"/>
            <x v="227"/>
            <x v="238"/>
            <x v="239"/>
            <x v="240"/>
            <x v="243"/>
          </reference>
        </references>
      </pivotArea>
    </format>
    <format dxfId="507">
      <pivotArea dataOnly="0" labelOnly="1" fieldPosition="0">
        <references count="1">
          <reference field="6" count="50">
            <x v="245"/>
            <x v="253"/>
            <x v="254"/>
            <x v="255"/>
            <x v="260"/>
            <x v="262"/>
            <x v="268"/>
            <x v="272"/>
            <x v="280"/>
            <x v="283"/>
            <x v="288"/>
            <x v="292"/>
            <x v="295"/>
            <x v="299"/>
            <x v="305"/>
            <x v="307"/>
            <x v="311"/>
            <x v="316"/>
            <x v="317"/>
            <x v="318"/>
            <x v="326"/>
            <x v="331"/>
            <x v="345"/>
            <x v="349"/>
            <x v="351"/>
            <x v="353"/>
            <x v="355"/>
            <x v="356"/>
            <x v="357"/>
            <x v="358"/>
            <x v="359"/>
            <x v="364"/>
            <x v="367"/>
            <x v="368"/>
            <x v="374"/>
            <x v="382"/>
            <x v="386"/>
            <x v="387"/>
            <x v="388"/>
            <x v="389"/>
            <x v="400"/>
            <x v="401"/>
            <x v="402"/>
            <x v="404"/>
            <x v="408"/>
            <x v="418"/>
            <x v="430"/>
            <x v="437"/>
            <x v="438"/>
            <x v="444"/>
          </reference>
        </references>
      </pivotArea>
    </format>
    <format dxfId="506">
      <pivotArea dataOnly="0" labelOnly="1" fieldPosition="0">
        <references count="1">
          <reference field="6" count="50">
            <x v="452"/>
            <x v="455"/>
            <x v="458"/>
            <x v="460"/>
            <x v="464"/>
            <x v="472"/>
            <x v="477"/>
            <x v="483"/>
            <x v="485"/>
            <x v="489"/>
            <x v="492"/>
            <x v="495"/>
            <x v="498"/>
            <x v="499"/>
            <x v="504"/>
            <x v="506"/>
            <x v="507"/>
            <x v="511"/>
            <x v="512"/>
            <x v="514"/>
            <x v="515"/>
            <x v="516"/>
            <x v="519"/>
            <x v="521"/>
            <x v="527"/>
            <x v="530"/>
            <x v="533"/>
            <x v="535"/>
            <x v="547"/>
            <x v="550"/>
            <x v="553"/>
            <x v="554"/>
            <x v="567"/>
            <x v="577"/>
            <x v="578"/>
            <x v="579"/>
            <x v="582"/>
            <x v="584"/>
            <x v="593"/>
            <x v="595"/>
            <x v="599"/>
            <x v="604"/>
            <x v="610"/>
            <x v="613"/>
            <x v="614"/>
            <x v="615"/>
            <x v="617"/>
            <x v="623"/>
            <x v="625"/>
            <x v="626"/>
          </reference>
        </references>
      </pivotArea>
    </format>
    <format dxfId="505">
      <pivotArea dataOnly="0" labelOnly="1" fieldPosition="0">
        <references count="1">
          <reference field="6" count="50">
            <x v="628"/>
            <x v="636"/>
            <x v="639"/>
            <x v="643"/>
            <x v="644"/>
            <x v="645"/>
            <x v="659"/>
            <x v="670"/>
            <x v="672"/>
            <x v="673"/>
            <x v="680"/>
            <x v="682"/>
            <x v="683"/>
            <x v="685"/>
            <x v="686"/>
            <x v="688"/>
            <x v="689"/>
            <x v="690"/>
            <x v="691"/>
            <x v="692"/>
            <x v="694"/>
            <x v="695"/>
            <x v="697"/>
            <x v="707"/>
            <x v="715"/>
            <x v="722"/>
            <x v="727"/>
            <x v="730"/>
            <x v="731"/>
            <x v="735"/>
            <x v="740"/>
            <x v="741"/>
            <x v="746"/>
            <x v="747"/>
            <x v="748"/>
            <x v="750"/>
            <x v="751"/>
            <x v="756"/>
            <x v="762"/>
            <x v="764"/>
            <x v="765"/>
            <x v="768"/>
            <x v="770"/>
            <x v="771"/>
            <x v="774"/>
            <x v="778"/>
            <x v="780"/>
            <x v="787"/>
            <x v="791"/>
            <x v="792"/>
          </reference>
        </references>
      </pivotArea>
    </format>
    <format dxfId="504">
      <pivotArea dataOnly="0" labelOnly="1" fieldPosition="0">
        <references count="1">
          <reference field="6" count="50">
            <x v="795"/>
            <x v="803"/>
            <x v="804"/>
            <x v="807"/>
            <x v="808"/>
            <x v="811"/>
            <x v="812"/>
            <x v="815"/>
            <x v="817"/>
            <x v="818"/>
            <x v="834"/>
            <x v="836"/>
            <x v="838"/>
            <x v="844"/>
            <x v="855"/>
            <x v="859"/>
            <x v="873"/>
            <x v="879"/>
            <x v="886"/>
            <x v="887"/>
            <x v="889"/>
            <x v="898"/>
            <x v="902"/>
            <x v="903"/>
            <x v="904"/>
            <x v="910"/>
            <x v="911"/>
            <x v="915"/>
            <x v="919"/>
            <x v="923"/>
            <x v="924"/>
            <x v="926"/>
            <x v="928"/>
            <x v="930"/>
            <x v="933"/>
            <x v="937"/>
            <x v="952"/>
            <x v="954"/>
            <x v="957"/>
            <x v="963"/>
            <x v="967"/>
            <x v="969"/>
            <x v="972"/>
            <x v="973"/>
            <x v="976"/>
            <x v="978"/>
            <x v="980"/>
            <x v="989"/>
            <x v="990"/>
            <x v="991"/>
          </reference>
        </references>
      </pivotArea>
    </format>
    <format dxfId="503">
      <pivotArea dataOnly="0" labelOnly="1" fieldPosition="0">
        <references count="1">
          <reference field="6" count="50">
            <x v="992"/>
            <x v="997"/>
            <x v="999"/>
            <x v="1003"/>
            <x v="1004"/>
            <x v="1011"/>
            <x v="1013"/>
            <x v="1015"/>
            <x v="1019"/>
            <x v="1024"/>
            <x v="1025"/>
            <x v="1030"/>
            <x v="1032"/>
            <x v="1034"/>
            <x v="1036"/>
            <x v="1042"/>
            <x v="1043"/>
            <x v="1047"/>
            <x v="1050"/>
            <x v="1054"/>
            <x v="1055"/>
            <x v="1057"/>
            <x v="1061"/>
            <x v="1064"/>
            <x v="1065"/>
            <x v="1067"/>
            <x v="1072"/>
            <x v="1075"/>
            <x v="1076"/>
            <x v="1077"/>
            <x v="1078"/>
            <x v="1104"/>
            <x v="1107"/>
            <x v="1109"/>
            <x v="1111"/>
            <x v="1118"/>
            <x v="1120"/>
            <x v="1121"/>
            <x v="1124"/>
            <x v="1126"/>
            <x v="1128"/>
            <x v="1132"/>
            <x v="1137"/>
            <x v="1141"/>
            <x v="1142"/>
            <x v="1150"/>
            <x v="1155"/>
            <x v="1156"/>
            <x v="1161"/>
            <x v="1165"/>
          </reference>
        </references>
      </pivotArea>
    </format>
    <format dxfId="502">
      <pivotArea dataOnly="0" labelOnly="1" fieldPosition="0">
        <references count="1">
          <reference field="6" count="50">
            <x v="1170"/>
            <x v="1172"/>
            <x v="1173"/>
            <x v="1174"/>
            <x v="1175"/>
            <x v="1178"/>
            <x v="1180"/>
            <x v="1181"/>
            <x v="1183"/>
            <x v="1184"/>
            <x v="1188"/>
            <x v="1190"/>
            <x v="1192"/>
            <x v="1193"/>
            <x v="1197"/>
            <x v="1199"/>
            <x v="1200"/>
            <x v="1201"/>
            <x v="1202"/>
            <x v="1210"/>
            <x v="1221"/>
            <x v="1222"/>
            <x v="1224"/>
            <x v="1239"/>
            <x v="1244"/>
            <x v="1245"/>
            <x v="1247"/>
            <x v="1250"/>
            <x v="1260"/>
            <x v="1261"/>
            <x v="1267"/>
            <x v="1268"/>
            <x v="1269"/>
            <x v="1277"/>
            <x v="1291"/>
            <x v="1292"/>
            <x v="1294"/>
            <x v="1297"/>
            <x v="1298"/>
            <x v="1300"/>
            <x v="1301"/>
            <x v="1303"/>
            <x v="1304"/>
            <x v="1309"/>
            <x v="1314"/>
            <x v="1315"/>
            <x v="1316"/>
            <x v="1320"/>
            <x v="1321"/>
            <x v="1323"/>
          </reference>
        </references>
      </pivotArea>
    </format>
    <format dxfId="501">
      <pivotArea dataOnly="0" labelOnly="1" fieldPosition="0">
        <references count="1">
          <reference field="6" count="50">
            <x v="1326"/>
            <x v="1331"/>
            <x v="1341"/>
            <x v="1344"/>
            <x v="1349"/>
            <x v="1350"/>
            <x v="1356"/>
            <x v="1357"/>
            <x v="1360"/>
            <x v="1362"/>
            <x v="1363"/>
            <x v="1370"/>
            <x v="1372"/>
            <x v="1377"/>
            <x v="1383"/>
            <x v="1390"/>
            <x v="1392"/>
            <x v="1394"/>
            <x v="1398"/>
            <x v="1402"/>
            <x v="1411"/>
            <x v="1413"/>
            <x v="1415"/>
            <x v="1419"/>
            <x v="1422"/>
            <x v="1424"/>
            <x v="1433"/>
            <x v="1434"/>
            <x v="1435"/>
            <x v="1437"/>
            <x v="1438"/>
            <x v="1439"/>
            <x v="1440"/>
            <x v="1441"/>
            <x v="1443"/>
            <x v="1450"/>
            <x v="1451"/>
            <x v="1454"/>
            <x v="1455"/>
            <x v="1457"/>
            <x v="1459"/>
            <x v="1461"/>
            <x v="1468"/>
            <x v="1469"/>
            <x v="1476"/>
            <x v="1477"/>
            <x v="1479"/>
            <x v="1485"/>
            <x v="1490"/>
            <x v="1491"/>
          </reference>
        </references>
      </pivotArea>
    </format>
    <format dxfId="500">
      <pivotArea dataOnly="0" labelOnly="1" fieldPosition="0">
        <references count="1">
          <reference field="6" count="50">
            <x v="1494"/>
            <x v="1495"/>
            <x v="1502"/>
            <x v="1503"/>
            <x v="1506"/>
            <x v="1511"/>
            <x v="1520"/>
            <x v="1522"/>
            <x v="1524"/>
            <x v="1526"/>
            <x v="1530"/>
            <x v="1532"/>
            <x v="1537"/>
            <x v="1548"/>
            <x v="1550"/>
            <x v="1551"/>
            <x v="1560"/>
            <x v="1577"/>
            <x v="1583"/>
            <x v="1594"/>
            <x v="1598"/>
            <x v="1606"/>
            <x v="1613"/>
            <x v="1617"/>
            <x v="1622"/>
            <x v="1627"/>
            <x v="1632"/>
            <x v="1633"/>
            <x v="1634"/>
            <x v="1635"/>
            <x v="1636"/>
            <x v="1639"/>
            <x v="1642"/>
            <x v="1653"/>
            <x v="1661"/>
            <x v="1667"/>
            <x v="1668"/>
            <x v="1669"/>
            <x v="1673"/>
            <x v="1674"/>
            <x v="1681"/>
            <x v="1685"/>
            <x v="1687"/>
            <x v="1690"/>
            <x v="1691"/>
            <x v="1694"/>
            <x v="1696"/>
            <x v="1711"/>
            <x v="1715"/>
            <x v="1720"/>
          </reference>
        </references>
      </pivotArea>
    </format>
    <format dxfId="499">
      <pivotArea dataOnly="0" labelOnly="1" fieldPosition="0">
        <references count="1">
          <reference field="6" count="50">
            <x v="1728"/>
            <x v="1730"/>
            <x v="1740"/>
            <x v="1743"/>
            <x v="1744"/>
            <x v="1748"/>
            <x v="1751"/>
            <x v="1754"/>
            <x v="1756"/>
            <x v="1764"/>
            <x v="1775"/>
            <x v="1793"/>
            <x v="1795"/>
            <x v="1798"/>
            <x v="1799"/>
            <x v="1811"/>
            <x v="1816"/>
            <x v="1826"/>
            <x v="1831"/>
            <x v="1833"/>
            <x v="1836"/>
            <x v="1838"/>
            <x v="1839"/>
            <x v="1840"/>
            <x v="1843"/>
            <x v="1847"/>
            <x v="1849"/>
            <x v="1854"/>
            <x v="1855"/>
            <x v="1856"/>
            <x v="1863"/>
            <x v="1869"/>
            <x v="1877"/>
            <x v="1880"/>
            <x v="1881"/>
            <x v="1882"/>
            <x v="1883"/>
            <x v="1889"/>
            <x v="1893"/>
            <x v="1894"/>
            <x v="1895"/>
            <x v="1896"/>
            <x v="1897"/>
            <x v="1904"/>
            <x v="1905"/>
            <x v="1910"/>
            <x v="1912"/>
            <x v="1926"/>
            <x v="1928"/>
            <x v="1930"/>
          </reference>
        </references>
      </pivotArea>
    </format>
    <format dxfId="498">
      <pivotArea dataOnly="0" labelOnly="1" fieldPosition="0">
        <references count="1">
          <reference field="6" count="50">
            <x v="1933"/>
            <x v="1936"/>
            <x v="1941"/>
            <x v="1942"/>
            <x v="1948"/>
            <x v="1950"/>
            <x v="1951"/>
            <x v="1952"/>
            <x v="1954"/>
            <x v="1955"/>
            <x v="1959"/>
            <x v="1965"/>
            <x v="1970"/>
            <x v="1981"/>
            <x v="1984"/>
            <x v="1987"/>
            <x v="1991"/>
            <x v="1992"/>
            <x v="2001"/>
            <x v="2002"/>
            <x v="2004"/>
            <x v="2010"/>
            <x v="2011"/>
            <x v="2018"/>
            <x v="2026"/>
            <x v="2032"/>
            <x v="2038"/>
            <x v="2066"/>
            <x v="2071"/>
            <x v="2075"/>
            <x v="2076"/>
            <x v="2088"/>
            <x v="2103"/>
            <x v="2104"/>
            <x v="2112"/>
            <x v="2117"/>
            <x v="2118"/>
            <x v="2121"/>
            <x v="2126"/>
            <x v="2128"/>
            <x v="2130"/>
            <x v="2133"/>
            <x v="2134"/>
            <x v="2138"/>
            <x v="2140"/>
            <x v="2141"/>
            <x v="2145"/>
            <x v="2146"/>
            <x v="2152"/>
            <x v="2154"/>
          </reference>
        </references>
      </pivotArea>
    </format>
    <format dxfId="497">
      <pivotArea dataOnly="0" labelOnly="1" fieldPosition="0">
        <references count="1">
          <reference field="6" count="50">
            <x v="2164"/>
            <x v="2167"/>
            <x v="2168"/>
            <x v="2171"/>
            <x v="2172"/>
            <x v="2178"/>
            <x v="2180"/>
            <x v="2181"/>
            <x v="2195"/>
            <x v="2196"/>
            <x v="2199"/>
            <x v="2201"/>
            <x v="2202"/>
            <x v="2203"/>
            <x v="2207"/>
            <x v="2216"/>
            <x v="2218"/>
            <x v="2219"/>
            <x v="2228"/>
            <x v="2229"/>
            <x v="2234"/>
            <x v="2236"/>
            <x v="2238"/>
            <x v="2254"/>
            <x v="2261"/>
            <x v="2274"/>
            <x v="2275"/>
            <x v="2277"/>
            <x v="2287"/>
            <x v="2293"/>
            <x v="2302"/>
            <x v="2307"/>
            <x v="2312"/>
            <x v="2318"/>
            <x v="2319"/>
            <x v="2320"/>
            <x v="2329"/>
            <x v="2332"/>
            <x v="2338"/>
            <x v="2343"/>
            <x v="2344"/>
            <x v="2351"/>
            <x v="2376"/>
            <x v="2381"/>
            <x v="2382"/>
            <x v="2385"/>
            <x v="2386"/>
            <x v="2388"/>
            <x v="2392"/>
            <x v="2393"/>
          </reference>
        </references>
      </pivotArea>
    </format>
    <format dxfId="496">
      <pivotArea dataOnly="0" labelOnly="1" fieldPosition="0">
        <references count="1">
          <reference field="6" count="50">
            <x v="2394"/>
            <x v="2401"/>
            <x v="2403"/>
            <x v="2404"/>
            <x v="2407"/>
            <x v="2423"/>
            <x v="2424"/>
            <x v="2430"/>
            <x v="2432"/>
            <x v="2433"/>
            <x v="2437"/>
            <x v="2442"/>
            <x v="2443"/>
            <x v="2450"/>
            <x v="2458"/>
            <x v="2459"/>
            <x v="2479"/>
            <x v="2482"/>
            <x v="2489"/>
            <x v="2491"/>
            <x v="2494"/>
            <x v="2495"/>
            <x v="2496"/>
            <x v="2497"/>
            <x v="2498"/>
            <x v="2499"/>
            <x v="2506"/>
            <x v="2509"/>
            <x v="2512"/>
            <x v="2515"/>
            <x v="2517"/>
            <x v="2519"/>
            <x v="2524"/>
            <x v="2528"/>
            <x v="2543"/>
            <x v="2547"/>
            <x v="2555"/>
            <x v="2558"/>
            <x v="2559"/>
            <x v="2565"/>
            <x v="2569"/>
            <x v="2575"/>
            <x v="2576"/>
            <x v="2585"/>
            <x v="2590"/>
            <x v="2594"/>
            <x v="2596"/>
            <x v="2609"/>
            <x v="2624"/>
            <x v="2629"/>
          </reference>
        </references>
      </pivotArea>
    </format>
    <format dxfId="495">
      <pivotArea dataOnly="0" labelOnly="1" fieldPosition="0">
        <references count="1">
          <reference field="6" count="50">
            <x v="2631"/>
            <x v="2632"/>
            <x v="2633"/>
            <x v="2634"/>
            <x v="2644"/>
            <x v="2647"/>
            <x v="2651"/>
            <x v="2654"/>
            <x v="2657"/>
            <x v="2658"/>
            <x v="2659"/>
            <x v="2661"/>
            <x v="2668"/>
            <x v="2670"/>
            <x v="2671"/>
            <x v="2673"/>
            <x v="2675"/>
            <x v="2680"/>
            <x v="2681"/>
            <x v="2682"/>
            <x v="2687"/>
            <x v="2693"/>
            <x v="2695"/>
            <x v="2697"/>
            <x v="2700"/>
            <x v="2702"/>
            <x v="2706"/>
            <x v="2708"/>
            <x v="2714"/>
            <x v="2720"/>
            <x v="2724"/>
            <x v="2728"/>
            <x v="2738"/>
            <x v="2742"/>
            <x v="2746"/>
            <x v="2747"/>
            <x v="2751"/>
            <x v="2752"/>
            <x v="2761"/>
            <x v="2762"/>
            <x v="2772"/>
            <x v="2813"/>
            <x v="2823"/>
            <x v="2825"/>
            <x v="2826"/>
            <x v="2828"/>
            <x v="2829"/>
            <x v="2830"/>
            <x v="2833"/>
            <x v="2834"/>
          </reference>
        </references>
      </pivotArea>
    </format>
    <format dxfId="494">
      <pivotArea dataOnly="0" labelOnly="1" fieldPosition="0">
        <references count="1">
          <reference field="6" count="17">
            <x v="2836"/>
            <x v="2838"/>
            <x v="2841"/>
            <x v="2847"/>
            <x v="2848"/>
            <x v="2849"/>
            <x v="2855"/>
            <x v="2864"/>
            <x v="2866"/>
            <x v="2867"/>
            <x v="2880"/>
            <x v="2881"/>
            <x v="2883"/>
            <x v="2892"/>
            <x v="2897"/>
            <x v="2900"/>
            <x v="2901"/>
          </reference>
        </references>
      </pivotArea>
    </format>
    <format dxfId="493">
      <pivotArea dataOnly="0" labelOnly="1" fieldPosition="0">
        <references count="1">
          <reference field="6" count="50">
            <x v="0"/>
            <x v="5"/>
            <x v="6"/>
            <x v="9"/>
            <x v="12"/>
            <x v="15"/>
            <x v="20"/>
            <x v="22"/>
            <x v="24"/>
            <x v="27"/>
            <x v="28"/>
            <x v="31"/>
            <x v="36"/>
            <x v="38"/>
            <x v="40"/>
            <x v="46"/>
            <x v="48"/>
            <x v="50"/>
            <x v="56"/>
            <x v="57"/>
            <x v="59"/>
            <x v="60"/>
            <x v="61"/>
            <x v="66"/>
            <x v="70"/>
            <x v="72"/>
            <x v="73"/>
            <x v="74"/>
            <x v="76"/>
            <x v="83"/>
            <x v="85"/>
            <x v="91"/>
            <x v="97"/>
            <x v="104"/>
            <x v="113"/>
            <x v="114"/>
            <x v="115"/>
            <x v="121"/>
            <x v="127"/>
            <x v="128"/>
            <x v="129"/>
            <x v="130"/>
            <x v="134"/>
            <x v="137"/>
            <x v="142"/>
            <x v="143"/>
            <x v="149"/>
            <x v="151"/>
            <x v="154"/>
            <x v="156"/>
          </reference>
        </references>
      </pivotArea>
    </format>
    <format dxfId="492">
      <pivotArea dataOnly="0" labelOnly="1" fieldPosition="0">
        <references count="1">
          <reference field="6" count="50">
            <x v="158"/>
            <x v="159"/>
            <x v="161"/>
            <x v="165"/>
            <x v="166"/>
            <x v="171"/>
            <x v="174"/>
            <x v="178"/>
            <x v="180"/>
            <x v="184"/>
            <x v="185"/>
            <x v="189"/>
            <x v="191"/>
            <x v="192"/>
            <x v="195"/>
            <x v="198"/>
            <x v="203"/>
            <x v="206"/>
            <x v="210"/>
            <x v="211"/>
            <x v="212"/>
            <x v="217"/>
            <x v="221"/>
            <x v="222"/>
            <x v="225"/>
            <x v="227"/>
            <x v="238"/>
            <x v="239"/>
            <x v="240"/>
            <x v="243"/>
            <x v="245"/>
            <x v="253"/>
            <x v="254"/>
            <x v="255"/>
            <x v="260"/>
            <x v="262"/>
            <x v="268"/>
            <x v="272"/>
            <x v="280"/>
            <x v="283"/>
            <x v="288"/>
            <x v="292"/>
            <x v="295"/>
            <x v="296"/>
            <x v="299"/>
            <x v="303"/>
            <x v="305"/>
            <x v="307"/>
            <x v="311"/>
            <x v="316"/>
          </reference>
        </references>
      </pivotArea>
    </format>
    <format dxfId="491">
      <pivotArea dataOnly="0" labelOnly="1" fieldPosition="0">
        <references count="1">
          <reference field="6" count="50">
            <x v="317"/>
            <x v="318"/>
            <x v="326"/>
            <x v="331"/>
            <x v="336"/>
            <x v="343"/>
            <x v="345"/>
            <x v="349"/>
            <x v="351"/>
            <x v="353"/>
            <x v="355"/>
            <x v="356"/>
            <x v="357"/>
            <x v="358"/>
            <x v="359"/>
            <x v="364"/>
            <x v="367"/>
            <x v="368"/>
            <x v="374"/>
            <x v="377"/>
            <x v="380"/>
            <x v="381"/>
            <x v="382"/>
            <x v="386"/>
            <x v="387"/>
            <x v="388"/>
            <x v="389"/>
            <x v="400"/>
            <x v="401"/>
            <x v="402"/>
            <x v="403"/>
            <x v="404"/>
            <x v="406"/>
            <x v="407"/>
            <x v="408"/>
            <x v="412"/>
            <x v="418"/>
            <x v="420"/>
            <x v="427"/>
            <x v="430"/>
            <x v="432"/>
            <x v="433"/>
            <x v="437"/>
            <x v="438"/>
            <x v="443"/>
            <x v="444"/>
            <x v="450"/>
            <x v="451"/>
            <x v="452"/>
            <x v="455"/>
          </reference>
        </references>
      </pivotArea>
    </format>
    <format dxfId="490">
      <pivotArea dataOnly="0" labelOnly="1" fieldPosition="0">
        <references count="1">
          <reference field="6" count="50">
            <x v="457"/>
            <x v="458"/>
            <x v="460"/>
            <x v="464"/>
            <x v="465"/>
            <x v="466"/>
            <x v="468"/>
            <x v="470"/>
            <x v="472"/>
            <x v="477"/>
            <x v="480"/>
            <x v="483"/>
            <x v="485"/>
            <x v="489"/>
            <x v="491"/>
            <x v="492"/>
            <x v="495"/>
            <x v="497"/>
            <x v="498"/>
            <x v="499"/>
            <x v="502"/>
            <x v="504"/>
            <x v="506"/>
            <x v="507"/>
            <x v="511"/>
            <x v="512"/>
            <x v="514"/>
            <x v="515"/>
            <x v="516"/>
            <x v="518"/>
            <x v="519"/>
            <x v="521"/>
            <x v="524"/>
            <x v="527"/>
            <x v="530"/>
            <x v="531"/>
            <x v="533"/>
            <x v="535"/>
            <x v="537"/>
            <x v="543"/>
            <x v="544"/>
            <x v="547"/>
            <x v="550"/>
            <x v="553"/>
            <x v="554"/>
            <x v="567"/>
            <x v="570"/>
            <x v="576"/>
            <x v="577"/>
            <x v="578"/>
          </reference>
        </references>
      </pivotArea>
    </format>
    <format dxfId="489">
      <pivotArea dataOnly="0" labelOnly="1" fieldPosition="0">
        <references count="1">
          <reference field="6" count="50">
            <x v="579"/>
            <x v="582"/>
            <x v="583"/>
            <x v="584"/>
            <x v="591"/>
            <x v="593"/>
            <x v="595"/>
            <x v="599"/>
            <x v="604"/>
            <x v="607"/>
            <x v="610"/>
            <x v="612"/>
            <x v="613"/>
            <x v="614"/>
            <x v="615"/>
            <x v="617"/>
            <x v="618"/>
            <x v="623"/>
            <x v="625"/>
            <x v="626"/>
            <x v="628"/>
            <x v="629"/>
            <x v="636"/>
            <x v="637"/>
            <x v="639"/>
            <x v="640"/>
            <x v="642"/>
            <x v="643"/>
            <x v="644"/>
            <x v="645"/>
            <x v="648"/>
            <x v="649"/>
            <x v="652"/>
            <x v="653"/>
            <x v="656"/>
            <x v="657"/>
            <x v="659"/>
            <x v="660"/>
            <x v="670"/>
            <x v="672"/>
            <x v="673"/>
            <x v="680"/>
            <x v="682"/>
            <x v="683"/>
            <x v="685"/>
            <x v="686"/>
            <x v="688"/>
            <x v="689"/>
            <x v="690"/>
            <x v="691"/>
          </reference>
        </references>
      </pivotArea>
    </format>
    <format dxfId="488">
      <pivotArea dataOnly="0" labelOnly="1" fieldPosition="0">
        <references count="1">
          <reference field="6" count="50">
            <x v="692"/>
            <x v="694"/>
            <x v="695"/>
            <x v="696"/>
            <x v="697"/>
            <x v="698"/>
            <x v="701"/>
            <x v="707"/>
            <x v="715"/>
            <x v="717"/>
            <x v="722"/>
            <x v="726"/>
            <x v="727"/>
            <x v="730"/>
            <x v="731"/>
            <x v="733"/>
            <x v="735"/>
            <x v="740"/>
            <x v="741"/>
            <x v="746"/>
            <x v="747"/>
            <x v="748"/>
            <x v="750"/>
            <x v="751"/>
            <x v="752"/>
            <x v="756"/>
            <x v="759"/>
            <x v="762"/>
            <x v="764"/>
            <x v="765"/>
            <x v="766"/>
            <x v="768"/>
            <x v="770"/>
            <x v="771"/>
            <x v="774"/>
            <x v="778"/>
            <x v="780"/>
            <x v="781"/>
            <x v="784"/>
            <x v="785"/>
            <x v="787"/>
            <x v="791"/>
            <x v="792"/>
            <x v="795"/>
            <x v="798"/>
            <x v="803"/>
            <x v="804"/>
            <x v="805"/>
            <x v="806"/>
            <x v="807"/>
          </reference>
        </references>
      </pivotArea>
    </format>
    <format dxfId="487">
      <pivotArea dataOnly="0" labelOnly="1" fieldPosition="0">
        <references count="1">
          <reference field="6" count="50">
            <x v="808"/>
            <x v="811"/>
            <x v="812"/>
            <x v="813"/>
            <x v="815"/>
            <x v="817"/>
            <x v="818"/>
            <x v="820"/>
            <x v="821"/>
            <x v="826"/>
            <x v="828"/>
            <x v="834"/>
            <x v="836"/>
            <x v="838"/>
            <x v="839"/>
            <x v="840"/>
            <x v="843"/>
            <x v="844"/>
            <x v="847"/>
            <x v="848"/>
            <x v="850"/>
            <x v="853"/>
            <x v="855"/>
            <x v="856"/>
            <x v="859"/>
            <x v="860"/>
            <x v="861"/>
            <x v="864"/>
            <x v="870"/>
            <x v="872"/>
            <x v="873"/>
            <x v="875"/>
            <x v="877"/>
            <x v="879"/>
            <x v="880"/>
            <x v="882"/>
            <x v="885"/>
            <x v="886"/>
            <x v="887"/>
            <x v="889"/>
            <x v="893"/>
            <x v="896"/>
            <x v="898"/>
            <x v="900"/>
            <x v="902"/>
            <x v="903"/>
            <x v="904"/>
            <x v="910"/>
            <x v="911"/>
            <x v="912"/>
          </reference>
        </references>
      </pivotArea>
    </format>
    <format dxfId="486">
      <pivotArea dataOnly="0" labelOnly="1" fieldPosition="0">
        <references count="1">
          <reference field="6" count="50">
            <x v="913"/>
            <x v="915"/>
            <x v="916"/>
            <x v="918"/>
            <x v="919"/>
            <x v="923"/>
            <x v="924"/>
            <x v="926"/>
            <x v="928"/>
            <x v="930"/>
            <x v="932"/>
            <x v="933"/>
            <x v="937"/>
            <x v="943"/>
            <x v="952"/>
            <x v="954"/>
            <x v="957"/>
            <x v="963"/>
            <x v="964"/>
            <x v="967"/>
            <x v="969"/>
            <x v="970"/>
            <x v="972"/>
            <x v="973"/>
            <x v="976"/>
            <x v="978"/>
            <x v="980"/>
            <x v="982"/>
            <x v="987"/>
            <x v="989"/>
            <x v="990"/>
            <x v="991"/>
            <x v="992"/>
            <x v="994"/>
            <x v="997"/>
            <x v="999"/>
            <x v="1000"/>
            <x v="1003"/>
            <x v="1004"/>
            <x v="1005"/>
            <x v="1011"/>
            <x v="1013"/>
            <x v="1015"/>
            <x v="1019"/>
            <x v="1021"/>
            <x v="1024"/>
            <x v="1025"/>
            <x v="1030"/>
            <x v="1032"/>
            <x v="1034"/>
          </reference>
        </references>
      </pivotArea>
    </format>
    <format dxfId="485">
      <pivotArea dataOnly="0" labelOnly="1" fieldPosition="0">
        <references count="1">
          <reference field="6" count="50">
            <x v="1036"/>
            <x v="1042"/>
            <x v="1043"/>
            <x v="1046"/>
            <x v="1047"/>
            <x v="1050"/>
            <x v="1053"/>
            <x v="1054"/>
            <x v="1055"/>
            <x v="1057"/>
            <x v="1061"/>
            <x v="1064"/>
            <x v="1065"/>
            <x v="1066"/>
            <x v="1067"/>
            <x v="1072"/>
            <x v="1075"/>
            <x v="1076"/>
            <x v="1077"/>
            <x v="1078"/>
            <x v="1085"/>
            <x v="1090"/>
            <x v="1091"/>
            <x v="1096"/>
            <x v="1098"/>
            <x v="1099"/>
            <x v="1104"/>
            <x v="1107"/>
            <x v="1109"/>
            <x v="1111"/>
            <x v="1118"/>
            <x v="1120"/>
            <x v="1121"/>
            <x v="1122"/>
            <x v="1124"/>
            <x v="1126"/>
            <x v="1128"/>
            <x v="1132"/>
            <x v="1135"/>
            <x v="1137"/>
            <x v="1138"/>
            <x v="1141"/>
            <x v="1142"/>
            <x v="1148"/>
            <x v="1150"/>
            <x v="1155"/>
            <x v="1156"/>
            <x v="1157"/>
            <x v="1161"/>
            <x v="1165"/>
          </reference>
        </references>
      </pivotArea>
    </format>
    <format dxfId="484">
      <pivotArea dataOnly="0" labelOnly="1" fieldPosition="0">
        <references count="1">
          <reference field="6" count="50">
            <x v="1170"/>
            <x v="1172"/>
            <x v="1173"/>
            <x v="1174"/>
            <x v="1175"/>
            <x v="1176"/>
            <x v="1178"/>
            <x v="1179"/>
            <x v="1180"/>
            <x v="1181"/>
            <x v="1183"/>
            <x v="1184"/>
            <x v="1187"/>
            <x v="1188"/>
            <x v="1190"/>
            <x v="1192"/>
            <x v="1193"/>
            <x v="1197"/>
            <x v="1199"/>
            <x v="1200"/>
            <x v="1201"/>
            <x v="1202"/>
            <x v="1210"/>
            <x v="1219"/>
            <x v="1221"/>
            <x v="1222"/>
            <x v="1224"/>
            <x v="1226"/>
            <x v="1239"/>
            <x v="1241"/>
            <x v="1244"/>
            <x v="1245"/>
            <x v="1247"/>
            <x v="1250"/>
            <x v="1253"/>
            <x v="1255"/>
            <x v="1260"/>
            <x v="1261"/>
            <x v="1262"/>
            <x v="1267"/>
            <x v="1268"/>
            <x v="1269"/>
            <x v="1272"/>
            <x v="1276"/>
            <x v="1277"/>
            <x v="1284"/>
            <x v="1285"/>
            <x v="1289"/>
            <x v="1291"/>
            <x v="1292"/>
          </reference>
        </references>
      </pivotArea>
    </format>
    <format dxfId="483">
      <pivotArea dataOnly="0" labelOnly="1" fieldPosition="0">
        <references count="1">
          <reference field="6" count="50">
            <x v="1294"/>
            <x v="1295"/>
            <x v="1297"/>
            <x v="1298"/>
            <x v="1300"/>
            <x v="1301"/>
            <x v="1303"/>
            <x v="1304"/>
            <x v="1309"/>
            <x v="1313"/>
            <x v="1314"/>
            <x v="1315"/>
            <x v="1316"/>
            <x v="1318"/>
            <x v="1320"/>
            <x v="1321"/>
            <x v="1323"/>
            <x v="1324"/>
            <x v="1326"/>
            <x v="1327"/>
            <x v="1328"/>
            <x v="1331"/>
            <x v="1341"/>
            <x v="1343"/>
            <x v="1344"/>
            <x v="1347"/>
            <x v="1349"/>
            <x v="1350"/>
            <x v="1355"/>
            <x v="1356"/>
            <x v="1357"/>
            <x v="1359"/>
            <x v="1360"/>
            <x v="1361"/>
            <x v="1362"/>
            <x v="1363"/>
            <x v="1366"/>
            <x v="1369"/>
            <x v="1370"/>
            <x v="1372"/>
            <x v="1375"/>
            <x v="1377"/>
            <x v="1383"/>
            <x v="1390"/>
            <x v="1392"/>
            <x v="1394"/>
            <x v="1398"/>
            <x v="1402"/>
            <x v="1407"/>
            <x v="1409"/>
          </reference>
        </references>
      </pivotArea>
    </format>
    <format dxfId="482">
      <pivotArea dataOnly="0" labelOnly="1" fieldPosition="0">
        <references count="1">
          <reference field="6" count="50">
            <x v="1411"/>
            <x v="1413"/>
            <x v="1415"/>
            <x v="1419"/>
            <x v="1422"/>
            <x v="1424"/>
            <x v="1430"/>
            <x v="1431"/>
            <x v="1432"/>
            <x v="1433"/>
            <x v="1434"/>
            <x v="1435"/>
            <x v="1437"/>
            <x v="1438"/>
            <x v="1439"/>
            <x v="1440"/>
            <x v="1441"/>
            <x v="1443"/>
            <x v="1450"/>
            <x v="1451"/>
            <x v="1452"/>
            <x v="1454"/>
            <x v="1455"/>
            <x v="1457"/>
            <x v="1459"/>
            <x v="1461"/>
            <x v="1463"/>
            <x v="1468"/>
            <x v="1469"/>
            <x v="1476"/>
            <x v="1477"/>
            <x v="1479"/>
            <x v="1485"/>
            <x v="1487"/>
            <x v="1490"/>
            <x v="1491"/>
            <x v="1492"/>
            <x v="1494"/>
            <x v="1495"/>
            <x v="1502"/>
            <x v="1503"/>
            <x v="1506"/>
            <x v="1511"/>
            <x v="1520"/>
            <x v="1522"/>
            <x v="1524"/>
            <x v="1526"/>
            <x v="1528"/>
            <x v="1530"/>
            <x v="1532"/>
          </reference>
        </references>
      </pivotArea>
    </format>
    <format dxfId="481">
      <pivotArea dataOnly="0" labelOnly="1" fieldPosition="0">
        <references count="1">
          <reference field="6" count="50">
            <x v="1535"/>
            <x v="1536"/>
            <x v="1537"/>
            <x v="1545"/>
            <x v="1548"/>
            <x v="1550"/>
            <x v="1551"/>
            <x v="1560"/>
            <x v="1576"/>
            <x v="1577"/>
            <x v="1580"/>
            <x v="1581"/>
            <x v="1583"/>
            <x v="1593"/>
            <x v="1594"/>
            <x v="1596"/>
            <x v="1598"/>
            <x v="1606"/>
            <x v="1609"/>
            <x v="1613"/>
            <x v="1617"/>
            <x v="1620"/>
            <x v="1622"/>
            <x v="1627"/>
            <x v="1632"/>
            <x v="1633"/>
            <x v="1634"/>
            <x v="1635"/>
            <x v="1636"/>
            <x v="1639"/>
            <x v="1640"/>
            <x v="1642"/>
            <x v="1643"/>
            <x v="1647"/>
            <x v="1651"/>
            <x v="1653"/>
            <x v="1661"/>
            <x v="1664"/>
            <x v="1667"/>
            <x v="1668"/>
            <x v="1669"/>
            <x v="1673"/>
            <x v="1674"/>
            <x v="1679"/>
            <x v="1681"/>
            <x v="1685"/>
            <x v="1687"/>
            <x v="1690"/>
            <x v="1691"/>
            <x v="1694"/>
          </reference>
        </references>
      </pivotArea>
    </format>
    <format dxfId="480">
      <pivotArea dataOnly="0" labelOnly="1" fieldPosition="0">
        <references count="1">
          <reference field="6" count="50">
            <x v="1696"/>
            <x v="1697"/>
            <x v="1700"/>
            <x v="1704"/>
            <x v="1711"/>
            <x v="1712"/>
            <x v="1715"/>
            <x v="1716"/>
            <x v="1720"/>
            <x v="1728"/>
            <x v="1730"/>
            <x v="1737"/>
            <x v="1739"/>
            <x v="1740"/>
            <x v="1743"/>
            <x v="1744"/>
            <x v="1748"/>
            <x v="1751"/>
            <x v="1754"/>
            <x v="1756"/>
            <x v="1761"/>
            <x v="1764"/>
            <x v="1775"/>
            <x v="1782"/>
            <x v="1786"/>
            <x v="1789"/>
            <x v="1790"/>
            <x v="1793"/>
            <x v="1794"/>
            <x v="1795"/>
            <x v="1797"/>
            <x v="1798"/>
            <x v="1799"/>
            <x v="1802"/>
            <x v="1811"/>
            <x v="1815"/>
            <x v="1816"/>
            <x v="1826"/>
            <x v="1829"/>
            <x v="1831"/>
            <x v="1832"/>
            <x v="1833"/>
            <x v="1835"/>
            <x v="1836"/>
            <x v="1838"/>
            <x v="1839"/>
            <x v="1840"/>
            <x v="1842"/>
            <x v="1843"/>
            <x v="1847"/>
          </reference>
        </references>
      </pivotArea>
    </format>
    <format dxfId="479">
      <pivotArea dataOnly="0" labelOnly="1" fieldPosition="0">
        <references count="1">
          <reference field="6" count="50">
            <x v="1849"/>
            <x v="1850"/>
            <x v="1854"/>
            <x v="1855"/>
            <x v="1856"/>
            <x v="1859"/>
            <x v="1863"/>
            <x v="1869"/>
            <x v="1877"/>
            <x v="1880"/>
            <x v="1881"/>
            <x v="1882"/>
            <x v="1883"/>
            <x v="1889"/>
            <x v="1893"/>
            <x v="1894"/>
            <x v="1895"/>
            <x v="1896"/>
            <x v="1897"/>
            <x v="1904"/>
            <x v="1905"/>
            <x v="1907"/>
            <x v="1910"/>
            <x v="1912"/>
            <x v="1915"/>
            <x v="1920"/>
            <x v="1926"/>
            <x v="1927"/>
            <x v="1928"/>
            <x v="1929"/>
            <x v="1930"/>
            <x v="1933"/>
            <x v="1936"/>
            <x v="1940"/>
            <x v="1941"/>
            <x v="1942"/>
            <x v="1948"/>
            <x v="1950"/>
            <x v="1951"/>
            <x v="1952"/>
            <x v="1954"/>
            <x v="1955"/>
            <x v="1959"/>
            <x v="1960"/>
            <x v="1964"/>
            <x v="1965"/>
            <x v="1967"/>
            <x v="1970"/>
            <x v="1975"/>
            <x v="1981"/>
          </reference>
        </references>
      </pivotArea>
    </format>
    <format dxfId="478">
      <pivotArea dataOnly="0" labelOnly="1" fieldPosition="0">
        <references count="1">
          <reference field="6" count="50">
            <x v="1984"/>
            <x v="1987"/>
            <x v="1991"/>
            <x v="1992"/>
            <x v="1994"/>
            <x v="1999"/>
            <x v="2000"/>
            <x v="2001"/>
            <x v="2002"/>
            <x v="2004"/>
            <x v="2006"/>
            <x v="2010"/>
            <x v="2011"/>
            <x v="2014"/>
            <x v="2017"/>
            <x v="2018"/>
            <x v="2019"/>
            <x v="2024"/>
            <x v="2026"/>
            <x v="2029"/>
            <x v="2032"/>
            <x v="2033"/>
            <x v="2038"/>
            <x v="2039"/>
            <x v="2062"/>
            <x v="2063"/>
            <x v="2066"/>
            <x v="2070"/>
            <x v="2071"/>
            <x v="2075"/>
            <x v="2076"/>
            <x v="2080"/>
            <x v="2081"/>
            <x v="2088"/>
            <x v="2089"/>
            <x v="2092"/>
            <x v="2094"/>
            <x v="2097"/>
            <x v="2101"/>
            <x v="2103"/>
            <x v="2104"/>
            <x v="2110"/>
            <x v="2112"/>
            <x v="2117"/>
            <x v="2118"/>
            <x v="2119"/>
            <x v="2121"/>
            <x v="2126"/>
            <x v="2128"/>
            <x v="2130"/>
          </reference>
        </references>
      </pivotArea>
    </format>
    <format dxfId="477">
      <pivotArea dataOnly="0" labelOnly="1" fieldPosition="0">
        <references count="1">
          <reference field="6" count="50">
            <x v="2133"/>
            <x v="2134"/>
            <x v="2137"/>
            <x v="2138"/>
            <x v="2140"/>
            <x v="2141"/>
            <x v="2142"/>
            <x v="2145"/>
            <x v="2146"/>
            <x v="2152"/>
            <x v="2154"/>
            <x v="2156"/>
            <x v="2159"/>
            <x v="2164"/>
            <x v="2167"/>
            <x v="2168"/>
            <x v="2171"/>
            <x v="2172"/>
            <x v="2174"/>
            <x v="2178"/>
            <x v="2180"/>
            <x v="2181"/>
            <x v="2185"/>
            <x v="2187"/>
            <x v="2189"/>
            <x v="2193"/>
            <x v="2194"/>
            <x v="2195"/>
            <x v="2196"/>
            <x v="2199"/>
            <x v="2200"/>
            <x v="2201"/>
            <x v="2202"/>
            <x v="2203"/>
            <x v="2207"/>
            <x v="2216"/>
            <x v="2218"/>
            <x v="2219"/>
            <x v="2220"/>
            <x v="2226"/>
            <x v="2228"/>
            <x v="2229"/>
            <x v="2234"/>
            <x v="2236"/>
            <x v="2238"/>
            <x v="2243"/>
            <x v="2244"/>
            <x v="2247"/>
            <x v="2249"/>
            <x v="2254"/>
          </reference>
        </references>
      </pivotArea>
    </format>
    <format dxfId="476">
      <pivotArea dataOnly="0" labelOnly="1" fieldPosition="0">
        <references count="1">
          <reference field="6" count="50">
            <x v="2261"/>
            <x v="2265"/>
            <x v="2267"/>
            <x v="2274"/>
            <x v="2275"/>
            <x v="2277"/>
            <x v="2281"/>
            <x v="2282"/>
            <x v="2287"/>
            <x v="2293"/>
            <x v="2299"/>
            <x v="2302"/>
            <x v="2307"/>
            <x v="2308"/>
            <x v="2312"/>
            <x v="2318"/>
            <x v="2319"/>
            <x v="2320"/>
            <x v="2321"/>
            <x v="2327"/>
            <x v="2329"/>
            <x v="2331"/>
            <x v="2332"/>
            <x v="2337"/>
            <x v="2338"/>
            <x v="2343"/>
            <x v="2344"/>
            <x v="2351"/>
            <x v="2352"/>
            <x v="2353"/>
            <x v="2360"/>
            <x v="2361"/>
            <x v="2373"/>
            <x v="2376"/>
            <x v="2381"/>
            <x v="2382"/>
            <x v="2384"/>
            <x v="2385"/>
            <x v="2386"/>
            <x v="2388"/>
            <x v="2390"/>
            <x v="2392"/>
            <x v="2393"/>
            <x v="2394"/>
            <x v="2401"/>
            <x v="2403"/>
            <x v="2404"/>
            <x v="2407"/>
            <x v="2423"/>
            <x v="2424"/>
          </reference>
        </references>
      </pivotArea>
    </format>
    <format dxfId="475">
      <pivotArea dataOnly="0" labelOnly="1" fieldPosition="0">
        <references count="1">
          <reference field="6" count="50">
            <x v="2430"/>
            <x v="2432"/>
            <x v="2433"/>
            <x v="2435"/>
            <x v="2437"/>
            <x v="2442"/>
            <x v="2443"/>
            <x v="2445"/>
            <x v="2450"/>
            <x v="2453"/>
            <x v="2458"/>
            <x v="2459"/>
            <x v="2461"/>
            <x v="2479"/>
            <x v="2482"/>
            <x v="2489"/>
            <x v="2491"/>
            <x v="2494"/>
            <x v="2495"/>
            <x v="2496"/>
            <x v="2497"/>
            <x v="2498"/>
            <x v="2499"/>
            <x v="2506"/>
            <x v="2509"/>
            <x v="2512"/>
            <x v="2515"/>
            <x v="2517"/>
            <x v="2519"/>
            <x v="2524"/>
            <x v="2525"/>
            <x v="2528"/>
            <x v="2532"/>
            <x v="2533"/>
            <x v="2539"/>
            <x v="2540"/>
            <x v="2541"/>
            <x v="2542"/>
            <x v="2543"/>
            <x v="2544"/>
            <x v="2547"/>
            <x v="2548"/>
            <x v="2555"/>
            <x v="2558"/>
            <x v="2559"/>
            <x v="2562"/>
            <x v="2565"/>
            <x v="2566"/>
            <x v="2567"/>
            <x v="2568"/>
          </reference>
        </references>
      </pivotArea>
    </format>
    <format dxfId="474">
      <pivotArea dataOnly="0" labelOnly="1" fieldPosition="0">
        <references count="1">
          <reference field="6" count="50">
            <x v="2569"/>
            <x v="2575"/>
            <x v="2576"/>
            <x v="2581"/>
            <x v="2582"/>
            <x v="2585"/>
            <x v="2588"/>
            <x v="2590"/>
            <x v="2591"/>
            <x v="2594"/>
            <x v="2596"/>
            <x v="2599"/>
            <x v="2601"/>
            <x v="2602"/>
            <x v="2603"/>
            <x v="2606"/>
            <x v="2607"/>
            <x v="2608"/>
            <x v="2609"/>
            <x v="2610"/>
            <x v="2612"/>
            <x v="2613"/>
            <x v="2617"/>
            <x v="2620"/>
            <x v="2624"/>
            <x v="2627"/>
            <x v="2629"/>
            <x v="2631"/>
            <x v="2632"/>
            <x v="2633"/>
            <x v="2634"/>
            <x v="2635"/>
            <x v="2638"/>
            <x v="2641"/>
            <x v="2644"/>
            <x v="2647"/>
            <x v="2651"/>
            <x v="2654"/>
            <x v="2657"/>
            <x v="2658"/>
            <x v="2659"/>
            <x v="2661"/>
            <x v="2662"/>
            <x v="2668"/>
            <x v="2670"/>
            <x v="2671"/>
            <x v="2673"/>
            <x v="2675"/>
            <x v="2677"/>
            <x v="2679"/>
          </reference>
        </references>
      </pivotArea>
    </format>
    <format dxfId="473">
      <pivotArea dataOnly="0" labelOnly="1" fieldPosition="0">
        <references count="1">
          <reference field="6" count="50">
            <x v="2680"/>
            <x v="2681"/>
            <x v="2682"/>
            <x v="2683"/>
            <x v="2687"/>
            <x v="2693"/>
            <x v="2695"/>
            <x v="2697"/>
            <x v="2700"/>
            <x v="2702"/>
            <x v="2703"/>
            <x v="2706"/>
            <x v="2708"/>
            <x v="2709"/>
            <x v="2714"/>
            <x v="2715"/>
            <x v="2716"/>
            <x v="2720"/>
            <x v="2721"/>
            <x v="2724"/>
            <x v="2728"/>
            <x v="2730"/>
            <x v="2731"/>
            <x v="2735"/>
            <x v="2736"/>
            <x v="2738"/>
            <x v="2742"/>
            <x v="2746"/>
            <x v="2747"/>
            <x v="2751"/>
            <x v="2752"/>
            <x v="2761"/>
            <x v="2762"/>
            <x v="2764"/>
            <x v="2770"/>
            <x v="2772"/>
            <x v="2777"/>
            <x v="2813"/>
            <x v="2818"/>
            <x v="2819"/>
            <x v="2823"/>
            <x v="2825"/>
            <x v="2826"/>
            <x v="2828"/>
            <x v="2829"/>
            <x v="2830"/>
            <x v="2833"/>
            <x v="2834"/>
            <x v="2835"/>
            <x v="2836"/>
          </reference>
        </references>
      </pivotArea>
    </format>
    <format dxfId="472">
      <pivotArea dataOnly="0" labelOnly="1" fieldPosition="0">
        <references count="1">
          <reference field="6" count="24">
            <x v="2838"/>
            <x v="2839"/>
            <x v="2841"/>
            <x v="2847"/>
            <x v="2848"/>
            <x v="2849"/>
            <x v="2852"/>
            <x v="2853"/>
            <x v="2855"/>
            <x v="2861"/>
            <x v="2864"/>
            <x v="2866"/>
            <x v="2867"/>
            <x v="2871"/>
            <x v="2880"/>
            <x v="2881"/>
            <x v="2883"/>
            <x v="2885"/>
            <x v="2888"/>
            <x v="2892"/>
            <x v="2897"/>
            <x v="2900"/>
            <x v="2901"/>
            <x v="2903"/>
          </reference>
        </references>
      </pivotArea>
    </format>
    <format dxfId="471">
      <pivotArea dataOnly="0" labelOnly="1" fieldPosition="0">
        <references count="1">
          <reference field="6" count="50">
            <x v="0"/>
            <x v="5"/>
            <x v="6"/>
            <x v="9"/>
            <x v="12"/>
            <x v="15"/>
            <x v="20"/>
            <x v="22"/>
            <x v="24"/>
            <x v="27"/>
            <x v="28"/>
            <x v="31"/>
            <x v="36"/>
            <x v="38"/>
            <x v="40"/>
            <x v="46"/>
            <x v="48"/>
            <x v="50"/>
            <x v="56"/>
            <x v="57"/>
            <x v="59"/>
            <x v="60"/>
            <x v="61"/>
            <x v="66"/>
            <x v="70"/>
            <x v="72"/>
            <x v="73"/>
            <x v="74"/>
            <x v="76"/>
            <x v="83"/>
            <x v="85"/>
            <x v="91"/>
            <x v="97"/>
            <x v="104"/>
            <x v="113"/>
            <x v="114"/>
            <x v="115"/>
            <x v="121"/>
            <x v="127"/>
            <x v="128"/>
            <x v="129"/>
            <x v="130"/>
            <x v="134"/>
            <x v="137"/>
            <x v="142"/>
            <x v="143"/>
            <x v="149"/>
            <x v="151"/>
            <x v="154"/>
            <x v="156"/>
          </reference>
        </references>
      </pivotArea>
    </format>
    <format dxfId="470">
      <pivotArea dataOnly="0" labelOnly="1" fieldPosition="0">
        <references count="1">
          <reference field="6" count="50">
            <x v="158"/>
            <x v="159"/>
            <x v="161"/>
            <x v="165"/>
            <x v="166"/>
            <x v="171"/>
            <x v="174"/>
            <x v="178"/>
            <x v="180"/>
            <x v="184"/>
            <x v="185"/>
            <x v="189"/>
            <x v="191"/>
            <x v="192"/>
            <x v="195"/>
            <x v="198"/>
            <x v="203"/>
            <x v="206"/>
            <x v="210"/>
            <x v="211"/>
            <x v="212"/>
            <x v="217"/>
            <x v="221"/>
            <x v="222"/>
            <x v="225"/>
            <x v="227"/>
            <x v="238"/>
            <x v="239"/>
            <x v="240"/>
            <x v="243"/>
            <x v="245"/>
            <x v="253"/>
            <x v="254"/>
            <x v="255"/>
            <x v="260"/>
            <x v="262"/>
            <x v="268"/>
            <x v="272"/>
            <x v="280"/>
            <x v="283"/>
            <x v="288"/>
            <x v="292"/>
            <x v="295"/>
            <x v="296"/>
            <x v="299"/>
            <x v="303"/>
            <x v="305"/>
            <x v="307"/>
            <x v="311"/>
            <x v="316"/>
          </reference>
        </references>
      </pivotArea>
    </format>
    <format dxfId="469">
      <pivotArea dataOnly="0" labelOnly="1" fieldPosition="0">
        <references count="1">
          <reference field="6" count="50">
            <x v="317"/>
            <x v="318"/>
            <x v="326"/>
            <x v="331"/>
            <x v="336"/>
            <x v="343"/>
            <x v="345"/>
            <x v="349"/>
            <x v="351"/>
            <x v="353"/>
            <x v="355"/>
            <x v="356"/>
            <x v="357"/>
            <x v="358"/>
            <x v="359"/>
            <x v="364"/>
            <x v="367"/>
            <x v="368"/>
            <x v="374"/>
            <x v="377"/>
            <x v="380"/>
            <x v="381"/>
            <x v="382"/>
            <x v="386"/>
            <x v="387"/>
            <x v="388"/>
            <x v="389"/>
            <x v="400"/>
            <x v="401"/>
            <x v="402"/>
            <x v="403"/>
            <x v="404"/>
            <x v="406"/>
            <x v="407"/>
            <x v="408"/>
            <x v="412"/>
            <x v="418"/>
            <x v="420"/>
            <x v="427"/>
            <x v="430"/>
            <x v="432"/>
            <x v="433"/>
            <x v="437"/>
            <x v="438"/>
            <x v="443"/>
            <x v="444"/>
            <x v="450"/>
            <x v="451"/>
            <x v="452"/>
            <x v="455"/>
          </reference>
        </references>
      </pivotArea>
    </format>
    <format dxfId="468">
      <pivotArea dataOnly="0" labelOnly="1" fieldPosition="0">
        <references count="1">
          <reference field="6" count="50">
            <x v="457"/>
            <x v="458"/>
            <x v="460"/>
            <x v="464"/>
            <x v="465"/>
            <x v="466"/>
            <x v="468"/>
            <x v="470"/>
            <x v="472"/>
            <x v="477"/>
            <x v="480"/>
            <x v="483"/>
            <x v="485"/>
            <x v="489"/>
            <x v="491"/>
            <x v="492"/>
            <x v="495"/>
            <x v="497"/>
            <x v="498"/>
            <x v="499"/>
            <x v="502"/>
            <x v="504"/>
            <x v="506"/>
            <x v="507"/>
            <x v="511"/>
            <x v="512"/>
            <x v="514"/>
            <x v="515"/>
            <x v="516"/>
            <x v="518"/>
            <x v="519"/>
            <x v="521"/>
            <x v="524"/>
            <x v="527"/>
            <x v="530"/>
            <x v="531"/>
            <x v="533"/>
            <x v="535"/>
            <x v="537"/>
            <x v="543"/>
            <x v="544"/>
            <x v="547"/>
            <x v="550"/>
            <x v="553"/>
            <x v="554"/>
            <x v="567"/>
            <x v="570"/>
            <x v="576"/>
            <x v="577"/>
            <x v="578"/>
          </reference>
        </references>
      </pivotArea>
    </format>
    <format dxfId="467">
      <pivotArea dataOnly="0" labelOnly="1" fieldPosition="0">
        <references count="1">
          <reference field="6" count="50">
            <x v="579"/>
            <x v="582"/>
            <x v="583"/>
            <x v="584"/>
            <x v="591"/>
            <x v="593"/>
            <x v="595"/>
            <x v="599"/>
            <x v="604"/>
            <x v="607"/>
            <x v="610"/>
            <x v="612"/>
            <x v="613"/>
            <x v="614"/>
            <x v="615"/>
            <x v="617"/>
            <x v="618"/>
            <x v="623"/>
            <x v="625"/>
            <x v="626"/>
            <x v="628"/>
            <x v="629"/>
            <x v="636"/>
            <x v="637"/>
            <x v="639"/>
            <x v="640"/>
            <x v="642"/>
            <x v="643"/>
            <x v="644"/>
            <x v="645"/>
            <x v="648"/>
            <x v="649"/>
            <x v="652"/>
            <x v="653"/>
            <x v="656"/>
            <x v="657"/>
            <x v="659"/>
            <x v="660"/>
            <x v="670"/>
            <x v="672"/>
            <x v="673"/>
            <x v="680"/>
            <x v="682"/>
            <x v="683"/>
            <x v="685"/>
            <x v="686"/>
            <x v="688"/>
            <x v="689"/>
            <x v="690"/>
            <x v="691"/>
          </reference>
        </references>
      </pivotArea>
    </format>
    <format dxfId="466">
      <pivotArea dataOnly="0" labelOnly="1" fieldPosition="0">
        <references count="1">
          <reference field="6" count="50">
            <x v="692"/>
            <x v="694"/>
            <x v="695"/>
            <x v="696"/>
            <x v="697"/>
            <x v="698"/>
            <x v="701"/>
            <x v="707"/>
            <x v="715"/>
            <x v="717"/>
            <x v="722"/>
            <x v="726"/>
            <x v="727"/>
            <x v="730"/>
            <x v="731"/>
            <x v="733"/>
            <x v="735"/>
            <x v="740"/>
            <x v="741"/>
            <x v="746"/>
            <x v="747"/>
            <x v="748"/>
            <x v="750"/>
            <x v="751"/>
            <x v="752"/>
            <x v="756"/>
            <x v="759"/>
            <x v="762"/>
            <x v="764"/>
            <x v="765"/>
            <x v="766"/>
            <x v="768"/>
            <x v="770"/>
            <x v="771"/>
            <x v="774"/>
            <x v="778"/>
            <x v="780"/>
            <x v="781"/>
            <x v="784"/>
            <x v="785"/>
            <x v="787"/>
            <x v="791"/>
            <x v="792"/>
            <x v="795"/>
            <x v="798"/>
            <x v="803"/>
            <x v="804"/>
            <x v="805"/>
            <x v="806"/>
            <x v="807"/>
          </reference>
        </references>
      </pivotArea>
    </format>
    <format dxfId="465">
      <pivotArea dataOnly="0" labelOnly="1" fieldPosition="0">
        <references count="1">
          <reference field="6" count="50">
            <x v="808"/>
            <x v="811"/>
            <x v="812"/>
            <x v="813"/>
            <x v="815"/>
            <x v="817"/>
            <x v="818"/>
            <x v="820"/>
            <x v="821"/>
            <x v="826"/>
            <x v="828"/>
            <x v="834"/>
            <x v="836"/>
            <x v="838"/>
            <x v="839"/>
            <x v="840"/>
            <x v="843"/>
            <x v="844"/>
            <x v="847"/>
            <x v="848"/>
            <x v="850"/>
            <x v="853"/>
            <x v="855"/>
            <x v="856"/>
            <x v="859"/>
            <x v="860"/>
            <x v="861"/>
            <x v="864"/>
            <x v="870"/>
            <x v="872"/>
            <x v="873"/>
            <x v="875"/>
            <x v="877"/>
            <x v="879"/>
            <x v="880"/>
            <x v="882"/>
            <x v="885"/>
            <x v="886"/>
            <x v="887"/>
            <x v="889"/>
            <x v="893"/>
            <x v="896"/>
            <x v="898"/>
            <x v="900"/>
            <x v="902"/>
            <x v="903"/>
            <x v="904"/>
            <x v="910"/>
            <x v="911"/>
            <x v="912"/>
          </reference>
        </references>
      </pivotArea>
    </format>
    <format dxfId="464">
      <pivotArea dataOnly="0" labelOnly="1" fieldPosition="0">
        <references count="1">
          <reference field="6" count="50">
            <x v="913"/>
            <x v="915"/>
            <x v="916"/>
            <x v="918"/>
            <x v="919"/>
            <x v="923"/>
            <x v="924"/>
            <x v="926"/>
            <x v="928"/>
            <x v="930"/>
            <x v="932"/>
            <x v="933"/>
            <x v="937"/>
            <x v="943"/>
            <x v="952"/>
            <x v="954"/>
            <x v="957"/>
            <x v="963"/>
            <x v="964"/>
            <x v="967"/>
            <x v="969"/>
            <x v="970"/>
            <x v="972"/>
            <x v="973"/>
            <x v="976"/>
            <x v="978"/>
            <x v="980"/>
            <x v="982"/>
            <x v="987"/>
            <x v="989"/>
            <x v="990"/>
            <x v="991"/>
            <x v="992"/>
            <x v="994"/>
            <x v="997"/>
            <x v="999"/>
            <x v="1000"/>
            <x v="1003"/>
            <x v="1004"/>
            <x v="1005"/>
            <x v="1011"/>
            <x v="1013"/>
            <x v="1015"/>
            <x v="1019"/>
            <x v="1021"/>
            <x v="1024"/>
            <x v="1025"/>
            <x v="1030"/>
            <x v="1032"/>
            <x v="1034"/>
          </reference>
        </references>
      </pivotArea>
    </format>
    <format dxfId="463">
      <pivotArea dataOnly="0" labelOnly="1" fieldPosition="0">
        <references count="1">
          <reference field="6" count="50">
            <x v="1036"/>
            <x v="1042"/>
            <x v="1043"/>
            <x v="1046"/>
            <x v="1047"/>
            <x v="1050"/>
            <x v="1053"/>
            <x v="1054"/>
            <x v="1055"/>
            <x v="1057"/>
            <x v="1061"/>
            <x v="1064"/>
            <x v="1065"/>
            <x v="1066"/>
            <x v="1067"/>
            <x v="1072"/>
            <x v="1075"/>
            <x v="1076"/>
            <x v="1077"/>
            <x v="1078"/>
            <x v="1085"/>
            <x v="1090"/>
            <x v="1091"/>
            <x v="1096"/>
            <x v="1098"/>
            <x v="1099"/>
            <x v="1104"/>
            <x v="1107"/>
            <x v="1109"/>
            <x v="1111"/>
            <x v="1118"/>
            <x v="1120"/>
            <x v="1121"/>
            <x v="1122"/>
            <x v="1124"/>
            <x v="1126"/>
            <x v="1128"/>
            <x v="1132"/>
            <x v="1135"/>
            <x v="1137"/>
            <x v="1138"/>
            <x v="1141"/>
            <x v="1142"/>
            <x v="1148"/>
            <x v="1150"/>
            <x v="1155"/>
            <x v="1156"/>
            <x v="1157"/>
            <x v="1161"/>
            <x v="1165"/>
          </reference>
        </references>
      </pivotArea>
    </format>
    <format dxfId="462">
      <pivotArea dataOnly="0" labelOnly="1" fieldPosition="0">
        <references count="1">
          <reference field="6" count="50">
            <x v="1170"/>
            <x v="1172"/>
            <x v="1173"/>
            <x v="1174"/>
            <x v="1175"/>
            <x v="1176"/>
            <x v="1178"/>
            <x v="1179"/>
            <x v="1180"/>
            <x v="1181"/>
            <x v="1183"/>
            <x v="1184"/>
            <x v="1187"/>
            <x v="1188"/>
            <x v="1190"/>
            <x v="1192"/>
            <x v="1193"/>
            <x v="1197"/>
            <x v="1199"/>
            <x v="1200"/>
            <x v="1201"/>
            <x v="1202"/>
            <x v="1210"/>
            <x v="1219"/>
            <x v="1221"/>
            <x v="1222"/>
            <x v="1224"/>
            <x v="1226"/>
            <x v="1239"/>
            <x v="1241"/>
            <x v="1244"/>
            <x v="1245"/>
            <x v="1247"/>
            <x v="1250"/>
            <x v="1253"/>
            <x v="1255"/>
            <x v="1260"/>
            <x v="1261"/>
            <x v="1262"/>
            <x v="1267"/>
            <x v="1268"/>
            <x v="1269"/>
            <x v="1272"/>
            <x v="1276"/>
            <x v="1277"/>
            <x v="1284"/>
            <x v="1285"/>
            <x v="1289"/>
            <x v="1291"/>
            <x v="1292"/>
          </reference>
        </references>
      </pivotArea>
    </format>
    <format dxfId="461">
      <pivotArea dataOnly="0" labelOnly="1" fieldPosition="0">
        <references count="1">
          <reference field="6" count="50">
            <x v="1294"/>
            <x v="1295"/>
            <x v="1297"/>
            <x v="1298"/>
            <x v="1300"/>
            <x v="1301"/>
            <x v="1303"/>
            <x v="1304"/>
            <x v="1309"/>
            <x v="1313"/>
            <x v="1314"/>
            <x v="1315"/>
            <x v="1316"/>
            <x v="1318"/>
            <x v="1320"/>
            <x v="1321"/>
            <x v="1323"/>
            <x v="1324"/>
            <x v="1326"/>
            <x v="1327"/>
            <x v="1328"/>
            <x v="1331"/>
            <x v="1341"/>
            <x v="1343"/>
            <x v="1344"/>
            <x v="1347"/>
            <x v="1349"/>
            <x v="1350"/>
            <x v="1355"/>
            <x v="1356"/>
            <x v="1357"/>
            <x v="1359"/>
            <x v="1360"/>
            <x v="1361"/>
            <x v="1362"/>
            <x v="1363"/>
            <x v="1366"/>
            <x v="1369"/>
            <x v="1370"/>
            <x v="1372"/>
            <x v="1375"/>
            <x v="1377"/>
            <x v="1383"/>
            <x v="1390"/>
            <x v="1392"/>
            <x v="1394"/>
            <x v="1398"/>
            <x v="1402"/>
            <x v="1407"/>
            <x v="1409"/>
          </reference>
        </references>
      </pivotArea>
    </format>
    <format dxfId="460">
      <pivotArea dataOnly="0" labelOnly="1" fieldPosition="0">
        <references count="1">
          <reference field="6" count="50">
            <x v="1411"/>
            <x v="1413"/>
            <x v="1415"/>
            <x v="1419"/>
            <x v="1422"/>
            <x v="1424"/>
            <x v="1430"/>
            <x v="1431"/>
            <x v="1432"/>
            <x v="1433"/>
            <x v="1434"/>
            <x v="1435"/>
            <x v="1437"/>
            <x v="1438"/>
            <x v="1439"/>
            <x v="1440"/>
            <x v="1441"/>
            <x v="1443"/>
            <x v="1450"/>
            <x v="1451"/>
            <x v="1452"/>
            <x v="1454"/>
            <x v="1455"/>
            <x v="1457"/>
            <x v="1459"/>
            <x v="1461"/>
            <x v="1463"/>
            <x v="1468"/>
            <x v="1469"/>
            <x v="1476"/>
            <x v="1477"/>
            <x v="1479"/>
            <x v="1485"/>
            <x v="1487"/>
            <x v="1490"/>
            <x v="1491"/>
            <x v="1492"/>
            <x v="1494"/>
            <x v="1495"/>
            <x v="1502"/>
            <x v="1503"/>
            <x v="1506"/>
            <x v="1511"/>
            <x v="1520"/>
            <x v="1522"/>
            <x v="1524"/>
            <x v="1526"/>
            <x v="1528"/>
            <x v="1530"/>
            <x v="1532"/>
          </reference>
        </references>
      </pivotArea>
    </format>
    <format dxfId="459">
      <pivotArea dataOnly="0" labelOnly="1" fieldPosition="0">
        <references count="1">
          <reference field="6" count="50">
            <x v="1535"/>
            <x v="1536"/>
            <x v="1537"/>
            <x v="1545"/>
            <x v="1548"/>
            <x v="1550"/>
            <x v="1551"/>
            <x v="1560"/>
            <x v="1576"/>
            <x v="1577"/>
            <x v="1580"/>
            <x v="1581"/>
            <x v="1583"/>
            <x v="1593"/>
            <x v="1594"/>
            <x v="1596"/>
            <x v="1598"/>
            <x v="1606"/>
            <x v="1609"/>
            <x v="1613"/>
            <x v="1617"/>
            <x v="1620"/>
            <x v="1622"/>
            <x v="1627"/>
            <x v="1632"/>
            <x v="1633"/>
            <x v="1634"/>
            <x v="1635"/>
            <x v="1636"/>
            <x v="1639"/>
            <x v="1640"/>
            <x v="1642"/>
            <x v="1643"/>
            <x v="1647"/>
            <x v="1651"/>
            <x v="1653"/>
            <x v="1661"/>
            <x v="1664"/>
            <x v="1667"/>
            <x v="1668"/>
            <x v="1669"/>
            <x v="1673"/>
            <x v="1674"/>
            <x v="1679"/>
            <x v="1681"/>
            <x v="1685"/>
            <x v="1687"/>
            <x v="1690"/>
            <x v="1691"/>
            <x v="1694"/>
          </reference>
        </references>
      </pivotArea>
    </format>
    <format dxfId="458">
      <pivotArea dataOnly="0" labelOnly="1" fieldPosition="0">
        <references count="1">
          <reference field="6" count="50">
            <x v="1696"/>
            <x v="1697"/>
            <x v="1700"/>
            <x v="1704"/>
            <x v="1711"/>
            <x v="1712"/>
            <x v="1715"/>
            <x v="1716"/>
            <x v="1720"/>
            <x v="1728"/>
            <x v="1730"/>
            <x v="1737"/>
            <x v="1739"/>
            <x v="1740"/>
            <x v="1743"/>
            <x v="1744"/>
            <x v="1748"/>
            <x v="1751"/>
            <x v="1754"/>
            <x v="1756"/>
            <x v="1761"/>
            <x v="1764"/>
            <x v="1775"/>
            <x v="1782"/>
            <x v="1786"/>
            <x v="1789"/>
            <x v="1790"/>
            <x v="1793"/>
            <x v="1794"/>
            <x v="1795"/>
            <x v="1797"/>
            <x v="1798"/>
            <x v="1799"/>
            <x v="1802"/>
            <x v="1811"/>
            <x v="1815"/>
            <x v="1816"/>
            <x v="1826"/>
            <x v="1829"/>
            <x v="1831"/>
            <x v="1832"/>
            <x v="1833"/>
            <x v="1835"/>
            <x v="1836"/>
            <x v="1838"/>
            <x v="1839"/>
            <x v="1840"/>
            <x v="1842"/>
            <x v="1843"/>
            <x v="1847"/>
          </reference>
        </references>
      </pivotArea>
    </format>
    <format dxfId="457">
      <pivotArea dataOnly="0" labelOnly="1" fieldPosition="0">
        <references count="1">
          <reference field="6" count="50">
            <x v="1849"/>
            <x v="1850"/>
            <x v="1854"/>
            <x v="1855"/>
            <x v="1856"/>
            <x v="1859"/>
            <x v="1863"/>
            <x v="1869"/>
            <x v="1877"/>
            <x v="1880"/>
            <x v="1881"/>
            <x v="1882"/>
            <x v="1883"/>
            <x v="1889"/>
            <x v="1893"/>
            <x v="1894"/>
            <x v="1895"/>
            <x v="1896"/>
            <x v="1897"/>
            <x v="1904"/>
            <x v="1905"/>
            <x v="1907"/>
            <x v="1910"/>
            <x v="1912"/>
            <x v="1915"/>
            <x v="1920"/>
            <x v="1926"/>
            <x v="1927"/>
            <x v="1928"/>
            <x v="1929"/>
            <x v="1930"/>
            <x v="1933"/>
            <x v="1936"/>
            <x v="1940"/>
            <x v="1941"/>
            <x v="1942"/>
            <x v="1948"/>
            <x v="1950"/>
            <x v="1951"/>
            <x v="1952"/>
            <x v="1954"/>
            <x v="1955"/>
            <x v="1959"/>
            <x v="1960"/>
            <x v="1964"/>
            <x v="1965"/>
            <x v="1967"/>
            <x v="1970"/>
            <x v="1975"/>
            <x v="1981"/>
          </reference>
        </references>
      </pivotArea>
    </format>
    <format dxfId="456">
      <pivotArea dataOnly="0" labelOnly="1" fieldPosition="0">
        <references count="1">
          <reference field="6" count="50">
            <x v="1984"/>
            <x v="1987"/>
            <x v="1991"/>
            <x v="1992"/>
            <x v="1994"/>
            <x v="1999"/>
            <x v="2000"/>
            <x v="2001"/>
            <x v="2002"/>
            <x v="2004"/>
            <x v="2006"/>
            <x v="2010"/>
            <x v="2011"/>
            <x v="2014"/>
            <x v="2017"/>
            <x v="2018"/>
            <x v="2019"/>
            <x v="2024"/>
            <x v="2026"/>
            <x v="2029"/>
            <x v="2032"/>
            <x v="2033"/>
            <x v="2038"/>
            <x v="2039"/>
            <x v="2062"/>
            <x v="2063"/>
            <x v="2066"/>
            <x v="2070"/>
            <x v="2071"/>
            <x v="2075"/>
            <x v="2076"/>
            <x v="2080"/>
            <x v="2081"/>
            <x v="2088"/>
            <x v="2089"/>
            <x v="2092"/>
            <x v="2094"/>
            <x v="2097"/>
            <x v="2101"/>
            <x v="2103"/>
            <x v="2104"/>
            <x v="2110"/>
            <x v="2112"/>
            <x v="2117"/>
            <x v="2118"/>
            <x v="2119"/>
            <x v="2121"/>
            <x v="2126"/>
            <x v="2128"/>
            <x v="2130"/>
          </reference>
        </references>
      </pivotArea>
    </format>
    <format dxfId="455">
      <pivotArea dataOnly="0" labelOnly="1" fieldPosition="0">
        <references count="1">
          <reference field="6" count="50">
            <x v="2133"/>
            <x v="2134"/>
            <x v="2137"/>
            <x v="2138"/>
            <x v="2140"/>
            <x v="2141"/>
            <x v="2142"/>
            <x v="2145"/>
            <x v="2146"/>
            <x v="2152"/>
            <x v="2154"/>
            <x v="2156"/>
            <x v="2159"/>
            <x v="2164"/>
            <x v="2167"/>
            <x v="2168"/>
            <x v="2171"/>
            <x v="2172"/>
            <x v="2174"/>
            <x v="2178"/>
            <x v="2180"/>
            <x v="2181"/>
            <x v="2185"/>
            <x v="2187"/>
            <x v="2189"/>
            <x v="2193"/>
            <x v="2194"/>
            <x v="2195"/>
            <x v="2196"/>
            <x v="2199"/>
            <x v="2200"/>
            <x v="2201"/>
            <x v="2202"/>
            <x v="2203"/>
            <x v="2207"/>
            <x v="2216"/>
            <x v="2218"/>
            <x v="2219"/>
            <x v="2220"/>
            <x v="2226"/>
            <x v="2228"/>
            <x v="2229"/>
            <x v="2234"/>
            <x v="2236"/>
            <x v="2238"/>
            <x v="2243"/>
            <x v="2244"/>
            <x v="2247"/>
            <x v="2249"/>
            <x v="2254"/>
          </reference>
        </references>
      </pivotArea>
    </format>
    <format dxfId="454">
      <pivotArea dataOnly="0" labelOnly="1" fieldPosition="0">
        <references count="1">
          <reference field="6" count="50">
            <x v="2261"/>
            <x v="2265"/>
            <x v="2267"/>
            <x v="2274"/>
            <x v="2275"/>
            <x v="2277"/>
            <x v="2281"/>
            <x v="2282"/>
            <x v="2287"/>
            <x v="2293"/>
            <x v="2299"/>
            <x v="2302"/>
            <x v="2307"/>
            <x v="2308"/>
            <x v="2312"/>
            <x v="2318"/>
            <x v="2319"/>
            <x v="2320"/>
            <x v="2321"/>
            <x v="2327"/>
            <x v="2329"/>
            <x v="2331"/>
            <x v="2332"/>
            <x v="2337"/>
            <x v="2338"/>
            <x v="2343"/>
            <x v="2344"/>
            <x v="2351"/>
            <x v="2352"/>
            <x v="2353"/>
            <x v="2360"/>
            <x v="2361"/>
            <x v="2373"/>
            <x v="2376"/>
            <x v="2381"/>
            <x v="2382"/>
            <x v="2384"/>
            <x v="2385"/>
            <x v="2386"/>
            <x v="2388"/>
            <x v="2390"/>
            <x v="2392"/>
            <x v="2393"/>
            <x v="2394"/>
            <x v="2401"/>
            <x v="2403"/>
            <x v="2404"/>
            <x v="2407"/>
            <x v="2423"/>
            <x v="2424"/>
          </reference>
        </references>
      </pivotArea>
    </format>
    <format dxfId="453">
      <pivotArea dataOnly="0" labelOnly="1" fieldPosition="0">
        <references count="1">
          <reference field="6" count="50">
            <x v="2430"/>
            <x v="2432"/>
            <x v="2433"/>
            <x v="2435"/>
            <x v="2437"/>
            <x v="2442"/>
            <x v="2443"/>
            <x v="2445"/>
            <x v="2450"/>
            <x v="2453"/>
            <x v="2458"/>
            <x v="2459"/>
            <x v="2461"/>
            <x v="2479"/>
            <x v="2482"/>
            <x v="2489"/>
            <x v="2491"/>
            <x v="2494"/>
            <x v="2495"/>
            <x v="2496"/>
            <x v="2497"/>
            <x v="2498"/>
            <x v="2499"/>
            <x v="2506"/>
            <x v="2509"/>
            <x v="2512"/>
            <x v="2515"/>
            <x v="2517"/>
            <x v="2519"/>
            <x v="2524"/>
            <x v="2525"/>
            <x v="2528"/>
            <x v="2532"/>
            <x v="2533"/>
            <x v="2539"/>
            <x v="2540"/>
            <x v="2541"/>
            <x v="2542"/>
            <x v="2543"/>
            <x v="2544"/>
            <x v="2547"/>
            <x v="2548"/>
            <x v="2555"/>
            <x v="2558"/>
            <x v="2559"/>
            <x v="2562"/>
            <x v="2565"/>
            <x v="2566"/>
            <x v="2567"/>
            <x v="2568"/>
          </reference>
        </references>
      </pivotArea>
    </format>
    <format dxfId="452">
      <pivotArea dataOnly="0" labelOnly="1" fieldPosition="0">
        <references count="1">
          <reference field="6" count="50">
            <x v="2569"/>
            <x v="2575"/>
            <x v="2576"/>
            <x v="2581"/>
            <x v="2582"/>
            <x v="2585"/>
            <x v="2588"/>
            <x v="2590"/>
            <x v="2591"/>
            <x v="2594"/>
            <x v="2596"/>
            <x v="2599"/>
            <x v="2601"/>
            <x v="2602"/>
            <x v="2603"/>
            <x v="2606"/>
            <x v="2607"/>
            <x v="2608"/>
            <x v="2609"/>
            <x v="2610"/>
            <x v="2612"/>
            <x v="2613"/>
            <x v="2617"/>
            <x v="2620"/>
            <x v="2624"/>
            <x v="2627"/>
            <x v="2629"/>
            <x v="2631"/>
            <x v="2632"/>
            <x v="2633"/>
            <x v="2634"/>
            <x v="2635"/>
            <x v="2638"/>
            <x v="2641"/>
            <x v="2644"/>
            <x v="2647"/>
            <x v="2651"/>
            <x v="2654"/>
            <x v="2657"/>
            <x v="2658"/>
            <x v="2659"/>
            <x v="2661"/>
            <x v="2662"/>
            <x v="2668"/>
            <x v="2670"/>
            <x v="2671"/>
            <x v="2673"/>
            <x v="2675"/>
            <x v="2677"/>
            <x v="2679"/>
          </reference>
        </references>
      </pivotArea>
    </format>
    <format dxfId="451">
      <pivotArea dataOnly="0" labelOnly="1" fieldPosition="0">
        <references count="1">
          <reference field="6" count="50">
            <x v="2680"/>
            <x v="2681"/>
            <x v="2682"/>
            <x v="2683"/>
            <x v="2687"/>
            <x v="2693"/>
            <x v="2695"/>
            <x v="2697"/>
            <x v="2700"/>
            <x v="2702"/>
            <x v="2703"/>
            <x v="2706"/>
            <x v="2708"/>
            <x v="2709"/>
            <x v="2714"/>
            <x v="2715"/>
            <x v="2716"/>
            <x v="2720"/>
            <x v="2721"/>
            <x v="2724"/>
            <x v="2728"/>
            <x v="2730"/>
            <x v="2731"/>
            <x v="2735"/>
            <x v="2736"/>
            <x v="2738"/>
            <x v="2742"/>
            <x v="2746"/>
            <x v="2747"/>
            <x v="2751"/>
            <x v="2752"/>
            <x v="2761"/>
            <x v="2762"/>
            <x v="2764"/>
            <x v="2770"/>
            <x v="2772"/>
            <x v="2777"/>
            <x v="2813"/>
            <x v="2818"/>
            <x v="2819"/>
            <x v="2823"/>
            <x v="2825"/>
            <x v="2826"/>
            <x v="2828"/>
            <x v="2829"/>
            <x v="2830"/>
            <x v="2833"/>
            <x v="2834"/>
            <x v="2835"/>
            <x v="2836"/>
          </reference>
        </references>
      </pivotArea>
    </format>
    <format dxfId="450">
      <pivotArea dataOnly="0" labelOnly="1" fieldPosition="0">
        <references count="1">
          <reference field="6" count="24">
            <x v="2838"/>
            <x v="2839"/>
            <x v="2841"/>
            <x v="2847"/>
            <x v="2848"/>
            <x v="2849"/>
            <x v="2852"/>
            <x v="2853"/>
            <x v="2855"/>
            <x v="2861"/>
            <x v="2864"/>
            <x v="2866"/>
            <x v="2867"/>
            <x v="2871"/>
            <x v="2880"/>
            <x v="2881"/>
            <x v="2883"/>
            <x v="2885"/>
            <x v="2888"/>
            <x v="2892"/>
            <x v="2897"/>
            <x v="2900"/>
            <x v="2901"/>
            <x v="2903"/>
          </reference>
        </references>
      </pivotArea>
    </format>
    <format dxfId="449">
      <pivotArea dataOnly="0" labelOnly="1" fieldPosition="0">
        <references count="1">
          <reference field="6" count="50">
            <x v="0"/>
            <x v="12"/>
            <x v="19"/>
            <x v="20"/>
            <x v="30"/>
            <x v="34"/>
            <x v="40"/>
            <x v="46"/>
            <x v="59"/>
            <x v="61"/>
            <x v="66"/>
            <x v="70"/>
            <x v="72"/>
            <x v="76"/>
            <x v="85"/>
            <x v="91"/>
            <x v="104"/>
            <x v="113"/>
            <x v="121"/>
            <x v="124"/>
            <x v="130"/>
            <x v="134"/>
            <x v="141"/>
            <x v="142"/>
            <x v="143"/>
            <x v="147"/>
            <x v="158"/>
            <x v="159"/>
            <x v="161"/>
            <x v="181"/>
            <x v="185"/>
            <x v="191"/>
            <x v="195"/>
            <x v="203"/>
            <x v="206"/>
            <x v="208"/>
            <x v="225"/>
            <x v="227"/>
            <x v="229"/>
            <x v="232"/>
            <x v="250"/>
            <x v="253"/>
            <x v="255"/>
            <x v="256"/>
            <x v="260"/>
            <x v="268"/>
            <x v="303"/>
            <x v="316"/>
            <x v="333"/>
            <x v="354"/>
          </reference>
        </references>
      </pivotArea>
    </format>
    <format dxfId="448">
      <pivotArea dataOnly="0" labelOnly="1" fieldPosition="0">
        <references count="1">
          <reference field="6" count="50">
            <x v="355"/>
            <x v="357"/>
            <x v="364"/>
            <x v="368"/>
            <x v="386"/>
            <x v="401"/>
            <x v="402"/>
            <x v="406"/>
            <x v="407"/>
            <x v="412"/>
            <x v="431"/>
            <x v="438"/>
            <x v="444"/>
            <x v="450"/>
            <x v="451"/>
            <x v="452"/>
            <x v="457"/>
            <x v="460"/>
            <x v="464"/>
            <x v="465"/>
            <x v="469"/>
            <x v="477"/>
            <x v="483"/>
            <x v="489"/>
            <x v="491"/>
            <x v="495"/>
            <x v="497"/>
            <x v="498"/>
            <x v="499"/>
            <x v="509"/>
            <x v="511"/>
            <x v="518"/>
            <x v="533"/>
            <x v="537"/>
            <x v="550"/>
            <x v="572"/>
            <x v="577"/>
            <x v="579"/>
            <x v="583"/>
            <x v="593"/>
            <x v="612"/>
            <x v="615"/>
            <x v="618"/>
            <x v="623"/>
            <x v="640"/>
            <x v="642"/>
            <x v="653"/>
            <x v="656"/>
            <x v="657"/>
            <x v="661"/>
          </reference>
        </references>
      </pivotArea>
    </format>
    <format dxfId="447">
      <pivotArea dataOnly="0" labelOnly="1" fieldPosition="0">
        <references count="1">
          <reference field="6" count="50">
            <x v="673"/>
            <x v="682"/>
            <x v="683"/>
            <x v="695"/>
            <x v="696"/>
            <x v="706"/>
            <x v="714"/>
            <x v="715"/>
            <x v="741"/>
            <x v="751"/>
            <x v="775"/>
            <x v="780"/>
            <x v="781"/>
            <x v="785"/>
            <x v="795"/>
            <x v="802"/>
            <x v="803"/>
            <x v="808"/>
            <x v="817"/>
            <x v="818"/>
            <x v="826"/>
            <x v="834"/>
            <x v="844"/>
            <x v="848"/>
            <x v="855"/>
            <x v="856"/>
            <x v="859"/>
            <x v="863"/>
            <x v="875"/>
            <x v="896"/>
            <x v="900"/>
            <x v="911"/>
            <x v="913"/>
            <x v="918"/>
            <x v="919"/>
            <x v="923"/>
            <x v="924"/>
            <x v="926"/>
            <x v="928"/>
            <x v="930"/>
            <x v="933"/>
            <x v="944"/>
            <x v="954"/>
            <x v="956"/>
            <x v="976"/>
            <x v="978"/>
            <x v="980"/>
            <x v="992"/>
            <x v="998"/>
            <x v="1005"/>
          </reference>
        </references>
      </pivotArea>
    </format>
    <format dxfId="446">
      <pivotArea dataOnly="0" labelOnly="1" fieldPosition="0">
        <references count="1">
          <reference field="6" count="50">
            <x v="1011"/>
            <x v="1013"/>
            <x v="1015"/>
            <x v="1019"/>
            <x v="1024"/>
            <x v="1032"/>
            <x v="1034"/>
            <x v="1042"/>
            <x v="1065"/>
            <x v="1067"/>
            <x v="1071"/>
            <x v="1092"/>
            <x v="1097"/>
            <x v="1099"/>
            <x v="1109"/>
            <x v="1118"/>
            <x v="1120"/>
            <x v="1121"/>
            <x v="1137"/>
            <x v="1138"/>
            <x v="1143"/>
            <x v="1155"/>
            <x v="1157"/>
            <x v="1166"/>
            <x v="1168"/>
            <x v="1173"/>
            <x v="1176"/>
            <x v="1178"/>
            <x v="1181"/>
            <x v="1184"/>
            <x v="1188"/>
            <x v="1193"/>
            <x v="1197"/>
            <x v="1210"/>
            <x v="1221"/>
            <x v="1226"/>
            <x v="1239"/>
            <x v="1242"/>
            <x v="1244"/>
            <x v="1250"/>
            <x v="1253"/>
            <x v="1255"/>
            <x v="1262"/>
            <x v="1268"/>
            <x v="1272"/>
            <x v="1279"/>
            <x v="1294"/>
            <x v="1300"/>
            <x v="1303"/>
            <x v="1314"/>
          </reference>
        </references>
      </pivotArea>
    </format>
    <format dxfId="445">
      <pivotArea dataOnly="0" labelOnly="1" fieldPosition="0">
        <references count="1">
          <reference field="6" count="50">
            <x v="1318"/>
            <x v="1327"/>
            <x v="1328"/>
            <x v="1343"/>
            <x v="1344"/>
            <x v="1345"/>
            <x v="1350"/>
            <x v="1359"/>
            <x v="1377"/>
            <x v="1388"/>
            <x v="1392"/>
            <x v="1402"/>
            <x v="1411"/>
            <x v="1433"/>
            <x v="1438"/>
            <x v="1440"/>
            <x v="1443"/>
            <x v="1446"/>
            <x v="1451"/>
            <x v="1453"/>
            <x v="1467"/>
            <x v="1469"/>
            <x v="1486"/>
            <x v="1490"/>
            <x v="1495"/>
            <x v="1511"/>
            <x v="1520"/>
            <x v="1526"/>
            <x v="1530"/>
            <x v="1536"/>
            <x v="1548"/>
            <x v="1573"/>
            <x v="1577"/>
            <x v="1580"/>
            <x v="1587"/>
            <x v="1596"/>
            <x v="1598"/>
            <x v="1601"/>
            <x v="1612"/>
            <x v="1617"/>
            <x v="1632"/>
            <x v="1634"/>
            <x v="1636"/>
            <x v="1651"/>
            <x v="1653"/>
            <x v="1658"/>
            <x v="1661"/>
            <x v="1668"/>
            <x v="1674"/>
            <x v="1697"/>
          </reference>
        </references>
      </pivotArea>
    </format>
    <format dxfId="444">
      <pivotArea dataOnly="0" labelOnly="1" fieldPosition="0">
        <references count="1">
          <reference field="6" count="50">
            <x v="1699"/>
            <x v="1702"/>
            <x v="1704"/>
            <x v="1715"/>
            <x v="1717"/>
            <x v="1719"/>
            <x v="1734"/>
            <x v="1737"/>
            <x v="1751"/>
            <x v="1767"/>
            <x v="1775"/>
            <x v="1779"/>
            <x v="1782"/>
            <x v="1812"/>
            <x v="1815"/>
            <x v="1816"/>
            <x v="1829"/>
            <x v="1830"/>
            <x v="1843"/>
            <x v="1875"/>
            <x v="1877"/>
            <x v="1881"/>
            <x v="1889"/>
            <x v="1893"/>
            <x v="1896"/>
            <x v="1897"/>
            <x v="1899"/>
            <x v="1904"/>
            <x v="1915"/>
            <x v="1921"/>
            <x v="1923"/>
            <x v="1930"/>
            <x v="1934"/>
            <x v="1940"/>
            <x v="1948"/>
            <x v="1950"/>
            <x v="1952"/>
            <x v="1955"/>
            <x v="1958"/>
            <x v="1960"/>
            <x v="1964"/>
            <x v="1980"/>
            <x v="1984"/>
            <x v="1991"/>
            <x v="1997"/>
            <x v="1999"/>
            <x v="2001"/>
            <x v="2002"/>
            <x v="2008"/>
            <x v="2010"/>
          </reference>
        </references>
      </pivotArea>
    </format>
    <format dxfId="443">
      <pivotArea dataOnly="0" labelOnly="1" fieldPosition="0">
        <references count="1">
          <reference field="6" count="50">
            <x v="2011"/>
            <x v="2026"/>
            <x v="2039"/>
            <x v="2063"/>
            <x v="2075"/>
            <x v="2076"/>
            <x v="2081"/>
            <x v="2082"/>
            <x v="2089"/>
            <x v="2092"/>
            <x v="2101"/>
            <x v="2103"/>
            <x v="2119"/>
            <x v="2126"/>
            <x v="2130"/>
            <x v="2134"/>
            <x v="2140"/>
            <x v="2142"/>
            <x v="2146"/>
            <x v="2156"/>
            <x v="2161"/>
            <x v="2172"/>
            <x v="2185"/>
            <x v="2187"/>
            <x v="2194"/>
            <x v="2196"/>
            <x v="2201"/>
            <x v="2207"/>
            <x v="2208"/>
            <x v="2236"/>
            <x v="2238"/>
            <x v="2243"/>
            <x v="2257"/>
            <x v="2260"/>
            <x v="2261"/>
            <x v="2274"/>
            <x v="2282"/>
            <x v="2287"/>
            <x v="2307"/>
            <x v="2308"/>
            <x v="2321"/>
            <x v="2329"/>
            <x v="2332"/>
            <x v="2337"/>
            <x v="2338"/>
            <x v="2351"/>
            <x v="2352"/>
            <x v="2353"/>
            <x v="2373"/>
            <x v="2377"/>
          </reference>
        </references>
      </pivotArea>
    </format>
    <format dxfId="442">
      <pivotArea dataOnly="0" labelOnly="1" fieldPosition="0">
        <references count="1">
          <reference field="6" count="50">
            <x v="2385"/>
            <x v="2386"/>
            <x v="2390"/>
            <x v="2392"/>
            <x v="2394"/>
            <x v="2403"/>
            <x v="2404"/>
            <x v="2420"/>
            <x v="2426"/>
            <x v="2430"/>
            <x v="2432"/>
            <x v="2443"/>
            <x v="2445"/>
            <x v="2453"/>
            <x v="2458"/>
            <x v="2460"/>
            <x v="2482"/>
            <x v="2489"/>
            <x v="2494"/>
            <x v="2495"/>
            <x v="2497"/>
            <x v="2499"/>
            <x v="2511"/>
            <x v="2540"/>
            <x v="2542"/>
            <x v="2543"/>
            <x v="2547"/>
            <x v="2555"/>
            <x v="2559"/>
            <x v="2562"/>
            <x v="2569"/>
            <x v="2575"/>
            <x v="2588"/>
            <x v="2603"/>
            <x v="2604"/>
            <x v="2607"/>
            <x v="2608"/>
            <x v="2609"/>
            <x v="2620"/>
            <x v="2632"/>
            <x v="2638"/>
            <x v="2641"/>
            <x v="2642"/>
            <x v="2644"/>
            <x v="2658"/>
            <x v="2661"/>
            <x v="2670"/>
            <x v="2675"/>
            <x v="2677"/>
            <x v="2681"/>
          </reference>
        </references>
      </pivotArea>
    </format>
    <format dxfId="441">
      <pivotArea dataOnly="0" labelOnly="1" fieldPosition="0">
        <references count="1">
          <reference field="6" count="33">
            <x v="2683"/>
            <x v="2693"/>
            <x v="2700"/>
            <x v="2702"/>
            <x v="2703"/>
            <x v="2713"/>
            <x v="2717"/>
            <x v="2726"/>
            <x v="2730"/>
            <x v="2731"/>
            <x v="2735"/>
            <x v="2738"/>
            <x v="2742"/>
            <x v="2746"/>
            <x v="2747"/>
            <x v="2753"/>
            <x v="2766"/>
            <x v="2770"/>
            <x v="2772"/>
            <x v="2777"/>
            <x v="2778"/>
            <x v="2819"/>
            <x v="2823"/>
            <x v="2825"/>
            <x v="2853"/>
            <x v="2861"/>
            <x v="2864"/>
            <x v="2871"/>
            <x v="2880"/>
            <x v="2895"/>
            <x v="2900"/>
            <x v="2901"/>
            <x v="2903"/>
          </reference>
        </references>
      </pivotArea>
    </format>
    <format dxfId="440">
      <pivotArea dataOnly="0" labelOnly="1" fieldPosition="0">
        <references count="1">
          <reference field="6" count="50">
            <x v="0"/>
            <x v="12"/>
            <x v="19"/>
            <x v="20"/>
            <x v="30"/>
            <x v="34"/>
            <x v="40"/>
            <x v="46"/>
            <x v="59"/>
            <x v="61"/>
            <x v="66"/>
            <x v="70"/>
            <x v="72"/>
            <x v="76"/>
            <x v="85"/>
            <x v="91"/>
            <x v="104"/>
            <x v="113"/>
            <x v="121"/>
            <x v="124"/>
            <x v="130"/>
            <x v="134"/>
            <x v="141"/>
            <x v="142"/>
            <x v="143"/>
            <x v="147"/>
            <x v="158"/>
            <x v="159"/>
            <x v="161"/>
            <x v="181"/>
            <x v="185"/>
            <x v="191"/>
            <x v="195"/>
            <x v="203"/>
            <x v="206"/>
            <x v="208"/>
            <x v="225"/>
            <x v="227"/>
            <x v="229"/>
            <x v="232"/>
            <x v="250"/>
            <x v="253"/>
            <x v="255"/>
            <x v="256"/>
            <x v="260"/>
            <x v="268"/>
            <x v="303"/>
            <x v="316"/>
            <x v="333"/>
            <x v="354"/>
          </reference>
        </references>
      </pivotArea>
    </format>
    <format dxfId="439">
      <pivotArea dataOnly="0" labelOnly="1" fieldPosition="0">
        <references count="1">
          <reference field="6" count="50">
            <x v="355"/>
            <x v="357"/>
            <x v="364"/>
            <x v="368"/>
            <x v="386"/>
            <x v="401"/>
            <x v="402"/>
            <x v="406"/>
            <x v="407"/>
            <x v="412"/>
            <x v="431"/>
            <x v="438"/>
            <x v="444"/>
            <x v="450"/>
            <x v="451"/>
            <x v="452"/>
            <x v="457"/>
            <x v="460"/>
            <x v="464"/>
            <x v="465"/>
            <x v="469"/>
            <x v="477"/>
            <x v="483"/>
            <x v="489"/>
            <x v="491"/>
            <x v="495"/>
            <x v="497"/>
            <x v="498"/>
            <x v="499"/>
            <x v="509"/>
            <x v="511"/>
            <x v="518"/>
            <x v="533"/>
            <x v="537"/>
            <x v="550"/>
            <x v="572"/>
            <x v="577"/>
            <x v="579"/>
            <x v="583"/>
            <x v="593"/>
            <x v="612"/>
            <x v="615"/>
            <x v="618"/>
            <x v="623"/>
            <x v="640"/>
            <x v="642"/>
            <x v="653"/>
            <x v="656"/>
            <x v="657"/>
            <x v="661"/>
          </reference>
        </references>
      </pivotArea>
    </format>
    <format dxfId="438">
      <pivotArea dataOnly="0" labelOnly="1" fieldPosition="0">
        <references count="1">
          <reference field="6" count="50">
            <x v="673"/>
            <x v="682"/>
            <x v="683"/>
            <x v="695"/>
            <x v="696"/>
            <x v="706"/>
            <x v="714"/>
            <x v="715"/>
            <x v="741"/>
            <x v="751"/>
            <x v="775"/>
            <x v="780"/>
            <x v="781"/>
            <x v="785"/>
            <x v="795"/>
            <x v="802"/>
            <x v="803"/>
            <x v="808"/>
            <x v="817"/>
            <x v="818"/>
            <x v="826"/>
            <x v="834"/>
            <x v="844"/>
            <x v="848"/>
            <x v="855"/>
            <x v="856"/>
            <x v="859"/>
            <x v="863"/>
            <x v="875"/>
            <x v="896"/>
            <x v="900"/>
            <x v="911"/>
            <x v="913"/>
            <x v="918"/>
            <x v="919"/>
            <x v="923"/>
            <x v="924"/>
            <x v="926"/>
            <x v="928"/>
            <x v="930"/>
            <x v="933"/>
            <x v="944"/>
            <x v="954"/>
            <x v="956"/>
            <x v="976"/>
            <x v="978"/>
            <x v="980"/>
            <x v="992"/>
            <x v="998"/>
            <x v="1005"/>
          </reference>
        </references>
      </pivotArea>
    </format>
    <format dxfId="437">
      <pivotArea dataOnly="0" labelOnly="1" fieldPosition="0">
        <references count="1">
          <reference field="6" count="50">
            <x v="1011"/>
            <x v="1013"/>
            <x v="1015"/>
            <x v="1019"/>
            <x v="1024"/>
            <x v="1032"/>
            <x v="1034"/>
            <x v="1042"/>
            <x v="1065"/>
            <x v="1067"/>
            <x v="1071"/>
            <x v="1092"/>
            <x v="1097"/>
            <x v="1099"/>
            <x v="1109"/>
            <x v="1118"/>
            <x v="1120"/>
            <x v="1121"/>
            <x v="1137"/>
            <x v="1138"/>
            <x v="1143"/>
            <x v="1155"/>
            <x v="1157"/>
            <x v="1166"/>
            <x v="1168"/>
            <x v="1173"/>
            <x v="1176"/>
            <x v="1178"/>
            <x v="1181"/>
            <x v="1184"/>
            <x v="1188"/>
            <x v="1193"/>
            <x v="1197"/>
            <x v="1210"/>
            <x v="1221"/>
            <x v="1226"/>
            <x v="1239"/>
            <x v="1242"/>
            <x v="1244"/>
            <x v="1250"/>
            <x v="1253"/>
            <x v="1255"/>
            <x v="1262"/>
            <x v="1268"/>
            <x v="1272"/>
            <x v="1279"/>
            <x v="1294"/>
            <x v="1300"/>
            <x v="1303"/>
            <x v="1314"/>
          </reference>
        </references>
      </pivotArea>
    </format>
    <format dxfId="436">
      <pivotArea dataOnly="0" labelOnly="1" fieldPosition="0">
        <references count="1">
          <reference field="6" count="50">
            <x v="1318"/>
            <x v="1327"/>
            <x v="1328"/>
            <x v="1343"/>
            <x v="1344"/>
            <x v="1345"/>
            <x v="1350"/>
            <x v="1359"/>
            <x v="1377"/>
            <x v="1388"/>
            <x v="1392"/>
            <x v="1402"/>
            <x v="1411"/>
            <x v="1433"/>
            <x v="1438"/>
            <x v="1440"/>
            <x v="1443"/>
            <x v="1446"/>
            <x v="1451"/>
            <x v="1453"/>
            <x v="1467"/>
            <x v="1469"/>
            <x v="1486"/>
            <x v="1490"/>
            <x v="1495"/>
            <x v="1511"/>
            <x v="1520"/>
            <x v="1526"/>
            <x v="1530"/>
            <x v="1536"/>
            <x v="1548"/>
            <x v="1573"/>
            <x v="1577"/>
            <x v="1580"/>
            <x v="1587"/>
            <x v="1596"/>
            <x v="1598"/>
            <x v="1601"/>
            <x v="1612"/>
            <x v="1617"/>
            <x v="1632"/>
            <x v="1634"/>
            <x v="1636"/>
            <x v="1651"/>
            <x v="1653"/>
            <x v="1658"/>
            <x v="1661"/>
            <x v="1668"/>
            <x v="1674"/>
            <x v="1697"/>
          </reference>
        </references>
      </pivotArea>
    </format>
    <format dxfId="435">
      <pivotArea dataOnly="0" labelOnly="1" fieldPosition="0">
        <references count="1">
          <reference field="6" count="50">
            <x v="1699"/>
            <x v="1702"/>
            <x v="1704"/>
            <x v="1715"/>
            <x v="1717"/>
            <x v="1719"/>
            <x v="1734"/>
            <x v="1737"/>
            <x v="1751"/>
            <x v="1767"/>
            <x v="1775"/>
            <x v="1779"/>
            <x v="1782"/>
            <x v="1812"/>
            <x v="1815"/>
            <x v="1816"/>
            <x v="1829"/>
            <x v="1830"/>
            <x v="1843"/>
            <x v="1875"/>
            <x v="1877"/>
            <x v="1881"/>
            <x v="1889"/>
            <x v="1893"/>
            <x v="1896"/>
            <x v="1897"/>
            <x v="1899"/>
            <x v="1904"/>
            <x v="1915"/>
            <x v="1921"/>
            <x v="1923"/>
            <x v="1930"/>
            <x v="1934"/>
            <x v="1940"/>
            <x v="1948"/>
            <x v="1950"/>
            <x v="1952"/>
            <x v="1955"/>
            <x v="1958"/>
            <x v="1960"/>
            <x v="1964"/>
            <x v="1980"/>
            <x v="1984"/>
            <x v="1991"/>
            <x v="1997"/>
            <x v="1999"/>
            <x v="2001"/>
            <x v="2002"/>
            <x v="2008"/>
            <x v="2010"/>
          </reference>
        </references>
      </pivotArea>
    </format>
    <format dxfId="434">
      <pivotArea dataOnly="0" labelOnly="1" fieldPosition="0">
        <references count="1">
          <reference field="6" count="50">
            <x v="2011"/>
            <x v="2026"/>
            <x v="2039"/>
            <x v="2063"/>
            <x v="2075"/>
            <x v="2076"/>
            <x v="2081"/>
            <x v="2082"/>
            <x v="2089"/>
            <x v="2092"/>
            <x v="2101"/>
            <x v="2103"/>
            <x v="2119"/>
            <x v="2126"/>
            <x v="2130"/>
            <x v="2134"/>
            <x v="2140"/>
            <x v="2142"/>
            <x v="2146"/>
            <x v="2156"/>
            <x v="2161"/>
            <x v="2172"/>
            <x v="2185"/>
            <x v="2187"/>
            <x v="2194"/>
            <x v="2196"/>
            <x v="2201"/>
            <x v="2207"/>
            <x v="2208"/>
            <x v="2236"/>
            <x v="2238"/>
            <x v="2243"/>
            <x v="2257"/>
            <x v="2260"/>
            <x v="2261"/>
            <x v="2274"/>
            <x v="2282"/>
            <x v="2287"/>
            <x v="2307"/>
            <x v="2308"/>
            <x v="2321"/>
            <x v="2329"/>
            <x v="2332"/>
            <x v="2337"/>
            <x v="2338"/>
            <x v="2351"/>
            <x v="2352"/>
            <x v="2353"/>
            <x v="2373"/>
            <x v="2377"/>
          </reference>
        </references>
      </pivotArea>
    </format>
    <format dxfId="433">
      <pivotArea dataOnly="0" labelOnly="1" fieldPosition="0">
        <references count="1">
          <reference field="6" count="50">
            <x v="2385"/>
            <x v="2386"/>
            <x v="2390"/>
            <x v="2392"/>
            <x v="2394"/>
            <x v="2403"/>
            <x v="2404"/>
            <x v="2420"/>
            <x v="2426"/>
            <x v="2430"/>
            <x v="2432"/>
            <x v="2443"/>
            <x v="2445"/>
            <x v="2453"/>
            <x v="2458"/>
            <x v="2460"/>
            <x v="2482"/>
            <x v="2489"/>
            <x v="2494"/>
            <x v="2495"/>
            <x v="2497"/>
            <x v="2499"/>
            <x v="2511"/>
            <x v="2540"/>
            <x v="2542"/>
            <x v="2543"/>
            <x v="2547"/>
            <x v="2555"/>
            <x v="2559"/>
            <x v="2562"/>
            <x v="2569"/>
            <x v="2575"/>
            <x v="2588"/>
            <x v="2603"/>
            <x v="2604"/>
            <x v="2607"/>
            <x v="2608"/>
            <x v="2609"/>
            <x v="2620"/>
            <x v="2632"/>
            <x v="2638"/>
            <x v="2641"/>
            <x v="2642"/>
            <x v="2644"/>
            <x v="2658"/>
            <x v="2661"/>
            <x v="2670"/>
            <x v="2675"/>
            <x v="2677"/>
            <x v="2681"/>
          </reference>
        </references>
      </pivotArea>
    </format>
    <format dxfId="432">
      <pivotArea dataOnly="0" labelOnly="1" fieldPosition="0">
        <references count="1">
          <reference field="6" count="33">
            <x v="2683"/>
            <x v="2693"/>
            <x v="2700"/>
            <x v="2702"/>
            <x v="2703"/>
            <x v="2713"/>
            <x v="2717"/>
            <x v="2726"/>
            <x v="2730"/>
            <x v="2731"/>
            <x v="2735"/>
            <x v="2738"/>
            <x v="2742"/>
            <x v="2746"/>
            <x v="2747"/>
            <x v="2753"/>
            <x v="2766"/>
            <x v="2770"/>
            <x v="2772"/>
            <x v="2777"/>
            <x v="2778"/>
            <x v="2819"/>
            <x v="2823"/>
            <x v="2825"/>
            <x v="2853"/>
            <x v="2861"/>
            <x v="2864"/>
            <x v="2871"/>
            <x v="2880"/>
            <x v="2895"/>
            <x v="2900"/>
            <x v="2901"/>
            <x v="2903"/>
          </reference>
        </references>
      </pivotArea>
    </format>
    <format dxfId="431">
      <pivotArea dataOnly="0" labelOnly="1" fieldPosition="0">
        <references count="1">
          <reference field="6" count="50">
            <x v="0"/>
            <x v="11"/>
            <x v="14"/>
            <x v="38"/>
            <x v="40"/>
            <x v="41"/>
            <x v="43"/>
            <x v="59"/>
            <x v="61"/>
            <x v="66"/>
            <x v="76"/>
            <x v="78"/>
            <x v="81"/>
            <x v="86"/>
            <x v="91"/>
            <x v="102"/>
            <x v="104"/>
            <x v="108"/>
            <x v="113"/>
            <x v="114"/>
            <x v="115"/>
            <x v="118"/>
            <x v="121"/>
            <x v="124"/>
            <x v="127"/>
            <x v="130"/>
            <x v="134"/>
            <x v="137"/>
            <x v="142"/>
            <x v="143"/>
            <x v="154"/>
            <x v="158"/>
            <x v="159"/>
            <x v="165"/>
            <x v="167"/>
            <x v="174"/>
            <x v="181"/>
            <x v="191"/>
            <x v="195"/>
            <x v="199"/>
            <x v="229"/>
            <x v="239"/>
            <x v="247"/>
            <x v="253"/>
            <x v="255"/>
            <x v="261"/>
            <x v="268"/>
            <x v="272"/>
            <x v="273"/>
            <x v="279"/>
          </reference>
        </references>
      </pivotArea>
    </format>
    <format dxfId="430">
      <pivotArea dataOnly="0" labelOnly="1" fieldPosition="0">
        <references count="1">
          <reference field="6" count="50">
            <x v="281"/>
            <x v="284"/>
            <x v="286"/>
            <x v="293"/>
            <x v="300"/>
            <x v="303"/>
            <x v="318"/>
            <x v="322"/>
            <x v="324"/>
            <x v="330"/>
            <x v="335"/>
            <x v="357"/>
            <x v="362"/>
            <x v="382"/>
            <x v="386"/>
            <x v="388"/>
            <x v="397"/>
            <x v="401"/>
            <x v="402"/>
            <x v="404"/>
            <x v="407"/>
            <x v="408"/>
            <x v="412"/>
            <x v="419"/>
            <x v="422"/>
            <x v="427"/>
            <x v="429"/>
            <x v="431"/>
            <x v="438"/>
            <x v="443"/>
            <x v="444"/>
            <x v="448"/>
            <x v="451"/>
            <x v="452"/>
            <x v="454"/>
            <x v="460"/>
            <x v="464"/>
            <x v="465"/>
            <x v="466"/>
            <x v="469"/>
            <x v="477"/>
            <x v="489"/>
            <x v="492"/>
            <x v="498"/>
            <x v="499"/>
            <x v="501"/>
            <x v="511"/>
            <x v="512"/>
            <x v="517"/>
            <x v="518"/>
          </reference>
        </references>
      </pivotArea>
    </format>
    <format dxfId="429">
      <pivotArea dataOnly="0" labelOnly="1" fieldPosition="0">
        <references count="1">
          <reference field="6" count="50">
            <x v="532"/>
            <x v="533"/>
            <x v="537"/>
            <x v="547"/>
            <x v="550"/>
            <x v="551"/>
            <x v="556"/>
            <x v="558"/>
            <x v="579"/>
            <x v="583"/>
            <x v="589"/>
            <x v="592"/>
            <x v="593"/>
            <x v="604"/>
            <x v="637"/>
            <x v="639"/>
            <x v="640"/>
            <x v="642"/>
            <x v="653"/>
            <x v="656"/>
            <x v="657"/>
            <x v="679"/>
            <x v="682"/>
            <x v="683"/>
            <x v="695"/>
            <x v="696"/>
            <x v="715"/>
            <x v="718"/>
            <x v="724"/>
            <x v="737"/>
            <x v="741"/>
            <x v="749"/>
            <x v="751"/>
            <x v="769"/>
            <x v="773"/>
            <x v="774"/>
            <x v="778"/>
            <x v="781"/>
            <x v="785"/>
            <x v="795"/>
            <x v="802"/>
            <x v="803"/>
            <x v="804"/>
            <x v="805"/>
            <x v="808"/>
            <x v="817"/>
            <x v="818"/>
            <x v="825"/>
            <x v="826"/>
            <x v="834"/>
          </reference>
        </references>
      </pivotArea>
    </format>
    <format dxfId="428">
      <pivotArea dataOnly="0" labelOnly="1" fieldPosition="0">
        <references count="1">
          <reference field="6" count="50">
            <x v="841"/>
            <x v="844"/>
            <x v="858"/>
            <x v="859"/>
            <x v="861"/>
            <x v="862"/>
            <x v="865"/>
            <x v="872"/>
            <x v="875"/>
            <x v="883"/>
            <x v="887"/>
            <x v="891"/>
            <x v="896"/>
            <x v="900"/>
            <x v="905"/>
            <x v="910"/>
            <x v="911"/>
            <x v="912"/>
            <x v="913"/>
            <x v="918"/>
            <x v="919"/>
            <x v="923"/>
            <x v="926"/>
            <x v="928"/>
            <x v="930"/>
            <x v="933"/>
            <x v="937"/>
            <x v="953"/>
            <x v="954"/>
            <x v="963"/>
            <x v="973"/>
            <x v="975"/>
            <x v="978"/>
            <x v="984"/>
            <x v="990"/>
            <x v="995"/>
            <x v="997"/>
            <x v="1005"/>
            <x v="1015"/>
            <x v="1019"/>
            <x v="1021"/>
            <x v="1024"/>
            <x v="1032"/>
            <x v="1036"/>
            <x v="1042"/>
            <x v="1044"/>
            <x v="1059"/>
            <x v="1065"/>
            <x v="1067"/>
            <x v="1071"/>
          </reference>
        </references>
      </pivotArea>
    </format>
    <format dxfId="427">
      <pivotArea dataOnly="0" labelOnly="1" fieldPosition="0">
        <references count="1">
          <reference field="6" count="50">
            <x v="1089"/>
            <x v="1092"/>
            <x v="1097"/>
            <x v="1100"/>
            <x v="1109"/>
            <x v="1111"/>
            <x v="1113"/>
            <x v="1115"/>
            <x v="1118"/>
            <x v="1128"/>
            <x v="1130"/>
            <x v="1137"/>
            <x v="1152"/>
            <x v="1157"/>
            <x v="1158"/>
            <x v="1160"/>
            <x v="1164"/>
            <x v="1167"/>
            <x v="1169"/>
            <x v="1177"/>
            <x v="1184"/>
            <x v="1190"/>
            <x v="1192"/>
            <x v="1193"/>
            <x v="1201"/>
            <x v="1202"/>
            <x v="1210"/>
            <x v="1218"/>
            <x v="1221"/>
            <x v="1222"/>
            <x v="1226"/>
            <x v="1227"/>
            <x v="1239"/>
            <x v="1244"/>
            <x v="1250"/>
            <x v="1253"/>
            <x v="1255"/>
            <x v="1268"/>
            <x v="1269"/>
            <x v="1272"/>
            <x v="1274"/>
            <x v="1277"/>
            <x v="1287"/>
            <x v="1294"/>
            <x v="1299"/>
            <x v="1300"/>
            <x v="1301"/>
            <x v="1303"/>
            <x v="1309"/>
            <x v="1313"/>
          </reference>
        </references>
      </pivotArea>
    </format>
    <format dxfId="426">
      <pivotArea dataOnly="0" labelOnly="1" fieldPosition="0">
        <references count="1">
          <reference field="6" count="50">
            <x v="1314"/>
            <x v="1319"/>
            <x v="1330"/>
            <x v="1331"/>
            <x v="1337"/>
            <x v="1344"/>
            <x v="1355"/>
            <x v="1359"/>
            <x v="1365"/>
            <x v="1374"/>
            <x v="1377"/>
            <x v="1393"/>
            <x v="1401"/>
            <x v="1402"/>
            <x v="1404"/>
            <x v="1408"/>
            <x v="1409"/>
            <x v="1415"/>
            <x v="1432"/>
            <x v="1435"/>
            <x v="1437"/>
            <x v="1438"/>
            <x v="1443"/>
            <x v="1451"/>
            <x v="1479"/>
            <x v="1483"/>
            <x v="1485"/>
            <x v="1488"/>
            <x v="1490"/>
            <x v="1495"/>
            <x v="1497"/>
            <x v="1511"/>
            <x v="1520"/>
            <x v="1530"/>
            <x v="1537"/>
            <x v="1548"/>
            <x v="1560"/>
            <x v="1562"/>
            <x v="1581"/>
            <x v="1592"/>
            <x v="1598"/>
            <x v="1601"/>
            <x v="1608"/>
            <x v="1614"/>
            <x v="1632"/>
            <x v="1636"/>
            <x v="1651"/>
            <x v="1661"/>
            <x v="1681"/>
            <x v="1686"/>
          </reference>
        </references>
      </pivotArea>
    </format>
    <format dxfId="425">
      <pivotArea dataOnly="0" labelOnly="1" fieldPosition="0">
        <references count="1">
          <reference field="6" count="50">
            <x v="1693"/>
            <x v="1698"/>
            <x v="1715"/>
            <x v="1717"/>
            <x v="1734"/>
            <x v="1744"/>
            <x v="1745"/>
            <x v="1750"/>
            <x v="1765"/>
            <x v="1768"/>
            <x v="1773"/>
            <x v="1774"/>
            <x v="1775"/>
            <x v="1780"/>
            <x v="1782"/>
            <x v="1792"/>
            <x v="1800"/>
            <x v="1810"/>
            <x v="1812"/>
            <x v="1815"/>
            <x v="1817"/>
            <x v="1818"/>
            <x v="1819"/>
            <x v="1829"/>
            <x v="1830"/>
            <x v="1833"/>
            <x v="1835"/>
            <x v="1839"/>
            <x v="1840"/>
            <x v="1846"/>
            <x v="1855"/>
            <x v="1861"/>
            <x v="1873"/>
            <x v="1876"/>
            <x v="1880"/>
            <x v="1881"/>
            <x v="1883"/>
            <x v="1884"/>
            <x v="1889"/>
            <x v="1893"/>
            <x v="1896"/>
            <x v="1900"/>
            <x v="1904"/>
            <x v="1920"/>
            <x v="1921"/>
            <x v="1924"/>
            <x v="1925"/>
            <x v="1930"/>
            <x v="1952"/>
            <x v="1960"/>
          </reference>
        </references>
      </pivotArea>
    </format>
    <format dxfId="424">
      <pivotArea dataOnly="0" labelOnly="1" fieldPosition="0">
        <references count="1">
          <reference field="6" count="50">
            <x v="1964"/>
            <x v="1975"/>
            <x v="1984"/>
            <x v="1990"/>
            <x v="1997"/>
            <x v="1999"/>
            <x v="2002"/>
            <x v="2003"/>
            <x v="2009"/>
            <x v="2010"/>
            <x v="2016"/>
            <x v="2024"/>
            <x v="2032"/>
            <x v="2039"/>
            <x v="2044"/>
            <x v="2048"/>
            <x v="2065"/>
            <x v="2066"/>
            <x v="2075"/>
            <x v="2076"/>
            <x v="2081"/>
            <x v="2088"/>
            <x v="2092"/>
            <x v="2094"/>
            <x v="2112"/>
            <x v="2126"/>
            <x v="2128"/>
            <x v="2130"/>
            <x v="2134"/>
            <x v="2139"/>
            <x v="2140"/>
            <x v="2141"/>
            <x v="2145"/>
            <x v="2146"/>
            <x v="2150"/>
            <x v="2183"/>
            <x v="2195"/>
            <x v="2196"/>
            <x v="2202"/>
            <x v="2207"/>
            <x v="2235"/>
            <x v="2243"/>
            <x v="2244"/>
            <x v="2245"/>
            <x v="2260"/>
            <x v="2262"/>
            <x v="2268"/>
            <x v="2272"/>
            <x v="2276"/>
            <x v="2280"/>
          </reference>
        </references>
      </pivotArea>
    </format>
    <format dxfId="423">
      <pivotArea dataOnly="0" labelOnly="1" fieldPosition="0">
        <references count="1">
          <reference field="6" count="50">
            <x v="2287"/>
            <x v="2294"/>
            <x v="2307"/>
            <x v="2308"/>
            <x v="2321"/>
            <x v="2329"/>
            <x v="2332"/>
            <x v="2337"/>
            <x v="2338"/>
            <x v="2351"/>
            <x v="2352"/>
            <x v="2353"/>
            <x v="2360"/>
            <x v="2362"/>
            <x v="2369"/>
            <x v="2373"/>
            <x v="2375"/>
            <x v="2381"/>
            <x v="2382"/>
            <x v="2385"/>
            <x v="2390"/>
            <x v="2393"/>
            <x v="2394"/>
            <x v="2398"/>
            <x v="2403"/>
            <x v="2404"/>
            <x v="2410"/>
            <x v="2415"/>
            <x v="2418"/>
            <x v="2426"/>
            <x v="2428"/>
            <x v="2432"/>
            <x v="2441"/>
            <x v="2443"/>
            <x v="2445"/>
            <x v="2453"/>
            <x v="2454"/>
            <x v="2456"/>
            <x v="2458"/>
            <x v="2460"/>
            <x v="2466"/>
            <x v="2471"/>
            <x v="2476"/>
            <x v="2482"/>
            <x v="2489"/>
            <x v="2494"/>
            <x v="2497"/>
            <x v="2498"/>
            <x v="2507"/>
            <x v="2515"/>
          </reference>
        </references>
      </pivotArea>
    </format>
    <format dxfId="422">
      <pivotArea dataOnly="0" labelOnly="1" fieldPosition="0">
        <references count="1">
          <reference field="6" count="50">
            <x v="2525"/>
            <x v="2528"/>
            <x v="2530"/>
            <x v="2537"/>
            <x v="2543"/>
            <x v="2547"/>
            <x v="2548"/>
            <x v="2555"/>
            <x v="2559"/>
            <x v="2562"/>
            <x v="2565"/>
            <x v="2570"/>
            <x v="2575"/>
            <x v="2585"/>
            <x v="2588"/>
            <x v="2599"/>
            <x v="2603"/>
            <x v="2609"/>
            <x v="2621"/>
            <x v="2625"/>
            <x v="2632"/>
            <x v="2634"/>
            <x v="2637"/>
            <x v="2642"/>
            <x v="2643"/>
            <x v="2644"/>
            <x v="2658"/>
            <x v="2661"/>
            <x v="2670"/>
            <x v="2677"/>
            <x v="2682"/>
            <x v="2700"/>
            <x v="2703"/>
            <x v="2713"/>
            <x v="2724"/>
            <x v="2728"/>
            <x v="2730"/>
            <x v="2734"/>
            <x v="2736"/>
            <x v="2738"/>
            <x v="2742"/>
            <x v="2743"/>
            <x v="2752"/>
            <x v="2753"/>
            <x v="2762"/>
            <x v="2764"/>
            <x v="2766"/>
            <x v="2772"/>
            <x v="2781"/>
            <x v="2787"/>
          </reference>
        </references>
      </pivotArea>
    </format>
    <format dxfId="421">
      <pivotArea dataOnly="0" labelOnly="1" fieldPosition="0">
        <references count="1">
          <reference field="6" count="50">
            <x v="0"/>
            <x v="11"/>
            <x v="14"/>
            <x v="20"/>
            <x v="35"/>
            <x v="37"/>
            <x v="38"/>
            <x v="40"/>
            <x v="41"/>
            <x v="43"/>
            <x v="59"/>
            <x v="61"/>
            <x v="64"/>
            <x v="65"/>
            <x v="66"/>
            <x v="72"/>
            <x v="76"/>
            <x v="77"/>
            <x v="78"/>
            <x v="81"/>
            <x v="82"/>
            <x v="83"/>
            <x v="86"/>
            <x v="87"/>
            <x v="88"/>
            <x v="91"/>
            <x v="102"/>
            <x v="104"/>
            <x v="108"/>
            <x v="109"/>
            <x v="112"/>
            <x v="113"/>
            <x v="114"/>
            <x v="115"/>
            <x v="118"/>
            <x v="121"/>
            <x v="124"/>
            <x v="127"/>
            <x v="130"/>
            <x v="134"/>
            <x v="137"/>
            <x v="142"/>
            <x v="143"/>
            <x v="154"/>
            <x v="158"/>
            <x v="159"/>
            <x v="163"/>
            <x v="165"/>
            <x v="167"/>
            <x v="170"/>
          </reference>
        </references>
      </pivotArea>
    </format>
    <format dxfId="420">
      <pivotArea dataOnly="0" labelOnly="1" fieldPosition="0">
        <references count="1">
          <reference field="6" count="50">
            <x v="174"/>
            <x v="181"/>
            <x v="182"/>
            <x v="183"/>
            <x v="185"/>
            <x v="191"/>
            <x v="193"/>
            <x v="195"/>
            <x v="199"/>
            <x v="202"/>
            <x v="222"/>
            <x v="223"/>
            <x v="229"/>
            <x v="230"/>
            <x v="239"/>
            <x v="247"/>
            <x v="253"/>
            <x v="255"/>
            <x v="261"/>
            <x v="267"/>
            <x v="268"/>
            <x v="272"/>
            <x v="273"/>
            <x v="276"/>
            <x v="279"/>
            <x v="281"/>
            <x v="283"/>
            <x v="284"/>
            <x v="286"/>
            <x v="293"/>
            <x v="296"/>
            <x v="298"/>
            <x v="300"/>
            <x v="303"/>
            <x v="318"/>
            <x v="322"/>
            <x v="324"/>
            <x v="330"/>
            <x v="335"/>
            <x v="340"/>
            <x v="350"/>
            <x v="352"/>
            <x v="357"/>
            <x v="362"/>
            <x v="368"/>
            <x v="371"/>
            <x v="379"/>
            <x v="382"/>
            <x v="386"/>
            <x v="388"/>
          </reference>
        </references>
      </pivotArea>
    </format>
    <format dxfId="419">
      <pivotArea dataOnly="0" labelOnly="1" fieldPosition="0">
        <references count="1">
          <reference field="6" count="50">
            <x v="389"/>
            <x v="392"/>
            <x v="397"/>
            <x v="399"/>
            <x v="401"/>
            <x v="402"/>
            <x v="404"/>
            <x v="406"/>
            <x v="407"/>
            <x v="408"/>
            <x v="411"/>
            <x v="412"/>
            <x v="413"/>
            <x v="419"/>
            <x v="422"/>
            <x v="427"/>
            <x v="429"/>
            <x v="431"/>
            <x v="438"/>
            <x v="443"/>
            <x v="444"/>
            <x v="448"/>
            <x v="451"/>
            <x v="452"/>
            <x v="454"/>
            <x v="460"/>
            <x v="464"/>
            <x v="465"/>
            <x v="466"/>
            <x v="469"/>
            <x v="477"/>
            <x v="478"/>
            <x v="480"/>
            <x v="482"/>
            <x v="485"/>
            <x v="489"/>
            <x v="492"/>
            <x v="498"/>
            <x v="499"/>
            <x v="501"/>
            <x v="503"/>
            <x v="504"/>
            <x v="508"/>
            <x v="511"/>
            <x v="512"/>
            <x v="517"/>
            <x v="518"/>
            <x v="532"/>
            <x v="533"/>
            <x v="537"/>
          </reference>
        </references>
      </pivotArea>
    </format>
    <format dxfId="418">
      <pivotArea dataOnly="0" labelOnly="1" fieldPosition="0">
        <references count="1">
          <reference field="6" count="50">
            <x v="545"/>
            <x v="547"/>
            <x v="550"/>
            <x v="551"/>
            <x v="556"/>
            <x v="557"/>
            <x v="558"/>
            <x v="561"/>
            <x v="579"/>
            <x v="583"/>
            <x v="589"/>
            <x v="592"/>
            <x v="593"/>
            <x v="603"/>
            <x v="604"/>
            <x v="611"/>
            <x v="615"/>
            <x v="618"/>
            <x v="637"/>
            <x v="639"/>
            <x v="640"/>
            <x v="642"/>
            <x v="643"/>
            <x v="653"/>
            <x v="656"/>
            <x v="657"/>
            <x v="679"/>
            <x v="682"/>
            <x v="683"/>
            <x v="695"/>
            <x v="696"/>
            <x v="706"/>
            <x v="709"/>
            <x v="715"/>
            <x v="718"/>
            <x v="724"/>
            <x v="737"/>
            <x v="741"/>
            <x v="749"/>
            <x v="751"/>
            <x v="769"/>
            <x v="773"/>
            <x v="774"/>
            <x v="778"/>
            <x v="781"/>
            <x v="785"/>
            <x v="795"/>
            <x v="797"/>
            <x v="802"/>
            <x v="803"/>
          </reference>
        </references>
      </pivotArea>
    </format>
    <format dxfId="417">
      <pivotArea dataOnly="0" labelOnly="1" fieldPosition="0">
        <references count="1">
          <reference field="6" count="50">
            <x v="804"/>
            <x v="805"/>
            <x v="808"/>
            <x v="817"/>
            <x v="818"/>
            <x v="825"/>
            <x v="826"/>
            <x v="834"/>
            <x v="839"/>
            <x v="841"/>
            <x v="844"/>
            <x v="846"/>
            <x v="847"/>
            <x v="854"/>
            <x v="858"/>
            <x v="859"/>
            <x v="861"/>
            <x v="862"/>
            <x v="864"/>
            <x v="865"/>
            <x v="872"/>
            <x v="875"/>
            <x v="883"/>
            <x v="886"/>
            <x v="887"/>
            <x v="891"/>
            <x v="895"/>
            <x v="896"/>
            <x v="900"/>
            <x v="905"/>
            <x v="910"/>
            <x v="911"/>
            <x v="912"/>
            <x v="913"/>
            <x v="916"/>
            <x v="918"/>
            <x v="919"/>
            <x v="920"/>
            <x v="923"/>
            <x v="926"/>
            <x v="928"/>
            <x v="930"/>
            <x v="932"/>
            <x v="933"/>
            <x v="934"/>
            <x v="937"/>
            <x v="939"/>
            <x v="940"/>
            <x v="953"/>
            <x v="954"/>
          </reference>
        </references>
      </pivotArea>
    </format>
    <format dxfId="416">
      <pivotArea dataOnly="0" labelOnly="1" fieldPosition="0">
        <references count="1">
          <reference field="6" count="50">
            <x v="956"/>
            <x v="963"/>
            <x v="969"/>
            <x v="973"/>
            <x v="975"/>
            <x v="978"/>
            <x v="984"/>
            <x v="990"/>
            <x v="995"/>
            <x v="997"/>
            <x v="1005"/>
            <x v="1015"/>
            <x v="1019"/>
            <x v="1021"/>
            <x v="1022"/>
            <x v="1024"/>
            <x v="1032"/>
            <x v="1036"/>
            <x v="1038"/>
            <x v="1040"/>
            <x v="1042"/>
            <x v="1044"/>
            <x v="1050"/>
            <x v="1054"/>
            <x v="1058"/>
            <x v="1059"/>
            <x v="1062"/>
            <x v="1065"/>
            <x v="1067"/>
            <x v="1071"/>
            <x v="1076"/>
            <x v="1078"/>
            <x v="1089"/>
            <x v="1092"/>
            <x v="1095"/>
            <x v="1096"/>
            <x v="1097"/>
            <x v="1100"/>
            <x v="1108"/>
            <x v="1109"/>
            <x v="1111"/>
            <x v="1113"/>
            <x v="1115"/>
            <x v="1118"/>
            <x v="1122"/>
            <x v="1126"/>
            <x v="1128"/>
            <x v="1130"/>
            <x v="1131"/>
            <x v="1137"/>
          </reference>
        </references>
      </pivotArea>
    </format>
    <format dxfId="415">
      <pivotArea dataOnly="0" labelOnly="1" fieldPosition="0">
        <references count="1">
          <reference field="6" count="50">
            <x v="1148"/>
            <x v="1152"/>
            <x v="1157"/>
            <x v="1158"/>
            <x v="1160"/>
            <x v="1163"/>
            <x v="1164"/>
            <x v="1167"/>
            <x v="1169"/>
            <x v="1170"/>
            <x v="1174"/>
            <x v="1177"/>
            <x v="1180"/>
            <x v="1184"/>
            <x v="1190"/>
            <x v="1192"/>
            <x v="1193"/>
            <x v="1201"/>
            <x v="1202"/>
            <x v="1210"/>
            <x v="1218"/>
            <x v="1221"/>
            <x v="1222"/>
            <x v="1226"/>
            <x v="1227"/>
            <x v="1239"/>
            <x v="1244"/>
            <x v="1250"/>
            <x v="1253"/>
            <x v="1255"/>
            <x v="1267"/>
            <x v="1268"/>
            <x v="1269"/>
            <x v="1272"/>
            <x v="1274"/>
            <x v="1277"/>
            <x v="1287"/>
            <x v="1290"/>
            <x v="1294"/>
            <x v="1299"/>
            <x v="1300"/>
            <x v="1301"/>
            <x v="1303"/>
            <x v="1304"/>
            <x v="1309"/>
            <x v="1313"/>
            <x v="1314"/>
            <x v="1319"/>
            <x v="1327"/>
            <x v="1328"/>
          </reference>
        </references>
      </pivotArea>
    </format>
    <format dxfId="414">
      <pivotArea dataOnly="0" labelOnly="1" fieldPosition="0">
        <references count="1">
          <reference field="6" count="50">
            <x v="1330"/>
            <x v="1331"/>
            <x v="1334"/>
            <x v="1337"/>
            <x v="1344"/>
            <x v="1345"/>
            <x v="1348"/>
            <x v="1355"/>
            <x v="1359"/>
            <x v="1365"/>
            <x v="1370"/>
            <x v="1374"/>
            <x v="1377"/>
            <x v="1388"/>
            <x v="1389"/>
            <x v="1393"/>
            <x v="1394"/>
            <x v="1396"/>
            <x v="1398"/>
            <x v="1401"/>
            <x v="1402"/>
            <x v="1404"/>
            <x v="1408"/>
            <x v="1409"/>
            <x v="1415"/>
            <x v="1425"/>
            <x v="1432"/>
            <x v="1435"/>
            <x v="1437"/>
            <x v="1438"/>
            <x v="1443"/>
            <x v="1451"/>
            <x v="1461"/>
            <x v="1479"/>
            <x v="1483"/>
            <x v="1485"/>
            <x v="1487"/>
            <x v="1488"/>
            <x v="1490"/>
            <x v="1495"/>
            <x v="1496"/>
            <x v="1497"/>
            <x v="1502"/>
            <x v="1511"/>
            <x v="1520"/>
            <x v="1526"/>
            <x v="1529"/>
            <x v="1530"/>
            <x v="1537"/>
            <x v="1548"/>
          </reference>
        </references>
      </pivotArea>
    </format>
    <format dxfId="413">
      <pivotArea dataOnly="0" labelOnly="1" fieldPosition="0">
        <references count="1">
          <reference field="6" count="50">
            <x v="1555"/>
            <x v="1557"/>
            <x v="1560"/>
            <x v="1562"/>
            <x v="1580"/>
            <x v="1581"/>
            <x v="1592"/>
            <x v="1597"/>
            <x v="1598"/>
            <x v="1601"/>
            <x v="1608"/>
            <x v="1614"/>
            <x v="1618"/>
            <x v="1632"/>
            <x v="1633"/>
            <x v="1636"/>
            <x v="1651"/>
            <x v="1659"/>
            <x v="1661"/>
            <x v="1664"/>
            <x v="1669"/>
            <x v="1674"/>
            <x v="1681"/>
            <x v="1686"/>
            <x v="1690"/>
            <x v="1693"/>
            <x v="1698"/>
            <x v="1699"/>
            <x v="1715"/>
            <x v="1716"/>
            <x v="1717"/>
            <x v="1721"/>
            <x v="1724"/>
            <x v="1729"/>
            <x v="1734"/>
            <x v="1744"/>
            <x v="1745"/>
            <x v="1750"/>
            <x v="1754"/>
            <x v="1765"/>
            <x v="1767"/>
            <x v="1768"/>
            <x v="1772"/>
            <x v="1773"/>
            <x v="1774"/>
            <x v="1775"/>
            <x v="1780"/>
            <x v="1782"/>
            <x v="1792"/>
            <x v="1794"/>
          </reference>
        </references>
      </pivotArea>
    </format>
    <format dxfId="412">
      <pivotArea dataOnly="0" labelOnly="1" fieldPosition="0">
        <references count="1">
          <reference field="6" count="50">
            <x v="1800"/>
            <x v="1810"/>
            <x v="1812"/>
            <x v="1815"/>
            <x v="1816"/>
            <x v="1817"/>
            <x v="1818"/>
            <x v="1819"/>
            <x v="1825"/>
            <x v="1826"/>
            <x v="1829"/>
            <x v="1830"/>
            <x v="1833"/>
            <x v="1835"/>
            <x v="1839"/>
            <x v="1840"/>
            <x v="1841"/>
            <x v="1846"/>
            <x v="1855"/>
            <x v="1861"/>
            <x v="1873"/>
            <x v="1876"/>
            <x v="1880"/>
            <x v="1881"/>
            <x v="1883"/>
            <x v="1884"/>
            <x v="1885"/>
            <x v="1889"/>
            <x v="1893"/>
            <x v="1896"/>
            <x v="1900"/>
            <x v="1902"/>
            <x v="1904"/>
            <x v="1905"/>
            <x v="1911"/>
            <x v="1920"/>
            <x v="1921"/>
            <x v="1924"/>
            <x v="1925"/>
            <x v="1926"/>
            <x v="1927"/>
            <x v="1930"/>
            <x v="1943"/>
            <x v="1947"/>
            <x v="1952"/>
            <x v="1956"/>
            <x v="1960"/>
            <x v="1964"/>
            <x v="1967"/>
            <x v="1975"/>
          </reference>
        </references>
      </pivotArea>
    </format>
    <format dxfId="411">
      <pivotArea dataOnly="0" labelOnly="1" fieldPosition="0">
        <references count="1">
          <reference field="6" count="50">
            <x v="1983"/>
            <x v="1984"/>
            <x v="1990"/>
            <x v="1997"/>
            <x v="1999"/>
            <x v="2002"/>
            <x v="2003"/>
            <x v="2009"/>
            <x v="2010"/>
            <x v="2016"/>
            <x v="2024"/>
            <x v="2031"/>
            <x v="2032"/>
            <x v="2039"/>
            <x v="2044"/>
            <x v="2048"/>
            <x v="2056"/>
            <x v="2065"/>
            <x v="2066"/>
            <x v="2075"/>
            <x v="2076"/>
            <x v="2081"/>
            <x v="2088"/>
            <x v="2089"/>
            <x v="2092"/>
            <x v="2094"/>
            <x v="2112"/>
            <x v="2126"/>
            <x v="2128"/>
            <x v="2130"/>
            <x v="2134"/>
            <x v="2136"/>
            <x v="2139"/>
            <x v="2140"/>
            <x v="2141"/>
            <x v="2145"/>
            <x v="2146"/>
            <x v="2147"/>
            <x v="2150"/>
            <x v="2156"/>
            <x v="2167"/>
            <x v="2177"/>
            <x v="2178"/>
            <x v="2180"/>
            <x v="2183"/>
            <x v="2195"/>
            <x v="2196"/>
            <x v="2202"/>
            <x v="2207"/>
            <x v="2220"/>
          </reference>
        </references>
      </pivotArea>
    </format>
    <format dxfId="410">
      <pivotArea dataOnly="0" labelOnly="1" fieldPosition="0">
        <references count="1">
          <reference field="6" count="50">
            <x v="2221"/>
            <x v="2231"/>
            <x v="2235"/>
            <x v="2236"/>
            <x v="2241"/>
            <x v="2243"/>
            <x v="2244"/>
            <x v="2245"/>
            <x v="2251"/>
            <x v="2254"/>
            <x v="2257"/>
            <x v="2260"/>
            <x v="2261"/>
            <x v="2262"/>
            <x v="2263"/>
            <x v="2268"/>
            <x v="2272"/>
            <x v="2276"/>
            <x v="2278"/>
            <x v="2280"/>
            <x v="2287"/>
            <x v="2294"/>
            <x v="2307"/>
            <x v="2308"/>
            <x v="2321"/>
            <x v="2322"/>
            <x v="2329"/>
            <x v="2332"/>
            <x v="2337"/>
            <x v="2338"/>
            <x v="2351"/>
            <x v="2352"/>
            <x v="2353"/>
            <x v="2360"/>
            <x v="2362"/>
            <x v="2369"/>
            <x v="2373"/>
            <x v="2375"/>
            <x v="2379"/>
            <x v="2381"/>
            <x v="2382"/>
            <x v="2385"/>
            <x v="2390"/>
            <x v="2393"/>
            <x v="2394"/>
            <x v="2398"/>
            <x v="2403"/>
            <x v="2404"/>
            <x v="2410"/>
            <x v="2415"/>
          </reference>
        </references>
      </pivotArea>
    </format>
    <format dxfId="409">
      <pivotArea dataOnly="0" labelOnly="1" fieldPosition="0">
        <references count="1">
          <reference field="6" count="50">
            <x v="2418"/>
            <x v="2426"/>
            <x v="2428"/>
            <x v="2432"/>
            <x v="2435"/>
            <x v="2441"/>
            <x v="2443"/>
            <x v="2445"/>
            <x v="2453"/>
            <x v="2454"/>
            <x v="2456"/>
            <x v="2458"/>
            <x v="2460"/>
            <x v="2466"/>
            <x v="2471"/>
            <x v="2476"/>
            <x v="2479"/>
            <x v="2481"/>
            <x v="2482"/>
            <x v="2485"/>
            <x v="2489"/>
            <x v="2494"/>
            <x v="2495"/>
            <x v="2497"/>
            <x v="2498"/>
            <x v="2499"/>
            <x v="2504"/>
            <x v="2505"/>
            <x v="2507"/>
            <x v="2515"/>
            <x v="2516"/>
            <x v="2525"/>
            <x v="2528"/>
            <x v="2530"/>
            <x v="2537"/>
            <x v="2543"/>
            <x v="2544"/>
            <x v="2546"/>
            <x v="2547"/>
            <x v="2548"/>
            <x v="2549"/>
            <x v="2555"/>
            <x v="2559"/>
            <x v="2562"/>
            <x v="2565"/>
            <x v="2570"/>
            <x v="2574"/>
            <x v="2575"/>
            <x v="2585"/>
            <x v="2588"/>
          </reference>
        </references>
      </pivotArea>
    </format>
    <format dxfId="408">
      <pivotArea dataOnly="0" labelOnly="1" fieldPosition="0">
        <references count="1">
          <reference field="6" count="50">
            <x v="2589"/>
            <x v="2592"/>
            <x v="2594"/>
            <x v="2599"/>
            <x v="2602"/>
            <x v="2603"/>
            <x v="2609"/>
            <x v="2610"/>
            <x v="2621"/>
            <x v="2625"/>
            <x v="2632"/>
            <x v="2634"/>
            <x v="2637"/>
            <x v="2638"/>
            <x v="2641"/>
            <x v="2642"/>
            <x v="2643"/>
            <x v="2644"/>
            <x v="2648"/>
            <x v="2651"/>
            <x v="2658"/>
            <x v="2661"/>
            <x v="2670"/>
            <x v="2677"/>
            <x v="2680"/>
            <x v="2682"/>
            <x v="2683"/>
            <x v="2690"/>
            <x v="2700"/>
            <x v="2703"/>
            <x v="2711"/>
            <x v="2713"/>
            <x v="2717"/>
            <x v="2718"/>
            <x v="2720"/>
            <x v="2724"/>
            <x v="2726"/>
            <x v="2728"/>
            <x v="2730"/>
            <x v="2734"/>
            <x v="2736"/>
            <x v="2738"/>
            <x v="2742"/>
            <x v="2743"/>
            <x v="2752"/>
            <x v="2753"/>
            <x v="2757"/>
            <x v="2762"/>
            <x v="2764"/>
            <x v="2766"/>
          </reference>
        </references>
      </pivotArea>
    </format>
    <format dxfId="407">
      <pivotArea dataOnly="0" labelOnly="1" fieldPosition="0">
        <references count="1">
          <reference field="6" count="36">
            <x v="2772"/>
            <x v="2777"/>
            <x v="2781"/>
            <x v="2787"/>
            <x v="2812"/>
            <x v="2819"/>
            <x v="2821"/>
            <x v="2823"/>
            <x v="2825"/>
            <x v="2826"/>
            <x v="2828"/>
            <x v="2830"/>
            <x v="2839"/>
            <x v="2841"/>
            <x v="2843"/>
            <x v="2845"/>
            <x v="2847"/>
            <x v="2848"/>
            <x v="2853"/>
            <x v="2857"/>
            <x v="2861"/>
            <x v="2864"/>
            <x v="2871"/>
            <x v="2872"/>
            <x v="2874"/>
            <x v="2879"/>
            <x v="2880"/>
            <x v="2883"/>
            <x v="2885"/>
            <x v="2890"/>
            <x v="2892"/>
            <x v="2896"/>
            <x v="2897"/>
            <x v="2901"/>
            <x v="2903"/>
            <x v="2906"/>
          </reference>
        </references>
      </pivotArea>
    </format>
    <format dxfId="406">
      <pivotArea dataOnly="0" labelOnly="1" fieldPosition="0">
        <references count="1">
          <reference field="6" count="50">
            <x v="0"/>
            <x v="11"/>
            <x v="14"/>
            <x v="20"/>
            <x v="35"/>
            <x v="37"/>
            <x v="38"/>
            <x v="40"/>
            <x v="41"/>
            <x v="43"/>
            <x v="59"/>
            <x v="61"/>
            <x v="64"/>
            <x v="65"/>
            <x v="66"/>
            <x v="72"/>
            <x v="76"/>
            <x v="77"/>
            <x v="78"/>
            <x v="81"/>
            <x v="82"/>
            <x v="83"/>
            <x v="86"/>
            <x v="87"/>
            <x v="88"/>
            <x v="91"/>
            <x v="102"/>
            <x v="104"/>
            <x v="108"/>
            <x v="109"/>
            <x v="112"/>
            <x v="113"/>
            <x v="114"/>
            <x v="115"/>
            <x v="118"/>
            <x v="121"/>
            <x v="124"/>
            <x v="127"/>
            <x v="130"/>
            <x v="134"/>
            <x v="137"/>
            <x v="142"/>
            <x v="143"/>
            <x v="154"/>
            <x v="158"/>
            <x v="159"/>
            <x v="163"/>
            <x v="165"/>
            <x v="167"/>
            <x v="170"/>
          </reference>
        </references>
      </pivotArea>
    </format>
    <format dxfId="405">
      <pivotArea dataOnly="0" labelOnly="1" fieldPosition="0">
        <references count="1">
          <reference field="6" count="50">
            <x v="174"/>
            <x v="181"/>
            <x v="182"/>
            <x v="183"/>
            <x v="185"/>
            <x v="191"/>
            <x v="193"/>
            <x v="195"/>
            <x v="199"/>
            <x v="202"/>
            <x v="222"/>
            <x v="223"/>
            <x v="229"/>
            <x v="230"/>
            <x v="239"/>
            <x v="247"/>
            <x v="253"/>
            <x v="255"/>
            <x v="261"/>
            <x v="267"/>
            <x v="268"/>
            <x v="272"/>
            <x v="273"/>
            <x v="276"/>
            <x v="279"/>
            <x v="281"/>
            <x v="283"/>
            <x v="284"/>
            <x v="286"/>
            <x v="293"/>
            <x v="296"/>
            <x v="298"/>
            <x v="300"/>
            <x v="303"/>
            <x v="318"/>
            <x v="322"/>
            <x v="324"/>
            <x v="330"/>
            <x v="335"/>
            <x v="340"/>
            <x v="350"/>
            <x v="352"/>
            <x v="357"/>
            <x v="362"/>
            <x v="368"/>
            <x v="371"/>
            <x v="379"/>
            <x v="382"/>
            <x v="386"/>
            <x v="388"/>
          </reference>
        </references>
      </pivotArea>
    </format>
    <format dxfId="404">
      <pivotArea dataOnly="0" labelOnly="1" fieldPosition="0">
        <references count="1">
          <reference field="6" count="50">
            <x v="389"/>
            <x v="392"/>
            <x v="397"/>
            <x v="399"/>
            <x v="401"/>
            <x v="402"/>
            <x v="404"/>
            <x v="406"/>
            <x v="407"/>
            <x v="408"/>
            <x v="411"/>
            <x v="412"/>
            <x v="413"/>
            <x v="419"/>
            <x v="422"/>
            <x v="427"/>
            <x v="429"/>
            <x v="431"/>
            <x v="438"/>
            <x v="443"/>
            <x v="444"/>
            <x v="448"/>
            <x v="451"/>
            <x v="452"/>
            <x v="454"/>
            <x v="460"/>
            <x v="464"/>
            <x v="465"/>
            <x v="466"/>
            <x v="469"/>
            <x v="477"/>
            <x v="478"/>
            <x v="480"/>
            <x v="482"/>
            <x v="485"/>
            <x v="489"/>
            <x v="492"/>
            <x v="498"/>
            <x v="499"/>
            <x v="501"/>
            <x v="503"/>
            <x v="504"/>
            <x v="508"/>
            <x v="511"/>
            <x v="512"/>
            <x v="517"/>
            <x v="518"/>
            <x v="532"/>
            <x v="533"/>
            <x v="537"/>
          </reference>
        </references>
      </pivotArea>
    </format>
    <format dxfId="403">
      <pivotArea dataOnly="0" labelOnly="1" fieldPosition="0">
        <references count="1">
          <reference field="6" count="50">
            <x v="545"/>
            <x v="547"/>
            <x v="550"/>
            <x v="551"/>
            <x v="556"/>
            <x v="557"/>
            <x v="558"/>
            <x v="561"/>
            <x v="579"/>
            <x v="583"/>
            <x v="589"/>
            <x v="592"/>
            <x v="593"/>
            <x v="603"/>
            <x v="604"/>
            <x v="611"/>
            <x v="615"/>
            <x v="618"/>
            <x v="637"/>
            <x v="639"/>
            <x v="640"/>
            <x v="642"/>
            <x v="643"/>
            <x v="653"/>
            <x v="656"/>
            <x v="657"/>
            <x v="679"/>
            <x v="682"/>
            <x v="683"/>
            <x v="695"/>
            <x v="696"/>
            <x v="706"/>
            <x v="709"/>
            <x v="715"/>
            <x v="718"/>
            <x v="724"/>
            <x v="737"/>
            <x v="741"/>
            <x v="749"/>
            <x v="751"/>
            <x v="769"/>
            <x v="773"/>
            <x v="774"/>
            <x v="778"/>
            <x v="781"/>
            <x v="785"/>
            <x v="795"/>
            <x v="797"/>
            <x v="802"/>
            <x v="803"/>
          </reference>
        </references>
      </pivotArea>
    </format>
    <format dxfId="402">
      <pivotArea dataOnly="0" labelOnly="1" fieldPosition="0">
        <references count="1">
          <reference field="6" count="50">
            <x v="804"/>
            <x v="805"/>
            <x v="808"/>
            <x v="817"/>
            <x v="818"/>
            <x v="825"/>
            <x v="826"/>
            <x v="834"/>
            <x v="839"/>
            <x v="841"/>
            <x v="844"/>
            <x v="846"/>
            <x v="847"/>
            <x v="854"/>
            <x v="858"/>
            <x v="859"/>
            <x v="861"/>
            <x v="862"/>
            <x v="864"/>
            <x v="865"/>
            <x v="872"/>
            <x v="875"/>
            <x v="883"/>
            <x v="886"/>
            <x v="887"/>
            <x v="891"/>
            <x v="895"/>
            <x v="896"/>
            <x v="900"/>
            <x v="905"/>
            <x v="910"/>
            <x v="911"/>
            <x v="912"/>
            <x v="913"/>
            <x v="916"/>
            <x v="918"/>
            <x v="919"/>
            <x v="920"/>
            <x v="923"/>
            <x v="926"/>
            <x v="928"/>
            <x v="930"/>
            <x v="932"/>
            <x v="933"/>
            <x v="934"/>
            <x v="937"/>
            <x v="939"/>
            <x v="940"/>
            <x v="953"/>
            <x v="954"/>
          </reference>
        </references>
      </pivotArea>
    </format>
    <format dxfId="401">
      <pivotArea dataOnly="0" labelOnly="1" fieldPosition="0">
        <references count="1">
          <reference field="6" count="50">
            <x v="956"/>
            <x v="963"/>
            <x v="969"/>
            <x v="973"/>
            <x v="975"/>
            <x v="978"/>
            <x v="984"/>
            <x v="990"/>
            <x v="995"/>
            <x v="997"/>
            <x v="1005"/>
            <x v="1015"/>
            <x v="1019"/>
            <x v="1021"/>
            <x v="1022"/>
            <x v="1024"/>
            <x v="1032"/>
            <x v="1036"/>
            <x v="1038"/>
            <x v="1040"/>
            <x v="1042"/>
            <x v="1044"/>
            <x v="1050"/>
            <x v="1054"/>
            <x v="1058"/>
            <x v="1059"/>
            <x v="1062"/>
            <x v="1065"/>
            <x v="1067"/>
            <x v="1071"/>
            <x v="1076"/>
            <x v="1078"/>
            <x v="1089"/>
            <x v="1092"/>
            <x v="1095"/>
            <x v="1096"/>
            <x v="1097"/>
            <x v="1100"/>
            <x v="1108"/>
            <x v="1109"/>
            <x v="1111"/>
            <x v="1113"/>
            <x v="1115"/>
            <x v="1118"/>
            <x v="1122"/>
            <x v="1126"/>
            <x v="1128"/>
            <x v="1130"/>
            <x v="1131"/>
            <x v="1137"/>
          </reference>
        </references>
      </pivotArea>
    </format>
    <format dxfId="400">
      <pivotArea dataOnly="0" labelOnly="1" fieldPosition="0">
        <references count="1">
          <reference field="6" count="50">
            <x v="1148"/>
            <x v="1152"/>
            <x v="1157"/>
            <x v="1158"/>
            <x v="1160"/>
            <x v="1163"/>
            <x v="1164"/>
            <x v="1167"/>
            <x v="1169"/>
            <x v="1170"/>
            <x v="1174"/>
            <x v="1177"/>
            <x v="1180"/>
            <x v="1184"/>
            <x v="1190"/>
            <x v="1192"/>
            <x v="1193"/>
            <x v="1201"/>
            <x v="1202"/>
            <x v="1210"/>
            <x v="1218"/>
            <x v="1221"/>
            <x v="1222"/>
            <x v="1226"/>
            <x v="1227"/>
            <x v="1239"/>
            <x v="1244"/>
            <x v="1250"/>
            <x v="1253"/>
            <x v="1255"/>
            <x v="1267"/>
            <x v="1268"/>
            <x v="1269"/>
            <x v="1272"/>
            <x v="1274"/>
            <x v="1277"/>
            <x v="1287"/>
            <x v="1290"/>
            <x v="1294"/>
            <x v="1299"/>
            <x v="1300"/>
            <x v="1301"/>
            <x v="1303"/>
            <x v="1304"/>
            <x v="1309"/>
            <x v="1313"/>
            <x v="1314"/>
            <x v="1319"/>
            <x v="1327"/>
            <x v="1328"/>
          </reference>
        </references>
      </pivotArea>
    </format>
    <format dxfId="399">
      <pivotArea dataOnly="0" labelOnly="1" fieldPosition="0">
        <references count="1">
          <reference field="6" count="50">
            <x v="1330"/>
            <x v="1331"/>
            <x v="1334"/>
            <x v="1337"/>
            <x v="1344"/>
            <x v="1345"/>
            <x v="1348"/>
            <x v="1355"/>
            <x v="1359"/>
            <x v="1365"/>
            <x v="1370"/>
            <x v="1374"/>
            <x v="1377"/>
            <x v="1388"/>
            <x v="1389"/>
            <x v="1393"/>
            <x v="1394"/>
            <x v="1396"/>
            <x v="1398"/>
            <x v="1401"/>
            <x v="1402"/>
            <x v="1404"/>
            <x v="1408"/>
            <x v="1409"/>
            <x v="1415"/>
            <x v="1425"/>
            <x v="1432"/>
            <x v="1435"/>
            <x v="1437"/>
            <x v="1438"/>
            <x v="1443"/>
            <x v="1451"/>
            <x v="1461"/>
            <x v="1479"/>
            <x v="1483"/>
            <x v="1485"/>
            <x v="1487"/>
            <x v="1488"/>
            <x v="1490"/>
            <x v="1495"/>
            <x v="1496"/>
            <x v="1497"/>
            <x v="1502"/>
            <x v="1511"/>
            <x v="1520"/>
            <x v="1526"/>
            <x v="1529"/>
            <x v="1530"/>
            <x v="1537"/>
            <x v="1548"/>
          </reference>
        </references>
      </pivotArea>
    </format>
    <format dxfId="398">
      <pivotArea dataOnly="0" labelOnly="1" fieldPosition="0">
        <references count="1">
          <reference field="6" count="50">
            <x v="1555"/>
            <x v="1557"/>
            <x v="1560"/>
            <x v="1562"/>
            <x v="1580"/>
            <x v="1581"/>
            <x v="1592"/>
            <x v="1597"/>
            <x v="1598"/>
            <x v="1601"/>
            <x v="1608"/>
            <x v="1614"/>
            <x v="1618"/>
            <x v="1632"/>
            <x v="1633"/>
            <x v="1636"/>
            <x v="1651"/>
            <x v="1659"/>
            <x v="1661"/>
            <x v="1664"/>
            <x v="1669"/>
            <x v="1674"/>
            <x v="1681"/>
            <x v="1686"/>
            <x v="1690"/>
            <x v="1693"/>
            <x v="1698"/>
            <x v="1699"/>
            <x v="1715"/>
            <x v="1716"/>
            <x v="1717"/>
            <x v="1721"/>
            <x v="1724"/>
            <x v="1729"/>
            <x v="1734"/>
            <x v="1744"/>
            <x v="1745"/>
            <x v="1750"/>
            <x v="1754"/>
            <x v="1765"/>
            <x v="1767"/>
            <x v="1768"/>
            <x v="1772"/>
            <x v="1773"/>
            <x v="1774"/>
            <x v="1775"/>
            <x v="1780"/>
            <x v="1782"/>
            <x v="1792"/>
            <x v="1794"/>
          </reference>
        </references>
      </pivotArea>
    </format>
    <format dxfId="397">
      <pivotArea dataOnly="0" labelOnly="1" fieldPosition="0">
        <references count="1">
          <reference field="6" count="50">
            <x v="1800"/>
            <x v="1810"/>
            <x v="1812"/>
            <x v="1815"/>
            <x v="1816"/>
            <x v="1817"/>
            <x v="1818"/>
            <x v="1819"/>
            <x v="1825"/>
            <x v="1826"/>
            <x v="1829"/>
            <x v="1830"/>
            <x v="1833"/>
            <x v="1835"/>
            <x v="1839"/>
            <x v="1840"/>
            <x v="1841"/>
            <x v="1846"/>
            <x v="1855"/>
            <x v="1861"/>
            <x v="1873"/>
            <x v="1876"/>
            <x v="1880"/>
            <x v="1881"/>
            <x v="1883"/>
            <x v="1884"/>
            <x v="1885"/>
            <x v="1889"/>
            <x v="1893"/>
            <x v="1896"/>
            <x v="1900"/>
            <x v="1902"/>
            <x v="1904"/>
            <x v="1905"/>
            <x v="1911"/>
            <x v="1920"/>
            <x v="1921"/>
            <x v="1924"/>
            <x v="1925"/>
            <x v="1926"/>
            <x v="1927"/>
            <x v="1930"/>
            <x v="1943"/>
            <x v="1947"/>
            <x v="1952"/>
            <x v="1956"/>
            <x v="1960"/>
            <x v="1964"/>
            <x v="1967"/>
            <x v="1975"/>
          </reference>
        </references>
      </pivotArea>
    </format>
    <format dxfId="396">
      <pivotArea dataOnly="0" labelOnly="1" fieldPosition="0">
        <references count="1">
          <reference field="6" count="50">
            <x v="1983"/>
            <x v="1984"/>
            <x v="1990"/>
            <x v="1997"/>
            <x v="1999"/>
            <x v="2002"/>
            <x v="2003"/>
            <x v="2009"/>
            <x v="2010"/>
            <x v="2016"/>
            <x v="2024"/>
            <x v="2031"/>
            <x v="2032"/>
            <x v="2039"/>
            <x v="2044"/>
            <x v="2048"/>
            <x v="2056"/>
            <x v="2065"/>
            <x v="2066"/>
            <x v="2075"/>
            <x v="2076"/>
            <x v="2081"/>
            <x v="2088"/>
            <x v="2089"/>
            <x v="2092"/>
            <x v="2094"/>
            <x v="2112"/>
            <x v="2126"/>
            <x v="2128"/>
            <x v="2130"/>
            <x v="2134"/>
            <x v="2136"/>
            <x v="2139"/>
            <x v="2140"/>
            <x v="2141"/>
            <x v="2145"/>
            <x v="2146"/>
            <x v="2147"/>
            <x v="2150"/>
            <x v="2156"/>
            <x v="2167"/>
            <x v="2177"/>
            <x v="2178"/>
            <x v="2180"/>
            <x v="2183"/>
            <x v="2195"/>
            <x v="2196"/>
            <x v="2202"/>
            <x v="2207"/>
            <x v="2220"/>
          </reference>
        </references>
      </pivotArea>
    </format>
    <format dxfId="395">
      <pivotArea dataOnly="0" labelOnly="1" fieldPosition="0">
        <references count="1">
          <reference field="6" count="50">
            <x v="2221"/>
            <x v="2231"/>
            <x v="2235"/>
            <x v="2236"/>
            <x v="2241"/>
            <x v="2243"/>
            <x v="2244"/>
            <x v="2245"/>
            <x v="2251"/>
            <x v="2254"/>
            <x v="2257"/>
            <x v="2260"/>
            <x v="2261"/>
            <x v="2262"/>
            <x v="2263"/>
            <x v="2268"/>
            <x v="2272"/>
            <x v="2276"/>
            <x v="2278"/>
            <x v="2280"/>
            <x v="2287"/>
            <x v="2294"/>
            <x v="2307"/>
            <x v="2308"/>
            <x v="2321"/>
            <x v="2322"/>
            <x v="2329"/>
            <x v="2332"/>
            <x v="2337"/>
            <x v="2338"/>
            <x v="2351"/>
            <x v="2352"/>
            <x v="2353"/>
            <x v="2360"/>
            <x v="2362"/>
            <x v="2369"/>
            <x v="2373"/>
            <x v="2375"/>
            <x v="2379"/>
            <x v="2381"/>
            <x v="2382"/>
            <x v="2385"/>
            <x v="2390"/>
            <x v="2393"/>
            <x v="2394"/>
            <x v="2398"/>
            <x v="2403"/>
            <x v="2404"/>
            <x v="2410"/>
            <x v="2415"/>
          </reference>
        </references>
      </pivotArea>
    </format>
    <format dxfId="394">
      <pivotArea dataOnly="0" labelOnly="1" fieldPosition="0">
        <references count="1">
          <reference field="6" count="50">
            <x v="2418"/>
            <x v="2426"/>
            <x v="2428"/>
            <x v="2432"/>
            <x v="2435"/>
            <x v="2441"/>
            <x v="2443"/>
            <x v="2445"/>
            <x v="2453"/>
            <x v="2454"/>
            <x v="2456"/>
            <x v="2458"/>
            <x v="2460"/>
            <x v="2466"/>
            <x v="2471"/>
            <x v="2476"/>
            <x v="2479"/>
            <x v="2481"/>
            <x v="2482"/>
            <x v="2485"/>
            <x v="2489"/>
            <x v="2494"/>
            <x v="2495"/>
            <x v="2497"/>
            <x v="2498"/>
            <x v="2499"/>
            <x v="2504"/>
            <x v="2505"/>
            <x v="2507"/>
            <x v="2515"/>
            <x v="2516"/>
            <x v="2525"/>
            <x v="2528"/>
            <x v="2530"/>
            <x v="2537"/>
            <x v="2543"/>
            <x v="2544"/>
            <x v="2546"/>
            <x v="2547"/>
            <x v="2548"/>
            <x v="2549"/>
            <x v="2555"/>
            <x v="2559"/>
            <x v="2562"/>
            <x v="2565"/>
            <x v="2570"/>
            <x v="2574"/>
            <x v="2575"/>
            <x v="2585"/>
            <x v="2588"/>
          </reference>
        </references>
      </pivotArea>
    </format>
    <format dxfId="393">
      <pivotArea dataOnly="0" labelOnly="1" fieldPosition="0">
        <references count="1">
          <reference field="6" count="50">
            <x v="2589"/>
            <x v="2592"/>
            <x v="2594"/>
            <x v="2599"/>
            <x v="2602"/>
            <x v="2603"/>
            <x v="2609"/>
            <x v="2610"/>
            <x v="2621"/>
            <x v="2625"/>
            <x v="2632"/>
            <x v="2634"/>
            <x v="2637"/>
            <x v="2638"/>
            <x v="2641"/>
            <x v="2642"/>
            <x v="2643"/>
            <x v="2644"/>
            <x v="2648"/>
            <x v="2651"/>
            <x v="2658"/>
            <x v="2661"/>
            <x v="2670"/>
            <x v="2677"/>
            <x v="2680"/>
            <x v="2682"/>
            <x v="2683"/>
            <x v="2690"/>
            <x v="2700"/>
            <x v="2703"/>
            <x v="2711"/>
            <x v="2713"/>
            <x v="2717"/>
            <x v="2718"/>
            <x v="2720"/>
            <x v="2724"/>
            <x v="2726"/>
            <x v="2728"/>
            <x v="2730"/>
            <x v="2734"/>
            <x v="2736"/>
            <x v="2738"/>
            <x v="2742"/>
            <x v="2743"/>
            <x v="2752"/>
            <x v="2753"/>
            <x v="2757"/>
            <x v="2762"/>
            <x v="2764"/>
            <x v="2766"/>
          </reference>
        </references>
      </pivotArea>
    </format>
    <format dxfId="392">
      <pivotArea dataOnly="0" labelOnly="1" fieldPosition="0">
        <references count="1">
          <reference field="6" count="36">
            <x v="2772"/>
            <x v="2777"/>
            <x v="2781"/>
            <x v="2787"/>
            <x v="2812"/>
            <x v="2819"/>
            <x v="2821"/>
            <x v="2823"/>
            <x v="2825"/>
            <x v="2826"/>
            <x v="2828"/>
            <x v="2830"/>
            <x v="2839"/>
            <x v="2841"/>
            <x v="2843"/>
            <x v="2845"/>
            <x v="2847"/>
            <x v="2848"/>
            <x v="2853"/>
            <x v="2857"/>
            <x v="2861"/>
            <x v="2864"/>
            <x v="2871"/>
            <x v="2872"/>
            <x v="2874"/>
            <x v="2879"/>
            <x v="2880"/>
            <x v="2883"/>
            <x v="2885"/>
            <x v="2890"/>
            <x v="2892"/>
            <x v="2896"/>
            <x v="2897"/>
            <x v="2901"/>
            <x v="2903"/>
            <x v="2906"/>
          </reference>
        </references>
      </pivotArea>
    </format>
    <format dxfId="391">
      <pivotArea dataOnly="0" labelOnly="1" fieldPosition="0">
        <references count="1">
          <reference field="6" count="50">
            <x v="0"/>
            <x v="4"/>
            <x v="11"/>
            <x v="14"/>
            <x v="16"/>
            <x v="20"/>
            <x v="35"/>
            <x v="37"/>
            <x v="38"/>
            <x v="40"/>
            <x v="41"/>
            <x v="43"/>
            <x v="59"/>
            <x v="61"/>
            <x v="64"/>
            <x v="65"/>
            <x v="66"/>
            <x v="72"/>
            <x v="76"/>
            <x v="77"/>
            <x v="78"/>
            <x v="81"/>
            <x v="82"/>
            <x v="83"/>
            <x v="86"/>
            <x v="87"/>
            <x v="88"/>
            <x v="91"/>
            <x v="102"/>
            <x v="104"/>
            <x v="106"/>
            <x v="108"/>
            <x v="109"/>
            <x v="112"/>
            <x v="113"/>
            <x v="114"/>
            <x v="115"/>
            <x v="118"/>
            <x v="121"/>
            <x v="124"/>
            <x v="125"/>
            <x v="127"/>
            <x v="130"/>
            <x v="134"/>
            <x v="137"/>
            <x v="142"/>
            <x v="143"/>
            <x v="148"/>
            <x v="154"/>
            <x v="158"/>
          </reference>
        </references>
      </pivotArea>
    </format>
    <format dxfId="390">
      <pivotArea dataOnly="0" labelOnly="1" fieldPosition="0">
        <references count="1">
          <reference field="6" count="50">
            <x v="159"/>
            <x v="160"/>
            <x v="163"/>
            <x v="165"/>
            <x v="167"/>
            <x v="170"/>
            <x v="174"/>
            <x v="176"/>
            <x v="181"/>
            <x v="182"/>
            <x v="183"/>
            <x v="185"/>
            <x v="191"/>
            <x v="193"/>
            <x v="195"/>
            <x v="196"/>
            <x v="199"/>
            <x v="202"/>
            <x v="212"/>
            <x v="220"/>
            <x v="222"/>
            <x v="223"/>
            <x v="224"/>
            <x v="229"/>
            <x v="230"/>
            <x v="239"/>
            <x v="247"/>
            <x v="253"/>
            <x v="255"/>
            <x v="259"/>
            <x v="261"/>
            <x v="267"/>
            <x v="268"/>
            <x v="270"/>
            <x v="272"/>
            <x v="273"/>
            <x v="274"/>
            <x v="276"/>
            <x v="279"/>
            <x v="281"/>
            <x v="283"/>
            <x v="284"/>
            <x v="286"/>
            <x v="289"/>
            <x v="293"/>
            <x v="296"/>
            <x v="298"/>
            <x v="300"/>
            <x v="303"/>
            <x v="318"/>
          </reference>
        </references>
      </pivotArea>
    </format>
    <format dxfId="389">
      <pivotArea dataOnly="0" labelOnly="1" fieldPosition="0">
        <references count="1">
          <reference field="6" count="50">
            <x v="322"/>
            <x v="324"/>
            <x v="330"/>
            <x v="335"/>
            <x v="336"/>
            <x v="340"/>
            <x v="350"/>
            <x v="352"/>
            <x v="357"/>
            <x v="362"/>
            <x v="368"/>
            <x v="371"/>
            <x v="379"/>
            <x v="382"/>
            <x v="385"/>
            <x v="386"/>
            <x v="388"/>
            <x v="389"/>
            <x v="392"/>
            <x v="397"/>
            <x v="399"/>
            <x v="401"/>
            <x v="402"/>
            <x v="404"/>
            <x v="406"/>
            <x v="407"/>
            <x v="408"/>
            <x v="411"/>
            <x v="412"/>
            <x v="413"/>
            <x v="419"/>
            <x v="420"/>
            <x v="422"/>
            <x v="427"/>
            <x v="429"/>
            <x v="431"/>
            <x v="435"/>
            <x v="438"/>
            <x v="443"/>
            <x v="444"/>
            <x v="448"/>
            <x v="451"/>
            <x v="452"/>
            <x v="454"/>
            <x v="455"/>
            <x v="460"/>
            <x v="464"/>
            <x v="465"/>
            <x v="466"/>
            <x v="469"/>
          </reference>
        </references>
      </pivotArea>
    </format>
    <format dxfId="388">
      <pivotArea dataOnly="0" labelOnly="1" fieldPosition="0">
        <references count="1">
          <reference field="6" count="50">
            <x v="477"/>
            <x v="478"/>
            <x v="480"/>
            <x v="482"/>
            <x v="485"/>
            <x v="489"/>
            <x v="492"/>
            <x v="493"/>
            <x v="498"/>
            <x v="499"/>
            <x v="501"/>
            <x v="503"/>
            <x v="504"/>
            <x v="508"/>
            <x v="509"/>
            <x v="511"/>
            <x v="512"/>
            <x v="517"/>
            <x v="518"/>
            <x v="522"/>
            <x v="530"/>
            <x v="532"/>
            <x v="533"/>
            <x v="537"/>
            <x v="541"/>
            <x v="545"/>
            <x v="547"/>
            <x v="550"/>
            <x v="551"/>
            <x v="556"/>
            <x v="557"/>
            <x v="558"/>
            <x v="561"/>
            <x v="572"/>
            <x v="579"/>
            <x v="583"/>
            <x v="589"/>
            <x v="590"/>
            <x v="592"/>
            <x v="593"/>
            <x v="603"/>
            <x v="604"/>
            <x v="611"/>
            <x v="615"/>
            <x v="618"/>
            <x v="629"/>
            <x v="631"/>
            <x v="637"/>
            <x v="639"/>
            <x v="640"/>
          </reference>
        </references>
      </pivotArea>
    </format>
    <format dxfId="387">
      <pivotArea dataOnly="0" labelOnly="1" fieldPosition="0">
        <references count="1">
          <reference field="6" count="50">
            <x v="642"/>
            <x v="643"/>
            <x v="653"/>
            <x v="656"/>
            <x v="657"/>
            <x v="660"/>
            <x v="669"/>
            <x v="674"/>
            <x v="679"/>
            <x v="682"/>
            <x v="683"/>
            <x v="685"/>
            <x v="695"/>
            <x v="696"/>
            <x v="698"/>
            <x v="706"/>
            <x v="709"/>
            <x v="714"/>
            <x v="715"/>
            <x v="716"/>
            <x v="718"/>
            <x v="724"/>
            <x v="725"/>
            <x v="737"/>
            <x v="740"/>
            <x v="741"/>
            <x v="743"/>
            <x v="749"/>
            <x v="751"/>
            <x v="759"/>
            <x v="768"/>
            <x v="769"/>
            <x v="773"/>
            <x v="774"/>
            <x v="775"/>
            <x v="778"/>
            <x v="779"/>
            <x v="781"/>
            <x v="785"/>
            <x v="787"/>
            <x v="795"/>
            <x v="797"/>
            <x v="802"/>
            <x v="803"/>
            <x v="804"/>
            <x v="805"/>
            <x v="806"/>
            <x v="808"/>
            <x v="817"/>
            <x v="818"/>
          </reference>
        </references>
      </pivotArea>
    </format>
    <format dxfId="386">
      <pivotArea dataOnly="0" labelOnly="1" fieldPosition="0">
        <references count="1">
          <reference field="6" count="50">
            <x v="825"/>
            <x v="826"/>
            <x v="834"/>
            <x v="837"/>
            <x v="839"/>
            <x v="841"/>
            <x v="844"/>
            <x v="846"/>
            <x v="847"/>
            <x v="854"/>
            <x v="858"/>
            <x v="859"/>
            <x v="861"/>
            <x v="862"/>
            <x v="864"/>
            <x v="865"/>
            <x v="870"/>
            <x v="872"/>
            <x v="875"/>
            <x v="883"/>
            <x v="886"/>
            <x v="887"/>
            <x v="891"/>
            <x v="895"/>
            <x v="896"/>
            <x v="900"/>
            <x v="905"/>
            <x v="910"/>
            <x v="911"/>
            <x v="912"/>
            <x v="913"/>
            <x v="916"/>
            <x v="918"/>
            <x v="919"/>
            <x v="920"/>
            <x v="921"/>
            <x v="923"/>
            <x v="926"/>
            <x v="928"/>
            <x v="930"/>
            <x v="932"/>
            <x v="933"/>
            <x v="934"/>
            <x v="937"/>
            <x v="939"/>
            <x v="940"/>
            <x v="953"/>
            <x v="954"/>
            <x v="955"/>
            <x v="956"/>
          </reference>
        </references>
      </pivotArea>
    </format>
    <format dxfId="385">
      <pivotArea dataOnly="0" labelOnly="1" fieldPosition="0">
        <references count="1">
          <reference field="6" count="50">
            <x v="963"/>
            <x v="969"/>
            <x v="973"/>
            <x v="975"/>
            <x v="978"/>
            <x v="984"/>
            <x v="990"/>
            <x v="995"/>
            <x v="996"/>
            <x v="997"/>
            <x v="1000"/>
            <x v="1005"/>
            <x v="1015"/>
            <x v="1019"/>
            <x v="1021"/>
            <x v="1022"/>
            <x v="1024"/>
            <x v="1032"/>
            <x v="1036"/>
            <x v="1038"/>
            <x v="1040"/>
            <x v="1042"/>
            <x v="1044"/>
            <x v="1050"/>
            <x v="1054"/>
            <x v="1058"/>
            <x v="1059"/>
            <x v="1062"/>
            <x v="1065"/>
            <x v="1067"/>
            <x v="1071"/>
            <x v="1076"/>
            <x v="1078"/>
            <x v="1088"/>
            <x v="1089"/>
            <x v="1091"/>
            <x v="1092"/>
            <x v="1095"/>
            <x v="1096"/>
            <x v="1097"/>
            <x v="1099"/>
            <x v="1100"/>
            <x v="1108"/>
            <x v="1109"/>
            <x v="1111"/>
            <x v="1113"/>
            <x v="1115"/>
            <x v="1118"/>
            <x v="1122"/>
            <x v="1126"/>
          </reference>
        </references>
      </pivotArea>
    </format>
    <format dxfId="384">
      <pivotArea dataOnly="0" labelOnly="1" fieldPosition="0">
        <references count="1">
          <reference field="6" count="50">
            <x v="1128"/>
            <x v="1130"/>
            <x v="1131"/>
            <x v="1137"/>
            <x v="1147"/>
            <x v="1148"/>
            <x v="1152"/>
            <x v="1157"/>
            <x v="1158"/>
            <x v="1160"/>
            <x v="1163"/>
            <x v="1164"/>
            <x v="1167"/>
            <x v="1169"/>
            <x v="1170"/>
            <x v="1174"/>
            <x v="1177"/>
            <x v="1180"/>
            <x v="1184"/>
            <x v="1190"/>
            <x v="1192"/>
            <x v="1193"/>
            <x v="1201"/>
            <x v="1202"/>
            <x v="1204"/>
            <x v="1207"/>
            <x v="1210"/>
            <x v="1218"/>
            <x v="1221"/>
            <x v="1222"/>
            <x v="1226"/>
            <x v="1227"/>
            <x v="1239"/>
            <x v="1241"/>
            <x v="1244"/>
            <x v="1250"/>
            <x v="1253"/>
            <x v="1255"/>
            <x v="1267"/>
            <x v="1268"/>
            <x v="1269"/>
            <x v="1272"/>
            <x v="1273"/>
            <x v="1274"/>
            <x v="1277"/>
            <x v="1283"/>
            <x v="1287"/>
            <x v="1290"/>
            <x v="1294"/>
            <x v="1299"/>
          </reference>
        </references>
      </pivotArea>
    </format>
    <format dxfId="383">
      <pivotArea dataOnly="0" labelOnly="1" fieldPosition="0">
        <references count="1">
          <reference field="6" count="50">
            <x v="1300"/>
            <x v="1301"/>
            <x v="1303"/>
            <x v="1304"/>
            <x v="1309"/>
            <x v="1313"/>
            <x v="1314"/>
            <x v="1319"/>
            <x v="1322"/>
            <x v="1327"/>
            <x v="1328"/>
            <x v="1330"/>
            <x v="1331"/>
            <x v="1334"/>
            <x v="1337"/>
            <x v="1344"/>
            <x v="1345"/>
            <x v="1348"/>
            <x v="1355"/>
            <x v="1359"/>
            <x v="1360"/>
            <x v="1364"/>
            <x v="1365"/>
            <x v="1369"/>
            <x v="1370"/>
            <x v="1373"/>
            <x v="1374"/>
            <x v="1377"/>
            <x v="1388"/>
            <x v="1389"/>
            <x v="1393"/>
            <x v="1394"/>
            <x v="1396"/>
            <x v="1398"/>
            <x v="1401"/>
            <x v="1402"/>
            <x v="1404"/>
            <x v="1408"/>
            <x v="1409"/>
            <x v="1415"/>
            <x v="1425"/>
            <x v="1428"/>
            <x v="1429"/>
            <x v="1432"/>
            <x v="1435"/>
            <x v="1437"/>
            <x v="1438"/>
            <x v="1439"/>
            <x v="1443"/>
            <x v="1447"/>
          </reference>
        </references>
      </pivotArea>
    </format>
    <format dxfId="382">
      <pivotArea dataOnly="0" labelOnly="1" fieldPosition="0">
        <references count="1">
          <reference field="6" count="50">
            <x v="1451"/>
            <x v="1461"/>
            <x v="1479"/>
            <x v="1483"/>
            <x v="1485"/>
            <x v="1487"/>
            <x v="1488"/>
            <x v="1490"/>
            <x v="1495"/>
            <x v="1496"/>
            <x v="1497"/>
            <x v="1502"/>
            <x v="1504"/>
            <x v="1511"/>
            <x v="1512"/>
            <x v="1520"/>
            <x v="1526"/>
            <x v="1529"/>
            <x v="1530"/>
            <x v="1537"/>
            <x v="1542"/>
            <x v="1545"/>
            <x v="1548"/>
            <x v="1555"/>
            <x v="1557"/>
            <x v="1560"/>
            <x v="1562"/>
            <x v="1579"/>
            <x v="1580"/>
            <x v="1581"/>
            <x v="1592"/>
            <x v="1597"/>
            <x v="1598"/>
            <x v="1601"/>
            <x v="1608"/>
            <x v="1614"/>
            <x v="1618"/>
            <x v="1626"/>
            <x v="1631"/>
            <x v="1632"/>
            <x v="1633"/>
            <x v="1636"/>
            <x v="1642"/>
            <x v="1651"/>
            <x v="1656"/>
            <x v="1659"/>
            <x v="1660"/>
            <x v="1661"/>
            <x v="1664"/>
            <x v="1668"/>
          </reference>
        </references>
      </pivotArea>
    </format>
    <format dxfId="381">
      <pivotArea dataOnly="0" labelOnly="1" fieldPosition="0">
        <references count="1">
          <reference field="6" count="50">
            <x v="1669"/>
            <x v="1671"/>
            <x v="1674"/>
            <x v="1681"/>
            <x v="1686"/>
            <x v="1690"/>
            <x v="1693"/>
            <x v="1697"/>
            <x v="1698"/>
            <x v="1699"/>
            <x v="1705"/>
            <x v="1715"/>
            <x v="1716"/>
            <x v="1717"/>
            <x v="1721"/>
            <x v="1722"/>
            <x v="1724"/>
            <x v="1729"/>
            <x v="1734"/>
            <x v="1744"/>
            <x v="1745"/>
            <x v="1750"/>
            <x v="1754"/>
            <x v="1765"/>
            <x v="1767"/>
            <x v="1768"/>
            <x v="1772"/>
            <x v="1773"/>
            <x v="1774"/>
            <x v="1775"/>
            <x v="1780"/>
            <x v="1782"/>
            <x v="1792"/>
            <x v="1794"/>
            <x v="1800"/>
            <x v="1810"/>
            <x v="1812"/>
            <x v="1815"/>
            <x v="1816"/>
            <x v="1817"/>
            <x v="1818"/>
            <x v="1819"/>
            <x v="1825"/>
            <x v="1826"/>
            <x v="1829"/>
            <x v="1830"/>
            <x v="1832"/>
            <x v="1833"/>
            <x v="1835"/>
            <x v="1837"/>
          </reference>
        </references>
      </pivotArea>
    </format>
    <format dxfId="380">
      <pivotArea dataOnly="0" labelOnly="1" fieldPosition="0">
        <references count="1">
          <reference field="6" count="50">
            <x v="1839"/>
            <x v="1840"/>
            <x v="1841"/>
            <x v="1846"/>
            <x v="1853"/>
            <x v="1855"/>
            <x v="1859"/>
            <x v="1861"/>
            <x v="1873"/>
            <x v="1876"/>
            <x v="1880"/>
            <x v="1881"/>
            <x v="1883"/>
            <x v="1884"/>
            <x v="1885"/>
            <x v="1886"/>
            <x v="1888"/>
            <x v="1889"/>
            <x v="1893"/>
            <x v="1896"/>
            <x v="1900"/>
            <x v="1902"/>
            <x v="1904"/>
            <x v="1905"/>
            <x v="1908"/>
            <x v="1910"/>
            <x v="1911"/>
            <x v="1920"/>
            <x v="1921"/>
            <x v="1924"/>
            <x v="1925"/>
            <x v="1926"/>
            <x v="1927"/>
            <x v="1930"/>
            <x v="1943"/>
            <x v="1947"/>
            <x v="1952"/>
            <x v="1956"/>
            <x v="1960"/>
            <x v="1964"/>
            <x v="1967"/>
            <x v="1975"/>
            <x v="1983"/>
            <x v="1984"/>
            <x v="1990"/>
            <x v="1997"/>
            <x v="1999"/>
            <x v="2002"/>
            <x v="2003"/>
            <x v="2009"/>
          </reference>
        </references>
      </pivotArea>
    </format>
    <format dxfId="379">
      <pivotArea dataOnly="0" labelOnly="1" fieldPosition="0">
        <references count="1">
          <reference field="6" count="50">
            <x v="2010"/>
            <x v="2016"/>
            <x v="2021"/>
            <x v="2024"/>
            <x v="2031"/>
            <x v="2032"/>
            <x v="2039"/>
            <x v="2044"/>
            <x v="2048"/>
            <x v="2056"/>
            <x v="2065"/>
            <x v="2066"/>
            <x v="2068"/>
            <x v="2075"/>
            <x v="2076"/>
            <x v="2081"/>
            <x v="2088"/>
            <x v="2089"/>
            <x v="2092"/>
            <x v="2094"/>
            <x v="2096"/>
            <x v="2112"/>
            <x v="2117"/>
            <x v="2120"/>
            <x v="2126"/>
            <x v="2128"/>
            <x v="2130"/>
            <x v="2134"/>
            <x v="2136"/>
            <x v="2139"/>
            <x v="2140"/>
            <x v="2141"/>
            <x v="2145"/>
            <x v="2146"/>
            <x v="2147"/>
            <x v="2150"/>
            <x v="2156"/>
            <x v="2167"/>
            <x v="2177"/>
            <x v="2178"/>
            <x v="2180"/>
            <x v="2181"/>
            <x v="2183"/>
            <x v="2195"/>
            <x v="2196"/>
            <x v="2202"/>
            <x v="2207"/>
            <x v="2213"/>
            <x v="2217"/>
            <x v="2220"/>
          </reference>
        </references>
      </pivotArea>
    </format>
    <format dxfId="378">
      <pivotArea dataOnly="0" labelOnly="1" fieldPosition="0">
        <references count="1">
          <reference field="6" count="50">
            <x v="2221"/>
            <x v="2222"/>
            <x v="2231"/>
            <x v="2234"/>
            <x v="2235"/>
            <x v="2236"/>
            <x v="2241"/>
            <x v="2243"/>
            <x v="2244"/>
            <x v="2245"/>
            <x v="2251"/>
            <x v="2254"/>
            <x v="2257"/>
            <x v="2260"/>
            <x v="2261"/>
            <x v="2262"/>
            <x v="2263"/>
            <x v="2268"/>
            <x v="2270"/>
            <x v="2272"/>
            <x v="2274"/>
            <x v="2276"/>
            <x v="2278"/>
            <x v="2280"/>
            <x v="2281"/>
            <x v="2287"/>
            <x v="2294"/>
            <x v="2296"/>
            <x v="2299"/>
            <x v="2305"/>
            <x v="2307"/>
            <x v="2308"/>
            <x v="2316"/>
            <x v="2321"/>
            <x v="2322"/>
            <x v="2329"/>
            <x v="2332"/>
            <x v="2337"/>
            <x v="2338"/>
            <x v="2351"/>
            <x v="2352"/>
            <x v="2353"/>
            <x v="2354"/>
            <x v="2358"/>
            <x v="2360"/>
            <x v="2362"/>
            <x v="2369"/>
            <x v="2373"/>
            <x v="2375"/>
            <x v="2377"/>
          </reference>
        </references>
      </pivotArea>
    </format>
    <format dxfId="377">
      <pivotArea dataOnly="0" labelOnly="1" fieldPosition="0">
        <references count="1">
          <reference field="6" count="50">
            <x v="2379"/>
            <x v="2381"/>
            <x v="2382"/>
            <x v="2385"/>
            <x v="2390"/>
            <x v="2393"/>
            <x v="2394"/>
            <x v="2398"/>
            <x v="2403"/>
            <x v="2404"/>
            <x v="2409"/>
            <x v="2410"/>
            <x v="2415"/>
            <x v="2418"/>
            <x v="2426"/>
            <x v="2428"/>
            <x v="2430"/>
            <x v="2432"/>
            <x v="2435"/>
            <x v="2441"/>
            <x v="2443"/>
            <x v="2445"/>
            <x v="2453"/>
            <x v="2454"/>
            <x v="2456"/>
            <x v="2458"/>
            <x v="2460"/>
            <x v="2466"/>
            <x v="2471"/>
            <x v="2476"/>
            <x v="2479"/>
            <x v="2481"/>
            <x v="2482"/>
            <x v="2485"/>
            <x v="2489"/>
            <x v="2494"/>
            <x v="2495"/>
            <x v="2497"/>
            <x v="2498"/>
            <x v="2499"/>
            <x v="2501"/>
            <x v="2504"/>
            <x v="2505"/>
            <x v="2507"/>
            <x v="2515"/>
            <x v="2516"/>
            <x v="2521"/>
            <x v="2525"/>
            <x v="2528"/>
            <x v="2530"/>
          </reference>
        </references>
      </pivotArea>
    </format>
    <format dxfId="376">
      <pivotArea dataOnly="0" labelOnly="1" fieldPosition="0">
        <references count="1">
          <reference field="6" count="50">
            <x v="2537"/>
            <x v="2540"/>
            <x v="2543"/>
            <x v="2544"/>
            <x v="2546"/>
            <x v="2547"/>
            <x v="2548"/>
            <x v="2549"/>
            <x v="2555"/>
            <x v="2559"/>
            <x v="2562"/>
            <x v="2565"/>
            <x v="2568"/>
            <x v="2570"/>
            <x v="2574"/>
            <x v="2575"/>
            <x v="2585"/>
            <x v="2588"/>
            <x v="2589"/>
            <x v="2592"/>
            <x v="2594"/>
            <x v="2599"/>
            <x v="2602"/>
            <x v="2603"/>
            <x v="2609"/>
            <x v="2610"/>
            <x v="2612"/>
            <x v="2621"/>
            <x v="2625"/>
            <x v="2632"/>
            <x v="2634"/>
            <x v="2635"/>
            <x v="2637"/>
            <x v="2638"/>
            <x v="2641"/>
            <x v="2642"/>
            <x v="2643"/>
            <x v="2644"/>
            <x v="2648"/>
            <x v="2649"/>
            <x v="2651"/>
            <x v="2656"/>
            <x v="2657"/>
            <x v="2658"/>
            <x v="2659"/>
            <x v="2661"/>
            <x v="2670"/>
            <x v="2677"/>
            <x v="2680"/>
            <x v="2682"/>
          </reference>
        </references>
      </pivotArea>
    </format>
    <format dxfId="375">
      <pivotArea dataOnly="0" labelOnly="1" fieldPosition="0">
        <references count="1">
          <reference field="6" count="50">
            <x v="2683"/>
            <x v="2690"/>
            <x v="2695"/>
            <x v="2697"/>
            <x v="2700"/>
            <x v="2703"/>
            <x v="2711"/>
            <x v="2713"/>
            <x v="2717"/>
            <x v="2718"/>
            <x v="2720"/>
            <x v="2724"/>
            <x v="2726"/>
            <x v="2728"/>
            <x v="2730"/>
            <x v="2734"/>
            <x v="2736"/>
            <x v="2738"/>
            <x v="2742"/>
            <x v="2743"/>
            <x v="2752"/>
            <x v="2753"/>
            <x v="2757"/>
            <x v="2762"/>
            <x v="2764"/>
            <x v="2766"/>
            <x v="2772"/>
            <x v="2777"/>
            <x v="2781"/>
            <x v="2787"/>
            <x v="2812"/>
            <x v="2819"/>
            <x v="2821"/>
            <x v="2823"/>
            <x v="2825"/>
            <x v="2826"/>
            <x v="2828"/>
            <x v="2830"/>
            <x v="2839"/>
            <x v="2841"/>
            <x v="2843"/>
            <x v="2845"/>
            <x v="2847"/>
            <x v="2848"/>
            <x v="2852"/>
            <x v="2853"/>
            <x v="2857"/>
            <x v="2861"/>
            <x v="2864"/>
            <x v="2871"/>
          </reference>
        </references>
      </pivotArea>
    </format>
    <format dxfId="374">
      <pivotArea dataOnly="0" labelOnly="1" fieldPosition="0">
        <references count="1">
          <reference field="6" count="33">
            <x v="20"/>
            <x v="283"/>
            <x v="330"/>
            <x v="429"/>
            <x v="455"/>
            <x v="477"/>
            <x v="489"/>
            <x v="512"/>
            <x v="545"/>
            <x v="556"/>
            <x v="643"/>
            <x v="653"/>
            <x v="715"/>
            <x v="737"/>
            <x v="887"/>
            <x v="911"/>
            <x v="990"/>
            <x v="1193"/>
            <x v="1239"/>
            <x v="1495"/>
            <x v="1557"/>
            <x v="1729"/>
            <x v="1835"/>
            <x v="1855"/>
            <x v="1947"/>
            <x v="2024"/>
            <x v="2183"/>
            <x v="2241"/>
            <x v="2294"/>
            <x v="2316"/>
            <x v="2821"/>
            <x v="2848"/>
            <x v="2880"/>
          </reference>
        </references>
      </pivotArea>
    </format>
    <format dxfId="373">
      <pivotArea dataOnly="0" labelOnly="1" fieldPosition="0">
        <references count="1">
          <reference field="6" count="50">
            <x v="0"/>
            <x v="4"/>
            <x v="11"/>
            <x v="14"/>
            <x v="16"/>
            <x v="20"/>
            <x v="35"/>
            <x v="37"/>
            <x v="38"/>
            <x v="40"/>
            <x v="41"/>
            <x v="43"/>
            <x v="59"/>
            <x v="61"/>
            <x v="64"/>
            <x v="65"/>
            <x v="66"/>
            <x v="72"/>
            <x v="76"/>
            <x v="77"/>
            <x v="78"/>
            <x v="81"/>
            <x v="82"/>
            <x v="83"/>
            <x v="86"/>
            <x v="87"/>
            <x v="88"/>
            <x v="91"/>
            <x v="102"/>
            <x v="104"/>
            <x v="106"/>
            <x v="108"/>
            <x v="109"/>
            <x v="112"/>
            <x v="113"/>
            <x v="114"/>
            <x v="115"/>
            <x v="118"/>
            <x v="121"/>
            <x v="124"/>
            <x v="125"/>
            <x v="127"/>
            <x v="130"/>
            <x v="134"/>
            <x v="137"/>
            <x v="142"/>
            <x v="143"/>
            <x v="148"/>
            <x v="154"/>
            <x v="158"/>
          </reference>
        </references>
      </pivotArea>
    </format>
    <format dxfId="372">
      <pivotArea dataOnly="0" labelOnly="1" fieldPosition="0">
        <references count="1">
          <reference field="6" count="50">
            <x v="159"/>
            <x v="160"/>
            <x v="163"/>
            <x v="165"/>
            <x v="167"/>
            <x v="170"/>
            <x v="174"/>
            <x v="176"/>
            <x v="181"/>
            <x v="182"/>
            <x v="183"/>
            <x v="185"/>
            <x v="191"/>
            <x v="193"/>
            <x v="195"/>
            <x v="196"/>
            <x v="199"/>
            <x v="202"/>
            <x v="212"/>
            <x v="220"/>
            <x v="222"/>
            <x v="223"/>
            <x v="224"/>
            <x v="229"/>
            <x v="230"/>
            <x v="239"/>
            <x v="247"/>
            <x v="253"/>
            <x v="255"/>
            <x v="259"/>
            <x v="261"/>
            <x v="267"/>
            <x v="268"/>
            <x v="270"/>
            <x v="272"/>
            <x v="273"/>
            <x v="274"/>
            <x v="276"/>
            <x v="279"/>
            <x v="281"/>
            <x v="283"/>
            <x v="284"/>
            <x v="286"/>
            <x v="289"/>
            <x v="293"/>
            <x v="296"/>
            <x v="298"/>
            <x v="300"/>
            <x v="303"/>
            <x v="318"/>
          </reference>
        </references>
      </pivotArea>
    </format>
    <format dxfId="371">
      <pivotArea dataOnly="0" labelOnly="1" fieldPosition="0">
        <references count="1">
          <reference field="6" count="50">
            <x v="322"/>
            <x v="324"/>
            <x v="330"/>
            <x v="335"/>
            <x v="336"/>
            <x v="340"/>
            <x v="350"/>
            <x v="352"/>
            <x v="357"/>
            <x v="362"/>
            <x v="368"/>
            <x v="371"/>
            <x v="379"/>
            <x v="382"/>
            <x v="385"/>
            <x v="386"/>
            <x v="388"/>
            <x v="389"/>
            <x v="392"/>
            <x v="397"/>
            <x v="399"/>
            <x v="401"/>
            <x v="402"/>
            <x v="404"/>
            <x v="406"/>
            <x v="407"/>
            <x v="408"/>
            <x v="411"/>
            <x v="412"/>
            <x v="413"/>
            <x v="419"/>
            <x v="420"/>
            <x v="422"/>
            <x v="427"/>
            <x v="429"/>
            <x v="431"/>
            <x v="435"/>
            <x v="438"/>
            <x v="443"/>
            <x v="444"/>
            <x v="448"/>
            <x v="451"/>
            <x v="452"/>
            <x v="454"/>
            <x v="455"/>
            <x v="460"/>
            <x v="464"/>
            <x v="465"/>
            <x v="466"/>
            <x v="469"/>
          </reference>
        </references>
      </pivotArea>
    </format>
    <format dxfId="370">
      <pivotArea dataOnly="0" labelOnly="1" fieldPosition="0">
        <references count="1">
          <reference field="6" count="50">
            <x v="477"/>
            <x v="478"/>
            <x v="480"/>
            <x v="482"/>
            <x v="485"/>
            <x v="489"/>
            <x v="492"/>
            <x v="493"/>
            <x v="498"/>
            <x v="499"/>
            <x v="501"/>
            <x v="503"/>
            <x v="504"/>
            <x v="508"/>
            <x v="509"/>
            <x v="511"/>
            <x v="512"/>
            <x v="517"/>
            <x v="518"/>
            <x v="522"/>
            <x v="530"/>
            <x v="532"/>
            <x v="533"/>
            <x v="537"/>
            <x v="541"/>
            <x v="545"/>
            <x v="547"/>
            <x v="550"/>
            <x v="551"/>
            <x v="556"/>
            <x v="557"/>
            <x v="558"/>
            <x v="561"/>
            <x v="572"/>
            <x v="579"/>
            <x v="583"/>
            <x v="589"/>
            <x v="590"/>
            <x v="592"/>
            <x v="593"/>
            <x v="603"/>
            <x v="604"/>
            <x v="611"/>
            <x v="615"/>
            <x v="618"/>
            <x v="629"/>
            <x v="631"/>
            <x v="637"/>
            <x v="639"/>
            <x v="640"/>
          </reference>
        </references>
      </pivotArea>
    </format>
    <format dxfId="369">
      <pivotArea dataOnly="0" labelOnly="1" fieldPosition="0">
        <references count="1">
          <reference field="6" count="50">
            <x v="642"/>
            <x v="643"/>
            <x v="653"/>
            <x v="656"/>
            <x v="657"/>
            <x v="660"/>
            <x v="669"/>
            <x v="674"/>
            <x v="679"/>
            <x v="682"/>
            <x v="683"/>
            <x v="685"/>
            <x v="695"/>
            <x v="696"/>
            <x v="698"/>
            <x v="706"/>
            <x v="709"/>
            <x v="714"/>
            <x v="715"/>
            <x v="716"/>
            <x v="718"/>
            <x v="724"/>
            <x v="725"/>
            <x v="737"/>
            <x v="740"/>
            <x v="741"/>
            <x v="743"/>
            <x v="749"/>
            <x v="751"/>
            <x v="759"/>
            <x v="768"/>
            <x v="769"/>
            <x v="773"/>
            <x v="774"/>
            <x v="775"/>
            <x v="778"/>
            <x v="779"/>
            <x v="781"/>
            <x v="785"/>
            <x v="787"/>
            <x v="795"/>
            <x v="797"/>
            <x v="802"/>
            <x v="803"/>
            <x v="804"/>
            <x v="805"/>
            <x v="806"/>
            <x v="808"/>
            <x v="817"/>
            <x v="818"/>
          </reference>
        </references>
      </pivotArea>
    </format>
    <format dxfId="368">
      <pivotArea dataOnly="0" labelOnly="1" fieldPosition="0">
        <references count="1">
          <reference field="6" count="50">
            <x v="825"/>
            <x v="826"/>
            <x v="834"/>
            <x v="837"/>
            <x v="839"/>
            <x v="841"/>
            <x v="844"/>
            <x v="846"/>
            <x v="847"/>
            <x v="854"/>
            <x v="858"/>
            <x v="859"/>
            <x v="861"/>
            <x v="862"/>
            <x v="864"/>
            <x v="865"/>
            <x v="870"/>
            <x v="872"/>
            <x v="875"/>
            <x v="883"/>
            <x v="886"/>
            <x v="887"/>
            <x v="891"/>
            <x v="895"/>
            <x v="896"/>
            <x v="900"/>
            <x v="905"/>
            <x v="910"/>
            <x v="911"/>
            <x v="912"/>
            <x v="913"/>
            <x v="916"/>
            <x v="918"/>
            <x v="919"/>
            <x v="920"/>
            <x v="921"/>
            <x v="923"/>
            <x v="926"/>
            <x v="928"/>
            <x v="930"/>
            <x v="932"/>
            <x v="933"/>
            <x v="934"/>
            <x v="937"/>
            <x v="939"/>
            <x v="940"/>
            <x v="953"/>
            <x v="954"/>
            <x v="955"/>
            <x v="956"/>
          </reference>
        </references>
      </pivotArea>
    </format>
    <format dxfId="367">
      <pivotArea dataOnly="0" labelOnly="1" fieldPosition="0">
        <references count="1">
          <reference field="6" count="50">
            <x v="963"/>
            <x v="969"/>
            <x v="973"/>
            <x v="975"/>
            <x v="978"/>
            <x v="984"/>
            <x v="990"/>
            <x v="995"/>
            <x v="996"/>
            <x v="997"/>
            <x v="1000"/>
            <x v="1005"/>
            <x v="1015"/>
            <x v="1019"/>
            <x v="1021"/>
            <x v="1022"/>
            <x v="1024"/>
            <x v="1032"/>
            <x v="1036"/>
            <x v="1038"/>
            <x v="1040"/>
            <x v="1042"/>
            <x v="1044"/>
            <x v="1050"/>
            <x v="1054"/>
            <x v="1058"/>
            <x v="1059"/>
            <x v="1062"/>
            <x v="1065"/>
            <x v="1067"/>
            <x v="1071"/>
            <x v="1076"/>
            <x v="1078"/>
            <x v="1088"/>
            <x v="1089"/>
            <x v="1091"/>
            <x v="1092"/>
            <x v="1095"/>
            <x v="1096"/>
            <x v="1097"/>
            <x v="1099"/>
            <x v="1100"/>
            <x v="1108"/>
            <x v="1109"/>
            <x v="1111"/>
            <x v="1113"/>
            <x v="1115"/>
            <x v="1118"/>
            <x v="1122"/>
            <x v="1126"/>
          </reference>
        </references>
      </pivotArea>
    </format>
    <format dxfId="366">
      <pivotArea dataOnly="0" labelOnly="1" fieldPosition="0">
        <references count="1">
          <reference field="6" count="50">
            <x v="1128"/>
            <x v="1130"/>
            <x v="1131"/>
            <x v="1137"/>
            <x v="1147"/>
            <x v="1148"/>
            <x v="1152"/>
            <x v="1157"/>
            <x v="1158"/>
            <x v="1160"/>
            <x v="1163"/>
            <x v="1164"/>
            <x v="1167"/>
            <x v="1169"/>
            <x v="1170"/>
            <x v="1174"/>
            <x v="1177"/>
            <x v="1180"/>
            <x v="1184"/>
            <x v="1190"/>
            <x v="1192"/>
            <x v="1193"/>
            <x v="1201"/>
            <x v="1202"/>
            <x v="1204"/>
            <x v="1207"/>
            <x v="1210"/>
            <x v="1218"/>
            <x v="1221"/>
            <x v="1222"/>
            <x v="1226"/>
            <x v="1227"/>
            <x v="1239"/>
            <x v="1241"/>
            <x v="1244"/>
            <x v="1250"/>
            <x v="1253"/>
            <x v="1255"/>
            <x v="1267"/>
            <x v="1268"/>
            <x v="1269"/>
            <x v="1272"/>
            <x v="1273"/>
            <x v="1274"/>
            <x v="1277"/>
            <x v="1283"/>
            <x v="1287"/>
            <x v="1290"/>
            <x v="1294"/>
            <x v="1299"/>
          </reference>
        </references>
      </pivotArea>
    </format>
    <format dxfId="365">
      <pivotArea dataOnly="0" labelOnly="1" fieldPosition="0">
        <references count="1">
          <reference field="6" count="50">
            <x v="1300"/>
            <x v="1301"/>
            <x v="1303"/>
            <x v="1304"/>
            <x v="1309"/>
            <x v="1313"/>
            <x v="1314"/>
            <x v="1319"/>
            <x v="1322"/>
            <x v="1327"/>
            <x v="1328"/>
            <x v="1330"/>
            <x v="1331"/>
            <x v="1334"/>
            <x v="1337"/>
            <x v="1344"/>
            <x v="1345"/>
            <x v="1348"/>
            <x v="1355"/>
            <x v="1359"/>
            <x v="1360"/>
            <x v="1364"/>
            <x v="1365"/>
            <x v="1369"/>
            <x v="1370"/>
            <x v="1373"/>
            <x v="1374"/>
            <x v="1377"/>
            <x v="1388"/>
            <x v="1389"/>
            <x v="1393"/>
            <x v="1394"/>
            <x v="1396"/>
            <x v="1398"/>
            <x v="1401"/>
            <x v="1402"/>
            <x v="1404"/>
            <x v="1408"/>
            <x v="1409"/>
            <x v="1415"/>
            <x v="1425"/>
            <x v="1428"/>
            <x v="1429"/>
            <x v="1432"/>
            <x v="1435"/>
            <x v="1437"/>
            <x v="1438"/>
            <x v="1439"/>
            <x v="1443"/>
            <x v="1447"/>
          </reference>
        </references>
      </pivotArea>
    </format>
    <format dxfId="364">
      <pivotArea dataOnly="0" labelOnly="1" fieldPosition="0">
        <references count="1">
          <reference field="6" count="50">
            <x v="1451"/>
            <x v="1461"/>
            <x v="1479"/>
            <x v="1483"/>
            <x v="1485"/>
            <x v="1487"/>
            <x v="1488"/>
            <x v="1490"/>
            <x v="1495"/>
            <x v="1496"/>
            <x v="1497"/>
            <x v="1502"/>
            <x v="1504"/>
            <x v="1511"/>
            <x v="1512"/>
            <x v="1520"/>
            <x v="1526"/>
            <x v="1529"/>
            <x v="1530"/>
            <x v="1537"/>
            <x v="1542"/>
            <x v="1545"/>
            <x v="1548"/>
            <x v="1555"/>
            <x v="1557"/>
            <x v="1560"/>
            <x v="1562"/>
            <x v="1579"/>
            <x v="1580"/>
            <x v="1581"/>
            <x v="1592"/>
            <x v="1597"/>
            <x v="1598"/>
            <x v="1601"/>
            <x v="1608"/>
            <x v="1614"/>
            <x v="1618"/>
            <x v="1626"/>
            <x v="1631"/>
            <x v="1632"/>
            <x v="1633"/>
            <x v="1636"/>
            <x v="1642"/>
            <x v="1651"/>
            <x v="1656"/>
            <x v="1659"/>
            <x v="1660"/>
            <x v="1661"/>
            <x v="1664"/>
            <x v="1668"/>
          </reference>
        </references>
      </pivotArea>
    </format>
    <format dxfId="363">
      <pivotArea dataOnly="0" labelOnly="1" fieldPosition="0">
        <references count="1">
          <reference field="6" count="50">
            <x v="1669"/>
            <x v="1671"/>
            <x v="1674"/>
            <x v="1681"/>
            <x v="1686"/>
            <x v="1690"/>
            <x v="1693"/>
            <x v="1697"/>
            <x v="1698"/>
            <x v="1699"/>
            <x v="1705"/>
            <x v="1715"/>
            <x v="1716"/>
            <x v="1717"/>
            <x v="1721"/>
            <x v="1722"/>
            <x v="1724"/>
            <x v="1729"/>
            <x v="1734"/>
            <x v="1744"/>
            <x v="1745"/>
            <x v="1750"/>
            <x v="1754"/>
            <x v="1765"/>
            <x v="1767"/>
            <x v="1768"/>
            <x v="1772"/>
            <x v="1773"/>
            <x v="1774"/>
            <x v="1775"/>
            <x v="1780"/>
            <x v="1782"/>
            <x v="1792"/>
            <x v="1794"/>
            <x v="1800"/>
            <x v="1810"/>
            <x v="1812"/>
            <x v="1815"/>
            <x v="1816"/>
            <x v="1817"/>
            <x v="1818"/>
            <x v="1819"/>
            <x v="1825"/>
            <x v="1826"/>
            <x v="1829"/>
            <x v="1830"/>
            <x v="1832"/>
            <x v="1833"/>
            <x v="1835"/>
            <x v="1837"/>
          </reference>
        </references>
      </pivotArea>
    </format>
    <format dxfId="362">
      <pivotArea dataOnly="0" labelOnly="1" fieldPosition="0">
        <references count="1">
          <reference field="6" count="50">
            <x v="1839"/>
            <x v="1840"/>
            <x v="1841"/>
            <x v="1846"/>
            <x v="1853"/>
            <x v="1855"/>
            <x v="1859"/>
            <x v="1861"/>
            <x v="1873"/>
            <x v="1876"/>
            <x v="1880"/>
            <x v="1881"/>
            <x v="1883"/>
            <x v="1884"/>
            <x v="1885"/>
            <x v="1886"/>
            <x v="1888"/>
            <x v="1889"/>
            <x v="1893"/>
            <x v="1896"/>
            <x v="1900"/>
            <x v="1902"/>
            <x v="1904"/>
            <x v="1905"/>
            <x v="1908"/>
            <x v="1910"/>
            <x v="1911"/>
            <x v="1920"/>
            <x v="1921"/>
            <x v="1924"/>
            <x v="1925"/>
            <x v="1926"/>
            <x v="1927"/>
            <x v="1930"/>
            <x v="1943"/>
            <x v="1947"/>
            <x v="1952"/>
            <x v="1956"/>
            <x v="1960"/>
            <x v="1964"/>
            <x v="1967"/>
            <x v="1975"/>
            <x v="1983"/>
            <x v="1984"/>
            <x v="1990"/>
            <x v="1997"/>
            <x v="1999"/>
            <x v="2002"/>
            <x v="2003"/>
            <x v="2009"/>
          </reference>
        </references>
      </pivotArea>
    </format>
    <format dxfId="361">
      <pivotArea dataOnly="0" labelOnly="1" fieldPosition="0">
        <references count="1">
          <reference field="6" count="50">
            <x v="2010"/>
            <x v="2016"/>
            <x v="2021"/>
            <x v="2024"/>
            <x v="2031"/>
            <x v="2032"/>
            <x v="2039"/>
            <x v="2044"/>
            <x v="2048"/>
            <x v="2056"/>
            <x v="2065"/>
            <x v="2066"/>
            <x v="2068"/>
            <x v="2075"/>
            <x v="2076"/>
            <x v="2081"/>
            <x v="2088"/>
            <x v="2089"/>
            <x v="2092"/>
            <x v="2094"/>
            <x v="2096"/>
            <x v="2112"/>
            <x v="2117"/>
            <x v="2120"/>
            <x v="2126"/>
            <x v="2128"/>
            <x v="2130"/>
            <x v="2134"/>
            <x v="2136"/>
            <x v="2139"/>
            <x v="2140"/>
            <x v="2141"/>
            <x v="2145"/>
            <x v="2146"/>
            <x v="2147"/>
            <x v="2150"/>
            <x v="2156"/>
            <x v="2167"/>
            <x v="2177"/>
            <x v="2178"/>
            <x v="2180"/>
            <x v="2181"/>
            <x v="2183"/>
            <x v="2195"/>
            <x v="2196"/>
            <x v="2202"/>
            <x v="2207"/>
            <x v="2213"/>
            <x v="2217"/>
            <x v="2220"/>
          </reference>
        </references>
      </pivotArea>
    </format>
    <format dxfId="360">
      <pivotArea dataOnly="0" labelOnly="1" fieldPosition="0">
        <references count="1">
          <reference field="6" count="50">
            <x v="2221"/>
            <x v="2222"/>
            <x v="2231"/>
            <x v="2234"/>
            <x v="2235"/>
            <x v="2236"/>
            <x v="2241"/>
            <x v="2243"/>
            <x v="2244"/>
            <x v="2245"/>
            <x v="2251"/>
            <x v="2254"/>
            <x v="2257"/>
            <x v="2260"/>
            <x v="2261"/>
            <x v="2262"/>
            <x v="2263"/>
            <x v="2268"/>
            <x v="2270"/>
            <x v="2272"/>
            <x v="2274"/>
            <x v="2276"/>
            <x v="2278"/>
            <x v="2280"/>
            <x v="2281"/>
            <x v="2287"/>
            <x v="2294"/>
            <x v="2296"/>
            <x v="2299"/>
            <x v="2305"/>
            <x v="2307"/>
            <x v="2308"/>
            <x v="2316"/>
            <x v="2321"/>
            <x v="2322"/>
            <x v="2329"/>
            <x v="2332"/>
            <x v="2337"/>
            <x v="2338"/>
            <x v="2351"/>
            <x v="2352"/>
            <x v="2353"/>
            <x v="2354"/>
            <x v="2358"/>
            <x v="2360"/>
            <x v="2362"/>
            <x v="2369"/>
            <x v="2373"/>
            <x v="2375"/>
            <x v="2377"/>
          </reference>
        </references>
      </pivotArea>
    </format>
    <format dxfId="359">
      <pivotArea dataOnly="0" labelOnly="1" fieldPosition="0">
        <references count="1">
          <reference field="6" count="50">
            <x v="2379"/>
            <x v="2381"/>
            <x v="2382"/>
            <x v="2385"/>
            <x v="2390"/>
            <x v="2393"/>
            <x v="2394"/>
            <x v="2398"/>
            <x v="2403"/>
            <x v="2404"/>
            <x v="2409"/>
            <x v="2410"/>
            <x v="2415"/>
            <x v="2418"/>
            <x v="2426"/>
            <x v="2428"/>
            <x v="2430"/>
            <x v="2432"/>
            <x v="2435"/>
            <x v="2441"/>
            <x v="2443"/>
            <x v="2445"/>
            <x v="2453"/>
            <x v="2454"/>
            <x v="2456"/>
            <x v="2458"/>
            <x v="2460"/>
            <x v="2466"/>
            <x v="2471"/>
            <x v="2476"/>
            <x v="2479"/>
            <x v="2481"/>
            <x v="2482"/>
            <x v="2485"/>
            <x v="2489"/>
            <x v="2494"/>
            <x v="2495"/>
            <x v="2497"/>
            <x v="2498"/>
            <x v="2499"/>
            <x v="2501"/>
            <x v="2504"/>
            <x v="2505"/>
            <x v="2507"/>
            <x v="2515"/>
            <x v="2516"/>
            <x v="2521"/>
            <x v="2525"/>
            <x v="2528"/>
            <x v="2530"/>
          </reference>
        </references>
      </pivotArea>
    </format>
    <format dxfId="358">
      <pivotArea dataOnly="0" labelOnly="1" fieldPosition="0">
        <references count="1">
          <reference field="6" count="50">
            <x v="2537"/>
            <x v="2540"/>
            <x v="2543"/>
            <x v="2544"/>
            <x v="2546"/>
            <x v="2547"/>
            <x v="2548"/>
            <x v="2549"/>
            <x v="2555"/>
            <x v="2559"/>
            <x v="2562"/>
            <x v="2565"/>
            <x v="2568"/>
            <x v="2570"/>
            <x v="2574"/>
            <x v="2575"/>
            <x v="2585"/>
            <x v="2588"/>
            <x v="2589"/>
            <x v="2592"/>
            <x v="2594"/>
            <x v="2599"/>
            <x v="2602"/>
            <x v="2603"/>
            <x v="2609"/>
            <x v="2610"/>
            <x v="2612"/>
            <x v="2621"/>
            <x v="2625"/>
            <x v="2632"/>
            <x v="2634"/>
            <x v="2635"/>
            <x v="2637"/>
            <x v="2638"/>
            <x v="2641"/>
            <x v="2642"/>
            <x v="2643"/>
            <x v="2644"/>
            <x v="2648"/>
            <x v="2649"/>
            <x v="2651"/>
            <x v="2656"/>
            <x v="2657"/>
            <x v="2658"/>
            <x v="2659"/>
            <x v="2661"/>
            <x v="2670"/>
            <x v="2677"/>
            <x v="2680"/>
            <x v="2682"/>
          </reference>
        </references>
      </pivotArea>
    </format>
    <format dxfId="357">
      <pivotArea dataOnly="0" labelOnly="1" fieldPosition="0">
        <references count="1">
          <reference field="6" count="50">
            <x v="2683"/>
            <x v="2690"/>
            <x v="2695"/>
            <x v="2697"/>
            <x v="2700"/>
            <x v="2703"/>
            <x v="2711"/>
            <x v="2713"/>
            <x v="2717"/>
            <x v="2718"/>
            <x v="2720"/>
            <x v="2724"/>
            <x v="2726"/>
            <x v="2728"/>
            <x v="2730"/>
            <x v="2734"/>
            <x v="2736"/>
            <x v="2738"/>
            <x v="2742"/>
            <x v="2743"/>
            <x v="2752"/>
            <x v="2753"/>
            <x v="2757"/>
            <x v="2762"/>
            <x v="2764"/>
            <x v="2766"/>
            <x v="2772"/>
            <x v="2777"/>
            <x v="2781"/>
            <x v="2787"/>
            <x v="2812"/>
            <x v="2819"/>
            <x v="2821"/>
            <x v="2823"/>
            <x v="2825"/>
            <x v="2826"/>
            <x v="2828"/>
            <x v="2830"/>
            <x v="2839"/>
            <x v="2841"/>
            <x v="2843"/>
            <x v="2845"/>
            <x v="2847"/>
            <x v="2848"/>
            <x v="2852"/>
            <x v="2853"/>
            <x v="2857"/>
            <x v="2861"/>
            <x v="2864"/>
            <x v="2871"/>
          </reference>
        </references>
      </pivotArea>
    </format>
    <format dxfId="356">
      <pivotArea dataOnly="0" labelOnly="1" fieldPosition="0">
        <references count="1">
          <reference field="6" count="50">
            <x v="0"/>
            <x v="4"/>
            <x v="11"/>
            <x v="14"/>
            <x v="16"/>
            <x v="20"/>
            <x v="35"/>
            <x v="37"/>
            <x v="38"/>
            <x v="40"/>
            <x v="41"/>
            <x v="43"/>
            <x v="59"/>
            <x v="61"/>
            <x v="64"/>
            <x v="65"/>
            <x v="66"/>
            <x v="72"/>
            <x v="76"/>
            <x v="77"/>
            <x v="78"/>
            <x v="81"/>
            <x v="82"/>
            <x v="83"/>
            <x v="86"/>
            <x v="87"/>
            <x v="88"/>
            <x v="91"/>
            <x v="102"/>
            <x v="104"/>
            <x v="106"/>
            <x v="108"/>
            <x v="109"/>
            <x v="112"/>
            <x v="113"/>
            <x v="114"/>
            <x v="115"/>
            <x v="118"/>
            <x v="121"/>
            <x v="124"/>
            <x v="125"/>
            <x v="127"/>
            <x v="130"/>
            <x v="134"/>
            <x v="135"/>
            <x v="137"/>
            <x v="142"/>
            <x v="143"/>
            <x v="148"/>
            <x v="154"/>
          </reference>
        </references>
      </pivotArea>
    </format>
    <format dxfId="355">
      <pivotArea dataOnly="0" labelOnly="1" fieldPosition="0">
        <references count="1">
          <reference field="6" count="50">
            <x v="158"/>
            <x v="159"/>
            <x v="160"/>
            <x v="163"/>
            <x v="165"/>
            <x v="167"/>
            <x v="170"/>
            <x v="174"/>
            <x v="176"/>
            <x v="181"/>
            <x v="182"/>
            <x v="183"/>
            <x v="185"/>
            <x v="191"/>
            <x v="193"/>
            <x v="195"/>
            <x v="196"/>
            <x v="199"/>
            <x v="202"/>
            <x v="212"/>
            <x v="220"/>
            <x v="222"/>
            <x v="223"/>
            <x v="224"/>
            <x v="229"/>
            <x v="230"/>
            <x v="239"/>
            <x v="247"/>
            <x v="253"/>
            <x v="255"/>
            <x v="259"/>
            <x v="261"/>
            <x v="267"/>
            <x v="268"/>
            <x v="270"/>
            <x v="272"/>
            <x v="273"/>
            <x v="274"/>
            <x v="276"/>
            <x v="279"/>
            <x v="281"/>
            <x v="283"/>
            <x v="284"/>
            <x v="286"/>
            <x v="289"/>
            <x v="293"/>
            <x v="296"/>
            <x v="298"/>
            <x v="300"/>
            <x v="303"/>
          </reference>
        </references>
      </pivotArea>
    </format>
    <format dxfId="354">
      <pivotArea dataOnly="0" labelOnly="1" fieldPosition="0">
        <references count="1">
          <reference field="6" count="50">
            <x v="318"/>
            <x v="322"/>
            <x v="324"/>
            <x v="330"/>
            <x v="335"/>
            <x v="336"/>
            <x v="340"/>
            <x v="350"/>
            <x v="352"/>
            <x v="357"/>
            <x v="362"/>
            <x v="368"/>
            <x v="371"/>
            <x v="379"/>
            <x v="382"/>
            <x v="385"/>
            <x v="386"/>
            <x v="388"/>
            <x v="389"/>
            <x v="392"/>
            <x v="397"/>
            <x v="399"/>
            <x v="401"/>
            <x v="402"/>
            <x v="404"/>
            <x v="406"/>
            <x v="407"/>
            <x v="408"/>
            <x v="411"/>
            <x v="412"/>
            <x v="413"/>
            <x v="419"/>
            <x v="420"/>
            <x v="422"/>
            <x v="427"/>
            <x v="429"/>
            <x v="431"/>
            <x v="435"/>
            <x v="438"/>
            <x v="443"/>
            <x v="444"/>
            <x v="448"/>
            <x v="451"/>
            <x v="452"/>
            <x v="454"/>
            <x v="455"/>
            <x v="460"/>
            <x v="464"/>
            <x v="465"/>
            <x v="466"/>
          </reference>
        </references>
      </pivotArea>
    </format>
    <format dxfId="353">
      <pivotArea dataOnly="0" labelOnly="1" fieldPosition="0">
        <references count="1">
          <reference field="6" count="50">
            <x v="469"/>
            <x v="477"/>
            <x v="478"/>
            <x v="480"/>
            <x v="482"/>
            <x v="485"/>
            <x v="489"/>
            <x v="492"/>
            <x v="493"/>
            <x v="498"/>
            <x v="499"/>
            <x v="501"/>
            <x v="503"/>
            <x v="504"/>
            <x v="508"/>
            <x v="509"/>
            <x v="511"/>
            <x v="512"/>
            <x v="517"/>
            <x v="518"/>
            <x v="522"/>
            <x v="530"/>
            <x v="532"/>
            <x v="533"/>
            <x v="537"/>
            <x v="541"/>
            <x v="545"/>
            <x v="547"/>
            <x v="550"/>
            <x v="551"/>
            <x v="556"/>
            <x v="557"/>
            <x v="558"/>
            <x v="561"/>
            <x v="572"/>
            <x v="579"/>
            <x v="583"/>
            <x v="589"/>
            <x v="590"/>
            <x v="592"/>
            <x v="593"/>
            <x v="603"/>
            <x v="604"/>
            <x v="611"/>
            <x v="615"/>
            <x v="618"/>
            <x v="629"/>
            <x v="631"/>
            <x v="637"/>
            <x v="639"/>
          </reference>
        </references>
      </pivotArea>
    </format>
    <format dxfId="352">
      <pivotArea dataOnly="0" labelOnly="1" fieldPosition="0">
        <references count="1">
          <reference field="6" count="50">
            <x v="640"/>
            <x v="642"/>
            <x v="643"/>
            <x v="653"/>
            <x v="656"/>
            <x v="657"/>
            <x v="660"/>
            <x v="669"/>
            <x v="674"/>
            <x v="679"/>
            <x v="682"/>
            <x v="683"/>
            <x v="685"/>
            <x v="695"/>
            <x v="696"/>
            <x v="698"/>
            <x v="706"/>
            <x v="709"/>
            <x v="714"/>
            <x v="715"/>
            <x v="716"/>
            <x v="718"/>
            <x v="724"/>
            <x v="725"/>
            <x v="737"/>
            <x v="740"/>
            <x v="741"/>
            <x v="743"/>
            <x v="749"/>
            <x v="751"/>
            <x v="759"/>
            <x v="768"/>
            <x v="769"/>
            <x v="773"/>
            <x v="774"/>
            <x v="775"/>
            <x v="778"/>
            <x v="779"/>
            <x v="781"/>
            <x v="785"/>
            <x v="787"/>
            <x v="795"/>
            <x v="797"/>
            <x v="802"/>
            <x v="803"/>
            <x v="804"/>
            <x v="805"/>
            <x v="806"/>
            <x v="808"/>
            <x v="817"/>
          </reference>
        </references>
      </pivotArea>
    </format>
    <format dxfId="351">
      <pivotArea dataOnly="0" labelOnly="1" fieldPosition="0">
        <references count="1">
          <reference field="6" count="50">
            <x v="818"/>
            <x v="825"/>
            <x v="826"/>
            <x v="834"/>
            <x v="837"/>
            <x v="839"/>
            <x v="841"/>
            <x v="844"/>
            <x v="846"/>
            <x v="847"/>
            <x v="854"/>
            <x v="858"/>
            <x v="859"/>
            <x v="861"/>
            <x v="862"/>
            <x v="864"/>
            <x v="865"/>
            <x v="870"/>
            <x v="872"/>
            <x v="875"/>
            <x v="883"/>
            <x v="886"/>
            <x v="887"/>
            <x v="891"/>
            <x v="895"/>
            <x v="896"/>
            <x v="900"/>
            <x v="905"/>
            <x v="910"/>
            <x v="911"/>
            <x v="912"/>
            <x v="913"/>
            <x v="916"/>
            <x v="918"/>
            <x v="919"/>
            <x v="920"/>
            <x v="921"/>
            <x v="923"/>
            <x v="926"/>
            <x v="928"/>
            <x v="930"/>
            <x v="932"/>
            <x v="933"/>
            <x v="934"/>
            <x v="937"/>
            <x v="939"/>
            <x v="940"/>
            <x v="953"/>
            <x v="954"/>
            <x v="955"/>
          </reference>
        </references>
      </pivotArea>
    </format>
    <format dxfId="350">
      <pivotArea dataOnly="0" labelOnly="1" fieldPosition="0">
        <references count="1">
          <reference field="6" count="50">
            <x v="956"/>
            <x v="963"/>
            <x v="969"/>
            <x v="973"/>
            <x v="975"/>
            <x v="978"/>
            <x v="984"/>
            <x v="990"/>
            <x v="995"/>
            <x v="996"/>
            <x v="997"/>
            <x v="1000"/>
            <x v="1005"/>
            <x v="1015"/>
            <x v="1019"/>
            <x v="1021"/>
            <x v="1022"/>
            <x v="1024"/>
            <x v="1032"/>
            <x v="1036"/>
            <x v="1038"/>
            <x v="1040"/>
            <x v="1042"/>
            <x v="1044"/>
            <x v="1050"/>
            <x v="1054"/>
            <x v="1058"/>
            <x v="1059"/>
            <x v="1062"/>
            <x v="1065"/>
            <x v="1067"/>
            <x v="1071"/>
            <x v="1076"/>
            <x v="1078"/>
            <x v="1088"/>
            <x v="1089"/>
            <x v="1091"/>
            <x v="1092"/>
            <x v="1095"/>
            <x v="1096"/>
            <x v="1097"/>
            <x v="1099"/>
            <x v="1100"/>
            <x v="1108"/>
            <x v="1109"/>
            <x v="1111"/>
            <x v="1113"/>
            <x v="1115"/>
            <x v="1118"/>
            <x v="1122"/>
          </reference>
        </references>
      </pivotArea>
    </format>
    <format dxfId="349">
      <pivotArea dataOnly="0" labelOnly="1" fieldPosition="0">
        <references count="1">
          <reference field="6" count="50">
            <x v="1126"/>
            <x v="1128"/>
            <x v="1130"/>
            <x v="1131"/>
            <x v="1137"/>
            <x v="1147"/>
            <x v="1148"/>
            <x v="1152"/>
            <x v="1157"/>
            <x v="1158"/>
            <x v="1160"/>
            <x v="1163"/>
            <x v="1164"/>
            <x v="1167"/>
            <x v="1169"/>
            <x v="1170"/>
            <x v="1174"/>
            <x v="1177"/>
            <x v="1180"/>
            <x v="1184"/>
            <x v="1190"/>
            <x v="1192"/>
            <x v="1193"/>
            <x v="1201"/>
            <x v="1202"/>
            <x v="1204"/>
            <x v="1207"/>
            <x v="1210"/>
            <x v="1218"/>
            <x v="1221"/>
            <x v="1222"/>
            <x v="1226"/>
            <x v="1227"/>
            <x v="1239"/>
            <x v="1241"/>
            <x v="1244"/>
            <x v="1250"/>
            <x v="1253"/>
            <x v="1255"/>
            <x v="1267"/>
            <x v="1268"/>
            <x v="1269"/>
            <x v="1272"/>
            <x v="1273"/>
            <x v="1274"/>
            <x v="1277"/>
            <x v="1283"/>
            <x v="1287"/>
            <x v="1290"/>
            <x v="1294"/>
          </reference>
        </references>
      </pivotArea>
    </format>
    <format dxfId="348">
      <pivotArea dataOnly="0" labelOnly="1" fieldPosition="0">
        <references count="1">
          <reference field="6" count="50">
            <x v="1299"/>
            <x v="1300"/>
            <x v="1301"/>
            <x v="1303"/>
            <x v="1304"/>
            <x v="1309"/>
            <x v="1313"/>
            <x v="1314"/>
            <x v="1319"/>
            <x v="1322"/>
            <x v="1327"/>
            <x v="1328"/>
            <x v="1330"/>
            <x v="1331"/>
            <x v="1334"/>
            <x v="1337"/>
            <x v="1344"/>
            <x v="1345"/>
            <x v="1348"/>
            <x v="1355"/>
            <x v="1359"/>
            <x v="1360"/>
            <x v="1364"/>
            <x v="1365"/>
            <x v="1369"/>
            <x v="1370"/>
            <x v="1373"/>
            <x v="1374"/>
            <x v="1377"/>
            <x v="1388"/>
            <x v="1389"/>
            <x v="1393"/>
            <x v="1394"/>
            <x v="1396"/>
            <x v="1398"/>
            <x v="1401"/>
            <x v="1402"/>
            <x v="1404"/>
            <x v="1408"/>
            <x v="1409"/>
            <x v="1415"/>
            <x v="1425"/>
            <x v="1428"/>
            <x v="1429"/>
            <x v="1432"/>
            <x v="1435"/>
            <x v="1437"/>
            <x v="1438"/>
            <x v="1439"/>
            <x v="1443"/>
          </reference>
        </references>
      </pivotArea>
    </format>
    <format dxfId="347">
      <pivotArea dataOnly="0" labelOnly="1" fieldPosition="0">
        <references count="1">
          <reference field="6" count="50">
            <x v="1447"/>
            <x v="1451"/>
            <x v="1461"/>
            <x v="1479"/>
            <x v="1483"/>
            <x v="1485"/>
            <x v="1487"/>
            <x v="1488"/>
            <x v="1490"/>
            <x v="1495"/>
            <x v="1496"/>
            <x v="1497"/>
            <x v="1502"/>
            <x v="1504"/>
            <x v="1511"/>
            <x v="1512"/>
            <x v="1520"/>
            <x v="1526"/>
            <x v="1529"/>
            <x v="1530"/>
            <x v="1537"/>
            <x v="1542"/>
            <x v="1545"/>
            <x v="1548"/>
            <x v="1555"/>
            <x v="1557"/>
            <x v="1560"/>
            <x v="1562"/>
            <x v="1579"/>
            <x v="1580"/>
            <x v="1581"/>
            <x v="1592"/>
            <x v="1597"/>
            <x v="1598"/>
            <x v="1601"/>
            <x v="1608"/>
            <x v="1614"/>
            <x v="1618"/>
            <x v="1626"/>
            <x v="1631"/>
            <x v="1632"/>
            <x v="1633"/>
            <x v="1636"/>
            <x v="1642"/>
            <x v="1651"/>
            <x v="1656"/>
            <x v="1659"/>
            <x v="1660"/>
            <x v="1661"/>
            <x v="1664"/>
          </reference>
        </references>
      </pivotArea>
    </format>
    <format dxfId="346">
      <pivotArea dataOnly="0" labelOnly="1" fieldPosition="0">
        <references count="1">
          <reference field="6" count="50">
            <x v="1668"/>
            <x v="1669"/>
            <x v="1671"/>
            <x v="1674"/>
            <x v="1681"/>
            <x v="1686"/>
            <x v="1690"/>
            <x v="1693"/>
            <x v="1697"/>
            <x v="1698"/>
            <x v="1699"/>
            <x v="1705"/>
            <x v="1715"/>
            <x v="1716"/>
            <x v="1717"/>
            <x v="1721"/>
            <x v="1722"/>
            <x v="1724"/>
            <x v="1729"/>
            <x v="1734"/>
            <x v="1744"/>
            <x v="1745"/>
            <x v="1750"/>
            <x v="1754"/>
            <x v="1765"/>
            <x v="1767"/>
            <x v="1768"/>
            <x v="1772"/>
            <x v="1773"/>
            <x v="1774"/>
            <x v="1775"/>
            <x v="1780"/>
            <x v="1782"/>
            <x v="1792"/>
            <x v="1794"/>
            <x v="1800"/>
            <x v="1810"/>
            <x v="1812"/>
            <x v="1815"/>
            <x v="1816"/>
            <x v="1817"/>
            <x v="1818"/>
            <x v="1819"/>
            <x v="1825"/>
            <x v="1826"/>
            <x v="1829"/>
            <x v="1830"/>
            <x v="1832"/>
            <x v="1833"/>
            <x v="1835"/>
          </reference>
        </references>
      </pivotArea>
    </format>
    <format dxfId="345">
      <pivotArea dataOnly="0" labelOnly="1" fieldPosition="0">
        <references count="1">
          <reference field="6" count="50">
            <x v="1837"/>
            <x v="1839"/>
            <x v="1840"/>
            <x v="1841"/>
            <x v="1846"/>
            <x v="1853"/>
            <x v="1855"/>
            <x v="1859"/>
            <x v="1861"/>
            <x v="1873"/>
            <x v="1876"/>
            <x v="1880"/>
            <x v="1881"/>
            <x v="1883"/>
            <x v="1884"/>
            <x v="1885"/>
            <x v="1886"/>
            <x v="1888"/>
            <x v="1889"/>
            <x v="1893"/>
            <x v="1896"/>
            <x v="1900"/>
            <x v="1902"/>
            <x v="1904"/>
            <x v="1905"/>
            <x v="1908"/>
            <x v="1910"/>
            <x v="1911"/>
            <x v="1920"/>
            <x v="1921"/>
            <x v="1924"/>
            <x v="1925"/>
            <x v="1926"/>
            <x v="1927"/>
            <x v="1930"/>
            <x v="1943"/>
            <x v="1947"/>
            <x v="1952"/>
            <x v="1956"/>
            <x v="1960"/>
            <x v="1964"/>
            <x v="1967"/>
            <x v="1975"/>
            <x v="1983"/>
            <x v="1984"/>
            <x v="1990"/>
            <x v="1997"/>
            <x v="1999"/>
            <x v="2002"/>
            <x v="2003"/>
          </reference>
        </references>
      </pivotArea>
    </format>
    <format dxfId="344">
      <pivotArea dataOnly="0" labelOnly="1" fieldPosition="0">
        <references count="1">
          <reference field="6" count="50">
            <x v="2009"/>
            <x v="2010"/>
            <x v="2016"/>
            <x v="2021"/>
            <x v="2024"/>
            <x v="2031"/>
            <x v="2032"/>
            <x v="2039"/>
            <x v="2044"/>
            <x v="2048"/>
            <x v="2056"/>
            <x v="2065"/>
            <x v="2066"/>
            <x v="2068"/>
            <x v="2075"/>
            <x v="2076"/>
            <x v="2081"/>
            <x v="2088"/>
            <x v="2089"/>
            <x v="2092"/>
            <x v="2094"/>
            <x v="2096"/>
            <x v="2112"/>
            <x v="2117"/>
            <x v="2120"/>
            <x v="2126"/>
            <x v="2128"/>
            <x v="2130"/>
            <x v="2134"/>
            <x v="2136"/>
            <x v="2139"/>
            <x v="2140"/>
            <x v="2141"/>
            <x v="2145"/>
            <x v="2146"/>
            <x v="2147"/>
            <x v="2150"/>
            <x v="2156"/>
            <x v="2167"/>
            <x v="2177"/>
            <x v="2178"/>
            <x v="2180"/>
            <x v="2181"/>
            <x v="2183"/>
            <x v="2195"/>
            <x v="2196"/>
            <x v="2202"/>
            <x v="2207"/>
            <x v="2213"/>
            <x v="2217"/>
          </reference>
        </references>
      </pivotArea>
    </format>
    <format dxfId="343">
      <pivotArea dataOnly="0" labelOnly="1" fieldPosition="0">
        <references count="1">
          <reference field="6" count="50">
            <x v="2220"/>
            <x v="2221"/>
            <x v="2222"/>
            <x v="2231"/>
            <x v="2234"/>
            <x v="2235"/>
            <x v="2236"/>
            <x v="2241"/>
            <x v="2243"/>
            <x v="2244"/>
            <x v="2245"/>
            <x v="2251"/>
            <x v="2254"/>
            <x v="2257"/>
            <x v="2260"/>
            <x v="2261"/>
            <x v="2262"/>
            <x v="2263"/>
            <x v="2268"/>
            <x v="2270"/>
            <x v="2272"/>
            <x v="2274"/>
            <x v="2276"/>
            <x v="2278"/>
            <x v="2280"/>
            <x v="2281"/>
            <x v="2287"/>
            <x v="2294"/>
            <x v="2296"/>
            <x v="2299"/>
            <x v="2305"/>
            <x v="2307"/>
            <x v="2308"/>
            <x v="2316"/>
            <x v="2321"/>
            <x v="2322"/>
            <x v="2329"/>
            <x v="2332"/>
            <x v="2337"/>
            <x v="2338"/>
            <x v="2351"/>
            <x v="2352"/>
            <x v="2353"/>
            <x v="2354"/>
            <x v="2358"/>
            <x v="2360"/>
            <x v="2362"/>
            <x v="2369"/>
            <x v="2373"/>
            <x v="2375"/>
          </reference>
        </references>
      </pivotArea>
    </format>
    <format dxfId="342">
      <pivotArea dataOnly="0" labelOnly="1" fieldPosition="0">
        <references count="1">
          <reference field="6" count="50">
            <x v="2377"/>
            <x v="2379"/>
            <x v="2381"/>
            <x v="2382"/>
            <x v="2385"/>
            <x v="2390"/>
            <x v="2393"/>
            <x v="2394"/>
            <x v="2398"/>
            <x v="2403"/>
            <x v="2404"/>
            <x v="2409"/>
            <x v="2410"/>
            <x v="2415"/>
            <x v="2418"/>
            <x v="2426"/>
            <x v="2428"/>
            <x v="2430"/>
            <x v="2432"/>
            <x v="2435"/>
            <x v="2441"/>
            <x v="2443"/>
            <x v="2445"/>
            <x v="2453"/>
            <x v="2454"/>
            <x v="2456"/>
            <x v="2458"/>
            <x v="2460"/>
            <x v="2466"/>
            <x v="2471"/>
            <x v="2476"/>
            <x v="2479"/>
            <x v="2481"/>
            <x v="2482"/>
            <x v="2485"/>
            <x v="2489"/>
            <x v="2494"/>
            <x v="2495"/>
            <x v="2497"/>
            <x v="2498"/>
            <x v="2499"/>
            <x v="2501"/>
            <x v="2504"/>
            <x v="2505"/>
            <x v="2507"/>
            <x v="2515"/>
            <x v="2516"/>
            <x v="2521"/>
            <x v="2525"/>
            <x v="2528"/>
          </reference>
        </references>
      </pivotArea>
    </format>
    <format dxfId="341">
      <pivotArea dataOnly="0" labelOnly="1" fieldPosition="0">
        <references count="1">
          <reference field="6" count="50">
            <x v="2530"/>
            <x v="2537"/>
            <x v="2540"/>
            <x v="2543"/>
            <x v="2544"/>
            <x v="2546"/>
            <x v="2547"/>
            <x v="2548"/>
            <x v="2549"/>
            <x v="2555"/>
            <x v="2559"/>
            <x v="2562"/>
            <x v="2565"/>
            <x v="2568"/>
            <x v="2570"/>
            <x v="2574"/>
            <x v="2575"/>
            <x v="2585"/>
            <x v="2588"/>
            <x v="2589"/>
            <x v="2592"/>
            <x v="2594"/>
            <x v="2599"/>
            <x v="2602"/>
            <x v="2603"/>
            <x v="2609"/>
            <x v="2610"/>
            <x v="2612"/>
            <x v="2621"/>
            <x v="2625"/>
            <x v="2632"/>
            <x v="2634"/>
            <x v="2635"/>
            <x v="2637"/>
            <x v="2638"/>
            <x v="2641"/>
            <x v="2642"/>
            <x v="2643"/>
            <x v="2644"/>
            <x v="2648"/>
            <x v="2649"/>
            <x v="2651"/>
            <x v="2656"/>
            <x v="2657"/>
            <x v="2658"/>
            <x v="2659"/>
            <x v="2661"/>
            <x v="2670"/>
            <x v="2677"/>
            <x v="2680"/>
          </reference>
        </references>
      </pivotArea>
    </format>
    <format dxfId="340">
      <pivotArea dataOnly="0" labelOnly="1" fieldPosition="0">
        <references count="1">
          <reference field="6" count="50">
            <x v="2682"/>
            <x v="2683"/>
            <x v="2690"/>
            <x v="2695"/>
            <x v="2697"/>
            <x v="2700"/>
            <x v="2703"/>
            <x v="2711"/>
            <x v="2713"/>
            <x v="2717"/>
            <x v="2718"/>
            <x v="2720"/>
            <x v="2724"/>
            <x v="2726"/>
            <x v="2728"/>
            <x v="2730"/>
            <x v="2734"/>
            <x v="2736"/>
            <x v="2738"/>
            <x v="2742"/>
            <x v="2743"/>
            <x v="2752"/>
            <x v="2753"/>
            <x v="2757"/>
            <x v="2762"/>
            <x v="2764"/>
            <x v="2766"/>
            <x v="2772"/>
            <x v="2777"/>
            <x v="2781"/>
            <x v="2787"/>
            <x v="2812"/>
            <x v="2819"/>
            <x v="2821"/>
            <x v="2823"/>
            <x v="2825"/>
            <x v="2826"/>
            <x v="2828"/>
            <x v="2830"/>
            <x v="2839"/>
            <x v="2841"/>
            <x v="2843"/>
            <x v="2845"/>
            <x v="2847"/>
            <x v="2848"/>
            <x v="2852"/>
            <x v="2853"/>
            <x v="2857"/>
            <x v="2861"/>
            <x v="2864"/>
          </reference>
        </references>
      </pivotArea>
    </format>
    <format dxfId="339">
      <pivotArea collapsedLevelsAreSubtotals="1" fieldPosition="0">
        <references count="1">
          <reference field="6" count="1070">
            <x v="0"/>
            <x v="4"/>
            <x v="11"/>
            <x v="13"/>
            <x v="14"/>
            <x v="16"/>
            <x v="20"/>
            <x v="27"/>
            <x v="35"/>
            <x v="37"/>
            <x v="38"/>
            <x v="40"/>
            <x v="41"/>
            <x v="43"/>
            <x v="46"/>
            <x v="47"/>
            <x v="53"/>
            <x v="59"/>
            <x v="61"/>
            <x v="64"/>
            <x v="65"/>
            <x v="66"/>
            <x v="71"/>
            <x v="72"/>
            <x v="74"/>
            <x v="76"/>
            <x v="77"/>
            <x v="78"/>
            <x v="81"/>
            <x v="82"/>
            <x v="83"/>
            <x v="85"/>
            <x v="86"/>
            <x v="87"/>
            <x v="88"/>
            <x v="89"/>
            <x v="91"/>
            <x v="96"/>
            <x v="101"/>
            <x v="102"/>
            <x v="104"/>
            <x v="106"/>
            <x v="108"/>
            <x v="109"/>
            <x v="112"/>
            <x v="113"/>
            <x v="114"/>
            <x v="115"/>
            <x v="118"/>
            <x v="121"/>
            <x v="124"/>
            <x v="125"/>
            <x v="127"/>
            <x v="130"/>
            <x v="134"/>
            <x v="135"/>
            <x v="137"/>
            <x v="142"/>
            <x v="143"/>
            <x v="144"/>
            <x v="148"/>
            <x v="152"/>
            <x v="154"/>
            <x v="158"/>
            <x v="159"/>
            <x v="160"/>
            <x v="163"/>
            <x v="165"/>
            <x v="167"/>
            <x v="170"/>
            <x v="171"/>
            <x v="173"/>
            <x v="174"/>
            <x v="176"/>
            <x v="181"/>
            <x v="182"/>
            <x v="183"/>
            <x v="185"/>
            <x v="186"/>
            <x v="189"/>
            <x v="191"/>
            <x v="192"/>
            <x v="193"/>
            <x v="195"/>
            <x v="196"/>
            <x v="199"/>
            <x v="202"/>
            <x v="212"/>
            <x v="220"/>
            <x v="222"/>
            <x v="223"/>
            <x v="224"/>
            <x v="229"/>
            <x v="230"/>
            <x v="239"/>
            <x v="247"/>
            <x v="253"/>
            <x v="255"/>
            <x v="259"/>
            <x v="261"/>
            <x v="267"/>
            <x v="268"/>
            <x v="269"/>
            <x v="270"/>
            <x v="272"/>
            <x v="273"/>
            <x v="274"/>
            <x v="276"/>
            <x v="279"/>
            <x v="281"/>
            <x v="282"/>
            <x v="283"/>
            <x v="284"/>
            <x v="286"/>
            <x v="289"/>
            <x v="293"/>
            <x v="295"/>
            <x v="296"/>
            <x v="298"/>
            <x v="299"/>
            <x v="300"/>
            <x v="301"/>
            <x v="303"/>
            <x v="314"/>
            <x v="315"/>
            <x v="316"/>
            <x v="318"/>
            <x v="322"/>
            <x v="324"/>
            <x v="327"/>
            <x v="330"/>
            <x v="335"/>
            <x v="336"/>
            <x v="340"/>
            <x v="341"/>
            <x v="350"/>
            <x v="352"/>
            <x v="357"/>
            <x v="361"/>
            <x v="362"/>
            <x v="368"/>
            <x v="371"/>
            <x v="374"/>
            <x v="379"/>
            <x v="380"/>
            <x v="381"/>
            <x v="382"/>
            <x v="385"/>
            <x v="386"/>
            <x v="388"/>
            <x v="389"/>
            <x v="392"/>
            <x v="395"/>
            <x v="397"/>
            <x v="399"/>
            <x v="401"/>
            <x v="402"/>
            <x v="404"/>
            <x v="406"/>
            <x v="407"/>
            <x v="408"/>
            <x v="411"/>
            <x v="412"/>
            <x v="413"/>
            <x v="419"/>
            <x v="420"/>
            <x v="422"/>
            <x v="427"/>
            <x v="429"/>
            <x v="431"/>
            <x v="435"/>
            <x v="438"/>
            <x v="443"/>
            <x v="444"/>
            <x v="445"/>
            <x v="448"/>
            <x v="451"/>
            <x v="452"/>
            <x v="454"/>
            <x v="455"/>
            <x v="456"/>
            <x v="460"/>
            <x v="463"/>
            <x v="464"/>
            <x v="465"/>
            <x v="466"/>
            <x v="467"/>
            <x v="469"/>
            <x v="477"/>
            <x v="478"/>
            <x v="480"/>
            <x v="482"/>
            <x v="485"/>
            <x v="489"/>
            <x v="492"/>
            <x v="493"/>
            <x v="498"/>
            <x v="499"/>
            <x v="501"/>
            <x v="503"/>
            <x v="504"/>
            <x v="508"/>
            <x v="509"/>
            <x v="511"/>
            <x v="512"/>
            <x v="517"/>
            <x v="518"/>
            <x v="522"/>
            <x v="523"/>
            <x v="530"/>
            <x v="532"/>
            <x v="533"/>
            <x v="537"/>
            <x v="539"/>
            <x v="541"/>
            <x v="545"/>
            <x v="546"/>
            <x v="547"/>
            <x v="550"/>
            <x v="551"/>
            <x v="556"/>
            <x v="557"/>
            <x v="558"/>
            <x v="561"/>
            <x v="562"/>
            <x v="565"/>
            <x v="569"/>
            <x v="572"/>
            <x v="577"/>
            <x v="579"/>
            <x v="583"/>
            <x v="589"/>
            <x v="590"/>
            <x v="592"/>
            <x v="593"/>
            <x v="603"/>
            <x v="604"/>
            <x v="611"/>
            <x v="615"/>
            <x v="618"/>
            <x v="624"/>
            <x v="629"/>
            <x v="631"/>
            <x v="637"/>
            <x v="639"/>
            <x v="640"/>
            <x v="641"/>
            <x v="642"/>
            <x v="643"/>
            <x v="653"/>
            <x v="655"/>
            <x v="656"/>
            <x v="657"/>
            <x v="660"/>
            <x v="665"/>
            <x v="669"/>
            <x v="671"/>
            <x v="674"/>
            <x v="679"/>
            <x v="682"/>
            <x v="683"/>
            <x v="685"/>
            <x v="693"/>
            <x v="695"/>
            <x v="696"/>
            <x v="698"/>
            <x v="699"/>
            <x v="703"/>
            <x v="706"/>
            <x v="709"/>
            <x v="714"/>
            <x v="715"/>
            <x v="716"/>
            <x v="718"/>
            <x v="724"/>
            <x v="725"/>
            <x v="726"/>
            <x v="730"/>
            <x v="734"/>
            <x v="737"/>
            <x v="739"/>
            <x v="740"/>
            <x v="741"/>
            <x v="743"/>
            <x v="749"/>
            <x v="751"/>
            <x v="753"/>
            <x v="759"/>
            <x v="768"/>
            <x v="769"/>
            <x v="773"/>
            <x v="774"/>
            <x v="775"/>
            <x v="778"/>
            <x v="779"/>
            <x v="781"/>
            <x v="785"/>
            <x v="787"/>
            <x v="795"/>
            <x v="797"/>
            <x v="802"/>
            <x v="803"/>
            <x v="804"/>
            <x v="805"/>
            <x v="806"/>
            <x v="808"/>
            <x v="817"/>
            <x v="818"/>
            <x v="823"/>
            <x v="825"/>
            <x v="826"/>
            <x v="834"/>
            <x v="837"/>
            <x v="839"/>
            <x v="841"/>
            <x v="844"/>
            <x v="846"/>
            <x v="847"/>
            <x v="854"/>
            <x v="858"/>
            <x v="859"/>
            <x v="861"/>
            <x v="862"/>
            <x v="864"/>
            <x v="865"/>
            <x v="870"/>
            <x v="872"/>
            <x v="875"/>
            <x v="883"/>
            <x v="885"/>
            <x v="886"/>
            <x v="887"/>
            <x v="890"/>
            <x v="891"/>
            <x v="895"/>
            <x v="896"/>
            <x v="900"/>
            <x v="905"/>
            <x v="910"/>
            <x v="911"/>
            <x v="912"/>
            <x v="913"/>
            <x v="916"/>
            <x v="918"/>
            <x v="919"/>
            <x v="920"/>
            <x v="921"/>
            <x v="923"/>
            <x v="926"/>
            <x v="928"/>
            <x v="930"/>
            <x v="931"/>
            <x v="932"/>
            <x v="933"/>
            <x v="934"/>
            <x v="937"/>
            <x v="938"/>
            <x v="939"/>
            <x v="940"/>
            <x v="952"/>
            <x v="953"/>
            <x v="954"/>
            <x v="955"/>
            <x v="956"/>
            <x v="963"/>
            <x v="966"/>
            <x v="969"/>
            <x v="973"/>
            <x v="975"/>
            <x v="978"/>
            <x v="980"/>
            <x v="982"/>
            <x v="984"/>
            <x v="990"/>
            <x v="995"/>
            <x v="996"/>
            <x v="997"/>
            <x v="999"/>
            <x v="1000"/>
            <x v="1005"/>
            <x v="1015"/>
            <x v="1019"/>
            <x v="1021"/>
            <x v="1022"/>
            <x v="1024"/>
            <x v="1032"/>
            <x v="1036"/>
            <x v="1038"/>
            <x v="1039"/>
            <x v="1040"/>
            <x v="1042"/>
            <x v="1043"/>
            <x v="1044"/>
            <x v="1050"/>
            <x v="1052"/>
            <x v="1054"/>
            <x v="1058"/>
            <x v="1059"/>
            <x v="1060"/>
            <x v="1062"/>
            <x v="1065"/>
            <x v="1067"/>
            <x v="1071"/>
            <x v="1076"/>
            <x v="1078"/>
            <x v="1084"/>
            <x v="1088"/>
            <x v="1089"/>
            <x v="1091"/>
            <x v="1092"/>
            <x v="1095"/>
            <x v="1096"/>
            <x v="1097"/>
            <x v="1099"/>
            <x v="1100"/>
            <x v="1101"/>
            <x v="1108"/>
            <x v="1109"/>
            <x v="1111"/>
            <x v="1113"/>
            <x v="1115"/>
            <x v="1118"/>
            <x v="1119"/>
            <x v="1122"/>
            <x v="1126"/>
            <x v="1128"/>
            <x v="1130"/>
            <x v="1131"/>
            <x v="1136"/>
            <x v="1137"/>
            <x v="1138"/>
            <x v="1140"/>
            <x v="1141"/>
            <x v="1147"/>
            <x v="1148"/>
            <x v="1152"/>
            <x v="1157"/>
            <x v="1158"/>
            <x v="1160"/>
            <x v="1163"/>
            <x v="1164"/>
            <x v="1167"/>
            <x v="1169"/>
            <x v="1170"/>
            <x v="1171"/>
            <x v="1174"/>
            <x v="1176"/>
            <x v="1177"/>
            <x v="1180"/>
            <x v="1181"/>
            <x v="1184"/>
            <x v="1185"/>
            <x v="1186"/>
            <x v="1188"/>
            <x v="1190"/>
            <x v="1192"/>
            <x v="1193"/>
            <x v="1198"/>
            <x v="1201"/>
            <x v="1202"/>
            <x v="1204"/>
            <x v="1206"/>
            <x v="1207"/>
            <x v="1210"/>
            <x v="1214"/>
            <x v="1218"/>
            <x v="1221"/>
            <x v="1222"/>
            <x v="1226"/>
            <x v="1227"/>
            <x v="1228"/>
            <x v="1232"/>
            <x v="1239"/>
            <x v="1241"/>
            <x v="1244"/>
            <x v="1250"/>
            <x v="1253"/>
            <x v="1255"/>
            <x v="1267"/>
            <x v="1268"/>
            <x v="1269"/>
            <x v="1272"/>
            <x v="1273"/>
            <x v="1274"/>
            <x v="1277"/>
            <x v="1283"/>
            <x v="1287"/>
            <x v="1289"/>
            <x v="1290"/>
            <x v="1294"/>
            <x v="1299"/>
            <x v="1300"/>
            <x v="1301"/>
            <x v="1302"/>
            <x v="1303"/>
            <x v="1304"/>
            <x v="1309"/>
            <x v="1313"/>
            <x v="1314"/>
            <x v="1319"/>
            <x v="1321"/>
            <x v="1322"/>
            <x v="1324"/>
            <x v="1327"/>
            <x v="1328"/>
            <x v="1330"/>
            <x v="1331"/>
            <x v="1334"/>
            <x v="1336"/>
            <x v="1337"/>
            <x v="1344"/>
            <x v="1345"/>
            <x v="1346"/>
            <x v="1347"/>
            <x v="1348"/>
            <x v="1355"/>
            <x v="1359"/>
            <x v="1360"/>
            <x v="1364"/>
            <x v="1365"/>
            <x v="1367"/>
            <x v="1369"/>
            <x v="1370"/>
            <x v="1372"/>
            <x v="1373"/>
            <x v="1374"/>
            <x v="1377"/>
            <x v="1388"/>
            <x v="1389"/>
            <x v="1391"/>
            <x v="1393"/>
            <x v="1394"/>
            <x v="1396"/>
            <x v="1397"/>
            <x v="1398"/>
            <x v="1401"/>
            <x v="1402"/>
            <x v="1404"/>
            <x v="1406"/>
            <x v="1408"/>
            <x v="1409"/>
            <x v="1415"/>
            <x v="1425"/>
            <x v="1428"/>
            <x v="1429"/>
            <x v="1432"/>
            <x v="1435"/>
            <x v="1437"/>
            <x v="1438"/>
            <x v="1439"/>
            <x v="1442"/>
            <x v="1443"/>
            <x v="1446"/>
            <x v="1447"/>
            <x v="1451"/>
            <x v="1461"/>
            <x v="1479"/>
            <x v="1480"/>
            <x v="1483"/>
            <x v="1485"/>
            <x v="1487"/>
            <x v="1488"/>
            <x v="1490"/>
            <x v="1495"/>
            <x v="1496"/>
            <x v="1497"/>
            <x v="1502"/>
            <x v="1504"/>
            <x v="1511"/>
            <x v="1512"/>
            <x v="1520"/>
            <x v="1525"/>
            <x v="1526"/>
            <x v="1529"/>
            <x v="1530"/>
            <x v="1535"/>
            <x v="1537"/>
            <x v="1538"/>
            <x v="1539"/>
            <x v="1542"/>
            <x v="1545"/>
            <x v="1548"/>
            <x v="1555"/>
            <x v="1557"/>
            <x v="1560"/>
            <x v="1562"/>
            <x v="1577"/>
            <x v="1579"/>
            <x v="1580"/>
            <x v="1581"/>
            <x v="1587"/>
            <x v="1592"/>
            <x v="1595"/>
            <x v="1597"/>
            <x v="1598"/>
            <x v="1601"/>
            <x v="1604"/>
            <x v="1608"/>
            <x v="1614"/>
            <x v="1618"/>
            <x v="1622"/>
            <x v="1626"/>
            <x v="1631"/>
            <x v="1632"/>
            <x v="1633"/>
            <x v="1635"/>
            <x v="1636"/>
            <x v="1642"/>
            <x v="1645"/>
            <x v="1648"/>
            <x v="1650"/>
            <x v="1651"/>
            <x v="1656"/>
            <x v="1659"/>
            <x v="1660"/>
            <x v="1661"/>
            <x v="1664"/>
            <x v="1668"/>
            <x v="1669"/>
            <x v="1671"/>
            <x v="1674"/>
            <x v="1681"/>
            <x v="1686"/>
            <x v="1690"/>
            <x v="1693"/>
            <x v="1697"/>
            <x v="1698"/>
            <x v="1699"/>
            <x v="1701"/>
            <x v="1704"/>
            <x v="1705"/>
            <x v="1711"/>
            <x v="1715"/>
            <x v="1716"/>
            <x v="1717"/>
            <x v="1721"/>
            <x v="1722"/>
            <x v="1724"/>
            <x v="1729"/>
            <x v="1731"/>
            <x v="1734"/>
            <x v="1743"/>
            <x v="1744"/>
            <x v="1745"/>
            <x v="1747"/>
            <x v="1750"/>
            <x v="1754"/>
            <x v="1756"/>
            <x v="1757"/>
            <x v="1765"/>
            <x v="1767"/>
            <x v="1768"/>
            <x v="1772"/>
            <x v="1773"/>
            <x v="1774"/>
            <x v="1775"/>
            <x v="1777"/>
            <x v="1780"/>
            <x v="1782"/>
            <x v="1792"/>
            <x v="1794"/>
            <x v="1800"/>
            <x v="1808"/>
            <x v="1810"/>
            <x v="1812"/>
            <x v="1815"/>
            <x v="1816"/>
            <x v="1817"/>
            <x v="1818"/>
            <x v="1819"/>
            <x v="1825"/>
            <x v="1826"/>
            <x v="1829"/>
            <x v="1830"/>
            <x v="1832"/>
            <x v="1833"/>
            <x v="1835"/>
            <x v="1837"/>
            <x v="1839"/>
            <x v="1840"/>
            <x v="1841"/>
            <x v="1846"/>
            <x v="1853"/>
            <x v="1855"/>
            <x v="1859"/>
            <x v="1861"/>
            <x v="1864"/>
            <x v="1870"/>
            <x v="1871"/>
            <x v="1872"/>
            <x v="1873"/>
            <x v="1876"/>
            <x v="1880"/>
            <x v="1881"/>
            <x v="1883"/>
            <x v="1884"/>
            <x v="1885"/>
            <x v="1886"/>
            <x v="1888"/>
            <x v="1889"/>
            <x v="1893"/>
            <x v="1896"/>
            <x v="1897"/>
            <x v="1898"/>
            <x v="1899"/>
            <x v="1900"/>
            <x v="1902"/>
            <x v="1904"/>
            <x v="1905"/>
            <x v="1908"/>
            <x v="1910"/>
            <x v="1911"/>
            <x v="1918"/>
            <x v="1920"/>
            <x v="1921"/>
            <x v="1924"/>
            <x v="1925"/>
            <x v="1926"/>
            <x v="1927"/>
            <x v="1930"/>
            <x v="1943"/>
            <x v="1947"/>
            <x v="1952"/>
            <x v="1956"/>
            <x v="1960"/>
            <x v="1964"/>
            <x v="1967"/>
            <x v="1973"/>
            <x v="1975"/>
            <x v="1983"/>
            <x v="1984"/>
            <x v="1990"/>
            <x v="1993"/>
            <x v="1995"/>
            <x v="1997"/>
            <x v="1999"/>
            <x v="2002"/>
            <x v="2003"/>
            <x v="2009"/>
            <x v="2010"/>
            <x v="2014"/>
            <x v="2016"/>
            <x v="2019"/>
            <x v="2020"/>
            <x v="2021"/>
            <x v="2022"/>
            <x v="2024"/>
            <x v="2031"/>
            <x v="2032"/>
            <x v="2039"/>
            <x v="2044"/>
            <x v="2048"/>
            <x v="2056"/>
            <x v="2065"/>
            <x v="2066"/>
            <x v="2068"/>
            <x v="2075"/>
            <x v="2076"/>
            <x v="2081"/>
            <x v="2087"/>
            <x v="2088"/>
            <x v="2089"/>
            <x v="2092"/>
            <x v="2094"/>
            <x v="2096"/>
            <x v="2103"/>
            <x v="2109"/>
            <x v="2112"/>
            <x v="2114"/>
            <x v="2117"/>
            <x v="2119"/>
            <x v="2120"/>
            <x v="2123"/>
            <x v="2124"/>
            <x v="2126"/>
            <x v="2128"/>
            <x v="2130"/>
            <x v="2134"/>
            <x v="2136"/>
            <x v="2139"/>
            <x v="2140"/>
            <x v="2141"/>
            <x v="2142"/>
            <x v="2145"/>
            <x v="2146"/>
            <x v="2147"/>
            <x v="2150"/>
            <x v="2156"/>
            <x v="2166"/>
            <x v="2167"/>
            <x v="2174"/>
            <x v="2177"/>
            <x v="2178"/>
            <x v="2179"/>
            <x v="2180"/>
            <x v="2181"/>
            <x v="2183"/>
            <x v="2189"/>
            <x v="2195"/>
            <x v="2196"/>
            <x v="2202"/>
            <x v="2207"/>
            <x v="2213"/>
            <x v="2216"/>
            <x v="2217"/>
            <x v="2220"/>
            <x v="2221"/>
            <x v="2222"/>
            <x v="2223"/>
            <x v="2224"/>
            <x v="2231"/>
            <x v="2234"/>
            <x v="2235"/>
            <x v="2236"/>
            <x v="2240"/>
            <x v="2241"/>
            <x v="2243"/>
            <x v="2244"/>
            <x v="2245"/>
            <x v="2251"/>
            <x v="2254"/>
            <x v="2257"/>
            <x v="2260"/>
            <x v="2261"/>
            <x v="2262"/>
            <x v="2263"/>
            <x v="2268"/>
            <x v="2270"/>
            <x v="2272"/>
            <x v="2274"/>
            <x v="2276"/>
            <x v="2277"/>
            <x v="2278"/>
            <x v="2280"/>
            <x v="2281"/>
            <x v="2282"/>
            <x v="2284"/>
            <x v="2287"/>
            <x v="2288"/>
            <x v="2292"/>
            <x v="2294"/>
            <x v="2296"/>
            <x v="2297"/>
            <x v="2299"/>
            <x v="2301"/>
            <x v="2304"/>
            <x v="2305"/>
            <x v="2307"/>
            <x v="2308"/>
            <x v="2316"/>
            <x v="2320"/>
            <x v="2321"/>
            <x v="2322"/>
            <x v="2329"/>
            <x v="2330"/>
            <x v="2332"/>
            <x v="2334"/>
            <x v="2336"/>
            <x v="2337"/>
            <x v="2338"/>
            <x v="2340"/>
            <x v="2346"/>
            <x v="2351"/>
            <x v="2352"/>
            <x v="2353"/>
            <x v="2354"/>
            <x v="2358"/>
            <x v="2360"/>
            <x v="2362"/>
            <x v="2369"/>
            <x v="2373"/>
            <x v="2375"/>
            <x v="2377"/>
            <x v="2379"/>
            <x v="2381"/>
            <x v="2382"/>
            <x v="2385"/>
            <x v="2390"/>
            <x v="2393"/>
            <x v="2394"/>
            <x v="2398"/>
            <x v="2403"/>
            <x v="2404"/>
            <x v="2409"/>
            <x v="2410"/>
            <x v="2415"/>
            <x v="2418"/>
            <x v="2422"/>
            <x v="2423"/>
            <x v="2425"/>
            <x v="2426"/>
            <x v="2428"/>
            <x v="2430"/>
            <x v="2432"/>
            <x v="2435"/>
            <x v="2441"/>
            <x v="2443"/>
            <x v="2445"/>
            <x v="2453"/>
            <x v="2454"/>
            <x v="2456"/>
            <x v="2458"/>
            <x v="2460"/>
            <x v="2463"/>
            <x v="2466"/>
            <x v="2471"/>
            <x v="2475"/>
            <x v="2476"/>
            <x v="2479"/>
            <x v="2481"/>
            <x v="2482"/>
            <x v="2485"/>
            <x v="2488"/>
            <x v="2489"/>
            <x v="2490"/>
            <x v="2494"/>
            <x v="2495"/>
            <x v="2497"/>
            <x v="2498"/>
            <x v="2499"/>
            <x v="2501"/>
            <x v="2504"/>
            <x v="2505"/>
            <x v="2507"/>
            <x v="2515"/>
            <x v="2516"/>
            <x v="2521"/>
            <x v="2523"/>
            <x v="2524"/>
            <x v="2525"/>
            <x v="2528"/>
            <x v="2530"/>
            <x v="2537"/>
            <x v="2540"/>
            <x v="2543"/>
            <x v="2544"/>
            <x v="2546"/>
            <x v="2547"/>
            <x v="2548"/>
            <x v="2549"/>
            <x v="2552"/>
            <x v="2555"/>
            <x v="2559"/>
            <x v="2562"/>
            <x v="2565"/>
            <x v="2568"/>
            <x v="2570"/>
            <x v="2574"/>
            <x v="2575"/>
            <x v="2585"/>
            <x v="2586"/>
            <x v="2588"/>
            <x v="2589"/>
            <x v="2592"/>
            <x v="2594"/>
            <x v="2599"/>
            <x v="2602"/>
            <x v="2603"/>
            <x v="2607"/>
            <x v="2609"/>
            <x v="2610"/>
            <x v="2612"/>
            <x v="2620"/>
            <x v="2621"/>
            <x v="2622"/>
            <x v="2625"/>
            <x v="2626"/>
            <x v="2632"/>
            <x v="2634"/>
            <x v="2635"/>
            <x v="2637"/>
            <x v="2638"/>
            <x v="2641"/>
            <x v="2642"/>
            <x v="2643"/>
            <x v="2644"/>
            <x v="2647"/>
            <x v="2648"/>
            <x v="2649"/>
            <x v="2651"/>
            <x v="2656"/>
            <x v="2657"/>
            <x v="2658"/>
            <x v="2659"/>
            <x v="2661"/>
            <x v="2662"/>
            <x v="2668"/>
            <x v="2670"/>
            <x v="2673"/>
            <x v="2677"/>
            <x v="2680"/>
            <x v="2682"/>
            <x v="2683"/>
            <x v="2690"/>
            <x v="2695"/>
            <x v="2697"/>
            <x v="2700"/>
            <x v="2703"/>
            <x v="2704"/>
            <x v="2706"/>
            <x v="2711"/>
            <x v="2713"/>
            <x v="2717"/>
            <x v="2718"/>
            <x v="2720"/>
            <x v="2724"/>
            <x v="2726"/>
            <x v="2728"/>
            <x v="2730"/>
            <x v="2734"/>
            <x v="2735"/>
            <x v="2736"/>
            <x v="2738"/>
            <x v="2742"/>
            <x v="2743"/>
            <x v="2749"/>
            <x v="2752"/>
            <x v="2753"/>
            <x v="2757"/>
            <x v="2762"/>
            <x v="2764"/>
            <x v="2766"/>
            <x v="2772"/>
            <x v="2777"/>
            <x v="2778"/>
            <x v="2781"/>
            <x v="2787"/>
            <x v="2812"/>
            <x v="2819"/>
            <x v="2821"/>
            <x v="2822"/>
            <x v="2823"/>
            <x v="2825"/>
            <x v="2826"/>
            <x v="2827"/>
            <x v="2828"/>
            <x v="2830"/>
            <x v="2832"/>
            <x v="2834"/>
            <x v="2837"/>
            <x v="2839"/>
            <x v="2841"/>
            <x v="2843"/>
            <x v="2845"/>
            <x v="2846"/>
            <x v="2847"/>
            <x v="2848"/>
            <x v="2852"/>
            <x v="2853"/>
            <x v="2855"/>
            <x v="2857"/>
            <x v="2861"/>
            <x v="2864"/>
            <x v="2871"/>
            <x v="2872"/>
            <x v="2873"/>
            <x v="2874"/>
            <x v="2879"/>
            <x v="2880"/>
            <x v="2883"/>
            <x v="2885"/>
            <x v="2886"/>
            <x v="2890"/>
            <x v="2892"/>
            <x v="2896"/>
            <x v="2897"/>
            <x v="2901"/>
            <x v="2903"/>
            <x v="2906"/>
            <x v="2908"/>
          </reference>
        </references>
      </pivotArea>
    </format>
    <format dxfId="338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20"/>
            <x v="27"/>
            <x v="35"/>
            <x v="37"/>
            <x v="38"/>
            <x v="40"/>
            <x v="41"/>
            <x v="43"/>
            <x v="46"/>
            <x v="47"/>
            <x v="53"/>
            <x v="59"/>
            <x v="61"/>
            <x v="64"/>
            <x v="65"/>
            <x v="66"/>
            <x v="71"/>
            <x v="72"/>
            <x v="74"/>
            <x v="76"/>
            <x v="77"/>
            <x v="78"/>
            <x v="81"/>
            <x v="82"/>
            <x v="83"/>
            <x v="85"/>
            <x v="86"/>
            <x v="87"/>
            <x v="88"/>
            <x v="89"/>
            <x v="91"/>
            <x v="96"/>
            <x v="101"/>
            <x v="102"/>
            <x v="104"/>
            <x v="106"/>
            <x v="108"/>
            <x v="109"/>
            <x v="112"/>
            <x v="113"/>
            <x v="114"/>
            <x v="115"/>
            <x v="118"/>
            <x v="121"/>
          </reference>
        </references>
      </pivotArea>
    </format>
    <format dxfId="337">
      <pivotArea dataOnly="0" labelOnly="1" fieldPosition="0">
        <references count="1">
          <reference field="6" count="50">
            <x v="124"/>
            <x v="125"/>
            <x v="127"/>
            <x v="130"/>
            <x v="134"/>
            <x v="135"/>
            <x v="137"/>
            <x v="142"/>
            <x v="143"/>
            <x v="144"/>
            <x v="148"/>
            <x v="152"/>
            <x v="154"/>
            <x v="158"/>
            <x v="159"/>
            <x v="160"/>
            <x v="163"/>
            <x v="165"/>
            <x v="167"/>
            <x v="170"/>
            <x v="171"/>
            <x v="173"/>
            <x v="174"/>
            <x v="176"/>
            <x v="181"/>
            <x v="182"/>
            <x v="183"/>
            <x v="185"/>
            <x v="186"/>
            <x v="189"/>
            <x v="191"/>
            <x v="192"/>
            <x v="193"/>
            <x v="195"/>
            <x v="196"/>
            <x v="199"/>
            <x v="202"/>
            <x v="212"/>
            <x v="220"/>
            <x v="222"/>
            <x v="223"/>
            <x v="224"/>
            <x v="229"/>
            <x v="230"/>
            <x v="239"/>
            <x v="247"/>
            <x v="253"/>
            <x v="255"/>
            <x v="259"/>
            <x v="261"/>
          </reference>
        </references>
      </pivotArea>
    </format>
    <format dxfId="336">
      <pivotArea dataOnly="0" labelOnly="1" fieldPosition="0">
        <references count="1">
          <reference field="6" count="50">
            <x v="267"/>
            <x v="268"/>
            <x v="269"/>
            <x v="270"/>
            <x v="272"/>
            <x v="273"/>
            <x v="274"/>
            <x v="276"/>
            <x v="279"/>
            <x v="281"/>
            <x v="282"/>
            <x v="283"/>
            <x v="284"/>
            <x v="286"/>
            <x v="289"/>
            <x v="293"/>
            <x v="295"/>
            <x v="296"/>
            <x v="298"/>
            <x v="299"/>
            <x v="300"/>
            <x v="301"/>
            <x v="303"/>
            <x v="314"/>
            <x v="315"/>
            <x v="316"/>
            <x v="318"/>
            <x v="322"/>
            <x v="324"/>
            <x v="327"/>
            <x v="330"/>
            <x v="335"/>
            <x v="336"/>
            <x v="340"/>
            <x v="341"/>
            <x v="350"/>
            <x v="352"/>
            <x v="357"/>
            <x v="361"/>
            <x v="362"/>
            <x v="368"/>
            <x v="371"/>
            <x v="374"/>
            <x v="379"/>
            <x v="380"/>
            <x v="381"/>
            <x v="382"/>
            <x v="385"/>
            <x v="386"/>
            <x v="388"/>
          </reference>
        </references>
      </pivotArea>
    </format>
    <format dxfId="335">
      <pivotArea dataOnly="0" labelOnly="1" fieldPosition="0">
        <references count="1">
          <reference field="6" count="50">
            <x v="389"/>
            <x v="392"/>
            <x v="395"/>
            <x v="397"/>
            <x v="399"/>
            <x v="401"/>
            <x v="402"/>
            <x v="404"/>
            <x v="406"/>
            <x v="407"/>
            <x v="408"/>
            <x v="411"/>
            <x v="412"/>
            <x v="413"/>
            <x v="419"/>
            <x v="420"/>
            <x v="422"/>
            <x v="427"/>
            <x v="429"/>
            <x v="431"/>
            <x v="435"/>
            <x v="438"/>
            <x v="443"/>
            <x v="444"/>
            <x v="445"/>
            <x v="448"/>
            <x v="451"/>
            <x v="452"/>
            <x v="454"/>
            <x v="455"/>
            <x v="456"/>
            <x v="460"/>
            <x v="463"/>
            <x v="464"/>
            <x v="465"/>
            <x v="466"/>
            <x v="467"/>
            <x v="469"/>
            <x v="477"/>
            <x v="478"/>
            <x v="480"/>
            <x v="482"/>
            <x v="485"/>
            <x v="489"/>
            <x v="492"/>
            <x v="493"/>
            <x v="498"/>
            <x v="499"/>
            <x v="501"/>
            <x v="503"/>
          </reference>
        </references>
      </pivotArea>
    </format>
    <format dxfId="334">
      <pivotArea dataOnly="0" labelOnly="1" fieldPosition="0">
        <references count="1">
          <reference field="6" count="50">
            <x v="504"/>
            <x v="508"/>
            <x v="509"/>
            <x v="511"/>
            <x v="512"/>
            <x v="517"/>
            <x v="518"/>
            <x v="522"/>
            <x v="523"/>
            <x v="530"/>
            <x v="532"/>
            <x v="533"/>
            <x v="537"/>
            <x v="539"/>
            <x v="541"/>
            <x v="545"/>
            <x v="546"/>
            <x v="547"/>
            <x v="550"/>
            <x v="551"/>
            <x v="556"/>
            <x v="557"/>
            <x v="558"/>
            <x v="561"/>
            <x v="562"/>
            <x v="565"/>
            <x v="569"/>
            <x v="572"/>
            <x v="577"/>
            <x v="579"/>
            <x v="583"/>
            <x v="589"/>
            <x v="590"/>
            <x v="592"/>
            <x v="593"/>
            <x v="603"/>
            <x v="604"/>
            <x v="611"/>
            <x v="615"/>
            <x v="618"/>
            <x v="624"/>
            <x v="629"/>
            <x v="631"/>
            <x v="637"/>
            <x v="639"/>
            <x v="640"/>
            <x v="641"/>
            <x v="642"/>
            <x v="643"/>
            <x v="653"/>
          </reference>
        </references>
      </pivotArea>
    </format>
    <format dxfId="333">
      <pivotArea dataOnly="0" labelOnly="1" fieldPosition="0">
        <references count="1">
          <reference field="6" count="50">
            <x v="655"/>
            <x v="656"/>
            <x v="657"/>
            <x v="660"/>
            <x v="665"/>
            <x v="669"/>
            <x v="671"/>
            <x v="674"/>
            <x v="679"/>
            <x v="682"/>
            <x v="683"/>
            <x v="685"/>
            <x v="693"/>
            <x v="695"/>
            <x v="696"/>
            <x v="698"/>
            <x v="699"/>
            <x v="703"/>
            <x v="706"/>
            <x v="709"/>
            <x v="714"/>
            <x v="715"/>
            <x v="716"/>
            <x v="718"/>
            <x v="724"/>
            <x v="725"/>
            <x v="726"/>
            <x v="730"/>
            <x v="734"/>
            <x v="737"/>
            <x v="739"/>
            <x v="740"/>
            <x v="741"/>
            <x v="743"/>
            <x v="749"/>
            <x v="751"/>
            <x v="753"/>
            <x v="759"/>
            <x v="768"/>
            <x v="769"/>
            <x v="773"/>
            <x v="774"/>
            <x v="775"/>
            <x v="778"/>
            <x v="779"/>
            <x v="781"/>
            <x v="785"/>
            <x v="787"/>
            <x v="795"/>
            <x v="797"/>
          </reference>
        </references>
      </pivotArea>
    </format>
    <format dxfId="332">
      <pivotArea dataOnly="0" labelOnly="1" fieldPosition="0">
        <references count="1">
          <reference field="6" count="50">
            <x v="802"/>
            <x v="803"/>
            <x v="804"/>
            <x v="805"/>
            <x v="806"/>
            <x v="808"/>
            <x v="817"/>
            <x v="818"/>
            <x v="823"/>
            <x v="825"/>
            <x v="826"/>
            <x v="834"/>
            <x v="837"/>
            <x v="839"/>
            <x v="841"/>
            <x v="844"/>
            <x v="846"/>
            <x v="847"/>
            <x v="854"/>
            <x v="858"/>
            <x v="859"/>
            <x v="861"/>
            <x v="862"/>
            <x v="864"/>
            <x v="865"/>
            <x v="870"/>
            <x v="872"/>
            <x v="875"/>
            <x v="883"/>
            <x v="885"/>
            <x v="886"/>
            <x v="887"/>
            <x v="890"/>
            <x v="891"/>
            <x v="895"/>
            <x v="896"/>
            <x v="900"/>
            <x v="905"/>
            <x v="910"/>
            <x v="911"/>
            <x v="912"/>
            <x v="913"/>
            <x v="916"/>
            <x v="918"/>
            <x v="919"/>
            <x v="920"/>
            <x v="921"/>
            <x v="923"/>
            <x v="926"/>
            <x v="928"/>
          </reference>
        </references>
      </pivotArea>
    </format>
    <format dxfId="331">
      <pivotArea dataOnly="0" labelOnly="1" fieldPosition="0">
        <references count="1">
          <reference field="6" count="50">
            <x v="930"/>
            <x v="931"/>
            <x v="932"/>
            <x v="933"/>
            <x v="934"/>
            <x v="937"/>
            <x v="938"/>
            <x v="939"/>
            <x v="940"/>
            <x v="952"/>
            <x v="953"/>
            <x v="954"/>
            <x v="955"/>
            <x v="956"/>
            <x v="963"/>
            <x v="966"/>
            <x v="969"/>
            <x v="973"/>
            <x v="975"/>
            <x v="978"/>
            <x v="980"/>
            <x v="982"/>
            <x v="984"/>
            <x v="990"/>
            <x v="995"/>
            <x v="996"/>
            <x v="997"/>
            <x v="999"/>
            <x v="1000"/>
            <x v="1005"/>
            <x v="1015"/>
            <x v="1019"/>
            <x v="1021"/>
            <x v="1022"/>
            <x v="1024"/>
            <x v="1032"/>
            <x v="1036"/>
            <x v="1038"/>
            <x v="1039"/>
            <x v="1040"/>
            <x v="1042"/>
            <x v="1043"/>
            <x v="1044"/>
            <x v="1050"/>
            <x v="1052"/>
            <x v="1054"/>
            <x v="1058"/>
            <x v="1059"/>
            <x v="1060"/>
            <x v="1062"/>
          </reference>
        </references>
      </pivotArea>
    </format>
    <format dxfId="330">
      <pivotArea dataOnly="0" labelOnly="1" fieldPosition="0">
        <references count="1">
          <reference field="6" count="50">
            <x v="1065"/>
            <x v="1067"/>
            <x v="1071"/>
            <x v="1076"/>
            <x v="1078"/>
            <x v="1084"/>
            <x v="1088"/>
            <x v="1089"/>
            <x v="1091"/>
            <x v="1092"/>
            <x v="1095"/>
            <x v="1096"/>
            <x v="1097"/>
            <x v="1099"/>
            <x v="1100"/>
            <x v="1101"/>
            <x v="1108"/>
            <x v="1109"/>
            <x v="1111"/>
            <x v="1113"/>
            <x v="1115"/>
            <x v="1118"/>
            <x v="1119"/>
            <x v="1122"/>
            <x v="1126"/>
            <x v="1128"/>
            <x v="1130"/>
            <x v="1131"/>
            <x v="1136"/>
            <x v="1137"/>
            <x v="1138"/>
            <x v="1140"/>
            <x v="1141"/>
            <x v="1147"/>
            <x v="1148"/>
            <x v="1152"/>
            <x v="1157"/>
            <x v="1158"/>
            <x v="1160"/>
            <x v="1163"/>
            <x v="1164"/>
            <x v="1167"/>
            <x v="1169"/>
            <x v="1170"/>
            <x v="1171"/>
            <x v="1174"/>
            <x v="1176"/>
            <x v="1177"/>
            <x v="1180"/>
            <x v="1181"/>
          </reference>
        </references>
      </pivotArea>
    </format>
    <format dxfId="329">
      <pivotArea dataOnly="0" labelOnly="1" fieldPosition="0">
        <references count="1">
          <reference field="6" count="50">
            <x v="1184"/>
            <x v="1185"/>
            <x v="1186"/>
            <x v="1188"/>
            <x v="1190"/>
            <x v="1192"/>
            <x v="1193"/>
            <x v="1198"/>
            <x v="1201"/>
            <x v="1202"/>
            <x v="1204"/>
            <x v="1206"/>
            <x v="1207"/>
            <x v="1210"/>
            <x v="1214"/>
            <x v="1218"/>
            <x v="1221"/>
            <x v="1222"/>
            <x v="1226"/>
            <x v="1227"/>
            <x v="1228"/>
            <x v="1232"/>
            <x v="1239"/>
            <x v="1241"/>
            <x v="1244"/>
            <x v="1250"/>
            <x v="1253"/>
            <x v="1255"/>
            <x v="1267"/>
            <x v="1268"/>
            <x v="1269"/>
            <x v="1272"/>
            <x v="1273"/>
            <x v="1274"/>
            <x v="1277"/>
            <x v="1283"/>
            <x v="1287"/>
            <x v="1289"/>
            <x v="1290"/>
            <x v="1294"/>
            <x v="1299"/>
            <x v="1300"/>
            <x v="1301"/>
            <x v="1302"/>
            <x v="1303"/>
            <x v="1304"/>
            <x v="1309"/>
            <x v="1313"/>
            <x v="1314"/>
            <x v="1319"/>
          </reference>
        </references>
      </pivotArea>
    </format>
    <format dxfId="328">
      <pivotArea dataOnly="0" labelOnly="1" fieldPosition="0">
        <references count="1">
          <reference field="6" count="50">
            <x v="1321"/>
            <x v="1322"/>
            <x v="1324"/>
            <x v="1327"/>
            <x v="1328"/>
            <x v="1330"/>
            <x v="1331"/>
            <x v="1334"/>
            <x v="1336"/>
            <x v="1337"/>
            <x v="1344"/>
            <x v="1345"/>
            <x v="1346"/>
            <x v="1347"/>
            <x v="1348"/>
            <x v="1355"/>
            <x v="1359"/>
            <x v="1360"/>
            <x v="1364"/>
            <x v="1365"/>
            <x v="1367"/>
            <x v="1369"/>
            <x v="1370"/>
            <x v="1372"/>
            <x v="1373"/>
            <x v="1374"/>
            <x v="1377"/>
            <x v="1388"/>
            <x v="1389"/>
            <x v="1391"/>
            <x v="1393"/>
            <x v="1394"/>
            <x v="1396"/>
            <x v="1397"/>
            <x v="1398"/>
            <x v="1401"/>
            <x v="1402"/>
            <x v="1404"/>
            <x v="1406"/>
            <x v="1408"/>
            <x v="1409"/>
            <x v="1415"/>
            <x v="1425"/>
            <x v="1428"/>
            <x v="1429"/>
            <x v="1432"/>
            <x v="1435"/>
            <x v="1437"/>
            <x v="1438"/>
            <x v="1439"/>
          </reference>
        </references>
      </pivotArea>
    </format>
    <format dxfId="327">
      <pivotArea dataOnly="0" labelOnly="1" fieldPosition="0">
        <references count="1">
          <reference field="6" count="50">
            <x v="1442"/>
            <x v="1443"/>
            <x v="1446"/>
            <x v="1447"/>
            <x v="1451"/>
            <x v="1461"/>
            <x v="1479"/>
            <x v="1480"/>
            <x v="1483"/>
            <x v="1485"/>
            <x v="1487"/>
            <x v="1488"/>
            <x v="1490"/>
            <x v="1495"/>
            <x v="1496"/>
            <x v="1497"/>
            <x v="1502"/>
            <x v="1504"/>
            <x v="1511"/>
            <x v="1512"/>
            <x v="1520"/>
            <x v="1525"/>
            <x v="1526"/>
            <x v="1529"/>
            <x v="1530"/>
            <x v="1535"/>
            <x v="1537"/>
            <x v="1538"/>
            <x v="1539"/>
            <x v="1542"/>
            <x v="1545"/>
            <x v="1548"/>
            <x v="1555"/>
            <x v="1557"/>
            <x v="1560"/>
            <x v="1562"/>
            <x v="1577"/>
            <x v="1579"/>
            <x v="1580"/>
            <x v="1581"/>
            <x v="1587"/>
            <x v="1592"/>
            <x v="1595"/>
            <x v="1597"/>
            <x v="1598"/>
            <x v="1601"/>
            <x v="1604"/>
            <x v="1608"/>
            <x v="1614"/>
            <x v="1618"/>
          </reference>
        </references>
      </pivotArea>
    </format>
    <format dxfId="326">
      <pivotArea dataOnly="0" labelOnly="1" fieldPosition="0">
        <references count="1">
          <reference field="6" count="50">
            <x v="1622"/>
            <x v="1626"/>
            <x v="1631"/>
            <x v="1632"/>
            <x v="1633"/>
            <x v="1635"/>
            <x v="1636"/>
            <x v="1642"/>
            <x v="1645"/>
            <x v="1648"/>
            <x v="1650"/>
            <x v="1651"/>
            <x v="1656"/>
            <x v="1659"/>
            <x v="1660"/>
            <x v="1661"/>
            <x v="1664"/>
            <x v="1668"/>
            <x v="1669"/>
            <x v="1671"/>
            <x v="1674"/>
            <x v="1681"/>
            <x v="1686"/>
            <x v="1690"/>
            <x v="1693"/>
            <x v="1697"/>
            <x v="1698"/>
            <x v="1699"/>
            <x v="1701"/>
            <x v="1704"/>
            <x v="1705"/>
            <x v="1711"/>
            <x v="1715"/>
            <x v="1716"/>
            <x v="1717"/>
            <x v="1721"/>
            <x v="1722"/>
            <x v="1724"/>
            <x v="1729"/>
            <x v="1731"/>
            <x v="1734"/>
            <x v="1743"/>
            <x v="1744"/>
            <x v="1745"/>
            <x v="1747"/>
            <x v="1750"/>
            <x v="1754"/>
            <x v="1756"/>
            <x v="1757"/>
            <x v="1765"/>
          </reference>
        </references>
      </pivotArea>
    </format>
    <format dxfId="325">
      <pivotArea dataOnly="0" labelOnly="1" fieldPosition="0">
        <references count="1">
          <reference field="6" count="50">
            <x v="1767"/>
            <x v="1768"/>
            <x v="1772"/>
            <x v="1773"/>
            <x v="1774"/>
            <x v="1775"/>
            <x v="1777"/>
            <x v="1780"/>
            <x v="1782"/>
            <x v="1792"/>
            <x v="1794"/>
            <x v="1800"/>
            <x v="1808"/>
            <x v="1810"/>
            <x v="1812"/>
            <x v="1815"/>
            <x v="1816"/>
            <x v="1817"/>
            <x v="1818"/>
            <x v="1819"/>
            <x v="1825"/>
            <x v="1826"/>
            <x v="1829"/>
            <x v="1830"/>
            <x v="1832"/>
            <x v="1833"/>
            <x v="1835"/>
            <x v="1837"/>
            <x v="1839"/>
            <x v="1840"/>
            <x v="1841"/>
            <x v="1846"/>
            <x v="1853"/>
            <x v="1855"/>
            <x v="1859"/>
            <x v="1861"/>
            <x v="1864"/>
            <x v="1870"/>
            <x v="1871"/>
            <x v="1872"/>
            <x v="1873"/>
            <x v="1876"/>
            <x v="1880"/>
            <x v="1881"/>
            <x v="1883"/>
            <x v="1884"/>
            <x v="1885"/>
            <x v="1886"/>
            <x v="1888"/>
            <x v="1889"/>
          </reference>
        </references>
      </pivotArea>
    </format>
    <format dxfId="324">
      <pivotArea dataOnly="0" labelOnly="1" fieldPosition="0">
        <references count="1">
          <reference field="6" count="50">
            <x v="1893"/>
            <x v="1896"/>
            <x v="1897"/>
            <x v="1898"/>
            <x v="1899"/>
            <x v="1900"/>
            <x v="1902"/>
            <x v="1904"/>
            <x v="1905"/>
            <x v="1908"/>
            <x v="1910"/>
            <x v="1911"/>
            <x v="1918"/>
            <x v="1920"/>
            <x v="1921"/>
            <x v="1924"/>
            <x v="1925"/>
            <x v="1926"/>
            <x v="1927"/>
            <x v="1930"/>
            <x v="1943"/>
            <x v="1947"/>
            <x v="1952"/>
            <x v="1956"/>
            <x v="1960"/>
            <x v="1964"/>
            <x v="1967"/>
            <x v="1973"/>
            <x v="1975"/>
            <x v="1983"/>
            <x v="1984"/>
            <x v="1990"/>
            <x v="1993"/>
            <x v="1995"/>
            <x v="1997"/>
            <x v="1999"/>
            <x v="2002"/>
            <x v="2003"/>
            <x v="2009"/>
            <x v="2010"/>
            <x v="2014"/>
            <x v="2016"/>
            <x v="2019"/>
            <x v="2020"/>
            <x v="2021"/>
            <x v="2022"/>
            <x v="2024"/>
            <x v="2031"/>
            <x v="2032"/>
            <x v="2039"/>
          </reference>
        </references>
      </pivotArea>
    </format>
    <format dxfId="323">
      <pivotArea dataOnly="0" labelOnly="1" fieldPosition="0">
        <references count="1">
          <reference field="6" count="50">
            <x v="2044"/>
            <x v="2048"/>
            <x v="2056"/>
            <x v="2065"/>
            <x v="2066"/>
            <x v="2068"/>
            <x v="2075"/>
            <x v="2076"/>
            <x v="2081"/>
            <x v="2087"/>
            <x v="2088"/>
            <x v="2089"/>
            <x v="2092"/>
            <x v="2094"/>
            <x v="2096"/>
            <x v="2103"/>
            <x v="2109"/>
            <x v="2112"/>
            <x v="2114"/>
            <x v="2117"/>
            <x v="2119"/>
            <x v="2120"/>
            <x v="2123"/>
            <x v="2124"/>
            <x v="2126"/>
            <x v="2128"/>
            <x v="2130"/>
            <x v="2134"/>
            <x v="2136"/>
            <x v="2139"/>
            <x v="2140"/>
            <x v="2141"/>
            <x v="2142"/>
            <x v="2145"/>
            <x v="2146"/>
            <x v="2147"/>
            <x v="2150"/>
            <x v="2156"/>
            <x v="2166"/>
            <x v="2167"/>
            <x v="2174"/>
            <x v="2177"/>
            <x v="2178"/>
            <x v="2179"/>
            <x v="2180"/>
            <x v="2181"/>
            <x v="2183"/>
            <x v="2189"/>
            <x v="2195"/>
            <x v="2196"/>
          </reference>
        </references>
      </pivotArea>
    </format>
    <format dxfId="322">
      <pivotArea dataOnly="0" labelOnly="1" fieldPosition="0">
        <references count="1">
          <reference field="6" count="50">
            <x v="2202"/>
            <x v="2207"/>
            <x v="2213"/>
            <x v="2216"/>
            <x v="2217"/>
            <x v="2220"/>
            <x v="2221"/>
            <x v="2222"/>
            <x v="2223"/>
            <x v="2224"/>
            <x v="2231"/>
            <x v="2234"/>
            <x v="2235"/>
            <x v="2236"/>
            <x v="2240"/>
            <x v="2241"/>
            <x v="2243"/>
            <x v="2244"/>
            <x v="2245"/>
            <x v="2251"/>
            <x v="2254"/>
            <x v="2257"/>
            <x v="2260"/>
            <x v="2261"/>
            <x v="2262"/>
            <x v="2263"/>
            <x v="2268"/>
            <x v="2270"/>
            <x v="2272"/>
            <x v="2274"/>
            <x v="2276"/>
            <x v="2277"/>
            <x v="2278"/>
            <x v="2280"/>
            <x v="2281"/>
            <x v="2282"/>
            <x v="2284"/>
            <x v="2287"/>
            <x v="2288"/>
            <x v="2292"/>
            <x v="2294"/>
            <x v="2296"/>
            <x v="2297"/>
            <x v="2299"/>
            <x v="2301"/>
            <x v="2304"/>
            <x v="2305"/>
            <x v="2307"/>
            <x v="2308"/>
            <x v="2316"/>
          </reference>
        </references>
      </pivotArea>
    </format>
    <format dxfId="321">
      <pivotArea dataOnly="0" labelOnly="1" fieldPosition="0">
        <references count="1">
          <reference field="6" count="50">
            <x v="2320"/>
            <x v="2321"/>
            <x v="2322"/>
            <x v="2329"/>
            <x v="2330"/>
            <x v="2332"/>
            <x v="2334"/>
            <x v="2336"/>
            <x v="2337"/>
            <x v="2338"/>
            <x v="2340"/>
            <x v="2346"/>
            <x v="2351"/>
            <x v="2352"/>
            <x v="2353"/>
            <x v="2354"/>
            <x v="2358"/>
            <x v="2360"/>
            <x v="2362"/>
            <x v="2369"/>
            <x v="2373"/>
            <x v="2375"/>
            <x v="2377"/>
            <x v="2379"/>
            <x v="2381"/>
            <x v="2382"/>
            <x v="2385"/>
            <x v="2390"/>
            <x v="2393"/>
            <x v="2394"/>
            <x v="2398"/>
            <x v="2403"/>
            <x v="2404"/>
            <x v="2409"/>
            <x v="2410"/>
            <x v="2415"/>
            <x v="2418"/>
            <x v="2422"/>
            <x v="2423"/>
            <x v="2425"/>
            <x v="2426"/>
            <x v="2428"/>
            <x v="2430"/>
            <x v="2432"/>
            <x v="2435"/>
            <x v="2441"/>
            <x v="2443"/>
            <x v="2445"/>
            <x v="2453"/>
            <x v="2454"/>
          </reference>
        </references>
      </pivotArea>
    </format>
    <format dxfId="320">
      <pivotArea dataOnly="0" labelOnly="1" fieldPosition="0">
        <references count="1">
          <reference field="6" count="50">
            <x v="2456"/>
            <x v="2458"/>
            <x v="2460"/>
            <x v="2463"/>
            <x v="2466"/>
            <x v="2471"/>
            <x v="2475"/>
            <x v="2476"/>
            <x v="2479"/>
            <x v="2481"/>
            <x v="2482"/>
            <x v="2485"/>
            <x v="2488"/>
            <x v="2489"/>
            <x v="2490"/>
            <x v="2494"/>
            <x v="2495"/>
            <x v="2497"/>
            <x v="2498"/>
            <x v="2499"/>
            <x v="2501"/>
            <x v="2504"/>
            <x v="2505"/>
            <x v="2507"/>
            <x v="2515"/>
            <x v="2516"/>
            <x v="2521"/>
            <x v="2523"/>
            <x v="2524"/>
            <x v="2525"/>
            <x v="2528"/>
            <x v="2530"/>
            <x v="2537"/>
            <x v="2540"/>
            <x v="2543"/>
            <x v="2544"/>
            <x v="2546"/>
            <x v="2547"/>
            <x v="2548"/>
            <x v="2549"/>
            <x v="2552"/>
            <x v="2555"/>
            <x v="2559"/>
            <x v="2562"/>
            <x v="2565"/>
            <x v="2568"/>
            <x v="2570"/>
            <x v="2574"/>
            <x v="2575"/>
            <x v="2585"/>
          </reference>
        </references>
      </pivotArea>
    </format>
    <format dxfId="319">
      <pivotArea dataOnly="0" labelOnly="1" fieldPosition="0">
        <references count="1">
          <reference field="6" count="50">
            <x v="2586"/>
            <x v="2588"/>
            <x v="2589"/>
            <x v="2592"/>
            <x v="2594"/>
            <x v="2599"/>
            <x v="2602"/>
            <x v="2603"/>
            <x v="2607"/>
            <x v="2609"/>
            <x v="2610"/>
            <x v="2612"/>
            <x v="2620"/>
            <x v="2621"/>
            <x v="2622"/>
            <x v="2625"/>
            <x v="2626"/>
            <x v="2632"/>
            <x v="2634"/>
            <x v="2635"/>
            <x v="2637"/>
            <x v="2638"/>
            <x v="2641"/>
            <x v="2642"/>
            <x v="2643"/>
            <x v="2644"/>
            <x v="2647"/>
            <x v="2648"/>
            <x v="2649"/>
            <x v="2651"/>
            <x v="2656"/>
            <x v="2657"/>
            <x v="2658"/>
            <x v="2659"/>
            <x v="2661"/>
            <x v="2662"/>
            <x v="2668"/>
            <x v="2670"/>
            <x v="2673"/>
            <x v="2677"/>
            <x v="2680"/>
            <x v="2682"/>
            <x v="2683"/>
            <x v="2690"/>
            <x v="2695"/>
            <x v="2697"/>
            <x v="2700"/>
            <x v="2703"/>
            <x v="2704"/>
            <x v="2706"/>
          </reference>
        </references>
      </pivotArea>
    </format>
    <format dxfId="318">
      <pivotArea dataOnly="0" labelOnly="1" fieldPosition="0">
        <references count="1">
          <reference field="6" count="50">
            <x v="2711"/>
            <x v="2713"/>
            <x v="2717"/>
            <x v="2718"/>
            <x v="2720"/>
            <x v="2724"/>
            <x v="2726"/>
            <x v="2728"/>
            <x v="2730"/>
            <x v="2734"/>
            <x v="2735"/>
            <x v="2736"/>
            <x v="2738"/>
            <x v="2742"/>
            <x v="2743"/>
            <x v="2749"/>
            <x v="2752"/>
            <x v="2753"/>
            <x v="2757"/>
            <x v="2762"/>
            <x v="2764"/>
            <x v="2766"/>
            <x v="2772"/>
            <x v="2777"/>
            <x v="2778"/>
            <x v="2781"/>
            <x v="2787"/>
            <x v="2812"/>
            <x v="2819"/>
            <x v="2821"/>
            <x v="2822"/>
            <x v="2823"/>
            <x v="2825"/>
            <x v="2826"/>
            <x v="2827"/>
            <x v="2828"/>
            <x v="2830"/>
            <x v="2832"/>
            <x v="2834"/>
            <x v="2837"/>
            <x v="2839"/>
            <x v="2841"/>
            <x v="2843"/>
            <x v="2845"/>
            <x v="2846"/>
            <x v="2847"/>
            <x v="2848"/>
            <x v="2852"/>
            <x v="2853"/>
            <x v="2855"/>
          </reference>
        </references>
      </pivotArea>
    </format>
    <format dxfId="317">
      <pivotArea dataOnly="0" labelOnly="1" fieldPosition="0">
        <references count="1">
          <reference field="6" count="20">
            <x v="2857"/>
            <x v="2861"/>
            <x v="2864"/>
            <x v="2871"/>
            <x v="2872"/>
            <x v="2873"/>
            <x v="2874"/>
            <x v="2879"/>
            <x v="2880"/>
            <x v="2883"/>
            <x v="2885"/>
            <x v="2886"/>
            <x v="2890"/>
            <x v="2892"/>
            <x v="2896"/>
            <x v="2897"/>
            <x v="2901"/>
            <x v="2903"/>
            <x v="2906"/>
            <x v="2908"/>
          </reference>
        </references>
      </pivotArea>
    </format>
    <format dxfId="316">
      <pivotArea dataOnly="0" labelOnly="1" fieldPosition="0">
        <references count="1">
          <reference field="6" count="49">
            <x v="0"/>
            <x v="27"/>
            <x v="81"/>
            <x v="89"/>
            <x v="165"/>
            <x v="189"/>
            <x v="379"/>
            <x v="464"/>
            <x v="478"/>
            <x v="590"/>
            <x v="665"/>
            <x v="682"/>
            <x v="683"/>
            <x v="698"/>
            <x v="769"/>
            <x v="864"/>
            <x v="928"/>
            <x v="1000"/>
            <x v="1091"/>
            <x v="1128"/>
            <x v="1130"/>
            <x v="1148"/>
            <x v="1170"/>
            <x v="1241"/>
            <x v="1344"/>
            <x v="1406"/>
            <x v="1429"/>
            <x v="1461"/>
            <x v="1495"/>
            <x v="1496"/>
            <x v="1622"/>
            <x v="1716"/>
            <x v="1927"/>
            <x v="2177"/>
            <x v="2213"/>
            <x v="2217"/>
            <x v="2231"/>
            <x v="2292"/>
            <x v="2332"/>
            <x v="2334"/>
            <x v="2351"/>
            <x v="2418"/>
            <x v="2548"/>
            <x v="2612"/>
            <x v="2626"/>
            <x v="2657"/>
            <x v="2706"/>
            <x v="2717"/>
            <x v="2892"/>
          </reference>
        </references>
      </pivotArea>
    </format>
    <format dxfId="315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20"/>
            <x v="35"/>
            <x v="37"/>
            <x v="38"/>
            <x v="40"/>
            <x v="41"/>
            <x v="47"/>
            <x v="53"/>
            <x v="59"/>
            <x v="61"/>
            <x v="64"/>
            <x v="65"/>
            <x v="66"/>
            <x v="71"/>
            <x v="74"/>
            <x v="76"/>
            <x v="77"/>
            <x v="78"/>
            <x v="81"/>
            <x v="82"/>
            <x v="85"/>
            <x v="86"/>
            <x v="87"/>
            <x v="91"/>
            <x v="96"/>
            <x v="101"/>
            <x v="104"/>
            <x v="106"/>
            <x v="108"/>
            <x v="109"/>
            <x v="114"/>
            <x v="115"/>
            <x v="118"/>
            <x v="121"/>
            <x v="124"/>
            <x v="127"/>
            <x v="135"/>
            <x v="137"/>
            <x v="143"/>
            <x v="148"/>
            <x v="158"/>
            <x v="160"/>
            <x v="163"/>
            <x v="167"/>
          </reference>
        </references>
      </pivotArea>
    </format>
    <format dxfId="314">
      <pivotArea dataOnly="0" labelOnly="1" fieldPosition="0">
        <references count="1">
          <reference field="6" count="50">
            <x v="170"/>
            <x v="171"/>
            <x v="173"/>
            <x v="174"/>
            <x v="176"/>
            <x v="181"/>
            <x v="182"/>
            <x v="185"/>
            <x v="191"/>
            <x v="192"/>
            <x v="193"/>
            <x v="196"/>
            <x v="199"/>
            <x v="202"/>
            <x v="212"/>
            <x v="220"/>
            <x v="229"/>
            <x v="230"/>
            <x v="239"/>
            <x v="247"/>
            <x v="253"/>
            <x v="255"/>
            <x v="259"/>
            <x v="261"/>
            <x v="267"/>
            <x v="268"/>
            <x v="269"/>
            <x v="270"/>
            <x v="272"/>
            <x v="273"/>
            <x v="274"/>
            <x v="276"/>
            <x v="279"/>
            <x v="281"/>
            <x v="282"/>
            <x v="284"/>
            <x v="286"/>
            <x v="289"/>
            <x v="293"/>
            <x v="295"/>
            <x v="296"/>
            <x v="298"/>
            <x v="299"/>
            <x v="300"/>
            <x v="301"/>
            <x v="314"/>
            <x v="315"/>
            <x v="316"/>
            <x v="318"/>
            <x v="322"/>
          </reference>
        </references>
      </pivotArea>
    </format>
    <format dxfId="313">
      <pivotArea dataOnly="0" labelOnly="1" fieldPosition="0">
        <references count="1">
          <reference field="6" count="50">
            <x v="324"/>
            <x v="327"/>
            <x v="330"/>
            <x v="335"/>
            <x v="341"/>
            <x v="350"/>
            <x v="352"/>
            <x v="357"/>
            <x v="362"/>
            <x v="368"/>
            <x v="371"/>
            <x v="374"/>
            <x v="380"/>
            <x v="382"/>
            <x v="388"/>
            <x v="389"/>
            <x v="392"/>
            <x v="395"/>
            <x v="401"/>
            <x v="402"/>
            <x v="404"/>
            <x v="408"/>
            <x v="411"/>
            <x v="413"/>
            <x v="419"/>
            <x v="429"/>
            <x v="435"/>
            <x v="444"/>
            <x v="445"/>
            <x v="448"/>
            <x v="452"/>
            <x v="454"/>
            <x v="460"/>
            <x v="463"/>
            <x v="464"/>
            <x v="465"/>
            <x v="469"/>
            <x v="477"/>
            <x v="478"/>
            <x v="485"/>
            <x v="489"/>
            <x v="492"/>
            <x v="493"/>
            <x v="498"/>
            <x v="499"/>
            <x v="501"/>
            <x v="504"/>
            <x v="509"/>
            <x v="511"/>
            <x v="512"/>
          </reference>
        </references>
      </pivotArea>
    </format>
    <format dxfId="312">
      <pivotArea dataOnly="0" labelOnly="1" fieldPosition="0">
        <references count="1">
          <reference field="6" count="50">
            <x v="517"/>
            <x v="522"/>
            <x v="523"/>
            <x v="530"/>
            <x v="532"/>
            <x v="533"/>
            <x v="539"/>
            <x v="541"/>
            <x v="546"/>
            <x v="547"/>
            <x v="550"/>
            <x v="551"/>
            <x v="556"/>
            <x v="558"/>
            <x v="561"/>
            <x v="562"/>
            <x v="569"/>
            <x v="572"/>
            <x v="577"/>
            <x v="579"/>
            <x v="583"/>
            <x v="589"/>
            <x v="592"/>
            <x v="593"/>
            <x v="603"/>
            <x v="604"/>
            <x v="615"/>
            <x v="631"/>
            <x v="639"/>
            <x v="641"/>
            <x v="655"/>
            <x v="657"/>
            <x v="669"/>
            <x v="671"/>
            <x v="674"/>
            <x v="682"/>
            <x v="683"/>
            <x v="685"/>
            <x v="693"/>
            <x v="695"/>
            <x v="699"/>
            <x v="703"/>
            <x v="706"/>
            <x v="709"/>
            <x v="714"/>
            <x v="715"/>
            <x v="724"/>
            <x v="725"/>
            <x v="726"/>
            <x v="730"/>
          </reference>
        </references>
      </pivotArea>
    </format>
    <format dxfId="311">
      <pivotArea dataOnly="0" labelOnly="1" fieldPosition="0">
        <references count="1">
          <reference field="6" count="50">
            <x v="734"/>
            <x v="739"/>
            <x v="740"/>
            <x v="741"/>
            <x v="743"/>
            <x v="749"/>
            <x v="751"/>
            <x v="753"/>
            <x v="768"/>
            <x v="773"/>
            <x v="774"/>
            <x v="775"/>
            <x v="778"/>
            <x v="779"/>
            <x v="787"/>
            <x v="795"/>
            <x v="797"/>
            <x v="802"/>
            <x v="803"/>
            <x v="804"/>
            <x v="805"/>
            <x v="808"/>
            <x v="817"/>
            <x v="818"/>
            <x v="823"/>
            <x v="834"/>
            <x v="837"/>
            <x v="844"/>
            <x v="854"/>
            <x v="859"/>
            <x v="862"/>
            <x v="872"/>
            <x v="887"/>
            <x v="895"/>
            <x v="905"/>
            <x v="910"/>
            <x v="911"/>
            <x v="916"/>
            <x v="918"/>
            <x v="919"/>
            <x v="920"/>
            <x v="921"/>
            <x v="923"/>
            <x v="926"/>
            <x v="930"/>
            <x v="931"/>
            <x v="933"/>
            <x v="937"/>
            <x v="938"/>
            <x v="939"/>
          </reference>
        </references>
      </pivotArea>
    </format>
    <format dxfId="310">
      <pivotArea dataOnly="0" labelOnly="1" fieldPosition="0">
        <references count="1">
          <reference field="6" count="50">
            <x v="940"/>
            <x v="952"/>
            <x v="954"/>
            <x v="956"/>
            <x v="963"/>
            <x v="966"/>
            <x v="969"/>
            <x v="973"/>
            <x v="975"/>
            <x v="978"/>
            <x v="980"/>
            <x v="982"/>
            <x v="984"/>
            <x v="996"/>
            <x v="997"/>
            <x v="999"/>
            <x v="1015"/>
            <x v="1019"/>
            <x v="1021"/>
            <x v="1024"/>
            <x v="1032"/>
            <x v="1036"/>
            <x v="1038"/>
            <x v="1039"/>
            <x v="1042"/>
            <x v="1043"/>
            <x v="1044"/>
            <x v="1052"/>
            <x v="1054"/>
            <x v="1058"/>
            <x v="1059"/>
            <x v="1060"/>
            <x v="1062"/>
            <x v="1065"/>
            <x v="1067"/>
            <x v="1071"/>
            <x v="1076"/>
            <x v="1078"/>
            <x v="1089"/>
            <x v="1092"/>
            <x v="1095"/>
            <x v="1108"/>
            <x v="1111"/>
            <x v="1113"/>
            <x v="1118"/>
            <x v="1119"/>
            <x v="1126"/>
            <x v="1131"/>
            <x v="1136"/>
            <x v="1137"/>
          </reference>
        </references>
      </pivotArea>
    </format>
    <format dxfId="309">
      <pivotArea dataOnly="0" labelOnly="1" fieldPosition="0">
        <references count="1">
          <reference field="6" count="50">
            <x v="1147"/>
            <x v="1152"/>
            <x v="1158"/>
            <x v="1160"/>
            <x v="1164"/>
            <x v="1167"/>
            <x v="1169"/>
            <x v="1174"/>
            <x v="1177"/>
            <x v="1180"/>
            <x v="1181"/>
            <x v="1184"/>
            <x v="1185"/>
            <x v="1186"/>
            <x v="1188"/>
            <x v="1190"/>
            <x v="1192"/>
            <x v="1193"/>
            <x v="1198"/>
            <x v="1201"/>
            <x v="1202"/>
            <x v="1204"/>
            <x v="1210"/>
            <x v="1214"/>
            <x v="1218"/>
            <x v="1221"/>
            <x v="1222"/>
            <x v="1227"/>
            <x v="1228"/>
            <x v="1232"/>
            <x v="1244"/>
            <x v="1250"/>
            <x v="1255"/>
            <x v="1267"/>
            <x v="1268"/>
            <x v="1269"/>
            <x v="1272"/>
            <x v="1274"/>
            <x v="1287"/>
            <x v="1289"/>
            <x v="1294"/>
            <x v="1299"/>
            <x v="1300"/>
            <x v="1301"/>
            <x v="1303"/>
            <x v="1304"/>
            <x v="1309"/>
            <x v="1314"/>
            <x v="1322"/>
            <x v="1330"/>
          </reference>
        </references>
      </pivotArea>
    </format>
    <format dxfId="308">
      <pivotArea dataOnly="0" labelOnly="1" fieldPosition="0">
        <references count="1">
          <reference field="6" count="50">
            <x v="1331"/>
            <x v="1334"/>
            <x v="1336"/>
            <x v="1337"/>
            <x v="1344"/>
            <x v="1360"/>
            <x v="1365"/>
            <x v="1367"/>
            <x v="1370"/>
            <x v="1372"/>
            <x v="1373"/>
            <x v="1374"/>
            <x v="1377"/>
            <x v="1388"/>
            <x v="1389"/>
            <x v="1391"/>
            <x v="1393"/>
            <x v="1394"/>
            <x v="1396"/>
            <x v="1397"/>
            <x v="1398"/>
            <x v="1401"/>
            <x v="1402"/>
            <x v="1404"/>
            <x v="1408"/>
            <x v="1415"/>
            <x v="1425"/>
            <x v="1428"/>
            <x v="1432"/>
            <x v="1435"/>
            <x v="1437"/>
            <x v="1438"/>
            <x v="1442"/>
            <x v="1443"/>
            <x v="1446"/>
            <x v="1479"/>
            <x v="1480"/>
            <x v="1483"/>
            <x v="1485"/>
            <x v="1490"/>
            <x v="1495"/>
            <x v="1497"/>
            <x v="1502"/>
            <x v="1504"/>
            <x v="1511"/>
            <x v="1520"/>
            <x v="1525"/>
            <x v="1526"/>
            <x v="1529"/>
            <x v="1530"/>
          </reference>
        </references>
      </pivotArea>
    </format>
    <format dxfId="307">
      <pivotArea dataOnly="0" labelOnly="1" fieldPosition="0">
        <references count="1">
          <reference field="6" count="50">
            <x v="1537"/>
            <x v="1538"/>
            <x v="1539"/>
            <x v="1542"/>
            <x v="1545"/>
            <x v="1548"/>
            <x v="1555"/>
            <x v="1560"/>
            <x v="1562"/>
            <x v="1577"/>
            <x v="1579"/>
            <x v="1580"/>
            <x v="1581"/>
            <x v="1587"/>
            <x v="1595"/>
            <x v="1598"/>
            <x v="1601"/>
            <x v="1604"/>
            <x v="1608"/>
            <x v="1614"/>
            <x v="1618"/>
            <x v="1626"/>
            <x v="1631"/>
            <x v="1632"/>
            <x v="1635"/>
            <x v="1636"/>
            <x v="1642"/>
            <x v="1645"/>
            <x v="1648"/>
            <x v="1650"/>
            <x v="1651"/>
            <x v="1660"/>
            <x v="1661"/>
            <x v="1668"/>
            <x v="1671"/>
            <x v="1681"/>
            <x v="1686"/>
            <x v="1690"/>
            <x v="1693"/>
            <x v="1698"/>
            <x v="1705"/>
            <x v="1711"/>
            <x v="1715"/>
            <x v="1721"/>
            <x v="1724"/>
            <x v="1729"/>
            <x v="1731"/>
            <x v="1734"/>
            <x v="1743"/>
            <x v="1744"/>
          </reference>
        </references>
      </pivotArea>
    </format>
    <format dxfId="306">
      <pivotArea dataOnly="0" labelOnly="1" fieldPosition="0">
        <references count="1">
          <reference field="6" count="50">
            <x v="1747"/>
            <x v="1750"/>
            <x v="1754"/>
            <x v="1757"/>
            <x v="1765"/>
            <x v="1767"/>
            <x v="1768"/>
            <x v="1772"/>
            <x v="1774"/>
            <x v="1775"/>
            <x v="1777"/>
            <x v="1780"/>
            <x v="1792"/>
            <x v="1800"/>
            <x v="1810"/>
            <x v="1812"/>
            <x v="1816"/>
            <x v="1817"/>
            <x v="1818"/>
            <x v="1819"/>
            <x v="1825"/>
            <x v="1826"/>
            <x v="1830"/>
            <x v="1833"/>
            <x v="1837"/>
            <x v="1839"/>
            <x v="1840"/>
            <x v="1841"/>
            <x v="1846"/>
            <x v="1853"/>
            <x v="1861"/>
            <x v="1864"/>
            <x v="1870"/>
            <x v="1871"/>
            <x v="1873"/>
            <x v="1876"/>
            <x v="1880"/>
            <x v="1881"/>
            <x v="1883"/>
            <x v="1884"/>
            <x v="1885"/>
            <x v="1886"/>
            <x v="1888"/>
            <x v="1889"/>
            <x v="1893"/>
            <x v="1896"/>
            <x v="1897"/>
            <x v="1898"/>
            <x v="1899"/>
            <x v="1900"/>
          </reference>
        </references>
      </pivotArea>
    </format>
    <format dxfId="305">
      <pivotArea dataOnly="0" labelOnly="1" fieldPosition="0">
        <references count="1">
          <reference field="6" count="50">
            <x v="1902"/>
            <x v="1904"/>
            <x v="1905"/>
            <x v="1910"/>
            <x v="1911"/>
            <x v="1918"/>
            <x v="1921"/>
            <x v="1924"/>
            <x v="1926"/>
            <x v="1927"/>
            <x v="1930"/>
            <x v="1947"/>
            <x v="1956"/>
            <x v="1967"/>
            <x v="1975"/>
            <x v="1984"/>
            <x v="1995"/>
            <x v="2002"/>
            <x v="2003"/>
            <x v="2009"/>
            <x v="2010"/>
            <x v="2020"/>
            <x v="2022"/>
            <x v="2024"/>
            <x v="2031"/>
            <x v="2032"/>
            <x v="2048"/>
            <x v="2056"/>
            <x v="2065"/>
            <x v="2066"/>
            <x v="2068"/>
            <x v="2075"/>
            <x v="2076"/>
            <x v="2087"/>
            <x v="2088"/>
            <x v="2094"/>
            <x v="2103"/>
            <x v="2109"/>
            <x v="2112"/>
            <x v="2117"/>
            <x v="2120"/>
            <x v="2123"/>
            <x v="2126"/>
            <x v="2128"/>
            <x v="2130"/>
            <x v="2134"/>
            <x v="2136"/>
            <x v="2141"/>
            <x v="2146"/>
            <x v="2147"/>
          </reference>
        </references>
      </pivotArea>
    </format>
    <format dxfId="304">
      <pivotArea dataOnly="0" labelOnly="1" fieldPosition="0">
        <references count="1">
          <reference field="6" count="50">
            <x v="2150"/>
            <x v="2166"/>
            <x v="2167"/>
            <x v="2179"/>
            <x v="2180"/>
            <x v="2181"/>
            <x v="2195"/>
            <x v="2196"/>
            <x v="2202"/>
            <x v="2207"/>
            <x v="2216"/>
            <x v="2217"/>
            <x v="2221"/>
            <x v="2222"/>
            <x v="2224"/>
            <x v="2234"/>
            <x v="2235"/>
            <x v="2236"/>
            <x v="2254"/>
            <x v="2257"/>
            <x v="2260"/>
            <x v="2261"/>
            <x v="2262"/>
            <x v="2263"/>
            <x v="2268"/>
            <x v="2270"/>
            <x v="2274"/>
            <x v="2276"/>
            <x v="2277"/>
            <x v="2278"/>
            <x v="2284"/>
            <x v="2287"/>
            <x v="2296"/>
            <x v="2297"/>
            <x v="2301"/>
            <x v="2304"/>
            <x v="2305"/>
            <x v="2307"/>
            <x v="2320"/>
            <x v="2321"/>
            <x v="2322"/>
            <x v="2329"/>
            <x v="2330"/>
            <x v="2338"/>
            <x v="2340"/>
            <x v="2346"/>
            <x v="2351"/>
            <x v="2358"/>
            <x v="2360"/>
            <x v="2362"/>
          </reference>
        </references>
      </pivotArea>
    </format>
    <format dxfId="303">
      <pivotArea dataOnly="0" labelOnly="1" fieldPosition="0">
        <references count="1">
          <reference field="6" count="50">
            <x v="2373"/>
            <x v="2375"/>
            <x v="2377"/>
            <x v="2385"/>
            <x v="2393"/>
            <x v="2394"/>
            <x v="2398"/>
            <x v="2403"/>
            <x v="2404"/>
            <x v="2410"/>
            <x v="2415"/>
            <x v="2422"/>
            <x v="2423"/>
            <x v="2428"/>
            <x v="2430"/>
            <x v="2432"/>
            <x v="2441"/>
            <x v="2443"/>
            <x v="2453"/>
            <x v="2454"/>
            <x v="2456"/>
            <x v="2458"/>
            <x v="2460"/>
            <x v="2463"/>
            <x v="2471"/>
            <x v="2475"/>
            <x v="2476"/>
            <x v="2481"/>
            <x v="2482"/>
            <x v="2485"/>
            <x v="2488"/>
            <x v="2489"/>
            <x v="2494"/>
            <x v="2495"/>
            <x v="2498"/>
            <x v="2499"/>
            <x v="2501"/>
            <x v="2504"/>
            <x v="2505"/>
            <x v="2507"/>
            <x v="2515"/>
            <x v="2516"/>
            <x v="2521"/>
            <x v="2524"/>
            <x v="2528"/>
            <x v="2530"/>
            <x v="2537"/>
            <x v="2540"/>
            <x v="2543"/>
            <x v="2544"/>
          </reference>
        </references>
      </pivotArea>
    </format>
    <format dxfId="302">
      <pivotArea dataOnly="0" labelOnly="1" fieldPosition="0">
        <references count="1">
          <reference field="6" count="50">
            <x v="2547"/>
            <x v="2552"/>
            <x v="2555"/>
            <x v="2559"/>
            <x v="2565"/>
            <x v="2570"/>
            <x v="2574"/>
            <x v="2575"/>
            <x v="2586"/>
            <x v="2588"/>
            <x v="2589"/>
            <x v="2592"/>
            <x v="2594"/>
            <x v="2602"/>
            <x v="2609"/>
            <x v="2621"/>
            <x v="2622"/>
            <x v="2625"/>
            <x v="2632"/>
            <x v="2634"/>
            <x v="2637"/>
            <x v="2638"/>
            <x v="2642"/>
            <x v="2643"/>
            <x v="2644"/>
            <x v="2647"/>
            <x v="2648"/>
            <x v="2649"/>
            <x v="2651"/>
            <x v="2658"/>
            <x v="2659"/>
            <x v="2661"/>
            <x v="2668"/>
            <x v="2670"/>
            <x v="2673"/>
            <x v="2680"/>
            <x v="2682"/>
            <x v="2690"/>
            <x v="2695"/>
            <x v="2697"/>
            <x v="2700"/>
            <x v="2703"/>
            <x v="2713"/>
            <x v="2717"/>
            <x v="2718"/>
            <x v="2720"/>
            <x v="2724"/>
            <x v="2726"/>
            <x v="2728"/>
            <x v="2734"/>
          </reference>
        </references>
      </pivotArea>
    </format>
    <format dxfId="301">
      <pivotArea dataOnly="0" labelOnly="1" fieldPosition="0">
        <references count="1">
          <reference field="6" count="37">
            <x v="2735"/>
            <x v="2738"/>
            <x v="2742"/>
            <x v="2743"/>
            <x v="2752"/>
            <x v="2753"/>
            <x v="2757"/>
            <x v="2762"/>
            <x v="2772"/>
            <x v="2781"/>
            <x v="2787"/>
            <x v="2812"/>
            <x v="2819"/>
            <x v="2825"/>
            <x v="2826"/>
            <x v="2828"/>
            <x v="2832"/>
            <x v="2834"/>
            <x v="2841"/>
            <x v="2843"/>
            <x v="2845"/>
            <x v="2846"/>
            <x v="2847"/>
            <x v="2855"/>
            <x v="2864"/>
            <x v="2872"/>
            <x v="2874"/>
            <x v="2879"/>
            <x v="2880"/>
            <x v="2883"/>
            <x v="2886"/>
            <x v="2890"/>
            <x v="2896"/>
            <x v="2897"/>
            <x v="2901"/>
            <x v="2906"/>
            <x v="2908"/>
          </reference>
        </references>
      </pivotArea>
    </format>
    <format dxfId="300">
      <pivotArea dataOnly="0" labelOnly="1" fieldPosition="0">
        <references count="1">
          <reference field="6" count="50">
            <x v="4"/>
            <x v="16"/>
            <x v="20"/>
            <x v="40"/>
            <x v="41"/>
            <x v="43"/>
            <x v="46"/>
            <x v="47"/>
            <x v="72"/>
            <x v="76"/>
            <x v="83"/>
            <x v="88"/>
            <x v="102"/>
            <x v="104"/>
            <x v="112"/>
            <x v="113"/>
            <x v="118"/>
            <x v="125"/>
            <x v="130"/>
            <x v="134"/>
            <x v="137"/>
            <x v="142"/>
            <x v="144"/>
            <x v="152"/>
            <x v="154"/>
            <x v="159"/>
            <x v="176"/>
            <x v="183"/>
            <x v="195"/>
            <x v="196"/>
            <x v="222"/>
            <x v="223"/>
            <x v="224"/>
            <x v="229"/>
            <x v="253"/>
            <x v="255"/>
            <x v="303"/>
            <x v="336"/>
            <x v="340"/>
            <x v="361"/>
            <x v="381"/>
            <x v="382"/>
            <x v="385"/>
            <x v="386"/>
            <x v="397"/>
            <x v="399"/>
            <x v="406"/>
            <x v="407"/>
            <x v="412"/>
            <x v="413"/>
          </reference>
        </references>
      </pivotArea>
    </format>
    <format dxfId="299">
      <pivotArea dataOnly="0" labelOnly="1" fieldPosition="0">
        <references count="1">
          <reference field="6" count="50">
            <x v="420"/>
            <x v="422"/>
            <x v="427"/>
            <x v="431"/>
            <x v="438"/>
            <x v="443"/>
            <x v="444"/>
            <x v="451"/>
            <x v="456"/>
            <x v="465"/>
            <x v="466"/>
            <x v="467"/>
            <x v="477"/>
            <x v="480"/>
            <x v="482"/>
            <x v="493"/>
            <x v="498"/>
            <x v="503"/>
            <x v="508"/>
            <x v="509"/>
            <x v="511"/>
            <x v="512"/>
            <x v="518"/>
            <x v="537"/>
            <x v="550"/>
            <x v="557"/>
            <x v="565"/>
            <x v="589"/>
            <x v="611"/>
            <x v="618"/>
            <x v="629"/>
            <x v="637"/>
            <x v="640"/>
            <x v="642"/>
            <x v="653"/>
            <x v="656"/>
            <x v="660"/>
            <x v="679"/>
            <x v="683"/>
            <x v="695"/>
            <x v="696"/>
            <x v="715"/>
            <x v="716"/>
            <x v="718"/>
            <x v="739"/>
            <x v="741"/>
            <x v="759"/>
            <x v="781"/>
            <x v="785"/>
            <x v="805"/>
          </reference>
        </references>
      </pivotArea>
    </format>
    <format dxfId="298">
      <pivotArea dataOnly="0" labelOnly="1" fieldPosition="0">
        <references count="1">
          <reference field="6" count="50">
            <x v="806"/>
            <x v="818"/>
            <x v="825"/>
            <x v="826"/>
            <x v="834"/>
            <x v="839"/>
            <x v="841"/>
            <x v="846"/>
            <x v="847"/>
            <x v="854"/>
            <x v="858"/>
            <x v="859"/>
            <x v="861"/>
            <x v="865"/>
            <x v="870"/>
            <x v="875"/>
            <x v="883"/>
            <x v="885"/>
            <x v="886"/>
            <x v="890"/>
            <x v="891"/>
            <x v="896"/>
            <x v="900"/>
            <x v="905"/>
            <x v="912"/>
            <x v="913"/>
            <x v="918"/>
            <x v="919"/>
            <x v="923"/>
            <x v="926"/>
            <x v="930"/>
            <x v="932"/>
            <x v="933"/>
            <x v="934"/>
            <x v="953"/>
            <x v="955"/>
            <x v="963"/>
            <x v="973"/>
            <x v="995"/>
            <x v="1005"/>
            <x v="1021"/>
            <x v="1022"/>
            <x v="1024"/>
            <x v="1040"/>
            <x v="1050"/>
            <x v="1084"/>
            <x v="1088"/>
            <x v="1096"/>
            <x v="1097"/>
            <x v="1099"/>
          </reference>
        </references>
      </pivotArea>
    </format>
    <format dxfId="297">
      <pivotArea dataOnly="0" labelOnly="1" fieldPosition="0">
        <references count="1">
          <reference field="6" count="50">
            <x v="1100"/>
            <x v="1101"/>
            <x v="1109"/>
            <x v="1115"/>
            <x v="1122"/>
            <x v="1138"/>
            <x v="1140"/>
            <x v="1141"/>
            <x v="1157"/>
            <x v="1163"/>
            <x v="1164"/>
            <x v="1167"/>
            <x v="1170"/>
            <x v="1171"/>
            <x v="1206"/>
            <x v="1207"/>
            <x v="1222"/>
            <x v="1226"/>
            <x v="1253"/>
            <x v="1255"/>
            <x v="1268"/>
            <x v="1272"/>
            <x v="1273"/>
            <x v="1277"/>
            <x v="1283"/>
            <x v="1290"/>
            <x v="1300"/>
            <x v="1302"/>
            <x v="1309"/>
            <x v="1313"/>
            <x v="1319"/>
            <x v="1321"/>
            <x v="1322"/>
            <x v="1324"/>
            <x v="1327"/>
            <x v="1328"/>
            <x v="1344"/>
            <x v="1345"/>
            <x v="1346"/>
            <x v="1347"/>
            <x v="1348"/>
            <x v="1355"/>
            <x v="1359"/>
            <x v="1364"/>
            <x v="1369"/>
            <x v="1370"/>
            <x v="1373"/>
            <x v="1377"/>
            <x v="1394"/>
            <x v="1409"/>
          </reference>
        </references>
      </pivotArea>
    </format>
    <format dxfId="296">
      <pivotArea dataOnly="0" labelOnly="1" fieldPosition="0">
        <references count="1">
          <reference field="6" count="50">
            <x v="1432"/>
            <x v="1439"/>
            <x v="1447"/>
            <x v="1451"/>
            <x v="1479"/>
            <x v="1487"/>
            <x v="1488"/>
            <x v="1495"/>
            <x v="1496"/>
            <x v="1512"/>
            <x v="1520"/>
            <x v="1535"/>
            <x v="1557"/>
            <x v="1560"/>
            <x v="1562"/>
            <x v="1592"/>
            <x v="1597"/>
            <x v="1608"/>
            <x v="1633"/>
            <x v="1650"/>
            <x v="1651"/>
            <x v="1656"/>
            <x v="1659"/>
            <x v="1664"/>
            <x v="1669"/>
            <x v="1674"/>
            <x v="1697"/>
            <x v="1699"/>
            <x v="1701"/>
            <x v="1704"/>
            <x v="1717"/>
            <x v="1722"/>
            <x v="1745"/>
            <x v="1756"/>
            <x v="1773"/>
            <x v="1782"/>
            <x v="1794"/>
            <x v="1808"/>
            <x v="1812"/>
            <x v="1815"/>
            <x v="1825"/>
            <x v="1829"/>
            <x v="1832"/>
            <x v="1833"/>
            <x v="1837"/>
            <x v="1859"/>
            <x v="1872"/>
            <x v="1893"/>
            <x v="1896"/>
            <x v="1902"/>
          </reference>
        </references>
      </pivotArea>
    </format>
    <format dxfId="295">
      <pivotArea dataOnly="0" labelOnly="1" fieldPosition="0">
        <references count="1">
          <reference field="6" count="50">
            <x v="1908"/>
            <x v="1920"/>
            <x v="1925"/>
            <x v="1930"/>
            <x v="1943"/>
            <x v="1952"/>
            <x v="1960"/>
            <x v="1964"/>
            <x v="1973"/>
            <x v="1983"/>
            <x v="1984"/>
            <x v="1990"/>
            <x v="1993"/>
            <x v="1997"/>
            <x v="1999"/>
            <x v="2014"/>
            <x v="2016"/>
            <x v="2019"/>
            <x v="2021"/>
            <x v="2024"/>
            <x v="2032"/>
            <x v="2039"/>
            <x v="2044"/>
            <x v="2081"/>
            <x v="2089"/>
            <x v="2092"/>
            <x v="2096"/>
            <x v="2114"/>
            <x v="2119"/>
            <x v="2124"/>
            <x v="2126"/>
            <x v="2130"/>
            <x v="2139"/>
            <x v="2140"/>
            <x v="2142"/>
            <x v="2145"/>
            <x v="2156"/>
            <x v="2174"/>
            <x v="2178"/>
            <x v="2189"/>
            <x v="2196"/>
            <x v="2207"/>
            <x v="2213"/>
            <x v="2220"/>
            <x v="2223"/>
            <x v="2234"/>
            <x v="2240"/>
            <x v="2243"/>
            <x v="2244"/>
            <x v="2245"/>
          </reference>
        </references>
      </pivotArea>
    </format>
    <format dxfId="294">
      <pivotArea dataOnly="0" labelOnly="1" fieldPosition="0">
        <references count="1">
          <reference field="6" count="50">
            <x v="2251"/>
            <x v="2260"/>
            <x v="2272"/>
            <x v="2280"/>
            <x v="2281"/>
            <x v="2282"/>
            <x v="2288"/>
            <x v="2299"/>
            <x v="2308"/>
            <x v="2321"/>
            <x v="2336"/>
            <x v="2337"/>
            <x v="2352"/>
            <x v="2353"/>
            <x v="2354"/>
            <x v="2360"/>
            <x v="2369"/>
            <x v="2377"/>
            <x v="2379"/>
            <x v="2381"/>
            <x v="2382"/>
            <x v="2385"/>
            <x v="2390"/>
            <x v="2393"/>
            <x v="2394"/>
            <x v="2409"/>
            <x v="2426"/>
            <x v="2430"/>
            <x v="2435"/>
            <x v="2445"/>
            <x v="2453"/>
            <x v="2458"/>
            <x v="2466"/>
            <x v="2479"/>
            <x v="2490"/>
            <x v="2497"/>
            <x v="2523"/>
            <x v="2525"/>
            <x v="2537"/>
            <x v="2540"/>
            <x v="2543"/>
            <x v="2546"/>
            <x v="2548"/>
            <x v="2549"/>
            <x v="2562"/>
            <x v="2568"/>
            <x v="2585"/>
            <x v="2588"/>
            <x v="2599"/>
            <x v="2602"/>
          </reference>
        </references>
      </pivotArea>
    </format>
    <format dxfId="293">
      <pivotArea dataOnly="0" labelOnly="1" fieldPosition="0">
        <references count="1">
          <reference field="6" count="42">
            <x v="2603"/>
            <x v="2607"/>
            <x v="2610"/>
            <x v="2620"/>
            <x v="2625"/>
            <x v="2635"/>
            <x v="2638"/>
            <x v="2641"/>
            <x v="2643"/>
            <x v="2656"/>
            <x v="2658"/>
            <x v="2662"/>
            <x v="2677"/>
            <x v="2683"/>
            <x v="2704"/>
            <x v="2711"/>
            <x v="2724"/>
            <x v="2730"/>
            <x v="2736"/>
            <x v="2749"/>
            <x v="2764"/>
            <x v="2766"/>
            <x v="2777"/>
            <x v="2778"/>
            <x v="2822"/>
            <x v="2823"/>
            <x v="2825"/>
            <x v="2827"/>
            <x v="2830"/>
            <x v="2832"/>
            <x v="2834"/>
            <x v="2837"/>
            <x v="2839"/>
            <x v="2852"/>
            <x v="2853"/>
            <x v="2857"/>
            <x v="2861"/>
            <x v="2871"/>
            <x v="2873"/>
            <x v="2883"/>
            <x v="2885"/>
            <x v="2903"/>
          </reference>
        </references>
      </pivotArea>
    </format>
    <format dxfId="292">
      <pivotArea collapsedLevelsAreSubtotals="1" fieldPosition="0">
        <references count="1">
          <reference field="6" count="1070">
            <x v="0"/>
            <x v="4"/>
            <x v="11"/>
            <x v="13"/>
            <x v="14"/>
            <x v="16"/>
            <x v="20"/>
            <x v="27"/>
            <x v="35"/>
            <x v="37"/>
            <x v="38"/>
            <x v="40"/>
            <x v="41"/>
            <x v="43"/>
            <x v="46"/>
            <x v="47"/>
            <x v="53"/>
            <x v="59"/>
            <x v="61"/>
            <x v="64"/>
            <x v="65"/>
            <x v="66"/>
            <x v="71"/>
            <x v="72"/>
            <x v="74"/>
            <x v="76"/>
            <x v="77"/>
            <x v="78"/>
            <x v="81"/>
            <x v="82"/>
            <x v="83"/>
            <x v="85"/>
            <x v="86"/>
            <x v="87"/>
            <x v="88"/>
            <x v="89"/>
            <x v="91"/>
            <x v="96"/>
            <x v="101"/>
            <x v="102"/>
            <x v="104"/>
            <x v="106"/>
            <x v="108"/>
            <x v="109"/>
            <x v="112"/>
            <x v="113"/>
            <x v="114"/>
            <x v="115"/>
            <x v="118"/>
            <x v="121"/>
            <x v="124"/>
            <x v="125"/>
            <x v="127"/>
            <x v="130"/>
            <x v="134"/>
            <x v="135"/>
            <x v="137"/>
            <x v="142"/>
            <x v="143"/>
            <x v="144"/>
            <x v="148"/>
            <x v="152"/>
            <x v="154"/>
            <x v="158"/>
            <x v="159"/>
            <x v="160"/>
            <x v="163"/>
            <x v="165"/>
            <x v="167"/>
            <x v="170"/>
            <x v="171"/>
            <x v="173"/>
            <x v="174"/>
            <x v="176"/>
            <x v="181"/>
            <x v="182"/>
            <x v="183"/>
            <x v="185"/>
            <x v="186"/>
            <x v="189"/>
            <x v="191"/>
            <x v="192"/>
            <x v="193"/>
            <x v="195"/>
            <x v="196"/>
            <x v="199"/>
            <x v="202"/>
            <x v="212"/>
            <x v="220"/>
            <x v="222"/>
            <x v="223"/>
            <x v="224"/>
            <x v="229"/>
            <x v="230"/>
            <x v="239"/>
            <x v="247"/>
            <x v="253"/>
            <x v="255"/>
            <x v="259"/>
            <x v="261"/>
            <x v="267"/>
            <x v="268"/>
            <x v="269"/>
            <x v="270"/>
            <x v="272"/>
            <x v="273"/>
            <x v="274"/>
            <x v="276"/>
            <x v="279"/>
            <x v="281"/>
            <x v="282"/>
            <x v="283"/>
            <x v="284"/>
            <x v="286"/>
            <x v="289"/>
            <x v="293"/>
            <x v="295"/>
            <x v="296"/>
            <x v="298"/>
            <x v="299"/>
            <x v="300"/>
            <x v="301"/>
            <x v="303"/>
            <x v="314"/>
            <x v="315"/>
            <x v="316"/>
            <x v="318"/>
            <x v="322"/>
            <x v="324"/>
            <x v="327"/>
            <x v="330"/>
            <x v="335"/>
            <x v="336"/>
            <x v="340"/>
            <x v="341"/>
            <x v="350"/>
            <x v="352"/>
            <x v="357"/>
            <x v="361"/>
            <x v="362"/>
            <x v="368"/>
            <x v="371"/>
            <x v="374"/>
            <x v="379"/>
            <x v="380"/>
            <x v="381"/>
            <x v="382"/>
            <x v="385"/>
            <x v="386"/>
            <x v="388"/>
            <x v="389"/>
            <x v="392"/>
            <x v="395"/>
            <x v="397"/>
            <x v="399"/>
            <x v="401"/>
            <x v="402"/>
            <x v="404"/>
            <x v="406"/>
            <x v="407"/>
            <x v="408"/>
            <x v="411"/>
            <x v="412"/>
            <x v="413"/>
            <x v="419"/>
            <x v="420"/>
            <x v="422"/>
            <x v="427"/>
            <x v="429"/>
            <x v="431"/>
            <x v="435"/>
            <x v="438"/>
            <x v="443"/>
            <x v="444"/>
            <x v="445"/>
            <x v="448"/>
            <x v="451"/>
            <x v="452"/>
            <x v="454"/>
            <x v="455"/>
            <x v="456"/>
            <x v="460"/>
            <x v="463"/>
            <x v="464"/>
            <x v="465"/>
            <x v="466"/>
            <x v="467"/>
            <x v="469"/>
            <x v="477"/>
            <x v="478"/>
            <x v="480"/>
            <x v="482"/>
            <x v="485"/>
            <x v="489"/>
            <x v="492"/>
            <x v="493"/>
            <x v="498"/>
            <x v="499"/>
            <x v="501"/>
            <x v="503"/>
            <x v="504"/>
            <x v="508"/>
            <x v="509"/>
            <x v="511"/>
            <x v="512"/>
            <x v="517"/>
            <x v="518"/>
            <x v="522"/>
            <x v="523"/>
            <x v="530"/>
            <x v="532"/>
            <x v="533"/>
            <x v="537"/>
            <x v="539"/>
            <x v="541"/>
            <x v="545"/>
            <x v="546"/>
            <x v="547"/>
            <x v="550"/>
            <x v="551"/>
            <x v="556"/>
            <x v="557"/>
            <x v="558"/>
            <x v="561"/>
            <x v="562"/>
            <x v="565"/>
            <x v="569"/>
            <x v="572"/>
            <x v="577"/>
            <x v="579"/>
            <x v="583"/>
            <x v="589"/>
            <x v="590"/>
            <x v="592"/>
            <x v="593"/>
            <x v="603"/>
            <x v="604"/>
            <x v="611"/>
            <x v="615"/>
            <x v="618"/>
            <x v="624"/>
            <x v="629"/>
            <x v="631"/>
            <x v="637"/>
            <x v="639"/>
            <x v="640"/>
            <x v="641"/>
            <x v="642"/>
            <x v="643"/>
            <x v="653"/>
            <x v="655"/>
            <x v="656"/>
            <x v="657"/>
            <x v="660"/>
            <x v="665"/>
            <x v="669"/>
            <x v="671"/>
            <x v="674"/>
            <x v="679"/>
            <x v="682"/>
            <x v="683"/>
            <x v="685"/>
            <x v="693"/>
            <x v="695"/>
            <x v="696"/>
            <x v="698"/>
            <x v="699"/>
            <x v="703"/>
            <x v="706"/>
            <x v="709"/>
            <x v="714"/>
            <x v="715"/>
            <x v="716"/>
            <x v="718"/>
            <x v="724"/>
            <x v="725"/>
            <x v="726"/>
            <x v="730"/>
            <x v="734"/>
            <x v="737"/>
            <x v="739"/>
            <x v="740"/>
            <x v="741"/>
            <x v="743"/>
            <x v="749"/>
            <x v="751"/>
            <x v="753"/>
            <x v="759"/>
            <x v="768"/>
            <x v="769"/>
            <x v="773"/>
            <x v="774"/>
            <x v="775"/>
            <x v="778"/>
            <x v="779"/>
            <x v="781"/>
            <x v="785"/>
            <x v="787"/>
            <x v="795"/>
            <x v="797"/>
            <x v="802"/>
            <x v="803"/>
            <x v="804"/>
            <x v="805"/>
            <x v="806"/>
            <x v="808"/>
            <x v="817"/>
            <x v="818"/>
            <x v="823"/>
            <x v="825"/>
            <x v="826"/>
            <x v="834"/>
            <x v="837"/>
            <x v="839"/>
            <x v="841"/>
            <x v="844"/>
            <x v="846"/>
            <x v="847"/>
            <x v="854"/>
            <x v="858"/>
            <x v="859"/>
            <x v="861"/>
            <x v="862"/>
            <x v="864"/>
            <x v="865"/>
            <x v="870"/>
            <x v="872"/>
            <x v="875"/>
            <x v="883"/>
            <x v="885"/>
            <x v="886"/>
            <x v="887"/>
            <x v="890"/>
            <x v="891"/>
            <x v="895"/>
            <x v="896"/>
            <x v="900"/>
            <x v="905"/>
            <x v="910"/>
            <x v="911"/>
            <x v="912"/>
            <x v="913"/>
            <x v="916"/>
            <x v="918"/>
            <x v="919"/>
            <x v="920"/>
            <x v="921"/>
            <x v="923"/>
            <x v="926"/>
            <x v="928"/>
            <x v="930"/>
            <x v="931"/>
            <x v="932"/>
            <x v="933"/>
            <x v="934"/>
            <x v="937"/>
            <x v="938"/>
            <x v="939"/>
            <x v="940"/>
            <x v="952"/>
            <x v="953"/>
            <x v="954"/>
            <x v="955"/>
            <x v="956"/>
            <x v="963"/>
            <x v="966"/>
            <x v="969"/>
            <x v="973"/>
            <x v="975"/>
            <x v="978"/>
            <x v="980"/>
            <x v="982"/>
            <x v="984"/>
            <x v="990"/>
            <x v="995"/>
            <x v="996"/>
            <x v="997"/>
            <x v="999"/>
            <x v="1000"/>
            <x v="1005"/>
            <x v="1015"/>
            <x v="1019"/>
            <x v="1021"/>
            <x v="1022"/>
            <x v="1024"/>
            <x v="1032"/>
            <x v="1036"/>
            <x v="1038"/>
            <x v="1039"/>
            <x v="1040"/>
            <x v="1042"/>
            <x v="1043"/>
            <x v="1044"/>
            <x v="1050"/>
            <x v="1052"/>
            <x v="1054"/>
            <x v="1058"/>
            <x v="1059"/>
            <x v="1060"/>
            <x v="1062"/>
            <x v="1065"/>
            <x v="1067"/>
            <x v="1071"/>
            <x v="1076"/>
            <x v="1078"/>
            <x v="1084"/>
            <x v="1088"/>
            <x v="1089"/>
            <x v="1091"/>
            <x v="1092"/>
            <x v="1095"/>
            <x v="1096"/>
            <x v="1097"/>
            <x v="1099"/>
            <x v="1100"/>
            <x v="1101"/>
            <x v="1108"/>
            <x v="1109"/>
            <x v="1111"/>
            <x v="1113"/>
            <x v="1115"/>
            <x v="1118"/>
            <x v="1119"/>
            <x v="1122"/>
            <x v="1126"/>
            <x v="1128"/>
            <x v="1130"/>
            <x v="1131"/>
            <x v="1136"/>
            <x v="1137"/>
            <x v="1138"/>
            <x v="1140"/>
            <x v="1141"/>
            <x v="1147"/>
            <x v="1148"/>
            <x v="1152"/>
            <x v="1157"/>
            <x v="1158"/>
            <x v="1160"/>
            <x v="1163"/>
            <x v="1164"/>
            <x v="1167"/>
            <x v="1169"/>
            <x v="1170"/>
            <x v="1171"/>
            <x v="1174"/>
            <x v="1176"/>
            <x v="1177"/>
            <x v="1180"/>
            <x v="1181"/>
            <x v="1184"/>
            <x v="1185"/>
            <x v="1186"/>
            <x v="1188"/>
            <x v="1190"/>
            <x v="1192"/>
            <x v="1193"/>
            <x v="1198"/>
            <x v="1201"/>
            <x v="1202"/>
            <x v="1204"/>
            <x v="1206"/>
            <x v="1207"/>
            <x v="1210"/>
            <x v="1214"/>
            <x v="1218"/>
            <x v="1221"/>
            <x v="1222"/>
            <x v="1226"/>
            <x v="1227"/>
            <x v="1228"/>
            <x v="1232"/>
            <x v="1239"/>
            <x v="1241"/>
            <x v="1244"/>
            <x v="1250"/>
            <x v="1253"/>
            <x v="1255"/>
            <x v="1267"/>
            <x v="1268"/>
            <x v="1269"/>
            <x v="1272"/>
            <x v="1273"/>
            <x v="1274"/>
            <x v="1277"/>
            <x v="1283"/>
            <x v="1287"/>
            <x v="1289"/>
            <x v="1290"/>
            <x v="1294"/>
            <x v="1299"/>
            <x v="1300"/>
            <x v="1301"/>
            <x v="1302"/>
            <x v="1303"/>
            <x v="1304"/>
            <x v="1309"/>
            <x v="1313"/>
            <x v="1314"/>
            <x v="1319"/>
            <x v="1321"/>
            <x v="1322"/>
            <x v="1324"/>
            <x v="1327"/>
            <x v="1328"/>
            <x v="1330"/>
            <x v="1331"/>
            <x v="1334"/>
            <x v="1336"/>
            <x v="1337"/>
            <x v="1344"/>
            <x v="1345"/>
            <x v="1346"/>
            <x v="1347"/>
            <x v="1348"/>
            <x v="1355"/>
            <x v="1359"/>
            <x v="1360"/>
            <x v="1364"/>
            <x v="1365"/>
            <x v="1367"/>
            <x v="1369"/>
            <x v="1370"/>
            <x v="1372"/>
            <x v="1373"/>
            <x v="1374"/>
            <x v="1377"/>
            <x v="1388"/>
            <x v="1389"/>
            <x v="1391"/>
            <x v="1393"/>
            <x v="1394"/>
            <x v="1396"/>
            <x v="1397"/>
            <x v="1398"/>
            <x v="1401"/>
            <x v="1402"/>
            <x v="1404"/>
            <x v="1406"/>
            <x v="1408"/>
            <x v="1409"/>
            <x v="1415"/>
            <x v="1425"/>
            <x v="1428"/>
            <x v="1429"/>
            <x v="1432"/>
            <x v="1435"/>
            <x v="1437"/>
            <x v="1438"/>
            <x v="1439"/>
            <x v="1442"/>
            <x v="1443"/>
            <x v="1446"/>
            <x v="1447"/>
            <x v="1451"/>
            <x v="1461"/>
            <x v="1479"/>
            <x v="1480"/>
            <x v="1483"/>
            <x v="1485"/>
            <x v="1487"/>
            <x v="1488"/>
            <x v="1490"/>
            <x v="1495"/>
            <x v="1496"/>
            <x v="1497"/>
            <x v="1502"/>
            <x v="1504"/>
            <x v="1511"/>
            <x v="1512"/>
            <x v="1520"/>
            <x v="1525"/>
            <x v="1526"/>
            <x v="1529"/>
            <x v="1530"/>
            <x v="1535"/>
            <x v="1537"/>
            <x v="1538"/>
            <x v="1539"/>
            <x v="1542"/>
            <x v="1545"/>
            <x v="1548"/>
            <x v="1555"/>
            <x v="1557"/>
            <x v="1560"/>
            <x v="1562"/>
            <x v="1577"/>
            <x v="1579"/>
            <x v="1580"/>
            <x v="1581"/>
            <x v="1587"/>
            <x v="1592"/>
            <x v="1595"/>
            <x v="1597"/>
            <x v="1598"/>
            <x v="1601"/>
            <x v="1604"/>
            <x v="1608"/>
            <x v="1614"/>
            <x v="1618"/>
            <x v="1622"/>
            <x v="1626"/>
            <x v="1631"/>
            <x v="1632"/>
            <x v="1633"/>
            <x v="1635"/>
            <x v="1636"/>
            <x v="1642"/>
            <x v="1645"/>
            <x v="1648"/>
            <x v="1650"/>
            <x v="1651"/>
            <x v="1656"/>
            <x v="1659"/>
            <x v="1660"/>
            <x v="1661"/>
            <x v="1664"/>
            <x v="1668"/>
            <x v="1669"/>
            <x v="1671"/>
            <x v="1674"/>
            <x v="1681"/>
            <x v="1686"/>
            <x v="1690"/>
            <x v="1693"/>
            <x v="1697"/>
            <x v="1698"/>
            <x v="1699"/>
            <x v="1701"/>
            <x v="1704"/>
            <x v="1705"/>
            <x v="1711"/>
            <x v="1715"/>
            <x v="1716"/>
            <x v="1717"/>
            <x v="1721"/>
            <x v="1722"/>
            <x v="1724"/>
            <x v="1729"/>
            <x v="1731"/>
            <x v="1734"/>
            <x v="1743"/>
            <x v="1744"/>
            <x v="1745"/>
            <x v="1747"/>
            <x v="1750"/>
            <x v="1754"/>
            <x v="1756"/>
            <x v="1757"/>
            <x v="1765"/>
            <x v="1767"/>
            <x v="1768"/>
            <x v="1772"/>
            <x v="1773"/>
            <x v="1774"/>
            <x v="1775"/>
            <x v="1777"/>
            <x v="1780"/>
            <x v="1782"/>
            <x v="1792"/>
            <x v="1794"/>
            <x v="1800"/>
            <x v="1808"/>
            <x v="1810"/>
            <x v="1812"/>
            <x v="1815"/>
            <x v="1816"/>
            <x v="1817"/>
            <x v="1818"/>
            <x v="1819"/>
            <x v="1825"/>
            <x v="1826"/>
            <x v="1829"/>
            <x v="1830"/>
            <x v="1832"/>
            <x v="1833"/>
            <x v="1835"/>
            <x v="1837"/>
            <x v="1839"/>
            <x v="1840"/>
            <x v="1841"/>
            <x v="1846"/>
            <x v="1853"/>
            <x v="1855"/>
            <x v="1859"/>
            <x v="1861"/>
            <x v="1864"/>
            <x v="1870"/>
            <x v="1871"/>
            <x v="1872"/>
            <x v="1873"/>
            <x v="1876"/>
            <x v="1880"/>
            <x v="1881"/>
            <x v="1883"/>
            <x v="1884"/>
            <x v="1885"/>
            <x v="1886"/>
            <x v="1888"/>
            <x v="1889"/>
            <x v="1893"/>
            <x v="1896"/>
            <x v="1897"/>
            <x v="1898"/>
            <x v="1899"/>
            <x v="1900"/>
            <x v="1902"/>
            <x v="1904"/>
            <x v="1905"/>
            <x v="1908"/>
            <x v="1910"/>
            <x v="1911"/>
            <x v="1918"/>
            <x v="1920"/>
            <x v="1921"/>
            <x v="1924"/>
            <x v="1925"/>
            <x v="1926"/>
            <x v="1927"/>
            <x v="1930"/>
            <x v="1943"/>
            <x v="1947"/>
            <x v="1952"/>
            <x v="1956"/>
            <x v="1960"/>
            <x v="1964"/>
            <x v="1967"/>
            <x v="1973"/>
            <x v="1975"/>
            <x v="1983"/>
            <x v="1984"/>
            <x v="1990"/>
            <x v="1993"/>
            <x v="1995"/>
            <x v="1997"/>
            <x v="1999"/>
            <x v="2002"/>
            <x v="2003"/>
            <x v="2009"/>
            <x v="2010"/>
            <x v="2014"/>
            <x v="2016"/>
            <x v="2019"/>
            <x v="2020"/>
            <x v="2021"/>
            <x v="2022"/>
            <x v="2024"/>
            <x v="2031"/>
            <x v="2032"/>
            <x v="2039"/>
            <x v="2044"/>
            <x v="2048"/>
            <x v="2056"/>
            <x v="2065"/>
            <x v="2066"/>
            <x v="2068"/>
            <x v="2075"/>
            <x v="2076"/>
            <x v="2081"/>
            <x v="2087"/>
            <x v="2088"/>
            <x v="2089"/>
            <x v="2092"/>
            <x v="2094"/>
            <x v="2096"/>
            <x v="2103"/>
            <x v="2109"/>
            <x v="2112"/>
            <x v="2114"/>
            <x v="2117"/>
            <x v="2119"/>
            <x v="2120"/>
            <x v="2123"/>
            <x v="2124"/>
            <x v="2126"/>
            <x v="2128"/>
            <x v="2130"/>
            <x v="2134"/>
            <x v="2136"/>
            <x v="2139"/>
            <x v="2140"/>
            <x v="2141"/>
            <x v="2142"/>
            <x v="2145"/>
            <x v="2146"/>
            <x v="2147"/>
            <x v="2150"/>
            <x v="2156"/>
            <x v="2166"/>
            <x v="2167"/>
            <x v="2174"/>
            <x v="2177"/>
            <x v="2178"/>
            <x v="2179"/>
            <x v="2180"/>
            <x v="2181"/>
            <x v="2183"/>
            <x v="2189"/>
            <x v="2195"/>
            <x v="2196"/>
            <x v="2202"/>
            <x v="2207"/>
            <x v="2213"/>
            <x v="2216"/>
            <x v="2217"/>
            <x v="2220"/>
            <x v="2221"/>
            <x v="2222"/>
            <x v="2223"/>
            <x v="2224"/>
            <x v="2231"/>
            <x v="2234"/>
            <x v="2235"/>
            <x v="2236"/>
            <x v="2240"/>
            <x v="2241"/>
            <x v="2243"/>
            <x v="2244"/>
            <x v="2245"/>
            <x v="2251"/>
            <x v="2254"/>
            <x v="2257"/>
            <x v="2260"/>
            <x v="2261"/>
            <x v="2262"/>
            <x v="2263"/>
            <x v="2268"/>
            <x v="2270"/>
            <x v="2272"/>
            <x v="2274"/>
            <x v="2276"/>
            <x v="2277"/>
            <x v="2278"/>
            <x v="2280"/>
            <x v="2281"/>
            <x v="2282"/>
            <x v="2284"/>
            <x v="2287"/>
            <x v="2288"/>
            <x v="2292"/>
            <x v="2294"/>
            <x v="2296"/>
            <x v="2297"/>
            <x v="2299"/>
            <x v="2301"/>
            <x v="2304"/>
            <x v="2305"/>
            <x v="2307"/>
            <x v="2308"/>
            <x v="2316"/>
            <x v="2320"/>
            <x v="2321"/>
            <x v="2322"/>
            <x v="2329"/>
            <x v="2330"/>
            <x v="2332"/>
            <x v="2334"/>
            <x v="2336"/>
            <x v="2337"/>
            <x v="2338"/>
            <x v="2340"/>
            <x v="2346"/>
            <x v="2351"/>
            <x v="2352"/>
            <x v="2353"/>
            <x v="2354"/>
            <x v="2358"/>
            <x v="2360"/>
            <x v="2362"/>
            <x v="2369"/>
            <x v="2373"/>
            <x v="2375"/>
            <x v="2377"/>
            <x v="2379"/>
            <x v="2381"/>
            <x v="2382"/>
            <x v="2385"/>
            <x v="2390"/>
            <x v="2393"/>
            <x v="2394"/>
            <x v="2398"/>
            <x v="2403"/>
            <x v="2404"/>
            <x v="2409"/>
            <x v="2410"/>
            <x v="2415"/>
            <x v="2418"/>
            <x v="2422"/>
            <x v="2423"/>
            <x v="2425"/>
            <x v="2426"/>
            <x v="2428"/>
            <x v="2430"/>
            <x v="2432"/>
            <x v="2435"/>
            <x v="2441"/>
            <x v="2443"/>
            <x v="2445"/>
            <x v="2453"/>
            <x v="2454"/>
            <x v="2456"/>
            <x v="2458"/>
            <x v="2460"/>
            <x v="2463"/>
            <x v="2466"/>
            <x v="2471"/>
            <x v="2475"/>
            <x v="2476"/>
            <x v="2479"/>
            <x v="2481"/>
            <x v="2482"/>
            <x v="2485"/>
            <x v="2488"/>
            <x v="2489"/>
            <x v="2490"/>
            <x v="2494"/>
            <x v="2495"/>
            <x v="2497"/>
            <x v="2498"/>
            <x v="2499"/>
            <x v="2501"/>
            <x v="2504"/>
            <x v="2505"/>
            <x v="2507"/>
            <x v="2515"/>
            <x v="2516"/>
            <x v="2521"/>
            <x v="2523"/>
            <x v="2524"/>
            <x v="2525"/>
            <x v="2528"/>
            <x v="2530"/>
            <x v="2537"/>
            <x v="2540"/>
            <x v="2543"/>
            <x v="2544"/>
            <x v="2546"/>
            <x v="2547"/>
            <x v="2548"/>
            <x v="2549"/>
            <x v="2552"/>
            <x v="2555"/>
            <x v="2559"/>
            <x v="2562"/>
            <x v="2565"/>
            <x v="2568"/>
            <x v="2570"/>
            <x v="2574"/>
            <x v="2575"/>
            <x v="2585"/>
            <x v="2586"/>
            <x v="2588"/>
            <x v="2589"/>
            <x v="2592"/>
            <x v="2594"/>
            <x v="2599"/>
            <x v="2602"/>
            <x v="2603"/>
            <x v="2607"/>
            <x v="2609"/>
            <x v="2610"/>
            <x v="2612"/>
            <x v="2620"/>
            <x v="2621"/>
            <x v="2622"/>
            <x v="2625"/>
            <x v="2626"/>
            <x v="2632"/>
            <x v="2634"/>
            <x v="2635"/>
            <x v="2637"/>
            <x v="2638"/>
            <x v="2641"/>
            <x v="2642"/>
            <x v="2643"/>
            <x v="2644"/>
            <x v="2647"/>
            <x v="2648"/>
            <x v="2649"/>
            <x v="2651"/>
            <x v="2656"/>
            <x v="2657"/>
            <x v="2658"/>
            <x v="2659"/>
            <x v="2661"/>
            <x v="2662"/>
            <x v="2668"/>
            <x v="2670"/>
            <x v="2673"/>
            <x v="2677"/>
            <x v="2680"/>
            <x v="2682"/>
            <x v="2683"/>
            <x v="2690"/>
            <x v="2695"/>
            <x v="2697"/>
            <x v="2700"/>
            <x v="2703"/>
            <x v="2704"/>
            <x v="2706"/>
            <x v="2711"/>
            <x v="2713"/>
            <x v="2717"/>
            <x v="2718"/>
            <x v="2720"/>
            <x v="2724"/>
            <x v="2726"/>
            <x v="2728"/>
            <x v="2730"/>
            <x v="2734"/>
            <x v="2735"/>
            <x v="2736"/>
            <x v="2738"/>
            <x v="2742"/>
            <x v="2743"/>
            <x v="2749"/>
            <x v="2752"/>
            <x v="2753"/>
            <x v="2757"/>
            <x v="2762"/>
            <x v="2764"/>
            <x v="2766"/>
            <x v="2772"/>
            <x v="2777"/>
            <x v="2778"/>
            <x v="2781"/>
            <x v="2787"/>
            <x v="2812"/>
            <x v="2819"/>
            <x v="2821"/>
            <x v="2822"/>
            <x v="2823"/>
            <x v="2825"/>
            <x v="2826"/>
            <x v="2827"/>
            <x v="2828"/>
            <x v="2830"/>
            <x v="2832"/>
            <x v="2834"/>
            <x v="2837"/>
            <x v="2839"/>
            <x v="2841"/>
            <x v="2843"/>
            <x v="2845"/>
            <x v="2846"/>
            <x v="2847"/>
            <x v="2848"/>
            <x v="2852"/>
            <x v="2853"/>
            <x v="2855"/>
            <x v="2857"/>
            <x v="2861"/>
            <x v="2864"/>
            <x v="2871"/>
            <x v="2872"/>
            <x v="2873"/>
            <x v="2874"/>
            <x v="2879"/>
            <x v="2880"/>
            <x v="2883"/>
            <x v="2885"/>
            <x v="2886"/>
            <x v="2890"/>
            <x v="2892"/>
            <x v="2896"/>
            <x v="2897"/>
            <x v="2901"/>
            <x v="2903"/>
            <x v="2906"/>
            <x v="2908"/>
          </reference>
        </references>
      </pivotArea>
    </format>
    <format dxfId="291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20"/>
            <x v="27"/>
            <x v="35"/>
            <x v="37"/>
            <x v="38"/>
            <x v="40"/>
            <x v="41"/>
            <x v="43"/>
            <x v="46"/>
            <x v="47"/>
            <x v="53"/>
            <x v="59"/>
            <x v="61"/>
            <x v="64"/>
            <x v="65"/>
            <x v="66"/>
            <x v="71"/>
            <x v="72"/>
            <x v="74"/>
            <x v="76"/>
            <x v="77"/>
            <x v="78"/>
            <x v="81"/>
            <x v="82"/>
            <x v="83"/>
            <x v="85"/>
            <x v="86"/>
            <x v="87"/>
            <x v="88"/>
            <x v="89"/>
            <x v="91"/>
            <x v="96"/>
            <x v="101"/>
            <x v="102"/>
            <x v="104"/>
            <x v="106"/>
            <x v="108"/>
            <x v="109"/>
            <x v="112"/>
            <x v="113"/>
            <x v="114"/>
            <x v="115"/>
            <x v="118"/>
            <x v="121"/>
          </reference>
        </references>
      </pivotArea>
    </format>
    <format dxfId="290">
      <pivotArea dataOnly="0" labelOnly="1" fieldPosition="0">
        <references count="1">
          <reference field="6" count="50">
            <x v="124"/>
            <x v="125"/>
            <x v="127"/>
            <x v="130"/>
            <x v="134"/>
            <x v="135"/>
            <x v="137"/>
            <x v="142"/>
            <x v="143"/>
            <x v="144"/>
            <x v="148"/>
            <x v="152"/>
            <x v="154"/>
            <x v="158"/>
            <x v="159"/>
            <x v="160"/>
            <x v="163"/>
            <x v="165"/>
            <x v="167"/>
            <x v="170"/>
            <x v="171"/>
            <x v="173"/>
            <x v="174"/>
            <x v="176"/>
            <x v="181"/>
            <x v="182"/>
            <x v="183"/>
            <x v="185"/>
            <x v="186"/>
            <x v="189"/>
            <x v="191"/>
            <x v="192"/>
            <x v="193"/>
            <x v="195"/>
            <x v="196"/>
            <x v="199"/>
            <x v="202"/>
            <x v="212"/>
            <x v="220"/>
            <x v="222"/>
            <x v="223"/>
            <x v="224"/>
            <x v="229"/>
            <x v="230"/>
            <x v="239"/>
            <x v="247"/>
            <x v="253"/>
            <x v="255"/>
            <x v="259"/>
            <x v="261"/>
          </reference>
        </references>
      </pivotArea>
    </format>
    <format dxfId="289">
      <pivotArea dataOnly="0" labelOnly="1" fieldPosition="0">
        <references count="1">
          <reference field="6" count="50">
            <x v="267"/>
            <x v="268"/>
            <x v="269"/>
            <x v="270"/>
            <x v="272"/>
            <x v="273"/>
            <x v="274"/>
            <x v="276"/>
            <x v="279"/>
            <x v="281"/>
            <x v="282"/>
            <x v="283"/>
            <x v="284"/>
            <x v="286"/>
            <x v="289"/>
            <x v="293"/>
            <x v="295"/>
            <x v="296"/>
            <x v="298"/>
            <x v="299"/>
            <x v="300"/>
            <x v="301"/>
            <x v="303"/>
            <x v="314"/>
            <x v="315"/>
            <x v="316"/>
            <x v="318"/>
            <x v="322"/>
            <x v="324"/>
            <x v="327"/>
            <x v="330"/>
            <x v="335"/>
            <x v="336"/>
            <x v="340"/>
            <x v="341"/>
            <x v="350"/>
            <x v="352"/>
            <x v="357"/>
            <x v="361"/>
            <x v="362"/>
            <x v="368"/>
            <x v="371"/>
            <x v="374"/>
            <x v="379"/>
            <x v="380"/>
            <x v="381"/>
            <x v="382"/>
            <x v="385"/>
            <x v="386"/>
            <x v="388"/>
          </reference>
        </references>
      </pivotArea>
    </format>
    <format dxfId="288">
      <pivotArea dataOnly="0" labelOnly="1" fieldPosition="0">
        <references count="1">
          <reference field="6" count="50">
            <x v="389"/>
            <x v="392"/>
            <x v="395"/>
            <x v="397"/>
            <x v="399"/>
            <x v="401"/>
            <x v="402"/>
            <x v="404"/>
            <x v="406"/>
            <x v="407"/>
            <x v="408"/>
            <x v="411"/>
            <x v="412"/>
            <x v="413"/>
            <x v="419"/>
            <x v="420"/>
            <x v="422"/>
            <x v="427"/>
            <x v="429"/>
            <x v="431"/>
            <x v="435"/>
            <x v="438"/>
            <x v="443"/>
            <x v="444"/>
            <x v="445"/>
            <x v="448"/>
            <x v="451"/>
            <x v="452"/>
            <x v="454"/>
            <x v="455"/>
            <x v="456"/>
            <x v="460"/>
            <x v="463"/>
            <x v="464"/>
            <x v="465"/>
            <x v="466"/>
            <x v="467"/>
            <x v="469"/>
            <x v="477"/>
            <x v="478"/>
            <x v="480"/>
            <x v="482"/>
            <x v="485"/>
            <x v="489"/>
            <x v="492"/>
            <x v="493"/>
            <x v="498"/>
            <x v="499"/>
            <x v="501"/>
            <x v="503"/>
          </reference>
        </references>
      </pivotArea>
    </format>
    <format dxfId="287">
      <pivotArea dataOnly="0" labelOnly="1" fieldPosition="0">
        <references count="1">
          <reference field="6" count="50">
            <x v="504"/>
            <x v="508"/>
            <x v="509"/>
            <x v="511"/>
            <x v="512"/>
            <x v="517"/>
            <x v="518"/>
            <x v="522"/>
            <x v="523"/>
            <x v="530"/>
            <x v="532"/>
            <x v="533"/>
            <x v="537"/>
            <x v="539"/>
            <x v="541"/>
            <x v="545"/>
            <x v="546"/>
            <x v="547"/>
            <x v="550"/>
            <x v="551"/>
            <x v="556"/>
            <x v="557"/>
            <x v="558"/>
            <x v="561"/>
            <x v="562"/>
            <x v="565"/>
            <x v="569"/>
            <x v="572"/>
            <x v="577"/>
            <x v="579"/>
            <x v="583"/>
            <x v="589"/>
            <x v="590"/>
            <x v="592"/>
            <x v="593"/>
            <x v="603"/>
            <x v="604"/>
            <x v="611"/>
            <x v="615"/>
            <x v="618"/>
            <x v="624"/>
            <x v="629"/>
            <x v="631"/>
            <x v="637"/>
            <x v="639"/>
            <x v="640"/>
            <x v="641"/>
            <x v="642"/>
            <x v="643"/>
            <x v="653"/>
          </reference>
        </references>
      </pivotArea>
    </format>
    <format dxfId="286">
      <pivotArea dataOnly="0" labelOnly="1" fieldPosition="0">
        <references count="1">
          <reference field="6" count="50">
            <x v="655"/>
            <x v="656"/>
            <x v="657"/>
            <x v="660"/>
            <x v="665"/>
            <x v="669"/>
            <x v="671"/>
            <x v="674"/>
            <x v="679"/>
            <x v="682"/>
            <x v="683"/>
            <x v="685"/>
            <x v="693"/>
            <x v="695"/>
            <x v="696"/>
            <x v="698"/>
            <x v="699"/>
            <x v="703"/>
            <x v="706"/>
            <x v="709"/>
            <x v="714"/>
            <x v="715"/>
            <x v="716"/>
            <x v="718"/>
            <x v="724"/>
            <x v="725"/>
            <x v="726"/>
            <x v="730"/>
            <x v="734"/>
            <x v="737"/>
            <x v="739"/>
            <x v="740"/>
            <x v="741"/>
            <x v="743"/>
            <x v="749"/>
            <x v="751"/>
            <x v="753"/>
            <x v="759"/>
            <x v="768"/>
            <x v="769"/>
            <x v="773"/>
            <x v="774"/>
            <x v="775"/>
            <x v="778"/>
            <x v="779"/>
            <x v="781"/>
            <x v="785"/>
            <x v="787"/>
            <x v="795"/>
            <x v="797"/>
          </reference>
        </references>
      </pivotArea>
    </format>
    <format dxfId="285">
      <pivotArea dataOnly="0" labelOnly="1" fieldPosition="0">
        <references count="1">
          <reference field="6" count="50">
            <x v="802"/>
            <x v="803"/>
            <x v="804"/>
            <x v="805"/>
            <x v="806"/>
            <x v="808"/>
            <x v="817"/>
            <x v="818"/>
            <x v="823"/>
            <x v="825"/>
            <x v="826"/>
            <x v="834"/>
            <x v="837"/>
            <x v="839"/>
            <x v="841"/>
            <x v="844"/>
            <x v="846"/>
            <x v="847"/>
            <x v="854"/>
            <x v="858"/>
            <x v="859"/>
            <x v="861"/>
            <x v="862"/>
            <x v="864"/>
            <x v="865"/>
            <x v="870"/>
            <x v="872"/>
            <x v="875"/>
            <x v="883"/>
            <x v="885"/>
            <x v="886"/>
            <x v="887"/>
            <x v="890"/>
            <x v="891"/>
            <x v="895"/>
            <x v="896"/>
            <x v="900"/>
            <x v="905"/>
            <x v="910"/>
            <x v="911"/>
            <x v="912"/>
            <x v="913"/>
            <x v="916"/>
            <x v="918"/>
            <x v="919"/>
            <x v="920"/>
            <x v="921"/>
            <x v="923"/>
            <x v="926"/>
            <x v="928"/>
          </reference>
        </references>
      </pivotArea>
    </format>
    <format dxfId="284">
      <pivotArea dataOnly="0" labelOnly="1" fieldPosition="0">
        <references count="1">
          <reference field="6" count="50">
            <x v="930"/>
            <x v="931"/>
            <x v="932"/>
            <x v="933"/>
            <x v="934"/>
            <x v="937"/>
            <x v="938"/>
            <x v="939"/>
            <x v="940"/>
            <x v="952"/>
            <x v="953"/>
            <x v="954"/>
            <x v="955"/>
            <x v="956"/>
            <x v="963"/>
            <x v="966"/>
            <x v="969"/>
            <x v="973"/>
            <x v="975"/>
            <x v="978"/>
            <x v="980"/>
            <x v="982"/>
            <x v="984"/>
            <x v="990"/>
            <x v="995"/>
            <x v="996"/>
            <x v="997"/>
            <x v="999"/>
            <x v="1000"/>
            <x v="1005"/>
            <x v="1015"/>
            <x v="1019"/>
            <x v="1021"/>
            <x v="1022"/>
            <x v="1024"/>
            <x v="1032"/>
            <x v="1036"/>
            <x v="1038"/>
            <x v="1039"/>
            <x v="1040"/>
            <x v="1042"/>
            <x v="1043"/>
            <x v="1044"/>
            <x v="1050"/>
            <x v="1052"/>
            <x v="1054"/>
            <x v="1058"/>
            <x v="1059"/>
            <x v="1060"/>
            <x v="1062"/>
          </reference>
        </references>
      </pivotArea>
    </format>
    <format dxfId="283">
      <pivotArea dataOnly="0" labelOnly="1" fieldPosition="0">
        <references count="1">
          <reference field="6" count="50">
            <x v="1065"/>
            <x v="1067"/>
            <x v="1071"/>
            <x v="1076"/>
            <x v="1078"/>
            <x v="1084"/>
            <x v="1088"/>
            <x v="1089"/>
            <x v="1091"/>
            <x v="1092"/>
            <x v="1095"/>
            <x v="1096"/>
            <x v="1097"/>
            <x v="1099"/>
            <x v="1100"/>
            <x v="1101"/>
            <x v="1108"/>
            <x v="1109"/>
            <x v="1111"/>
            <x v="1113"/>
            <x v="1115"/>
            <x v="1118"/>
            <x v="1119"/>
            <x v="1122"/>
            <x v="1126"/>
            <x v="1128"/>
            <x v="1130"/>
            <x v="1131"/>
            <x v="1136"/>
            <x v="1137"/>
            <x v="1138"/>
            <x v="1140"/>
            <x v="1141"/>
            <x v="1147"/>
            <x v="1148"/>
            <x v="1152"/>
            <x v="1157"/>
            <x v="1158"/>
            <x v="1160"/>
            <x v="1163"/>
            <x v="1164"/>
            <x v="1167"/>
            <x v="1169"/>
            <x v="1170"/>
            <x v="1171"/>
            <x v="1174"/>
            <x v="1176"/>
            <x v="1177"/>
            <x v="1180"/>
            <x v="1181"/>
          </reference>
        </references>
      </pivotArea>
    </format>
    <format dxfId="282">
      <pivotArea dataOnly="0" labelOnly="1" fieldPosition="0">
        <references count="1">
          <reference field="6" count="50">
            <x v="1184"/>
            <x v="1185"/>
            <x v="1186"/>
            <x v="1188"/>
            <x v="1190"/>
            <x v="1192"/>
            <x v="1193"/>
            <x v="1198"/>
            <x v="1201"/>
            <x v="1202"/>
            <x v="1204"/>
            <x v="1206"/>
            <x v="1207"/>
            <x v="1210"/>
            <x v="1214"/>
            <x v="1218"/>
            <x v="1221"/>
            <x v="1222"/>
            <x v="1226"/>
            <x v="1227"/>
            <x v="1228"/>
            <x v="1232"/>
            <x v="1239"/>
            <x v="1241"/>
            <x v="1244"/>
            <x v="1250"/>
            <x v="1253"/>
            <x v="1255"/>
            <x v="1267"/>
            <x v="1268"/>
            <x v="1269"/>
            <x v="1272"/>
            <x v="1273"/>
            <x v="1274"/>
            <x v="1277"/>
            <x v="1283"/>
            <x v="1287"/>
            <x v="1289"/>
            <x v="1290"/>
            <x v="1294"/>
            <x v="1299"/>
            <x v="1300"/>
            <x v="1301"/>
            <x v="1302"/>
            <x v="1303"/>
            <x v="1304"/>
            <x v="1309"/>
            <x v="1313"/>
            <x v="1314"/>
            <x v="1319"/>
          </reference>
        </references>
      </pivotArea>
    </format>
    <format dxfId="281">
      <pivotArea dataOnly="0" labelOnly="1" fieldPosition="0">
        <references count="1">
          <reference field="6" count="50">
            <x v="1321"/>
            <x v="1322"/>
            <x v="1324"/>
            <x v="1327"/>
            <x v="1328"/>
            <x v="1330"/>
            <x v="1331"/>
            <x v="1334"/>
            <x v="1336"/>
            <x v="1337"/>
            <x v="1344"/>
            <x v="1345"/>
            <x v="1346"/>
            <x v="1347"/>
            <x v="1348"/>
            <x v="1355"/>
            <x v="1359"/>
            <x v="1360"/>
            <x v="1364"/>
            <x v="1365"/>
            <x v="1367"/>
            <x v="1369"/>
            <x v="1370"/>
            <x v="1372"/>
            <x v="1373"/>
            <x v="1374"/>
            <x v="1377"/>
            <x v="1388"/>
            <x v="1389"/>
            <x v="1391"/>
            <x v="1393"/>
            <x v="1394"/>
            <x v="1396"/>
            <x v="1397"/>
            <x v="1398"/>
            <x v="1401"/>
            <x v="1402"/>
            <x v="1404"/>
            <x v="1406"/>
            <x v="1408"/>
            <x v="1409"/>
            <x v="1415"/>
            <x v="1425"/>
            <x v="1428"/>
            <x v="1429"/>
            <x v="1432"/>
            <x v="1435"/>
            <x v="1437"/>
            <x v="1438"/>
            <x v="1439"/>
          </reference>
        </references>
      </pivotArea>
    </format>
    <format dxfId="280">
      <pivotArea dataOnly="0" labelOnly="1" fieldPosition="0">
        <references count="1">
          <reference field="6" count="50">
            <x v="1442"/>
            <x v="1443"/>
            <x v="1446"/>
            <x v="1447"/>
            <x v="1451"/>
            <x v="1461"/>
            <x v="1479"/>
            <x v="1480"/>
            <x v="1483"/>
            <x v="1485"/>
            <x v="1487"/>
            <x v="1488"/>
            <x v="1490"/>
            <x v="1495"/>
            <x v="1496"/>
            <x v="1497"/>
            <x v="1502"/>
            <x v="1504"/>
            <x v="1511"/>
            <x v="1512"/>
            <x v="1520"/>
            <x v="1525"/>
            <x v="1526"/>
            <x v="1529"/>
            <x v="1530"/>
            <x v="1535"/>
            <x v="1537"/>
            <x v="1538"/>
            <x v="1539"/>
            <x v="1542"/>
            <x v="1545"/>
            <x v="1548"/>
            <x v="1555"/>
            <x v="1557"/>
            <x v="1560"/>
            <x v="1562"/>
            <x v="1577"/>
            <x v="1579"/>
            <x v="1580"/>
            <x v="1581"/>
            <x v="1587"/>
            <x v="1592"/>
            <x v="1595"/>
            <x v="1597"/>
            <x v="1598"/>
            <x v="1601"/>
            <x v="1604"/>
            <x v="1608"/>
            <x v="1614"/>
            <x v="1618"/>
          </reference>
        </references>
      </pivotArea>
    </format>
    <format dxfId="279">
      <pivotArea dataOnly="0" labelOnly="1" fieldPosition="0">
        <references count="1">
          <reference field="6" count="50">
            <x v="1622"/>
            <x v="1626"/>
            <x v="1631"/>
            <x v="1632"/>
            <x v="1633"/>
            <x v="1635"/>
            <x v="1636"/>
            <x v="1642"/>
            <x v="1645"/>
            <x v="1648"/>
            <x v="1650"/>
            <x v="1651"/>
            <x v="1656"/>
            <x v="1659"/>
            <x v="1660"/>
            <x v="1661"/>
            <x v="1664"/>
            <x v="1668"/>
            <x v="1669"/>
            <x v="1671"/>
            <x v="1674"/>
            <x v="1681"/>
            <x v="1686"/>
            <x v="1690"/>
            <x v="1693"/>
            <x v="1697"/>
            <x v="1698"/>
            <x v="1699"/>
            <x v="1701"/>
            <x v="1704"/>
            <x v="1705"/>
            <x v="1711"/>
            <x v="1715"/>
            <x v="1716"/>
            <x v="1717"/>
            <x v="1721"/>
            <x v="1722"/>
            <x v="1724"/>
            <x v="1729"/>
            <x v="1731"/>
            <x v="1734"/>
            <x v="1743"/>
            <x v="1744"/>
            <x v="1745"/>
            <x v="1747"/>
            <x v="1750"/>
            <x v="1754"/>
            <x v="1756"/>
            <x v="1757"/>
            <x v="1765"/>
          </reference>
        </references>
      </pivotArea>
    </format>
    <format dxfId="278">
      <pivotArea dataOnly="0" labelOnly="1" fieldPosition="0">
        <references count="1">
          <reference field="6" count="50">
            <x v="1767"/>
            <x v="1768"/>
            <x v="1772"/>
            <x v="1773"/>
            <x v="1774"/>
            <x v="1775"/>
            <x v="1777"/>
            <x v="1780"/>
            <x v="1782"/>
            <x v="1792"/>
            <x v="1794"/>
            <x v="1800"/>
            <x v="1808"/>
            <x v="1810"/>
            <x v="1812"/>
            <x v="1815"/>
            <x v="1816"/>
            <x v="1817"/>
            <x v="1818"/>
            <x v="1819"/>
            <x v="1825"/>
            <x v="1826"/>
            <x v="1829"/>
            <x v="1830"/>
            <x v="1832"/>
            <x v="1833"/>
            <x v="1835"/>
            <x v="1837"/>
            <x v="1839"/>
            <x v="1840"/>
            <x v="1841"/>
            <x v="1846"/>
            <x v="1853"/>
            <x v="1855"/>
            <x v="1859"/>
            <x v="1861"/>
            <x v="1864"/>
            <x v="1870"/>
            <x v="1871"/>
            <x v="1872"/>
            <x v="1873"/>
            <x v="1876"/>
            <x v="1880"/>
            <x v="1881"/>
            <x v="1883"/>
            <x v="1884"/>
            <x v="1885"/>
            <x v="1886"/>
            <x v="1888"/>
            <x v="1889"/>
          </reference>
        </references>
      </pivotArea>
    </format>
    <format dxfId="277">
      <pivotArea dataOnly="0" labelOnly="1" fieldPosition="0">
        <references count="1">
          <reference field="6" count="50">
            <x v="1893"/>
            <x v="1896"/>
            <x v="1897"/>
            <x v="1898"/>
            <x v="1899"/>
            <x v="1900"/>
            <x v="1902"/>
            <x v="1904"/>
            <x v="1905"/>
            <x v="1908"/>
            <x v="1910"/>
            <x v="1911"/>
            <x v="1918"/>
            <x v="1920"/>
            <x v="1921"/>
            <x v="1924"/>
            <x v="1925"/>
            <x v="1926"/>
            <x v="1927"/>
            <x v="1930"/>
            <x v="1943"/>
            <x v="1947"/>
            <x v="1952"/>
            <x v="1956"/>
            <x v="1960"/>
            <x v="1964"/>
            <x v="1967"/>
            <x v="1973"/>
            <x v="1975"/>
            <x v="1983"/>
            <x v="1984"/>
            <x v="1990"/>
            <x v="1993"/>
            <x v="1995"/>
            <x v="1997"/>
            <x v="1999"/>
            <x v="2002"/>
            <x v="2003"/>
            <x v="2009"/>
            <x v="2010"/>
            <x v="2014"/>
            <x v="2016"/>
            <x v="2019"/>
            <x v="2020"/>
            <x v="2021"/>
            <x v="2022"/>
            <x v="2024"/>
            <x v="2031"/>
            <x v="2032"/>
            <x v="2039"/>
          </reference>
        </references>
      </pivotArea>
    </format>
    <format dxfId="276">
      <pivotArea dataOnly="0" labelOnly="1" fieldPosition="0">
        <references count="1">
          <reference field="6" count="50">
            <x v="2044"/>
            <x v="2048"/>
            <x v="2056"/>
            <x v="2065"/>
            <x v="2066"/>
            <x v="2068"/>
            <x v="2075"/>
            <x v="2076"/>
            <x v="2081"/>
            <x v="2087"/>
            <x v="2088"/>
            <x v="2089"/>
            <x v="2092"/>
            <x v="2094"/>
            <x v="2096"/>
            <x v="2103"/>
            <x v="2109"/>
            <x v="2112"/>
            <x v="2114"/>
            <x v="2117"/>
            <x v="2119"/>
            <x v="2120"/>
            <x v="2123"/>
            <x v="2124"/>
            <x v="2126"/>
            <x v="2128"/>
            <x v="2130"/>
            <x v="2134"/>
            <x v="2136"/>
            <x v="2139"/>
            <x v="2140"/>
            <x v="2141"/>
            <x v="2142"/>
            <x v="2145"/>
            <x v="2146"/>
            <x v="2147"/>
            <x v="2150"/>
            <x v="2156"/>
            <x v="2166"/>
            <x v="2167"/>
            <x v="2174"/>
            <x v="2177"/>
            <x v="2178"/>
            <x v="2179"/>
            <x v="2180"/>
            <x v="2181"/>
            <x v="2183"/>
            <x v="2189"/>
            <x v="2195"/>
            <x v="2196"/>
          </reference>
        </references>
      </pivotArea>
    </format>
    <format dxfId="275">
      <pivotArea dataOnly="0" labelOnly="1" fieldPosition="0">
        <references count="1">
          <reference field="6" count="50">
            <x v="2202"/>
            <x v="2207"/>
            <x v="2213"/>
            <x v="2216"/>
            <x v="2217"/>
            <x v="2220"/>
            <x v="2221"/>
            <x v="2222"/>
            <x v="2223"/>
            <x v="2224"/>
            <x v="2231"/>
            <x v="2234"/>
            <x v="2235"/>
            <x v="2236"/>
            <x v="2240"/>
            <x v="2241"/>
            <x v="2243"/>
            <x v="2244"/>
            <x v="2245"/>
            <x v="2251"/>
            <x v="2254"/>
            <x v="2257"/>
            <x v="2260"/>
            <x v="2261"/>
            <x v="2262"/>
            <x v="2263"/>
            <x v="2268"/>
            <x v="2270"/>
            <x v="2272"/>
            <x v="2274"/>
            <x v="2276"/>
            <x v="2277"/>
            <x v="2278"/>
            <x v="2280"/>
            <x v="2281"/>
            <x v="2282"/>
            <x v="2284"/>
            <x v="2287"/>
            <x v="2288"/>
            <x v="2292"/>
            <x v="2294"/>
            <x v="2296"/>
            <x v="2297"/>
            <x v="2299"/>
            <x v="2301"/>
            <x v="2304"/>
            <x v="2305"/>
            <x v="2307"/>
            <x v="2308"/>
            <x v="2316"/>
          </reference>
        </references>
      </pivotArea>
    </format>
    <format dxfId="274">
      <pivotArea dataOnly="0" labelOnly="1" fieldPosition="0">
        <references count="1">
          <reference field="6" count="50">
            <x v="2320"/>
            <x v="2321"/>
            <x v="2322"/>
            <x v="2329"/>
            <x v="2330"/>
            <x v="2332"/>
            <x v="2334"/>
            <x v="2336"/>
            <x v="2337"/>
            <x v="2338"/>
            <x v="2340"/>
            <x v="2346"/>
            <x v="2351"/>
            <x v="2352"/>
            <x v="2353"/>
            <x v="2354"/>
            <x v="2358"/>
            <x v="2360"/>
            <x v="2362"/>
            <x v="2369"/>
            <x v="2373"/>
            <x v="2375"/>
            <x v="2377"/>
            <x v="2379"/>
            <x v="2381"/>
            <x v="2382"/>
            <x v="2385"/>
            <x v="2390"/>
            <x v="2393"/>
            <x v="2394"/>
            <x v="2398"/>
            <x v="2403"/>
            <x v="2404"/>
            <x v="2409"/>
            <x v="2410"/>
            <x v="2415"/>
            <x v="2418"/>
            <x v="2422"/>
            <x v="2423"/>
            <x v="2425"/>
            <x v="2426"/>
            <x v="2428"/>
            <x v="2430"/>
            <x v="2432"/>
            <x v="2435"/>
            <x v="2441"/>
            <x v="2443"/>
            <x v="2445"/>
            <x v="2453"/>
            <x v="2454"/>
          </reference>
        </references>
      </pivotArea>
    </format>
    <format dxfId="273">
      <pivotArea dataOnly="0" labelOnly="1" fieldPosition="0">
        <references count="1">
          <reference field="6" count="50">
            <x v="2456"/>
            <x v="2458"/>
            <x v="2460"/>
            <x v="2463"/>
            <x v="2466"/>
            <x v="2471"/>
            <x v="2475"/>
            <x v="2476"/>
            <x v="2479"/>
            <x v="2481"/>
            <x v="2482"/>
            <x v="2485"/>
            <x v="2488"/>
            <x v="2489"/>
            <x v="2490"/>
            <x v="2494"/>
            <x v="2495"/>
            <x v="2497"/>
            <x v="2498"/>
            <x v="2499"/>
            <x v="2501"/>
            <x v="2504"/>
            <x v="2505"/>
            <x v="2507"/>
            <x v="2515"/>
            <x v="2516"/>
            <x v="2521"/>
            <x v="2523"/>
            <x v="2524"/>
            <x v="2525"/>
            <x v="2528"/>
            <x v="2530"/>
            <x v="2537"/>
            <x v="2540"/>
            <x v="2543"/>
            <x v="2544"/>
            <x v="2546"/>
            <x v="2547"/>
            <x v="2548"/>
            <x v="2549"/>
            <x v="2552"/>
            <x v="2555"/>
            <x v="2559"/>
            <x v="2562"/>
            <x v="2565"/>
            <x v="2568"/>
            <x v="2570"/>
            <x v="2574"/>
            <x v="2575"/>
            <x v="2585"/>
          </reference>
        </references>
      </pivotArea>
    </format>
    <format dxfId="272">
      <pivotArea dataOnly="0" labelOnly="1" fieldPosition="0">
        <references count="1">
          <reference field="6" count="50">
            <x v="2586"/>
            <x v="2588"/>
            <x v="2589"/>
            <x v="2592"/>
            <x v="2594"/>
            <x v="2599"/>
            <x v="2602"/>
            <x v="2603"/>
            <x v="2607"/>
            <x v="2609"/>
            <x v="2610"/>
            <x v="2612"/>
            <x v="2620"/>
            <x v="2621"/>
            <x v="2622"/>
            <x v="2625"/>
            <x v="2626"/>
            <x v="2632"/>
            <x v="2634"/>
            <x v="2635"/>
            <x v="2637"/>
            <x v="2638"/>
            <x v="2641"/>
            <x v="2642"/>
            <x v="2643"/>
            <x v="2644"/>
            <x v="2647"/>
            <x v="2648"/>
            <x v="2649"/>
            <x v="2651"/>
            <x v="2656"/>
            <x v="2657"/>
            <x v="2658"/>
            <x v="2659"/>
            <x v="2661"/>
            <x v="2662"/>
            <x v="2668"/>
            <x v="2670"/>
            <x v="2673"/>
            <x v="2677"/>
            <x v="2680"/>
            <x v="2682"/>
            <x v="2683"/>
            <x v="2690"/>
            <x v="2695"/>
            <x v="2697"/>
            <x v="2700"/>
            <x v="2703"/>
            <x v="2704"/>
            <x v="2706"/>
          </reference>
        </references>
      </pivotArea>
    </format>
    <format dxfId="271">
      <pivotArea dataOnly="0" labelOnly="1" fieldPosition="0">
        <references count="1">
          <reference field="6" count="50">
            <x v="2711"/>
            <x v="2713"/>
            <x v="2717"/>
            <x v="2718"/>
            <x v="2720"/>
            <x v="2724"/>
            <x v="2726"/>
            <x v="2728"/>
            <x v="2730"/>
            <x v="2734"/>
            <x v="2735"/>
            <x v="2736"/>
            <x v="2738"/>
            <x v="2742"/>
            <x v="2743"/>
            <x v="2749"/>
            <x v="2752"/>
            <x v="2753"/>
            <x v="2757"/>
            <x v="2762"/>
            <x v="2764"/>
            <x v="2766"/>
            <x v="2772"/>
            <x v="2777"/>
            <x v="2778"/>
            <x v="2781"/>
            <x v="2787"/>
            <x v="2812"/>
            <x v="2819"/>
            <x v="2821"/>
            <x v="2822"/>
            <x v="2823"/>
            <x v="2825"/>
            <x v="2826"/>
            <x v="2827"/>
            <x v="2828"/>
            <x v="2830"/>
            <x v="2832"/>
            <x v="2834"/>
            <x v="2837"/>
            <x v="2839"/>
            <x v="2841"/>
            <x v="2843"/>
            <x v="2845"/>
            <x v="2846"/>
            <x v="2847"/>
            <x v="2848"/>
            <x v="2852"/>
            <x v="2853"/>
            <x v="2855"/>
          </reference>
        </references>
      </pivotArea>
    </format>
    <format dxfId="270">
      <pivotArea dataOnly="0" labelOnly="1" fieldPosition="0">
        <references count="1">
          <reference field="6" count="20">
            <x v="2857"/>
            <x v="2861"/>
            <x v="2864"/>
            <x v="2871"/>
            <x v="2872"/>
            <x v="2873"/>
            <x v="2874"/>
            <x v="2879"/>
            <x v="2880"/>
            <x v="2883"/>
            <x v="2885"/>
            <x v="2886"/>
            <x v="2890"/>
            <x v="2892"/>
            <x v="2896"/>
            <x v="2897"/>
            <x v="2901"/>
            <x v="2903"/>
            <x v="2906"/>
            <x v="2908"/>
          </reference>
        </references>
      </pivotArea>
    </format>
    <format dxfId="269">
      <pivotArea dataOnly="0" labelOnly="1" fieldPosition="0">
        <references count="1">
          <reference field="6" count="50">
            <x v="0"/>
            <x v="20"/>
            <x v="28"/>
            <x v="37"/>
            <x v="38"/>
            <x v="53"/>
            <x v="54"/>
            <x v="59"/>
            <x v="61"/>
            <x v="78"/>
            <x v="91"/>
            <x v="104"/>
            <x v="113"/>
            <x v="119"/>
            <x v="124"/>
            <x v="127"/>
            <x v="130"/>
            <x v="134"/>
            <x v="142"/>
            <x v="143"/>
            <x v="158"/>
            <x v="159"/>
            <x v="167"/>
            <x v="168"/>
            <x v="183"/>
            <x v="191"/>
            <x v="195"/>
            <x v="200"/>
            <x v="229"/>
            <x v="247"/>
            <x v="253"/>
            <x v="255"/>
            <x v="295"/>
            <x v="308"/>
            <x v="316"/>
            <x v="329"/>
            <x v="357"/>
            <x v="374"/>
            <x v="382"/>
            <x v="401"/>
            <x v="402"/>
            <x v="404"/>
            <x v="412"/>
            <x v="413"/>
            <x v="419"/>
            <x v="427"/>
            <x v="440"/>
            <x v="441"/>
            <x v="444"/>
            <x v="451"/>
          </reference>
        </references>
      </pivotArea>
    </format>
    <format dxfId="268">
      <pivotArea dataOnly="0" labelOnly="1" fieldPosition="0">
        <references count="1">
          <reference field="6" count="50">
            <x v="452"/>
            <x v="454"/>
            <x v="464"/>
            <x v="478"/>
            <x v="480"/>
            <x v="489"/>
            <x v="492"/>
            <x v="498"/>
            <x v="499"/>
            <x v="504"/>
            <x v="508"/>
            <x v="511"/>
            <x v="512"/>
            <x v="517"/>
            <x v="519"/>
            <x v="533"/>
            <x v="537"/>
            <x v="541"/>
            <x v="551"/>
            <x v="569"/>
            <x v="577"/>
            <x v="581"/>
            <x v="583"/>
            <x v="589"/>
            <x v="593"/>
            <x v="640"/>
            <x v="641"/>
            <x v="642"/>
            <x v="653"/>
            <x v="656"/>
            <x v="660"/>
            <x v="695"/>
            <x v="715"/>
            <x v="734"/>
            <x v="774"/>
            <x v="778"/>
            <x v="781"/>
            <x v="795"/>
            <x v="797"/>
            <x v="804"/>
            <x v="806"/>
            <x v="817"/>
            <x v="818"/>
            <x v="825"/>
            <x v="826"/>
            <x v="834"/>
            <x v="841"/>
            <x v="847"/>
            <x v="858"/>
            <x v="859"/>
          </reference>
        </references>
      </pivotArea>
    </format>
    <format dxfId="267">
      <pivotArea dataOnly="0" labelOnly="1" fieldPosition="0">
        <references count="1">
          <reference field="6" count="50">
            <x v="872"/>
            <x v="875"/>
            <x v="886"/>
            <x v="900"/>
            <x v="911"/>
            <x v="918"/>
            <x v="919"/>
            <x v="923"/>
            <x v="926"/>
            <x v="930"/>
            <x v="937"/>
            <x v="954"/>
            <x v="975"/>
            <x v="976"/>
            <x v="984"/>
            <x v="1000"/>
            <x v="1009"/>
            <x v="1019"/>
            <x v="1032"/>
            <x v="1040"/>
            <x v="1042"/>
            <x v="1054"/>
            <x v="1060"/>
            <x v="1065"/>
            <x v="1066"/>
            <x v="1067"/>
            <x v="1074"/>
            <x v="1089"/>
            <x v="1097"/>
            <x v="1101"/>
            <x v="1109"/>
            <x v="1111"/>
            <x v="1157"/>
            <x v="1162"/>
            <x v="1164"/>
            <x v="1167"/>
            <x v="1170"/>
            <x v="1174"/>
            <x v="1181"/>
            <x v="1185"/>
            <x v="1192"/>
            <x v="1193"/>
            <x v="1201"/>
            <x v="1205"/>
            <x v="1210"/>
            <x v="1212"/>
            <x v="1213"/>
            <x v="1214"/>
            <x v="1221"/>
            <x v="1222"/>
          </reference>
        </references>
      </pivotArea>
    </format>
    <format dxfId="266">
      <pivotArea dataOnly="0" labelOnly="1" fieldPosition="0">
        <references count="1">
          <reference field="6" count="50">
            <x v="1226"/>
            <x v="1237"/>
            <x v="1240"/>
            <x v="1253"/>
            <x v="1258"/>
            <x v="1266"/>
            <x v="1268"/>
            <x v="1275"/>
            <x v="1292"/>
            <x v="1294"/>
            <x v="1299"/>
            <x v="1300"/>
            <x v="1303"/>
            <x v="1304"/>
            <x v="1309"/>
            <x v="1313"/>
            <x v="1318"/>
            <x v="1327"/>
            <x v="1337"/>
            <x v="1344"/>
            <x v="1353"/>
            <x v="1355"/>
            <x v="1367"/>
            <x v="1370"/>
            <x v="1373"/>
            <x v="1377"/>
            <x v="1393"/>
            <x v="1395"/>
            <x v="1415"/>
            <x v="1432"/>
            <x v="1435"/>
            <x v="1437"/>
            <x v="1447"/>
            <x v="1490"/>
            <x v="1495"/>
            <x v="1496"/>
            <x v="1511"/>
            <x v="1520"/>
            <x v="1529"/>
            <x v="1530"/>
            <x v="1537"/>
            <x v="1538"/>
            <x v="1545"/>
            <x v="1558"/>
            <x v="1562"/>
            <x v="1576"/>
            <x v="1577"/>
            <x v="1579"/>
            <x v="1580"/>
            <x v="1592"/>
          </reference>
        </references>
      </pivotArea>
    </format>
    <format dxfId="265">
      <pivotArea dataOnly="0" labelOnly="1" fieldPosition="0">
        <references count="1">
          <reference field="6" count="50">
            <x v="1608"/>
            <x v="1618"/>
            <x v="1651"/>
            <x v="1652"/>
            <x v="1665"/>
            <x v="1668"/>
            <x v="1672"/>
            <x v="1683"/>
            <x v="1685"/>
            <x v="1703"/>
            <x v="1722"/>
            <x v="1724"/>
            <x v="1744"/>
            <x v="1785"/>
            <x v="1792"/>
            <x v="1800"/>
            <x v="1810"/>
            <x v="1825"/>
            <x v="1829"/>
            <x v="1830"/>
            <x v="1833"/>
            <x v="1837"/>
            <x v="1839"/>
            <x v="1840"/>
            <x v="1855"/>
            <x v="1864"/>
            <x v="1881"/>
            <x v="1883"/>
            <x v="1887"/>
            <x v="1889"/>
            <x v="1893"/>
            <x v="1896"/>
            <x v="1898"/>
            <x v="1904"/>
            <x v="1905"/>
            <x v="1921"/>
            <x v="1927"/>
            <x v="1930"/>
            <x v="1941"/>
            <x v="1960"/>
            <x v="1964"/>
            <x v="1984"/>
            <x v="1993"/>
            <x v="1997"/>
            <x v="2010"/>
            <x v="2020"/>
            <x v="2024"/>
            <x v="2068"/>
            <x v="2076"/>
            <x v="2080"/>
          </reference>
        </references>
      </pivotArea>
    </format>
    <format dxfId="264">
      <pivotArea dataOnly="0" labelOnly="1" fieldPosition="0">
        <references count="1">
          <reference field="6" count="50">
            <x v="2081"/>
            <x v="2091"/>
            <x v="2092"/>
            <x v="2103"/>
            <x v="2119"/>
            <x v="2126"/>
            <x v="2130"/>
            <x v="2140"/>
            <x v="2141"/>
            <x v="2155"/>
            <x v="2156"/>
            <x v="2190"/>
            <x v="2194"/>
            <x v="2196"/>
            <x v="2207"/>
            <x v="2216"/>
            <x v="2222"/>
            <x v="2224"/>
            <x v="2234"/>
            <x v="2252"/>
            <x v="2260"/>
            <x v="2261"/>
            <x v="2277"/>
            <x v="2278"/>
            <x v="2282"/>
            <x v="2287"/>
            <x v="2289"/>
            <x v="2308"/>
            <x v="2321"/>
            <x v="2337"/>
            <x v="2342"/>
            <x v="2352"/>
            <x v="2358"/>
            <x v="2382"/>
            <x v="2388"/>
            <x v="2390"/>
            <x v="2392"/>
            <x v="2393"/>
            <x v="2394"/>
            <x v="2403"/>
            <x v="2404"/>
            <x v="2415"/>
            <x v="2443"/>
            <x v="2453"/>
            <x v="2454"/>
            <x v="2482"/>
            <x v="2489"/>
            <x v="2494"/>
            <x v="2497"/>
            <x v="2515"/>
          </reference>
        </references>
      </pivotArea>
    </format>
    <format dxfId="263">
      <pivotArea dataOnly="0" labelOnly="1" fieldPosition="0">
        <references count="1">
          <reference field="6" count="50">
            <x v="2525"/>
            <x v="2527"/>
            <x v="2528"/>
            <x v="2529"/>
            <x v="2537"/>
            <x v="2543"/>
            <x v="2561"/>
            <x v="2562"/>
            <x v="2565"/>
            <x v="2570"/>
            <x v="2579"/>
            <x v="2588"/>
            <x v="2593"/>
            <x v="2602"/>
            <x v="2603"/>
            <x v="2609"/>
            <x v="2620"/>
            <x v="2628"/>
            <x v="2632"/>
            <x v="2634"/>
            <x v="2658"/>
            <x v="2659"/>
            <x v="2670"/>
            <x v="2682"/>
            <x v="2695"/>
            <x v="2703"/>
            <x v="2709"/>
            <x v="2724"/>
            <x v="2730"/>
            <x v="2738"/>
            <x v="2739"/>
            <x v="2743"/>
            <x v="2752"/>
            <x v="2766"/>
            <x v="2772"/>
            <x v="2777"/>
            <x v="2781"/>
            <x v="2821"/>
            <x v="2823"/>
            <x v="2825"/>
            <x v="2828"/>
            <x v="2864"/>
            <x v="2873"/>
            <x v="2874"/>
            <x v="2878"/>
            <x v="2879"/>
            <x v="2880"/>
            <x v="2890"/>
            <x v="2897"/>
            <x v="2901"/>
          </reference>
        </references>
      </pivotArea>
    </format>
    <format dxfId="262">
      <pivotArea dataOnly="0" labelOnly="1" fieldPosition="0">
        <references count="1">
          <reference field="6" count="50">
            <x v="0"/>
            <x v="20"/>
            <x v="28"/>
            <x v="37"/>
            <x v="38"/>
            <x v="53"/>
            <x v="54"/>
            <x v="59"/>
            <x v="61"/>
            <x v="78"/>
            <x v="91"/>
            <x v="104"/>
            <x v="113"/>
            <x v="119"/>
            <x v="124"/>
            <x v="127"/>
            <x v="130"/>
            <x v="134"/>
            <x v="142"/>
            <x v="143"/>
            <x v="158"/>
            <x v="159"/>
            <x v="167"/>
            <x v="168"/>
            <x v="183"/>
            <x v="191"/>
            <x v="195"/>
            <x v="200"/>
            <x v="229"/>
            <x v="247"/>
            <x v="253"/>
            <x v="255"/>
            <x v="295"/>
            <x v="308"/>
            <x v="316"/>
            <x v="329"/>
            <x v="357"/>
            <x v="374"/>
            <x v="382"/>
            <x v="401"/>
            <x v="402"/>
            <x v="404"/>
            <x v="412"/>
            <x v="413"/>
            <x v="419"/>
            <x v="427"/>
            <x v="440"/>
            <x v="441"/>
            <x v="444"/>
            <x v="451"/>
          </reference>
        </references>
      </pivotArea>
    </format>
    <format dxfId="261">
      <pivotArea dataOnly="0" labelOnly="1" fieldPosition="0">
        <references count="1">
          <reference field="6" count="50">
            <x v="452"/>
            <x v="454"/>
            <x v="464"/>
            <x v="478"/>
            <x v="480"/>
            <x v="489"/>
            <x v="492"/>
            <x v="498"/>
            <x v="499"/>
            <x v="504"/>
            <x v="508"/>
            <x v="511"/>
            <x v="512"/>
            <x v="517"/>
            <x v="519"/>
            <x v="533"/>
            <x v="537"/>
            <x v="541"/>
            <x v="551"/>
            <x v="569"/>
            <x v="577"/>
            <x v="581"/>
            <x v="583"/>
            <x v="589"/>
            <x v="593"/>
            <x v="640"/>
            <x v="641"/>
            <x v="642"/>
            <x v="653"/>
            <x v="656"/>
            <x v="660"/>
            <x v="695"/>
            <x v="715"/>
            <x v="734"/>
            <x v="774"/>
            <x v="778"/>
            <x v="781"/>
            <x v="795"/>
            <x v="797"/>
            <x v="804"/>
            <x v="806"/>
            <x v="817"/>
            <x v="818"/>
            <x v="825"/>
            <x v="826"/>
            <x v="834"/>
            <x v="841"/>
            <x v="847"/>
            <x v="858"/>
            <x v="859"/>
          </reference>
        </references>
      </pivotArea>
    </format>
    <format dxfId="260">
      <pivotArea dataOnly="0" labelOnly="1" fieldPosition="0">
        <references count="1">
          <reference field="6" count="50">
            <x v="872"/>
            <x v="875"/>
            <x v="886"/>
            <x v="900"/>
            <x v="911"/>
            <x v="918"/>
            <x v="919"/>
            <x v="923"/>
            <x v="926"/>
            <x v="930"/>
            <x v="937"/>
            <x v="954"/>
            <x v="975"/>
            <x v="976"/>
            <x v="984"/>
            <x v="1000"/>
            <x v="1009"/>
            <x v="1019"/>
            <x v="1032"/>
            <x v="1040"/>
            <x v="1042"/>
            <x v="1054"/>
            <x v="1060"/>
            <x v="1065"/>
            <x v="1066"/>
            <x v="1067"/>
            <x v="1074"/>
            <x v="1089"/>
            <x v="1097"/>
            <x v="1101"/>
            <x v="1109"/>
            <x v="1111"/>
            <x v="1157"/>
            <x v="1162"/>
            <x v="1164"/>
            <x v="1167"/>
            <x v="1170"/>
            <x v="1174"/>
            <x v="1181"/>
            <x v="1185"/>
            <x v="1192"/>
            <x v="1193"/>
            <x v="1201"/>
            <x v="1205"/>
            <x v="1210"/>
            <x v="1212"/>
            <x v="1213"/>
            <x v="1214"/>
            <x v="1221"/>
            <x v="1222"/>
          </reference>
        </references>
      </pivotArea>
    </format>
    <format dxfId="259">
      <pivotArea dataOnly="0" labelOnly="1" fieldPosition="0">
        <references count="1">
          <reference field="6" count="50">
            <x v="1226"/>
            <x v="1237"/>
            <x v="1240"/>
            <x v="1253"/>
            <x v="1258"/>
            <x v="1266"/>
            <x v="1268"/>
            <x v="1275"/>
            <x v="1292"/>
            <x v="1294"/>
            <x v="1299"/>
            <x v="1300"/>
            <x v="1303"/>
            <x v="1304"/>
            <x v="1309"/>
            <x v="1313"/>
            <x v="1318"/>
            <x v="1327"/>
            <x v="1337"/>
            <x v="1344"/>
            <x v="1353"/>
            <x v="1355"/>
            <x v="1367"/>
            <x v="1370"/>
            <x v="1373"/>
            <x v="1377"/>
            <x v="1393"/>
            <x v="1395"/>
            <x v="1415"/>
            <x v="1432"/>
            <x v="1435"/>
            <x v="1437"/>
            <x v="1447"/>
            <x v="1490"/>
            <x v="1495"/>
            <x v="1496"/>
            <x v="1511"/>
            <x v="1520"/>
            <x v="1529"/>
            <x v="1530"/>
            <x v="1537"/>
            <x v="1538"/>
            <x v="1545"/>
            <x v="1558"/>
            <x v="1562"/>
            <x v="1576"/>
            <x v="1577"/>
            <x v="1579"/>
            <x v="1580"/>
            <x v="1592"/>
          </reference>
        </references>
      </pivotArea>
    </format>
    <format dxfId="258">
      <pivotArea dataOnly="0" labelOnly="1" fieldPosition="0">
        <references count="1">
          <reference field="6" count="50">
            <x v="1608"/>
            <x v="1618"/>
            <x v="1651"/>
            <x v="1652"/>
            <x v="1665"/>
            <x v="1668"/>
            <x v="1672"/>
            <x v="1683"/>
            <x v="1685"/>
            <x v="1703"/>
            <x v="1722"/>
            <x v="1724"/>
            <x v="1744"/>
            <x v="1785"/>
            <x v="1792"/>
            <x v="1800"/>
            <x v="1810"/>
            <x v="1825"/>
            <x v="1829"/>
            <x v="1830"/>
            <x v="1833"/>
            <x v="1837"/>
            <x v="1839"/>
            <x v="1840"/>
            <x v="1855"/>
            <x v="1864"/>
            <x v="1881"/>
            <x v="1883"/>
            <x v="1887"/>
            <x v="1889"/>
            <x v="1893"/>
            <x v="1896"/>
            <x v="1898"/>
            <x v="1904"/>
            <x v="1905"/>
            <x v="1921"/>
            <x v="1927"/>
            <x v="1930"/>
            <x v="1941"/>
            <x v="1960"/>
            <x v="1964"/>
            <x v="1984"/>
            <x v="1993"/>
            <x v="1997"/>
            <x v="2010"/>
            <x v="2020"/>
            <x v="2024"/>
            <x v="2068"/>
            <x v="2076"/>
            <x v="2080"/>
          </reference>
        </references>
      </pivotArea>
    </format>
    <format dxfId="257">
      <pivotArea dataOnly="0" labelOnly="1" fieldPosition="0">
        <references count="1">
          <reference field="6" count="50">
            <x v="2081"/>
            <x v="2091"/>
            <x v="2092"/>
            <x v="2103"/>
            <x v="2119"/>
            <x v="2126"/>
            <x v="2130"/>
            <x v="2140"/>
            <x v="2141"/>
            <x v="2155"/>
            <x v="2156"/>
            <x v="2190"/>
            <x v="2194"/>
            <x v="2196"/>
            <x v="2207"/>
            <x v="2216"/>
            <x v="2222"/>
            <x v="2224"/>
            <x v="2234"/>
            <x v="2252"/>
            <x v="2260"/>
            <x v="2261"/>
            <x v="2277"/>
            <x v="2278"/>
            <x v="2282"/>
            <x v="2287"/>
            <x v="2289"/>
            <x v="2308"/>
            <x v="2321"/>
            <x v="2337"/>
            <x v="2342"/>
            <x v="2352"/>
            <x v="2358"/>
            <x v="2382"/>
            <x v="2388"/>
            <x v="2390"/>
            <x v="2392"/>
            <x v="2393"/>
            <x v="2394"/>
            <x v="2403"/>
            <x v="2404"/>
            <x v="2415"/>
            <x v="2443"/>
            <x v="2453"/>
            <x v="2454"/>
            <x v="2482"/>
            <x v="2489"/>
            <x v="2494"/>
            <x v="2497"/>
            <x v="2515"/>
          </reference>
        </references>
      </pivotArea>
    </format>
    <format dxfId="256">
      <pivotArea dataOnly="0" labelOnly="1" fieldPosition="0">
        <references count="1">
          <reference field="6" count="50">
            <x v="2525"/>
            <x v="2527"/>
            <x v="2528"/>
            <x v="2529"/>
            <x v="2537"/>
            <x v="2543"/>
            <x v="2561"/>
            <x v="2562"/>
            <x v="2565"/>
            <x v="2570"/>
            <x v="2579"/>
            <x v="2588"/>
            <x v="2593"/>
            <x v="2602"/>
            <x v="2603"/>
            <x v="2609"/>
            <x v="2620"/>
            <x v="2628"/>
            <x v="2632"/>
            <x v="2634"/>
            <x v="2658"/>
            <x v="2659"/>
            <x v="2670"/>
            <x v="2682"/>
            <x v="2695"/>
            <x v="2703"/>
            <x v="2709"/>
            <x v="2724"/>
            <x v="2730"/>
            <x v="2738"/>
            <x v="2739"/>
            <x v="2743"/>
            <x v="2752"/>
            <x v="2766"/>
            <x v="2772"/>
            <x v="2777"/>
            <x v="2781"/>
            <x v="2821"/>
            <x v="2823"/>
            <x v="2825"/>
            <x v="2828"/>
            <x v="2864"/>
            <x v="2873"/>
            <x v="2874"/>
            <x v="2878"/>
            <x v="2879"/>
            <x v="2880"/>
            <x v="2890"/>
            <x v="2897"/>
            <x v="2901"/>
          </reference>
        </references>
      </pivotArea>
    </format>
    <format dxfId="255">
      <pivotArea dataOnly="0" labelOnly="1" fieldPosition="0">
        <references count="1">
          <reference field="6" count="50">
            <x v="0"/>
            <x v="2"/>
            <x v="5"/>
            <x v="11"/>
            <x v="20"/>
            <x v="28"/>
            <x v="37"/>
            <x v="38"/>
            <x v="53"/>
            <x v="54"/>
            <x v="59"/>
            <x v="61"/>
            <x v="62"/>
            <x v="78"/>
            <x v="87"/>
            <x v="91"/>
            <x v="99"/>
            <x v="104"/>
            <x v="113"/>
            <x v="119"/>
            <x v="120"/>
            <x v="124"/>
            <x v="127"/>
            <x v="130"/>
            <x v="134"/>
            <x v="142"/>
            <x v="143"/>
            <x v="154"/>
            <x v="158"/>
            <x v="159"/>
            <x v="163"/>
            <x v="167"/>
            <x v="168"/>
            <x v="172"/>
            <x v="175"/>
            <x v="183"/>
            <x v="189"/>
            <x v="191"/>
            <x v="195"/>
            <x v="197"/>
            <x v="200"/>
            <x v="209"/>
            <x v="229"/>
            <x v="247"/>
            <x v="253"/>
            <x v="255"/>
            <x v="283"/>
            <x v="290"/>
            <x v="295"/>
            <x v="296"/>
          </reference>
        </references>
      </pivotArea>
    </format>
    <format dxfId="254">
      <pivotArea dataOnly="0" labelOnly="1" fieldPosition="0">
        <references count="1">
          <reference field="6" count="50">
            <x v="308"/>
            <x v="309"/>
            <x v="314"/>
            <x v="316"/>
            <x v="320"/>
            <x v="329"/>
            <x v="334"/>
            <x v="343"/>
            <x v="357"/>
            <x v="374"/>
            <x v="382"/>
            <x v="386"/>
            <x v="389"/>
            <x v="401"/>
            <x v="402"/>
            <x v="404"/>
            <x v="406"/>
            <x v="407"/>
            <x v="408"/>
            <x v="412"/>
            <x v="413"/>
            <x v="414"/>
            <x v="417"/>
            <x v="419"/>
            <x v="427"/>
            <x v="440"/>
            <x v="441"/>
            <x v="444"/>
            <x v="451"/>
            <x v="452"/>
            <x v="454"/>
            <x v="456"/>
            <x v="464"/>
            <x v="465"/>
            <x v="469"/>
            <x v="477"/>
            <x v="478"/>
            <x v="479"/>
            <x v="480"/>
            <x v="485"/>
            <x v="489"/>
            <x v="491"/>
            <x v="492"/>
            <x v="498"/>
            <x v="499"/>
            <x v="503"/>
            <x v="504"/>
            <x v="508"/>
            <x v="509"/>
            <x v="511"/>
          </reference>
        </references>
      </pivotArea>
    </format>
    <format dxfId="253">
      <pivotArea dataOnly="0" labelOnly="1" fieldPosition="0">
        <references count="1">
          <reference field="6" count="50">
            <x v="512"/>
            <x v="517"/>
            <x v="518"/>
            <x v="519"/>
            <x v="530"/>
            <x v="533"/>
            <x v="537"/>
            <x v="541"/>
            <x v="550"/>
            <x v="551"/>
            <x v="569"/>
            <x v="576"/>
            <x v="577"/>
            <x v="579"/>
            <x v="581"/>
            <x v="583"/>
            <x v="589"/>
            <x v="593"/>
            <x v="596"/>
            <x v="611"/>
            <x v="618"/>
            <x v="622"/>
            <x v="629"/>
            <x v="633"/>
            <x v="640"/>
            <x v="641"/>
            <x v="642"/>
            <x v="646"/>
            <x v="653"/>
            <x v="656"/>
            <x v="660"/>
            <x v="683"/>
            <x v="689"/>
            <x v="692"/>
            <x v="695"/>
            <x v="698"/>
            <x v="699"/>
            <x v="715"/>
            <x v="734"/>
            <x v="741"/>
            <x v="742"/>
            <x v="774"/>
            <x v="775"/>
            <x v="778"/>
            <x v="781"/>
            <x v="787"/>
            <x v="794"/>
            <x v="795"/>
            <x v="797"/>
            <x v="798"/>
          </reference>
        </references>
      </pivotArea>
    </format>
    <format dxfId="252">
      <pivotArea dataOnly="0" labelOnly="1" fieldPosition="0">
        <references count="1">
          <reference field="6" count="50">
            <x v="804"/>
            <x v="805"/>
            <x v="806"/>
            <x v="817"/>
            <x v="818"/>
            <x v="821"/>
            <x v="825"/>
            <x v="826"/>
            <x v="834"/>
            <x v="841"/>
            <x v="847"/>
            <x v="854"/>
            <x v="858"/>
            <x v="859"/>
            <x v="861"/>
            <x v="866"/>
            <x v="872"/>
            <x v="875"/>
            <x v="886"/>
            <x v="887"/>
            <x v="891"/>
            <x v="900"/>
            <x v="910"/>
            <x v="911"/>
            <x v="912"/>
            <x v="916"/>
            <x v="917"/>
            <x v="918"/>
            <x v="919"/>
            <x v="922"/>
            <x v="923"/>
            <x v="926"/>
            <x v="930"/>
            <x v="937"/>
            <x v="942"/>
            <x v="945"/>
            <x v="946"/>
            <x v="953"/>
            <x v="954"/>
            <x v="956"/>
            <x v="963"/>
            <x v="967"/>
            <x v="969"/>
            <x v="975"/>
            <x v="976"/>
            <x v="981"/>
            <x v="984"/>
            <x v="1000"/>
            <x v="1005"/>
            <x v="1009"/>
          </reference>
        </references>
      </pivotArea>
    </format>
    <format dxfId="251">
      <pivotArea dataOnly="0" labelOnly="1" fieldPosition="0">
        <references count="1">
          <reference field="6" count="50">
            <x v="1012"/>
            <x v="1019"/>
            <x v="1024"/>
            <x v="1032"/>
            <x v="1038"/>
            <x v="1039"/>
            <x v="1040"/>
            <x v="1042"/>
            <x v="1050"/>
            <x v="1054"/>
            <x v="1060"/>
            <x v="1063"/>
            <x v="1065"/>
            <x v="1066"/>
            <x v="1067"/>
            <x v="1074"/>
            <x v="1076"/>
            <x v="1089"/>
            <x v="1093"/>
            <x v="1096"/>
            <x v="1097"/>
            <x v="1099"/>
            <x v="1101"/>
            <x v="1109"/>
            <x v="1111"/>
            <x v="1120"/>
            <x v="1122"/>
            <x v="1133"/>
            <x v="1140"/>
            <x v="1148"/>
            <x v="1157"/>
            <x v="1162"/>
            <x v="1164"/>
            <x v="1167"/>
            <x v="1170"/>
            <x v="1174"/>
            <x v="1181"/>
            <x v="1185"/>
            <x v="1188"/>
            <x v="1192"/>
            <x v="1193"/>
            <x v="1201"/>
            <x v="1204"/>
            <x v="1205"/>
            <x v="1210"/>
            <x v="1212"/>
            <x v="1213"/>
            <x v="1214"/>
            <x v="1221"/>
            <x v="1222"/>
          </reference>
        </references>
      </pivotArea>
    </format>
    <format dxfId="250">
      <pivotArea dataOnly="0" labelOnly="1" fieldPosition="0">
        <references count="1">
          <reference field="6" count="50">
            <x v="1226"/>
            <x v="1237"/>
            <x v="1240"/>
            <x v="1250"/>
            <x v="1253"/>
            <x v="1258"/>
            <x v="1259"/>
            <x v="1266"/>
            <x v="1267"/>
            <x v="1268"/>
            <x v="1273"/>
            <x v="1275"/>
            <x v="1290"/>
            <x v="1292"/>
            <x v="1294"/>
            <x v="1299"/>
            <x v="1300"/>
            <x v="1303"/>
            <x v="1304"/>
            <x v="1309"/>
            <x v="1313"/>
            <x v="1318"/>
            <x v="1322"/>
            <x v="1327"/>
            <x v="1328"/>
            <x v="1337"/>
            <x v="1344"/>
            <x v="1353"/>
            <x v="1355"/>
            <x v="1360"/>
            <x v="1367"/>
            <x v="1370"/>
            <x v="1372"/>
            <x v="1373"/>
            <x v="1377"/>
            <x v="1389"/>
            <x v="1393"/>
            <x v="1395"/>
            <x v="1398"/>
            <x v="1414"/>
            <x v="1415"/>
            <x v="1432"/>
            <x v="1433"/>
            <x v="1435"/>
            <x v="1437"/>
            <x v="1438"/>
            <x v="1443"/>
            <x v="1447"/>
            <x v="1490"/>
            <x v="1495"/>
          </reference>
        </references>
      </pivotArea>
    </format>
    <format dxfId="249">
      <pivotArea dataOnly="0" labelOnly="1" fieldPosition="0">
        <references count="1">
          <reference field="6" count="50">
            <x v="1496"/>
            <x v="1500"/>
            <x v="1509"/>
            <x v="1511"/>
            <x v="1512"/>
            <x v="1520"/>
            <x v="1526"/>
            <x v="1529"/>
            <x v="1530"/>
            <x v="1537"/>
            <x v="1538"/>
            <x v="1545"/>
            <x v="1558"/>
            <x v="1562"/>
            <x v="1575"/>
            <x v="1576"/>
            <x v="1577"/>
            <x v="1579"/>
            <x v="1580"/>
            <x v="1587"/>
            <x v="1592"/>
            <x v="1595"/>
            <x v="1608"/>
            <x v="1618"/>
            <x v="1625"/>
            <x v="1650"/>
            <x v="1651"/>
            <x v="1652"/>
            <x v="1656"/>
            <x v="1665"/>
            <x v="1666"/>
            <x v="1668"/>
            <x v="1672"/>
            <x v="1681"/>
            <x v="1683"/>
            <x v="1685"/>
            <x v="1686"/>
            <x v="1696"/>
            <x v="1697"/>
            <x v="1703"/>
            <x v="1705"/>
            <x v="1710"/>
            <x v="1716"/>
            <x v="1722"/>
            <x v="1724"/>
            <x v="1726"/>
            <x v="1744"/>
            <x v="1771"/>
            <x v="1782"/>
            <x v="1785"/>
          </reference>
        </references>
      </pivotArea>
    </format>
    <format dxfId="248">
      <pivotArea dataOnly="0" labelOnly="1" fieldPosition="0">
        <references count="1">
          <reference field="6" count="50">
            <x v="1792"/>
            <x v="1800"/>
            <x v="1810"/>
            <x v="1815"/>
            <x v="1819"/>
            <x v="1825"/>
            <x v="1829"/>
            <x v="1830"/>
            <x v="1833"/>
            <x v="1837"/>
            <x v="1839"/>
            <x v="1840"/>
            <x v="1851"/>
            <x v="1855"/>
            <x v="1864"/>
            <x v="1865"/>
            <x v="1877"/>
            <x v="1881"/>
            <x v="1883"/>
            <x v="1887"/>
            <x v="1889"/>
            <x v="1893"/>
            <x v="1896"/>
            <x v="1898"/>
            <x v="1900"/>
            <x v="1902"/>
            <x v="1904"/>
            <x v="1905"/>
            <x v="1908"/>
            <x v="1921"/>
            <x v="1927"/>
            <x v="1930"/>
            <x v="1941"/>
            <x v="1947"/>
            <x v="1960"/>
            <x v="1964"/>
            <x v="1975"/>
            <x v="1984"/>
            <x v="1988"/>
            <x v="1993"/>
            <x v="1997"/>
            <x v="1999"/>
            <x v="2003"/>
            <x v="2009"/>
            <x v="2010"/>
            <x v="2020"/>
            <x v="2021"/>
            <x v="2023"/>
            <x v="2024"/>
            <x v="2049"/>
          </reference>
        </references>
      </pivotArea>
    </format>
    <format dxfId="247">
      <pivotArea dataOnly="0" labelOnly="1" fieldPosition="0">
        <references count="1">
          <reference field="6" count="50">
            <x v="2068"/>
            <x v="2076"/>
            <x v="2080"/>
            <x v="2081"/>
            <x v="2089"/>
            <x v="2091"/>
            <x v="2092"/>
            <x v="2103"/>
            <x v="2119"/>
            <x v="2124"/>
            <x v="2126"/>
            <x v="2130"/>
            <x v="2136"/>
            <x v="2140"/>
            <x v="2141"/>
            <x v="2146"/>
            <x v="2155"/>
            <x v="2156"/>
            <x v="2190"/>
            <x v="2194"/>
            <x v="2196"/>
            <x v="2202"/>
            <x v="2207"/>
            <x v="2213"/>
            <x v="2216"/>
            <x v="2222"/>
            <x v="2224"/>
            <x v="2234"/>
            <x v="2236"/>
            <x v="2243"/>
            <x v="2252"/>
            <x v="2260"/>
            <x v="2261"/>
            <x v="2264"/>
            <x v="2274"/>
            <x v="2277"/>
            <x v="2278"/>
            <x v="2282"/>
            <x v="2283"/>
            <x v="2287"/>
            <x v="2289"/>
            <x v="2301"/>
            <x v="2308"/>
            <x v="2321"/>
            <x v="2335"/>
            <x v="2336"/>
            <x v="2337"/>
            <x v="2342"/>
            <x v="2343"/>
            <x v="2352"/>
          </reference>
        </references>
      </pivotArea>
    </format>
    <format dxfId="246">
      <pivotArea dataOnly="0" labelOnly="1" fieldPosition="0">
        <references count="1">
          <reference field="6" count="50">
            <x v="2358"/>
            <x v="2362"/>
            <x v="2364"/>
            <x v="2373"/>
            <x v="2382"/>
            <x v="2388"/>
            <x v="2390"/>
            <x v="2392"/>
            <x v="2393"/>
            <x v="2394"/>
            <x v="2403"/>
            <x v="2404"/>
            <x v="2405"/>
            <x v="2413"/>
            <x v="2415"/>
            <x v="2427"/>
            <x v="2429"/>
            <x v="2443"/>
            <x v="2453"/>
            <x v="2454"/>
            <x v="2463"/>
            <x v="2482"/>
            <x v="2484"/>
            <x v="2489"/>
            <x v="2494"/>
            <x v="2495"/>
            <x v="2497"/>
            <x v="2507"/>
            <x v="2515"/>
            <x v="2524"/>
            <x v="2525"/>
            <x v="2527"/>
            <x v="2528"/>
            <x v="2529"/>
            <x v="2537"/>
            <x v="2542"/>
            <x v="2543"/>
            <x v="2545"/>
            <x v="2546"/>
            <x v="2547"/>
            <x v="2550"/>
            <x v="2561"/>
            <x v="2562"/>
            <x v="2565"/>
            <x v="2570"/>
            <x v="2574"/>
            <x v="2579"/>
            <x v="2585"/>
            <x v="2588"/>
            <x v="2593"/>
          </reference>
        </references>
      </pivotArea>
    </format>
    <format dxfId="245">
      <pivotArea dataOnly="0" labelOnly="1" fieldPosition="0">
        <references count="1">
          <reference field="6" count="50">
            <x v="2594"/>
            <x v="2596"/>
            <x v="2602"/>
            <x v="2603"/>
            <x v="2609"/>
            <x v="2620"/>
            <x v="2626"/>
            <x v="2628"/>
            <x v="2632"/>
            <x v="2634"/>
            <x v="2638"/>
            <x v="2639"/>
            <x v="2644"/>
            <x v="2648"/>
            <x v="2649"/>
            <x v="2650"/>
            <x v="2651"/>
            <x v="2657"/>
            <x v="2658"/>
            <x v="2659"/>
            <x v="2668"/>
            <x v="2669"/>
            <x v="2670"/>
            <x v="2680"/>
            <x v="2682"/>
            <x v="2695"/>
            <x v="2700"/>
            <x v="2703"/>
            <x v="2709"/>
            <x v="2717"/>
            <x v="2718"/>
            <x v="2720"/>
            <x v="2723"/>
            <x v="2724"/>
            <x v="2727"/>
            <x v="2728"/>
            <x v="2730"/>
            <x v="2734"/>
            <x v="2738"/>
            <x v="2739"/>
            <x v="2743"/>
            <x v="2749"/>
            <x v="2752"/>
            <x v="2760"/>
            <x v="2766"/>
            <x v="2772"/>
            <x v="2777"/>
            <x v="2780"/>
            <x v="2781"/>
            <x v="2819"/>
          </reference>
        </references>
      </pivotArea>
    </format>
    <format dxfId="244">
      <pivotArea dataOnly="0" labelOnly="1" fieldPosition="0">
        <references count="1">
          <reference field="6" count="50">
            <x v="0"/>
            <x v="2"/>
            <x v="5"/>
            <x v="11"/>
            <x v="20"/>
            <x v="28"/>
            <x v="37"/>
            <x v="38"/>
            <x v="53"/>
            <x v="54"/>
            <x v="59"/>
            <x v="61"/>
            <x v="62"/>
            <x v="78"/>
            <x v="87"/>
            <x v="91"/>
            <x v="99"/>
            <x v="104"/>
            <x v="113"/>
            <x v="119"/>
            <x v="120"/>
            <x v="124"/>
            <x v="127"/>
            <x v="130"/>
            <x v="134"/>
            <x v="142"/>
            <x v="143"/>
            <x v="154"/>
            <x v="158"/>
            <x v="159"/>
            <x v="163"/>
            <x v="167"/>
            <x v="168"/>
            <x v="172"/>
            <x v="175"/>
            <x v="183"/>
            <x v="189"/>
            <x v="191"/>
            <x v="195"/>
            <x v="197"/>
            <x v="200"/>
            <x v="209"/>
            <x v="229"/>
            <x v="247"/>
            <x v="253"/>
            <x v="255"/>
            <x v="283"/>
            <x v="290"/>
            <x v="295"/>
            <x v="296"/>
          </reference>
        </references>
      </pivotArea>
    </format>
    <format dxfId="243">
      <pivotArea dataOnly="0" labelOnly="1" fieldPosition="0">
        <references count="1">
          <reference field="6" count="50">
            <x v="308"/>
            <x v="309"/>
            <x v="314"/>
            <x v="316"/>
            <x v="320"/>
            <x v="329"/>
            <x v="334"/>
            <x v="343"/>
            <x v="357"/>
            <x v="374"/>
            <x v="382"/>
            <x v="386"/>
            <x v="389"/>
            <x v="401"/>
            <x v="402"/>
            <x v="404"/>
            <x v="406"/>
            <x v="407"/>
            <x v="408"/>
            <x v="412"/>
            <x v="413"/>
            <x v="414"/>
            <x v="417"/>
            <x v="419"/>
            <x v="427"/>
            <x v="440"/>
            <x v="441"/>
            <x v="444"/>
            <x v="451"/>
            <x v="452"/>
            <x v="454"/>
            <x v="456"/>
            <x v="464"/>
            <x v="465"/>
            <x v="469"/>
            <x v="477"/>
            <x v="478"/>
            <x v="479"/>
            <x v="480"/>
            <x v="485"/>
            <x v="489"/>
            <x v="491"/>
            <x v="492"/>
            <x v="498"/>
            <x v="499"/>
            <x v="503"/>
            <x v="504"/>
            <x v="508"/>
            <x v="509"/>
            <x v="511"/>
          </reference>
        </references>
      </pivotArea>
    </format>
    <format dxfId="242">
      <pivotArea dataOnly="0" labelOnly="1" fieldPosition="0">
        <references count="1">
          <reference field="6" count="50">
            <x v="512"/>
            <x v="517"/>
            <x v="518"/>
            <x v="519"/>
            <x v="530"/>
            <x v="533"/>
            <x v="537"/>
            <x v="541"/>
            <x v="550"/>
            <x v="551"/>
            <x v="569"/>
            <x v="576"/>
            <x v="577"/>
            <x v="579"/>
            <x v="581"/>
            <x v="583"/>
            <x v="589"/>
            <x v="593"/>
            <x v="596"/>
            <x v="611"/>
            <x v="618"/>
            <x v="622"/>
            <x v="629"/>
            <x v="633"/>
            <x v="640"/>
            <x v="641"/>
            <x v="642"/>
            <x v="646"/>
            <x v="653"/>
            <x v="656"/>
            <x v="660"/>
            <x v="683"/>
            <x v="689"/>
            <x v="692"/>
            <x v="695"/>
            <x v="698"/>
            <x v="699"/>
            <x v="715"/>
            <x v="734"/>
            <x v="741"/>
            <x v="742"/>
            <x v="774"/>
            <x v="775"/>
            <x v="778"/>
            <x v="781"/>
            <x v="787"/>
            <x v="794"/>
            <x v="795"/>
            <x v="797"/>
            <x v="798"/>
          </reference>
        </references>
      </pivotArea>
    </format>
    <format dxfId="241">
      <pivotArea dataOnly="0" labelOnly="1" fieldPosition="0">
        <references count="1">
          <reference field="6" count="50">
            <x v="804"/>
            <x v="805"/>
            <x v="806"/>
            <x v="817"/>
            <x v="818"/>
            <x v="821"/>
            <x v="825"/>
            <x v="826"/>
            <x v="834"/>
            <x v="841"/>
            <x v="847"/>
            <x v="854"/>
            <x v="858"/>
            <x v="859"/>
            <x v="861"/>
            <x v="866"/>
            <x v="872"/>
            <x v="875"/>
            <x v="886"/>
            <x v="887"/>
            <x v="891"/>
            <x v="895"/>
            <x v="900"/>
            <x v="910"/>
            <x v="911"/>
            <x v="912"/>
            <x v="916"/>
            <x v="917"/>
            <x v="918"/>
            <x v="919"/>
            <x v="922"/>
            <x v="923"/>
            <x v="926"/>
            <x v="930"/>
            <x v="937"/>
            <x v="942"/>
            <x v="945"/>
            <x v="946"/>
            <x v="953"/>
            <x v="954"/>
            <x v="956"/>
            <x v="963"/>
            <x v="967"/>
            <x v="969"/>
            <x v="975"/>
            <x v="976"/>
            <x v="981"/>
            <x v="984"/>
            <x v="1000"/>
            <x v="1005"/>
          </reference>
        </references>
      </pivotArea>
    </format>
    <format dxfId="240">
      <pivotArea dataOnly="0" labelOnly="1" fieldPosition="0">
        <references count="1">
          <reference field="6" count="50">
            <x v="1009"/>
            <x v="1012"/>
            <x v="1019"/>
            <x v="1024"/>
            <x v="1032"/>
            <x v="1038"/>
            <x v="1039"/>
            <x v="1040"/>
            <x v="1042"/>
            <x v="1050"/>
            <x v="1054"/>
            <x v="1060"/>
            <x v="1063"/>
            <x v="1065"/>
            <x v="1066"/>
            <x v="1067"/>
            <x v="1074"/>
            <x v="1076"/>
            <x v="1089"/>
            <x v="1093"/>
            <x v="1096"/>
            <x v="1097"/>
            <x v="1099"/>
            <x v="1101"/>
            <x v="1109"/>
            <x v="1111"/>
            <x v="1120"/>
            <x v="1122"/>
            <x v="1133"/>
            <x v="1140"/>
            <x v="1148"/>
            <x v="1157"/>
            <x v="1162"/>
            <x v="1164"/>
            <x v="1167"/>
            <x v="1170"/>
            <x v="1174"/>
            <x v="1181"/>
            <x v="1185"/>
            <x v="1188"/>
            <x v="1192"/>
            <x v="1193"/>
            <x v="1201"/>
            <x v="1204"/>
            <x v="1205"/>
            <x v="1210"/>
            <x v="1212"/>
            <x v="1213"/>
            <x v="1214"/>
            <x v="1221"/>
          </reference>
        </references>
      </pivotArea>
    </format>
    <format dxfId="239">
      <pivotArea dataOnly="0" labelOnly="1" fieldPosition="0">
        <references count="1">
          <reference field="6" count="50">
            <x v="1222"/>
            <x v="1226"/>
            <x v="1237"/>
            <x v="1240"/>
            <x v="1250"/>
            <x v="1253"/>
            <x v="1258"/>
            <x v="1259"/>
            <x v="1266"/>
            <x v="1267"/>
            <x v="1268"/>
            <x v="1273"/>
            <x v="1275"/>
            <x v="1290"/>
            <x v="1292"/>
            <x v="1294"/>
            <x v="1299"/>
            <x v="1300"/>
            <x v="1303"/>
            <x v="1304"/>
            <x v="1309"/>
            <x v="1313"/>
            <x v="1318"/>
            <x v="1322"/>
            <x v="1327"/>
            <x v="1328"/>
            <x v="1337"/>
            <x v="1344"/>
            <x v="1353"/>
            <x v="1355"/>
            <x v="1360"/>
            <x v="1367"/>
            <x v="1370"/>
            <x v="1372"/>
            <x v="1373"/>
            <x v="1377"/>
            <x v="1389"/>
            <x v="1393"/>
            <x v="1395"/>
            <x v="1398"/>
            <x v="1414"/>
            <x v="1415"/>
            <x v="1432"/>
            <x v="1433"/>
            <x v="1435"/>
            <x v="1437"/>
            <x v="1438"/>
            <x v="1443"/>
            <x v="1447"/>
            <x v="1490"/>
          </reference>
        </references>
      </pivotArea>
    </format>
    <format dxfId="238">
      <pivotArea dataOnly="0" labelOnly="1" fieldPosition="0">
        <references count="1">
          <reference field="6" count="50">
            <x v="1495"/>
            <x v="1496"/>
            <x v="1500"/>
            <x v="1509"/>
            <x v="1511"/>
            <x v="1512"/>
            <x v="1520"/>
            <x v="1526"/>
            <x v="1529"/>
            <x v="1530"/>
            <x v="1537"/>
            <x v="1538"/>
            <x v="1545"/>
            <x v="1558"/>
            <x v="1562"/>
            <x v="1575"/>
            <x v="1576"/>
            <x v="1577"/>
            <x v="1579"/>
            <x v="1580"/>
            <x v="1587"/>
            <x v="1592"/>
            <x v="1595"/>
            <x v="1608"/>
            <x v="1618"/>
            <x v="1625"/>
            <x v="1650"/>
            <x v="1651"/>
            <x v="1652"/>
            <x v="1656"/>
            <x v="1665"/>
            <x v="1666"/>
            <x v="1668"/>
            <x v="1672"/>
            <x v="1681"/>
            <x v="1683"/>
            <x v="1685"/>
            <x v="1686"/>
            <x v="1696"/>
            <x v="1697"/>
            <x v="1703"/>
            <x v="1705"/>
            <x v="1710"/>
            <x v="1716"/>
            <x v="1722"/>
            <x v="1724"/>
            <x v="1726"/>
            <x v="1744"/>
            <x v="1771"/>
            <x v="1782"/>
          </reference>
        </references>
      </pivotArea>
    </format>
    <format dxfId="237">
      <pivotArea dataOnly="0" labelOnly="1" fieldPosition="0">
        <references count="1">
          <reference field="6" count="50">
            <x v="1785"/>
            <x v="1792"/>
            <x v="1800"/>
            <x v="1810"/>
            <x v="1815"/>
            <x v="1819"/>
            <x v="1825"/>
            <x v="1829"/>
            <x v="1830"/>
            <x v="1833"/>
            <x v="1837"/>
            <x v="1839"/>
            <x v="1840"/>
            <x v="1851"/>
            <x v="1855"/>
            <x v="1864"/>
            <x v="1865"/>
            <x v="1877"/>
            <x v="1881"/>
            <x v="1883"/>
            <x v="1887"/>
            <x v="1889"/>
            <x v="1893"/>
            <x v="1896"/>
            <x v="1898"/>
            <x v="1900"/>
            <x v="1902"/>
            <x v="1904"/>
            <x v="1905"/>
            <x v="1908"/>
            <x v="1921"/>
            <x v="1927"/>
            <x v="1930"/>
            <x v="1941"/>
            <x v="1947"/>
            <x v="1960"/>
            <x v="1964"/>
            <x v="1975"/>
            <x v="1984"/>
            <x v="1988"/>
            <x v="1993"/>
            <x v="1997"/>
            <x v="1999"/>
            <x v="2003"/>
            <x v="2009"/>
            <x v="2010"/>
            <x v="2020"/>
            <x v="2021"/>
            <x v="2023"/>
            <x v="2024"/>
          </reference>
        </references>
      </pivotArea>
    </format>
    <format dxfId="236">
      <pivotArea dataOnly="0" labelOnly="1" fieldPosition="0">
        <references count="1">
          <reference field="6" count="50">
            <x v="2049"/>
            <x v="2068"/>
            <x v="2076"/>
            <x v="2080"/>
            <x v="2081"/>
            <x v="2089"/>
            <x v="2091"/>
            <x v="2092"/>
            <x v="2103"/>
            <x v="2119"/>
            <x v="2124"/>
            <x v="2126"/>
            <x v="2130"/>
            <x v="2136"/>
            <x v="2140"/>
            <x v="2141"/>
            <x v="2146"/>
            <x v="2155"/>
            <x v="2156"/>
            <x v="2190"/>
            <x v="2194"/>
            <x v="2196"/>
            <x v="2202"/>
            <x v="2207"/>
            <x v="2213"/>
            <x v="2216"/>
            <x v="2222"/>
            <x v="2224"/>
            <x v="2234"/>
            <x v="2236"/>
            <x v="2243"/>
            <x v="2252"/>
            <x v="2260"/>
            <x v="2261"/>
            <x v="2264"/>
            <x v="2274"/>
            <x v="2277"/>
            <x v="2278"/>
            <x v="2282"/>
            <x v="2283"/>
            <x v="2287"/>
            <x v="2289"/>
            <x v="2301"/>
            <x v="2308"/>
            <x v="2321"/>
            <x v="2335"/>
            <x v="2336"/>
            <x v="2337"/>
            <x v="2342"/>
            <x v="2343"/>
          </reference>
        </references>
      </pivotArea>
    </format>
    <format dxfId="235">
      <pivotArea dataOnly="0" labelOnly="1" fieldPosition="0">
        <references count="1">
          <reference field="6" count="50">
            <x v="2352"/>
            <x v="2358"/>
            <x v="2362"/>
            <x v="2364"/>
            <x v="2373"/>
            <x v="2382"/>
            <x v="2388"/>
            <x v="2390"/>
            <x v="2392"/>
            <x v="2393"/>
            <x v="2394"/>
            <x v="2403"/>
            <x v="2404"/>
            <x v="2405"/>
            <x v="2413"/>
            <x v="2415"/>
            <x v="2427"/>
            <x v="2429"/>
            <x v="2443"/>
            <x v="2453"/>
            <x v="2454"/>
            <x v="2463"/>
            <x v="2482"/>
            <x v="2484"/>
            <x v="2489"/>
            <x v="2494"/>
            <x v="2495"/>
            <x v="2497"/>
            <x v="2507"/>
            <x v="2515"/>
            <x v="2524"/>
            <x v="2525"/>
            <x v="2527"/>
            <x v="2528"/>
            <x v="2529"/>
            <x v="2537"/>
            <x v="2542"/>
            <x v="2543"/>
            <x v="2545"/>
            <x v="2546"/>
            <x v="2547"/>
            <x v="2550"/>
            <x v="2561"/>
            <x v="2562"/>
            <x v="2565"/>
            <x v="2570"/>
            <x v="2574"/>
            <x v="2579"/>
            <x v="2585"/>
            <x v="2588"/>
          </reference>
        </references>
      </pivotArea>
    </format>
    <format dxfId="234">
      <pivotArea dataOnly="0" labelOnly="1" fieldPosition="0">
        <references count="1">
          <reference field="6" count="50">
            <x v="2593"/>
            <x v="2594"/>
            <x v="2596"/>
            <x v="2602"/>
            <x v="2603"/>
            <x v="2609"/>
            <x v="2620"/>
            <x v="2626"/>
            <x v="2628"/>
            <x v="2632"/>
            <x v="2634"/>
            <x v="2638"/>
            <x v="2639"/>
            <x v="2644"/>
            <x v="2648"/>
            <x v="2649"/>
            <x v="2650"/>
            <x v="2651"/>
            <x v="2657"/>
            <x v="2658"/>
            <x v="2659"/>
            <x v="2668"/>
            <x v="2669"/>
            <x v="2670"/>
            <x v="2680"/>
            <x v="2682"/>
            <x v="2695"/>
            <x v="2700"/>
            <x v="2703"/>
            <x v="2709"/>
            <x v="2717"/>
            <x v="2718"/>
            <x v="2720"/>
            <x v="2723"/>
            <x v="2724"/>
            <x v="2727"/>
            <x v="2728"/>
            <x v="2730"/>
            <x v="2734"/>
            <x v="2738"/>
            <x v="2739"/>
            <x v="2743"/>
            <x v="2749"/>
            <x v="2752"/>
            <x v="2760"/>
            <x v="2766"/>
            <x v="2772"/>
            <x v="2777"/>
            <x v="2780"/>
            <x v="2781"/>
          </reference>
        </references>
      </pivotArea>
    </format>
    <format dxfId="233">
      <pivotArea dataOnly="0" labelOnly="1" fieldPosition="0">
        <references count="1">
          <reference field="6" count="50">
            <x v="0"/>
            <x v="2"/>
            <x v="5"/>
            <x v="11"/>
            <x v="20"/>
            <x v="28"/>
            <x v="37"/>
            <x v="38"/>
            <x v="41"/>
            <x v="46"/>
            <x v="51"/>
            <x v="52"/>
            <x v="53"/>
            <x v="54"/>
            <x v="59"/>
            <x v="61"/>
            <x v="62"/>
            <x v="78"/>
            <x v="87"/>
            <x v="91"/>
            <x v="99"/>
            <x v="104"/>
            <x v="111"/>
            <x v="113"/>
            <x v="118"/>
            <x v="119"/>
            <x v="120"/>
            <x v="121"/>
            <x v="124"/>
            <x v="127"/>
            <x v="130"/>
            <x v="134"/>
            <x v="142"/>
            <x v="143"/>
            <x v="154"/>
            <x v="158"/>
            <x v="159"/>
            <x v="161"/>
            <x v="163"/>
            <x v="164"/>
            <x v="167"/>
            <x v="168"/>
            <x v="172"/>
            <x v="175"/>
            <x v="183"/>
            <x v="189"/>
            <x v="191"/>
            <x v="195"/>
            <x v="197"/>
            <x v="200"/>
          </reference>
        </references>
      </pivotArea>
    </format>
    <format dxfId="232">
      <pivotArea dataOnly="0" labelOnly="1" fieldPosition="0">
        <references count="1">
          <reference field="6" count="50">
            <x v="209"/>
            <x v="226"/>
            <x v="229"/>
            <x v="247"/>
            <x v="253"/>
            <x v="254"/>
            <x v="255"/>
            <x v="270"/>
            <x v="283"/>
            <x v="290"/>
            <x v="295"/>
            <x v="296"/>
            <x v="302"/>
            <x v="305"/>
            <x v="308"/>
            <x v="309"/>
            <x v="314"/>
            <x v="316"/>
            <x v="320"/>
            <x v="329"/>
            <x v="334"/>
            <x v="336"/>
            <x v="343"/>
            <x v="346"/>
            <x v="348"/>
            <x v="357"/>
            <x v="366"/>
            <x v="368"/>
            <x v="374"/>
            <x v="382"/>
            <x v="386"/>
            <x v="388"/>
            <x v="389"/>
            <x v="395"/>
            <x v="401"/>
            <x v="402"/>
            <x v="404"/>
            <x v="406"/>
            <x v="407"/>
            <x v="408"/>
            <x v="412"/>
            <x v="413"/>
            <x v="414"/>
            <x v="417"/>
            <x v="419"/>
            <x v="420"/>
            <x v="427"/>
            <x v="440"/>
            <x v="441"/>
            <x v="444"/>
          </reference>
        </references>
      </pivotArea>
    </format>
    <format dxfId="231">
      <pivotArea dataOnly="0" labelOnly="1" fieldPosition="0">
        <references count="1">
          <reference field="6" count="50">
            <x v="448"/>
            <x v="451"/>
            <x v="452"/>
            <x v="454"/>
            <x v="456"/>
            <x v="464"/>
            <x v="465"/>
            <x v="469"/>
            <x v="477"/>
            <x v="478"/>
            <x v="479"/>
            <x v="480"/>
            <x v="485"/>
            <x v="489"/>
            <x v="491"/>
            <x v="492"/>
            <x v="498"/>
            <x v="499"/>
            <x v="503"/>
            <x v="504"/>
            <x v="508"/>
            <x v="509"/>
            <x v="511"/>
            <x v="512"/>
            <x v="517"/>
            <x v="518"/>
            <x v="519"/>
            <x v="530"/>
            <x v="533"/>
            <x v="537"/>
            <x v="541"/>
            <x v="546"/>
            <x v="550"/>
            <x v="551"/>
            <x v="569"/>
            <x v="576"/>
            <x v="577"/>
            <x v="579"/>
            <x v="581"/>
            <x v="583"/>
            <x v="589"/>
            <x v="593"/>
            <x v="594"/>
            <x v="596"/>
            <x v="611"/>
            <x v="618"/>
            <x v="622"/>
            <x v="629"/>
            <x v="633"/>
            <x v="640"/>
          </reference>
        </references>
      </pivotArea>
    </format>
    <format dxfId="230">
      <pivotArea dataOnly="0" labelOnly="1" fieldPosition="0">
        <references count="1">
          <reference field="6" count="50">
            <x v="641"/>
            <x v="642"/>
            <x v="646"/>
            <x v="653"/>
            <x v="656"/>
            <x v="660"/>
            <x v="664"/>
            <x v="682"/>
            <x v="683"/>
            <x v="689"/>
            <x v="692"/>
            <x v="694"/>
            <x v="695"/>
            <x v="698"/>
            <x v="699"/>
            <x v="714"/>
            <x v="715"/>
            <x v="721"/>
            <x v="734"/>
            <x v="741"/>
            <x v="742"/>
            <x v="746"/>
            <x v="767"/>
            <x v="774"/>
            <x v="775"/>
            <x v="778"/>
            <x v="781"/>
            <x v="783"/>
            <x v="787"/>
            <x v="794"/>
            <x v="795"/>
            <x v="796"/>
            <x v="797"/>
            <x v="798"/>
            <x v="803"/>
            <x v="804"/>
            <x v="805"/>
            <x v="806"/>
            <x v="814"/>
            <x v="817"/>
            <x v="818"/>
            <x v="821"/>
            <x v="825"/>
            <x v="826"/>
            <x v="830"/>
            <x v="834"/>
            <x v="841"/>
            <x v="847"/>
            <x v="854"/>
            <x v="858"/>
          </reference>
        </references>
      </pivotArea>
    </format>
    <format dxfId="229">
      <pivotArea dataOnly="0" labelOnly="1" fieldPosition="0">
        <references count="1">
          <reference field="6" count="50">
            <x v="859"/>
            <x v="861"/>
            <x v="866"/>
            <x v="867"/>
            <x v="871"/>
            <x v="872"/>
            <x v="875"/>
            <x v="886"/>
            <x v="887"/>
            <x v="891"/>
            <x v="895"/>
            <x v="900"/>
            <x v="909"/>
            <x v="910"/>
            <x v="911"/>
            <x v="912"/>
            <x v="913"/>
            <x v="916"/>
            <x v="917"/>
            <x v="918"/>
            <x v="919"/>
            <x v="922"/>
            <x v="923"/>
            <x v="926"/>
            <x v="930"/>
            <x v="937"/>
            <x v="942"/>
            <x v="945"/>
            <x v="946"/>
            <x v="952"/>
            <x v="953"/>
            <x v="954"/>
            <x v="956"/>
            <x v="963"/>
            <x v="967"/>
            <x v="969"/>
            <x v="973"/>
            <x v="975"/>
            <x v="976"/>
            <x v="981"/>
            <x v="984"/>
            <x v="997"/>
            <x v="1000"/>
            <x v="1005"/>
            <x v="1009"/>
            <x v="1012"/>
            <x v="1019"/>
            <x v="1021"/>
            <x v="1024"/>
            <x v="1032"/>
          </reference>
        </references>
      </pivotArea>
    </format>
    <format dxfId="228">
      <pivotArea dataOnly="0" labelOnly="1" fieldPosition="0">
        <references count="1">
          <reference field="6" count="50">
            <x v="1038"/>
            <x v="1039"/>
            <x v="1040"/>
            <x v="1042"/>
            <x v="1050"/>
            <x v="1054"/>
            <x v="1060"/>
            <x v="1063"/>
            <x v="1065"/>
            <x v="1066"/>
            <x v="1067"/>
            <x v="1074"/>
            <x v="1076"/>
            <x v="1089"/>
            <x v="1093"/>
            <x v="1096"/>
            <x v="1097"/>
            <x v="1099"/>
            <x v="1101"/>
            <x v="1109"/>
            <x v="1111"/>
            <x v="1115"/>
            <x v="1116"/>
            <x v="1120"/>
            <x v="1122"/>
            <x v="1133"/>
            <x v="1140"/>
            <x v="1148"/>
            <x v="1157"/>
            <x v="1162"/>
            <x v="1164"/>
            <x v="1167"/>
            <x v="1170"/>
            <x v="1174"/>
            <x v="1176"/>
            <x v="1181"/>
            <x v="1185"/>
            <x v="1188"/>
            <x v="1190"/>
            <x v="1192"/>
            <x v="1193"/>
            <x v="1201"/>
            <x v="1203"/>
            <x v="1204"/>
            <x v="1205"/>
            <x v="1206"/>
            <x v="1210"/>
            <x v="1212"/>
            <x v="1213"/>
            <x v="1214"/>
          </reference>
        </references>
      </pivotArea>
    </format>
    <format dxfId="227">
      <pivotArea dataOnly="0" labelOnly="1" fieldPosition="0">
        <references count="1">
          <reference field="6" count="50">
            <x v="1221"/>
            <x v="1222"/>
            <x v="1226"/>
            <x v="1231"/>
            <x v="1233"/>
            <x v="1237"/>
            <x v="1238"/>
            <x v="1240"/>
            <x v="1250"/>
            <x v="1253"/>
            <x v="1258"/>
            <x v="1259"/>
            <x v="1264"/>
            <x v="1266"/>
            <x v="1267"/>
            <x v="1268"/>
            <x v="1269"/>
            <x v="1273"/>
            <x v="1275"/>
            <x v="1277"/>
            <x v="1290"/>
            <x v="1292"/>
            <x v="1294"/>
            <x v="1299"/>
            <x v="1300"/>
            <x v="1303"/>
            <x v="1304"/>
            <x v="1309"/>
            <x v="1313"/>
            <x v="1318"/>
            <x v="1320"/>
            <x v="1322"/>
            <x v="1326"/>
            <x v="1327"/>
            <x v="1328"/>
            <x v="1337"/>
            <x v="1344"/>
            <x v="1345"/>
            <x v="1353"/>
            <x v="1355"/>
            <x v="1360"/>
            <x v="1367"/>
            <x v="1369"/>
            <x v="1370"/>
            <x v="1372"/>
            <x v="1373"/>
            <x v="1377"/>
            <x v="1383"/>
            <x v="1389"/>
            <x v="1393"/>
          </reference>
        </references>
      </pivotArea>
    </format>
    <format dxfId="226">
      <pivotArea dataOnly="0" labelOnly="1" fieldPosition="0">
        <references count="1">
          <reference field="6" count="50">
            <x v="1395"/>
            <x v="1398"/>
            <x v="1402"/>
            <x v="1410"/>
            <x v="1413"/>
            <x v="1414"/>
            <x v="1415"/>
            <x v="1432"/>
            <x v="1433"/>
            <x v="1435"/>
            <x v="1437"/>
            <x v="1438"/>
            <x v="1443"/>
            <x v="1447"/>
            <x v="1461"/>
            <x v="1463"/>
            <x v="1471"/>
            <x v="1490"/>
            <x v="1492"/>
            <x v="1495"/>
            <x v="1496"/>
            <x v="1500"/>
            <x v="1502"/>
            <x v="1509"/>
            <x v="1511"/>
            <x v="1512"/>
            <x v="1520"/>
            <x v="1526"/>
            <x v="1529"/>
            <x v="1530"/>
            <x v="1537"/>
            <x v="1538"/>
            <x v="1545"/>
            <x v="1546"/>
            <x v="1557"/>
            <x v="1558"/>
            <x v="1562"/>
            <x v="1565"/>
            <x v="1571"/>
            <x v="1575"/>
            <x v="1576"/>
            <x v="1577"/>
            <x v="1579"/>
            <x v="1580"/>
            <x v="1587"/>
            <x v="1592"/>
            <x v="1595"/>
            <x v="1605"/>
            <x v="1608"/>
            <x v="1611"/>
          </reference>
        </references>
      </pivotArea>
    </format>
    <format dxfId="225">
      <pivotArea dataOnly="0" labelOnly="1" fieldPosition="0">
        <references count="1">
          <reference field="6" count="50">
            <x v="1618"/>
            <x v="1624"/>
            <x v="1625"/>
            <x v="1650"/>
            <x v="1651"/>
            <x v="1652"/>
            <x v="1656"/>
            <x v="1665"/>
            <x v="1666"/>
            <x v="1668"/>
            <x v="1672"/>
            <x v="1681"/>
            <x v="1683"/>
            <x v="1685"/>
            <x v="1686"/>
            <x v="1696"/>
            <x v="1697"/>
            <x v="1703"/>
            <x v="1705"/>
            <x v="1710"/>
            <x v="1716"/>
            <x v="1722"/>
            <x v="1724"/>
            <x v="1726"/>
            <x v="1744"/>
            <x v="1752"/>
            <x v="1769"/>
            <x v="1771"/>
            <x v="1774"/>
            <x v="1782"/>
            <x v="1785"/>
            <x v="1792"/>
            <x v="1794"/>
            <x v="1800"/>
            <x v="1810"/>
            <x v="1812"/>
            <x v="1814"/>
            <x v="1815"/>
            <x v="1819"/>
            <x v="1825"/>
            <x v="1829"/>
            <x v="1830"/>
            <x v="1832"/>
            <x v="1833"/>
            <x v="1837"/>
            <x v="1839"/>
            <x v="1840"/>
            <x v="1851"/>
            <x v="1855"/>
            <x v="1861"/>
          </reference>
        </references>
      </pivotArea>
    </format>
    <format dxfId="224">
      <pivotArea dataOnly="0" labelOnly="1" fieldPosition="0">
        <references count="1">
          <reference field="6" count="50">
            <x v="1864"/>
            <x v="1865"/>
            <x v="1867"/>
            <x v="1877"/>
            <x v="1881"/>
            <x v="1883"/>
            <x v="1887"/>
            <x v="1889"/>
            <x v="1893"/>
            <x v="1896"/>
            <x v="1898"/>
            <x v="1900"/>
            <x v="1901"/>
            <x v="1902"/>
            <x v="1904"/>
            <x v="1905"/>
            <x v="1908"/>
            <x v="1921"/>
            <x v="1927"/>
            <x v="1930"/>
            <x v="1932"/>
            <x v="1936"/>
            <x v="1941"/>
            <x v="1943"/>
            <x v="1947"/>
            <x v="1960"/>
            <x v="1964"/>
            <x v="1971"/>
            <x v="1975"/>
            <x v="1984"/>
            <x v="1988"/>
            <x v="1993"/>
            <x v="1997"/>
            <x v="1999"/>
            <x v="2003"/>
            <x v="2009"/>
            <x v="2010"/>
            <x v="2014"/>
            <x v="2020"/>
            <x v="2021"/>
            <x v="2023"/>
            <x v="2024"/>
            <x v="2025"/>
            <x v="2049"/>
            <x v="2068"/>
            <x v="2076"/>
            <x v="2080"/>
            <x v="2081"/>
            <x v="2087"/>
            <x v="2089"/>
          </reference>
        </references>
      </pivotArea>
    </format>
    <format dxfId="223">
      <pivotArea dataOnly="0" labelOnly="1" fieldPosition="0">
        <references count="1">
          <reference field="6" count="50">
            <x v="2091"/>
            <x v="2092"/>
            <x v="2094"/>
            <x v="2099"/>
            <x v="2101"/>
            <x v="2103"/>
            <x v="2119"/>
            <x v="2124"/>
            <x v="2126"/>
            <x v="2130"/>
            <x v="2136"/>
            <x v="2140"/>
            <x v="2141"/>
            <x v="2145"/>
            <x v="2146"/>
            <x v="2155"/>
            <x v="2156"/>
            <x v="2174"/>
            <x v="2189"/>
            <x v="2190"/>
            <x v="2194"/>
            <x v="2196"/>
            <x v="2202"/>
            <x v="2207"/>
            <x v="2213"/>
            <x v="2216"/>
            <x v="2222"/>
            <x v="2223"/>
            <x v="2224"/>
            <x v="2227"/>
            <x v="2234"/>
            <x v="2236"/>
            <x v="2243"/>
            <x v="2252"/>
            <x v="2260"/>
            <x v="2261"/>
            <x v="2264"/>
            <x v="2274"/>
            <x v="2277"/>
            <x v="2278"/>
            <x v="2282"/>
            <x v="2283"/>
            <x v="2287"/>
            <x v="2289"/>
            <x v="2301"/>
            <x v="2308"/>
            <x v="2321"/>
            <x v="2335"/>
            <x v="2336"/>
            <x v="2337"/>
          </reference>
        </references>
      </pivotArea>
    </format>
    <format dxfId="222">
      <pivotArea dataOnly="0" labelOnly="1" fieldPosition="0">
        <references count="1">
          <reference field="6" count="50">
            <x v="2342"/>
            <x v="2343"/>
            <x v="2351"/>
            <x v="2352"/>
            <x v="2356"/>
            <x v="2358"/>
            <x v="2362"/>
            <x v="2364"/>
            <x v="2373"/>
            <x v="2377"/>
            <x v="2382"/>
            <x v="2387"/>
            <x v="2388"/>
            <x v="2390"/>
            <x v="2392"/>
            <x v="2393"/>
            <x v="2394"/>
            <x v="2403"/>
            <x v="2404"/>
            <x v="2405"/>
            <x v="2413"/>
            <x v="2415"/>
            <x v="2427"/>
            <x v="2429"/>
            <x v="2430"/>
            <x v="2435"/>
            <x v="2443"/>
            <x v="2453"/>
            <x v="2454"/>
            <x v="2459"/>
            <x v="2463"/>
            <x v="2466"/>
            <x v="2478"/>
            <x v="2479"/>
            <x v="2482"/>
            <x v="2484"/>
            <x v="2488"/>
            <x v="2489"/>
            <x v="2494"/>
            <x v="2495"/>
            <x v="2497"/>
            <x v="2500"/>
            <x v="2507"/>
            <x v="2515"/>
            <x v="2521"/>
            <x v="2524"/>
            <x v="2525"/>
            <x v="2527"/>
            <x v="2528"/>
            <x v="2529"/>
          </reference>
        </references>
      </pivotArea>
    </format>
    <format dxfId="221">
      <pivotArea dataOnly="0" labelOnly="1" fieldPosition="0">
        <references count="1">
          <reference field="6" count="50">
            <x v="2537"/>
            <x v="2542"/>
            <x v="2543"/>
            <x v="2545"/>
            <x v="2546"/>
            <x v="2547"/>
            <x v="2550"/>
            <x v="2561"/>
            <x v="2562"/>
            <x v="2565"/>
            <x v="2570"/>
            <x v="2574"/>
            <x v="2579"/>
            <x v="2584"/>
            <x v="2585"/>
            <x v="2588"/>
            <x v="2593"/>
            <x v="2594"/>
            <x v="2596"/>
            <x v="2599"/>
            <x v="2602"/>
            <x v="2603"/>
            <x v="2607"/>
            <x v="2609"/>
            <x v="2620"/>
            <x v="2626"/>
            <x v="2628"/>
            <x v="2629"/>
            <x v="2632"/>
            <x v="2634"/>
            <x v="2638"/>
            <x v="2639"/>
            <x v="2644"/>
            <x v="2648"/>
            <x v="2649"/>
            <x v="2650"/>
            <x v="2651"/>
            <x v="2657"/>
            <x v="2658"/>
            <x v="2659"/>
            <x v="2664"/>
            <x v="2668"/>
            <x v="2669"/>
            <x v="2670"/>
            <x v="2680"/>
            <x v="2682"/>
            <x v="2690"/>
            <x v="2695"/>
            <x v="2697"/>
            <x v="2700"/>
          </reference>
        </references>
      </pivotArea>
    </format>
    <format dxfId="220">
      <pivotArea dataOnly="0" labelOnly="1" fieldPosition="0">
        <references count="1">
          <reference field="6" count="50">
            <x v="2703"/>
            <x v="2709"/>
            <x v="2717"/>
            <x v="2718"/>
            <x v="2719"/>
            <x v="2720"/>
            <x v="2723"/>
            <x v="2724"/>
            <x v="2727"/>
            <x v="2728"/>
            <x v="2730"/>
            <x v="2734"/>
            <x v="2735"/>
            <x v="2738"/>
            <x v="2739"/>
            <x v="2743"/>
            <x v="2749"/>
            <x v="2752"/>
            <x v="2760"/>
            <x v="2766"/>
            <x v="2772"/>
            <x v="2773"/>
            <x v="2777"/>
            <x v="2780"/>
            <x v="2781"/>
            <x v="2819"/>
            <x v="2821"/>
            <x v="2823"/>
            <x v="2825"/>
            <x v="2828"/>
            <x v="2829"/>
            <x v="2839"/>
            <x v="2841"/>
            <x v="2846"/>
            <x v="2851"/>
            <x v="2853"/>
            <x v="2864"/>
            <x v="2868"/>
            <x v="2873"/>
            <x v="2874"/>
            <x v="2875"/>
            <x v="2878"/>
            <x v="2879"/>
            <x v="2880"/>
            <x v="2890"/>
            <x v="2894"/>
            <x v="2897"/>
            <x v="2901"/>
            <x v="2903"/>
            <x v="2906"/>
          </reference>
        </references>
      </pivotArea>
    </format>
    <format dxfId="219">
      <pivotArea dataOnly="0" labelOnly="1" fieldPosition="0">
        <references count="1">
          <reference field="6" count="50">
            <x v="0"/>
            <x v="2"/>
            <x v="5"/>
            <x v="11"/>
            <x v="20"/>
            <x v="28"/>
            <x v="37"/>
            <x v="38"/>
            <x v="41"/>
            <x v="46"/>
            <x v="51"/>
            <x v="52"/>
            <x v="53"/>
            <x v="54"/>
            <x v="59"/>
            <x v="61"/>
            <x v="62"/>
            <x v="78"/>
            <x v="87"/>
            <x v="91"/>
            <x v="99"/>
            <x v="104"/>
            <x v="111"/>
            <x v="113"/>
            <x v="118"/>
            <x v="119"/>
            <x v="120"/>
            <x v="121"/>
            <x v="124"/>
            <x v="127"/>
            <x v="130"/>
            <x v="134"/>
            <x v="142"/>
            <x v="143"/>
            <x v="154"/>
            <x v="158"/>
            <x v="159"/>
            <x v="161"/>
            <x v="163"/>
            <x v="164"/>
            <x v="167"/>
            <x v="168"/>
            <x v="172"/>
            <x v="175"/>
            <x v="183"/>
            <x v="189"/>
            <x v="191"/>
            <x v="195"/>
            <x v="197"/>
            <x v="200"/>
          </reference>
        </references>
      </pivotArea>
    </format>
    <format dxfId="218">
      <pivotArea dataOnly="0" labelOnly="1" fieldPosition="0">
        <references count="1">
          <reference field="6" count="50">
            <x v="209"/>
            <x v="226"/>
            <x v="229"/>
            <x v="247"/>
            <x v="253"/>
            <x v="254"/>
            <x v="255"/>
            <x v="270"/>
            <x v="283"/>
            <x v="290"/>
            <x v="295"/>
            <x v="296"/>
            <x v="302"/>
            <x v="305"/>
            <x v="308"/>
            <x v="309"/>
            <x v="314"/>
            <x v="316"/>
            <x v="320"/>
            <x v="329"/>
            <x v="334"/>
            <x v="336"/>
            <x v="343"/>
            <x v="346"/>
            <x v="348"/>
            <x v="357"/>
            <x v="366"/>
            <x v="368"/>
            <x v="374"/>
            <x v="382"/>
            <x v="386"/>
            <x v="388"/>
            <x v="389"/>
            <x v="395"/>
            <x v="401"/>
            <x v="402"/>
            <x v="404"/>
            <x v="406"/>
            <x v="407"/>
            <x v="408"/>
            <x v="412"/>
            <x v="413"/>
            <x v="414"/>
            <x v="417"/>
            <x v="419"/>
            <x v="420"/>
            <x v="427"/>
            <x v="440"/>
            <x v="441"/>
            <x v="444"/>
          </reference>
        </references>
      </pivotArea>
    </format>
    <format dxfId="217">
      <pivotArea dataOnly="0" labelOnly="1" fieldPosition="0">
        <references count="1">
          <reference field="6" count="50">
            <x v="448"/>
            <x v="451"/>
            <x v="452"/>
            <x v="454"/>
            <x v="456"/>
            <x v="464"/>
            <x v="465"/>
            <x v="469"/>
            <x v="477"/>
            <x v="478"/>
            <x v="479"/>
            <x v="480"/>
            <x v="485"/>
            <x v="489"/>
            <x v="491"/>
            <x v="492"/>
            <x v="498"/>
            <x v="499"/>
            <x v="503"/>
            <x v="504"/>
            <x v="508"/>
            <x v="509"/>
            <x v="511"/>
            <x v="512"/>
            <x v="517"/>
            <x v="518"/>
            <x v="519"/>
            <x v="530"/>
            <x v="533"/>
            <x v="537"/>
            <x v="541"/>
            <x v="546"/>
            <x v="550"/>
            <x v="551"/>
            <x v="569"/>
            <x v="576"/>
            <x v="577"/>
            <x v="579"/>
            <x v="581"/>
            <x v="583"/>
            <x v="589"/>
            <x v="593"/>
            <x v="594"/>
            <x v="596"/>
            <x v="611"/>
            <x v="618"/>
            <x v="622"/>
            <x v="629"/>
            <x v="633"/>
            <x v="640"/>
          </reference>
        </references>
      </pivotArea>
    </format>
    <format dxfId="216">
      <pivotArea dataOnly="0" labelOnly="1" fieldPosition="0">
        <references count="1">
          <reference field="6" count="50">
            <x v="641"/>
            <x v="642"/>
            <x v="646"/>
            <x v="653"/>
            <x v="656"/>
            <x v="660"/>
            <x v="682"/>
            <x v="683"/>
            <x v="689"/>
            <x v="692"/>
            <x v="694"/>
            <x v="695"/>
            <x v="698"/>
            <x v="699"/>
            <x v="714"/>
            <x v="715"/>
            <x v="721"/>
            <x v="734"/>
            <x v="741"/>
            <x v="742"/>
            <x v="746"/>
            <x v="767"/>
            <x v="774"/>
            <x v="775"/>
            <x v="778"/>
            <x v="781"/>
            <x v="783"/>
            <x v="787"/>
            <x v="794"/>
            <x v="795"/>
            <x v="796"/>
            <x v="797"/>
            <x v="798"/>
            <x v="803"/>
            <x v="804"/>
            <x v="805"/>
            <x v="806"/>
            <x v="814"/>
            <x v="817"/>
            <x v="818"/>
            <x v="821"/>
            <x v="825"/>
            <x v="826"/>
            <x v="830"/>
            <x v="834"/>
            <x v="841"/>
            <x v="847"/>
            <x v="854"/>
            <x v="858"/>
            <x v="859"/>
          </reference>
        </references>
      </pivotArea>
    </format>
    <format dxfId="215">
      <pivotArea dataOnly="0" labelOnly="1" fieldPosition="0">
        <references count="1">
          <reference field="6" count="50">
            <x v="861"/>
            <x v="866"/>
            <x v="867"/>
            <x v="871"/>
            <x v="872"/>
            <x v="875"/>
            <x v="886"/>
            <x v="887"/>
            <x v="891"/>
            <x v="895"/>
            <x v="900"/>
            <x v="909"/>
            <x v="910"/>
            <x v="911"/>
            <x v="912"/>
            <x v="913"/>
            <x v="916"/>
            <x v="917"/>
            <x v="918"/>
            <x v="919"/>
            <x v="922"/>
            <x v="923"/>
            <x v="926"/>
            <x v="930"/>
            <x v="937"/>
            <x v="942"/>
            <x v="945"/>
            <x v="946"/>
            <x v="952"/>
            <x v="953"/>
            <x v="954"/>
            <x v="956"/>
            <x v="963"/>
            <x v="967"/>
            <x v="969"/>
            <x v="973"/>
            <x v="975"/>
            <x v="976"/>
            <x v="981"/>
            <x v="984"/>
            <x v="997"/>
            <x v="1000"/>
            <x v="1005"/>
            <x v="1009"/>
            <x v="1012"/>
            <x v="1019"/>
            <x v="1021"/>
            <x v="1024"/>
            <x v="1032"/>
            <x v="1038"/>
          </reference>
        </references>
      </pivotArea>
    </format>
    <format dxfId="214">
      <pivotArea dataOnly="0" labelOnly="1" fieldPosition="0">
        <references count="1">
          <reference field="6" count="50">
            <x v="1039"/>
            <x v="1040"/>
            <x v="1042"/>
            <x v="1050"/>
            <x v="1054"/>
            <x v="1060"/>
            <x v="1063"/>
            <x v="1065"/>
            <x v="1066"/>
            <x v="1067"/>
            <x v="1074"/>
            <x v="1076"/>
            <x v="1089"/>
            <x v="1093"/>
            <x v="1096"/>
            <x v="1097"/>
            <x v="1099"/>
            <x v="1101"/>
            <x v="1109"/>
            <x v="1111"/>
            <x v="1115"/>
            <x v="1116"/>
            <x v="1120"/>
            <x v="1122"/>
            <x v="1133"/>
            <x v="1140"/>
            <x v="1148"/>
            <x v="1157"/>
            <x v="1162"/>
            <x v="1164"/>
            <x v="1167"/>
            <x v="1170"/>
            <x v="1174"/>
            <x v="1176"/>
            <x v="1181"/>
            <x v="1185"/>
            <x v="1188"/>
            <x v="1190"/>
            <x v="1192"/>
            <x v="1193"/>
            <x v="1201"/>
            <x v="1203"/>
            <x v="1204"/>
            <x v="1205"/>
            <x v="1206"/>
            <x v="1210"/>
            <x v="1212"/>
            <x v="1213"/>
            <x v="1214"/>
            <x v="1221"/>
          </reference>
        </references>
      </pivotArea>
    </format>
    <format dxfId="213">
      <pivotArea dataOnly="0" labelOnly="1" fieldPosition="0">
        <references count="1">
          <reference field="6" count="50">
            <x v="1222"/>
            <x v="1226"/>
            <x v="1231"/>
            <x v="1233"/>
            <x v="1237"/>
            <x v="1238"/>
            <x v="1240"/>
            <x v="1250"/>
            <x v="1253"/>
            <x v="1258"/>
            <x v="1259"/>
            <x v="1264"/>
            <x v="1266"/>
            <x v="1267"/>
            <x v="1268"/>
            <x v="1269"/>
            <x v="1273"/>
            <x v="1275"/>
            <x v="1277"/>
            <x v="1290"/>
            <x v="1292"/>
            <x v="1294"/>
            <x v="1299"/>
            <x v="1300"/>
            <x v="1303"/>
            <x v="1304"/>
            <x v="1309"/>
            <x v="1313"/>
            <x v="1318"/>
            <x v="1320"/>
            <x v="1322"/>
            <x v="1326"/>
            <x v="1327"/>
            <x v="1328"/>
            <x v="1337"/>
            <x v="1344"/>
            <x v="1345"/>
            <x v="1353"/>
            <x v="1355"/>
            <x v="1360"/>
            <x v="1367"/>
            <x v="1369"/>
            <x v="1370"/>
            <x v="1372"/>
            <x v="1373"/>
            <x v="1377"/>
            <x v="1383"/>
            <x v="1389"/>
            <x v="1393"/>
            <x v="1395"/>
          </reference>
        </references>
      </pivotArea>
    </format>
    <format dxfId="212">
      <pivotArea dataOnly="0" labelOnly="1" fieldPosition="0">
        <references count="1">
          <reference field="6" count="50">
            <x v="1398"/>
            <x v="1402"/>
            <x v="1410"/>
            <x v="1413"/>
            <x v="1414"/>
            <x v="1415"/>
            <x v="1432"/>
            <x v="1433"/>
            <x v="1435"/>
            <x v="1437"/>
            <x v="1438"/>
            <x v="1443"/>
            <x v="1447"/>
            <x v="1461"/>
            <x v="1463"/>
            <x v="1471"/>
            <x v="1490"/>
            <x v="1492"/>
            <x v="1495"/>
            <x v="1496"/>
            <x v="1500"/>
            <x v="1502"/>
            <x v="1509"/>
            <x v="1511"/>
            <x v="1512"/>
            <x v="1520"/>
            <x v="1526"/>
            <x v="1529"/>
            <x v="1530"/>
            <x v="1537"/>
            <x v="1538"/>
            <x v="1545"/>
            <x v="1546"/>
            <x v="1557"/>
            <x v="1558"/>
            <x v="1562"/>
            <x v="1565"/>
            <x v="1571"/>
            <x v="1575"/>
            <x v="1576"/>
            <x v="1577"/>
            <x v="1579"/>
            <x v="1580"/>
            <x v="1587"/>
            <x v="1592"/>
            <x v="1595"/>
            <x v="1605"/>
            <x v="1608"/>
            <x v="1611"/>
            <x v="1618"/>
          </reference>
        </references>
      </pivotArea>
    </format>
    <format dxfId="211">
      <pivotArea dataOnly="0" labelOnly="1" fieldPosition="0">
        <references count="1">
          <reference field="6" count="50">
            <x v="1624"/>
            <x v="1625"/>
            <x v="1650"/>
            <x v="1651"/>
            <x v="1652"/>
            <x v="1656"/>
            <x v="1665"/>
            <x v="1666"/>
            <x v="1668"/>
            <x v="1672"/>
            <x v="1681"/>
            <x v="1683"/>
            <x v="1685"/>
            <x v="1686"/>
            <x v="1696"/>
            <x v="1697"/>
            <x v="1703"/>
            <x v="1705"/>
            <x v="1710"/>
            <x v="1716"/>
            <x v="1722"/>
            <x v="1724"/>
            <x v="1726"/>
            <x v="1744"/>
            <x v="1752"/>
            <x v="1769"/>
            <x v="1771"/>
            <x v="1774"/>
            <x v="1782"/>
            <x v="1785"/>
            <x v="1792"/>
            <x v="1794"/>
            <x v="1800"/>
            <x v="1810"/>
            <x v="1812"/>
            <x v="1814"/>
            <x v="1815"/>
            <x v="1819"/>
            <x v="1825"/>
            <x v="1829"/>
            <x v="1830"/>
            <x v="1832"/>
            <x v="1833"/>
            <x v="1837"/>
            <x v="1839"/>
            <x v="1840"/>
            <x v="1851"/>
            <x v="1855"/>
            <x v="1861"/>
            <x v="1864"/>
          </reference>
        </references>
      </pivotArea>
    </format>
    <format dxfId="210">
      <pivotArea dataOnly="0" labelOnly="1" fieldPosition="0">
        <references count="1">
          <reference field="6" count="50">
            <x v="1865"/>
            <x v="1867"/>
            <x v="1877"/>
            <x v="1881"/>
            <x v="1883"/>
            <x v="1887"/>
            <x v="1889"/>
            <x v="1893"/>
            <x v="1896"/>
            <x v="1898"/>
            <x v="1900"/>
            <x v="1901"/>
            <x v="1902"/>
            <x v="1904"/>
            <x v="1905"/>
            <x v="1908"/>
            <x v="1921"/>
            <x v="1927"/>
            <x v="1930"/>
            <x v="1932"/>
            <x v="1936"/>
            <x v="1941"/>
            <x v="1943"/>
            <x v="1947"/>
            <x v="1960"/>
            <x v="1964"/>
            <x v="1971"/>
            <x v="1975"/>
            <x v="1984"/>
            <x v="1988"/>
            <x v="1993"/>
            <x v="1997"/>
            <x v="1999"/>
            <x v="2003"/>
            <x v="2009"/>
            <x v="2010"/>
            <x v="2014"/>
            <x v="2020"/>
            <x v="2021"/>
            <x v="2023"/>
            <x v="2024"/>
            <x v="2025"/>
            <x v="2049"/>
            <x v="2068"/>
            <x v="2076"/>
            <x v="2080"/>
            <x v="2081"/>
            <x v="2087"/>
            <x v="2089"/>
            <x v="2091"/>
          </reference>
        </references>
      </pivotArea>
    </format>
    <format dxfId="209">
      <pivotArea dataOnly="0" labelOnly="1" fieldPosition="0">
        <references count="1">
          <reference field="6" count="50">
            <x v="2092"/>
            <x v="2094"/>
            <x v="2099"/>
            <x v="2101"/>
            <x v="2103"/>
            <x v="2119"/>
            <x v="2124"/>
            <x v="2126"/>
            <x v="2130"/>
            <x v="2136"/>
            <x v="2140"/>
            <x v="2141"/>
            <x v="2145"/>
            <x v="2146"/>
            <x v="2155"/>
            <x v="2156"/>
            <x v="2174"/>
            <x v="2189"/>
            <x v="2190"/>
            <x v="2194"/>
            <x v="2196"/>
            <x v="2202"/>
            <x v="2207"/>
            <x v="2213"/>
            <x v="2216"/>
            <x v="2222"/>
            <x v="2223"/>
            <x v="2224"/>
            <x v="2227"/>
            <x v="2234"/>
            <x v="2236"/>
            <x v="2243"/>
            <x v="2252"/>
            <x v="2260"/>
            <x v="2261"/>
            <x v="2264"/>
            <x v="2274"/>
            <x v="2277"/>
            <x v="2278"/>
            <x v="2282"/>
            <x v="2283"/>
            <x v="2287"/>
            <x v="2289"/>
            <x v="2301"/>
            <x v="2308"/>
            <x v="2321"/>
            <x v="2335"/>
            <x v="2336"/>
            <x v="2337"/>
            <x v="2342"/>
          </reference>
        </references>
      </pivotArea>
    </format>
    <format dxfId="208">
      <pivotArea dataOnly="0" labelOnly="1" fieldPosition="0">
        <references count="1">
          <reference field="6" count="50">
            <x v="2343"/>
            <x v="2351"/>
            <x v="2352"/>
            <x v="2356"/>
            <x v="2358"/>
            <x v="2362"/>
            <x v="2364"/>
            <x v="2373"/>
            <x v="2377"/>
            <x v="2382"/>
            <x v="2387"/>
            <x v="2388"/>
            <x v="2390"/>
            <x v="2392"/>
            <x v="2393"/>
            <x v="2394"/>
            <x v="2403"/>
            <x v="2404"/>
            <x v="2405"/>
            <x v="2413"/>
            <x v="2415"/>
            <x v="2427"/>
            <x v="2429"/>
            <x v="2430"/>
            <x v="2435"/>
            <x v="2443"/>
            <x v="2453"/>
            <x v="2454"/>
            <x v="2459"/>
            <x v="2463"/>
            <x v="2466"/>
            <x v="2478"/>
            <x v="2479"/>
            <x v="2482"/>
            <x v="2484"/>
            <x v="2488"/>
            <x v="2489"/>
            <x v="2494"/>
            <x v="2495"/>
            <x v="2497"/>
            <x v="2500"/>
            <x v="2507"/>
            <x v="2515"/>
            <x v="2521"/>
            <x v="2524"/>
            <x v="2525"/>
            <x v="2527"/>
            <x v="2528"/>
            <x v="2529"/>
            <x v="2537"/>
          </reference>
        </references>
      </pivotArea>
    </format>
    <format dxfId="207">
      <pivotArea dataOnly="0" labelOnly="1" fieldPosition="0">
        <references count="1">
          <reference field="6" count="50">
            <x v="2542"/>
            <x v="2543"/>
            <x v="2545"/>
            <x v="2546"/>
            <x v="2547"/>
            <x v="2550"/>
            <x v="2561"/>
            <x v="2562"/>
            <x v="2565"/>
            <x v="2570"/>
            <x v="2574"/>
            <x v="2579"/>
            <x v="2584"/>
            <x v="2585"/>
            <x v="2588"/>
            <x v="2593"/>
            <x v="2594"/>
            <x v="2596"/>
            <x v="2599"/>
            <x v="2602"/>
            <x v="2603"/>
            <x v="2607"/>
            <x v="2609"/>
            <x v="2620"/>
            <x v="2626"/>
            <x v="2628"/>
            <x v="2629"/>
            <x v="2632"/>
            <x v="2634"/>
            <x v="2638"/>
            <x v="2639"/>
            <x v="2644"/>
            <x v="2648"/>
            <x v="2649"/>
            <x v="2650"/>
            <x v="2651"/>
            <x v="2657"/>
            <x v="2658"/>
            <x v="2659"/>
            <x v="2664"/>
            <x v="2668"/>
            <x v="2669"/>
            <x v="2670"/>
            <x v="2680"/>
            <x v="2682"/>
            <x v="2690"/>
            <x v="2695"/>
            <x v="2697"/>
            <x v="2700"/>
            <x v="2703"/>
          </reference>
        </references>
      </pivotArea>
    </format>
    <format dxfId="206">
      <pivotArea dataOnly="0" labelOnly="1" fieldPosition="0">
        <references count="1">
          <reference field="6" count="50">
            <x v="2709"/>
            <x v="2717"/>
            <x v="2718"/>
            <x v="2719"/>
            <x v="2720"/>
            <x v="2723"/>
            <x v="2724"/>
            <x v="2727"/>
            <x v="2728"/>
            <x v="2730"/>
            <x v="2734"/>
            <x v="2735"/>
            <x v="2738"/>
            <x v="2739"/>
            <x v="2743"/>
            <x v="2749"/>
            <x v="2752"/>
            <x v="2760"/>
            <x v="2766"/>
            <x v="2772"/>
            <x v="2773"/>
            <x v="2777"/>
            <x v="2780"/>
            <x v="2781"/>
            <x v="2819"/>
            <x v="2821"/>
            <x v="2823"/>
            <x v="2825"/>
            <x v="2828"/>
            <x v="2829"/>
            <x v="2839"/>
            <x v="2841"/>
            <x v="2846"/>
            <x v="2851"/>
            <x v="2853"/>
            <x v="2864"/>
            <x v="2868"/>
            <x v="2873"/>
            <x v="2874"/>
            <x v="2875"/>
            <x v="2878"/>
            <x v="2879"/>
            <x v="2880"/>
            <x v="2890"/>
            <x v="2894"/>
            <x v="2897"/>
            <x v="2901"/>
            <x v="2903"/>
            <x v="2906"/>
            <x v="2908"/>
          </reference>
        </references>
      </pivotArea>
    </format>
    <format dxfId="205">
      <pivotArea collapsedLevelsAreSubtotals="1" fieldPosition="0">
        <references count="1">
          <reference field="6" count="949">
            <x v="0"/>
            <x v="2"/>
            <x v="5"/>
            <x v="11"/>
            <x v="13"/>
            <x v="20"/>
            <x v="25"/>
            <x v="27"/>
            <x v="28"/>
            <x v="29"/>
            <x v="30"/>
            <x v="37"/>
            <x v="38"/>
            <x v="41"/>
            <x v="46"/>
            <x v="47"/>
            <x v="51"/>
            <x v="52"/>
            <x v="53"/>
            <x v="54"/>
            <x v="59"/>
            <x v="61"/>
            <x v="62"/>
            <x v="69"/>
            <x v="74"/>
            <x v="75"/>
            <x v="78"/>
            <x v="79"/>
            <x v="83"/>
            <x v="87"/>
            <x v="91"/>
            <x v="95"/>
            <x v="98"/>
            <x v="99"/>
            <x v="104"/>
            <x v="110"/>
            <x v="111"/>
            <x v="113"/>
            <x v="118"/>
            <x v="119"/>
            <x v="120"/>
            <x v="121"/>
            <x v="122"/>
            <x v="124"/>
            <x v="125"/>
            <x v="127"/>
            <x v="129"/>
            <x v="130"/>
            <x v="132"/>
            <x v="134"/>
            <x v="138"/>
            <x v="140"/>
            <x v="141"/>
            <x v="142"/>
            <x v="143"/>
            <x v="144"/>
            <x v="154"/>
            <x v="158"/>
            <x v="159"/>
            <x v="161"/>
            <x v="163"/>
            <x v="164"/>
            <x v="167"/>
            <x v="168"/>
            <x v="172"/>
            <x v="175"/>
            <x v="183"/>
            <x v="189"/>
            <x v="191"/>
            <x v="195"/>
            <x v="197"/>
            <x v="200"/>
            <x v="201"/>
            <x v="209"/>
            <x v="210"/>
            <x v="215"/>
            <x v="224"/>
            <x v="226"/>
            <x v="229"/>
            <x v="235"/>
            <x v="239"/>
            <x v="246"/>
            <x v="247"/>
            <x v="253"/>
            <x v="254"/>
            <x v="255"/>
            <x v="258"/>
            <x v="267"/>
            <x v="270"/>
            <x v="283"/>
            <x v="285"/>
            <x v="290"/>
            <x v="295"/>
            <x v="296"/>
            <x v="302"/>
            <x v="303"/>
            <x v="305"/>
            <x v="308"/>
            <x v="309"/>
            <x v="314"/>
            <x v="316"/>
            <x v="320"/>
            <x v="327"/>
            <x v="329"/>
            <x v="334"/>
            <x v="336"/>
            <x v="343"/>
            <x v="346"/>
            <x v="347"/>
            <x v="348"/>
            <x v="357"/>
            <x v="366"/>
            <x v="368"/>
            <x v="374"/>
            <x v="381"/>
            <x v="382"/>
            <x v="386"/>
            <x v="388"/>
            <x v="389"/>
            <x v="392"/>
            <x v="395"/>
            <x v="401"/>
            <x v="402"/>
            <x v="404"/>
            <x v="406"/>
            <x v="407"/>
            <x v="408"/>
            <x v="412"/>
            <x v="413"/>
            <x v="414"/>
            <x v="417"/>
            <x v="419"/>
            <x v="420"/>
            <x v="421"/>
            <x v="422"/>
            <x v="427"/>
            <x v="438"/>
            <x v="440"/>
            <x v="441"/>
            <x v="444"/>
            <x v="446"/>
            <x v="448"/>
            <x v="451"/>
            <x v="452"/>
            <x v="454"/>
            <x v="456"/>
            <x v="457"/>
            <x v="459"/>
            <x v="461"/>
            <x v="464"/>
            <x v="465"/>
            <x v="466"/>
            <x v="469"/>
            <x v="477"/>
            <x v="478"/>
            <x v="479"/>
            <x v="480"/>
            <x v="482"/>
            <x v="483"/>
            <x v="485"/>
            <x v="487"/>
            <x v="489"/>
            <x v="491"/>
            <x v="492"/>
            <x v="498"/>
            <x v="499"/>
            <x v="500"/>
            <x v="502"/>
            <x v="503"/>
            <x v="504"/>
            <x v="508"/>
            <x v="509"/>
            <x v="511"/>
            <x v="512"/>
            <x v="517"/>
            <x v="518"/>
            <x v="519"/>
            <x v="522"/>
            <x v="526"/>
            <x v="530"/>
            <x v="533"/>
            <x v="537"/>
            <x v="541"/>
            <x v="546"/>
            <x v="550"/>
            <x v="551"/>
            <x v="557"/>
            <x v="565"/>
            <x v="569"/>
            <x v="576"/>
            <x v="577"/>
            <x v="579"/>
            <x v="581"/>
            <x v="583"/>
            <x v="589"/>
            <x v="593"/>
            <x v="594"/>
            <x v="596"/>
            <x v="604"/>
            <x v="611"/>
            <x v="618"/>
            <x v="622"/>
            <x v="629"/>
            <x v="633"/>
            <x v="640"/>
            <x v="641"/>
            <x v="642"/>
            <x v="646"/>
            <x v="648"/>
            <x v="653"/>
            <x v="656"/>
            <x v="660"/>
            <x v="682"/>
            <x v="683"/>
            <x v="685"/>
            <x v="689"/>
            <x v="692"/>
            <x v="694"/>
            <x v="695"/>
            <x v="698"/>
            <x v="699"/>
            <x v="705"/>
            <x v="714"/>
            <x v="715"/>
            <x v="716"/>
            <x v="720"/>
            <x v="721"/>
            <x v="726"/>
            <x v="728"/>
            <x v="729"/>
            <x v="734"/>
            <x v="740"/>
            <x v="741"/>
            <x v="742"/>
            <x v="744"/>
            <x v="746"/>
            <x v="754"/>
            <x v="763"/>
            <x v="767"/>
            <x v="768"/>
            <x v="774"/>
            <x v="775"/>
            <x v="778"/>
            <x v="781"/>
            <x v="783"/>
            <x v="787"/>
            <x v="793"/>
            <x v="794"/>
            <x v="795"/>
            <x v="796"/>
            <x v="797"/>
            <x v="798"/>
            <x v="799"/>
            <x v="803"/>
            <x v="804"/>
            <x v="805"/>
            <x v="806"/>
            <x v="814"/>
            <x v="817"/>
            <x v="818"/>
            <x v="819"/>
            <x v="821"/>
            <x v="825"/>
            <x v="826"/>
            <x v="830"/>
            <x v="834"/>
            <x v="841"/>
            <x v="847"/>
            <x v="852"/>
            <x v="854"/>
            <x v="858"/>
            <x v="859"/>
            <x v="861"/>
            <x v="864"/>
            <x v="866"/>
            <x v="867"/>
            <x v="871"/>
            <x v="872"/>
            <x v="875"/>
            <x v="877"/>
            <x v="883"/>
            <x v="885"/>
            <x v="886"/>
            <x v="887"/>
            <x v="891"/>
            <x v="895"/>
            <x v="897"/>
            <x v="900"/>
            <x v="909"/>
            <x v="910"/>
            <x v="911"/>
            <x v="912"/>
            <x v="913"/>
            <x v="916"/>
            <x v="917"/>
            <x v="918"/>
            <x v="919"/>
            <x v="922"/>
            <x v="923"/>
            <x v="926"/>
            <x v="930"/>
            <x v="936"/>
            <x v="937"/>
            <x v="938"/>
            <x v="942"/>
            <x v="945"/>
            <x v="946"/>
            <x v="951"/>
            <x v="952"/>
            <x v="953"/>
            <x v="954"/>
            <x v="955"/>
            <x v="956"/>
            <x v="963"/>
            <x v="967"/>
            <x v="968"/>
            <x v="969"/>
            <x v="972"/>
            <x v="973"/>
            <x v="975"/>
            <x v="976"/>
            <x v="981"/>
            <x v="984"/>
            <x v="997"/>
            <x v="1000"/>
            <x v="1005"/>
            <x v="1009"/>
            <x v="1012"/>
            <x v="1015"/>
            <x v="1019"/>
            <x v="1021"/>
            <x v="1023"/>
            <x v="1024"/>
            <x v="1032"/>
            <x v="1038"/>
            <x v="1039"/>
            <x v="1040"/>
            <x v="1042"/>
            <x v="1045"/>
            <x v="1050"/>
            <x v="1054"/>
            <x v="1060"/>
            <x v="1063"/>
            <x v="1065"/>
            <x v="1066"/>
            <x v="1067"/>
            <x v="1068"/>
            <x v="1074"/>
            <x v="1076"/>
            <x v="1079"/>
            <x v="1082"/>
            <x v="1085"/>
            <x v="1087"/>
            <x v="1089"/>
            <x v="1091"/>
            <x v="1093"/>
            <x v="1096"/>
            <x v="1097"/>
            <x v="1099"/>
            <x v="1101"/>
            <x v="1109"/>
            <x v="1111"/>
            <x v="1115"/>
            <x v="1116"/>
            <x v="1120"/>
            <x v="1122"/>
            <x v="1129"/>
            <x v="1133"/>
            <x v="1136"/>
            <x v="1137"/>
            <x v="1138"/>
            <x v="1140"/>
            <x v="1141"/>
            <x v="1144"/>
            <x v="1146"/>
            <x v="1148"/>
            <x v="1157"/>
            <x v="1162"/>
            <x v="1164"/>
            <x v="1167"/>
            <x v="1170"/>
            <x v="1174"/>
            <x v="1176"/>
            <x v="1178"/>
            <x v="1181"/>
            <x v="1185"/>
            <x v="1188"/>
            <x v="1190"/>
            <x v="1191"/>
            <x v="1192"/>
            <x v="1193"/>
            <x v="1201"/>
            <x v="1203"/>
            <x v="1204"/>
            <x v="1205"/>
            <x v="1206"/>
            <x v="1207"/>
            <x v="1210"/>
            <x v="1212"/>
            <x v="1213"/>
            <x v="1214"/>
            <x v="1216"/>
            <x v="1220"/>
            <x v="1221"/>
            <x v="1222"/>
            <x v="1226"/>
            <x v="1231"/>
            <x v="1233"/>
            <x v="1236"/>
            <x v="1237"/>
            <x v="1238"/>
            <x v="1240"/>
            <x v="1241"/>
            <x v="1243"/>
            <x v="1250"/>
            <x v="1252"/>
            <x v="1253"/>
            <x v="1255"/>
            <x v="1258"/>
            <x v="1259"/>
            <x v="1263"/>
            <x v="1264"/>
            <x v="1266"/>
            <x v="1267"/>
            <x v="1268"/>
            <x v="1269"/>
            <x v="1273"/>
            <x v="1275"/>
            <x v="1277"/>
            <x v="1278"/>
            <x v="1290"/>
            <x v="1292"/>
            <x v="1294"/>
            <x v="1299"/>
            <x v="1300"/>
            <x v="1303"/>
            <x v="1304"/>
            <x v="1309"/>
            <x v="1310"/>
            <x v="1311"/>
            <x v="1313"/>
            <x v="1318"/>
            <x v="1320"/>
            <x v="1322"/>
            <x v="1326"/>
            <x v="1327"/>
            <x v="1328"/>
            <x v="1337"/>
            <x v="1344"/>
            <x v="1345"/>
            <x v="1353"/>
            <x v="1354"/>
            <x v="1355"/>
            <x v="1356"/>
            <x v="1359"/>
            <x v="1360"/>
            <x v="1367"/>
            <x v="1369"/>
            <x v="1370"/>
            <x v="1372"/>
            <x v="1373"/>
            <x v="1377"/>
            <x v="1379"/>
            <x v="1383"/>
            <x v="1385"/>
            <x v="1389"/>
            <x v="1391"/>
            <x v="1393"/>
            <x v="1395"/>
            <x v="1398"/>
            <x v="1399"/>
            <x v="1402"/>
            <x v="1403"/>
            <x v="1410"/>
            <x v="1413"/>
            <x v="1414"/>
            <x v="1415"/>
            <x v="1421"/>
            <x v="1432"/>
            <x v="1433"/>
            <x v="1435"/>
            <x v="1437"/>
            <x v="1438"/>
            <x v="1443"/>
            <x v="1447"/>
            <x v="1448"/>
            <x v="1461"/>
            <x v="1463"/>
            <x v="1471"/>
            <x v="1478"/>
            <x v="1489"/>
            <x v="1490"/>
            <x v="1492"/>
            <x v="1495"/>
            <x v="1496"/>
            <x v="1499"/>
            <x v="1500"/>
            <x v="1502"/>
            <x v="1509"/>
            <x v="1510"/>
            <x v="1511"/>
            <x v="1512"/>
            <x v="1517"/>
            <x v="1520"/>
            <x v="1523"/>
            <x v="1526"/>
            <x v="1529"/>
            <x v="1530"/>
            <x v="1535"/>
            <x v="1537"/>
            <x v="1538"/>
            <x v="1545"/>
            <x v="1546"/>
            <x v="1557"/>
            <x v="1558"/>
            <x v="1559"/>
            <x v="1560"/>
            <x v="1562"/>
            <x v="1565"/>
            <x v="1567"/>
            <x v="1570"/>
            <x v="1571"/>
            <x v="1575"/>
            <x v="1576"/>
            <x v="1577"/>
            <x v="1579"/>
            <x v="1580"/>
            <x v="1587"/>
            <x v="1592"/>
            <x v="1594"/>
            <x v="1595"/>
            <x v="1601"/>
            <x v="1602"/>
            <x v="1603"/>
            <x v="1605"/>
            <x v="1606"/>
            <x v="1608"/>
            <x v="1610"/>
            <x v="1611"/>
            <x v="1618"/>
            <x v="1621"/>
            <x v="1624"/>
            <x v="1625"/>
            <x v="1627"/>
            <x v="1628"/>
            <x v="1629"/>
            <x v="1631"/>
            <x v="1635"/>
            <x v="1641"/>
            <x v="1642"/>
            <x v="1646"/>
            <x v="1648"/>
            <x v="1650"/>
            <x v="1651"/>
            <x v="1652"/>
            <x v="1656"/>
            <x v="1665"/>
            <x v="1666"/>
            <x v="1668"/>
            <x v="1672"/>
            <x v="1674"/>
            <x v="1681"/>
            <x v="1682"/>
            <x v="1683"/>
            <x v="1684"/>
            <x v="1685"/>
            <x v="1686"/>
            <x v="1689"/>
            <x v="1696"/>
            <x v="1697"/>
            <x v="1703"/>
            <x v="1705"/>
            <x v="1710"/>
            <x v="1716"/>
            <x v="1722"/>
            <x v="1724"/>
            <x v="1726"/>
            <x v="1732"/>
            <x v="1743"/>
            <x v="1744"/>
            <x v="1749"/>
            <x v="1751"/>
            <x v="1752"/>
            <x v="1765"/>
            <x v="1766"/>
            <x v="1767"/>
            <x v="1769"/>
            <x v="1771"/>
            <x v="1774"/>
            <x v="1782"/>
            <x v="1785"/>
            <x v="1792"/>
            <x v="1794"/>
            <x v="1798"/>
            <x v="1800"/>
            <x v="1806"/>
            <x v="1810"/>
            <x v="1812"/>
            <x v="1814"/>
            <x v="1815"/>
            <x v="1819"/>
            <x v="1821"/>
            <x v="1825"/>
            <x v="1829"/>
            <x v="1830"/>
            <x v="1832"/>
            <x v="1833"/>
            <x v="1837"/>
            <x v="1839"/>
            <x v="1840"/>
            <x v="1842"/>
            <x v="1847"/>
            <x v="1851"/>
            <x v="1855"/>
            <x v="1857"/>
            <x v="1861"/>
            <x v="1864"/>
            <x v="1865"/>
            <x v="1867"/>
            <x v="1872"/>
            <x v="1874"/>
            <x v="1877"/>
            <x v="1879"/>
            <x v="1880"/>
            <x v="1881"/>
            <x v="1883"/>
            <x v="1887"/>
            <x v="1889"/>
            <x v="1893"/>
            <x v="1896"/>
            <x v="1898"/>
            <x v="1900"/>
            <x v="1901"/>
            <x v="1902"/>
            <x v="1904"/>
            <x v="1905"/>
            <x v="1908"/>
            <x v="1910"/>
            <x v="1921"/>
            <x v="1927"/>
            <x v="1930"/>
            <x v="1932"/>
            <x v="1936"/>
            <x v="1941"/>
            <x v="1942"/>
            <x v="1943"/>
            <x v="1947"/>
            <x v="1960"/>
            <x v="1964"/>
            <x v="1970"/>
            <x v="1971"/>
            <x v="1975"/>
            <x v="1984"/>
            <x v="1988"/>
            <x v="1989"/>
            <x v="1993"/>
            <x v="1997"/>
            <x v="1999"/>
            <x v="2003"/>
            <x v="2007"/>
            <x v="2009"/>
            <x v="2010"/>
            <x v="2013"/>
            <x v="2014"/>
            <x v="2020"/>
            <x v="2021"/>
            <x v="2023"/>
            <x v="2024"/>
            <x v="2025"/>
            <x v="2026"/>
            <x v="2028"/>
            <x v="2035"/>
            <x v="2036"/>
            <x v="2043"/>
            <x v="2049"/>
            <x v="2066"/>
            <x v="2068"/>
            <x v="2075"/>
            <x v="2076"/>
            <x v="2080"/>
            <x v="2081"/>
            <x v="2087"/>
            <x v="2089"/>
            <x v="2090"/>
            <x v="2091"/>
            <x v="2092"/>
            <x v="2094"/>
            <x v="2096"/>
            <x v="2099"/>
            <x v="2101"/>
            <x v="2103"/>
            <x v="2110"/>
            <x v="2111"/>
            <x v="2119"/>
            <x v="2124"/>
            <x v="2126"/>
            <x v="2128"/>
            <x v="2130"/>
            <x v="2134"/>
            <x v="2136"/>
            <x v="2140"/>
            <x v="2141"/>
            <x v="2144"/>
            <x v="2145"/>
            <x v="2146"/>
            <x v="2155"/>
            <x v="2156"/>
            <x v="2159"/>
            <x v="2163"/>
            <x v="2172"/>
            <x v="2174"/>
            <x v="2179"/>
            <x v="2189"/>
            <x v="2190"/>
            <x v="2193"/>
            <x v="2194"/>
            <x v="2196"/>
            <x v="2201"/>
            <x v="2202"/>
            <x v="2205"/>
            <x v="2207"/>
            <x v="2210"/>
            <x v="2213"/>
            <x v="2216"/>
            <x v="2219"/>
            <x v="2221"/>
            <x v="2222"/>
            <x v="2223"/>
            <x v="2224"/>
            <x v="2227"/>
            <x v="2233"/>
            <x v="2234"/>
            <x v="2236"/>
            <x v="2243"/>
            <x v="2246"/>
            <x v="2252"/>
            <x v="2258"/>
            <x v="2260"/>
            <x v="2261"/>
            <x v="2264"/>
            <x v="2265"/>
            <x v="2272"/>
            <x v="2274"/>
            <x v="2277"/>
            <x v="2278"/>
            <x v="2282"/>
            <x v="2283"/>
            <x v="2287"/>
            <x v="2289"/>
            <x v="2301"/>
            <x v="2304"/>
            <x v="2306"/>
            <x v="2308"/>
            <x v="2311"/>
            <x v="2321"/>
            <x v="2327"/>
            <x v="2333"/>
            <x v="2335"/>
            <x v="2336"/>
            <x v="2337"/>
            <x v="2338"/>
            <x v="2342"/>
            <x v="2343"/>
            <x v="2344"/>
            <x v="2348"/>
            <x v="2351"/>
            <x v="2352"/>
            <x v="2356"/>
            <x v="2357"/>
            <x v="2358"/>
            <x v="2362"/>
            <x v="2363"/>
            <x v="2364"/>
            <x v="2371"/>
            <x v="2373"/>
            <x v="2376"/>
            <x v="2377"/>
            <x v="2381"/>
            <x v="2382"/>
            <x v="2385"/>
            <x v="2387"/>
            <x v="2388"/>
            <x v="2389"/>
            <x v="2390"/>
            <x v="2392"/>
            <x v="2393"/>
            <x v="2394"/>
            <x v="2396"/>
            <x v="2403"/>
            <x v="2404"/>
            <x v="2405"/>
            <x v="2412"/>
            <x v="2413"/>
            <x v="2415"/>
            <x v="2417"/>
            <x v="2421"/>
            <x v="2427"/>
            <x v="2429"/>
            <x v="2430"/>
            <x v="2434"/>
            <x v="2435"/>
            <x v="2443"/>
            <x v="2453"/>
            <x v="2454"/>
            <x v="2459"/>
            <x v="2463"/>
            <x v="2466"/>
            <x v="2473"/>
            <x v="2476"/>
            <x v="2478"/>
            <x v="2479"/>
            <x v="2480"/>
            <x v="2482"/>
            <x v="2484"/>
            <x v="2488"/>
            <x v="2489"/>
            <x v="2494"/>
            <x v="2495"/>
            <x v="2497"/>
            <x v="2500"/>
            <x v="2507"/>
            <x v="2515"/>
            <x v="2521"/>
            <x v="2524"/>
            <x v="2525"/>
            <x v="2527"/>
            <x v="2528"/>
            <x v="2529"/>
            <x v="2530"/>
            <x v="2535"/>
            <x v="2537"/>
            <x v="2542"/>
            <x v="2543"/>
            <x v="2545"/>
            <x v="2546"/>
            <x v="2547"/>
            <x v="2550"/>
            <x v="2561"/>
            <x v="2562"/>
            <x v="2565"/>
            <x v="2570"/>
            <x v="2574"/>
            <x v="2579"/>
            <x v="2584"/>
            <x v="2585"/>
            <x v="2588"/>
            <x v="2593"/>
            <x v="2594"/>
            <x v="2596"/>
            <x v="2599"/>
            <x v="2602"/>
            <x v="2603"/>
            <x v="2607"/>
            <x v="2609"/>
            <x v="2620"/>
            <x v="2626"/>
            <x v="2628"/>
            <x v="2629"/>
            <x v="2632"/>
            <x v="2634"/>
            <x v="2638"/>
            <x v="2639"/>
            <x v="2641"/>
            <x v="2644"/>
            <x v="2648"/>
            <x v="2649"/>
            <x v="2650"/>
            <x v="2651"/>
            <x v="2657"/>
            <x v="2658"/>
            <x v="2659"/>
            <x v="2664"/>
            <x v="2668"/>
            <x v="2669"/>
            <x v="2670"/>
            <x v="2680"/>
            <x v="2682"/>
            <x v="2684"/>
            <x v="2690"/>
            <x v="2692"/>
            <x v="2695"/>
            <x v="2696"/>
            <x v="2697"/>
            <x v="2700"/>
            <x v="2703"/>
            <x v="2709"/>
            <x v="2711"/>
            <x v="2717"/>
            <x v="2718"/>
            <x v="2719"/>
            <x v="2720"/>
            <x v="2723"/>
            <x v="2724"/>
            <x v="2727"/>
            <x v="2728"/>
            <x v="2730"/>
            <x v="2733"/>
            <x v="2734"/>
            <x v="2735"/>
            <x v="2736"/>
            <x v="2738"/>
            <x v="2739"/>
            <x v="2742"/>
            <x v="2743"/>
            <x v="2749"/>
            <x v="2752"/>
            <x v="2753"/>
            <x v="2760"/>
            <x v="2766"/>
            <x v="2768"/>
            <x v="2770"/>
            <x v="2772"/>
            <x v="2773"/>
            <x v="2777"/>
            <x v="2780"/>
            <x v="2781"/>
            <x v="2819"/>
            <x v="2821"/>
            <x v="2823"/>
            <x v="2825"/>
            <x v="2828"/>
            <x v="2829"/>
            <x v="2832"/>
            <x v="2834"/>
            <x v="2839"/>
            <x v="2841"/>
            <x v="2846"/>
            <x v="2851"/>
            <x v="2853"/>
            <x v="2857"/>
            <x v="2864"/>
            <x v="2868"/>
            <x v="2869"/>
            <x v="2873"/>
            <x v="2874"/>
            <x v="2875"/>
            <x v="2878"/>
            <x v="2879"/>
            <x v="2880"/>
            <x v="2886"/>
            <x v="2887"/>
            <x v="2890"/>
            <x v="2894"/>
            <x v="2897"/>
            <x v="2900"/>
            <x v="2901"/>
            <x v="2903"/>
            <x v="2906"/>
            <x v="2908"/>
          </reference>
        </references>
      </pivotArea>
    </format>
    <format dxfId="204">
      <pivotArea dataOnly="0" labelOnly="1" fieldPosition="0">
        <references count="1">
          <reference field="6" count="50">
            <x v="0"/>
            <x v="2"/>
            <x v="5"/>
            <x v="11"/>
            <x v="13"/>
            <x v="20"/>
            <x v="25"/>
            <x v="27"/>
            <x v="28"/>
            <x v="29"/>
            <x v="30"/>
            <x v="37"/>
            <x v="38"/>
            <x v="41"/>
            <x v="46"/>
            <x v="47"/>
            <x v="51"/>
            <x v="52"/>
            <x v="53"/>
            <x v="54"/>
            <x v="59"/>
            <x v="61"/>
            <x v="62"/>
            <x v="69"/>
            <x v="74"/>
            <x v="75"/>
            <x v="78"/>
            <x v="79"/>
            <x v="83"/>
            <x v="87"/>
            <x v="91"/>
            <x v="95"/>
            <x v="98"/>
            <x v="99"/>
            <x v="104"/>
            <x v="110"/>
            <x v="111"/>
            <x v="113"/>
            <x v="118"/>
            <x v="119"/>
            <x v="120"/>
            <x v="121"/>
            <x v="122"/>
            <x v="124"/>
            <x v="125"/>
            <x v="127"/>
            <x v="129"/>
            <x v="130"/>
            <x v="132"/>
            <x v="134"/>
          </reference>
        </references>
      </pivotArea>
    </format>
    <format dxfId="203">
      <pivotArea dataOnly="0" labelOnly="1" fieldPosition="0">
        <references count="1">
          <reference field="6" count="50">
            <x v="138"/>
            <x v="140"/>
            <x v="141"/>
            <x v="142"/>
            <x v="143"/>
            <x v="144"/>
            <x v="154"/>
            <x v="158"/>
            <x v="159"/>
            <x v="161"/>
            <x v="163"/>
            <x v="164"/>
            <x v="167"/>
            <x v="168"/>
            <x v="172"/>
            <x v="175"/>
            <x v="183"/>
            <x v="189"/>
            <x v="191"/>
            <x v="195"/>
            <x v="197"/>
            <x v="200"/>
            <x v="201"/>
            <x v="209"/>
            <x v="210"/>
            <x v="215"/>
            <x v="224"/>
            <x v="226"/>
            <x v="229"/>
            <x v="235"/>
            <x v="239"/>
            <x v="246"/>
            <x v="247"/>
            <x v="253"/>
            <x v="254"/>
            <x v="255"/>
            <x v="258"/>
            <x v="267"/>
            <x v="270"/>
            <x v="283"/>
            <x v="285"/>
            <x v="290"/>
            <x v="295"/>
            <x v="296"/>
            <x v="302"/>
            <x v="303"/>
            <x v="305"/>
            <x v="308"/>
            <x v="309"/>
            <x v="314"/>
          </reference>
        </references>
      </pivotArea>
    </format>
    <format dxfId="202">
      <pivotArea dataOnly="0" labelOnly="1" fieldPosition="0">
        <references count="1">
          <reference field="6" count="50">
            <x v="316"/>
            <x v="320"/>
            <x v="327"/>
            <x v="329"/>
            <x v="334"/>
            <x v="336"/>
            <x v="343"/>
            <x v="346"/>
            <x v="347"/>
            <x v="348"/>
            <x v="357"/>
            <x v="366"/>
            <x v="368"/>
            <x v="374"/>
            <x v="381"/>
            <x v="382"/>
            <x v="386"/>
            <x v="388"/>
            <x v="389"/>
            <x v="392"/>
            <x v="395"/>
            <x v="401"/>
            <x v="402"/>
            <x v="404"/>
            <x v="406"/>
            <x v="407"/>
            <x v="408"/>
            <x v="412"/>
            <x v="413"/>
            <x v="414"/>
            <x v="417"/>
            <x v="419"/>
            <x v="420"/>
            <x v="421"/>
            <x v="422"/>
            <x v="427"/>
            <x v="438"/>
            <x v="440"/>
            <x v="441"/>
            <x v="444"/>
            <x v="446"/>
            <x v="448"/>
            <x v="451"/>
            <x v="452"/>
            <x v="454"/>
            <x v="456"/>
            <x v="457"/>
            <x v="459"/>
            <x v="461"/>
            <x v="464"/>
          </reference>
        </references>
      </pivotArea>
    </format>
    <format dxfId="201">
      <pivotArea dataOnly="0" labelOnly="1" fieldPosition="0">
        <references count="1">
          <reference field="6" count="50">
            <x v="465"/>
            <x v="466"/>
            <x v="469"/>
            <x v="477"/>
            <x v="478"/>
            <x v="479"/>
            <x v="480"/>
            <x v="482"/>
            <x v="483"/>
            <x v="485"/>
            <x v="487"/>
            <x v="489"/>
            <x v="491"/>
            <x v="492"/>
            <x v="498"/>
            <x v="499"/>
            <x v="500"/>
            <x v="502"/>
            <x v="503"/>
            <x v="504"/>
            <x v="508"/>
            <x v="509"/>
            <x v="511"/>
            <x v="512"/>
            <x v="517"/>
            <x v="518"/>
            <x v="519"/>
            <x v="522"/>
            <x v="526"/>
            <x v="530"/>
            <x v="533"/>
            <x v="537"/>
            <x v="541"/>
            <x v="546"/>
            <x v="550"/>
            <x v="551"/>
            <x v="557"/>
            <x v="565"/>
            <x v="569"/>
            <x v="576"/>
            <x v="577"/>
            <x v="579"/>
            <x v="581"/>
            <x v="583"/>
            <x v="589"/>
            <x v="593"/>
            <x v="594"/>
            <x v="596"/>
            <x v="604"/>
            <x v="611"/>
          </reference>
        </references>
      </pivotArea>
    </format>
    <format dxfId="200">
      <pivotArea dataOnly="0" labelOnly="1" fieldPosition="0">
        <references count="1">
          <reference field="6" count="50">
            <x v="618"/>
            <x v="622"/>
            <x v="629"/>
            <x v="633"/>
            <x v="640"/>
            <x v="641"/>
            <x v="642"/>
            <x v="646"/>
            <x v="648"/>
            <x v="653"/>
            <x v="656"/>
            <x v="660"/>
            <x v="682"/>
            <x v="683"/>
            <x v="685"/>
            <x v="689"/>
            <x v="692"/>
            <x v="694"/>
            <x v="695"/>
            <x v="698"/>
            <x v="699"/>
            <x v="705"/>
            <x v="714"/>
            <x v="715"/>
            <x v="716"/>
            <x v="720"/>
            <x v="721"/>
            <x v="726"/>
            <x v="728"/>
            <x v="729"/>
            <x v="734"/>
            <x v="740"/>
            <x v="741"/>
            <x v="742"/>
            <x v="744"/>
            <x v="746"/>
            <x v="754"/>
            <x v="763"/>
            <x v="767"/>
            <x v="768"/>
            <x v="774"/>
            <x v="775"/>
            <x v="778"/>
            <x v="781"/>
            <x v="783"/>
            <x v="787"/>
            <x v="793"/>
            <x v="794"/>
            <x v="795"/>
            <x v="796"/>
          </reference>
        </references>
      </pivotArea>
    </format>
    <format dxfId="199">
      <pivotArea dataOnly="0" labelOnly="1" fieldPosition="0">
        <references count="1">
          <reference field="6" count="50">
            <x v="797"/>
            <x v="798"/>
            <x v="799"/>
            <x v="803"/>
            <x v="804"/>
            <x v="805"/>
            <x v="806"/>
            <x v="814"/>
            <x v="817"/>
            <x v="818"/>
            <x v="819"/>
            <x v="821"/>
            <x v="825"/>
            <x v="826"/>
            <x v="830"/>
            <x v="834"/>
            <x v="841"/>
            <x v="847"/>
            <x v="852"/>
            <x v="854"/>
            <x v="858"/>
            <x v="859"/>
            <x v="861"/>
            <x v="864"/>
            <x v="866"/>
            <x v="867"/>
            <x v="871"/>
            <x v="872"/>
            <x v="875"/>
            <x v="877"/>
            <x v="883"/>
            <x v="885"/>
            <x v="886"/>
            <x v="887"/>
            <x v="891"/>
            <x v="895"/>
            <x v="897"/>
            <x v="900"/>
            <x v="909"/>
            <x v="910"/>
            <x v="911"/>
            <x v="912"/>
            <x v="913"/>
            <x v="916"/>
            <x v="917"/>
            <x v="918"/>
            <x v="919"/>
            <x v="922"/>
            <x v="923"/>
            <x v="926"/>
          </reference>
        </references>
      </pivotArea>
    </format>
    <format dxfId="198">
      <pivotArea dataOnly="0" labelOnly="1" fieldPosition="0">
        <references count="1">
          <reference field="6" count="50">
            <x v="930"/>
            <x v="936"/>
            <x v="937"/>
            <x v="938"/>
            <x v="942"/>
            <x v="945"/>
            <x v="946"/>
            <x v="951"/>
            <x v="952"/>
            <x v="953"/>
            <x v="954"/>
            <x v="955"/>
            <x v="956"/>
            <x v="963"/>
            <x v="967"/>
            <x v="968"/>
            <x v="969"/>
            <x v="972"/>
            <x v="973"/>
            <x v="975"/>
            <x v="976"/>
            <x v="981"/>
            <x v="984"/>
            <x v="997"/>
            <x v="1000"/>
            <x v="1005"/>
            <x v="1009"/>
            <x v="1012"/>
            <x v="1015"/>
            <x v="1019"/>
            <x v="1021"/>
            <x v="1023"/>
            <x v="1024"/>
            <x v="1032"/>
            <x v="1038"/>
            <x v="1039"/>
            <x v="1040"/>
            <x v="1042"/>
            <x v="1045"/>
            <x v="1050"/>
            <x v="1054"/>
            <x v="1060"/>
            <x v="1063"/>
            <x v="1065"/>
            <x v="1066"/>
            <x v="1067"/>
            <x v="1068"/>
            <x v="1074"/>
            <x v="1076"/>
            <x v="1079"/>
          </reference>
        </references>
      </pivotArea>
    </format>
    <format dxfId="197">
      <pivotArea dataOnly="0" labelOnly="1" fieldPosition="0">
        <references count="1">
          <reference field="6" count="50">
            <x v="1082"/>
            <x v="1085"/>
            <x v="1087"/>
            <x v="1089"/>
            <x v="1091"/>
            <x v="1093"/>
            <x v="1096"/>
            <x v="1097"/>
            <x v="1099"/>
            <x v="1101"/>
            <x v="1109"/>
            <x v="1111"/>
            <x v="1115"/>
            <x v="1116"/>
            <x v="1120"/>
            <x v="1122"/>
            <x v="1129"/>
            <x v="1133"/>
            <x v="1136"/>
            <x v="1137"/>
            <x v="1138"/>
            <x v="1140"/>
            <x v="1141"/>
            <x v="1144"/>
            <x v="1146"/>
            <x v="1148"/>
            <x v="1157"/>
            <x v="1162"/>
            <x v="1164"/>
            <x v="1167"/>
            <x v="1170"/>
            <x v="1174"/>
            <x v="1176"/>
            <x v="1178"/>
            <x v="1181"/>
            <x v="1185"/>
            <x v="1188"/>
            <x v="1190"/>
            <x v="1191"/>
            <x v="1192"/>
            <x v="1193"/>
            <x v="1201"/>
            <x v="1203"/>
            <x v="1204"/>
            <x v="1205"/>
            <x v="1206"/>
            <x v="1207"/>
            <x v="1210"/>
            <x v="1212"/>
            <x v="1213"/>
          </reference>
        </references>
      </pivotArea>
    </format>
    <format dxfId="196">
      <pivotArea dataOnly="0" labelOnly="1" fieldPosition="0">
        <references count="1">
          <reference field="6" count="50">
            <x v="1214"/>
            <x v="1216"/>
            <x v="1220"/>
            <x v="1221"/>
            <x v="1222"/>
            <x v="1226"/>
            <x v="1231"/>
            <x v="1233"/>
            <x v="1236"/>
            <x v="1237"/>
            <x v="1238"/>
            <x v="1240"/>
            <x v="1241"/>
            <x v="1243"/>
            <x v="1250"/>
            <x v="1252"/>
            <x v="1253"/>
            <x v="1255"/>
            <x v="1258"/>
            <x v="1259"/>
            <x v="1263"/>
            <x v="1264"/>
            <x v="1266"/>
            <x v="1267"/>
            <x v="1268"/>
            <x v="1269"/>
            <x v="1273"/>
            <x v="1275"/>
            <x v="1277"/>
            <x v="1278"/>
            <x v="1290"/>
            <x v="1292"/>
            <x v="1294"/>
            <x v="1299"/>
            <x v="1300"/>
            <x v="1303"/>
            <x v="1304"/>
            <x v="1309"/>
            <x v="1310"/>
            <x v="1311"/>
            <x v="1313"/>
            <x v="1318"/>
            <x v="1320"/>
            <x v="1322"/>
            <x v="1326"/>
            <x v="1327"/>
            <x v="1328"/>
            <x v="1337"/>
            <x v="1344"/>
            <x v="1345"/>
          </reference>
        </references>
      </pivotArea>
    </format>
    <format dxfId="195">
      <pivotArea dataOnly="0" labelOnly="1" fieldPosition="0">
        <references count="1">
          <reference field="6" count="50">
            <x v="1353"/>
            <x v="1354"/>
            <x v="1355"/>
            <x v="1356"/>
            <x v="1359"/>
            <x v="1360"/>
            <x v="1367"/>
            <x v="1369"/>
            <x v="1370"/>
            <x v="1372"/>
            <x v="1373"/>
            <x v="1377"/>
            <x v="1379"/>
            <x v="1383"/>
            <x v="1385"/>
            <x v="1389"/>
            <x v="1391"/>
            <x v="1393"/>
            <x v="1395"/>
            <x v="1398"/>
            <x v="1399"/>
            <x v="1402"/>
            <x v="1403"/>
            <x v="1410"/>
            <x v="1413"/>
            <x v="1414"/>
            <x v="1415"/>
            <x v="1421"/>
            <x v="1432"/>
            <x v="1433"/>
            <x v="1435"/>
            <x v="1437"/>
            <x v="1438"/>
            <x v="1443"/>
            <x v="1447"/>
            <x v="1448"/>
            <x v="1461"/>
            <x v="1463"/>
            <x v="1471"/>
            <x v="1478"/>
            <x v="1489"/>
            <x v="1490"/>
            <x v="1492"/>
            <x v="1495"/>
            <x v="1496"/>
            <x v="1499"/>
            <x v="1500"/>
            <x v="1502"/>
            <x v="1509"/>
            <x v="1510"/>
          </reference>
        </references>
      </pivotArea>
    </format>
    <format dxfId="194">
      <pivotArea dataOnly="0" labelOnly="1" fieldPosition="0">
        <references count="1">
          <reference field="6" count="50">
            <x v="1511"/>
            <x v="1512"/>
            <x v="1517"/>
            <x v="1520"/>
            <x v="1523"/>
            <x v="1526"/>
            <x v="1529"/>
            <x v="1530"/>
            <x v="1535"/>
            <x v="1537"/>
            <x v="1538"/>
            <x v="1545"/>
            <x v="1546"/>
            <x v="1557"/>
            <x v="1558"/>
            <x v="1559"/>
            <x v="1560"/>
            <x v="1562"/>
            <x v="1565"/>
            <x v="1567"/>
            <x v="1570"/>
            <x v="1571"/>
            <x v="1575"/>
            <x v="1576"/>
            <x v="1577"/>
            <x v="1579"/>
            <x v="1580"/>
            <x v="1587"/>
            <x v="1592"/>
            <x v="1594"/>
            <x v="1595"/>
            <x v="1601"/>
            <x v="1602"/>
            <x v="1603"/>
            <x v="1605"/>
            <x v="1606"/>
            <x v="1608"/>
            <x v="1610"/>
            <x v="1611"/>
            <x v="1618"/>
            <x v="1621"/>
            <x v="1624"/>
            <x v="1625"/>
            <x v="1627"/>
            <x v="1628"/>
            <x v="1629"/>
            <x v="1631"/>
            <x v="1635"/>
            <x v="1641"/>
            <x v="1642"/>
          </reference>
        </references>
      </pivotArea>
    </format>
    <format dxfId="193">
      <pivotArea dataOnly="0" labelOnly="1" fieldPosition="0">
        <references count="1">
          <reference field="6" count="50">
            <x v="1646"/>
            <x v="1648"/>
            <x v="1650"/>
            <x v="1651"/>
            <x v="1652"/>
            <x v="1656"/>
            <x v="1665"/>
            <x v="1666"/>
            <x v="1668"/>
            <x v="1672"/>
            <x v="1674"/>
            <x v="1681"/>
            <x v="1682"/>
            <x v="1683"/>
            <x v="1684"/>
            <x v="1685"/>
            <x v="1686"/>
            <x v="1689"/>
            <x v="1696"/>
            <x v="1697"/>
            <x v="1703"/>
            <x v="1705"/>
            <x v="1710"/>
            <x v="1716"/>
            <x v="1722"/>
            <x v="1724"/>
            <x v="1726"/>
            <x v="1732"/>
            <x v="1743"/>
            <x v="1744"/>
            <x v="1749"/>
            <x v="1751"/>
            <x v="1752"/>
            <x v="1765"/>
            <x v="1766"/>
            <x v="1767"/>
            <x v="1769"/>
            <x v="1771"/>
            <x v="1774"/>
            <x v="1782"/>
            <x v="1785"/>
            <x v="1792"/>
            <x v="1794"/>
            <x v="1798"/>
            <x v="1800"/>
            <x v="1806"/>
            <x v="1810"/>
            <x v="1812"/>
            <x v="1814"/>
            <x v="1815"/>
          </reference>
        </references>
      </pivotArea>
    </format>
    <format dxfId="192">
      <pivotArea dataOnly="0" labelOnly="1" fieldPosition="0">
        <references count="1">
          <reference field="6" count="50">
            <x v="1819"/>
            <x v="1821"/>
            <x v="1825"/>
            <x v="1829"/>
            <x v="1830"/>
            <x v="1832"/>
            <x v="1833"/>
            <x v="1837"/>
            <x v="1839"/>
            <x v="1840"/>
            <x v="1842"/>
            <x v="1847"/>
            <x v="1851"/>
            <x v="1855"/>
            <x v="1857"/>
            <x v="1861"/>
            <x v="1864"/>
            <x v="1865"/>
            <x v="1867"/>
            <x v="1872"/>
            <x v="1874"/>
            <x v="1877"/>
            <x v="1879"/>
            <x v="1880"/>
            <x v="1881"/>
            <x v="1883"/>
            <x v="1887"/>
            <x v="1889"/>
            <x v="1893"/>
            <x v="1896"/>
            <x v="1898"/>
            <x v="1900"/>
            <x v="1901"/>
            <x v="1902"/>
            <x v="1904"/>
            <x v="1905"/>
            <x v="1908"/>
            <x v="1910"/>
            <x v="1921"/>
            <x v="1927"/>
            <x v="1930"/>
            <x v="1932"/>
            <x v="1936"/>
            <x v="1941"/>
            <x v="1942"/>
            <x v="1943"/>
            <x v="1947"/>
            <x v="1960"/>
            <x v="1964"/>
            <x v="1970"/>
          </reference>
        </references>
      </pivotArea>
    </format>
    <format dxfId="191">
      <pivotArea dataOnly="0" labelOnly="1" fieldPosition="0">
        <references count="1">
          <reference field="6" count="50">
            <x v="1971"/>
            <x v="1975"/>
            <x v="1984"/>
            <x v="1988"/>
            <x v="1989"/>
            <x v="1993"/>
            <x v="1997"/>
            <x v="1999"/>
            <x v="2003"/>
            <x v="2007"/>
            <x v="2009"/>
            <x v="2010"/>
            <x v="2013"/>
            <x v="2014"/>
            <x v="2020"/>
            <x v="2021"/>
            <x v="2023"/>
            <x v="2024"/>
            <x v="2025"/>
            <x v="2026"/>
            <x v="2028"/>
            <x v="2035"/>
            <x v="2036"/>
            <x v="2043"/>
            <x v="2049"/>
            <x v="2066"/>
            <x v="2068"/>
            <x v="2075"/>
            <x v="2076"/>
            <x v="2080"/>
            <x v="2081"/>
            <x v="2087"/>
            <x v="2089"/>
            <x v="2090"/>
            <x v="2091"/>
            <x v="2092"/>
            <x v="2094"/>
            <x v="2096"/>
            <x v="2099"/>
            <x v="2101"/>
            <x v="2103"/>
            <x v="2110"/>
            <x v="2111"/>
            <x v="2119"/>
            <x v="2124"/>
            <x v="2126"/>
            <x v="2128"/>
            <x v="2130"/>
            <x v="2134"/>
            <x v="2136"/>
          </reference>
        </references>
      </pivotArea>
    </format>
    <format dxfId="190">
      <pivotArea dataOnly="0" labelOnly="1" fieldPosition="0">
        <references count="1">
          <reference field="6" count="50">
            <x v="2140"/>
            <x v="2141"/>
            <x v="2144"/>
            <x v="2145"/>
            <x v="2146"/>
            <x v="2155"/>
            <x v="2156"/>
            <x v="2159"/>
            <x v="2163"/>
            <x v="2172"/>
            <x v="2174"/>
            <x v="2179"/>
            <x v="2189"/>
            <x v="2190"/>
            <x v="2193"/>
            <x v="2194"/>
            <x v="2196"/>
            <x v="2201"/>
            <x v="2202"/>
            <x v="2205"/>
            <x v="2207"/>
            <x v="2210"/>
            <x v="2213"/>
            <x v="2216"/>
            <x v="2219"/>
            <x v="2221"/>
            <x v="2222"/>
            <x v="2223"/>
            <x v="2224"/>
            <x v="2227"/>
            <x v="2233"/>
            <x v="2234"/>
            <x v="2236"/>
            <x v="2243"/>
            <x v="2246"/>
            <x v="2252"/>
            <x v="2258"/>
            <x v="2260"/>
            <x v="2261"/>
            <x v="2264"/>
            <x v="2265"/>
            <x v="2272"/>
            <x v="2274"/>
            <x v="2277"/>
            <x v="2278"/>
            <x v="2282"/>
            <x v="2283"/>
            <x v="2287"/>
            <x v="2289"/>
            <x v="2301"/>
          </reference>
        </references>
      </pivotArea>
    </format>
    <format dxfId="189">
      <pivotArea dataOnly="0" labelOnly="1" fieldPosition="0">
        <references count="1">
          <reference field="6" count="50">
            <x v="2304"/>
            <x v="2306"/>
            <x v="2308"/>
            <x v="2311"/>
            <x v="2321"/>
            <x v="2327"/>
            <x v="2333"/>
            <x v="2335"/>
            <x v="2336"/>
            <x v="2337"/>
            <x v="2338"/>
            <x v="2342"/>
            <x v="2343"/>
            <x v="2344"/>
            <x v="2348"/>
            <x v="2351"/>
            <x v="2352"/>
            <x v="2356"/>
            <x v="2357"/>
            <x v="2358"/>
            <x v="2362"/>
            <x v="2363"/>
            <x v="2364"/>
            <x v="2371"/>
            <x v="2373"/>
            <x v="2376"/>
            <x v="2377"/>
            <x v="2381"/>
            <x v="2382"/>
            <x v="2385"/>
            <x v="2387"/>
            <x v="2388"/>
            <x v="2389"/>
            <x v="2390"/>
            <x v="2392"/>
            <x v="2393"/>
            <x v="2394"/>
            <x v="2396"/>
            <x v="2403"/>
            <x v="2404"/>
            <x v="2405"/>
            <x v="2412"/>
            <x v="2413"/>
            <x v="2415"/>
            <x v="2417"/>
            <x v="2421"/>
            <x v="2427"/>
            <x v="2429"/>
            <x v="2430"/>
            <x v="2434"/>
          </reference>
        </references>
      </pivotArea>
    </format>
    <format dxfId="188">
      <pivotArea dataOnly="0" labelOnly="1" fieldPosition="0">
        <references count="1">
          <reference field="6" count="50">
            <x v="2435"/>
            <x v="2443"/>
            <x v="2453"/>
            <x v="2454"/>
            <x v="2459"/>
            <x v="2463"/>
            <x v="2466"/>
            <x v="2473"/>
            <x v="2476"/>
            <x v="2478"/>
            <x v="2479"/>
            <x v="2480"/>
            <x v="2482"/>
            <x v="2484"/>
            <x v="2488"/>
            <x v="2489"/>
            <x v="2494"/>
            <x v="2495"/>
            <x v="2497"/>
            <x v="2500"/>
            <x v="2507"/>
            <x v="2515"/>
            <x v="2521"/>
            <x v="2524"/>
            <x v="2525"/>
            <x v="2527"/>
            <x v="2528"/>
            <x v="2529"/>
            <x v="2530"/>
            <x v="2535"/>
            <x v="2537"/>
            <x v="2542"/>
            <x v="2543"/>
            <x v="2545"/>
            <x v="2546"/>
            <x v="2547"/>
            <x v="2550"/>
            <x v="2561"/>
            <x v="2562"/>
            <x v="2565"/>
            <x v="2570"/>
            <x v="2574"/>
            <x v="2579"/>
            <x v="2584"/>
            <x v="2585"/>
            <x v="2588"/>
            <x v="2593"/>
            <x v="2594"/>
            <x v="2596"/>
            <x v="2599"/>
          </reference>
        </references>
      </pivotArea>
    </format>
    <format dxfId="187">
      <pivotArea dataOnly="0" labelOnly="1" fieldPosition="0">
        <references count="1">
          <reference field="6" count="50">
            <x v="2602"/>
            <x v="2603"/>
            <x v="2607"/>
            <x v="2609"/>
            <x v="2620"/>
            <x v="2626"/>
            <x v="2628"/>
            <x v="2629"/>
            <x v="2632"/>
            <x v="2634"/>
            <x v="2638"/>
            <x v="2639"/>
            <x v="2641"/>
            <x v="2644"/>
            <x v="2648"/>
            <x v="2649"/>
            <x v="2650"/>
            <x v="2651"/>
            <x v="2657"/>
            <x v="2658"/>
            <x v="2659"/>
            <x v="2664"/>
            <x v="2668"/>
            <x v="2669"/>
            <x v="2670"/>
            <x v="2680"/>
            <x v="2682"/>
            <x v="2684"/>
            <x v="2690"/>
            <x v="2692"/>
            <x v="2695"/>
            <x v="2696"/>
            <x v="2697"/>
            <x v="2700"/>
            <x v="2703"/>
            <x v="2709"/>
            <x v="2711"/>
            <x v="2717"/>
            <x v="2718"/>
            <x v="2719"/>
            <x v="2720"/>
            <x v="2723"/>
            <x v="2724"/>
            <x v="2727"/>
            <x v="2728"/>
            <x v="2730"/>
            <x v="2733"/>
            <x v="2734"/>
            <x v="2735"/>
            <x v="2736"/>
          </reference>
        </references>
      </pivotArea>
    </format>
    <format dxfId="186">
      <pivotArea dataOnly="0" labelOnly="1" fieldPosition="0">
        <references count="1">
          <reference field="6" count="49">
            <x v="2738"/>
            <x v="2739"/>
            <x v="2742"/>
            <x v="2743"/>
            <x v="2749"/>
            <x v="2752"/>
            <x v="2753"/>
            <x v="2760"/>
            <x v="2766"/>
            <x v="2768"/>
            <x v="2770"/>
            <x v="2772"/>
            <x v="2773"/>
            <x v="2777"/>
            <x v="2780"/>
            <x v="2781"/>
            <x v="2819"/>
            <x v="2821"/>
            <x v="2823"/>
            <x v="2825"/>
            <x v="2828"/>
            <x v="2829"/>
            <x v="2832"/>
            <x v="2834"/>
            <x v="2839"/>
            <x v="2841"/>
            <x v="2846"/>
            <x v="2851"/>
            <x v="2853"/>
            <x v="2857"/>
            <x v="2864"/>
            <x v="2868"/>
            <x v="2869"/>
            <x v="2873"/>
            <x v="2874"/>
            <x v="2875"/>
            <x v="2878"/>
            <x v="2879"/>
            <x v="2880"/>
            <x v="2886"/>
            <x v="2887"/>
            <x v="2890"/>
            <x v="2894"/>
            <x v="2897"/>
            <x v="2900"/>
            <x v="2901"/>
            <x v="2903"/>
            <x v="2906"/>
            <x v="2908"/>
          </reference>
        </references>
      </pivotArea>
    </format>
    <format dxfId="185">
      <pivotArea dataOnly="0" labelOnly="1" fieldPosition="0">
        <references count="1">
          <reference field="6" count="50">
            <x v="0"/>
            <x v="5"/>
            <x v="11"/>
            <x v="13"/>
            <x v="20"/>
            <x v="27"/>
            <x v="28"/>
            <x v="29"/>
            <x v="30"/>
            <x v="37"/>
            <x v="38"/>
            <x v="41"/>
            <x v="51"/>
            <x v="52"/>
            <x v="53"/>
            <x v="54"/>
            <x v="59"/>
            <x v="61"/>
            <x v="62"/>
            <x v="74"/>
            <x v="78"/>
            <x v="79"/>
            <x v="87"/>
            <x v="91"/>
            <x v="95"/>
            <x v="98"/>
            <x v="110"/>
            <x v="111"/>
            <x v="113"/>
            <x v="118"/>
            <x v="119"/>
            <x v="120"/>
            <x v="121"/>
            <x v="122"/>
            <x v="124"/>
            <x v="127"/>
            <x v="130"/>
            <x v="138"/>
            <x v="140"/>
            <x v="141"/>
            <x v="143"/>
            <x v="158"/>
            <x v="161"/>
            <x v="163"/>
            <x v="164"/>
            <x v="167"/>
            <x v="168"/>
            <x v="172"/>
            <x v="175"/>
            <x v="191"/>
          </reference>
        </references>
      </pivotArea>
    </format>
    <format dxfId="184">
      <pivotArea dataOnly="0" labelOnly="1" fieldPosition="0">
        <references count="1">
          <reference field="6" count="50">
            <x v="197"/>
            <x v="200"/>
            <x v="201"/>
            <x v="209"/>
            <x v="210"/>
            <x v="215"/>
            <x v="229"/>
            <x v="239"/>
            <x v="246"/>
            <x v="247"/>
            <x v="253"/>
            <x v="254"/>
            <x v="255"/>
            <x v="267"/>
            <x v="270"/>
            <x v="283"/>
            <x v="285"/>
            <x v="290"/>
            <x v="295"/>
            <x v="296"/>
            <x v="305"/>
            <x v="308"/>
            <x v="309"/>
            <x v="314"/>
            <x v="316"/>
            <x v="320"/>
            <x v="327"/>
            <x v="329"/>
            <x v="334"/>
            <x v="346"/>
            <x v="347"/>
            <x v="348"/>
            <x v="357"/>
            <x v="366"/>
            <x v="368"/>
            <x v="374"/>
            <x v="382"/>
            <x v="389"/>
            <x v="392"/>
            <x v="395"/>
            <x v="401"/>
            <x v="402"/>
            <x v="404"/>
            <x v="406"/>
            <x v="408"/>
            <x v="413"/>
            <x v="414"/>
            <x v="417"/>
            <x v="419"/>
            <x v="421"/>
          </reference>
        </references>
      </pivotArea>
    </format>
    <format dxfId="183">
      <pivotArea dataOnly="0" labelOnly="1" fieldPosition="0">
        <references count="1">
          <reference field="6" count="50">
            <x v="440"/>
            <x v="441"/>
            <x v="444"/>
            <x v="446"/>
            <x v="448"/>
            <x v="452"/>
            <x v="454"/>
            <x v="456"/>
            <x v="459"/>
            <x v="461"/>
            <x v="464"/>
            <x v="465"/>
            <x v="469"/>
            <x v="477"/>
            <x v="479"/>
            <x v="483"/>
            <x v="485"/>
            <x v="487"/>
            <x v="489"/>
            <x v="492"/>
            <x v="498"/>
            <x v="499"/>
            <x v="502"/>
            <x v="503"/>
            <x v="504"/>
            <x v="509"/>
            <x v="511"/>
            <x v="512"/>
            <x v="517"/>
            <x v="519"/>
            <x v="522"/>
            <x v="526"/>
            <x v="530"/>
            <x v="533"/>
            <x v="537"/>
            <x v="541"/>
            <x v="546"/>
            <x v="550"/>
            <x v="551"/>
            <x v="569"/>
            <x v="577"/>
            <x v="579"/>
            <x v="593"/>
            <x v="594"/>
            <x v="596"/>
            <x v="604"/>
            <x v="622"/>
            <x v="641"/>
            <x v="646"/>
            <x v="682"/>
          </reference>
        </references>
      </pivotArea>
    </format>
    <format dxfId="182">
      <pivotArea dataOnly="0" labelOnly="1" fieldPosition="0">
        <references count="1">
          <reference field="6" count="50">
            <x v="683"/>
            <x v="689"/>
            <x v="692"/>
            <x v="694"/>
            <x v="695"/>
            <x v="699"/>
            <x v="714"/>
            <x v="715"/>
            <x v="720"/>
            <x v="721"/>
            <x v="726"/>
            <x v="728"/>
            <x v="729"/>
            <x v="734"/>
            <x v="740"/>
            <x v="741"/>
            <x v="746"/>
            <x v="754"/>
            <x v="763"/>
            <x v="767"/>
            <x v="768"/>
            <x v="774"/>
            <x v="775"/>
            <x v="778"/>
            <x v="783"/>
            <x v="787"/>
            <x v="794"/>
            <x v="795"/>
            <x v="796"/>
            <x v="797"/>
            <x v="803"/>
            <x v="804"/>
            <x v="805"/>
            <x v="814"/>
            <x v="817"/>
            <x v="818"/>
            <x v="819"/>
            <x v="821"/>
            <x v="825"/>
            <x v="834"/>
            <x v="852"/>
            <x v="854"/>
            <x v="859"/>
            <x v="866"/>
            <x v="867"/>
            <x v="871"/>
            <x v="872"/>
            <x v="877"/>
            <x v="887"/>
            <x v="895"/>
          </reference>
        </references>
      </pivotArea>
    </format>
    <format dxfId="181">
      <pivotArea dataOnly="0" labelOnly="1" fieldPosition="0">
        <references count="1">
          <reference field="6" count="50">
            <x v="897"/>
            <x v="909"/>
            <x v="910"/>
            <x v="911"/>
            <x v="916"/>
            <x v="917"/>
            <x v="918"/>
            <x v="919"/>
            <x v="922"/>
            <x v="923"/>
            <x v="926"/>
            <x v="930"/>
            <x v="936"/>
            <x v="937"/>
            <x v="938"/>
            <x v="942"/>
            <x v="945"/>
            <x v="954"/>
            <x v="955"/>
            <x v="956"/>
            <x v="967"/>
            <x v="968"/>
            <x v="969"/>
            <x v="972"/>
            <x v="973"/>
            <x v="975"/>
            <x v="976"/>
            <x v="984"/>
            <x v="997"/>
            <x v="1000"/>
            <x v="1012"/>
            <x v="1019"/>
            <x v="1021"/>
            <x v="1023"/>
            <x v="1032"/>
            <x v="1038"/>
            <x v="1039"/>
            <x v="1042"/>
            <x v="1050"/>
            <x v="1054"/>
            <x v="1060"/>
            <x v="1065"/>
            <x v="1067"/>
            <x v="1068"/>
            <x v="1074"/>
            <x v="1076"/>
            <x v="1082"/>
            <x v="1087"/>
            <x v="1089"/>
            <x v="1093"/>
          </reference>
        </references>
      </pivotArea>
    </format>
    <format dxfId="180">
      <pivotArea dataOnly="0" labelOnly="1" fieldPosition="0">
        <references count="1">
          <reference field="6" count="50">
            <x v="1109"/>
            <x v="1111"/>
            <x v="1116"/>
            <x v="1129"/>
            <x v="1133"/>
            <x v="1136"/>
            <x v="1137"/>
            <x v="1140"/>
            <x v="1141"/>
            <x v="1144"/>
            <x v="1146"/>
            <x v="1162"/>
            <x v="1164"/>
            <x v="1167"/>
            <x v="1174"/>
            <x v="1178"/>
            <x v="1181"/>
            <x v="1185"/>
            <x v="1188"/>
            <x v="1190"/>
            <x v="1191"/>
            <x v="1192"/>
            <x v="1193"/>
            <x v="1201"/>
            <x v="1203"/>
            <x v="1204"/>
            <x v="1205"/>
            <x v="1210"/>
            <x v="1212"/>
            <x v="1214"/>
            <x v="1220"/>
            <x v="1221"/>
            <x v="1231"/>
            <x v="1233"/>
            <x v="1236"/>
            <x v="1237"/>
            <x v="1238"/>
            <x v="1240"/>
            <x v="1243"/>
            <x v="1250"/>
            <x v="1258"/>
            <x v="1259"/>
            <x v="1263"/>
            <x v="1264"/>
            <x v="1266"/>
            <x v="1267"/>
            <x v="1269"/>
            <x v="1275"/>
            <x v="1278"/>
            <x v="1290"/>
          </reference>
        </references>
      </pivotArea>
    </format>
    <format dxfId="179">
      <pivotArea dataOnly="0" labelOnly="1" fieldPosition="0">
        <references count="1">
          <reference field="6" count="50">
            <x v="1294"/>
            <x v="1299"/>
            <x v="1300"/>
            <x v="1303"/>
            <x v="1309"/>
            <x v="1310"/>
            <x v="1311"/>
            <x v="1320"/>
            <x v="1322"/>
            <x v="1337"/>
            <x v="1344"/>
            <x v="1353"/>
            <x v="1356"/>
            <x v="1360"/>
            <x v="1367"/>
            <x v="1370"/>
            <x v="1372"/>
            <x v="1373"/>
            <x v="1377"/>
            <x v="1379"/>
            <x v="1385"/>
            <x v="1389"/>
            <x v="1391"/>
            <x v="1393"/>
            <x v="1395"/>
            <x v="1398"/>
            <x v="1399"/>
            <x v="1402"/>
            <x v="1403"/>
            <x v="1410"/>
            <x v="1413"/>
            <x v="1414"/>
            <x v="1415"/>
            <x v="1421"/>
            <x v="1433"/>
            <x v="1435"/>
            <x v="1437"/>
            <x v="1438"/>
            <x v="1443"/>
            <x v="1478"/>
            <x v="1489"/>
            <x v="1490"/>
            <x v="1495"/>
            <x v="1496"/>
            <x v="1499"/>
            <x v="1502"/>
            <x v="1509"/>
            <x v="1510"/>
            <x v="1511"/>
            <x v="1517"/>
          </reference>
        </references>
      </pivotArea>
    </format>
    <format dxfId="178">
      <pivotArea dataOnly="0" labelOnly="1" fieldPosition="0">
        <references count="1">
          <reference field="6" count="50">
            <x v="1520"/>
            <x v="1523"/>
            <x v="1526"/>
            <x v="1529"/>
            <x v="1530"/>
            <x v="1535"/>
            <x v="1537"/>
            <x v="1538"/>
            <x v="1545"/>
            <x v="1546"/>
            <x v="1557"/>
            <x v="1558"/>
            <x v="1562"/>
            <x v="1565"/>
            <x v="1567"/>
            <x v="1570"/>
            <x v="1571"/>
            <x v="1575"/>
            <x v="1577"/>
            <x v="1579"/>
            <x v="1580"/>
            <x v="1587"/>
            <x v="1594"/>
            <x v="1595"/>
            <x v="1601"/>
            <x v="1605"/>
            <x v="1606"/>
            <x v="1608"/>
            <x v="1611"/>
            <x v="1618"/>
            <x v="1628"/>
            <x v="1629"/>
            <x v="1631"/>
            <x v="1635"/>
            <x v="1641"/>
            <x v="1642"/>
            <x v="1646"/>
            <x v="1648"/>
            <x v="1650"/>
            <x v="1652"/>
            <x v="1666"/>
            <x v="1668"/>
            <x v="1672"/>
            <x v="1681"/>
            <x v="1684"/>
            <x v="1685"/>
            <x v="1686"/>
            <x v="1689"/>
            <x v="1696"/>
            <x v="1703"/>
          </reference>
        </references>
      </pivotArea>
    </format>
    <format dxfId="177">
      <pivotArea dataOnly="0" labelOnly="1" fieldPosition="0">
        <references count="1">
          <reference field="6" count="50">
            <x v="1705"/>
            <x v="1710"/>
            <x v="1724"/>
            <x v="1726"/>
            <x v="1732"/>
            <x v="1744"/>
            <x v="1749"/>
            <x v="1751"/>
            <x v="1752"/>
            <x v="1765"/>
            <x v="1766"/>
            <x v="1767"/>
            <x v="1769"/>
            <x v="1774"/>
            <x v="1785"/>
            <x v="1792"/>
            <x v="1798"/>
            <x v="1800"/>
            <x v="1806"/>
            <x v="1810"/>
            <x v="1812"/>
            <x v="1819"/>
            <x v="1825"/>
            <x v="1830"/>
            <x v="1833"/>
            <x v="1837"/>
            <x v="1839"/>
            <x v="1840"/>
            <x v="1847"/>
            <x v="1855"/>
            <x v="1861"/>
            <x v="1864"/>
            <x v="1865"/>
            <x v="1867"/>
            <x v="1874"/>
            <x v="1877"/>
            <x v="1879"/>
            <x v="1880"/>
            <x v="1881"/>
            <x v="1883"/>
            <x v="1887"/>
            <x v="1889"/>
            <x v="1893"/>
            <x v="1896"/>
            <x v="1898"/>
            <x v="1900"/>
            <x v="1901"/>
            <x v="1904"/>
            <x v="1905"/>
            <x v="1921"/>
          </reference>
        </references>
      </pivotArea>
    </format>
    <format dxfId="176">
      <pivotArea dataOnly="0" labelOnly="1" fieldPosition="0">
        <references count="1">
          <reference field="6" count="50">
            <x v="1927"/>
            <x v="1930"/>
            <x v="1941"/>
            <x v="1942"/>
            <x v="1970"/>
            <x v="1975"/>
            <x v="1989"/>
            <x v="2003"/>
            <x v="2007"/>
            <x v="2009"/>
            <x v="2010"/>
            <x v="2020"/>
            <x v="2025"/>
            <x v="2026"/>
            <x v="2028"/>
            <x v="2035"/>
            <x v="2068"/>
            <x v="2075"/>
            <x v="2076"/>
            <x v="2087"/>
            <x v="2091"/>
            <x v="2094"/>
            <x v="2101"/>
            <x v="2103"/>
            <x v="2126"/>
            <x v="2128"/>
            <x v="2130"/>
            <x v="2134"/>
            <x v="2136"/>
            <x v="2141"/>
            <x v="2144"/>
            <x v="2146"/>
            <x v="2155"/>
            <x v="2172"/>
            <x v="2179"/>
            <x v="2189"/>
            <x v="2190"/>
            <x v="2193"/>
            <x v="2196"/>
            <x v="2201"/>
            <x v="2207"/>
            <x v="2213"/>
            <x v="2216"/>
            <x v="2221"/>
            <x v="2222"/>
            <x v="2224"/>
            <x v="2233"/>
            <x v="2234"/>
            <x v="2236"/>
            <x v="2252"/>
          </reference>
        </references>
      </pivotArea>
    </format>
    <format dxfId="175">
      <pivotArea dataOnly="0" labelOnly="1" fieldPosition="0">
        <references count="1">
          <reference field="6" count="50">
            <x v="2258"/>
            <x v="2260"/>
            <x v="2261"/>
            <x v="2264"/>
            <x v="2274"/>
            <x v="2277"/>
            <x v="2278"/>
            <x v="2283"/>
            <x v="2287"/>
            <x v="2301"/>
            <x v="2304"/>
            <x v="2306"/>
            <x v="2311"/>
            <x v="2321"/>
            <x v="2327"/>
            <x v="2336"/>
            <x v="2338"/>
            <x v="2342"/>
            <x v="2348"/>
            <x v="2351"/>
            <x v="2356"/>
            <x v="2358"/>
            <x v="2362"/>
            <x v="2363"/>
            <x v="2364"/>
            <x v="2371"/>
            <x v="2373"/>
            <x v="2376"/>
            <x v="2377"/>
            <x v="2382"/>
            <x v="2385"/>
            <x v="2387"/>
            <x v="2388"/>
            <x v="2389"/>
            <x v="2392"/>
            <x v="2394"/>
            <x v="2403"/>
            <x v="2404"/>
            <x v="2405"/>
            <x v="2412"/>
            <x v="2413"/>
            <x v="2415"/>
            <x v="2417"/>
            <x v="2427"/>
            <x v="2430"/>
            <x v="2434"/>
            <x v="2443"/>
            <x v="2453"/>
            <x v="2454"/>
            <x v="2459"/>
          </reference>
        </references>
      </pivotArea>
    </format>
    <format dxfId="174">
      <pivotArea dataOnly="0" labelOnly="1" fieldPosition="0">
        <references count="1">
          <reference field="6" count="50">
            <x v="2463"/>
            <x v="2473"/>
            <x v="2476"/>
            <x v="2478"/>
            <x v="2482"/>
            <x v="2484"/>
            <x v="2489"/>
            <x v="2494"/>
            <x v="2495"/>
            <x v="2500"/>
            <x v="2507"/>
            <x v="2515"/>
            <x v="2521"/>
            <x v="2524"/>
            <x v="2527"/>
            <x v="2528"/>
            <x v="2529"/>
            <x v="2530"/>
            <x v="2537"/>
            <x v="2543"/>
            <x v="2545"/>
            <x v="2547"/>
            <x v="2561"/>
            <x v="2565"/>
            <x v="2570"/>
            <x v="2574"/>
            <x v="2579"/>
            <x v="2584"/>
            <x v="2588"/>
            <x v="2593"/>
            <x v="2594"/>
            <x v="2596"/>
            <x v="2609"/>
            <x v="2626"/>
            <x v="2628"/>
            <x v="2629"/>
            <x v="2634"/>
            <x v="2638"/>
            <x v="2639"/>
            <x v="2644"/>
            <x v="2648"/>
            <x v="2649"/>
            <x v="2651"/>
            <x v="2657"/>
            <x v="2658"/>
            <x v="2659"/>
            <x v="2668"/>
            <x v="2669"/>
            <x v="2670"/>
            <x v="2680"/>
          </reference>
        </references>
      </pivotArea>
    </format>
    <format dxfId="173">
      <pivotArea dataOnly="0" labelOnly="1" fieldPosition="0">
        <references count="1">
          <reference field="6" count="50">
            <x v="2682"/>
            <x v="2684"/>
            <x v="2690"/>
            <x v="2692"/>
            <x v="2695"/>
            <x v="2697"/>
            <x v="2700"/>
            <x v="2703"/>
            <x v="2709"/>
            <x v="2717"/>
            <x v="2718"/>
            <x v="2719"/>
            <x v="2720"/>
            <x v="2724"/>
            <x v="2727"/>
            <x v="2728"/>
            <x v="2734"/>
            <x v="2738"/>
            <x v="2739"/>
            <x v="2742"/>
            <x v="2743"/>
            <x v="2749"/>
            <x v="2752"/>
            <x v="2753"/>
            <x v="2760"/>
            <x v="2768"/>
            <x v="2772"/>
            <x v="2777"/>
            <x v="2780"/>
            <x v="2781"/>
            <x v="2819"/>
            <x v="2821"/>
            <x v="2825"/>
            <x v="2828"/>
            <x v="2829"/>
            <x v="2832"/>
            <x v="2834"/>
            <x v="2841"/>
            <x v="2846"/>
            <x v="2851"/>
            <x v="2864"/>
            <x v="2868"/>
            <x v="2869"/>
            <x v="2874"/>
            <x v="2875"/>
            <x v="2878"/>
            <x v="2879"/>
            <x v="2880"/>
            <x v="2886"/>
            <x v="2887"/>
          </reference>
        </references>
      </pivotArea>
    </format>
    <format dxfId="172">
      <pivotArea collapsedLevelsAreSubtotals="1" fieldPosition="0">
        <references count="1">
          <reference field="6" count="949">
            <x v="0"/>
            <x v="2"/>
            <x v="5"/>
            <x v="11"/>
            <x v="13"/>
            <x v="20"/>
            <x v="25"/>
            <x v="27"/>
            <x v="28"/>
            <x v="29"/>
            <x v="30"/>
            <x v="37"/>
            <x v="38"/>
            <x v="41"/>
            <x v="46"/>
            <x v="47"/>
            <x v="51"/>
            <x v="52"/>
            <x v="53"/>
            <x v="54"/>
            <x v="59"/>
            <x v="61"/>
            <x v="62"/>
            <x v="69"/>
            <x v="74"/>
            <x v="75"/>
            <x v="78"/>
            <x v="79"/>
            <x v="83"/>
            <x v="87"/>
            <x v="91"/>
            <x v="95"/>
            <x v="98"/>
            <x v="99"/>
            <x v="104"/>
            <x v="110"/>
            <x v="111"/>
            <x v="113"/>
            <x v="118"/>
            <x v="119"/>
            <x v="120"/>
            <x v="121"/>
            <x v="122"/>
            <x v="124"/>
            <x v="125"/>
            <x v="127"/>
            <x v="129"/>
            <x v="130"/>
            <x v="132"/>
            <x v="134"/>
            <x v="138"/>
            <x v="140"/>
            <x v="141"/>
            <x v="142"/>
            <x v="143"/>
            <x v="144"/>
            <x v="154"/>
            <x v="158"/>
            <x v="159"/>
            <x v="161"/>
            <x v="163"/>
            <x v="164"/>
            <x v="167"/>
            <x v="168"/>
            <x v="172"/>
            <x v="175"/>
            <x v="183"/>
            <x v="189"/>
            <x v="191"/>
            <x v="195"/>
            <x v="197"/>
            <x v="200"/>
            <x v="201"/>
            <x v="209"/>
            <x v="210"/>
            <x v="215"/>
            <x v="224"/>
            <x v="226"/>
            <x v="229"/>
            <x v="235"/>
            <x v="239"/>
            <x v="246"/>
            <x v="247"/>
            <x v="253"/>
            <x v="254"/>
            <x v="255"/>
            <x v="258"/>
            <x v="267"/>
            <x v="270"/>
            <x v="283"/>
            <x v="285"/>
            <x v="290"/>
            <x v="295"/>
            <x v="296"/>
            <x v="302"/>
            <x v="303"/>
            <x v="305"/>
            <x v="308"/>
            <x v="309"/>
            <x v="314"/>
            <x v="316"/>
            <x v="320"/>
            <x v="327"/>
            <x v="329"/>
            <x v="334"/>
            <x v="336"/>
            <x v="343"/>
            <x v="346"/>
            <x v="347"/>
            <x v="348"/>
            <x v="357"/>
            <x v="366"/>
            <x v="368"/>
            <x v="374"/>
            <x v="381"/>
            <x v="382"/>
            <x v="386"/>
            <x v="388"/>
            <x v="389"/>
            <x v="392"/>
            <x v="395"/>
            <x v="401"/>
            <x v="402"/>
            <x v="404"/>
            <x v="406"/>
            <x v="407"/>
            <x v="408"/>
            <x v="412"/>
            <x v="413"/>
            <x v="414"/>
            <x v="417"/>
            <x v="419"/>
            <x v="420"/>
            <x v="421"/>
            <x v="422"/>
            <x v="427"/>
            <x v="438"/>
            <x v="440"/>
            <x v="441"/>
            <x v="444"/>
            <x v="446"/>
            <x v="448"/>
            <x v="451"/>
            <x v="452"/>
            <x v="454"/>
            <x v="456"/>
            <x v="457"/>
            <x v="459"/>
            <x v="461"/>
            <x v="464"/>
            <x v="465"/>
            <x v="466"/>
            <x v="469"/>
            <x v="477"/>
            <x v="478"/>
            <x v="479"/>
            <x v="480"/>
            <x v="482"/>
            <x v="483"/>
            <x v="485"/>
            <x v="487"/>
            <x v="489"/>
            <x v="491"/>
            <x v="492"/>
            <x v="498"/>
            <x v="499"/>
            <x v="500"/>
            <x v="502"/>
            <x v="503"/>
            <x v="504"/>
            <x v="508"/>
            <x v="509"/>
            <x v="511"/>
            <x v="512"/>
            <x v="517"/>
            <x v="518"/>
            <x v="519"/>
            <x v="522"/>
            <x v="526"/>
            <x v="530"/>
            <x v="533"/>
            <x v="537"/>
            <x v="541"/>
            <x v="546"/>
            <x v="550"/>
            <x v="551"/>
            <x v="557"/>
            <x v="565"/>
            <x v="569"/>
            <x v="576"/>
            <x v="577"/>
            <x v="579"/>
            <x v="581"/>
            <x v="583"/>
            <x v="589"/>
            <x v="593"/>
            <x v="594"/>
            <x v="596"/>
            <x v="604"/>
            <x v="611"/>
            <x v="618"/>
            <x v="622"/>
            <x v="629"/>
            <x v="633"/>
            <x v="640"/>
            <x v="641"/>
            <x v="642"/>
            <x v="646"/>
            <x v="648"/>
            <x v="653"/>
            <x v="656"/>
            <x v="660"/>
            <x v="682"/>
            <x v="683"/>
            <x v="685"/>
            <x v="689"/>
            <x v="692"/>
            <x v="694"/>
            <x v="695"/>
            <x v="698"/>
            <x v="699"/>
            <x v="705"/>
            <x v="714"/>
            <x v="715"/>
            <x v="716"/>
            <x v="720"/>
            <x v="721"/>
            <x v="726"/>
            <x v="728"/>
            <x v="729"/>
            <x v="734"/>
            <x v="740"/>
            <x v="741"/>
            <x v="742"/>
            <x v="744"/>
            <x v="746"/>
            <x v="754"/>
            <x v="763"/>
            <x v="767"/>
            <x v="768"/>
            <x v="774"/>
            <x v="775"/>
            <x v="778"/>
            <x v="781"/>
            <x v="783"/>
            <x v="787"/>
            <x v="793"/>
            <x v="794"/>
            <x v="795"/>
            <x v="796"/>
            <x v="797"/>
            <x v="798"/>
            <x v="799"/>
            <x v="803"/>
            <x v="804"/>
            <x v="805"/>
            <x v="806"/>
            <x v="814"/>
            <x v="817"/>
            <x v="818"/>
            <x v="819"/>
            <x v="821"/>
            <x v="825"/>
            <x v="826"/>
            <x v="830"/>
            <x v="834"/>
            <x v="841"/>
            <x v="847"/>
            <x v="852"/>
            <x v="854"/>
            <x v="858"/>
            <x v="859"/>
            <x v="861"/>
            <x v="864"/>
            <x v="866"/>
            <x v="867"/>
            <x v="871"/>
            <x v="872"/>
            <x v="875"/>
            <x v="877"/>
            <x v="883"/>
            <x v="885"/>
            <x v="886"/>
            <x v="887"/>
            <x v="891"/>
            <x v="895"/>
            <x v="897"/>
            <x v="900"/>
            <x v="909"/>
            <x v="910"/>
            <x v="911"/>
            <x v="912"/>
            <x v="913"/>
            <x v="916"/>
            <x v="917"/>
            <x v="918"/>
            <x v="919"/>
            <x v="922"/>
            <x v="923"/>
            <x v="926"/>
            <x v="930"/>
            <x v="936"/>
            <x v="937"/>
            <x v="938"/>
            <x v="942"/>
            <x v="945"/>
            <x v="946"/>
            <x v="951"/>
            <x v="952"/>
            <x v="953"/>
            <x v="954"/>
            <x v="955"/>
            <x v="956"/>
            <x v="963"/>
            <x v="967"/>
            <x v="968"/>
            <x v="969"/>
            <x v="972"/>
            <x v="973"/>
            <x v="975"/>
            <x v="976"/>
            <x v="981"/>
            <x v="984"/>
            <x v="997"/>
            <x v="1000"/>
            <x v="1005"/>
            <x v="1009"/>
            <x v="1012"/>
            <x v="1015"/>
            <x v="1019"/>
            <x v="1021"/>
            <x v="1023"/>
            <x v="1024"/>
            <x v="1032"/>
            <x v="1038"/>
            <x v="1039"/>
            <x v="1040"/>
            <x v="1042"/>
            <x v="1045"/>
            <x v="1050"/>
            <x v="1054"/>
            <x v="1060"/>
            <x v="1063"/>
            <x v="1065"/>
            <x v="1066"/>
            <x v="1067"/>
            <x v="1068"/>
            <x v="1074"/>
            <x v="1076"/>
            <x v="1079"/>
            <x v="1082"/>
            <x v="1085"/>
            <x v="1087"/>
            <x v="1089"/>
            <x v="1091"/>
            <x v="1093"/>
            <x v="1096"/>
            <x v="1097"/>
            <x v="1099"/>
            <x v="1101"/>
            <x v="1109"/>
            <x v="1111"/>
            <x v="1115"/>
            <x v="1116"/>
            <x v="1120"/>
            <x v="1122"/>
            <x v="1129"/>
            <x v="1133"/>
            <x v="1136"/>
            <x v="1137"/>
            <x v="1138"/>
            <x v="1140"/>
            <x v="1141"/>
            <x v="1144"/>
            <x v="1146"/>
            <x v="1148"/>
            <x v="1157"/>
            <x v="1162"/>
            <x v="1164"/>
            <x v="1167"/>
            <x v="1170"/>
            <x v="1174"/>
            <x v="1176"/>
            <x v="1178"/>
            <x v="1181"/>
            <x v="1185"/>
            <x v="1188"/>
            <x v="1190"/>
            <x v="1191"/>
            <x v="1192"/>
            <x v="1193"/>
            <x v="1201"/>
            <x v="1203"/>
            <x v="1204"/>
            <x v="1205"/>
            <x v="1206"/>
            <x v="1207"/>
            <x v="1210"/>
            <x v="1212"/>
            <x v="1213"/>
            <x v="1214"/>
            <x v="1216"/>
            <x v="1220"/>
            <x v="1221"/>
            <x v="1222"/>
            <x v="1226"/>
            <x v="1231"/>
            <x v="1233"/>
            <x v="1236"/>
            <x v="1237"/>
            <x v="1238"/>
            <x v="1240"/>
            <x v="1241"/>
            <x v="1243"/>
            <x v="1250"/>
            <x v="1252"/>
            <x v="1253"/>
            <x v="1255"/>
            <x v="1258"/>
            <x v="1259"/>
            <x v="1263"/>
            <x v="1264"/>
            <x v="1266"/>
            <x v="1267"/>
            <x v="1268"/>
            <x v="1269"/>
            <x v="1273"/>
            <x v="1275"/>
            <x v="1277"/>
            <x v="1278"/>
            <x v="1290"/>
            <x v="1292"/>
            <x v="1294"/>
            <x v="1299"/>
            <x v="1300"/>
            <x v="1303"/>
            <x v="1304"/>
            <x v="1309"/>
            <x v="1310"/>
            <x v="1311"/>
            <x v="1313"/>
            <x v="1318"/>
            <x v="1320"/>
            <x v="1322"/>
            <x v="1326"/>
            <x v="1327"/>
            <x v="1328"/>
            <x v="1337"/>
            <x v="1344"/>
            <x v="1345"/>
            <x v="1353"/>
            <x v="1354"/>
            <x v="1355"/>
            <x v="1356"/>
            <x v="1359"/>
            <x v="1360"/>
            <x v="1367"/>
            <x v="1369"/>
            <x v="1370"/>
            <x v="1372"/>
            <x v="1373"/>
            <x v="1377"/>
            <x v="1379"/>
            <x v="1383"/>
            <x v="1385"/>
            <x v="1389"/>
            <x v="1391"/>
            <x v="1393"/>
            <x v="1395"/>
            <x v="1398"/>
            <x v="1399"/>
            <x v="1402"/>
            <x v="1403"/>
            <x v="1410"/>
            <x v="1413"/>
            <x v="1414"/>
            <x v="1415"/>
            <x v="1421"/>
            <x v="1432"/>
            <x v="1433"/>
            <x v="1435"/>
            <x v="1437"/>
            <x v="1438"/>
            <x v="1443"/>
            <x v="1447"/>
            <x v="1448"/>
            <x v="1461"/>
            <x v="1463"/>
            <x v="1471"/>
            <x v="1478"/>
            <x v="1489"/>
            <x v="1490"/>
            <x v="1492"/>
            <x v="1495"/>
            <x v="1496"/>
            <x v="1499"/>
            <x v="1500"/>
            <x v="1502"/>
            <x v="1509"/>
            <x v="1510"/>
            <x v="1511"/>
            <x v="1512"/>
            <x v="1517"/>
            <x v="1520"/>
            <x v="1523"/>
            <x v="1526"/>
            <x v="1529"/>
            <x v="1530"/>
            <x v="1535"/>
            <x v="1537"/>
            <x v="1538"/>
            <x v="1545"/>
            <x v="1546"/>
            <x v="1557"/>
            <x v="1558"/>
            <x v="1559"/>
            <x v="1560"/>
            <x v="1562"/>
            <x v="1565"/>
            <x v="1567"/>
            <x v="1570"/>
            <x v="1571"/>
            <x v="1575"/>
            <x v="1576"/>
            <x v="1577"/>
            <x v="1579"/>
            <x v="1580"/>
            <x v="1587"/>
            <x v="1592"/>
            <x v="1594"/>
            <x v="1595"/>
            <x v="1601"/>
            <x v="1602"/>
            <x v="1603"/>
            <x v="1605"/>
            <x v="1606"/>
            <x v="1608"/>
            <x v="1610"/>
            <x v="1611"/>
            <x v="1618"/>
            <x v="1621"/>
            <x v="1624"/>
            <x v="1625"/>
            <x v="1627"/>
            <x v="1628"/>
            <x v="1629"/>
            <x v="1631"/>
            <x v="1635"/>
            <x v="1641"/>
            <x v="1642"/>
            <x v="1646"/>
            <x v="1648"/>
            <x v="1650"/>
            <x v="1651"/>
            <x v="1652"/>
            <x v="1656"/>
            <x v="1665"/>
            <x v="1666"/>
            <x v="1668"/>
            <x v="1672"/>
            <x v="1674"/>
            <x v="1681"/>
            <x v="1682"/>
            <x v="1683"/>
            <x v="1684"/>
            <x v="1685"/>
            <x v="1686"/>
            <x v="1689"/>
            <x v="1696"/>
            <x v="1697"/>
            <x v="1703"/>
            <x v="1705"/>
            <x v="1710"/>
            <x v="1716"/>
            <x v="1722"/>
            <x v="1724"/>
            <x v="1726"/>
            <x v="1732"/>
            <x v="1743"/>
            <x v="1744"/>
            <x v="1749"/>
            <x v="1751"/>
            <x v="1752"/>
            <x v="1765"/>
            <x v="1766"/>
            <x v="1767"/>
            <x v="1769"/>
            <x v="1771"/>
            <x v="1774"/>
            <x v="1782"/>
            <x v="1785"/>
            <x v="1792"/>
            <x v="1794"/>
            <x v="1798"/>
            <x v="1800"/>
            <x v="1806"/>
            <x v="1810"/>
            <x v="1812"/>
            <x v="1814"/>
            <x v="1815"/>
            <x v="1819"/>
            <x v="1821"/>
            <x v="1825"/>
            <x v="1829"/>
            <x v="1830"/>
            <x v="1832"/>
            <x v="1833"/>
            <x v="1837"/>
            <x v="1839"/>
            <x v="1840"/>
            <x v="1842"/>
            <x v="1847"/>
            <x v="1851"/>
            <x v="1855"/>
            <x v="1857"/>
            <x v="1861"/>
            <x v="1864"/>
            <x v="1865"/>
            <x v="1867"/>
            <x v="1872"/>
            <x v="1874"/>
            <x v="1877"/>
            <x v="1879"/>
            <x v="1880"/>
            <x v="1881"/>
            <x v="1883"/>
            <x v="1887"/>
            <x v="1889"/>
            <x v="1893"/>
            <x v="1896"/>
            <x v="1898"/>
            <x v="1900"/>
            <x v="1901"/>
            <x v="1902"/>
            <x v="1904"/>
            <x v="1905"/>
            <x v="1908"/>
            <x v="1910"/>
            <x v="1921"/>
            <x v="1927"/>
            <x v="1930"/>
            <x v="1932"/>
            <x v="1936"/>
            <x v="1941"/>
            <x v="1942"/>
            <x v="1943"/>
            <x v="1947"/>
            <x v="1960"/>
            <x v="1964"/>
            <x v="1970"/>
            <x v="1971"/>
            <x v="1975"/>
            <x v="1984"/>
            <x v="1988"/>
            <x v="1989"/>
            <x v="1993"/>
            <x v="1997"/>
            <x v="1999"/>
            <x v="2003"/>
            <x v="2007"/>
            <x v="2009"/>
            <x v="2010"/>
            <x v="2013"/>
            <x v="2014"/>
            <x v="2020"/>
            <x v="2021"/>
            <x v="2023"/>
            <x v="2024"/>
            <x v="2025"/>
            <x v="2026"/>
            <x v="2028"/>
            <x v="2035"/>
            <x v="2036"/>
            <x v="2043"/>
            <x v="2049"/>
            <x v="2066"/>
            <x v="2068"/>
            <x v="2075"/>
            <x v="2076"/>
            <x v="2080"/>
            <x v="2081"/>
            <x v="2087"/>
            <x v="2089"/>
            <x v="2090"/>
            <x v="2091"/>
            <x v="2092"/>
            <x v="2094"/>
            <x v="2096"/>
            <x v="2099"/>
            <x v="2101"/>
            <x v="2103"/>
            <x v="2110"/>
            <x v="2111"/>
            <x v="2119"/>
            <x v="2124"/>
            <x v="2126"/>
            <x v="2128"/>
            <x v="2130"/>
            <x v="2134"/>
            <x v="2136"/>
            <x v="2140"/>
            <x v="2141"/>
            <x v="2144"/>
            <x v="2145"/>
            <x v="2146"/>
            <x v="2155"/>
            <x v="2156"/>
            <x v="2159"/>
            <x v="2163"/>
            <x v="2172"/>
            <x v="2174"/>
            <x v="2179"/>
            <x v="2189"/>
            <x v="2190"/>
            <x v="2193"/>
            <x v="2194"/>
            <x v="2196"/>
            <x v="2201"/>
            <x v="2202"/>
            <x v="2205"/>
            <x v="2207"/>
            <x v="2210"/>
            <x v="2213"/>
            <x v="2216"/>
            <x v="2219"/>
            <x v="2221"/>
            <x v="2222"/>
            <x v="2223"/>
            <x v="2224"/>
            <x v="2227"/>
            <x v="2233"/>
            <x v="2234"/>
            <x v="2236"/>
            <x v="2243"/>
            <x v="2246"/>
            <x v="2252"/>
            <x v="2258"/>
            <x v="2260"/>
            <x v="2261"/>
            <x v="2264"/>
            <x v="2265"/>
            <x v="2272"/>
            <x v="2274"/>
            <x v="2277"/>
            <x v="2278"/>
            <x v="2282"/>
            <x v="2283"/>
            <x v="2287"/>
            <x v="2289"/>
            <x v="2301"/>
            <x v="2304"/>
            <x v="2306"/>
            <x v="2308"/>
            <x v="2311"/>
            <x v="2321"/>
            <x v="2327"/>
            <x v="2333"/>
            <x v="2335"/>
            <x v="2336"/>
            <x v="2337"/>
            <x v="2338"/>
            <x v="2342"/>
            <x v="2343"/>
            <x v="2344"/>
            <x v="2348"/>
            <x v="2351"/>
            <x v="2352"/>
            <x v="2356"/>
            <x v="2357"/>
            <x v="2358"/>
            <x v="2362"/>
            <x v="2363"/>
            <x v="2364"/>
            <x v="2371"/>
            <x v="2373"/>
            <x v="2376"/>
            <x v="2377"/>
            <x v="2381"/>
            <x v="2382"/>
            <x v="2385"/>
            <x v="2387"/>
            <x v="2388"/>
            <x v="2389"/>
            <x v="2390"/>
            <x v="2392"/>
            <x v="2393"/>
            <x v="2394"/>
            <x v="2396"/>
            <x v="2403"/>
            <x v="2404"/>
            <x v="2405"/>
            <x v="2412"/>
            <x v="2413"/>
            <x v="2415"/>
            <x v="2417"/>
            <x v="2421"/>
            <x v="2427"/>
            <x v="2429"/>
            <x v="2430"/>
            <x v="2434"/>
            <x v="2435"/>
            <x v="2443"/>
            <x v="2453"/>
            <x v="2454"/>
            <x v="2459"/>
            <x v="2463"/>
            <x v="2466"/>
            <x v="2473"/>
            <x v="2476"/>
            <x v="2478"/>
            <x v="2479"/>
            <x v="2480"/>
            <x v="2482"/>
            <x v="2484"/>
            <x v="2488"/>
            <x v="2489"/>
            <x v="2494"/>
            <x v="2495"/>
            <x v="2497"/>
            <x v="2500"/>
            <x v="2507"/>
            <x v="2515"/>
            <x v="2521"/>
            <x v="2524"/>
            <x v="2525"/>
            <x v="2527"/>
            <x v="2528"/>
            <x v="2529"/>
            <x v="2530"/>
            <x v="2535"/>
            <x v="2537"/>
            <x v="2542"/>
            <x v="2543"/>
            <x v="2545"/>
            <x v="2546"/>
            <x v="2547"/>
            <x v="2550"/>
            <x v="2561"/>
            <x v="2562"/>
            <x v="2565"/>
            <x v="2570"/>
            <x v="2574"/>
            <x v="2579"/>
            <x v="2584"/>
            <x v="2585"/>
            <x v="2588"/>
            <x v="2593"/>
            <x v="2594"/>
            <x v="2596"/>
            <x v="2599"/>
            <x v="2602"/>
            <x v="2603"/>
            <x v="2607"/>
            <x v="2609"/>
            <x v="2620"/>
            <x v="2626"/>
            <x v="2628"/>
            <x v="2629"/>
            <x v="2632"/>
            <x v="2634"/>
            <x v="2638"/>
            <x v="2639"/>
            <x v="2641"/>
            <x v="2644"/>
            <x v="2648"/>
            <x v="2649"/>
            <x v="2650"/>
            <x v="2651"/>
            <x v="2657"/>
            <x v="2658"/>
            <x v="2659"/>
            <x v="2664"/>
            <x v="2668"/>
            <x v="2669"/>
            <x v="2670"/>
            <x v="2680"/>
            <x v="2682"/>
            <x v="2684"/>
            <x v="2690"/>
            <x v="2692"/>
            <x v="2695"/>
            <x v="2696"/>
            <x v="2697"/>
            <x v="2700"/>
            <x v="2703"/>
            <x v="2709"/>
            <x v="2711"/>
            <x v="2717"/>
            <x v="2718"/>
            <x v="2719"/>
            <x v="2720"/>
            <x v="2723"/>
            <x v="2724"/>
            <x v="2727"/>
            <x v="2728"/>
            <x v="2730"/>
            <x v="2733"/>
            <x v="2734"/>
            <x v="2735"/>
            <x v="2736"/>
            <x v="2738"/>
            <x v="2739"/>
            <x v="2742"/>
            <x v="2743"/>
            <x v="2749"/>
            <x v="2752"/>
            <x v="2753"/>
            <x v="2760"/>
            <x v="2766"/>
            <x v="2768"/>
            <x v="2770"/>
            <x v="2772"/>
            <x v="2773"/>
            <x v="2777"/>
            <x v="2780"/>
            <x v="2781"/>
            <x v="2819"/>
            <x v="2821"/>
            <x v="2823"/>
            <x v="2825"/>
            <x v="2828"/>
            <x v="2829"/>
            <x v="2832"/>
            <x v="2834"/>
            <x v="2839"/>
            <x v="2841"/>
            <x v="2846"/>
            <x v="2851"/>
            <x v="2853"/>
            <x v="2857"/>
            <x v="2864"/>
            <x v="2868"/>
            <x v="2869"/>
            <x v="2873"/>
            <x v="2874"/>
            <x v="2875"/>
            <x v="2878"/>
            <x v="2879"/>
            <x v="2880"/>
            <x v="2886"/>
            <x v="2887"/>
            <x v="2890"/>
            <x v="2894"/>
            <x v="2897"/>
            <x v="2900"/>
            <x v="2901"/>
            <x v="2903"/>
            <x v="2906"/>
            <x v="2908"/>
          </reference>
        </references>
      </pivotArea>
    </format>
    <format dxfId="171">
      <pivotArea collapsedLevelsAreSubtotals="1" fieldPosition="0">
        <references count="2">
          <reference field="6" count="657">
            <x v="0"/>
            <x v="5"/>
            <x v="11"/>
            <x v="13"/>
            <x v="20"/>
            <x v="27"/>
            <x v="28"/>
            <x v="29"/>
            <x v="30"/>
            <x v="37"/>
            <x v="38"/>
            <x v="41"/>
            <x v="51"/>
            <x v="52"/>
            <x v="53"/>
            <x v="54"/>
            <x v="59"/>
            <x v="61"/>
            <x v="62"/>
            <x v="74"/>
            <x v="78"/>
            <x v="79"/>
            <x v="87"/>
            <x v="91"/>
            <x v="95"/>
            <x v="98"/>
            <x v="110"/>
            <x v="111"/>
            <x v="113"/>
            <x v="118"/>
            <x v="119"/>
            <x v="120"/>
            <x v="121"/>
            <x v="122"/>
            <x v="124"/>
            <x v="127"/>
            <x v="130"/>
            <x v="138"/>
            <x v="140"/>
            <x v="141"/>
            <x v="143"/>
            <x v="158"/>
            <x v="161"/>
            <x v="163"/>
            <x v="164"/>
            <x v="167"/>
            <x v="168"/>
            <x v="172"/>
            <x v="175"/>
            <x v="191"/>
            <x v="197"/>
            <x v="200"/>
            <x v="201"/>
            <x v="209"/>
            <x v="210"/>
            <x v="215"/>
            <x v="229"/>
            <x v="239"/>
            <x v="246"/>
            <x v="247"/>
            <x v="253"/>
            <x v="254"/>
            <x v="255"/>
            <x v="267"/>
            <x v="270"/>
            <x v="283"/>
            <x v="285"/>
            <x v="290"/>
            <x v="295"/>
            <x v="296"/>
            <x v="305"/>
            <x v="308"/>
            <x v="309"/>
            <x v="314"/>
            <x v="316"/>
            <x v="320"/>
            <x v="327"/>
            <x v="329"/>
            <x v="334"/>
            <x v="346"/>
            <x v="347"/>
            <x v="348"/>
            <x v="357"/>
            <x v="366"/>
            <x v="368"/>
            <x v="374"/>
            <x v="382"/>
            <x v="389"/>
            <x v="392"/>
            <x v="395"/>
            <x v="401"/>
            <x v="402"/>
            <x v="404"/>
            <x v="406"/>
            <x v="408"/>
            <x v="413"/>
            <x v="414"/>
            <x v="417"/>
            <x v="419"/>
            <x v="421"/>
            <x v="440"/>
            <x v="441"/>
            <x v="444"/>
            <x v="446"/>
            <x v="448"/>
            <x v="452"/>
            <x v="454"/>
            <x v="456"/>
            <x v="459"/>
            <x v="461"/>
            <x v="464"/>
            <x v="465"/>
            <x v="469"/>
            <x v="477"/>
            <x v="479"/>
            <x v="483"/>
            <x v="485"/>
            <x v="487"/>
            <x v="489"/>
            <x v="492"/>
            <x v="498"/>
            <x v="499"/>
            <x v="502"/>
            <x v="503"/>
            <x v="504"/>
            <x v="509"/>
            <x v="511"/>
            <x v="512"/>
            <x v="517"/>
            <x v="519"/>
            <x v="522"/>
            <x v="526"/>
            <x v="530"/>
            <x v="533"/>
            <x v="537"/>
            <x v="541"/>
            <x v="546"/>
            <x v="550"/>
            <x v="551"/>
            <x v="569"/>
            <x v="577"/>
            <x v="579"/>
            <x v="593"/>
            <x v="594"/>
            <x v="596"/>
            <x v="604"/>
            <x v="622"/>
            <x v="641"/>
            <x v="646"/>
            <x v="682"/>
            <x v="683"/>
            <x v="689"/>
            <x v="692"/>
            <x v="694"/>
            <x v="695"/>
            <x v="699"/>
            <x v="714"/>
            <x v="715"/>
            <x v="720"/>
            <x v="721"/>
            <x v="726"/>
            <x v="728"/>
            <x v="729"/>
            <x v="734"/>
            <x v="740"/>
            <x v="741"/>
            <x v="746"/>
            <x v="754"/>
            <x v="763"/>
            <x v="767"/>
            <x v="768"/>
            <x v="774"/>
            <x v="775"/>
            <x v="778"/>
            <x v="783"/>
            <x v="787"/>
            <x v="794"/>
            <x v="795"/>
            <x v="796"/>
            <x v="797"/>
            <x v="803"/>
            <x v="804"/>
            <x v="805"/>
            <x v="814"/>
            <x v="817"/>
            <x v="818"/>
            <x v="819"/>
            <x v="821"/>
            <x v="825"/>
            <x v="834"/>
            <x v="852"/>
            <x v="854"/>
            <x v="859"/>
            <x v="866"/>
            <x v="867"/>
            <x v="871"/>
            <x v="872"/>
            <x v="877"/>
            <x v="887"/>
            <x v="895"/>
            <x v="897"/>
            <x v="909"/>
            <x v="910"/>
            <x v="911"/>
            <x v="916"/>
            <x v="917"/>
            <x v="918"/>
            <x v="919"/>
            <x v="922"/>
            <x v="923"/>
            <x v="926"/>
            <x v="930"/>
            <x v="936"/>
            <x v="937"/>
            <x v="938"/>
            <x v="942"/>
            <x v="945"/>
            <x v="954"/>
            <x v="955"/>
            <x v="956"/>
            <x v="967"/>
            <x v="968"/>
            <x v="969"/>
            <x v="972"/>
            <x v="973"/>
            <x v="975"/>
            <x v="976"/>
            <x v="984"/>
            <x v="997"/>
            <x v="1000"/>
            <x v="1012"/>
            <x v="1019"/>
            <x v="1021"/>
            <x v="1023"/>
            <x v="1032"/>
            <x v="1038"/>
            <x v="1039"/>
            <x v="1042"/>
            <x v="1050"/>
            <x v="1054"/>
            <x v="1060"/>
            <x v="1065"/>
            <x v="1067"/>
            <x v="1068"/>
            <x v="1074"/>
            <x v="1076"/>
            <x v="1082"/>
            <x v="1087"/>
            <x v="1089"/>
            <x v="1093"/>
            <x v="1109"/>
            <x v="1111"/>
            <x v="1116"/>
            <x v="1129"/>
            <x v="1133"/>
            <x v="1136"/>
            <x v="1137"/>
            <x v="1140"/>
            <x v="1141"/>
            <x v="1144"/>
            <x v="1146"/>
            <x v="1162"/>
            <x v="1164"/>
            <x v="1167"/>
            <x v="1174"/>
            <x v="1178"/>
            <x v="1181"/>
            <x v="1185"/>
            <x v="1188"/>
            <x v="1190"/>
            <x v="1191"/>
            <x v="1192"/>
            <x v="1193"/>
            <x v="1201"/>
            <x v="1203"/>
            <x v="1204"/>
            <x v="1205"/>
            <x v="1210"/>
            <x v="1212"/>
            <x v="1214"/>
            <x v="1220"/>
            <x v="1221"/>
            <x v="1231"/>
            <x v="1233"/>
            <x v="1236"/>
            <x v="1237"/>
            <x v="1238"/>
            <x v="1240"/>
            <x v="1243"/>
            <x v="1250"/>
            <x v="1258"/>
            <x v="1259"/>
            <x v="1263"/>
            <x v="1264"/>
            <x v="1266"/>
            <x v="1267"/>
            <x v="1269"/>
            <x v="1275"/>
            <x v="1278"/>
            <x v="1290"/>
            <x v="1294"/>
            <x v="1299"/>
            <x v="1300"/>
            <x v="1303"/>
            <x v="1309"/>
            <x v="1310"/>
            <x v="1311"/>
            <x v="1320"/>
            <x v="1322"/>
            <x v="1337"/>
            <x v="1344"/>
            <x v="1353"/>
            <x v="1356"/>
            <x v="1360"/>
            <x v="1367"/>
            <x v="1370"/>
            <x v="1372"/>
            <x v="1373"/>
            <x v="1377"/>
            <x v="1379"/>
            <x v="1385"/>
            <x v="1389"/>
            <x v="1391"/>
            <x v="1393"/>
            <x v="1395"/>
            <x v="1398"/>
            <x v="1399"/>
            <x v="1402"/>
            <x v="1403"/>
            <x v="1410"/>
            <x v="1413"/>
            <x v="1414"/>
            <x v="1415"/>
            <x v="1421"/>
            <x v="1433"/>
            <x v="1435"/>
            <x v="1437"/>
            <x v="1438"/>
            <x v="1443"/>
            <x v="1478"/>
            <x v="1489"/>
            <x v="1490"/>
            <x v="1495"/>
            <x v="1496"/>
            <x v="1499"/>
            <x v="1502"/>
            <x v="1509"/>
            <x v="1510"/>
            <x v="1511"/>
            <x v="1517"/>
            <x v="1520"/>
            <x v="1523"/>
            <x v="1526"/>
            <x v="1529"/>
            <x v="1530"/>
            <x v="1535"/>
            <x v="1537"/>
            <x v="1538"/>
            <x v="1545"/>
            <x v="1546"/>
            <x v="1557"/>
            <x v="1558"/>
            <x v="1562"/>
            <x v="1565"/>
            <x v="1567"/>
            <x v="1570"/>
            <x v="1571"/>
            <x v="1575"/>
            <x v="1577"/>
            <x v="1579"/>
            <x v="1580"/>
            <x v="1587"/>
            <x v="1594"/>
            <x v="1595"/>
            <x v="1601"/>
            <x v="1605"/>
            <x v="1606"/>
            <x v="1608"/>
            <x v="1611"/>
            <x v="1618"/>
            <x v="1628"/>
            <x v="1629"/>
            <x v="1631"/>
            <x v="1635"/>
            <x v="1641"/>
            <x v="1642"/>
            <x v="1646"/>
            <x v="1648"/>
            <x v="1650"/>
            <x v="1652"/>
            <x v="1666"/>
            <x v="1668"/>
            <x v="1672"/>
            <x v="1681"/>
            <x v="1684"/>
            <x v="1685"/>
            <x v="1686"/>
            <x v="1689"/>
            <x v="1696"/>
            <x v="1703"/>
            <x v="1705"/>
            <x v="1710"/>
            <x v="1724"/>
            <x v="1726"/>
            <x v="1732"/>
            <x v="1744"/>
            <x v="1749"/>
            <x v="1751"/>
            <x v="1752"/>
            <x v="1765"/>
            <x v="1766"/>
            <x v="1767"/>
            <x v="1769"/>
            <x v="1774"/>
            <x v="1785"/>
            <x v="1792"/>
            <x v="1798"/>
            <x v="1800"/>
            <x v="1806"/>
            <x v="1810"/>
            <x v="1812"/>
            <x v="1819"/>
            <x v="1825"/>
            <x v="1830"/>
            <x v="1833"/>
            <x v="1837"/>
            <x v="1839"/>
            <x v="1840"/>
            <x v="1847"/>
            <x v="1855"/>
            <x v="1861"/>
            <x v="1864"/>
            <x v="1865"/>
            <x v="1867"/>
            <x v="1874"/>
            <x v="1877"/>
            <x v="1879"/>
            <x v="1880"/>
            <x v="1881"/>
            <x v="1883"/>
            <x v="1887"/>
            <x v="1889"/>
            <x v="1893"/>
            <x v="1896"/>
            <x v="1898"/>
            <x v="1900"/>
            <x v="1901"/>
            <x v="1904"/>
            <x v="1905"/>
            <x v="1921"/>
            <x v="1927"/>
            <x v="1930"/>
            <x v="1941"/>
            <x v="1942"/>
            <x v="1970"/>
            <x v="1975"/>
            <x v="1989"/>
            <x v="2003"/>
            <x v="2007"/>
            <x v="2009"/>
            <x v="2010"/>
            <x v="2020"/>
            <x v="2025"/>
            <x v="2026"/>
            <x v="2028"/>
            <x v="2035"/>
            <x v="2068"/>
            <x v="2075"/>
            <x v="2076"/>
            <x v="2087"/>
            <x v="2091"/>
            <x v="2094"/>
            <x v="2101"/>
            <x v="2103"/>
            <x v="2126"/>
            <x v="2128"/>
            <x v="2130"/>
            <x v="2134"/>
            <x v="2136"/>
            <x v="2141"/>
            <x v="2144"/>
            <x v="2146"/>
            <x v="2155"/>
            <x v="2172"/>
            <x v="2179"/>
            <x v="2189"/>
            <x v="2190"/>
            <x v="2193"/>
            <x v="2196"/>
            <x v="2201"/>
            <x v="2207"/>
            <x v="2213"/>
            <x v="2216"/>
            <x v="2221"/>
            <x v="2222"/>
            <x v="2224"/>
            <x v="2233"/>
            <x v="2234"/>
            <x v="2236"/>
            <x v="2252"/>
            <x v="2258"/>
            <x v="2260"/>
            <x v="2261"/>
            <x v="2264"/>
            <x v="2274"/>
            <x v="2277"/>
            <x v="2278"/>
            <x v="2283"/>
            <x v="2287"/>
            <x v="2301"/>
            <x v="2304"/>
            <x v="2306"/>
            <x v="2311"/>
            <x v="2321"/>
            <x v="2327"/>
            <x v="2336"/>
            <x v="2338"/>
            <x v="2342"/>
            <x v="2348"/>
            <x v="2351"/>
            <x v="2356"/>
            <x v="2358"/>
            <x v="2362"/>
            <x v="2363"/>
            <x v="2364"/>
            <x v="2371"/>
            <x v="2373"/>
            <x v="2376"/>
            <x v="2377"/>
            <x v="2382"/>
            <x v="2385"/>
            <x v="2387"/>
            <x v="2388"/>
            <x v="2389"/>
            <x v="2392"/>
            <x v="2394"/>
            <x v="2403"/>
            <x v="2404"/>
            <x v="2405"/>
            <x v="2412"/>
            <x v="2413"/>
            <x v="2415"/>
            <x v="2417"/>
            <x v="2427"/>
            <x v="2430"/>
            <x v="2434"/>
            <x v="2443"/>
            <x v="2453"/>
            <x v="2454"/>
            <x v="2459"/>
            <x v="2463"/>
            <x v="2473"/>
            <x v="2476"/>
            <x v="2478"/>
            <x v="2482"/>
            <x v="2484"/>
            <x v="2489"/>
            <x v="2494"/>
            <x v="2495"/>
            <x v="2500"/>
            <x v="2507"/>
            <x v="2515"/>
            <x v="2521"/>
            <x v="2524"/>
            <x v="2527"/>
            <x v="2528"/>
            <x v="2529"/>
            <x v="2530"/>
            <x v="2537"/>
            <x v="2543"/>
            <x v="2545"/>
            <x v="2547"/>
            <x v="2561"/>
            <x v="2565"/>
            <x v="2570"/>
            <x v="2574"/>
            <x v="2579"/>
            <x v="2584"/>
            <x v="2588"/>
            <x v="2593"/>
            <x v="2594"/>
            <x v="2596"/>
            <x v="2609"/>
            <x v="2626"/>
            <x v="2628"/>
            <x v="2629"/>
            <x v="2634"/>
            <x v="2638"/>
            <x v="2639"/>
            <x v="2644"/>
            <x v="2648"/>
            <x v="2649"/>
            <x v="2651"/>
            <x v="2657"/>
            <x v="2658"/>
            <x v="2659"/>
            <x v="2668"/>
            <x v="2669"/>
            <x v="2670"/>
            <x v="2680"/>
            <x v="2682"/>
            <x v="2684"/>
            <x v="2690"/>
            <x v="2692"/>
            <x v="2695"/>
            <x v="2697"/>
            <x v="2700"/>
            <x v="2703"/>
            <x v="2709"/>
            <x v="2717"/>
            <x v="2718"/>
            <x v="2719"/>
            <x v="2720"/>
            <x v="2724"/>
            <x v="2727"/>
            <x v="2728"/>
            <x v="2734"/>
            <x v="2738"/>
            <x v="2739"/>
            <x v="2742"/>
            <x v="2743"/>
            <x v="2749"/>
            <x v="2752"/>
            <x v="2753"/>
            <x v="2760"/>
            <x v="2768"/>
            <x v="2772"/>
            <x v="2777"/>
            <x v="2780"/>
            <x v="2781"/>
            <x v="2819"/>
            <x v="2821"/>
            <x v="2825"/>
            <x v="2828"/>
            <x v="2829"/>
            <x v="2832"/>
            <x v="2834"/>
            <x v="2841"/>
            <x v="2846"/>
            <x v="2851"/>
            <x v="2864"/>
            <x v="2868"/>
            <x v="2869"/>
            <x v="2874"/>
            <x v="2875"/>
            <x v="2878"/>
            <x v="2879"/>
            <x v="2880"/>
            <x v="2886"/>
            <x v="2887"/>
            <x v="2890"/>
            <x v="2894"/>
            <x v="2897"/>
            <x v="2900"/>
            <x v="2901"/>
            <x v="2906"/>
            <x v="2908"/>
          </reference>
          <reference field="19" count="0" selected="0"/>
        </references>
      </pivotArea>
    </format>
    <format dxfId="170">
      <pivotArea dataOnly="0" labelOnly="1" fieldPosition="0">
        <references count="1">
          <reference field="6" count="50">
            <x v="0"/>
            <x v="2"/>
            <x v="5"/>
            <x v="11"/>
            <x v="13"/>
            <x v="20"/>
            <x v="25"/>
            <x v="27"/>
            <x v="28"/>
            <x v="29"/>
            <x v="30"/>
            <x v="37"/>
            <x v="38"/>
            <x v="41"/>
            <x v="46"/>
            <x v="47"/>
            <x v="51"/>
            <x v="52"/>
            <x v="53"/>
            <x v="54"/>
            <x v="59"/>
            <x v="61"/>
            <x v="62"/>
            <x v="69"/>
            <x v="74"/>
            <x v="75"/>
            <x v="78"/>
            <x v="79"/>
            <x v="83"/>
            <x v="87"/>
            <x v="91"/>
            <x v="95"/>
            <x v="98"/>
            <x v="99"/>
            <x v="104"/>
            <x v="110"/>
            <x v="111"/>
            <x v="113"/>
            <x v="118"/>
            <x v="119"/>
            <x v="120"/>
            <x v="121"/>
            <x v="122"/>
            <x v="124"/>
            <x v="125"/>
            <x v="127"/>
            <x v="129"/>
            <x v="130"/>
            <x v="132"/>
            <x v="134"/>
          </reference>
        </references>
      </pivotArea>
    </format>
    <format dxfId="169">
      <pivotArea dataOnly="0" labelOnly="1" fieldPosition="0">
        <references count="1">
          <reference field="6" count="50">
            <x v="138"/>
            <x v="140"/>
            <x v="141"/>
            <x v="142"/>
            <x v="143"/>
            <x v="144"/>
            <x v="154"/>
            <x v="158"/>
            <x v="159"/>
            <x v="161"/>
            <x v="163"/>
            <x v="164"/>
            <x v="167"/>
            <x v="168"/>
            <x v="172"/>
            <x v="175"/>
            <x v="183"/>
            <x v="189"/>
            <x v="191"/>
            <x v="195"/>
            <x v="197"/>
            <x v="200"/>
            <x v="201"/>
            <x v="209"/>
            <x v="210"/>
            <x v="215"/>
            <x v="224"/>
            <x v="226"/>
            <x v="229"/>
            <x v="235"/>
            <x v="239"/>
            <x v="246"/>
            <x v="247"/>
            <x v="253"/>
            <x v="254"/>
            <x v="255"/>
            <x v="258"/>
            <x v="267"/>
            <x v="270"/>
            <x v="283"/>
            <x v="285"/>
            <x v="290"/>
            <x v="295"/>
            <x v="296"/>
            <x v="302"/>
            <x v="303"/>
            <x v="305"/>
            <x v="308"/>
            <x v="309"/>
            <x v="314"/>
          </reference>
        </references>
      </pivotArea>
    </format>
    <format dxfId="168">
      <pivotArea dataOnly="0" labelOnly="1" fieldPosition="0">
        <references count="1">
          <reference field="6" count="50">
            <x v="316"/>
            <x v="320"/>
            <x v="327"/>
            <x v="329"/>
            <x v="334"/>
            <x v="336"/>
            <x v="343"/>
            <x v="346"/>
            <x v="347"/>
            <x v="348"/>
            <x v="357"/>
            <x v="366"/>
            <x v="368"/>
            <x v="374"/>
            <x v="381"/>
            <x v="382"/>
            <x v="386"/>
            <x v="388"/>
            <x v="389"/>
            <x v="392"/>
            <x v="395"/>
            <x v="401"/>
            <x v="402"/>
            <x v="404"/>
            <x v="406"/>
            <x v="407"/>
            <x v="408"/>
            <x v="412"/>
            <x v="413"/>
            <x v="414"/>
            <x v="417"/>
            <x v="419"/>
            <x v="420"/>
            <x v="421"/>
            <x v="422"/>
            <x v="427"/>
            <x v="438"/>
            <x v="440"/>
            <x v="441"/>
            <x v="444"/>
            <x v="446"/>
            <x v="448"/>
            <x v="451"/>
            <x v="452"/>
            <x v="454"/>
            <x v="456"/>
            <x v="457"/>
            <x v="459"/>
            <x v="461"/>
            <x v="464"/>
          </reference>
        </references>
      </pivotArea>
    </format>
    <format dxfId="167">
      <pivotArea dataOnly="0" labelOnly="1" fieldPosition="0">
        <references count="1">
          <reference field="6" count="50">
            <x v="465"/>
            <x v="466"/>
            <x v="469"/>
            <x v="477"/>
            <x v="478"/>
            <x v="479"/>
            <x v="480"/>
            <x v="482"/>
            <x v="483"/>
            <x v="485"/>
            <x v="487"/>
            <x v="489"/>
            <x v="491"/>
            <x v="492"/>
            <x v="498"/>
            <x v="499"/>
            <x v="500"/>
            <x v="502"/>
            <x v="503"/>
            <x v="504"/>
            <x v="508"/>
            <x v="509"/>
            <x v="511"/>
            <x v="512"/>
            <x v="517"/>
            <x v="518"/>
            <x v="519"/>
            <x v="522"/>
            <x v="526"/>
            <x v="530"/>
            <x v="533"/>
            <x v="537"/>
            <x v="541"/>
            <x v="546"/>
            <x v="550"/>
            <x v="551"/>
            <x v="557"/>
            <x v="565"/>
            <x v="569"/>
            <x v="576"/>
            <x v="577"/>
            <x v="579"/>
            <x v="581"/>
            <x v="583"/>
            <x v="589"/>
            <x v="593"/>
            <x v="594"/>
            <x v="596"/>
            <x v="604"/>
            <x v="611"/>
          </reference>
        </references>
      </pivotArea>
    </format>
    <format dxfId="166">
      <pivotArea dataOnly="0" labelOnly="1" fieldPosition="0">
        <references count="1">
          <reference field="6" count="50">
            <x v="618"/>
            <x v="622"/>
            <x v="629"/>
            <x v="633"/>
            <x v="640"/>
            <x v="641"/>
            <x v="642"/>
            <x v="646"/>
            <x v="648"/>
            <x v="653"/>
            <x v="656"/>
            <x v="660"/>
            <x v="682"/>
            <x v="683"/>
            <x v="685"/>
            <x v="689"/>
            <x v="692"/>
            <x v="694"/>
            <x v="695"/>
            <x v="698"/>
            <x v="699"/>
            <x v="705"/>
            <x v="714"/>
            <x v="715"/>
            <x v="716"/>
            <x v="720"/>
            <x v="721"/>
            <x v="726"/>
            <x v="728"/>
            <x v="729"/>
            <x v="734"/>
            <x v="740"/>
            <x v="741"/>
            <x v="742"/>
            <x v="744"/>
            <x v="746"/>
            <x v="754"/>
            <x v="763"/>
            <x v="767"/>
            <x v="768"/>
            <x v="774"/>
            <x v="775"/>
            <x v="778"/>
            <x v="781"/>
            <x v="783"/>
            <x v="787"/>
            <x v="793"/>
            <x v="794"/>
            <x v="795"/>
            <x v="796"/>
          </reference>
        </references>
      </pivotArea>
    </format>
    <format dxfId="165">
      <pivotArea dataOnly="0" labelOnly="1" fieldPosition="0">
        <references count="1">
          <reference field="6" count="50">
            <x v="797"/>
            <x v="798"/>
            <x v="799"/>
            <x v="803"/>
            <x v="804"/>
            <x v="805"/>
            <x v="806"/>
            <x v="814"/>
            <x v="817"/>
            <x v="818"/>
            <x v="819"/>
            <x v="821"/>
            <x v="825"/>
            <x v="826"/>
            <x v="830"/>
            <x v="834"/>
            <x v="841"/>
            <x v="847"/>
            <x v="852"/>
            <x v="854"/>
            <x v="858"/>
            <x v="859"/>
            <x v="861"/>
            <x v="864"/>
            <x v="866"/>
            <x v="867"/>
            <x v="871"/>
            <x v="872"/>
            <x v="875"/>
            <x v="877"/>
            <x v="883"/>
            <x v="885"/>
            <x v="886"/>
            <x v="887"/>
            <x v="891"/>
            <x v="895"/>
            <x v="897"/>
            <x v="900"/>
            <x v="909"/>
            <x v="910"/>
            <x v="911"/>
            <x v="912"/>
            <x v="913"/>
            <x v="916"/>
            <x v="917"/>
            <x v="918"/>
            <x v="919"/>
            <x v="922"/>
            <x v="923"/>
            <x v="926"/>
          </reference>
        </references>
      </pivotArea>
    </format>
    <format dxfId="164">
      <pivotArea dataOnly="0" labelOnly="1" fieldPosition="0">
        <references count="1">
          <reference field="6" count="50">
            <x v="930"/>
            <x v="936"/>
            <x v="937"/>
            <x v="938"/>
            <x v="942"/>
            <x v="945"/>
            <x v="946"/>
            <x v="951"/>
            <x v="952"/>
            <x v="953"/>
            <x v="954"/>
            <x v="955"/>
            <x v="956"/>
            <x v="963"/>
            <x v="967"/>
            <x v="968"/>
            <x v="969"/>
            <x v="972"/>
            <x v="973"/>
            <x v="975"/>
            <x v="976"/>
            <x v="981"/>
            <x v="984"/>
            <x v="997"/>
            <x v="1000"/>
            <x v="1005"/>
            <x v="1009"/>
            <x v="1012"/>
            <x v="1015"/>
            <x v="1019"/>
            <x v="1021"/>
            <x v="1023"/>
            <x v="1024"/>
            <x v="1032"/>
            <x v="1038"/>
            <x v="1039"/>
            <x v="1040"/>
            <x v="1042"/>
            <x v="1045"/>
            <x v="1050"/>
            <x v="1054"/>
            <x v="1060"/>
            <x v="1063"/>
            <x v="1065"/>
            <x v="1066"/>
            <x v="1067"/>
            <x v="1068"/>
            <x v="1074"/>
            <x v="1076"/>
            <x v="1079"/>
          </reference>
        </references>
      </pivotArea>
    </format>
    <format dxfId="163">
      <pivotArea dataOnly="0" labelOnly="1" fieldPosition="0">
        <references count="1">
          <reference field="6" count="50">
            <x v="1082"/>
            <x v="1085"/>
            <x v="1087"/>
            <x v="1089"/>
            <x v="1091"/>
            <x v="1093"/>
            <x v="1096"/>
            <x v="1097"/>
            <x v="1099"/>
            <x v="1101"/>
            <x v="1109"/>
            <x v="1111"/>
            <x v="1115"/>
            <x v="1116"/>
            <x v="1120"/>
            <x v="1122"/>
            <x v="1129"/>
            <x v="1133"/>
            <x v="1136"/>
            <x v="1137"/>
            <x v="1138"/>
            <x v="1140"/>
            <x v="1141"/>
            <x v="1144"/>
            <x v="1146"/>
            <x v="1148"/>
            <x v="1157"/>
            <x v="1162"/>
            <x v="1164"/>
            <x v="1167"/>
            <x v="1170"/>
            <x v="1174"/>
            <x v="1176"/>
            <x v="1178"/>
            <x v="1181"/>
            <x v="1185"/>
            <x v="1188"/>
            <x v="1190"/>
            <x v="1191"/>
            <x v="1192"/>
            <x v="1193"/>
            <x v="1201"/>
            <x v="1203"/>
            <x v="1204"/>
            <x v="1205"/>
            <x v="1206"/>
            <x v="1207"/>
            <x v="1210"/>
            <x v="1212"/>
            <x v="1213"/>
          </reference>
        </references>
      </pivotArea>
    </format>
    <format dxfId="162">
      <pivotArea dataOnly="0" labelOnly="1" fieldPosition="0">
        <references count="1">
          <reference field="6" count="50">
            <x v="1214"/>
            <x v="1216"/>
            <x v="1220"/>
            <x v="1221"/>
            <x v="1222"/>
            <x v="1226"/>
            <x v="1231"/>
            <x v="1233"/>
            <x v="1236"/>
            <x v="1237"/>
            <x v="1238"/>
            <x v="1240"/>
            <x v="1241"/>
            <x v="1243"/>
            <x v="1250"/>
            <x v="1252"/>
            <x v="1253"/>
            <x v="1255"/>
            <x v="1258"/>
            <x v="1259"/>
            <x v="1263"/>
            <x v="1264"/>
            <x v="1266"/>
            <x v="1267"/>
            <x v="1268"/>
            <x v="1269"/>
            <x v="1273"/>
            <x v="1275"/>
            <x v="1277"/>
            <x v="1278"/>
            <x v="1290"/>
            <x v="1292"/>
            <x v="1294"/>
            <x v="1299"/>
            <x v="1300"/>
            <x v="1303"/>
            <x v="1304"/>
            <x v="1309"/>
            <x v="1310"/>
            <x v="1311"/>
            <x v="1313"/>
            <x v="1318"/>
            <x v="1320"/>
            <x v="1322"/>
            <x v="1326"/>
            <x v="1327"/>
            <x v="1328"/>
            <x v="1337"/>
            <x v="1344"/>
            <x v="1345"/>
          </reference>
        </references>
      </pivotArea>
    </format>
    <format dxfId="161">
      <pivotArea dataOnly="0" labelOnly="1" fieldPosition="0">
        <references count="1">
          <reference field="6" count="50">
            <x v="1353"/>
            <x v="1354"/>
            <x v="1355"/>
            <x v="1356"/>
            <x v="1359"/>
            <x v="1360"/>
            <x v="1367"/>
            <x v="1369"/>
            <x v="1370"/>
            <x v="1372"/>
            <x v="1373"/>
            <x v="1377"/>
            <x v="1379"/>
            <x v="1383"/>
            <x v="1385"/>
            <x v="1389"/>
            <x v="1391"/>
            <x v="1393"/>
            <x v="1395"/>
            <x v="1398"/>
            <x v="1399"/>
            <x v="1402"/>
            <x v="1403"/>
            <x v="1410"/>
            <x v="1413"/>
            <x v="1414"/>
            <x v="1415"/>
            <x v="1421"/>
            <x v="1432"/>
            <x v="1433"/>
            <x v="1435"/>
            <x v="1437"/>
            <x v="1438"/>
            <x v="1443"/>
            <x v="1447"/>
            <x v="1448"/>
            <x v="1461"/>
            <x v="1463"/>
            <x v="1471"/>
            <x v="1478"/>
            <x v="1489"/>
            <x v="1490"/>
            <x v="1492"/>
            <x v="1495"/>
            <x v="1496"/>
            <x v="1499"/>
            <x v="1500"/>
            <x v="1502"/>
            <x v="1509"/>
            <x v="1510"/>
          </reference>
        </references>
      </pivotArea>
    </format>
    <format dxfId="160">
      <pivotArea dataOnly="0" labelOnly="1" fieldPosition="0">
        <references count="1">
          <reference field="6" count="50">
            <x v="1511"/>
            <x v="1512"/>
            <x v="1517"/>
            <x v="1520"/>
            <x v="1523"/>
            <x v="1526"/>
            <x v="1529"/>
            <x v="1530"/>
            <x v="1535"/>
            <x v="1537"/>
            <x v="1538"/>
            <x v="1545"/>
            <x v="1546"/>
            <x v="1557"/>
            <x v="1558"/>
            <x v="1559"/>
            <x v="1560"/>
            <x v="1562"/>
            <x v="1565"/>
            <x v="1567"/>
            <x v="1570"/>
            <x v="1571"/>
            <x v="1575"/>
            <x v="1576"/>
            <x v="1577"/>
            <x v="1579"/>
            <x v="1580"/>
            <x v="1587"/>
            <x v="1592"/>
            <x v="1594"/>
            <x v="1595"/>
            <x v="1601"/>
            <x v="1602"/>
            <x v="1603"/>
            <x v="1605"/>
            <x v="1606"/>
            <x v="1608"/>
            <x v="1610"/>
            <x v="1611"/>
            <x v="1618"/>
            <x v="1621"/>
            <x v="1624"/>
            <x v="1625"/>
            <x v="1627"/>
            <x v="1628"/>
            <x v="1629"/>
            <x v="1631"/>
            <x v="1635"/>
            <x v="1641"/>
            <x v="1642"/>
          </reference>
        </references>
      </pivotArea>
    </format>
    <format dxfId="159">
      <pivotArea dataOnly="0" labelOnly="1" fieldPosition="0">
        <references count="1">
          <reference field="6" count="50">
            <x v="1646"/>
            <x v="1648"/>
            <x v="1650"/>
            <x v="1651"/>
            <x v="1652"/>
            <x v="1656"/>
            <x v="1665"/>
            <x v="1666"/>
            <x v="1668"/>
            <x v="1672"/>
            <x v="1674"/>
            <x v="1681"/>
            <x v="1682"/>
            <x v="1683"/>
            <x v="1684"/>
            <x v="1685"/>
            <x v="1686"/>
            <x v="1689"/>
            <x v="1696"/>
            <x v="1697"/>
            <x v="1703"/>
            <x v="1705"/>
            <x v="1710"/>
            <x v="1716"/>
            <x v="1722"/>
            <x v="1724"/>
            <x v="1726"/>
            <x v="1732"/>
            <x v="1743"/>
            <x v="1744"/>
            <x v="1749"/>
            <x v="1751"/>
            <x v="1752"/>
            <x v="1765"/>
            <x v="1766"/>
            <x v="1767"/>
            <x v="1769"/>
            <x v="1771"/>
            <x v="1774"/>
            <x v="1782"/>
            <x v="1785"/>
            <x v="1792"/>
            <x v="1794"/>
            <x v="1798"/>
            <x v="1800"/>
            <x v="1806"/>
            <x v="1810"/>
            <x v="1812"/>
            <x v="1814"/>
            <x v="1815"/>
          </reference>
        </references>
      </pivotArea>
    </format>
    <format dxfId="158">
      <pivotArea dataOnly="0" labelOnly="1" fieldPosition="0">
        <references count="1">
          <reference field="6" count="50">
            <x v="1819"/>
            <x v="1821"/>
            <x v="1825"/>
            <x v="1829"/>
            <x v="1830"/>
            <x v="1832"/>
            <x v="1833"/>
            <x v="1837"/>
            <x v="1839"/>
            <x v="1840"/>
            <x v="1842"/>
            <x v="1847"/>
            <x v="1851"/>
            <x v="1855"/>
            <x v="1857"/>
            <x v="1861"/>
            <x v="1864"/>
            <x v="1865"/>
            <x v="1867"/>
            <x v="1872"/>
            <x v="1874"/>
            <x v="1877"/>
            <x v="1879"/>
            <x v="1880"/>
            <x v="1881"/>
            <x v="1883"/>
            <x v="1887"/>
            <x v="1889"/>
            <x v="1893"/>
            <x v="1896"/>
            <x v="1898"/>
            <x v="1900"/>
            <x v="1901"/>
            <x v="1902"/>
            <x v="1904"/>
            <x v="1905"/>
            <x v="1908"/>
            <x v="1910"/>
            <x v="1921"/>
            <x v="1927"/>
            <x v="1930"/>
            <x v="1932"/>
            <x v="1936"/>
            <x v="1941"/>
            <x v="1942"/>
            <x v="1943"/>
            <x v="1947"/>
            <x v="1960"/>
            <x v="1964"/>
            <x v="1970"/>
          </reference>
        </references>
      </pivotArea>
    </format>
    <format dxfId="157">
      <pivotArea dataOnly="0" labelOnly="1" fieldPosition="0">
        <references count="1">
          <reference field="6" count="50">
            <x v="1971"/>
            <x v="1975"/>
            <x v="1984"/>
            <x v="1988"/>
            <x v="1989"/>
            <x v="1993"/>
            <x v="1997"/>
            <x v="1999"/>
            <x v="2003"/>
            <x v="2007"/>
            <x v="2009"/>
            <x v="2010"/>
            <x v="2013"/>
            <x v="2014"/>
            <x v="2020"/>
            <x v="2021"/>
            <x v="2023"/>
            <x v="2024"/>
            <x v="2025"/>
            <x v="2026"/>
            <x v="2028"/>
            <x v="2035"/>
            <x v="2036"/>
            <x v="2043"/>
            <x v="2049"/>
            <x v="2066"/>
            <x v="2068"/>
            <x v="2075"/>
            <x v="2076"/>
            <x v="2080"/>
            <x v="2081"/>
            <x v="2087"/>
            <x v="2089"/>
            <x v="2090"/>
            <x v="2091"/>
            <x v="2092"/>
            <x v="2094"/>
            <x v="2096"/>
            <x v="2099"/>
            <x v="2101"/>
            <x v="2103"/>
            <x v="2110"/>
            <x v="2111"/>
            <x v="2119"/>
            <x v="2124"/>
            <x v="2126"/>
            <x v="2128"/>
            <x v="2130"/>
            <x v="2134"/>
            <x v="2136"/>
          </reference>
        </references>
      </pivotArea>
    </format>
    <format dxfId="156">
      <pivotArea dataOnly="0" labelOnly="1" fieldPosition="0">
        <references count="1">
          <reference field="6" count="50">
            <x v="2140"/>
            <x v="2141"/>
            <x v="2144"/>
            <x v="2145"/>
            <x v="2146"/>
            <x v="2155"/>
            <x v="2156"/>
            <x v="2159"/>
            <x v="2163"/>
            <x v="2172"/>
            <x v="2174"/>
            <x v="2179"/>
            <x v="2189"/>
            <x v="2190"/>
            <x v="2193"/>
            <x v="2194"/>
            <x v="2196"/>
            <x v="2201"/>
            <x v="2202"/>
            <x v="2205"/>
            <x v="2207"/>
            <x v="2210"/>
            <x v="2213"/>
            <x v="2216"/>
            <x v="2219"/>
            <x v="2221"/>
            <x v="2222"/>
            <x v="2223"/>
            <x v="2224"/>
            <x v="2227"/>
            <x v="2233"/>
            <x v="2234"/>
            <x v="2236"/>
            <x v="2243"/>
            <x v="2246"/>
            <x v="2252"/>
            <x v="2258"/>
            <x v="2260"/>
            <x v="2261"/>
            <x v="2264"/>
            <x v="2265"/>
            <x v="2272"/>
            <x v="2274"/>
            <x v="2277"/>
            <x v="2278"/>
            <x v="2282"/>
            <x v="2283"/>
            <x v="2287"/>
            <x v="2289"/>
            <x v="2301"/>
          </reference>
        </references>
      </pivotArea>
    </format>
    <format dxfId="155">
      <pivotArea dataOnly="0" labelOnly="1" fieldPosition="0">
        <references count="1">
          <reference field="6" count="50">
            <x v="2304"/>
            <x v="2306"/>
            <x v="2308"/>
            <x v="2311"/>
            <x v="2321"/>
            <x v="2327"/>
            <x v="2333"/>
            <x v="2335"/>
            <x v="2336"/>
            <x v="2337"/>
            <x v="2338"/>
            <x v="2342"/>
            <x v="2343"/>
            <x v="2344"/>
            <x v="2348"/>
            <x v="2351"/>
            <x v="2352"/>
            <x v="2356"/>
            <x v="2357"/>
            <x v="2358"/>
            <x v="2362"/>
            <x v="2363"/>
            <x v="2364"/>
            <x v="2371"/>
            <x v="2373"/>
            <x v="2376"/>
            <x v="2377"/>
            <x v="2381"/>
            <x v="2382"/>
            <x v="2385"/>
            <x v="2387"/>
            <x v="2388"/>
            <x v="2389"/>
            <x v="2390"/>
            <x v="2392"/>
            <x v="2393"/>
            <x v="2394"/>
            <x v="2396"/>
            <x v="2403"/>
            <x v="2404"/>
            <x v="2405"/>
            <x v="2412"/>
            <x v="2413"/>
            <x v="2415"/>
            <x v="2417"/>
            <x v="2421"/>
            <x v="2427"/>
            <x v="2429"/>
            <x v="2430"/>
            <x v="2434"/>
          </reference>
        </references>
      </pivotArea>
    </format>
    <format dxfId="154">
      <pivotArea dataOnly="0" labelOnly="1" fieldPosition="0">
        <references count="1">
          <reference field="6" count="50">
            <x v="2435"/>
            <x v="2443"/>
            <x v="2453"/>
            <x v="2454"/>
            <x v="2459"/>
            <x v="2463"/>
            <x v="2466"/>
            <x v="2473"/>
            <x v="2476"/>
            <x v="2478"/>
            <x v="2479"/>
            <x v="2480"/>
            <x v="2482"/>
            <x v="2484"/>
            <x v="2488"/>
            <x v="2489"/>
            <x v="2494"/>
            <x v="2495"/>
            <x v="2497"/>
            <x v="2500"/>
            <x v="2507"/>
            <x v="2515"/>
            <x v="2521"/>
            <x v="2524"/>
            <x v="2525"/>
            <x v="2527"/>
            <x v="2528"/>
            <x v="2529"/>
            <x v="2530"/>
            <x v="2535"/>
            <x v="2537"/>
            <x v="2542"/>
            <x v="2543"/>
            <x v="2545"/>
            <x v="2546"/>
            <x v="2547"/>
            <x v="2550"/>
            <x v="2561"/>
            <x v="2562"/>
            <x v="2565"/>
            <x v="2570"/>
            <x v="2574"/>
            <x v="2579"/>
            <x v="2584"/>
            <x v="2585"/>
            <x v="2588"/>
            <x v="2593"/>
            <x v="2594"/>
            <x v="2596"/>
            <x v="2599"/>
          </reference>
        </references>
      </pivotArea>
    </format>
    <format dxfId="153">
      <pivotArea dataOnly="0" labelOnly="1" fieldPosition="0">
        <references count="1">
          <reference field="6" count="50">
            <x v="2602"/>
            <x v="2603"/>
            <x v="2607"/>
            <x v="2609"/>
            <x v="2620"/>
            <x v="2626"/>
            <x v="2628"/>
            <x v="2629"/>
            <x v="2632"/>
            <x v="2634"/>
            <x v="2638"/>
            <x v="2639"/>
            <x v="2641"/>
            <x v="2644"/>
            <x v="2648"/>
            <x v="2649"/>
            <x v="2650"/>
            <x v="2651"/>
            <x v="2657"/>
            <x v="2658"/>
            <x v="2659"/>
            <x v="2664"/>
            <x v="2668"/>
            <x v="2669"/>
            <x v="2670"/>
            <x v="2680"/>
            <x v="2682"/>
            <x v="2684"/>
            <x v="2690"/>
            <x v="2692"/>
            <x v="2695"/>
            <x v="2696"/>
            <x v="2697"/>
            <x v="2700"/>
            <x v="2703"/>
            <x v="2709"/>
            <x v="2711"/>
            <x v="2717"/>
            <x v="2718"/>
            <x v="2719"/>
            <x v="2720"/>
            <x v="2723"/>
            <x v="2724"/>
            <x v="2727"/>
            <x v="2728"/>
            <x v="2730"/>
            <x v="2733"/>
            <x v="2734"/>
            <x v="2735"/>
            <x v="2736"/>
          </reference>
        </references>
      </pivotArea>
    </format>
    <format dxfId="152">
      <pivotArea dataOnly="0" labelOnly="1" fieldPosition="0">
        <references count="1">
          <reference field="6" count="49">
            <x v="2738"/>
            <x v="2739"/>
            <x v="2742"/>
            <x v="2743"/>
            <x v="2749"/>
            <x v="2752"/>
            <x v="2753"/>
            <x v="2760"/>
            <x v="2766"/>
            <x v="2768"/>
            <x v="2770"/>
            <x v="2772"/>
            <x v="2773"/>
            <x v="2777"/>
            <x v="2780"/>
            <x v="2781"/>
            <x v="2819"/>
            <x v="2821"/>
            <x v="2823"/>
            <x v="2825"/>
            <x v="2828"/>
            <x v="2829"/>
            <x v="2832"/>
            <x v="2834"/>
            <x v="2839"/>
            <x v="2841"/>
            <x v="2846"/>
            <x v="2851"/>
            <x v="2853"/>
            <x v="2857"/>
            <x v="2864"/>
            <x v="2868"/>
            <x v="2869"/>
            <x v="2873"/>
            <x v="2874"/>
            <x v="2875"/>
            <x v="2878"/>
            <x v="2879"/>
            <x v="2880"/>
            <x v="2886"/>
            <x v="2887"/>
            <x v="2890"/>
            <x v="2894"/>
            <x v="2897"/>
            <x v="2900"/>
            <x v="2901"/>
            <x v="2903"/>
            <x v="2906"/>
            <x v="2908"/>
          </reference>
        </references>
      </pivotArea>
    </format>
    <format dxfId="151">
      <pivotArea outline="0" collapsedLevelsAreSubtotals="1" fieldPosition="0"/>
    </format>
    <format dxfId="150">
      <pivotArea dataOnly="0" labelOnly="1" fieldPosition="0">
        <references count="1">
          <reference field="6" count="50">
            <x v="0"/>
            <x v="17"/>
            <x v="28"/>
            <x v="38"/>
            <x v="54"/>
            <x v="55"/>
            <x v="59"/>
            <x v="61"/>
            <x v="63"/>
            <x v="104"/>
            <x v="115"/>
            <x v="116"/>
            <x v="119"/>
            <x v="121"/>
            <x v="124"/>
            <x v="127"/>
            <x v="130"/>
            <x v="134"/>
            <x v="142"/>
            <x v="143"/>
            <x v="154"/>
            <x v="159"/>
            <x v="167"/>
            <x v="189"/>
            <x v="191"/>
            <x v="195"/>
            <x v="196"/>
            <x v="212"/>
            <x v="215"/>
            <x v="229"/>
            <x v="247"/>
            <x v="253"/>
            <x v="254"/>
            <x v="255"/>
            <x v="264"/>
            <x v="271"/>
            <x v="284"/>
            <x v="287"/>
            <x v="303"/>
            <x v="316"/>
            <x v="318"/>
            <x v="329"/>
            <x v="355"/>
            <x v="357"/>
            <x v="363"/>
            <x v="374"/>
            <x v="382"/>
            <x v="386"/>
            <x v="406"/>
            <x v="407"/>
          </reference>
        </references>
      </pivotArea>
    </format>
    <format dxfId="149">
      <pivotArea dataOnly="0" labelOnly="1" fieldPosition="0">
        <references count="1">
          <reference field="6" count="50">
            <x v="419"/>
            <x v="420"/>
            <x v="424"/>
            <x v="427"/>
            <x v="438"/>
            <x v="441"/>
            <x v="444"/>
            <x v="448"/>
            <x v="452"/>
            <x v="469"/>
            <x v="477"/>
            <x v="479"/>
            <x v="480"/>
            <x v="484"/>
            <x v="498"/>
            <x v="499"/>
            <x v="502"/>
            <x v="504"/>
            <x v="511"/>
            <x v="523"/>
            <x v="533"/>
            <x v="537"/>
            <x v="541"/>
            <x v="550"/>
            <x v="551"/>
            <x v="557"/>
            <x v="574"/>
            <x v="604"/>
            <x v="611"/>
            <x v="618"/>
            <x v="640"/>
            <x v="641"/>
            <x v="642"/>
            <x v="653"/>
            <x v="656"/>
            <x v="683"/>
            <x v="687"/>
            <x v="695"/>
            <x v="715"/>
            <x v="734"/>
            <x v="735"/>
            <x v="738"/>
            <x v="741"/>
            <x v="778"/>
            <x v="795"/>
            <x v="799"/>
            <x v="805"/>
            <x v="806"/>
            <x v="817"/>
            <x v="818"/>
          </reference>
        </references>
      </pivotArea>
    </format>
    <format dxfId="148">
      <pivotArea dataOnly="0" labelOnly="1" fieldPosition="0">
        <references count="1">
          <reference field="6" count="50">
            <x v="825"/>
            <x v="826"/>
            <x v="834"/>
            <x v="841"/>
            <x v="847"/>
            <x v="852"/>
            <x v="858"/>
            <x v="859"/>
            <x v="875"/>
            <x v="883"/>
            <x v="886"/>
            <x v="890"/>
            <x v="896"/>
            <x v="900"/>
            <x v="906"/>
            <x v="911"/>
            <x v="912"/>
            <x v="917"/>
            <x v="918"/>
            <x v="919"/>
            <x v="923"/>
            <x v="926"/>
            <x v="930"/>
            <x v="937"/>
            <x v="946"/>
            <x v="952"/>
            <x v="953"/>
            <x v="954"/>
            <x v="968"/>
            <x v="972"/>
            <x v="975"/>
            <x v="984"/>
            <x v="985"/>
            <x v="1007"/>
            <x v="1015"/>
            <x v="1019"/>
            <x v="1024"/>
            <x v="1039"/>
            <x v="1040"/>
            <x v="1042"/>
            <x v="1065"/>
            <x v="1080"/>
            <x v="1096"/>
            <x v="1106"/>
            <x v="1109"/>
            <x v="1111"/>
            <x v="1116"/>
            <x v="1140"/>
            <x v="1144"/>
            <x v="1152"/>
          </reference>
        </references>
      </pivotArea>
    </format>
    <format dxfId="147">
      <pivotArea dataOnly="0" labelOnly="1" fieldPosition="0">
        <references count="1">
          <reference field="6" count="50">
            <x v="1157"/>
            <x v="1167"/>
            <x v="1181"/>
            <x v="1190"/>
            <x v="1193"/>
            <x v="1196"/>
            <x v="1201"/>
            <x v="1217"/>
            <x v="1221"/>
            <x v="1250"/>
            <x v="1258"/>
            <x v="1295"/>
            <x v="1299"/>
            <x v="1300"/>
            <x v="1309"/>
            <x v="1313"/>
            <x v="1325"/>
            <x v="1327"/>
            <x v="1328"/>
            <x v="1337"/>
            <x v="1352"/>
            <x v="1360"/>
            <x v="1367"/>
            <x v="1378"/>
            <x v="1383"/>
            <x v="1393"/>
            <x v="1434"/>
            <x v="1437"/>
            <x v="1447"/>
            <x v="1482"/>
            <x v="1492"/>
            <x v="1495"/>
            <x v="1496"/>
            <x v="1497"/>
            <x v="1517"/>
            <x v="1520"/>
            <x v="1526"/>
            <x v="1527"/>
            <x v="1530"/>
            <x v="1538"/>
            <x v="1554"/>
            <x v="1562"/>
            <x v="1577"/>
            <x v="1579"/>
            <x v="1580"/>
            <x v="1601"/>
            <x v="1603"/>
            <x v="1608"/>
            <x v="1610"/>
            <x v="1626"/>
          </reference>
        </references>
      </pivotArea>
    </format>
    <format dxfId="146">
      <pivotArea dataOnly="0" labelOnly="1" fieldPosition="0">
        <references count="1">
          <reference field="6" count="50">
            <x v="1646"/>
            <x v="1655"/>
            <x v="1665"/>
            <x v="1672"/>
            <x v="1677"/>
            <x v="1710"/>
            <x v="1723"/>
            <x v="1774"/>
            <x v="1782"/>
            <x v="1810"/>
            <x v="1825"/>
            <x v="1830"/>
            <x v="1833"/>
            <x v="1839"/>
            <x v="1842"/>
            <x v="1864"/>
            <x v="1866"/>
            <x v="1877"/>
            <x v="1881"/>
            <x v="1883"/>
            <x v="1887"/>
            <x v="1889"/>
            <x v="1896"/>
            <x v="1898"/>
            <x v="1902"/>
            <x v="1904"/>
            <x v="1913"/>
            <x v="1921"/>
            <x v="1930"/>
            <x v="1952"/>
            <x v="1960"/>
            <x v="1964"/>
            <x v="1969"/>
            <x v="1970"/>
            <x v="1975"/>
            <x v="1982"/>
            <x v="1989"/>
            <x v="1997"/>
            <x v="2020"/>
            <x v="2021"/>
            <x v="2024"/>
            <x v="2026"/>
            <x v="2028"/>
            <x v="2035"/>
            <x v="2066"/>
            <x v="2067"/>
            <x v="2075"/>
            <x v="2076"/>
            <x v="2081"/>
            <x v="2089"/>
          </reference>
        </references>
      </pivotArea>
    </format>
    <format dxfId="145">
      <pivotArea dataOnly="0" labelOnly="1" fieldPosition="0">
        <references count="1">
          <reference field="6" count="50">
            <x v="2103"/>
            <x v="2126"/>
            <x v="2128"/>
            <x v="2130"/>
            <x v="2140"/>
            <x v="2142"/>
            <x v="2156"/>
            <x v="2188"/>
            <x v="2190"/>
            <x v="2201"/>
            <x v="2202"/>
            <x v="2207"/>
            <x v="2252"/>
            <x v="2260"/>
            <x v="2261"/>
            <x v="2263"/>
            <x v="2274"/>
            <x v="2282"/>
            <x v="2287"/>
            <x v="2306"/>
            <x v="2308"/>
            <x v="2321"/>
            <x v="2327"/>
            <x v="2334"/>
            <x v="2338"/>
            <x v="2341"/>
            <x v="2349"/>
            <x v="2352"/>
            <x v="2358"/>
            <x v="2364"/>
            <x v="2368"/>
            <x v="2377"/>
            <x v="2381"/>
            <x v="2390"/>
            <x v="2391"/>
            <x v="2393"/>
            <x v="2394"/>
            <x v="2404"/>
            <x v="2430"/>
            <x v="2443"/>
            <x v="2453"/>
            <x v="2466"/>
            <x v="2482"/>
            <x v="2489"/>
            <x v="2497"/>
            <x v="2515"/>
            <x v="2521"/>
            <x v="2525"/>
            <x v="2543"/>
            <x v="2561"/>
          </reference>
        </references>
      </pivotArea>
    </format>
    <format dxfId="144">
      <pivotArea dataOnly="0" labelOnly="1" fieldPosition="0">
        <references count="1">
          <reference field="6" count="38">
            <x v="2562"/>
            <x v="2570"/>
            <x v="2588"/>
            <x v="2596"/>
            <x v="2599"/>
            <x v="2602"/>
            <x v="2603"/>
            <x v="2609"/>
            <x v="2644"/>
            <x v="2650"/>
            <x v="2651"/>
            <x v="2657"/>
            <x v="2658"/>
            <x v="2662"/>
            <x v="2668"/>
            <x v="2669"/>
            <x v="2682"/>
            <x v="2700"/>
            <x v="2703"/>
            <x v="2709"/>
            <x v="2718"/>
            <x v="2724"/>
            <x v="2738"/>
            <x v="2739"/>
            <x v="2753"/>
            <x v="2766"/>
            <x v="2768"/>
            <x v="2771"/>
            <x v="2772"/>
            <x v="2777"/>
            <x v="2825"/>
            <x v="2845"/>
            <x v="2854"/>
            <x v="2878"/>
            <x v="2890"/>
            <x v="2901"/>
            <x v="2903"/>
            <x v="2906"/>
          </reference>
        </references>
      </pivotArea>
    </format>
    <format dxfId="143">
      <pivotArea dataOnly="0" labelOnly="1" grandRow="1" outline="0" fieldPosition="0"/>
    </format>
    <format dxfId="142">
      <pivotArea collapsedLevelsAreSubtotals="1" fieldPosition="0">
        <references count="1">
          <reference field="6" count="609">
            <x v="0"/>
            <x v="4"/>
            <x v="17"/>
            <x v="18"/>
            <x v="20"/>
            <x v="27"/>
            <x v="28"/>
            <x v="37"/>
            <x v="38"/>
            <x v="39"/>
            <x v="41"/>
            <x v="47"/>
            <x v="52"/>
            <x v="53"/>
            <x v="54"/>
            <x v="55"/>
            <x v="59"/>
            <x v="61"/>
            <x v="63"/>
            <x v="78"/>
            <x v="79"/>
            <x v="81"/>
            <x v="84"/>
            <x v="104"/>
            <x v="115"/>
            <x v="116"/>
            <x v="119"/>
            <x v="121"/>
            <x v="124"/>
            <x v="127"/>
            <x v="130"/>
            <x v="134"/>
            <x v="138"/>
            <x v="142"/>
            <x v="143"/>
            <x v="147"/>
            <x v="154"/>
            <x v="158"/>
            <x v="159"/>
            <x v="163"/>
            <x v="167"/>
            <x v="179"/>
            <x v="189"/>
            <x v="191"/>
            <x v="195"/>
            <x v="196"/>
            <x v="209"/>
            <x v="212"/>
            <x v="215"/>
            <x v="219"/>
            <x v="222"/>
            <x v="229"/>
            <x v="239"/>
            <x v="244"/>
            <x v="247"/>
            <x v="253"/>
            <x v="254"/>
            <x v="255"/>
            <x v="264"/>
            <x v="271"/>
            <x v="275"/>
            <x v="278"/>
            <x v="283"/>
            <x v="284"/>
            <x v="287"/>
            <x v="296"/>
            <x v="303"/>
            <x v="316"/>
            <x v="318"/>
            <x v="329"/>
            <x v="355"/>
            <x v="357"/>
            <x v="363"/>
            <x v="370"/>
            <x v="374"/>
            <x v="382"/>
            <x v="386"/>
            <x v="389"/>
            <x v="390"/>
            <x v="398"/>
            <x v="406"/>
            <x v="407"/>
            <x v="419"/>
            <x v="420"/>
            <x v="424"/>
            <x v="427"/>
            <x v="438"/>
            <x v="441"/>
            <x v="444"/>
            <x v="448"/>
            <x v="451"/>
            <x v="452"/>
            <x v="463"/>
            <x v="469"/>
            <x v="475"/>
            <x v="477"/>
            <x v="479"/>
            <x v="480"/>
            <x v="483"/>
            <x v="484"/>
            <x v="487"/>
            <x v="489"/>
            <x v="491"/>
            <x v="492"/>
            <x v="498"/>
            <x v="499"/>
            <x v="502"/>
            <x v="504"/>
            <x v="508"/>
            <x v="511"/>
            <x v="517"/>
            <x v="523"/>
            <x v="530"/>
            <x v="533"/>
            <x v="534"/>
            <x v="537"/>
            <x v="541"/>
            <x v="550"/>
            <x v="551"/>
            <x v="554"/>
            <x v="556"/>
            <x v="557"/>
            <x v="568"/>
            <x v="574"/>
            <x v="579"/>
            <x v="583"/>
            <x v="589"/>
            <x v="604"/>
            <x v="611"/>
            <x v="618"/>
            <x v="634"/>
            <x v="640"/>
            <x v="641"/>
            <x v="642"/>
            <x v="645"/>
            <x v="649"/>
            <x v="652"/>
            <x v="653"/>
            <x v="656"/>
            <x v="668"/>
            <x v="683"/>
            <x v="684"/>
            <x v="687"/>
            <x v="689"/>
            <x v="695"/>
            <x v="699"/>
            <x v="715"/>
            <x v="728"/>
            <x v="734"/>
            <x v="735"/>
            <x v="738"/>
            <x v="741"/>
            <x v="743"/>
            <x v="755"/>
            <x v="757"/>
            <x v="767"/>
            <x v="778"/>
            <x v="787"/>
            <x v="792"/>
            <x v="793"/>
            <x v="795"/>
            <x v="796"/>
            <x v="799"/>
            <x v="803"/>
            <x v="804"/>
            <x v="805"/>
            <x v="806"/>
            <x v="817"/>
            <x v="818"/>
            <x v="822"/>
            <x v="825"/>
            <x v="826"/>
            <x v="834"/>
            <x v="839"/>
            <x v="841"/>
            <x v="847"/>
            <x v="852"/>
            <x v="854"/>
            <x v="857"/>
            <x v="858"/>
            <x v="859"/>
            <x v="866"/>
            <x v="872"/>
            <x v="875"/>
            <x v="883"/>
            <x v="886"/>
            <x v="887"/>
            <x v="888"/>
            <x v="890"/>
            <x v="891"/>
            <x v="895"/>
            <x v="896"/>
            <x v="900"/>
            <x v="906"/>
            <x v="909"/>
            <x v="910"/>
            <x v="911"/>
            <x v="912"/>
            <x v="916"/>
            <x v="917"/>
            <x v="918"/>
            <x v="919"/>
            <x v="923"/>
            <x v="926"/>
            <x v="930"/>
            <x v="937"/>
            <x v="946"/>
            <x v="952"/>
            <x v="953"/>
            <x v="954"/>
            <x v="956"/>
            <x v="963"/>
            <x v="968"/>
            <x v="969"/>
            <x v="972"/>
            <x v="973"/>
            <x v="975"/>
            <x v="977"/>
            <x v="984"/>
            <x v="985"/>
            <x v="997"/>
            <x v="1007"/>
            <x v="1015"/>
            <x v="1019"/>
            <x v="1024"/>
            <x v="1036"/>
            <x v="1039"/>
            <x v="1040"/>
            <x v="1042"/>
            <x v="1050"/>
            <x v="1065"/>
            <x v="1066"/>
            <x v="1067"/>
            <x v="1071"/>
            <x v="1076"/>
            <x v="1080"/>
            <x v="1094"/>
            <x v="1095"/>
            <x v="1096"/>
            <x v="1106"/>
            <x v="1109"/>
            <x v="1111"/>
            <x v="1116"/>
            <x v="1121"/>
            <x v="1122"/>
            <x v="1127"/>
            <x v="1131"/>
            <x v="1140"/>
            <x v="1141"/>
            <x v="1144"/>
            <x v="1152"/>
            <x v="1157"/>
            <x v="1167"/>
            <x v="1170"/>
            <x v="1180"/>
            <x v="1181"/>
            <x v="1189"/>
            <x v="1190"/>
            <x v="1192"/>
            <x v="1193"/>
            <x v="1196"/>
            <x v="1201"/>
            <x v="1203"/>
            <x v="1217"/>
            <x v="1221"/>
            <x v="1222"/>
            <x v="1238"/>
            <x v="1250"/>
            <x v="1252"/>
            <x v="1253"/>
            <x v="1254"/>
            <x v="1258"/>
            <x v="1267"/>
            <x v="1269"/>
            <x v="1281"/>
            <x v="1295"/>
            <x v="1299"/>
            <x v="1300"/>
            <x v="1303"/>
            <x v="1309"/>
            <x v="1310"/>
            <x v="1313"/>
            <x v="1318"/>
            <x v="1325"/>
            <x v="1327"/>
            <x v="1328"/>
            <x v="1329"/>
            <x v="1337"/>
            <x v="1344"/>
            <x v="1352"/>
            <x v="1360"/>
            <x v="1367"/>
            <x v="1369"/>
            <x v="1370"/>
            <x v="1373"/>
            <x v="1378"/>
            <x v="1383"/>
            <x v="1391"/>
            <x v="1393"/>
            <x v="1394"/>
            <x v="1398"/>
            <x v="1400"/>
            <x v="1402"/>
            <x v="1403"/>
            <x v="1418"/>
            <x v="1419"/>
            <x v="1434"/>
            <x v="1437"/>
            <x v="1438"/>
            <x v="1439"/>
            <x v="1447"/>
            <x v="1461"/>
            <x v="1467"/>
            <x v="1468"/>
            <x v="1473"/>
            <x v="1482"/>
            <x v="1490"/>
            <x v="1492"/>
            <x v="1495"/>
            <x v="1496"/>
            <x v="1497"/>
            <x v="1513"/>
            <x v="1517"/>
            <x v="1520"/>
            <x v="1526"/>
            <x v="1527"/>
            <x v="1530"/>
            <x v="1538"/>
            <x v="1541"/>
            <x v="1554"/>
            <x v="1560"/>
            <x v="1562"/>
            <x v="1577"/>
            <x v="1578"/>
            <x v="1579"/>
            <x v="1580"/>
            <x v="1586"/>
            <x v="1594"/>
            <x v="1601"/>
            <x v="1603"/>
            <x v="1605"/>
            <x v="1608"/>
            <x v="1610"/>
            <x v="1611"/>
            <x v="1626"/>
            <x v="1645"/>
            <x v="1646"/>
            <x v="1655"/>
            <x v="1665"/>
            <x v="1672"/>
            <x v="1677"/>
            <x v="1682"/>
            <x v="1697"/>
            <x v="1705"/>
            <x v="1710"/>
            <x v="1722"/>
            <x v="1723"/>
            <x v="1736"/>
            <x v="1746"/>
            <x v="1774"/>
            <x v="1782"/>
            <x v="1783"/>
            <x v="1788"/>
            <x v="1800"/>
            <x v="1810"/>
            <x v="1812"/>
            <x v="1825"/>
            <x v="1829"/>
            <x v="1830"/>
            <x v="1833"/>
            <x v="1839"/>
            <x v="1842"/>
            <x v="1859"/>
            <x v="1861"/>
            <x v="1864"/>
            <x v="1866"/>
            <x v="1877"/>
            <x v="1878"/>
            <x v="1881"/>
            <x v="1883"/>
            <x v="1887"/>
            <x v="1889"/>
            <x v="1891"/>
            <x v="1893"/>
            <x v="1896"/>
            <x v="1898"/>
            <x v="1902"/>
            <x v="1904"/>
            <x v="1908"/>
            <x v="1913"/>
            <x v="1921"/>
            <x v="1927"/>
            <x v="1930"/>
            <x v="1935"/>
            <x v="1944"/>
            <x v="1952"/>
            <x v="1953"/>
            <x v="1960"/>
            <x v="1961"/>
            <x v="1964"/>
            <x v="1966"/>
            <x v="1969"/>
            <x v="1970"/>
            <x v="1975"/>
            <x v="1980"/>
            <x v="1982"/>
            <x v="1989"/>
            <x v="1997"/>
            <x v="1999"/>
            <x v="2010"/>
            <x v="2013"/>
            <x v="2020"/>
            <x v="2021"/>
            <x v="2024"/>
            <x v="2026"/>
            <x v="2028"/>
            <x v="2035"/>
            <x v="2059"/>
            <x v="2066"/>
            <x v="2067"/>
            <x v="2069"/>
            <x v="2075"/>
            <x v="2076"/>
            <x v="2081"/>
            <x v="2089"/>
            <x v="2091"/>
            <x v="2094"/>
            <x v="2101"/>
            <x v="2103"/>
            <x v="2126"/>
            <x v="2127"/>
            <x v="2128"/>
            <x v="2130"/>
            <x v="2136"/>
            <x v="2140"/>
            <x v="2142"/>
            <x v="2146"/>
            <x v="2149"/>
            <x v="2155"/>
            <x v="2156"/>
            <x v="2182"/>
            <x v="2188"/>
            <x v="2189"/>
            <x v="2190"/>
            <x v="2191"/>
            <x v="2192"/>
            <x v="2196"/>
            <x v="2201"/>
            <x v="2202"/>
            <x v="2207"/>
            <x v="2216"/>
            <x v="2241"/>
            <x v="2243"/>
            <x v="2246"/>
            <x v="2252"/>
            <x v="2260"/>
            <x v="2261"/>
            <x v="2263"/>
            <x v="2265"/>
            <x v="2274"/>
            <x v="2280"/>
            <x v="2282"/>
            <x v="2283"/>
            <x v="2287"/>
            <x v="2289"/>
            <x v="2303"/>
            <x v="2306"/>
            <x v="2308"/>
            <x v="2321"/>
            <x v="2327"/>
            <x v="2329"/>
            <x v="2332"/>
            <x v="2333"/>
            <x v="2334"/>
            <x v="2335"/>
            <x v="2338"/>
            <x v="2341"/>
            <x v="2343"/>
            <x v="2344"/>
            <x v="2349"/>
            <x v="2350"/>
            <x v="2352"/>
            <x v="2356"/>
            <x v="2357"/>
            <x v="2358"/>
            <x v="2362"/>
            <x v="2364"/>
            <x v="2366"/>
            <x v="2368"/>
            <x v="2373"/>
            <x v="2376"/>
            <x v="2377"/>
            <x v="2381"/>
            <x v="2387"/>
            <x v="2390"/>
            <x v="2391"/>
            <x v="2393"/>
            <x v="2394"/>
            <x v="2404"/>
            <x v="2411"/>
            <x v="2412"/>
            <x v="2415"/>
            <x v="2426"/>
            <x v="2430"/>
            <x v="2439"/>
            <x v="2440"/>
            <x v="2443"/>
            <x v="2445"/>
            <x v="2453"/>
            <x v="2459"/>
            <x v="2463"/>
            <x v="2466"/>
            <x v="2474"/>
            <x v="2479"/>
            <x v="2482"/>
            <x v="2489"/>
            <x v="2494"/>
            <x v="2497"/>
            <x v="2515"/>
            <x v="2521"/>
            <x v="2524"/>
            <x v="2525"/>
            <x v="2527"/>
            <x v="2537"/>
            <x v="2543"/>
            <x v="2547"/>
            <x v="2555"/>
            <x v="2561"/>
            <x v="2562"/>
            <x v="2563"/>
            <x v="2565"/>
            <x v="2568"/>
            <x v="2570"/>
            <x v="2585"/>
            <x v="2588"/>
            <x v="2596"/>
            <x v="2599"/>
            <x v="2602"/>
            <x v="2603"/>
            <x v="2609"/>
            <x v="2612"/>
            <x v="2613"/>
            <x v="2616"/>
            <x v="2619"/>
            <x v="2620"/>
            <x v="2626"/>
            <x v="2632"/>
            <x v="2641"/>
            <x v="2644"/>
            <x v="2650"/>
            <x v="2651"/>
            <x v="2657"/>
            <x v="2658"/>
            <x v="2662"/>
            <x v="2668"/>
            <x v="2669"/>
            <x v="2672"/>
            <x v="2680"/>
            <x v="2681"/>
            <x v="2682"/>
            <x v="2689"/>
            <x v="2696"/>
            <x v="2697"/>
            <x v="2700"/>
            <x v="2703"/>
            <x v="2707"/>
            <x v="2709"/>
            <x v="2712"/>
            <x v="2718"/>
            <x v="2724"/>
            <x v="2727"/>
            <x v="2734"/>
            <x v="2735"/>
            <x v="2736"/>
            <x v="2738"/>
            <x v="2739"/>
            <x v="2743"/>
            <x v="2748"/>
            <x v="2752"/>
            <x v="2753"/>
            <x v="2766"/>
            <x v="2768"/>
            <x v="2771"/>
            <x v="2772"/>
            <x v="2774"/>
            <x v="2775"/>
            <x v="2777"/>
            <x v="2787"/>
            <x v="2812"/>
            <x v="2823"/>
            <x v="2825"/>
            <x v="2828"/>
            <x v="2829"/>
            <x v="2839"/>
            <x v="2841"/>
            <x v="2845"/>
            <x v="2853"/>
            <x v="2854"/>
            <x v="2873"/>
            <x v="2878"/>
            <x v="2883"/>
            <x v="2890"/>
            <x v="2893"/>
            <x v="2897"/>
            <x v="2900"/>
            <x v="2901"/>
            <x v="2902"/>
            <x v="2903"/>
            <x v="2906"/>
          </reference>
        </references>
      </pivotArea>
    </format>
    <format dxfId="141">
      <pivotArea dataOnly="0" labelOnly="1" fieldPosition="0">
        <references count="1">
          <reference field="6" count="50">
            <x v="0"/>
            <x v="4"/>
            <x v="17"/>
            <x v="18"/>
            <x v="20"/>
            <x v="27"/>
            <x v="28"/>
            <x v="37"/>
            <x v="38"/>
            <x v="39"/>
            <x v="41"/>
            <x v="47"/>
            <x v="52"/>
            <x v="53"/>
            <x v="54"/>
            <x v="55"/>
            <x v="59"/>
            <x v="61"/>
            <x v="63"/>
            <x v="78"/>
            <x v="79"/>
            <x v="81"/>
            <x v="84"/>
            <x v="104"/>
            <x v="115"/>
            <x v="116"/>
            <x v="119"/>
            <x v="121"/>
            <x v="124"/>
            <x v="127"/>
            <x v="130"/>
            <x v="134"/>
            <x v="138"/>
            <x v="142"/>
            <x v="143"/>
            <x v="147"/>
            <x v="154"/>
            <x v="158"/>
            <x v="159"/>
            <x v="163"/>
            <x v="167"/>
            <x v="179"/>
            <x v="189"/>
            <x v="191"/>
            <x v="195"/>
            <x v="196"/>
            <x v="209"/>
            <x v="212"/>
            <x v="215"/>
            <x v="219"/>
          </reference>
        </references>
      </pivotArea>
    </format>
    <format dxfId="140">
      <pivotArea dataOnly="0" labelOnly="1" fieldPosition="0">
        <references count="1">
          <reference field="6" count="50">
            <x v="222"/>
            <x v="229"/>
            <x v="239"/>
            <x v="244"/>
            <x v="247"/>
            <x v="253"/>
            <x v="254"/>
            <x v="255"/>
            <x v="264"/>
            <x v="271"/>
            <x v="275"/>
            <x v="278"/>
            <x v="283"/>
            <x v="284"/>
            <x v="287"/>
            <x v="296"/>
            <x v="303"/>
            <x v="316"/>
            <x v="318"/>
            <x v="329"/>
            <x v="355"/>
            <x v="357"/>
            <x v="363"/>
            <x v="370"/>
            <x v="374"/>
            <x v="382"/>
            <x v="386"/>
            <x v="389"/>
            <x v="390"/>
            <x v="398"/>
            <x v="406"/>
            <x v="407"/>
            <x v="419"/>
            <x v="420"/>
            <x v="424"/>
            <x v="427"/>
            <x v="438"/>
            <x v="441"/>
            <x v="444"/>
            <x v="448"/>
            <x v="451"/>
            <x v="452"/>
            <x v="463"/>
            <x v="469"/>
            <x v="475"/>
            <x v="477"/>
            <x v="479"/>
            <x v="480"/>
            <x v="483"/>
            <x v="484"/>
          </reference>
        </references>
      </pivotArea>
    </format>
    <format dxfId="139">
      <pivotArea dataOnly="0" labelOnly="1" fieldPosition="0">
        <references count="1">
          <reference field="6" count="50">
            <x v="487"/>
            <x v="489"/>
            <x v="491"/>
            <x v="492"/>
            <x v="498"/>
            <x v="499"/>
            <x v="502"/>
            <x v="504"/>
            <x v="508"/>
            <x v="511"/>
            <x v="517"/>
            <x v="523"/>
            <x v="530"/>
            <x v="533"/>
            <x v="534"/>
            <x v="537"/>
            <x v="541"/>
            <x v="550"/>
            <x v="551"/>
            <x v="554"/>
            <x v="556"/>
            <x v="557"/>
            <x v="568"/>
            <x v="574"/>
            <x v="579"/>
            <x v="583"/>
            <x v="589"/>
            <x v="604"/>
            <x v="611"/>
            <x v="618"/>
            <x v="634"/>
            <x v="640"/>
            <x v="641"/>
            <x v="642"/>
            <x v="645"/>
            <x v="649"/>
            <x v="652"/>
            <x v="653"/>
            <x v="656"/>
            <x v="668"/>
            <x v="683"/>
            <x v="684"/>
            <x v="687"/>
            <x v="689"/>
            <x v="695"/>
            <x v="699"/>
            <x v="715"/>
            <x v="728"/>
            <x v="734"/>
            <x v="735"/>
          </reference>
        </references>
      </pivotArea>
    </format>
    <format dxfId="138">
      <pivotArea dataOnly="0" labelOnly="1" fieldPosition="0">
        <references count="1">
          <reference field="6" count="50">
            <x v="738"/>
            <x v="741"/>
            <x v="743"/>
            <x v="755"/>
            <x v="757"/>
            <x v="767"/>
            <x v="778"/>
            <x v="787"/>
            <x v="792"/>
            <x v="793"/>
            <x v="795"/>
            <x v="796"/>
            <x v="799"/>
            <x v="803"/>
            <x v="804"/>
            <x v="805"/>
            <x v="806"/>
            <x v="817"/>
            <x v="818"/>
            <x v="822"/>
            <x v="825"/>
            <x v="826"/>
            <x v="834"/>
            <x v="839"/>
            <x v="841"/>
            <x v="847"/>
            <x v="852"/>
            <x v="854"/>
            <x v="857"/>
            <x v="858"/>
            <x v="859"/>
            <x v="866"/>
            <x v="872"/>
            <x v="875"/>
            <x v="883"/>
            <x v="886"/>
            <x v="887"/>
            <x v="888"/>
            <x v="890"/>
            <x v="891"/>
            <x v="895"/>
            <x v="896"/>
            <x v="900"/>
            <x v="906"/>
            <x v="909"/>
            <x v="910"/>
            <x v="911"/>
            <x v="912"/>
            <x v="916"/>
            <x v="917"/>
          </reference>
        </references>
      </pivotArea>
    </format>
    <format dxfId="137">
      <pivotArea dataOnly="0" labelOnly="1" fieldPosition="0">
        <references count="1">
          <reference field="6" count="50">
            <x v="918"/>
            <x v="919"/>
            <x v="923"/>
            <x v="926"/>
            <x v="930"/>
            <x v="937"/>
            <x v="946"/>
            <x v="952"/>
            <x v="953"/>
            <x v="954"/>
            <x v="956"/>
            <x v="963"/>
            <x v="968"/>
            <x v="969"/>
            <x v="972"/>
            <x v="973"/>
            <x v="975"/>
            <x v="977"/>
            <x v="984"/>
            <x v="985"/>
            <x v="997"/>
            <x v="1007"/>
            <x v="1015"/>
            <x v="1019"/>
            <x v="1024"/>
            <x v="1036"/>
            <x v="1039"/>
            <x v="1040"/>
            <x v="1042"/>
            <x v="1050"/>
            <x v="1065"/>
            <x v="1066"/>
            <x v="1067"/>
            <x v="1071"/>
            <x v="1076"/>
            <x v="1080"/>
            <x v="1094"/>
            <x v="1095"/>
            <x v="1096"/>
            <x v="1106"/>
            <x v="1109"/>
            <x v="1111"/>
            <x v="1116"/>
            <x v="1121"/>
            <x v="1122"/>
            <x v="1127"/>
            <x v="1131"/>
            <x v="1140"/>
            <x v="1141"/>
            <x v="1144"/>
          </reference>
        </references>
      </pivotArea>
    </format>
    <format dxfId="136">
      <pivotArea dataOnly="0" labelOnly="1" fieldPosition="0">
        <references count="1">
          <reference field="6" count="50">
            <x v="1152"/>
            <x v="1157"/>
            <x v="1167"/>
            <x v="1170"/>
            <x v="1180"/>
            <x v="1181"/>
            <x v="1189"/>
            <x v="1190"/>
            <x v="1192"/>
            <x v="1193"/>
            <x v="1196"/>
            <x v="1201"/>
            <x v="1203"/>
            <x v="1217"/>
            <x v="1221"/>
            <x v="1222"/>
            <x v="1238"/>
            <x v="1250"/>
            <x v="1252"/>
            <x v="1253"/>
            <x v="1254"/>
            <x v="1258"/>
            <x v="1267"/>
            <x v="1269"/>
            <x v="1281"/>
            <x v="1295"/>
            <x v="1299"/>
            <x v="1300"/>
            <x v="1303"/>
            <x v="1309"/>
            <x v="1310"/>
            <x v="1313"/>
            <x v="1318"/>
            <x v="1325"/>
            <x v="1327"/>
            <x v="1328"/>
            <x v="1329"/>
            <x v="1337"/>
            <x v="1344"/>
            <x v="1352"/>
            <x v="1360"/>
            <x v="1367"/>
            <x v="1369"/>
            <x v="1370"/>
            <x v="1373"/>
            <x v="1378"/>
            <x v="1383"/>
            <x v="1391"/>
            <x v="1393"/>
            <x v="1394"/>
          </reference>
        </references>
      </pivotArea>
    </format>
    <format dxfId="135">
      <pivotArea dataOnly="0" labelOnly="1" fieldPosition="0">
        <references count="1">
          <reference field="6" count="50">
            <x v="1398"/>
            <x v="1400"/>
            <x v="1402"/>
            <x v="1403"/>
            <x v="1418"/>
            <x v="1419"/>
            <x v="1434"/>
            <x v="1437"/>
            <x v="1438"/>
            <x v="1439"/>
            <x v="1447"/>
            <x v="1461"/>
            <x v="1467"/>
            <x v="1468"/>
            <x v="1473"/>
            <x v="1482"/>
            <x v="1490"/>
            <x v="1492"/>
            <x v="1495"/>
            <x v="1496"/>
            <x v="1497"/>
            <x v="1513"/>
            <x v="1517"/>
            <x v="1520"/>
            <x v="1526"/>
            <x v="1527"/>
            <x v="1530"/>
            <x v="1538"/>
            <x v="1541"/>
            <x v="1554"/>
            <x v="1560"/>
            <x v="1562"/>
            <x v="1577"/>
            <x v="1578"/>
            <x v="1579"/>
            <x v="1580"/>
            <x v="1586"/>
            <x v="1594"/>
            <x v="1601"/>
            <x v="1603"/>
            <x v="1605"/>
            <x v="1608"/>
            <x v="1610"/>
            <x v="1611"/>
            <x v="1626"/>
            <x v="1645"/>
            <x v="1646"/>
            <x v="1655"/>
            <x v="1665"/>
            <x v="1672"/>
          </reference>
        </references>
      </pivotArea>
    </format>
    <format dxfId="134">
      <pivotArea dataOnly="0" labelOnly="1" fieldPosition="0">
        <references count="1">
          <reference field="6" count="50">
            <x v="1677"/>
            <x v="1682"/>
            <x v="1697"/>
            <x v="1705"/>
            <x v="1710"/>
            <x v="1722"/>
            <x v="1723"/>
            <x v="1736"/>
            <x v="1746"/>
            <x v="1774"/>
            <x v="1782"/>
            <x v="1783"/>
            <x v="1788"/>
            <x v="1800"/>
            <x v="1810"/>
            <x v="1812"/>
            <x v="1825"/>
            <x v="1829"/>
            <x v="1830"/>
            <x v="1833"/>
            <x v="1839"/>
            <x v="1842"/>
            <x v="1859"/>
            <x v="1861"/>
            <x v="1864"/>
            <x v="1866"/>
            <x v="1877"/>
            <x v="1878"/>
            <x v="1881"/>
            <x v="1883"/>
            <x v="1887"/>
            <x v="1889"/>
            <x v="1891"/>
            <x v="1893"/>
            <x v="1896"/>
            <x v="1898"/>
            <x v="1902"/>
            <x v="1904"/>
            <x v="1908"/>
            <x v="1913"/>
            <x v="1921"/>
            <x v="1927"/>
            <x v="1930"/>
            <x v="1935"/>
            <x v="1944"/>
            <x v="1952"/>
            <x v="1953"/>
            <x v="1960"/>
            <x v="1961"/>
            <x v="1964"/>
          </reference>
        </references>
      </pivotArea>
    </format>
    <format dxfId="133">
      <pivotArea dataOnly="0" labelOnly="1" fieldPosition="0">
        <references count="1">
          <reference field="6" count="50">
            <x v="1966"/>
            <x v="1969"/>
            <x v="1970"/>
            <x v="1975"/>
            <x v="1980"/>
            <x v="1982"/>
            <x v="1989"/>
            <x v="1997"/>
            <x v="1999"/>
            <x v="2010"/>
            <x v="2013"/>
            <x v="2020"/>
            <x v="2021"/>
            <x v="2024"/>
            <x v="2026"/>
            <x v="2028"/>
            <x v="2035"/>
            <x v="2059"/>
            <x v="2066"/>
            <x v="2067"/>
            <x v="2069"/>
            <x v="2075"/>
            <x v="2076"/>
            <x v="2081"/>
            <x v="2089"/>
            <x v="2091"/>
            <x v="2094"/>
            <x v="2101"/>
            <x v="2103"/>
            <x v="2126"/>
            <x v="2127"/>
            <x v="2128"/>
            <x v="2130"/>
            <x v="2136"/>
            <x v="2140"/>
            <x v="2142"/>
            <x v="2146"/>
            <x v="2149"/>
            <x v="2155"/>
            <x v="2156"/>
            <x v="2182"/>
            <x v="2188"/>
            <x v="2189"/>
            <x v="2190"/>
            <x v="2191"/>
            <x v="2192"/>
            <x v="2196"/>
            <x v="2201"/>
            <x v="2202"/>
            <x v="2207"/>
          </reference>
        </references>
      </pivotArea>
    </format>
    <format dxfId="132">
      <pivotArea dataOnly="0" labelOnly="1" fieldPosition="0">
        <references count="1">
          <reference field="6" count="50">
            <x v="2216"/>
            <x v="2241"/>
            <x v="2243"/>
            <x v="2246"/>
            <x v="2252"/>
            <x v="2260"/>
            <x v="2261"/>
            <x v="2263"/>
            <x v="2265"/>
            <x v="2274"/>
            <x v="2280"/>
            <x v="2282"/>
            <x v="2283"/>
            <x v="2287"/>
            <x v="2289"/>
            <x v="2303"/>
            <x v="2306"/>
            <x v="2308"/>
            <x v="2321"/>
            <x v="2327"/>
            <x v="2329"/>
            <x v="2332"/>
            <x v="2333"/>
            <x v="2334"/>
            <x v="2335"/>
            <x v="2338"/>
            <x v="2341"/>
            <x v="2343"/>
            <x v="2344"/>
            <x v="2349"/>
            <x v="2350"/>
            <x v="2352"/>
            <x v="2356"/>
            <x v="2357"/>
            <x v="2358"/>
            <x v="2362"/>
            <x v="2364"/>
            <x v="2366"/>
            <x v="2368"/>
            <x v="2373"/>
            <x v="2376"/>
            <x v="2377"/>
            <x v="2381"/>
            <x v="2387"/>
            <x v="2390"/>
            <x v="2391"/>
            <x v="2393"/>
            <x v="2394"/>
            <x v="2404"/>
            <x v="2411"/>
          </reference>
        </references>
      </pivotArea>
    </format>
    <format dxfId="131">
      <pivotArea dataOnly="0" labelOnly="1" fieldPosition="0">
        <references count="1">
          <reference field="6" count="50">
            <x v="2412"/>
            <x v="2415"/>
            <x v="2426"/>
            <x v="2430"/>
            <x v="2439"/>
            <x v="2440"/>
            <x v="2443"/>
            <x v="2445"/>
            <x v="2453"/>
            <x v="2459"/>
            <x v="2463"/>
            <x v="2466"/>
            <x v="2474"/>
            <x v="2479"/>
            <x v="2482"/>
            <x v="2489"/>
            <x v="2494"/>
            <x v="2497"/>
            <x v="2515"/>
            <x v="2521"/>
            <x v="2524"/>
            <x v="2525"/>
            <x v="2527"/>
            <x v="2537"/>
            <x v="2543"/>
            <x v="2547"/>
            <x v="2555"/>
            <x v="2561"/>
            <x v="2562"/>
            <x v="2563"/>
            <x v="2565"/>
            <x v="2568"/>
            <x v="2570"/>
            <x v="2585"/>
            <x v="2588"/>
            <x v="2596"/>
            <x v="2599"/>
            <x v="2602"/>
            <x v="2603"/>
            <x v="2609"/>
            <x v="2612"/>
            <x v="2613"/>
            <x v="2616"/>
            <x v="2619"/>
            <x v="2620"/>
            <x v="2626"/>
            <x v="2632"/>
            <x v="2641"/>
            <x v="2644"/>
            <x v="2650"/>
          </reference>
        </references>
      </pivotArea>
    </format>
    <format dxfId="130">
      <pivotArea dataOnly="0" labelOnly="1" fieldPosition="0">
        <references count="1">
          <reference field="6" count="50">
            <x v="2651"/>
            <x v="2657"/>
            <x v="2658"/>
            <x v="2662"/>
            <x v="2668"/>
            <x v="2669"/>
            <x v="2672"/>
            <x v="2680"/>
            <x v="2681"/>
            <x v="2682"/>
            <x v="2689"/>
            <x v="2696"/>
            <x v="2697"/>
            <x v="2700"/>
            <x v="2703"/>
            <x v="2707"/>
            <x v="2709"/>
            <x v="2712"/>
            <x v="2718"/>
            <x v="2724"/>
            <x v="2727"/>
            <x v="2734"/>
            <x v="2735"/>
            <x v="2736"/>
            <x v="2738"/>
            <x v="2739"/>
            <x v="2743"/>
            <x v="2748"/>
            <x v="2752"/>
            <x v="2753"/>
            <x v="2766"/>
            <x v="2768"/>
            <x v="2771"/>
            <x v="2772"/>
            <x v="2774"/>
            <x v="2775"/>
            <x v="2777"/>
            <x v="2787"/>
            <x v="2812"/>
            <x v="2823"/>
            <x v="2825"/>
            <x v="2828"/>
            <x v="2829"/>
            <x v="2839"/>
            <x v="2841"/>
            <x v="2845"/>
            <x v="2853"/>
            <x v="2854"/>
            <x v="2873"/>
            <x v="2878"/>
          </reference>
        </references>
      </pivotArea>
    </format>
    <format dxfId="129">
      <pivotArea dataOnly="0" labelOnly="1" fieldPosition="0">
        <references count="1">
          <reference field="6" count="9">
            <x v="2883"/>
            <x v="2890"/>
            <x v="2893"/>
            <x v="2897"/>
            <x v="2900"/>
            <x v="2901"/>
            <x v="2902"/>
            <x v="2903"/>
            <x v="2906"/>
          </reference>
        </references>
      </pivotArea>
    </format>
    <format dxfId="128">
      <pivotArea collapsedLevelsAreSubtotals="1" fieldPosition="0">
        <references count="1">
          <reference field="6" count="764">
            <x v="0"/>
            <x v="4"/>
            <x v="17"/>
            <x v="18"/>
            <x v="20"/>
            <x v="27"/>
            <x v="28"/>
            <x v="32"/>
            <x v="35"/>
            <x v="37"/>
            <x v="38"/>
            <x v="39"/>
            <x v="41"/>
            <x v="47"/>
            <x v="52"/>
            <x v="53"/>
            <x v="54"/>
            <x v="55"/>
            <x v="59"/>
            <x v="61"/>
            <x v="63"/>
            <x v="75"/>
            <x v="78"/>
            <x v="79"/>
            <x v="81"/>
            <x v="83"/>
            <x v="84"/>
            <x v="92"/>
            <x v="104"/>
            <x v="110"/>
            <x v="111"/>
            <x v="115"/>
            <x v="116"/>
            <x v="119"/>
            <x v="121"/>
            <x v="122"/>
            <x v="124"/>
            <x v="125"/>
            <x v="127"/>
            <x v="130"/>
            <x v="133"/>
            <x v="134"/>
            <x v="138"/>
            <x v="142"/>
            <x v="143"/>
            <x v="147"/>
            <x v="154"/>
            <x v="158"/>
            <x v="159"/>
            <x v="161"/>
            <x v="163"/>
            <x v="167"/>
            <x v="179"/>
            <x v="185"/>
            <x v="189"/>
            <x v="191"/>
            <x v="195"/>
            <x v="196"/>
            <x v="202"/>
            <x v="209"/>
            <x v="212"/>
            <x v="215"/>
            <x v="219"/>
            <x v="222"/>
            <x v="229"/>
            <x v="239"/>
            <x v="240"/>
            <x v="244"/>
            <x v="247"/>
            <x v="253"/>
            <x v="254"/>
            <x v="255"/>
            <x v="264"/>
            <x v="270"/>
            <x v="271"/>
            <x v="275"/>
            <x v="278"/>
            <x v="283"/>
            <x v="284"/>
            <x v="287"/>
            <x v="296"/>
            <x v="303"/>
            <x v="316"/>
            <x v="318"/>
            <x v="329"/>
            <x v="332"/>
            <x v="336"/>
            <x v="355"/>
            <x v="357"/>
            <x v="363"/>
            <x v="368"/>
            <x v="370"/>
            <x v="374"/>
            <x v="377"/>
            <x v="380"/>
            <x v="382"/>
            <x v="386"/>
            <x v="387"/>
            <x v="389"/>
            <x v="390"/>
            <x v="398"/>
            <x v="406"/>
            <x v="407"/>
            <x v="418"/>
            <x v="419"/>
            <x v="420"/>
            <x v="424"/>
            <x v="427"/>
            <x v="438"/>
            <x v="441"/>
            <x v="444"/>
            <x v="448"/>
            <x v="451"/>
            <x v="452"/>
            <x v="458"/>
            <x v="459"/>
            <x v="462"/>
            <x v="463"/>
            <x v="469"/>
            <x v="475"/>
            <x v="477"/>
            <x v="479"/>
            <x v="480"/>
            <x v="483"/>
            <x v="484"/>
            <x v="487"/>
            <x v="489"/>
            <x v="491"/>
            <x v="492"/>
            <x v="498"/>
            <x v="499"/>
            <x v="502"/>
            <x v="504"/>
            <x v="506"/>
            <x v="508"/>
            <x v="511"/>
            <x v="517"/>
            <x v="519"/>
            <x v="523"/>
            <x v="530"/>
            <x v="533"/>
            <x v="534"/>
            <x v="535"/>
            <x v="537"/>
            <x v="541"/>
            <x v="550"/>
            <x v="551"/>
            <x v="553"/>
            <x v="554"/>
            <x v="556"/>
            <x v="557"/>
            <x v="568"/>
            <x v="569"/>
            <x v="572"/>
            <x v="574"/>
            <x v="579"/>
            <x v="583"/>
            <x v="589"/>
            <x v="593"/>
            <x v="594"/>
            <x v="604"/>
            <x v="611"/>
            <x v="618"/>
            <x v="634"/>
            <x v="640"/>
            <x v="641"/>
            <x v="642"/>
            <x v="645"/>
            <x v="649"/>
            <x v="652"/>
            <x v="653"/>
            <x v="656"/>
            <x v="660"/>
            <x v="668"/>
            <x v="683"/>
            <x v="684"/>
            <x v="687"/>
            <x v="689"/>
            <x v="695"/>
            <x v="699"/>
            <x v="713"/>
            <x v="715"/>
            <x v="717"/>
            <x v="726"/>
            <x v="728"/>
            <x v="734"/>
            <x v="735"/>
            <x v="738"/>
            <x v="740"/>
            <x v="741"/>
            <x v="743"/>
            <x v="755"/>
            <x v="757"/>
            <x v="767"/>
            <x v="778"/>
            <x v="787"/>
            <x v="789"/>
            <x v="792"/>
            <x v="793"/>
            <x v="795"/>
            <x v="796"/>
            <x v="797"/>
            <x v="799"/>
            <x v="800"/>
            <x v="803"/>
            <x v="804"/>
            <x v="805"/>
            <x v="806"/>
            <x v="817"/>
            <x v="818"/>
            <x v="822"/>
            <x v="825"/>
            <x v="826"/>
            <x v="834"/>
            <x v="836"/>
            <x v="839"/>
            <x v="841"/>
            <x v="847"/>
            <x v="849"/>
            <x v="852"/>
            <x v="854"/>
            <x v="857"/>
            <x v="858"/>
            <x v="859"/>
            <x v="866"/>
            <x v="872"/>
            <x v="875"/>
            <x v="881"/>
            <x v="883"/>
            <x v="886"/>
            <x v="887"/>
            <x v="888"/>
            <x v="890"/>
            <x v="891"/>
            <x v="895"/>
            <x v="896"/>
            <x v="900"/>
            <x v="906"/>
            <x v="909"/>
            <x v="910"/>
            <x v="911"/>
            <x v="912"/>
            <x v="913"/>
            <x v="916"/>
            <x v="917"/>
            <x v="918"/>
            <x v="919"/>
            <x v="923"/>
            <x v="926"/>
            <x v="930"/>
            <x v="937"/>
            <x v="941"/>
            <x v="946"/>
            <x v="952"/>
            <x v="953"/>
            <x v="954"/>
            <x v="956"/>
            <x v="957"/>
            <x v="963"/>
            <x v="968"/>
            <x v="969"/>
            <x v="972"/>
            <x v="973"/>
            <x v="975"/>
            <x v="976"/>
            <x v="977"/>
            <x v="984"/>
            <x v="985"/>
            <x v="997"/>
            <x v="1007"/>
            <x v="1012"/>
            <x v="1015"/>
            <x v="1017"/>
            <x v="1019"/>
            <x v="1024"/>
            <x v="1036"/>
            <x v="1039"/>
            <x v="1040"/>
            <x v="1042"/>
            <x v="1050"/>
            <x v="1065"/>
            <x v="1066"/>
            <x v="1067"/>
            <x v="1071"/>
            <x v="1076"/>
            <x v="1080"/>
            <x v="1094"/>
            <x v="1095"/>
            <x v="1096"/>
            <x v="1099"/>
            <x v="1106"/>
            <x v="1109"/>
            <x v="1111"/>
            <x v="1113"/>
            <x v="1115"/>
            <x v="1116"/>
            <x v="1121"/>
            <x v="1122"/>
            <x v="1127"/>
            <x v="1131"/>
            <x v="1140"/>
            <x v="1141"/>
            <x v="1144"/>
            <x v="1152"/>
            <x v="1157"/>
            <x v="1162"/>
            <x v="1164"/>
            <x v="1167"/>
            <x v="1170"/>
            <x v="1180"/>
            <x v="1181"/>
            <x v="1189"/>
            <x v="1190"/>
            <x v="1192"/>
            <x v="1193"/>
            <x v="1195"/>
            <x v="1196"/>
            <x v="1201"/>
            <x v="1203"/>
            <x v="1214"/>
            <x v="1217"/>
            <x v="1219"/>
            <x v="1221"/>
            <x v="1222"/>
            <x v="1238"/>
            <x v="1245"/>
            <x v="1250"/>
            <x v="1252"/>
            <x v="1253"/>
            <x v="1254"/>
            <x v="1258"/>
            <x v="1267"/>
            <x v="1269"/>
            <x v="1277"/>
            <x v="1281"/>
            <x v="1282"/>
            <x v="1283"/>
            <x v="1292"/>
            <x v="1295"/>
            <x v="1299"/>
            <x v="1300"/>
            <x v="1303"/>
            <x v="1309"/>
            <x v="1310"/>
            <x v="1311"/>
            <x v="1313"/>
            <x v="1318"/>
            <x v="1325"/>
            <x v="1326"/>
            <x v="1327"/>
            <x v="1328"/>
            <x v="1329"/>
            <x v="1337"/>
            <x v="1344"/>
            <x v="1349"/>
            <x v="1352"/>
            <x v="1359"/>
            <x v="1360"/>
            <x v="1366"/>
            <x v="1367"/>
            <x v="1369"/>
            <x v="1370"/>
            <x v="1373"/>
            <x v="1377"/>
            <x v="1378"/>
            <x v="1383"/>
            <x v="1391"/>
            <x v="1393"/>
            <x v="1394"/>
            <x v="1398"/>
            <x v="1400"/>
            <x v="1402"/>
            <x v="1403"/>
            <x v="1405"/>
            <x v="1412"/>
            <x v="1418"/>
            <x v="1419"/>
            <x v="1423"/>
            <x v="1434"/>
            <x v="1435"/>
            <x v="1437"/>
            <x v="1438"/>
            <x v="1439"/>
            <x v="1447"/>
            <x v="1461"/>
            <x v="1467"/>
            <x v="1468"/>
            <x v="1473"/>
            <x v="1474"/>
            <x v="1482"/>
            <x v="1490"/>
            <x v="1492"/>
            <x v="1493"/>
            <x v="1495"/>
            <x v="1496"/>
            <x v="1497"/>
            <x v="1506"/>
            <x v="1513"/>
            <x v="1516"/>
            <x v="1517"/>
            <x v="1519"/>
            <x v="1520"/>
            <x v="1526"/>
            <x v="1527"/>
            <x v="1530"/>
            <x v="1538"/>
            <x v="1541"/>
            <x v="1545"/>
            <x v="1554"/>
            <x v="1557"/>
            <x v="1560"/>
            <x v="1562"/>
            <x v="1577"/>
            <x v="1578"/>
            <x v="1579"/>
            <x v="1580"/>
            <x v="1584"/>
            <x v="1586"/>
            <x v="1592"/>
            <x v="1594"/>
            <x v="1601"/>
            <x v="1603"/>
            <x v="1605"/>
            <x v="1607"/>
            <x v="1608"/>
            <x v="1610"/>
            <x v="1611"/>
            <x v="1615"/>
            <x v="1626"/>
            <x v="1635"/>
            <x v="1641"/>
            <x v="1645"/>
            <x v="1646"/>
            <x v="1648"/>
            <x v="1655"/>
            <x v="1665"/>
            <x v="1672"/>
            <x v="1677"/>
            <x v="1682"/>
            <x v="1697"/>
            <x v="1705"/>
            <x v="1710"/>
            <x v="1716"/>
            <x v="1722"/>
            <x v="1723"/>
            <x v="1733"/>
            <x v="1736"/>
            <x v="1741"/>
            <x v="1746"/>
            <x v="1753"/>
            <x v="1766"/>
            <x v="1774"/>
            <x v="1782"/>
            <x v="1783"/>
            <x v="1788"/>
            <x v="1800"/>
            <x v="1809"/>
            <x v="1810"/>
            <x v="1812"/>
            <x v="1814"/>
            <x v="1825"/>
            <x v="1829"/>
            <x v="1830"/>
            <x v="1833"/>
            <x v="1835"/>
            <x v="1839"/>
            <x v="1842"/>
            <x v="1859"/>
            <x v="1861"/>
            <x v="1864"/>
            <x v="1865"/>
            <x v="1866"/>
            <x v="1877"/>
            <x v="1878"/>
            <x v="1881"/>
            <x v="1883"/>
            <x v="1887"/>
            <x v="1889"/>
            <x v="1891"/>
            <x v="1893"/>
            <x v="1896"/>
            <x v="1898"/>
            <x v="1900"/>
            <x v="1902"/>
            <x v="1904"/>
            <x v="1908"/>
            <x v="1913"/>
            <x v="1921"/>
            <x v="1927"/>
            <x v="1930"/>
            <x v="1935"/>
            <x v="1944"/>
            <x v="1952"/>
            <x v="1953"/>
            <x v="1957"/>
            <x v="1960"/>
            <x v="1961"/>
            <x v="1964"/>
            <x v="1966"/>
            <x v="1968"/>
            <x v="1969"/>
            <x v="1970"/>
            <x v="1975"/>
            <x v="1976"/>
            <x v="1980"/>
            <x v="1982"/>
            <x v="1984"/>
            <x v="1989"/>
            <x v="1997"/>
            <x v="1999"/>
            <x v="2010"/>
            <x v="2013"/>
            <x v="2016"/>
            <x v="2020"/>
            <x v="2021"/>
            <x v="2022"/>
            <x v="2024"/>
            <x v="2026"/>
            <x v="2028"/>
            <x v="2035"/>
            <x v="2036"/>
            <x v="2053"/>
            <x v="2055"/>
            <x v="2058"/>
            <x v="2059"/>
            <x v="2066"/>
            <x v="2067"/>
            <x v="2069"/>
            <x v="2075"/>
            <x v="2076"/>
            <x v="2081"/>
            <x v="2089"/>
            <x v="2090"/>
            <x v="2091"/>
            <x v="2094"/>
            <x v="2101"/>
            <x v="2103"/>
            <x v="2119"/>
            <x v="2126"/>
            <x v="2127"/>
            <x v="2128"/>
            <x v="2130"/>
            <x v="2136"/>
            <x v="2140"/>
            <x v="2142"/>
            <x v="2145"/>
            <x v="2146"/>
            <x v="2149"/>
            <x v="2155"/>
            <x v="2156"/>
            <x v="2174"/>
            <x v="2182"/>
            <x v="2188"/>
            <x v="2189"/>
            <x v="2190"/>
            <x v="2191"/>
            <x v="2192"/>
            <x v="2196"/>
            <x v="2201"/>
            <x v="2202"/>
            <x v="2204"/>
            <x v="2207"/>
            <x v="2210"/>
            <x v="2213"/>
            <x v="2216"/>
            <x v="2230"/>
            <x v="2239"/>
            <x v="2241"/>
            <x v="2243"/>
            <x v="2246"/>
            <x v="2252"/>
            <x v="2260"/>
            <x v="2261"/>
            <x v="2263"/>
            <x v="2265"/>
            <x v="2266"/>
            <x v="2274"/>
            <x v="2279"/>
            <x v="2280"/>
            <x v="2282"/>
            <x v="2283"/>
            <x v="2287"/>
            <x v="2289"/>
            <x v="2303"/>
            <x v="2305"/>
            <x v="2306"/>
            <x v="2308"/>
            <x v="2321"/>
            <x v="2325"/>
            <x v="2327"/>
            <x v="2329"/>
            <x v="2332"/>
            <x v="2333"/>
            <x v="2334"/>
            <x v="2335"/>
            <x v="2338"/>
            <x v="2341"/>
            <x v="2343"/>
            <x v="2344"/>
            <x v="2349"/>
            <x v="2350"/>
            <x v="2351"/>
            <x v="2352"/>
            <x v="2356"/>
            <x v="2357"/>
            <x v="2358"/>
            <x v="2362"/>
            <x v="2364"/>
            <x v="2366"/>
            <x v="2368"/>
            <x v="2370"/>
            <x v="2373"/>
            <x v="2376"/>
            <x v="2377"/>
            <x v="2381"/>
            <x v="2382"/>
            <x v="2387"/>
            <x v="2390"/>
            <x v="2391"/>
            <x v="2393"/>
            <x v="2394"/>
            <x v="2396"/>
            <x v="2404"/>
            <x v="2411"/>
            <x v="2412"/>
            <x v="2415"/>
            <x v="2426"/>
            <x v="2430"/>
            <x v="2439"/>
            <x v="2440"/>
            <x v="2443"/>
            <x v="2445"/>
            <x v="2453"/>
            <x v="2456"/>
            <x v="2457"/>
            <x v="2459"/>
            <x v="2463"/>
            <x v="2466"/>
            <x v="2474"/>
            <x v="2479"/>
            <x v="2482"/>
            <x v="2489"/>
            <x v="2494"/>
            <x v="2495"/>
            <x v="2497"/>
            <x v="2509"/>
            <x v="2515"/>
            <x v="2521"/>
            <x v="2523"/>
            <x v="2524"/>
            <x v="2525"/>
            <x v="2527"/>
            <x v="2535"/>
            <x v="2537"/>
            <x v="2543"/>
            <x v="2547"/>
            <x v="2555"/>
            <x v="2561"/>
            <x v="2562"/>
            <x v="2563"/>
            <x v="2565"/>
            <x v="2568"/>
            <x v="2570"/>
            <x v="2574"/>
            <x v="2585"/>
            <x v="2587"/>
            <x v="2588"/>
            <x v="2594"/>
            <x v="2596"/>
            <x v="2599"/>
            <x v="2602"/>
            <x v="2603"/>
            <x v="2609"/>
            <x v="2612"/>
            <x v="2613"/>
            <x v="2616"/>
            <x v="2619"/>
            <x v="2620"/>
            <x v="2626"/>
            <x v="2629"/>
            <x v="2631"/>
            <x v="2632"/>
            <x v="2638"/>
            <x v="2641"/>
            <x v="2644"/>
            <x v="2650"/>
            <x v="2651"/>
            <x v="2657"/>
            <x v="2658"/>
            <x v="2662"/>
            <x v="2664"/>
            <x v="2668"/>
            <x v="2669"/>
            <x v="2672"/>
            <x v="2680"/>
            <x v="2681"/>
            <x v="2682"/>
            <x v="2683"/>
            <x v="2689"/>
            <x v="2690"/>
            <x v="2692"/>
            <x v="2696"/>
            <x v="2697"/>
            <x v="2700"/>
            <x v="2703"/>
            <x v="2707"/>
            <x v="2709"/>
            <x v="2710"/>
            <x v="2712"/>
            <x v="2718"/>
            <x v="2720"/>
            <x v="2723"/>
            <x v="2724"/>
            <x v="2727"/>
            <x v="2734"/>
            <x v="2735"/>
            <x v="2736"/>
            <x v="2738"/>
            <x v="2739"/>
            <x v="2743"/>
            <x v="2748"/>
            <x v="2752"/>
            <x v="2753"/>
            <x v="2766"/>
            <x v="2768"/>
            <x v="2771"/>
            <x v="2772"/>
            <x v="2773"/>
            <x v="2774"/>
            <x v="2775"/>
            <x v="2776"/>
            <x v="2777"/>
            <x v="2787"/>
            <x v="2793"/>
            <x v="2812"/>
            <x v="2819"/>
            <x v="2820"/>
            <x v="2823"/>
            <x v="2825"/>
            <x v="2828"/>
            <x v="2829"/>
            <x v="2839"/>
            <x v="2841"/>
            <x v="2845"/>
            <x v="2851"/>
            <x v="2853"/>
            <x v="2854"/>
            <x v="2855"/>
            <x v="2856"/>
            <x v="2867"/>
            <x v="2873"/>
            <x v="2878"/>
            <x v="2880"/>
            <x v="2883"/>
            <x v="2890"/>
            <x v="2893"/>
            <x v="2897"/>
            <x v="2900"/>
            <x v="2901"/>
            <x v="2902"/>
            <x v="2903"/>
            <x v="2905"/>
            <x v="2906"/>
            <x v="2908"/>
          </reference>
        </references>
      </pivotArea>
    </format>
    <format dxfId="127">
      <pivotArea field="6" type="button" dataOnly="0" labelOnly="1" outline="0" axis="axisRow" fieldPosition="0"/>
    </format>
    <format dxfId="126">
      <pivotArea dataOnly="0" labelOnly="1" fieldPosition="0">
        <references count="1">
          <reference field="6" count="50">
            <x v="0"/>
            <x v="4"/>
            <x v="17"/>
            <x v="18"/>
            <x v="20"/>
            <x v="27"/>
            <x v="28"/>
            <x v="32"/>
            <x v="35"/>
            <x v="37"/>
            <x v="38"/>
            <x v="39"/>
            <x v="41"/>
            <x v="47"/>
            <x v="52"/>
            <x v="53"/>
            <x v="54"/>
            <x v="55"/>
            <x v="59"/>
            <x v="61"/>
            <x v="63"/>
            <x v="75"/>
            <x v="78"/>
            <x v="79"/>
            <x v="81"/>
            <x v="83"/>
            <x v="84"/>
            <x v="92"/>
            <x v="104"/>
            <x v="110"/>
            <x v="111"/>
            <x v="115"/>
            <x v="116"/>
            <x v="119"/>
            <x v="121"/>
            <x v="122"/>
            <x v="124"/>
            <x v="125"/>
            <x v="127"/>
            <x v="130"/>
            <x v="133"/>
            <x v="134"/>
            <x v="138"/>
            <x v="142"/>
            <x v="143"/>
            <x v="147"/>
            <x v="154"/>
            <x v="158"/>
            <x v="159"/>
            <x v="161"/>
          </reference>
        </references>
      </pivotArea>
    </format>
    <format dxfId="125">
      <pivotArea dataOnly="0" labelOnly="1" fieldPosition="0">
        <references count="1">
          <reference field="6" count="50">
            <x v="163"/>
            <x v="167"/>
            <x v="179"/>
            <x v="185"/>
            <x v="189"/>
            <x v="191"/>
            <x v="195"/>
            <x v="196"/>
            <x v="202"/>
            <x v="209"/>
            <x v="212"/>
            <x v="215"/>
            <x v="219"/>
            <x v="222"/>
            <x v="229"/>
            <x v="239"/>
            <x v="240"/>
            <x v="244"/>
            <x v="247"/>
            <x v="253"/>
            <x v="254"/>
            <x v="255"/>
            <x v="264"/>
            <x v="270"/>
            <x v="271"/>
            <x v="275"/>
            <x v="278"/>
            <x v="283"/>
            <x v="284"/>
            <x v="287"/>
            <x v="296"/>
            <x v="303"/>
            <x v="316"/>
            <x v="318"/>
            <x v="329"/>
            <x v="332"/>
            <x v="336"/>
            <x v="355"/>
            <x v="357"/>
            <x v="363"/>
            <x v="368"/>
            <x v="370"/>
            <x v="374"/>
            <x v="377"/>
            <x v="380"/>
            <x v="382"/>
            <x v="386"/>
            <x v="387"/>
            <x v="389"/>
            <x v="390"/>
          </reference>
        </references>
      </pivotArea>
    </format>
    <format dxfId="124">
      <pivotArea dataOnly="0" labelOnly="1" fieldPosition="0">
        <references count="1">
          <reference field="6" count="50">
            <x v="398"/>
            <x v="406"/>
            <x v="407"/>
            <x v="418"/>
            <x v="419"/>
            <x v="420"/>
            <x v="424"/>
            <x v="427"/>
            <x v="438"/>
            <x v="441"/>
            <x v="444"/>
            <x v="448"/>
            <x v="451"/>
            <x v="452"/>
            <x v="458"/>
            <x v="459"/>
            <x v="462"/>
            <x v="463"/>
            <x v="469"/>
            <x v="475"/>
            <x v="477"/>
            <x v="479"/>
            <x v="480"/>
            <x v="483"/>
            <x v="484"/>
            <x v="487"/>
            <x v="489"/>
            <x v="491"/>
            <x v="492"/>
            <x v="498"/>
            <x v="499"/>
            <x v="502"/>
            <x v="504"/>
            <x v="506"/>
            <x v="508"/>
            <x v="511"/>
            <x v="517"/>
            <x v="519"/>
            <x v="523"/>
            <x v="530"/>
            <x v="533"/>
            <x v="534"/>
            <x v="535"/>
            <x v="537"/>
            <x v="541"/>
            <x v="550"/>
            <x v="551"/>
            <x v="553"/>
            <x v="554"/>
            <x v="556"/>
          </reference>
        </references>
      </pivotArea>
    </format>
    <format dxfId="123">
      <pivotArea dataOnly="0" labelOnly="1" fieldPosition="0">
        <references count="1">
          <reference field="6" count="50">
            <x v="557"/>
            <x v="568"/>
            <x v="569"/>
            <x v="572"/>
            <x v="574"/>
            <x v="579"/>
            <x v="583"/>
            <x v="589"/>
            <x v="593"/>
            <x v="594"/>
            <x v="604"/>
            <x v="611"/>
            <x v="618"/>
            <x v="634"/>
            <x v="640"/>
            <x v="641"/>
            <x v="642"/>
            <x v="645"/>
            <x v="649"/>
            <x v="652"/>
            <x v="653"/>
            <x v="656"/>
            <x v="660"/>
            <x v="668"/>
            <x v="683"/>
            <x v="684"/>
            <x v="687"/>
            <x v="689"/>
            <x v="695"/>
            <x v="699"/>
            <x v="713"/>
            <x v="715"/>
            <x v="717"/>
            <x v="726"/>
            <x v="728"/>
            <x v="734"/>
            <x v="735"/>
            <x v="738"/>
            <x v="740"/>
            <x v="741"/>
            <x v="743"/>
            <x v="755"/>
            <x v="757"/>
            <x v="767"/>
            <x v="778"/>
            <x v="787"/>
            <x v="789"/>
            <x v="792"/>
            <x v="793"/>
            <x v="795"/>
          </reference>
        </references>
      </pivotArea>
    </format>
    <format dxfId="122">
      <pivotArea dataOnly="0" labelOnly="1" fieldPosition="0">
        <references count="1">
          <reference field="6" count="50">
            <x v="796"/>
            <x v="797"/>
            <x v="799"/>
            <x v="800"/>
            <x v="803"/>
            <x v="804"/>
            <x v="805"/>
            <x v="806"/>
            <x v="817"/>
            <x v="818"/>
            <x v="822"/>
            <x v="825"/>
            <x v="826"/>
            <x v="834"/>
            <x v="836"/>
            <x v="839"/>
            <x v="841"/>
            <x v="847"/>
            <x v="849"/>
            <x v="852"/>
            <x v="854"/>
            <x v="857"/>
            <x v="858"/>
            <x v="859"/>
            <x v="866"/>
            <x v="872"/>
            <x v="875"/>
            <x v="881"/>
            <x v="883"/>
            <x v="886"/>
            <x v="887"/>
            <x v="888"/>
            <x v="890"/>
            <x v="891"/>
            <x v="895"/>
            <x v="896"/>
            <x v="900"/>
            <x v="906"/>
            <x v="909"/>
            <x v="910"/>
            <x v="911"/>
            <x v="912"/>
            <x v="913"/>
            <x v="916"/>
            <x v="917"/>
            <x v="918"/>
            <x v="919"/>
            <x v="923"/>
            <x v="926"/>
            <x v="930"/>
          </reference>
        </references>
      </pivotArea>
    </format>
    <format dxfId="121">
      <pivotArea dataOnly="0" labelOnly="1" fieldPosition="0">
        <references count="1">
          <reference field="6" count="50">
            <x v="937"/>
            <x v="941"/>
            <x v="946"/>
            <x v="952"/>
            <x v="953"/>
            <x v="954"/>
            <x v="956"/>
            <x v="957"/>
            <x v="963"/>
            <x v="968"/>
            <x v="969"/>
            <x v="972"/>
            <x v="973"/>
            <x v="975"/>
            <x v="976"/>
            <x v="977"/>
            <x v="984"/>
            <x v="985"/>
            <x v="997"/>
            <x v="1007"/>
            <x v="1012"/>
            <x v="1015"/>
            <x v="1017"/>
            <x v="1019"/>
            <x v="1024"/>
            <x v="1036"/>
            <x v="1039"/>
            <x v="1040"/>
            <x v="1042"/>
            <x v="1050"/>
            <x v="1065"/>
            <x v="1066"/>
            <x v="1067"/>
            <x v="1071"/>
            <x v="1076"/>
            <x v="1080"/>
            <x v="1094"/>
            <x v="1095"/>
            <x v="1096"/>
            <x v="1099"/>
            <x v="1106"/>
            <x v="1109"/>
            <x v="1111"/>
            <x v="1113"/>
            <x v="1115"/>
            <x v="1116"/>
            <x v="1121"/>
            <x v="1122"/>
            <x v="1127"/>
            <x v="1131"/>
          </reference>
        </references>
      </pivotArea>
    </format>
    <format dxfId="120">
      <pivotArea dataOnly="0" labelOnly="1" fieldPosition="0">
        <references count="1">
          <reference field="6" count="50">
            <x v="1140"/>
            <x v="1141"/>
            <x v="1144"/>
            <x v="1152"/>
            <x v="1157"/>
            <x v="1162"/>
            <x v="1164"/>
            <x v="1167"/>
            <x v="1170"/>
            <x v="1180"/>
            <x v="1181"/>
            <x v="1189"/>
            <x v="1190"/>
            <x v="1192"/>
            <x v="1193"/>
            <x v="1195"/>
            <x v="1196"/>
            <x v="1201"/>
            <x v="1203"/>
            <x v="1214"/>
            <x v="1217"/>
            <x v="1219"/>
            <x v="1221"/>
            <x v="1222"/>
            <x v="1238"/>
            <x v="1245"/>
            <x v="1250"/>
            <x v="1252"/>
            <x v="1253"/>
            <x v="1254"/>
            <x v="1258"/>
            <x v="1267"/>
            <x v="1269"/>
            <x v="1277"/>
            <x v="1281"/>
            <x v="1282"/>
            <x v="1283"/>
            <x v="1292"/>
            <x v="1295"/>
            <x v="1299"/>
            <x v="1300"/>
            <x v="1303"/>
            <x v="1309"/>
            <x v="1310"/>
            <x v="1311"/>
            <x v="1313"/>
            <x v="1318"/>
            <x v="1325"/>
            <x v="1326"/>
            <x v="1327"/>
          </reference>
        </references>
      </pivotArea>
    </format>
    <format dxfId="119">
      <pivotArea dataOnly="0" labelOnly="1" fieldPosition="0">
        <references count="1">
          <reference field="6" count="50">
            <x v="1328"/>
            <x v="1329"/>
            <x v="1337"/>
            <x v="1344"/>
            <x v="1349"/>
            <x v="1352"/>
            <x v="1359"/>
            <x v="1360"/>
            <x v="1366"/>
            <x v="1367"/>
            <x v="1369"/>
            <x v="1370"/>
            <x v="1373"/>
            <x v="1377"/>
            <x v="1378"/>
            <x v="1383"/>
            <x v="1391"/>
            <x v="1393"/>
            <x v="1394"/>
            <x v="1398"/>
            <x v="1400"/>
            <x v="1402"/>
            <x v="1403"/>
            <x v="1405"/>
            <x v="1412"/>
            <x v="1418"/>
            <x v="1419"/>
            <x v="1423"/>
            <x v="1434"/>
            <x v="1435"/>
            <x v="1437"/>
            <x v="1438"/>
            <x v="1439"/>
            <x v="1447"/>
            <x v="1461"/>
            <x v="1467"/>
            <x v="1468"/>
            <x v="1473"/>
            <x v="1474"/>
            <x v="1482"/>
            <x v="1490"/>
            <x v="1492"/>
            <x v="1493"/>
            <x v="1495"/>
            <x v="1496"/>
            <x v="1497"/>
            <x v="1506"/>
            <x v="1513"/>
            <x v="1516"/>
            <x v="1517"/>
          </reference>
        </references>
      </pivotArea>
    </format>
    <format dxfId="118">
      <pivotArea dataOnly="0" labelOnly="1" fieldPosition="0">
        <references count="1">
          <reference field="6" count="50">
            <x v="1519"/>
            <x v="1520"/>
            <x v="1526"/>
            <x v="1527"/>
            <x v="1530"/>
            <x v="1538"/>
            <x v="1541"/>
            <x v="1545"/>
            <x v="1554"/>
            <x v="1557"/>
            <x v="1560"/>
            <x v="1562"/>
            <x v="1577"/>
            <x v="1578"/>
            <x v="1579"/>
            <x v="1580"/>
            <x v="1584"/>
            <x v="1586"/>
            <x v="1592"/>
            <x v="1594"/>
            <x v="1601"/>
            <x v="1603"/>
            <x v="1605"/>
            <x v="1607"/>
            <x v="1608"/>
            <x v="1610"/>
            <x v="1611"/>
            <x v="1615"/>
            <x v="1626"/>
            <x v="1635"/>
            <x v="1641"/>
            <x v="1645"/>
            <x v="1646"/>
            <x v="1648"/>
            <x v="1655"/>
            <x v="1665"/>
            <x v="1672"/>
            <x v="1677"/>
            <x v="1682"/>
            <x v="1697"/>
            <x v="1705"/>
            <x v="1710"/>
            <x v="1716"/>
            <x v="1722"/>
            <x v="1723"/>
            <x v="1733"/>
            <x v="1736"/>
            <x v="1741"/>
            <x v="1746"/>
            <x v="1753"/>
          </reference>
        </references>
      </pivotArea>
    </format>
    <format dxfId="117">
      <pivotArea dataOnly="0" labelOnly="1" fieldPosition="0">
        <references count="1">
          <reference field="6" count="50">
            <x v="1766"/>
            <x v="1774"/>
            <x v="1782"/>
            <x v="1783"/>
            <x v="1788"/>
            <x v="1800"/>
            <x v="1809"/>
            <x v="1810"/>
            <x v="1812"/>
            <x v="1814"/>
            <x v="1825"/>
            <x v="1829"/>
            <x v="1830"/>
            <x v="1833"/>
            <x v="1835"/>
            <x v="1839"/>
            <x v="1842"/>
            <x v="1859"/>
            <x v="1861"/>
            <x v="1864"/>
            <x v="1865"/>
            <x v="1866"/>
            <x v="1877"/>
            <x v="1878"/>
            <x v="1881"/>
            <x v="1883"/>
            <x v="1887"/>
            <x v="1889"/>
            <x v="1891"/>
            <x v="1893"/>
            <x v="1896"/>
            <x v="1898"/>
            <x v="1900"/>
            <x v="1902"/>
            <x v="1904"/>
            <x v="1908"/>
            <x v="1913"/>
            <x v="1921"/>
            <x v="1927"/>
            <x v="1930"/>
            <x v="1935"/>
            <x v="1944"/>
            <x v="1952"/>
            <x v="1953"/>
            <x v="1957"/>
            <x v="1960"/>
            <x v="1961"/>
            <x v="1964"/>
            <x v="1966"/>
            <x v="1968"/>
          </reference>
        </references>
      </pivotArea>
    </format>
    <format dxfId="116">
      <pivotArea dataOnly="0" labelOnly="1" fieldPosition="0">
        <references count="1">
          <reference field="6" count="50">
            <x v="1969"/>
            <x v="1970"/>
            <x v="1975"/>
            <x v="1976"/>
            <x v="1980"/>
            <x v="1982"/>
            <x v="1984"/>
            <x v="1989"/>
            <x v="1997"/>
            <x v="1999"/>
            <x v="2010"/>
            <x v="2013"/>
            <x v="2016"/>
            <x v="2020"/>
            <x v="2021"/>
            <x v="2022"/>
            <x v="2024"/>
            <x v="2026"/>
            <x v="2028"/>
            <x v="2035"/>
            <x v="2036"/>
            <x v="2053"/>
            <x v="2055"/>
            <x v="2058"/>
            <x v="2059"/>
            <x v="2066"/>
            <x v="2067"/>
            <x v="2069"/>
            <x v="2075"/>
            <x v="2076"/>
            <x v="2081"/>
            <x v="2089"/>
            <x v="2090"/>
            <x v="2091"/>
            <x v="2094"/>
            <x v="2101"/>
            <x v="2103"/>
            <x v="2119"/>
            <x v="2126"/>
            <x v="2127"/>
            <x v="2128"/>
            <x v="2130"/>
            <x v="2136"/>
            <x v="2140"/>
            <x v="2142"/>
            <x v="2145"/>
            <x v="2146"/>
            <x v="2149"/>
            <x v="2155"/>
            <x v="2156"/>
          </reference>
        </references>
      </pivotArea>
    </format>
    <format dxfId="115">
      <pivotArea dataOnly="0" labelOnly="1" fieldPosition="0">
        <references count="1">
          <reference field="6" count="50">
            <x v="2174"/>
            <x v="2182"/>
            <x v="2188"/>
            <x v="2189"/>
            <x v="2190"/>
            <x v="2191"/>
            <x v="2192"/>
            <x v="2196"/>
            <x v="2201"/>
            <x v="2202"/>
            <x v="2204"/>
            <x v="2207"/>
            <x v="2210"/>
            <x v="2213"/>
            <x v="2216"/>
            <x v="2230"/>
            <x v="2239"/>
            <x v="2241"/>
            <x v="2243"/>
            <x v="2246"/>
            <x v="2252"/>
            <x v="2260"/>
            <x v="2261"/>
            <x v="2263"/>
            <x v="2265"/>
            <x v="2266"/>
            <x v="2274"/>
            <x v="2279"/>
            <x v="2280"/>
            <x v="2282"/>
            <x v="2283"/>
            <x v="2287"/>
            <x v="2289"/>
            <x v="2303"/>
            <x v="2305"/>
            <x v="2306"/>
            <x v="2308"/>
            <x v="2321"/>
            <x v="2325"/>
            <x v="2327"/>
            <x v="2329"/>
            <x v="2332"/>
            <x v="2333"/>
            <x v="2334"/>
            <x v="2335"/>
            <x v="2338"/>
            <x v="2341"/>
            <x v="2343"/>
            <x v="2344"/>
            <x v="2349"/>
          </reference>
        </references>
      </pivotArea>
    </format>
    <format dxfId="114">
      <pivotArea dataOnly="0" labelOnly="1" fieldPosition="0">
        <references count="1">
          <reference field="6" count="50">
            <x v="2350"/>
            <x v="2351"/>
            <x v="2352"/>
            <x v="2356"/>
            <x v="2357"/>
            <x v="2358"/>
            <x v="2362"/>
            <x v="2364"/>
            <x v="2366"/>
            <x v="2368"/>
            <x v="2370"/>
            <x v="2373"/>
            <x v="2376"/>
            <x v="2377"/>
            <x v="2381"/>
            <x v="2382"/>
            <x v="2387"/>
            <x v="2390"/>
            <x v="2391"/>
            <x v="2393"/>
            <x v="2394"/>
            <x v="2396"/>
            <x v="2404"/>
            <x v="2411"/>
            <x v="2412"/>
            <x v="2415"/>
            <x v="2426"/>
            <x v="2430"/>
            <x v="2439"/>
            <x v="2440"/>
            <x v="2443"/>
            <x v="2445"/>
            <x v="2453"/>
            <x v="2456"/>
            <x v="2457"/>
            <x v="2459"/>
            <x v="2463"/>
            <x v="2466"/>
            <x v="2474"/>
            <x v="2479"/>
            <x v="2482"/>
            <x v="2489"/>
            <x v="2494"/>
            <x v="2495"/>
            <x v="2497"/>
            <x v="2509"/>
            <x v="2515"/>
            <x v="2521"/>
            <x v="2523"/>
            <x v="2524"/>
          </reference>
        </references>
      </pivotArea>
    </format>
    <format dxfId="113">
      <pivotArea dataOnly="0" labelOnly="1" fieldPosition="0">
        <references count="1">
          <reference field="6" count="50">
            <x v="2525"/>
            <x v="2527"/>
            <x v="2535"/>
            <x v="2537"/>
            <x v="2543"/>
            <x v="2547"/>
            <x v="2555"/>
            <x v="2561"/>
            <x v="2562"/>
            <x v="2563"/>
            <x v="2565"/>
            <x v="2568"/>
            <x v="2570"/>
            <x v="2574"/>
            <x v="2585"/>
            <x v="2587"/>
            <x v="2588"/>
            <x v="2594"/>
            <x v="2596"/>
            <x v="2599"/>
            <x v="2602"/>
            <x v="2603"/>
            <x v="2609"/>
            <x v="2612"/>
            <x v="2613"/>
            <x v="2616"/>
            <x v="2619"/>
            <x v="2620"/>
            <x v="2626"/>
            <x v="2629"/>
            <x v="2631"/>
            <x v="2632"/>
            <x v="2638"/>
            <x v="2641"/>
            <x v="2644"/>
            <x v="2650"/>
            <x v="2651"/>
            <x v="2657"/>
            <x v="2658"/>
            <x v="2662"/>
            <x v="2664"/>
            <x v="2668"/>
            <x v="2669"/>
            <x v="2672"/>
            <x v="2680"/>
            <x v="2681"/>
            <x v="2682"/>
            <x v="2683"/>
            <x v="2689"/>
            <x v="2690"/>
          </reference>
        </references>
      </pivotArea>
    </format>
    <format dxfId="112">
      <pivotArea dataOnly="0" labelOnly="1" fieldPosition="0">
        <references count="1">
          <reference field="6" count="50">
            <x v="2692"/>
            <x v="2696"/>
            <x v="2697"/>
            <x v="2700"/>
            <x v="2703"/>
            <x v="2707"/>
            <x v="2709"/>
            <x v="2710"/>
            <x v="2712"/>
            <x v="2718"/>
            <x v="2720"/>
            <x v="2723"/>
            <x v="2724"/>
            <x v="2727"/>
            <x v="2734"/>
            <x v="2735"/>
            <x v="2736"/>
            <x v="2738"/>
            <x v="2739"/>
            <x v="2743"/>
            <x v="2748"/>
            <x v="2752"/>
            <x v="2753"/>
            <x v="2766"/>
            <x v="2768"/>
            <x v="2771"/>
            <x v="2772"/>
            <x v="2773"/>
            <x v="2774"/>
            <x v="2775"/>
            <x v="2776"/>
            <x v="2777"/>
            <x v="2787"/>
            <x v="2793"/>
            <x v="2812"/>
            <x v="2819"/>
            <x v="2820"/>
            <x v="2823"/>
            <x v="2825"/>
            <x v="2828"/>
            <x v="2829"/>
            <x v="2839"/>
            <x v="2841"/>
            <x v="2845"/>
            <x v="2851"/>
            <x v="2853"/>
            <x v="2854"/>
            <x v="2855"/>
            <x v="2856"/>
            <x v="2867"/>
          </reference>
        </references>
      </pivotArea>
    </format>
    <format dxfId="111">
      <pivotArea dataOnly="0" labelOnly="1" fieldPosition="0">
        <references count="1">
          <reference field="6" count="14">
            <x v="2873"/>
            <x v="2878"/>
            <x v="2880"/>
            <x v="2883"/>
            <x v="2890"/>
            <x v="2893"/>
            <x v="2897"/>
            <x v="2900"/>
            <x v="2901"/>
            <x v="2902"/>
            <x v="2903"/>
            <x v="2905"/>
            <x v="2906"/>
            <x v="2908"/>
          </reference>
        </references>
      </pivotArea>
    </format>
    <format dxfId="110">
      <pivotArea dataOnly="0" labelOnly="1" fieldPosition="0">
        <references count="1">
          <reference field="19" count="0"/>
        </references>
      </pivotArea>
    </format>
    <format dxfId="109">
      <pivotArea dataOnly="0" labelOnly="1" grandCol="1" outline="0" fieldPosition="0"/>
    </format>
    <format dxfId="108">
      <pivotArea grandRow="1" outline="0" collapsedLevelsAreSubtotals="1" fieldPosition="0"/>
    </format>
    <format dxfId="10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X5355" totalsRowShown="0" headerRowDxfId="1715" dataDxfId="1714">
  <autoFilter ref="A1:X5355" xr:uid="{00000000-0009-0000-0100-000001000000}"/>
  <sortState xmlns:xlrd2="http://schemas.microsoft.com/office/spreadsheetml/2017/richdata2" ref="A1420:X1958">
    <sortCondition ref="T1:T3683"/>
  </sortState>
  <tableColumns count="24">
    <tableColumn id="1" xr3:uid="{00000000-0010-0000-0000-000001000000}" name="Nº Operación" dataDxfId="1713"/>
    <tableColumn id="2" xr3:uid="{00000000-0010-0000-0000-000002000000}" name="Fase" dataDxfId="1712"/>
    <tableColumn id="3" xr3:uid="{00000000-0010-0000-0000-000003000000}" name="Fecha" dataDxfId="1711"/>
    <tableColumn id="4" xr3:uid="{00000000-0010-0000-0000-000004000000}" name="Referencia" dataDxfId="1710"/>
    <tableColumn id="5" xr3:uid="{00000000-0010-0000-0000-000005000000}" name="Aplicación" dataDxfId="1709"/>
    <tableColumn id="6" xr3:uid="{00000000-0010-0000-0000-000006000000}" name="Importe" dataDxfId="1708"/>
    <tableColumn id="8" xr3:uid="{00000000-0010-0000-0000-000008000000}" name="Nombre Ter." dataDxfId="1707"/>
    <tableColumn id="9" xr3:uid="{00000000-0010-0000-0000-000009000000}" name="Texto Libre" dataDxfId="1706"/>
    <tableColumn id="10" xr3:uid="{00000000-0010-0000-0000-00000A000000}" name="Oper." dataDxfId="1705"/>
    <tableColumn id="11" xr3:uid="{00000000-0010-0000-0000-00000B000000}" name="Localidad" dataDxfId="1704"/>
    <tableColumn id="12" xr3:uid="{00000000-0010-0000-0000-00000C000000}" name="Provincia" dataDxfId="1703"/>
    <tableColumn id="13" xr3:uid="{00000000-0010-0000-0000-00000D000000}" name="Tipo Contrato" dataDxfId="1702"/>
    <tableColumn id="14" xr3:uid="{00000000-0010-0000-0000-00000E000000}" name="Procedim. Contrato" dataDxfId="1701"/>
    <tableColumn id="15" xr3:uid="{00000000-0010-0000-0000-00000F000000}" name="Criterio Contrato" dataDxfId="1700"/>
    <tableColumn id="27" xr3:uid="{00000000-0010-0000-0000-00001B000000}" name="PROCEDIMIENTO" dataDxfId="1699"/>
    <tableColumn id="21" xr3:uid="{00000000-0010-0000-0000-000015000000}" name="TRIMESTRE" dataDxfId="1698"/>
    <tableColumn id="24" xr3:uid="{00000000-0010-0000-0000-000018000000}" name="CAPITULO" dataDxfId="1697"/>
    <tableColumn id="23" xr3:uid="{00000000-0010-0000-0000-000017000000}" name="CAPITULO EN TEXTO" dataDxfId="1696"/>
    <tableColumn id="16" xr3:uid="{00000000-0010-0000-0000-000010000000}" name="AREA" dataDxfId="1695"/>
    <tableColumn id="17" xr3:uid="{00000000-0010-0000-0000-000011000000}" name="AREA EN TEXTO" dataDxfId="1694">
      <calculatedColumnFormula>VLOOKUP(Tabla1[[#This Row],[AREA]],Hoja1!A:B,2,FALSE)</calculatedColumnFormula>
    </tableColumn>
    <tableColumn id="18" xr3:uid="{00000000-0010-0000-0000-000012000000}" name="PROGRAMA" dataDxfId="1693" totalsRowDxfId="1692"/>
    <tableColumn id="19" xr3:uid="{00000000-0010-0000-0000-000013000000}" name="PROGRAMA EN TEXTO" dataDxfId="1691" totalsRowDxfId="1690">
      <calculatedColumnFormula>VLOOKUP(Tabla1[[#This Row],[PROGRAMA]],Hoja1!A:B,2,FALSE)</calculatedColumnFormula>
    </tableColumn>
    <tableColumn id="25" xr3:uid="{00000000-0010-0000-0000-000019000000}" name="ARTICULO" dataDxfId="1689" totalsRowDxfId="1688"/>
    <tableColumn id="20" xr3:uid="{00000000-0010-0000-0000-000014000000}" name="CONCEPTO" dataDxfId="1687" totalsRowDxfId="168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M526" totalsRowShown="0" headerRowDxfId="106" dataDxfId="104" totalsRowDxfId="102" headerRowBorderDxfId="105" tableBorderDxfId="103" totalsRowBorderDxfId="101">
  <autoFilter ref="A1:M526" xr:uid="{00000000-0009-0000-0100-000002000000}"/>
  <sortState xmlns:xlrd2="http://schemas.microsoft.com/office/spreadsheetml/2017/richdata2" ref="A2:M526">
    <sortCondition ref="A1:A526"/>
  </sortState>
  <tableColumns count="13">
    <tableColumn id="1" xr3:uid="{00000000-0010-0000-0100-000001000000}" name="CONTRATACION MENOR / SERVICIOS / PRIMER, SEGUNDO Y TERCER TRIMESTRE EJERCICIO 2025" dataDxfId="100"/>
    <tableColumn id="2" xr3:uid="{00000000-0010-0000-0100-000002000000}" name="01. Alcaldía" dataDxfId="99"/>
    <tableColumn id="3" xr3:uid="{00000000-0010-0000-0100-000003000000}" name="02. Urbanismo y vivienda" dataDxfId="98"/>
    <tableColumn id="4" xr3:uid="{00000000-0010-0000-0100-000004000000}" name="03. Participación ciudadana y deportes" dataDxfId="97"/>
    <tableColumn id="5" xr3:uid="{00000000-0010-0000-0100-000005000000}" name="04. Hacienda, personal y modernización administrativa" dataDxfId="96"/>
    <tableColumn id="6" xr3:uid="{00000000-0010-0000-0100-000006000000}" name="05. Comercio, mercados y consumo" dataDxfId="95"/>
    <tableColumn id="7" xr3:uid="{00000000-0010-0000-0100-000007000000}" name="06. Educación y cultura" dataDxfId="94"/>
    <tableColumn id="8" xr3:uid="{00000000-0010-0000-0100-000008000000}" name="07. Medio ambiente" dataDxfId="93"/>
    <tableColumn id="9" xr3:uid="{00000000-0010-0000-0100-000009000000}" name="08. Tráfico y movilidad" dataDxfId="92"/>
    <tableColumn id="10" xr3:uid="{00000000-0010-0000-0100-00000A000000}" name="09. Turismo, eventos y marca ciudad" dataDxfId="91"/>
    <tableColumn id="11" xr3:uid="{00000000-0010-0000-0100-00000B000000}" name="10. Personas mayores, familia y servicios sociales" dataDxfId="90"/>
    <tableColumn id="12" xr3:uid="{00000000-0010-0000-0100-00000C000000}" name="11. Salud pública y seguridad ciudadana" dataDxfId="89"/>
    <tableColumn id="13" xr3:uid="{00000000-0010-0000-0100-00000D000000}" name="Total general" dataDxfId="88" totalsRowDxfId="87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24" displayName="Tabla24" ref="A1:M283" totalsRowShown="0" headerRowDxfId="86" dataDxfId="84" totalsRowDxfId="82" headerRowBorderDxfId="85" tableBorderDxfId="83" totalsRowBorderDxfId="81">
  <autoFilter ref="A1:M283" xr:uid="{00000000-0009-0000-0100-000003000000}"/>
  <sortState xmlns:xlrd2="http://schemas.microsoft.com/office/spreadsheetml/2017/richdata2" ref="A2:M178">
    <sortCondition ref="A1:A178"/>
  </sortState>
  <tableColumns count="13">
    <tableColumn id="1" xr3:uid="{00000000-0010-0000-0200-000001000000}" name="CONTRATACION MENOR / SUMINISTROS / PRIMER, SEGUNDO Y TERCER TRIMESTRE EJERCICIO 2025" dataDxfId="80"/>
    <tableColumn id="2" xr3:uid="{00000000-0010-0000-0200-000002000000}" name="01. Alcaldía" dataDxfId="79"/>
    <tableColumn id="3" xr3:uid="{00000000-0010-0000-0200-000003000000}" name="02. Urbanismo y vivienda" dataDxfId="78"/>
    <tableColumn id="4" xr3:uid="{00000000-0010-0000-0200-000004000000}" name="03. Participación ciudadana y deportes" dataDxfId="77"/>
    <tableColumn id="5" xr3:uid="{00000000-0010-0000-0200-000005000000}" name="04. Hacienda, personal y modernización administrativa" dataDxfId="76"/>
    <tableColumn id="6" xr3:uid="{00000000-0010-0000-0200-000006000000}" name="05. Comercio, mercados y consumo" dataDxfId="75"/>
    <tableColumn id="7" xr3:uid="{00000000-0010-0000-0200-000007000000}" name="06. Educación y cultura" dataDxfId="74"/>
    <tableColumn id="8" xr3:uid="{00000000-0010-0000-0200-000008000000}" name="07. Medio ambiente" dataDxfId="73"/>
    <tableColumn id="9" xr3:uid="{00000000-0010-0000-0200-000009000000}" name="08. Tráfico y movilidad" dataDxfId="72"/>
    <tableColumn id="10" xr3:uid="{00000000-0010-0000-0200-00000A000000}" name="09. Turismo, eventos y marca ciudad" dataDxfId="71"/>
    <tableColumn id="11" xr3:uid="{00000000-0010-0000-0200-00000B000000}" name="10. Personas mayores, familia y servicios sociales" dataDxfId="70"/>
    <tableColumn id="12" xr3:uid="{00000000-0010-0000-0200-00000C000000}" name="11. Salud pública y seguridad ciudadana" dataDxfId="69"/>
    <tableColumn id="13" xr3:uid="{00000000-0010-0000-0200-00000D000000}" name="Total general" dataDxfId="68" totalsRowDxfId="67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245" displayName="Tabla245" ref="A1:M34" totalsRowShown="0" headerRowDxfId="66" dataDxfId="64" totalsRowDxfId="62" headerRowBorderDxfId="65" tableBorderDxfId="63" totalsRowBorderDxfId="61">
  <autoFilter ref="A1:M34" xr:uid="{00000000-0009-0000-0100-000004000000}"/>
  <sortState xmlns:xlrd2="http://schemas.microsoft.com/office/spreadsheetml/2017/richdata2" ref="A2:M4">
    <sortCondition descending="1" ref="L1:L4"/>
  </sortState>
  <tableColumns count="13">
    <tableColumn id="1" xr3:uid="{00000000-0010-0000-0300-000001000000}" name="CONTRATACION MENOR / OBRAS / PRIMER, SEGUNDO Y TERCER TRIMESTRE EJERCICIO 2025" dataDxfId="60"/>
    <tableColumn id="2" xr3:uid="{00000000-0010-0000-0300-000002000000}" name="01. Alcaldía" dataDxfId="59"/>
    <tableColumn id="3" xr3:uid="{00000000-0010-0000-0300-000003000000}" name="02. Urbanismo y vivienda" dataDxfId="58"/>
    <tableColumn id="4" xr3:uid="{00000000-0010-0000-0300-000004000000}" name="03. Participación ciudadana y deportes" dataDxfId="57" totalsRowDxfId="56"/>
    <tableColumn id="5" xr3:uid="{00000000-0010-0000-0300-000005000000}" name="04. Hacienda, personal y modernización administrativa" dataDxfId="55" totalsRowDxfId="54"/>
    <tableColumn id="6" xr3:uid="{00000000-0010-0000-0300-000006000000}" name="05. Comercio, mercados y consumo" dataDxfId="53"/>
    <tableColumn id="7" xr3:uid="{00000000-0010-0000-0300-000007000000}" name="06. Educación y cultura" dataDxfId="52"/>
    <tableColumn id="8" xr3:uid="{00000000-0010-0000-0300-000008000000}" name="07. Medio ambiente" dataDxfId="51"/>
    <tableColumn id="9" xr3:uid="{00000000-0010-0000-0300-000009000000}" name="08. Tráfico y movilidad" dataDxfId="50"/>
    <tableColumn id="10" xr3:uid="{00000000-0010-0000-0300-00000A000000}" name="09. Turismo, eventos y marca ciudad" dataDxfId="49"/>
    <tableColumn id="11" xr3:uid="{00000000-0010-0000-0300-00000B000000}" name="10. Personas mayores, familia y servicios sociales" dataDxfId="48"/>
    <tableColumn id="12" xr3:uid="{00000000-0010-0000-0300-00000C000000}" name="11. Salud pública y seguridad ciudadana" dataDxfId="47"/>
    <tableColumn id="13" xr3:uid="{00000000-0010-0000-0300-00000D000000}" name="Total general" dataDxfId="46" totalsRowDxfId="45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a2456" displayName="Tabla2456" ref="A1:M22" totalsRowShown="0" headerRowDxfId="44" dataDxfId="42" totalsRowDxfId="40" headerRowBorderDxfId="43" tableBorderDxfId="41" totalsRowBorderDxfId="39">
  <autoFilter ref="A1:M22" xr:uid="{00000000-0009-0000-0100-000005000000}"/>
  <sortState xmlns:xlrd2="http://schemas.microsoft.com/office/spreadsheetml/2017/richdata2" ref="A2:M6">
    <sortCondition ref="A1:A6"/>
  </sortState>
  <tableColumns count="13">
    <tableColumn id="1" xr3:uid="{00000000-0010-0000-0500-000001000000}" name="CONTRATACION MENOR / OTROS / PRIMER, SEGUNDO Y TERCER TRIMESTRE EJERCICIO 2025" dataDxfId="38"/>
    <tableColumn id="2" xr3:uid="{00000000-0010-0000-0500-000002000000}" name="01. Alcaldía" dataDxfId="37"/>
    <tableColumn id="3" xr3:uid="{00000000-0010-0000-0500-000003000000}" name="02. Urbanismo y vivienda" dataDxfId="36"/>
    <tableColumn id="4" xr3:uid="{00000000-0010-0000-0500-000004000000}" name="03. Participación ciudadana y deportes" dataDxfId="35"/>
    <tableColumn id="5" xr3:uid="{00000000-0010-0000-0500-000005000000}" name="04. Hacienda, personal y modernización administrativa" dataDxfId="34"/>
    <tableColumn id="6" xr3:uid="{00000000-0010-0000-0500-000006000000}" name="05. Comercio, mercados y consumo" dataDxfId="33"/>
    <tableColumn id="7" xr3:uid="{00000000-0010-0000-0500-000007000000}" name="06. Educación y cultura" dataDxfId="32"/>
    <tableColumn id="8" xr3:uid="{00000000-0010-0000-0500-000008000000}" name="07. Medio ambiente" dataDxfId="31" totalsRowDxfId="30"/>
    <tableColumn id="9" xr3:uid="{00000000-0010-0000-0500-000009000000}" name="08. Tráfico y movilidad" dataDxfId="29" totalsRowDxfId="28"/>
    <tableColumn id="10" xr3:uid="{00000000-0010-0000-0500-00000A000000}" name="09. Turismo, eventos y marca ciudad" dataDxfId="27" totalsRowDxfId="26"/>
    <tableColumn id="11" xr3:uid="{00000000-0010-0000-0500-00000B000000}" name="10. Personas mayores, familia y servicios sociales" dataDxfId="25" totalsRowDxfId="24"/>
    <tableColumn id="12" xr3:uid="{00000000-0010-0000-0500-00000C000000}" name="11. Salud pública y seguridad ciudadana" dataDxfId="23" totalsRowDxfId="22"/>
    <tableColumn id="13" xr3:uid="{00000000-0010-0000-0500-00000D000000}" name="Total general" dataDxfId="21" totalsRowDxfId="20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27" displayName="Tabla27" ref="A1:M3" totalsRowShown="0" headerRowDxfId="19" dataDxfId="17" totalsRowDxfId="15" headerRowBorderDxfId="18" tableBorderDxfId="16" totalsRowBorderDxfId="14">
  <autoFilter ref="A1:M3" xr:uid="{00000000-0009-0000-0100-000006000000}"/>
  <sortState xmlns:xlrd2="http://schemas.microsoft.com/office/spreadsheetml/2017/richdata2" ref="A2:M3">
    <sortCondition ref="A1:A3"/>
  </sortState>
  <tableColumns count="13">
    <tableColumn id="1" xr3:uid="{00000000-0010-0000-0400-000001000000}" name="CONTRATACION MENOR / MIXTOS / PRIMER, SEGUNDO Y TERCER TRIMESTRE EJERCICIO 2025" dataDxfId="13"/>
    <tableColumn id="2" xr3:uid="{00000000-0010-0000-0400-000002000000}" name="01. Alcaldía" dataDxfId="12"/>
    <tableColumn id="3" xr3:uid="{00000000-0010-0000-0400-000003000000}" name="02. Urbanismo y vivienda" dataDxfId="11"/>
    <tableColumn id="4" xr3:uid="{00000000-0010-0000-0400-000004000000}" name="03. Participación ciudadana y deportes" dataDxfId="10"/>
    <tableColumn id="5" xr3:uid="{00000000-0010-0000-0400-000005000000}" name="04. Hacienda, personal y modernización administrativa" dataDxfId="9"/>
    <tableColumn id="6" xr3:uid="{00000000-0010-0000-0400-000006000000}" name="05. Comercio, mercados y consumo" dataDxfId="8"/>
    <tableColumn id="7" xr3:uid="{00000000-0010-0000-0400-000007000000}" name="06. Educación y cultura" dataDxfId="7"/>
    <tableColumn id="8" xr3:uid="{00000000-0010-0000-0400-000008000000}" name="07. Medio ambiente" dataDxfId="6"/>
    <tableColumn id="9" xr3:uid="{00000000-0010-0000-0400-000009000000}" name="08. Tráfico y movilidad" dataDxfId="5"/>
    <tableColumn id="10" xr3:uid="{00000000-0010-0000-0400-00000A000000}" name="09. Turismo, eventos y marca ciudad" dataDxfId="4"/>
    <tableColumn id="11" xr3:uid="{00000000-0010-0000-0400-00000B000000}" name="10. Personas mayores, familia y servicios sociales" dataDxfId="3"/>
    <tableColumn id="12" xr3:uid="{00000000-0010-0000-0400-00000C000000}" name="11. Salud pública y seguridad ciudadana" dataDxfId="2"/>
    <tableColumn id="13" xr3:uid="{00000000-0010-0000-0400-00000D000000}" name="Total general" dataDxfId="1" totalsRowDxfId="0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54"/>
  <sheetViews>
    <sheetView workbookViewId="0">
      <selection activeCell="B29" sqref="B29"/>
    </sheetView>
  </sheetViews>
  <sheetFormatPr baseColWidth="10" defaultRowHeight="15" x14ac:dyDescent="0.25"/>
  <cols>
    <col min="1" max="1" width="7.5703125" style="1" bestFit="1" customWidth="1"/>
    <col min="2" max="2" width="78.140625" bestFit="1" customWidth="1"/>
  </cols>
  <sheetData>
    <row r="2" spans="1:2" x14ac:dyDescent="0.25">
      <c r="A2" s="1" t="s">
        <v>89</v>
      </c>
      <c r="B2" t="s">
        <v>90</v>
      </c>
    </row>
    <row r="3" spans="1:2" x14ac:dyDescent="0.25">
      <c r="A3" s="1" t="s">
        <v>91</v>
      </c>
      <c r="B3" t="s">
        <v>900</v>
      </c>
    </row>
    <row r="4" spans="1:2" x14ac:dyDescent="0.25">
      <c r="A4" s="1" t="s">
        <v>92</v>
      </c>
      <c r="B4" t="s">
        <v>308</v>
      </c>
    </row>
    <row r="5" spans="1:2" x14ac:dyDescent="0.25">
      <c r="A5" s="1" t="s">
        <v>93</v>
      </c>
      <c r="B5" t="s">
        <v>901</v>
      </c>
    </row>
    <row r="6" spans="1:2" x14ac:dyDescent="0.25">
      <c r="A6" s="1" t="s">
        <v>290</v>
      </c>
      <c r="B6" t="s">
        <v>902</v>
      </c>
    </row>
    <row r="7" spans="1:2" x14ac:dyDescent="0.25">
      <c r="A7" s="1" t="s">
        <v>94</v>
      </c>
      <c r="B7" t="s">
        <v>903</v>
      </c>
    </row>
    <row r="8" spans="1:2" x14ac:dyDescent="0.25">
      <c r="A8" s="1" t="s">
        <v>95</v>
      </c>
      <c r="B8" t="s">
        <v>904</v>
      </c>
    </row>
    <row r="9" spans="1:2" x14ac:dyDescent="0.25">
      <c r="A9" s="1" t="s">
        <v>96</v>
      </c>
      <c r="B9" t="s">
        <v>905</v>
      </c>
    </row>
    <row r="10" spans="1:2" x14ac:dyDescent="0.25">
      <c r="A10" s="1" t="s">
        <v>97</v>
      </c>
      <c r="B10" t="s">
        <v>906</v>
      </c>
    </row>
    <row r="11" spans="1:2" x14ac:dyDescent="0.25">
      <c r="A11" s="1" t="s">
        <v>98</v>
      </c>
      <c r="B11" t="s">
        <v>907</v>
      </c>
    </row>
    <row r="12" spans="1:2" x14ac:dyDescent="0.25">
      <c r="A12" s="1" t="s">
        <v>291</v>
      </c>
      <c r="B12" t="s">
        <v>289</v>
      </c>
    </row>
    <row r="13" spans="1:2" x14ac:dyDescent="0.25">
      <c r="A13" s="1">
        <v>1501</v>
      </c>
      <c r="B13" t="s">
        <v>908</v>
      </c>
    </row>
    <row r="14" spans="1:2" x14ac:dyDescent="0.25">
      <c r="A14" s="1">
        <v>1511</v>
      </c>
      <c r="B14" t="s">
        <v>99</v>
      </c>
    </row>
    <row r="15" spans="1:2" x14ac:dyDescent="0.25">
      <c r="A15" s="1">
        <v>1512</v>
      </c>
      <c r="B15" t="s">
        <v>100</v>
      </c>
    </row>
    <row r="16" spans="1:2" x14ac:dyDescent="0.25">
      <c r="A16" s="1" t="s">
        <v>296</v>
      </c>
      <c r="B16" t="s">
        <v>295</v>
      </c>
    </row>
    <row r="17" spans="1:2" x14ac:dyDescent="0.25">
      <c r="A17" s="1">
        <v>1532</v>
      </c>
      <c r="B17" t="s">
        <v>101</v>
      </c>
    </row>
    <row r="18" spans="1:2" x14ac:dyDescent="0.25">
      <c r="A18" s="1">
        <v>1651</v>
      </c>
      <c r="B18" t="s">
        <v>102</v>
      </c>
    </row>
    <row r="19" spans="1:2" x14ac:dyDescent="0.25">
      <c r="A19" s="1">
        <v>2314</v>
      </c>
      <c r="B19" t="s">
        <v>103</v>
      </c>
    </row>
    <row r="20" spans="1:2" x14ac:dyDescent="0.25">
      <c r="A20" s="1" t="s">
        <v>298</v>
      </c>
      <c r="B20" t="s">
        <v>297</v>
      </c>
    </row>
    <row r="21" spans="1:2" x14ac:dyDescent="0.25">
      <c r="A21" s="1">
        <v>2411</v>
      </c>
      <c r="B21" t="s">
        <v>104</v>
      </c>
    </row>
    <row r="22" spans="1:2" x14ac:dyDescent="0.25">
      <c r="A22" s="1">
        <v>3121</v>
      </c>
      <c r="B22" t="s">
        <v>105</v>
      </c>
    </row>
    <row r="23" spans="1:2" x14ac:dyDescent="0.25">
      <c r="A23" s="1">
        <v>3411</v>
      </c>
      <c r="B23" t="s">
        <v>106</v>
      </c>
    </row>
    <row r="24" spans="1:2" x14ac:dyDescent="0.25">
      <c r="A24" s="1" t="s">
        <v>299</v>
      </c>
      <c r="B24" t="s">
        <v>911</v>
      </c>
    </row>
    <row r="25" spans="1:2" x14ac:dyDescent="0.25">
      <c r="A25" s="1">
        <v>4314</v>
      </c>
      <c r="B25" t="s">
        <v>913</v>
      </c>
    </row>
    <row r="26" spans="1:2" x14ac:dyDescent="0.25">
      <c r="A26" s="1" t="s">
        <v>301</v>
      </c>
      <c r="B26" t="s">
        <v>300</v>
      </c>
    </row>
    <row r="27" spans="1:2" x14ac:dyDescent="0.25">
      <c r="A27" s="1" t="s">
        <v>294</v>
      </c>
      <c r="B27" t="s">
        <v>293</v>
      </c>
    </row>
    <row r="28" spans="1:2" x14ac:dyDescent="0.25">
      <c r="A28" s="1">
        <v>4911</v>
      </c>
      <c r="B28" t="s">
        <v>107</v>
      </c>
    </row>
    <row r="29" spans="1:2" x14ac:dyDescent="0.25">
      <c r="A29" s="1">
        <v>9121</v>
      </c>
      <c r="B29" t="s">
        <v>108</v>
      </c>
    </row>
    <row r="30" spans="1:2" x14ac:dyDescent="0.25">
      <c r="A30" s="1">
        <v>9200</v>
      </c>
      <c r="B30" t="s">
        <v>909</v>
      </c>
    </row>
    <row r="31" spans="1:2" x14ac:dyDescent="0.25">
      <c r="A31" s="1">
        <v>9201</v>
      </c>
      <c r="B31" t="s">
        <v>109</v>
      </c>
    </row>
    <row r="32" spans="1:2" x14ac:dyDescent="0.25">
      <c r="A32" s="1">
        <v>9202</v>
      </c>
      <c r="B32" t="s">
        <v>110</v>
      </c>
    </row>
    <row r="33" spans="1:2" x14ac:dyDescent="0.25">
      <c r="A33" s="1">
        <v>9203</v>
      </c>
      <c r="B33" t="s">
        <v>111</v>
      </c>
    </row>
    <row r="34" spans="1:2" x14ac:dyDescent="0.25">
      <c r="A34" s="1">
        <v>9204</v>
      </c>
      <c r="B34" t="s">
        <v>112</v>
      </c>
    </row>
    <row r="35" spans="1:2" x14ac:dyDescent="0.25">
      <c r="A35" s="1">
        <v>9205</v>
      </c>
      <c r="B35" t="s">
        <v>113</v>
      </c>
    </row>
    <row r="36" spans="1:2" x14ac:dyDescent="0.25">
      <c r="A36" s="1">
        <v>9206</v>
      </c>
      <c r="B36" t="s">
        <v>114</v>
      </c>
    </row>
    <row r="37" spans="1:2" x14ac:dyDescent="0.25">
      <c r="A37" s="1">
        <v>9207</v>
      </c>
      <c r="B37" t="s">
        <v>115</v>
      </c>
    </row>
    <row r="38" spans="1:2" x14ac:dyDescent="0.25">
      <c r="A38" s="1">
        <v>9209</v>
      </c>
      <c r="B38" t="s">
        <v>910</v>
      </c>
    </row>
    <row r="39" spans="1:2" x14ac:dyDescent="0.25">
      <c r="A39" s="1">
        <v>9231</v>
      </c>
      <c r="B39" t="s">
        <v>116</v>
      </c>
    </row>
    <row r="40" spans="1:2" x14ac:dyDescent="0.25">
      <c r="A40" s="1">
        <v>9241</v>
      </c>
      <c r="B40" t="s">
        <v>117</v>
      </c>
    </row>
    <row r="41" spans="1:2" x14ac:dyDescent="0.25">
      <c r="A41" s="1">
        <v>9291</v>
      </c>
      <c r="B41" t="s">
        <v>118</v>
      </c>
    </row>
    <row r="42" spans="1:2" x14ac:dyDescent="0.25">
      <c r="A42" s="1">
        <v>9311</v>
      </c>
      <c r="B42" t="s">
        <v>119</v>
      </c>
    </row>
    <row r="43" spans="1:2" x14ac:dyDescent="0.25">
      <c r="A43" s="1" t="s">
        <v>292</v>
      </c>
      <c r="B43" t="s">
        <v>120</v>
      </c>
    </row>
    <row r="44" spans="1:2" x14ac:dyDescent="0.25">
      <c r="A44" s="1">
        <v>9321</v>
      </c>
      <c r="B44" t="s">
        <v>121</v>
      </c>
    </row>
    <row r="45" spans="1:2" x14ac:dyDescent="0.25">
      <c r="A45" s="1">
        <v>9331</v>
      </c>
      <c r="B45" t="s">
        <v>122</v>
      </c>
    </row>
    <row r="46" spans="1:2" x14ac:dyDescent="0.25">
      <c r="A46" s="1">
        <v>9332</v>
      </c>
      <c r="B46" t="s">
        <v>123</v>
      </c>
    </row>
    <row r="47" spans="1:2" x14ac:dyDescent="0.25">
      <c r="A47" s="1">
        <v>9333</v>
      </c>
      <c r="B47" t="s">
        <v>304</v>
      </c>
    </row>
    <row r="48" spans="1:2" x14ac:dyDescent="0.25">
      <c r="A48" s="1" t="s">
        <v>302</v>
      </c>
      <c r="B48" t="s">
        <v>303</v>
      </c>
    </row>
    <row r="49" spans="1:2" x14ac:dyDescent="0.25">
      <c r="A49" s="1">
        <v>9341</v>
      </c>
      <c r="B49" t="s">
        <v>125</v>
      </c>
    </row>
    <row r="50" spans="1:2" x14ac:dyDescent="0.25">
      <c r="A50" s="1" t="s">
        <v>126</v>
      </c>
      <c r="B50" t="s">
        <v>127</v>
      </c>
    </row>
    <row r="51" spans="1:2" x14ac:dyDescent="0.25">
      <c r="A51" s="1" t="s">
        <v>128</v>
      </c>
      <c r="B51" t="s">
        <v>915</v>
      </c>
    </row>
    <row r="52" spans="1:2" x14ac:dyDescent="0.25">
      <c r="A52" s="1">
        <v>1302</v>
      </c>
      <c r="B52" t="s">
        <v>918</v>
      </c>
    </row>
    <row r="53" spans="1:2" x14ac:dyDescent="0.25">
      <c r="A53" s="1" t="s">
        <v>129</v>
      </c>
      <c r="B53" t="s">
        <v>130</v>
      </c>
    </row>
    <row r="54" spans="1:2" x14ac:dyDescent="0.25">
      <c r="A54" s="46" t="s">
        <v>131</v>
      </c>
      <c r="B54" t="s">
        <v>132</v>
      </c>
    </row>
    <row r="55" spans="1:2" x14ac:dyDescent="0.25">
      <c r="A55" s="47">
        <v>1341</v>
      </c>
      <c r="B55" t="s">
        <v>132</v>
      </c>
    </row>
    <row r="56" spans="1:2" x14ac:dyDescent="0.25">
      <c r="A56" s="1" t="s">
        <v>133</v>
      </c>
      <c r="B56" t="s">
        <v>134</v>
      </c>
    </row>
    <row r="57" spans="1:2" x14ac:dyDescent="0.25">
      <c r="A57" s="1" t="s">
        <v>135</v>
      </c>
      <c r="B57" t="s">
        <v>136</v>
      </c>
    </row>
    <row r="58" spans="1:2" x14ac:dyDescent="0.25">
      <c r="A58" s="1" t="s">
        <v>137</v>
      </c>
      <c r="B58" t="s">
        <v>908</v>
      </c>
    </row>
    <row r="59" spans="1:2" x14ac:dyDescent="0.25">
      <c r="A59" s="1" t="s">
        <v>138</v>
      </c>
      <c r="B59" t="s">
        <v>99</v>
      </c>
    </row>
    <row r="60" spans="1:2" x14ac:dyDescent="0.25">
      <c r="A60" s="1" t="s">
        <v>139</v>
      </c>
      <c r="B60" t="s">
        <v>100</v>
      </c>
    </row>
    <row r="61" spans="1:2" x14ac:dyDescent="0.25">
      <c r="A61" s="1" t="s">
        <v>140</v>
      </c>
      <c r="B61" t="s">
        <v>101</v>
      </c>
    </row>
    <row r="62" spans="1:2" x14ac:dyDescent="0.25">
      <c r="A62" s="1" t="s">
        <v>141</v>
      </c>
      <c r="B62" t="s">
        <v>919</v>
      </c>
    </row>
    <row r="63" spans="1:2" x14ac:dyDescent="0.25">
      <c r="A63" s="1">
        <v>1621</v>
      </c>
      <c r="B63" t="s">
        <v>919</v>
      </c>
    </row>
    <row r="64" spans="1:2" x14ac:dyDescent="0.25">
      <c r="A64" s="1" t="s">
        <v>142</v>
      </c>
      <c r="B64" t="s">
        <v>143</v>
      </c>
    </row>
    <row r="65" spans="1:2" x14ac:dyDescent="0.25">
      <c r="A65" s="1" t="s">
        <v>144</v>
      </c>
      <c r="B65" t="s">
        <v>145</v>
      </c>
    </row>
    <row r="66" spans="1:2" x14ac:dyDescent="0.25">
      <c r="A66" s="1" t="s">
        <v>146</v>
      </c>
      <c r="B66" t="s">
        <v>102</v>
      </c>
    </row>
    <row r="67" spans="1:2" x14ac:dyDescent="0.25">
      <c r="A67" s="1" t="s">
        <v>147</v>
      </c>
      <c r="B67" t="s">
        <v>148</v>
      </c>
    </row>
    <row r="68" spans="1:2" x14ac:dyDescent="0.25">
      <c r="A68" s="1" t="s">
        <v>149</v>
      </c>
      <c r="B68" t="s">
        <v>150</v>
      </c>
    </row>
    <row r="69" spans="1:2" x14ac:dyDescent="0.25">
      <c r="A69" s="1">
        <v>1711</v>
      </c>
      <c r="B69" t="s">
        <v>150</v>
      </c>
    </row>
    <row r="70" spans="1:2" x14ac:dyDescent="0.25">
      <c r="A70" s="1" t="s">
        <v>151</v>
      </c>
      <c r="B70" t="s">
        <v>152</v>
      </c>
    </row>
    <row r="71" spans="1:2" x14ac:dyDescent="0.25">
      <c r="A71" s="1">
        <v>1721</v>
      </c>
      <c r="B71" t="s">
        <v>152</v>
      </c>
    </row>
    <row r="72" spans="1:2" x14ac:dyDescent="0.25">
      <c r="A72" s="1" t="s">
        <v>153</v>
      </c>
      <c r="B72" t="s">
        <v>154</v>
      </c>
    </row>
    <row r="73" spans="1:2" x14ac:dyDescent="0.25">
      <c r="A73" s="1" t="s">
        <v>155</v>
      </c>
      <c r="B73" t="s">
        <v>156</v>
      </c>
    </row>
    <row r="74" spans="1:2" x14ac:dyDescent="0.25">
      <c r="A74" s="1">
        <v>2312</v>
      </c>
      <c r="B74" t="s">
        <v>156</v>
      </c>
    </row>
    <row r="75" spans="1:2" x14ac:dyDescent="0.25">
      <c r="A75" s="1" t="s">
        <v>157</v>
      </c>
      <c r="B75" t="s">
        <v>917</v>
      </c>
    </row>
    <row r="76" spans="1:2" x14ac:dyDescent="0.25">
      <c r="A76" s="1">
        <v>2313</v>
      </c>
      <c r="B76" t="s">
        <v>917</v>
      </c>
    </row>
    <row r="77" spans="1:2" x14ac:dyDescent="0.25">
      <c r="A77" s="1" t="s">
        <v>158</v>
      </c>
      <c r="B77" t="s">
        <v>103</v>
      </c>
    </row>
    <row r="78" spans="1:2" x14ac:dyDescent="0.25">
      <c r="A78" s="1" t="s">
        <v>159</v>
      </c>
      <c r="B78" t="s">
        <v>160</v>
      </c>
    </row>
    <row r="79" spans="1:2" x14ac:dyDescent="0.25">
      <c r="A79" s="1" t="s">
        <v>161</v>
      </c>
      <c r="B79" t="s">
        <v>104</v>
      </c>
    </row>
    <row r="80" spans="1:2" x14ac:dyDescent="0.25">
      <c r="A80" s="1" t="s">
        <v>162</v>
      </c>
      <c r="B80" t="s">
        <v>163</v>
      </c>
    </row>
    <row r="81" spans="1:2" x14ac:dyDescent="0.25">
      <c r="A81" s="1" t="s">
        <v>164</v>
      </c>
      <c r="B81" t="s">
        <v>165</v>
      </c>
    </row>
    <row r="82" spans="1:2" x14ac:dyDescent="0.25">
      <c r="A82" s="1" t="s">
        <v>166</v>
      </c>
      <c r="B82" t="s">
        <v>105</v>
      </c>
    </row>
    <row r="83" spans="1:2" x14ac:dyDescent="0.25">
      <c r="A83" s="1" t="s">
        <v>167</v>
      </c>
      <c r="B83" t="s">
        <v>914</v>
      </c>
    </row>
    <row r="84" spans="1:2" x14ac:dyDescent="0.25">
      <c r="A84" s="1" t="s">
        <v>168</v>
      </c>
      <c r="B84" t="s">
        <v>169</v>
      </c>
    </row>
    <row r="85" spans="1:2" x14ac:dyDescent="0.25">
      <c r="A85" s="1" t="s">
        <v>170</v>
      </c>
      <c r="B85" t="s">
        <v>171</v>
      </c>
    </row>
    <row r="86" spans="1:2" x14ac:dyDescent="0.25">
      <c r="A86" s="1" t="s">
        <v>172</v>
      </c>
      <c r="B86" t="s">
        <v>173</v>
      </c>
    </row>
    <row r="87" spans="1:2" x14ac:dyDescent="0.25">
      <c r="A87" s="1" t="s">
        <v>174</v>
      </c>
      <c r="B87" t="s">
        <v>175</v>
      </c>
    </row>
    <row r="88" spans="1:2" x14ac:dyDescent="0.25">
      <c r="A88" s="1" t="s">
        <v>176</v>
      </c>
      <c r="B88" t="s">
        <v>177</v>
      </c>
    </row>
    <row r="89" spans="1:2" x14ac:dyDescent="0.25">
      <c r="A89" s="1" t="s">
        <v>178</v>
      </c>
      <c r="B89" t="s">
        <v>179</v>
      </c>
    </row>
    <row r="90" spans="1:2" x14ac:dyDescent="0.25">
      <c r="A90" s="1" t="s">
        <v>180</v>
      </c>
      <c r="B90" t="s">
        <v>181</v>
      </c>
    </row>
    <row r="91" spans="1:2" x14ac:dyDescent="0.25">
      <c r="A91" s="1">
        <v>3341</v>
      </c>
      <c r="B91" t="s">
        <v>181</v>
      </c>
    </row>
    <row r="92" spans="1:2" x14ac:dyDescent="0.25">
      <c r="A92" s="1" t="s">
        <v>182</v>
      </c>
      <c r="B92" t="s">
        <v>183</v>
      </c>
    </row>
    <row r="93" spans="1:2" x14ac:dyDescent="0.25">
      <c r="A93" s="1" t="s">
        <v>184</v>
      </c>
      <c r="B93" t="s">
        <v>185</v>
      </c>
    </row>
    <row r="94" spans="1:2" x14ac:dyDescent="0.25">
      <c r="A94" s="1" t="s">
        <v>186</v>
      </c>
      <c r="B94" t="s">
        <v>187</v>
      </c>
    </row>
    <row r="95" spans="1:2" x14ac:dyDescent="0.25">
      <c r="A95" s="1" t="s">
        <v>188</v>
      </c>
      <c r="B95" t="s">
        <v>106</v>
      </c>
    </row>
    <row r="96" spans="1:2" x14ac:dyDescent="0.25">
      <c r="A96" s="1" t="s">
        <v>189</v>
      </c>
      <c r="B96" t="s">
        <v>190</v>
      </c>
    </row>
    <row r="97" spans="1:2" x14ac:dyDescent="0.25">
      <c r="A97" s="1" t="s">
        <v>191</v>
      </c>
      <c r="B97" t="s">
        <v>192</v>
      </c>
    </row>
    <row r="98" spans="1:2" x14ac:dyDescent="0.25">
      <c r="A98" s="1" t="s">
        <v>193</v>
      </c>
      <c r="B98" t="s">
        <v>194</v>
      </c>
    </row>
    <row r="99" spans="1:2" x14ac:dyDescent="0.25">
      <c r="A99" s="1" t="s">
        <v>195</v>
      </c>
      <c r="B99" t="s">
        <v>196</v>
      </c>
    </row>
    <row r="100" spans="1:2" x14ac:dyDescent="0.25">
      <c r="A100" s="1" t="s">
        <v>197</v>
      </c>
      <c r="B100" t="s">
        <v>912</v>
      </c>
    </row>
    <row r="101" spans="1:2" x14ac:dyDescent="0.25">
      <c r="A101" s="1">
        <v>4312</v>
      </c>
      <c r="B101" t="s">
        <v>912</v>
      </c>
    </row>
    <row r="102" spans="1:2" x14ac:dyDescent="0.25">
      <c r="A102" s="1" t="s">
        <v>198</v>
      </c>
      <c r="B102" t="s">
        <v>913</v>
      </c>
    </row>
    <row r="103" spans="1:2" x14ac:dyDescent="0.25">
      <c r="A103" s="1">
        <v>4322</v>
      </c>
      <c r="B103" t="s">
        <v>916</v>
      </c>
    </row>
    <row r="104" spans="1:2" x14ac:dyDescent="0.25">
      <c r="A104" s="1" t="s">
        <v>920</v>
      </c>
      <c r="B104" t="s">
        <v>916</v>
      </c>
    </row>
    <row r="105" spans="1:2" x14ac:dyDescent="0.25">
      <c r="A105" s="1" t="s">
        <v>199</v>
      </c>
      <c r="B105" t="s">
        <v>200</v>
      </c>
    </row>
    <row r="106" spans="1:2" x14ac:dyDescent="0.25">
      <c r="A106" s="1">
        <v>4321</v>
      </c>
      <c r="B106" t="s">
        <v>200</v>
      </c>
    </row>
    <row r="107" spans="1:2" x14ac:dyDescent="0.25">
      <c r="A107" s="1" t="s">
        <v>201</v>
      </c>
      <c r="B107" t="s">
        <v>202</v>
      </c>
    </row>
    <row r="108" spans="1:2" x14ac:dyDescent="0.25">
      <c r="A108" s="1" t="s">
        <v>203</v>
      </c>
      <c r="B108" t="s">
        <v>107</v>
      </c>
    </row>
    <row r="109" spans="1:2" x14ac:dyDescent="0.25">
      <c r="A109" s="1" t="s">
        <v>204</v>
      </c>
      <c r="B109" t="s">
        <v>108</v>
      </c>
    </row>
    <row r="110" spans="1:2" x14ac:dyDescent="0.25">
      <c r="A110" s="1" t="s">
        <v>205</v>
      </c>
      <c r="B110" t="s">
        <v>909</v>
      </c>
    </row>
    <row r="111" spans="1:2" x14ac:dyDescent="0.25">
      <c r="A111" s="1" t="s">
        <v>206</v>
      </c>
      <c r="B111" t="s">
        <v>109</v>
      </c>
    </row>
    <row r="112" spans="1:2" x14ac:dyDescent="0.25">
      <c r="A112" s="1" t="s">
        <v>207</v>
      </c>
      <c r="B112" t="s">
        <v>110</v>
      </c>
    </row>
    <row r="113" spans="1:2" x14ac:dyDescent="0.25">
      <c r="A113" s="1" t="s">
        <v>208</v>
      </c>
      <c r="B113" t="s">
        <v>111</v>
      </c>
    </row>
    <row r="114" spans="1:2" x14ac:dyDescent="0.25">
      <c r="A114" s="1" t="s">
        <v>209</v>
      </c>
      <c r="B114" t="s">
        <v>112</v>
      </c>
    </row>
    <row r="115" spans="1:2" x14ac:dyDescent="0.25">
      <c r="A115" s="1" t="s">
        <v>210</v>
      </c>
      <c r="B115" t="s">
        <v>113</v>
      </c>
    </row>
    <row r="116" spans="1:2" x14ac:dyDescent="0.25">
      <c r="A116" s="1" t="s">
        <v>211</v>
      </c>
      <c r="B116" t="s">
        <v>114</v>
      </c>
    </row>
    <row r="117" spans="1:2" x14ac:dyDescent="0.25">
      <c r="A117" s="1" t="s">
        <v>212</v>
      </c>
      <c r="B117" t="s">
        <v>115</v>
      </c>
    </row>
    <row r="118" spans="1:2" x14ac:dyDescent="0.25">
      <c r="A118" s="1" t="s">
        <v>213</v>
      </c>
      <c r="B118" t="s">
        <v>910</v>
      </c>
    </row>
    <row r="119" spans="1:2" x14ac:dyDescent="0.25">
      <c r="A119" s="1" t="s">
        <v>214</v>
      </c>
      <c r="B119" t="s">
        <v>116</v>
      </c>
    </row>
    <row r="120" spans="1:2" x14ac:dyDescent="0.25">
      <c r="A120" s="1" t="s">
        <v>215</v>
      </c>
      <c r="B120" t="s">
        <v>117</v>
      </c>
    </row>
    <row r="121" spans="1:2" x14ac:dyDescent="0.25">
      <c r="A121" s="1" t="s">
        <v>216</v>
      </c>
      <c r="B121" t="s">
        <v>118</v>
      </c>
    </row>
    <row r="122" spans="1:2" x14ac:dyDescent="0.25">
      <c r="A122" s="1" t="s">
        <v>217</v>
      </c>
      <c r="B122" t="s">
        <v>119</v>
      </c>
    </row>
    <row r="123" spans="1:2" x14ac:dyDescent="0.25">
      <c r="A123" s="1" t="s">
        <v>218</v>
      </c>
      <c r="B123" t="s">
        <v>121</v>
      </c>
    </row>
    <row r="124" spans="1:2" x14ac:dyDescent="0.25">
      <c r="A124" s="1" t="s">
        <v>219</v>
      </c>
      <c r="B124" t="s">
        <v>122</v>
      </c>
    </row>
    <row r="125" spans="1:2" x14ac:dyDescent="0.25">
      <c r="A125" s="1" t="s">
        <v>220</v>
      </c>
      <c r="B125" t="s">
        <v>123</v>
      </c>
    </row>
    <row r="126" spans="1:2" x14ac:dyDescent="0.25">
      <c r="A126" s="1" t="s">
        <v>221</v>
      </c>
      <c r="B126" t="s">
        <v>124</v>
      </c>
    </row>
    <row r="127" spans="1:2" x14ac:dyDescent="0.25">
      <c r="A127" s="1" t="s">
        <v>222</v>
      </c>
      <c r="B127" t="s">
        <v>223</v>
      </c>
    </row>
    <row r="128" spans="1:2" x14ac:dyDescent="0.25">
      <c r="A128" s="1" t="s">
        <v>224</v>
      </c>
      <c r="B128" t="s">
        <v>225</v>
      </c>
    </row>
    <row r="129" spans="1:2" x14ac:dyDescent="0.25">
      <c r="A129" s="1" t="s">
        <v>226</v>
      </c>
      <c r="B129" t="s">
        <v>227</v>
      </c>
    </row>
    <row r="130" spans="1:2" x14ac:dyDescent="0.25">
      <c r="A130" s="1" t="s">
        <v>228</v>
      </c>
      <c r="B130" t="s">
        <v>229</v>
      </c>
    </row>
    <row r="131" spans="1:2" x14ac:dyDescent="0.25">
      <c r="A131" s="1" t="s">
        <v>230</v>
      </c>
      <c r="B131" t="s">
        <v>231</v>
      </c>
    </row>
    <row r="132" spans="1:2" x14ac:dyDescent="0.25">
      <c r="A132" s="1" t="s">
        <v>232</v>
      </c>
      <c r="B132" t="s">
        <v>125</v>
      </c>
    </row>
    <row r="133" spans="1:2" x14ac:dyDescent="0.25">
      <c r="A133" s="1">
        <v>1331</v>
      </c>
      <c r="B133" t="s">
        <v>233</v>
      </c>
    </row>
    <row r="134" spans="1:2" x14ac:dyDescent="0.25">
      <c r="A134" s="1" t="s">
        <v>234</v>
      </c>
      <c r="B134" t="s">
        <v>235</v>
      </c>
    </row>
    <row r="135" spans="1:2" x14ac:dyDescent="0.25">
      <c r="A135" s="1" t="s">
        <v>236</v>
      </c>
      <c r="B135" s="2" t="s">
        <v>237</v>
      </c>
    </row>
    <row r="136" spans="1:2" x14ac:dyDescent="0.25">
      <c r="A136" s="1" t="s">
        <v>238</v>
      </c>
      <c r="B136" s="2" t="s">
        <v>239</v>
      </c>
    </row>
    <row r="137" spans="1:2" x14ac:dyDescent="0.25">
      <c r="A137" s="1" t="s">
        <v>240</v>
      </c>
      <c r="B137" s="2" t="s">
        <v>241</v>
      </c>
    </row>
    <row r="138" spans="1:2" x14ac:dyDescent="0.25">
      <c r="A138" s="1" t="s">
        <v>242</v>
      </c>
      <c r="B138" s="2" t="s">
        <v>243</v>
      </c>
    </row>
    <row r="139" spans="1:2" x14ac:dyDescent="0.25">
      <c r="A139" s="1" t="s">
        <v>244</v>
      </c>
      <c r="B139" s="2" t="s">
        <v>245</v>
      </c>
    </row>
    <row r="140" spans="1:2" x14ac:dyDescent="0.25">
      <c r="A140" s="1" t="s">
        <v>246</v>
      </c>
      <c r="B140" s="2" t="s">
        <v>247</v>
      </c>
    </row>
    <row r="141" spans="1:2" x14ac:dyDescent="0.25">
      <c r="A141" s="1" t="s">
        <v>248</v>
      </c>
      <c r="B141" s="2" t="s">
        <v>249</v>
      </c>
    </row>
    <row r="142" spans="1:2" x14ac:dyDescent="0.25">
      <c r="A142" s="1" t="s">
        <v>250</v>
      </c>
      <c r="B142" s="2" t="s">
        <v>251</v>
      </c>
    </row>
    <row r="143" spans="1:2" x14ac:dyDescent="0.25">
      <c r="A143" s="1" t="s">
        <v>252</v>
      </c>
      <c r="B143" s="2" t="s">
        <v>253</v>
      </c>
    </row>
    <row r="144" spans="1:2" x14ac:dyDescent="0.25">
      <c r="A144">
        <v>2</v>
      </c>
      <c r="B144" s="2" t="s">
        <v>254</v>
      </c>
    </row>
    <row r="145" spans="1:2" x14ac:dyDescent="0.25">
      <c r="A145">
        <v>6</v>
      </c>
      <c r="B145" s="2" t="s">
        <v>255</v>
      </c>
    </row>
    <row r="146" spans="1:2" x14ac:dyDescent="0.25">
      <c r="A146">
        <v>8</v>
      </c>
      <c r="B146" s="2" t="s">
        <v>256</v>
      </c>
    </row>
    <row r="147" spans="1:2" x14ac:dyDescent="0.25">
      <c r="A147">
        <v>1</v>
      </c>
      <c r="B147" s="2" t="s">
        <v>262</v>
      </c>
    </row>
    <row r="148" spans="1:2" x14ac:dyDescent="0.25">
      <c r="A148" s="3"/>
      <c r="B148" s="2"/>
    </row>
    <row r="149" spans="1:2" x14ac:dyDescent="0.25">
      <c r="A149" s="3"/>
      <c r="B149" s="2"/>
    </row>
    <row r="150" spans="1:2" x14ac:dyDescent="0.25">
      <c r="A150" s="3"/>
      <c r="B150" s="2"/>
    </row>
    <row r="151" spans="1:2" x14ac:dyDescent="0.25">
      <c r="A151" s="3"/>
      <c r="B151" s="2"/>
    </row>
    <row r="152" spans="1:2" x14ac:dyDescent="0.25">
      <c r="A152" s="3"/>
      <c r="B152" s="2"/>
    </row>
    <row r="153" spans="1:2" x14ac:dyDescent="0.25">
      <c r="A153" s="3"/>
      <c r="B153" s="2"/>
    </row>
    <row r="154" spans="1:2" x14ac:dyDescent="0.25">
      <c r="A154" s="3"/>
      <c r="B154" s="2"/>
    </row>
    <row r="155" spans="1:2" x14ac:dyDescent="0.25">
      <c r="A155" s="3"/>
      <c r="B155" s="2"/>
    </row>
    <row r="156" spans="1:2" x14ac:dyDescent="0.25">
      <c r="A156" s="3"/>
      <c r="B156" s="2"/>
    </row>
    <row r="157" spans="1:2" x14ac:dyDescent="0.25">
      <c r="A157" s="3"/>
      <c r="B157" s="2"/>
    </row>
    <row r="158" spans="1:2" x14ac:dyDescent="0.25">
      <c r="A158" s="3"/>
      <c r="B158" s="2"/>
    </row>
    <row r="159" spans="1:2" x14ac:dyDescent="0.25">
      <c r="A159" s="3"/>
      <c r="B159" s="2"/>
    </row>
    <row r="160" spans="1:2" x14ac:dyDescent="0.25">
      <c r="A160" s="3"/>
      <c r="B160" s="2"/>
    </row>
    <row r="161" spans="1:2" x14ac:dyDescent="0.25">
      <c r="A161" s="3"/>
      <c r="B161" s="2"/>
    </row>
    <row r="162" spans="1:2" x14ac:dyDescent="0.25">
      <c r="A162" s="3"/>
      <c r="B162" s="2"/>
    </row>
    <row r="163" spans="1:2" x14ac:dyDescent="0.25">
      <c r="A163" s="3"/>
      <c r="B163" s="2"/>
    </row>
    <row r="164" spans="1:2" x14ac:dyDescent="0.25">
      <c r="A164" s="3"/>
      <c r="B164" s="2"/>
    </row>
    <row r="165" spans="1:2" x14ac:dyDescent="0.25">
      <c r="A165" s="3"/>
      <c r="B165" s="2"/>
    </row>
    <row r="166" spans="1:2" x14ac:dyDescent="0.25">
      <c r="A166" s="3"/>
      <c r="B166" s="2"/>
    </row>
    <row r="167" spans="1:2" x14ac:dyDescent="0.25">
      <c r="A167" s="3"/>
      <c r="B167" s="2"/>
    </row>
    <row r="168" spans="1:2" x14ac:dyDescent="0.25">
      <c r="A168" s="3"/>
      <c r="B168" s="2"/>
    </row>
    <row r="169" spans="1:2" x14ac:dyDescent="0.25">
      <c r="A169" s="3"/>
      <c r="B169" s="2"/>
    </row>
    <row r="170" spans="1:2" x14ac:dyDescent="0.25">
      <c r="A170" s="3"/>
      <c r="B170" s="2"/>
    </row>
    <row r="171" spans="1:2" x14ac:dyDescent="0.25">
      <c r="A171" s="3"/>
      <c r="B171" s="2"/>
    </row>
    <row r="172" spans="1:2" x14ac:dyDescent="0.25">
      <c r="A172" s="3"/>
      <c r="B172" s="2"/>
    </row>
    <row r="173" spans="1:2" x14ac:dyDescent="0.25">
      <c r="A173" s="3"/>
      <c r="B173" s="2"/>
    </row>
    <row r="174" spans="1:2" x14ac:dyDescent="0.25">
      <c r="A174" s="3"/>
      <c r="B174" s="2"/>
    </row>
    <row r="175" spans="1:2" x14ac:dyDescent="0.25">
      <c r="A175" s="3"/>
      <c r="B175" s="2"/>
    </row>
    <row r="176" spans="1:2" x14ac:dyDescent="0.25">
      <c r="A176" s="3"/>
      <c r="B176" s="2"/>
    </row>
    <row r="177" spans="1:2" x14ac:dyDescent="0.25">
      <c r="A177" s="3"/>
      <c r="B177" s="2"/>
    </row>
    <row r="178" spans="1:2" x14ac:dyDescent="0.25">
      <c r="A178" s="3"/>
    </row>
    <row r="179" spans="1:2" x14ac:dyDescent="0.25">
      <c r="A179" s="3"/>
      <c r="B179" s="2"/>
    </row>
    <row r="180" spans="1:2" x14ac:dyDescent="0.25">
      <c r="A180" s="3"/>
      <c r="B180" s="2"/>
    </row>
    <row r="181" spans="1:2" x14ac:dyDescent="0.25">
      <c r="A181" s="3"/>
      <c r="B181" s="2"/>
    </row>
    <row r="182" spans="1:2" x14ac:dyDescent="0.25">
      <c r="A182" s="3"/>
      <c r="B182" s="2"/>
    </row>
    <row r="183" spans="1:2" x14ac:dyDescent="0.25">
      <c r="A183" s="3"/>
      <c r="B183" s="2"/>
    </row>
    <row r="184" spans="1:2" x14ac:dyDescent="0.25">
      <c r="A184" s="3"/>
      <c r="B184" s="2"/>
    </row>
    <row r="185" spans="1:2" x14ac:dyDescent="0.25">
      <c r="A185" s="3"/>
      <c r="B185" s="2"/>
    </row>
    <row r="186" spans="1:2" x14ac:dyDescent="0.25">
      <c r="A186" s="3"/>
      <c r="B186" s="2"/>
    </row>
    <row r="187" spans="1:2" x14ac:dyDescent="0.25">
      <c r="A187" s="3"/>
      <c r="B187" s="2"/>
    </row>
    <row r="188" spans="1:2" x14ac:dyDescent="0.25">
      <c r="A188" s="3"/>
      <c r="B188" s="2"/>
    </row>
    <row r="189" spans="1:2" x14ac:dyDescent="0.25">
      <c r="A189" s="3"/>
    </row>
    <row r="190" spans="1:2" x14ac:dyDescent="0.25">
      <c r="A190" s="3"/>
    </row>
    <row r="191" spans="1:2" x14ac:dyDescent="0.25">
      <c r="A191" s="3"/>
    </row>
    <row r="192" spans="1:2" x14ac:dyDescent="0.25">
      <c r="A192" s="3"/>
      <c r="B192" s="2"/>
    </row>
    <row r="193" spans="1:2" x14ac:dyDescent="0.25">
      <c r="A193" s="3"/>
      <c r="B193" s="2"/>
    </row>
    <row r="194" spans="1:2" x14ac:dyDescent="0.25">
      <c r="A194" s="3"/>
      <c r="B194" s="2"/>
    </row>
    <row r="195" spans="1:2" x14ac:dyDescent="0.25">
      <c r="A195" s="3"/>
      <c r="B195" s="2"/>
    </row>
    <row r="196" spans="1:2" x14ac:dyDescent="0.25">
      <c r="A196" s="3"/>
      <c r="B196" s="2"/>
    </row>
    <row r="197" spans="1:2" x14ac:dyDescent="0.25">
      <c r="A197" s="3"/>
      <c r="B197" s="2"/>
    </row>
    <row r="198" spans="1:2" x14ac:dyDescent="0.25">
      <c r="A198" s="3"/>
      <c r="B198" s="2"/>
    </row>
    <row r="199" spans="1:2" x14ac:dyDescent="0.25">
      <c r="A199" s="3"/>
      <c r="B199" s="2"/>
    </row>
    <row r="200" spans="1:2" x14ac:dyDescent="0.25">
      <c r="A200" s="3"/>
      <c r="B200" s="2"/>
    </row>
    <row r="201" spans="1:2" x14ac:dyDescent="0.25">
      <c r="A201" s="3"/>
      <c r="B201" s="2"/>
    </row>
    <row r="202" spans="1:2" x14ac:dyDescent="0.25">
      <c r="A202" s="3"/>
      <c r="B202" s="2"/>
    </row>
    <row r="203" spans="1:2" x14ac:dyDescent="0.25">
      <c r="A203" s="3"/>
      <c r="B203" s="2"/>
    </row>
    <row r="204" spans="1:2" x14ac:dyDescent="0.25">
      <c r="A204" s="3"/>
      <c r="B204" s="2"/>
    </row>
    <row r="205" spans="1:2" x14ac:dyDescent="0.25">
      <c r="A205" s="3"/>
      <c r="B205" s="2"/>
    </row>
    <row r="206" spans="1:2" x14ac:dyDescent="0.25">
      <c r="A206" s="3"/>
      <c r="B206" s="2"/>
    </row>
    <row r="207" spans="1:2" x14ac:dyDescent="0.25">
      <c r="A207" s="3"/>
      <c r="B207" s="2"/>
    </row>
    <row r="208" spans="1:2" x14ac:dyDescent="0.25">
      <c r="A208" s="3"/>
      <c r="B208" s="2"/>
    </row>
    <row r="209" spans="1:2" x14ac:dyDescent="0.25">
      <c r="A209" s="3"/>
      <c r="B209" s="2"/>
    </row>
    <row r="210" spans="1:2" x14ac:dyDescent="0.25">
      <c r="A210" s="3"/>
      <c r="B210" s="2"/>
    </row>
    <row r="211" spans="1:2" x14ac:dyDescent="0.25">
      <c r="A211" s="3"/>
      <c r="B211" s="2"/>
    </row>
    <row r="212" spans="1:2" x14ac:dyDescent="0.25">
      <c r="A212" s="3"/>
      <c r="B212" s="2"/>
    </row>
    <row r="213" spans="1:2" x14ac:dyDescent="0.25">
      <c r="A213" s="3"/>
      <c r="B213" s="2"/>
    </row>
    <row r="214" spans="1:2" x14ac:dyDescent="0.25">
      <c r="A214" s="3"/>
      <c r="B214" s="2"/>
    </row>
    <row r="215" spans="1:2" x14ac:dyDescent="0.25">
      <c r="A215" s="3"/>
      <c r="B215" s="2"/>
    </row>
    <row r="216" spans="1:2" x14ac:dyDescent="0.25">
      <c r="A216" s="3"/>
      <c r="B216" s="2"/>
    </row>
    <row r="217" spans="1:2" x14ac:dyDescent="0.25">
      <c r="A217" s="3"/>
      <c r="B217" s="2"/>
    </row>
    <row r="218" spans="1:2" x14ac:dyDescent="0.25">
      <c r="A218" s="3"/>
      <c r="B218" s="2"/>
    </row>
    <row r="219" spans="1:2" x14ac:dyDescent="0.25">
      <c r="A219" s="3"/>
      <c r="B219" s="2"/>
    </row>
    <row r="220" spans="1:2" x14ac:dyDescent="0.25">
      <c r="A220" s="3"/>
      <c r="B220" s="2"/>
    </row>
    <row r="221" spans="1:2" x14ac:dyDescent="0.25">
      <c r="A221" s="3"/>
      <c r="B221" s="2"/>
    </row>
    <row r="222" spans="1:2" x14ac:dyDescent="0.25">
      <c r="A222" s="3"/>
      <c r="B222" s="2"/>
    </row>
    <row r="223" spans="1:2" x14ac:dyDescent="0.25">
      <c r="A223" s="3"/>
      <c r="B223" s="2"/>
    </row>
    <row r="224" spans="1:2" x14ac:dyDescent="0.25">
      <c r="A224" s="3"/>
      <c r="B224" s="2"/>
    </row>
    <row r="225" spans="1:2" x14ac:dyDescent="0.25">
      <c r="A225" s="3"/>
      <c r="B225" s="2"/>
    </row>
    <row r="226" spans="1:2" x14ac:dyDescent="0.25">
      <c r="A226" s="3"/>
      <c r="B226" s="2"/>
    </row>
    <row r="227" spans="1:2" x14ac:dyDescent="0.25">
      <c r="A227" s="3"/>
      <c r="B227" s="2"/>
    </row>
    <row r="228" spans="1:2" x14ac:dyDescent="0.25">
      <c r="A228" s="3"/>
      <c r="B228" s="2"/>
    </row>
    <row r="229" spans="1:2" x14ac:dyDescent="0.25">
      <c r="A229" s="3"/>
      <c r="B229" s="2"/>
    </row>
    <row r="230" spans="1:2" x14ac:dyDescent="0.25">
      <c r="A230" s="3"/>
      <c r="B230" s="2"/>
    </row>
    <row r="231" spans="1:2" x14ac:dyDescent="0.25">
      <c r="A231" s="3"/>
    </row>
    <row r="233" spans="1:2" x14ac:dyDescent="0.25">
      <c r="A233" s="3"/>
    </row>
    <row r="235" spans="1:2" x14ac:dyDescent="0.25">
      <c r="A235" s="3"/>
    </row>
    <row r="236" spans="1:2" x14ac:dyDescent="0.25">
      <c r="A236" s="3"/>
    </row>
    <row r="237" spans="1:2" x14ac:dyDescent="0.25">
      <c r="A237" s="3"/>
    </row>
    <row r="238" spans="1:2" x14ac:dyDescent="0.25">
      <c r="A238" s="3"/>
    </row>
    <row r="239" spans="1:2" x14ac:dyDescent="0.25">
      <c r="A239" s="3"/>
    </row>
    <row r="240" spans="1:2" x14ac:dyDescent="0.25">
      <c r="A240" s="3"/>
    </row>
    <row r="241" spans="1:1" x14ac:dyDescent="0.25">
      <c r="A241" s="3"/>
    </row>
    <row r="242" spans="1:1" x14ac:dyDescent="0.25">
      <c r="A242" s="3"/>
    </row>
    <row r="243" spans="1:1" x14ac:dyDescent="0.25">
      <c r="A243" s="3"/>
    </row>
    <row r="244" spans="1:1" x14ac:dyDescent="0.25">
      <c r="A244" s="3"/>
    </row>
    <row r="245" spans="1:1" x14ac:dyDescent="0.25">
      <c r="A245" s="3"/>
    </row>
    <row r="246" spans="1:1" x14ac:dyDescent="0.25">
      <c r="A246" s="3"/>
    </row>
    <row r="247" spans="1:1" x14ac:dyDescent="0.25">
      <c r="A247" s="3"/>
    </row>
    <row r="248" spans="1:1" x14ac:dyDescent="0.25">
      <c r="A248" s="3"/>
    </row>
    <row r="249" spans="1:1" x14ac:dyDescent="0.25">
      <c r="A249" s="3"/>
    </row>
    <row r="250" spans="1:1" x14ac:dyDescent="0.25">
      <c r="A250" s="3"/>
    </row>
    <row r="251" spans="1:1" x14ac:dyDescent="0.25">
      <c r="A251" s="3"/>
    </row>
    <row r="252" spans="1:1" x14ac:dyDescent="0.25">
      <c r="A252" s="3"/>
    </row>
    <row r="253" spans="1:1" x14ac:dyDescent="0.25">
      <c r="A253" s="3"/>
    </row>
    <row r="254" spans="1:1" x14ac:dyDescent="0.25">
      <c r="A254" s="3"/>
    </row>
  </sheetData>
  <autoFilter ref="A1:B254" xr:uid="{FB22FA4B-56A2-484B-BCCD-76E6286411AD}"/>
  <pageMargins left="0.7" right="0.7" top="0.75" bottom="0.75" header="0.3" footer="0.3"/>
  <pageSetup paperSize="9" orientation="portrait" r:id="rId1"/>
  <ignoredErrors>
    <ignoredError sqref="A7:A11 A2:A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4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0.85546875" style="12" bestFit="1" customWidth="1"/>
    <col min="2" max="2" width="12.85546875" style="12" bestFit="1" customWidth="1"/>
    <col min="3" max="3" width="14.28515625" style="12" bestFit="1" customWidth="1"/>
    <col min="4" max="4" width="14.5703125" style="12" bestFit="1" customWidth="1"/>
    <col min="5" max="5" width="14.42578125" style="12" bestFit="1" customWidth="1"/>
    <col min="6" max="6" width="15.28515625" style="12" bestFit="1" customWidth="1"/>
    <col min="7" max="7" width="14.7109375" style="12" bestFit="1" customWidth="1"/>
    <col min="8" max="8" width="14.5703125" style="12" bestFit="1" customWidth="1"/>
    <col min="9" max="9" width="14" style="12" bestFit="1" customWidth="1"/>
    <col min="10" max="10" width="13.5703125" style="12" bestFit="1" customWidth="1"/>
    <col min="11" max="11" width="14.42578125" style="12" bestFit="1" customWidth="1"/>
    <col min="12" max="12" width="14.28515625" style="12" bestFit="1" customWidth="1"/>
    <col min="13" max="13" width="12.5703125" style="12" bestFit="1" customWidth="1"/>
    <col min="14" max="16384" width="36.5703125" style="12"/>
  </cols>
  <sheetData>
    <row r="1" spans="1:13" s="14" customFormat="1" ht="63.75" customHeight="1" x14ac:dyDescent="0.25">
      <c r="A1" s="38" t="s">
        <v>7151</v>
      </c>
      <c r="B1" s="38" t="s">
        <v>90</v>
      </c>
      <c r="C1" s="38" t="s">
        <v>900</v>
      </c>
      <c r="D1" s="38" t="s">
        <v>308</v>
      </c>
      <c r="E1" s="38" t="s">
        <v>901</v>
      </c>
      <c r="F1" s="38" t="s">
        <v>902</v>
      </c>
      <c r="G1" s="38" t="s">
        <v>903</v>
      </c>
      <c r="H1" s="38" t="s">
        <v>904</v>
      </c>
      <c r="I1" s="38" t="s">
        <v>905</v>
      </c>
      <c r="J1" s="38" t="s">
        <v>906</v>
      </c>
      <c r="K1" s="38" t="s">
        <v>907</v>
      </c>
      <c r="L1" s="38" t="s">
        <v>289</v>
      </c>
      <c r="M1" s="38" t="s">
        <v>267</v>
      </c>
    </row>
    <row r="2" spans="1:13" x14ac:dyDescent="0.25">
      <c r="A2" s="18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49">
        <f>SUM(Tabla27[[#This Row],[01. Alcaldía]:[11. Salud pública y seguridad ciudadana]])</f>
        <v>0</v>
      </c>
    </row>
    <row r="3" spans="1:13" x14ac:dyDescent="0.25">
      <c r="A3" s="55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49">
        <f>SUM(Tabla27[[#This Row],[01. Alcaldía]:[11. Salud pública y seguridad ciudadana]])</f>
        <v>0</v>
      </c>
    </row>
    <row r="4" spans="1:13" s="21" customFormat="1" x14ac:dyDescent="0.25">
      <c r="A4" s="22" t="s">
        <v>275</v>
      </c>
      <c r="B4" s="20">
        <f>SUBTOTAL(109,Tabla27[01. Alcaldía])</f>
        <v>0</v>
      </c>
      <c r="C4" s="20">
        <f>SUBTOTAL(109,Tabla27[02. Urbanismo y vivienda])</f>
        <v>0</v>
      </c>
      <c r="D4" s="20">
        <f>SUBTOTAL(109,Tabla27[03. Participación ciudadana y deportes])</f>
        <v>0</v>
      </c>
      <c r="E4" s="20">
        <f>SUBTOTAL(109,Tabla27[04. Hacienda, personal y modernización administrativa])</f>
        <v>0</v>
      </c>
      <c r="F4" s="20">
        <f>SUBTOTAL(109,Tabla27[05. Comercio, mercados y consumo])</f>
        <v>0</v>
      </c>
      <c r="G4" s="20">
        <f>SUBTOTAL(109,Tabla27[06. Educación y cultura])</f>
        <v>0</v>
      </c>
      <c r="H4" s="20">
        <f>SUBTOTAL(109,Tabla27[07. Medio ambiente])</f>
        <v>0</v>
      </c>
      <c r="I4" s="20">
        <f>SUBTOTAL(109,Tabla27[08. Tráfico y movilidad])</f>
        <v>0</v>
      </c>
      <c r="J4" s="20">
        <f>SUBTOTAL(109,Tabla27[09. Turismo, eventos y marca ciudad])</f>
        <v>0</v>
      </c>
      <c r="K4" s="20">
        <f>SUBTOTAL(109,Tabla27[10. Personas mayores, familia y servicios sociales])</f>
        <v>0</v>
      </c>
      <c r="L4" s="20">
        <f>SUBTOTAL(109,Tabla27[11. Salud pública y seguridad ciudadana])</f>
        <v>0</v>
      </c>
      <c r="M4" s="20">
        <f>SUBTOTAL(109,Tabla27[Total general])</f>
        <v>0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PRIMER, SEGUNDO Y TERCER TRIMESTRE EJERCICIO 2025
&amp;"-,Normal"&amp;11&amp;U
&amp;G</oddHead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769"/>
  <sheetViews>
    <sheetView workbookViewId="0">
      <selection activeCell="A651" sqref="A651"/>
    </sheetView>
  </sheetViews>
  <sheetFormatPr baseColWidth="10" defaultRowHeight="15" x14ac:dyDescent="0.25"/>
  <cols>
    <col min="1" max="1" width="85.85546875" bestFit="1" customWidth="1"/>
    <col min="2" max="2" width="21" bestFit="1" customWidth="1"/>
  </cols>
  <sheetData>
    <row r="2" spans="1:2" x14ac:dyDescent="0.25">
      <c r="A2" s="36" t="s">
        <v>62</v>
      </c>
      <c r="B2" s="37" t="s">
        <v>310</v>
      </c>
    </row>
    <row r="4" spans="1:2" x14ac:dyDescent="0.25">
      <c r="A4" s="26" t="s">
        <v>266</v>
      </c>
      <c r="B4" s="27" t="s">
        <v>269</v>
      </c>
    </row>
    <row r="5" spans="1:2" x14ac:dyDescent="0.25">
      <c r="A5" s="24" t="s">
        <v>3239</v>
      </c>
      <c r="B5" s="25">
        <v>4473.45</v>
      </c>
    </row>
    <row r="6" spans="1:2" x14ac:dyDescent="0.25">
      <c r="A6" s="24" t="s">
        <v>872</v>
      </c>
      <c r="B6" s="25">
        <v>726</v>
      </c>
    </row>
    <row r="7" spans="1:2" x14ac:dyDescent="0.25">
      <c r="A7" s="24" t="s">
        <v>359</v>
      </c>
      <c r="B7" s="25">
        <v>635.25</v>
      </c>
    </row>
    <row r="8" spans="1:2" x14ac:dyDescent="0.25">
      <c r="A8" s="24" t="s">
        <v>537</v>
      </c>
      <c r="B8" s="25">
        <v>12977.259999999998</v>
      </c>
    </row>
    <row r="9" spans="1:2" x14ac:dyDescent="0.25">
      <c r="A9" s="24" t="s">
        <v>3477</v>
      </c>
      <c r="B9" s="25">
        <v>1213.6300000000001</v>
      </c>
    </row>
    <row r="10" spans="1:2" x14ac:dyDescent="0.25">
      <c r="A10" s="24" t="s">
        <v>23</v>
      </c>
      <c r="B10" s="25">
        <v>13000</v>
      </c>
    </row>
    <row r="11" spans="1:2" x14ac:dyDescent="0.25">
      <c r="A11" s="24" t="s">
        <v>22</v>
      </c>
      <c r="B11" s="25">
        <v>14315.32</v>
      </c>
    </row>
    <row r="12" spans="1:2" x14ac:dyDescent="0.25">
      <c r="A12" s="24" t="s">
        <v>460</v>
      </c>
      <c r="B12" s="25">
        <v>3923.5299999999997</v>
      </c>
    </row>
    <row r="13" spans="1:2" x14ac:dyDescent="0.25">
      <c r="A13" s="24" t="s">
        <v>6543</v>
      </c>
      <c r="B13" s="25">
        <v>364.62</v>
      </c>
    </row>
    <row r="14" spans="1:2" x14ac:dyDescent="0.25">
      <c r="A14" s="24" t="s">
        <v>77</v>
      </c>
      <c r="B14" s="25">
        <v>17074.440000000002</v>
      </c>
    </row>
    <row r="15" spans="1:2" x14ac:dyDescent="0.25">
      <c r="A15" s="24" t="s">
        <v>5937</v>
      </c>
      <c r="B15" s="25">
        <v>2420</v>
      </c>
    </row>
    <row r="16" spans="1:2" x14ac:dyDescent="0.25">
      <c r="A16" s="24" t="s">
        <v>1036</v>
      </c>
      <c r="B16" s="25">
        <v>4109.5</v>
      </c>
    </row>
    <row r="17" spans="1:2" x14ac:dyDescent="0.25">
      <c r="A17" s="24" t="s">
        <v>938</v>
      </c>
      <c r="B17" s="25">
        <v>2420</v>
      </c>
    </row>
    <row r="18" spans="1:2" x14ac:dyDescent="0.25">
      <c r="A18" s="24" t="s">
        <v>84</v>
      </c>
      <c r="B18" s="25">
        <v>500</v>
      </c>
    </row>
    <row r="19" spans="1:2" x14ac:dyDescent="0.25">
      <c r="A19" s="24" t="s">
        <v>36</v>
      </c>
      <c r="B19" s="25">
        <v>7247.9</v>
      </c>
    </row>
    <row r="20" spans="1:2" x14ac:dyDescent="0.25">
      <c r="A20" s="24" t="s">
        <v>5314</v>
      </c>
      <c r="B20" s="25">
        <v>33810.42</v>
      </c>
    </row>
    <row r="21" spans="1:2" x14ac:dyDescent="0.25">
      <c r="A21" s="24" t="s">
        <v>963</v>
      </c>
      <c r="B21" s="25">
        <v>2153.8000000000002</v>
      </c>
    </row>
    <row r="22" spans="1:2" x14ac:dyDescent="0.25">
      <c r="A22" s="24" t="s">
        <v>4885</v>
      </c>
      <c r="B22" s="25">
        <v>1234.2</v>
      </c>
    </row>
    <row r="23" spans="1:2" x14ac:dyDescent="0.25">
      <c r="A23" s="24" t="s">
        <v>70</v>
      </c>
      <c r="B23" s="25">
        <v>3630</v>
      </c>
    </row>
    <row r="24" spans="1:2" x14ac:dyDescent="0.25">
      <c r="A24" s="24" t="s">
        <v>59</v>
      </c>
      <c r="B24" s="25">
        <v>5686.85</v>
      </c>
    </row>
    <row r="25" spans="1:2" x14ac:dyDescent="0.25">
      <c r="A25" s="24" t="s">
        <v>581</v>
      </c>
      <c r="B25" s="25">
        <v>1830.4</v>
      </c>
    </row>
    <row r="26" spans="1:2" x14ac:dyDescent="0.25">
      <c r="A26" s="24" t="s">
        <v>6833</v>
      </c>
      <c r="B26" s="25">
        <v>266.2</v>
      </c>
    </row>
    <row r="27" spans="1:2" x14ac:dyDescent="0.25">
      <c r="A27" s="24" t="s">
        <v>26</v>
      </c>
      <c r="B27" s="25">
        <v>1540</v>
      </c>
    </row>
    <row r="28" spans="1:2" x14ac:dyDescent="0.25">
      <c r="A28" s="24" t="s">
        <v>78</v>
      </c>
      <c r="B28" s="25">
        <v>7139</v>
      </c>
    </row>
    <row r="29" spans="1:2" x14ac:dyDescent="0.25">
      <c r="A29" s="24" t="s">
        <v>6004</v>
      </c>
      <c r="B29" s="25">
        <v>1452</v>
      </c>
    </row>
    <row r="30" spans="1:2" x14ac:dyDescent="0.25">
      <c r="A30" s="24" t="s">
        <v>2269</v>
      </c>
      <c r="B30" s="25">
        <v>726.84999999999991</v>
      </c>
    </row>
    <row r="31" spans="1:2" x14ac:dyDescent="0.25">
      <c r="A31" s="24" t="s">
        <v>3327</v>
      </c>
      <c r="B31" s="25">
        <v>7760.94</v>
      </c>
    </row>
    <row r="32" spans="1:2" x14ac:dyDescent="0.25">
      <c r="A32" s="24" t="s">
        <v>3776</v>
      </c>
      <c r="B32" s="25">
        <v>335.05</v>
      </c>
    </row>
    <row r="33" spans="1:2" x14ac:dyDescent="0.25">
      <c r="A33" s="24" t="s">
        <v>32</v>
      </c>
      <c r="B33" s="25">
        <v>8679.8700000000008</v>
      </c>
    </row>
    <row r="34" spans="1:2" x14ac:dyDescent="0.25">
      <c r="A34" s="24" t="s">
        <v>14</v>
      </c>
      <c r="B34" s="25">
        <v>4193.87</v>
      </c>
    </row>
    <row r="35" spans="1:2" x14ac:dyDescent="0.25">
      <c r="A35" s="24" t="s">
        <v>2634</v>
      </c>
      <c r="B35" s="25">
        <v>150</v>
      </c>
    </row>
    <row r="36" spans="1:2" x14ac:dyDescent="0.25">
      <c r="A36" s="24" t="s">
        <v>1074</v>
      </c>
      <c r="B36" s="25">
        <v>101.98</v>
      </c>
    </row>
    <row r="37" spans="1:2" x14ac:dyDescent="0.25">
      <c r="A37" s="24" t="s">
        <v>720</v>
      </c>
      <c r="B37" s="25">
        <v>950</v>
      </c>
    </row>
    <row r="38" spans="1:2" x14ac:dyDescent="0.25">
      <c r="A38" s="24" t="s">
        <v>6889</v>
      </c>
      <c r="B38" s="25">
        <v>136</v>
      </c>
    </row>
    <row r="39" spans="1:2" x14ac:dyDescent="0.25">
      <c r="A39" s="24" t="s">
        <v>335</v>
      </c>
      <c r="B39" s="25">
        <v>1000</v>
      </c>
    </row>
    <row r="40" spans="1:2" x14ac:dyDescent="0.25">
      <c r="A40" s="24" t="s">
        <v>6560</v>
      </c>
      <c r="B40" s="25">
        <v>342.38</v>
      </c>
    </row>
    <row r="41" spans="1:2" x14ac:dyDescent="0.25">
      <c r="A41" s="24" t="s">
        <v>722</v>
      </c>
      <c r="B41" s="25">
        <v>1350</v>
      </c>
    </row>
    <row r="42" spans="1:2" x14ac:dyDescent="0.25">
      <c r="A42" s="24" t="s">
        <v>5597</v>
      </c>
      <c r="B42" s="25">
        <v>7119.16</v>
      </c>
    </row>
    <row r="43" spans="1:2" x14ac:dyDescent="0.25">
      <c r="A43" s="24" t="s">
        <v>463</v>
      </c>
      <c r="B43" s="25">
        <v>11261.73</v>
      </c>
    </row>
    <row r="44" spans="1:2" x14ac:dyDescent="0.25">
      <c r="A44" s="24" t="s">
        <v>957</v>
      </c>
      <c r="B44" s="25">
        <v>8986.67</v>
      </c>
    </row>
    <row r="45" spans="1:2" x14ac:dyDescent="0.25">
      <c r="A45" s="24" t="s">
        <v>595</v>
      </c>
      <c r="B45" s="25">
        <v>3630</v>
      </c>
    </row>
    <row r="46" spans="1:2" x14ac:dyDescent="0.25">
      <c r="A46" s="24" t="s">
        <v>4762</v>
      </c>
      <c r="B46" s="25">
        <v>902</v>
      </c>
    </row>
    <row r="47" spans="1:2" x14ac:dyDescent="0.25">
      <c r="A47" s="24" t="s">
        <v>986</v>
      </c>
      <c r="B47" s="25">
        <v>5396.6</v>
      </c>
    </row>
    <row r="48" spans="1:2" x14ac:dyDescent="0.25">
      <c r="A48" s="24" t="s">
        <v>979</v>
      </c>
      <c r="B48" s="25">
        <v>464</v>
      </c>
    </row>
    <row r="49" spans="1:2" x14ac:dyDescent="0.25">
      <c r="A49" s="24" t="s">
        <v>4404</v>
      </c>
      <c r="B49" s="25">
        <v>3630</v>
      </c>
    </row>
    <row r="50" spans="1:2" x14ac:dyDescent="0.25">
      <c r="A50" s="24" t="s">
        <v>1019</v>
      </c>
      <c r="B50" s="25">
        <v>202.77</v>
      </c>
    </row>
    <row r="51" spans="1:2" x14ac:dyDescent="0.25">
      <c r="A51" s="24" t="s">
        <v>585</v>
      </c>
      <c r="B51" s="25">
        <v>3963.01</v>
      </c>
    </row>
    <row r="52" spans="1:2" x14ac:dyDescent="0.25">
      <c r="A52" s="24" t="s">
        <v>1077</v>
      </c>
      <c r="B52" s="25">
        <v>21658.46</v>
      </c>
    </row>
    <row r="53" spans="1:2" x14ac:dyDescent="0.25">
      <c r="A53" s="24" t="s">
        <v>86</v>
      </c>
      <c r="B53" s="25">
        <v>27732.280000000002</v>
      </c>
    </row>
    <row r="54" spans="1:2" x14ac:dyDescent="0.25">
      <c r="A54" s="24" t="s">
        <v>85</v>
      </c>
      <c r="B54" s="25">
        <v>14675.52</v>
      </c>
    </row>
    <row r="55" spans="1:2" x14ac:dyDescent="0.25">
      <c r="A55" s="24" t="s">
        <v>270</v>
      </c>
      <c r="B55" s="25">
        <v>1547.19</v>
      </c>
    </row>
    <row r="56" spans="1:2" x14ac:dyDescent="0.25">
      <c r="A56" s="24" t="s">
        <v>950</v>
      </c>
      <c r="B56" s="25">
        <v>4356.29</v>
      </c>
    </row>
    <row r="57" spans="1:2" x14ac:dyDescent="0.25">
      <c r="A57" s="24" t="s">
        <v>5322</v>
      </c>
      <c r="B57" s="25">
        <v>17182</v>
      </c>
    </row>
    <row r="58" spans="1:2" x14ac:dyDescent="0.25">
      <c r="A58" s="24" t="s">
        <v>697</v>
      </c>
      <c r="B58" s="25">
        <v>39301.279999999999</v>
      </c>
    </row>
    <row r="59" spans="1:2" x14ac:dyDescent="0.25">
      <c r="A59" s="24" t="s">
        <v>37</v>
      </c>
      <c r="B59" s="25">
        <v>20551.559999999998</v>
      </c>
    </row>
    <row r="60" spans="1:2" x14ac:dyDescent="0.25">
      <c r="A60" s="24" t="s">
        <v>565</v>
      </c>
      <c r="B60" s="25">
        <v>5445</v>
      </c>
    </row>
    <row r="61" spans="1:2" x14ac:dyDescent="0.25">
      <c r="A61" s="24" t="s">
        <v>4071</v>
      </c>
      <c r="B61" s="25">
        <v>85</v>
      </c>
    </row>
    <row r="62" spans="1:2" x14ac:dyDescent="0.25">
      <c r="A62" s="24" t="s">
        <v>75</v>
      </c>
      <c r="B62" s="25">
        <v>3000</v>
      </c>
    </row>
    <row r="63" spans="1:2" x14ac:dyDescent="0.25">
      <c r="A63" s="24" t="s">
        <v>663</v>
      </c>
      <c r="B63" s="25">
        <v>3630</v>
      </c>
    </row>
    <row r="64" spans="1:2" x14ac:dyDescent="0.25">
      <c r="A64" s="24" t="s">
        <v>56</v>
      </c>
      <c r="B64" s="25">
        <v>8780.75</v>
      </c>
    </row>
    <row r="65" spans="1:2" x14ac:dyDescent="0.25">
      <c r="A65" s="24" t="s">
        <v>939</v>
      </c>
      <c r="B65" s="25">
        <v>93.11</v>
      </c>
    </row>
    <row r="66" spans="1:2" x14ac:dyDescent="0.25">
      <c r="A66" s="24" t="s">
        <v>566</v>
      </c>
      <c r="B66" s="25">
        <v>7139</v>
      </c>
    </row>
    <row r="67" spans="1:2" x14ac:dyDescent="0.25">
      <c r="A67" s="24" t="s">
        <v>3141</v>
      </c>
      <c r="B67" s="25">
        <v>12832.2</v>
      </c>
    </row>
    <row r="68" spans="1:2" x14ac:dyDescent="0.25">
      <c r="A68" s="24" t="s">
        <v>4764</v>
      </c>
      <c r="B68" s="25">
        <v>529.53</v>
      </c>
    </row>
    <row r="69" spans="1:2" x14ac:dyDescent="0.25">
      <c r="A69" s="24" t="s">
        <v>5926</v>
      </c>
      <c r="B69" s="25">
        <v>2642.64</v>
      </c>
    </row>
    <row r="70" spans="1:2" x14ac:dyDescent="0.25">
      <c r="A70" s="24" t="s">
        <v>988</v>
      </c>
      <c r="B70" s="25">
        <v>178</v>
      </c>
    </row>
    <row r="71" spans="1:2" x14ac:dyDescent="0.25">
      <c r="A71" s="24" t="s">
        <v>596</v>
      </c>
      <c r="B71" s="25">
        <v>16846.75</v>
      </c>
    </row>
    <row r="72" spans="1:2" x14ac:dyDescent="0.25">
      <c r="A72" s="24" t="s">
        <v>312</v>
      </c>
      <c r="B72" s="25">
        <v>1082</v>
      </c>
    </row>
    <row r="73" spans="1:2" x14ac:dyDescent="0.25">
      <c r="A73" s="24" t="s">
        <v>35</v>
      </c>
      <c r="B73" s="25">
        <v>6500</v>
      </c>
    </row>
    <row r="74" spans="1:2" x14ac:dyDescent="0.25">
      <c r="A74" s="24" t="s">
        <v>572</v>
      </c>
      <c r="B74" s="25">
        <v>2000</v>
      </c>
    </row>
    <row r="75" spans="1:2" x14ac:dyDescent="0.25">
      <c r="A75" s="24" t="s">
        <v>3066</v>
      </c>
      <c r="B75" s="25">
        <v>15624.58</v>
      </c>
    </row>
    <row r="76" spans="1:2" x14ac:dyDescent="0.25">
      <c r="A76" s="24" t="s">
        <v>50</v>
      </c>
      <c r="B76" s="25">
        <v>2032.8</v>
      </c>
    </row>
    <row r="77" spans="1:2" x14ac:dyDescent="0.25">
      <c r="A77" s="24" t="s">
        <v>320</v>
      </c>
      <c r="B77" s="25">
        <v>686.07</v>
      </c>
    </row>
    <row r="78" spans="1:2" x14ac:dyDescent="0.25">
      <c r="A78" s="24" t="s">
        <v>6875</v>
      </c>
      <c r="B78" s="25">
        <v>152</v>
      </c>
    </row>
    <row r="79" spans="1:2" x14ac:dyDescent="0.25">
      <c r="A79" s="24" t="s">
        <v>975</v>
      </c>
      <c r="B79" s="25">
        <v>7050.82</v>
      </c>
    </row>
    <row r="80" spans="1:2" x14ac:dyDescent="0.25">
      <c r="A80" s="24" t="s">
        <v>2899</v>
      </c>
      <c r="B80" s="25">
        <v>48328.61</v>
      </c>
    </row>
    <row r="81" spans="1:2" x14ac:dyDescent="0.25">
      <c r="A81" s="24" t="s">
        <v>83</v>
      </c>
      <c r="B81" s="25">
        <v>9025</v>
      </c>
    </row>
    <row r="82" spans="1:2" x14ac:dyDescent="0.25">
      <c r="A82" s="24" t="s">
        <v>16</v>
      </c>
      <c r="B82" s="25">
        <v>39619.970000000008</v>
      </c>
    </row>
    <row r="83" spans="1:2" x14ac:dyDescent="0.25">
      <c r="A83" s="24" t="s">
        <v>4439</v>
      </c>
      <c r="B83" s="25">
        <v>2420</v>
      </c>
    </row>
    <row r="84" spans="1:2" x14ac:dyDescent="0.25">
      <c r="A84" s="24" t="s">
        <v>6611</v>
      </c>
      <c r="B84" s="25">
        <v>316.8</v>
      </c>
    </row>
    <row r="85" spans="1:2" x14ac:dyDescent="0.25">
      <c r="A85" s="24" t="s">
        <v>966</v>
      </c>
      <c r="B85" s="25">
        <v>13072.35</v>
      </c>
    </row>
    <row r="86" spans="1:2" x14ac:dyDescent="0.25">
      <c r="A86" s="24" t="s">
        <v>563</v>
      </c>
      <c r="B86" s="25">
        <v>13836.35</v>
      </c>
    </row>
    <row r="87" spans="1:2" x14ac:dyDescent="0.25">
      <c r="A87" s="24" t="s">
        <v>4842</v>
      </c>
      <c r="B87" s="25">
        <v>762.3</v>
      </c>
    </row>
    <row r="88" spans="1:2" x14ac:dyDescent="0.25">
      <c r="A88" s="24" t="s">
        <v>17</v>
      </c>
      <c r="B88" s="25">
        <v>25309.17</v>
      </c>
    </row>
    <row r="89" spans="1:2" x14ac:dyDescent="0.25">
      <c r="A89" s="24" t="s">
        <v>4546</v>
      </c>
      <c r="B89" s="25">
        <v>3850</v>
      </c>
    </row>
    <row r="90" spans="1:2" x14ac:dyDescent="0.25">
      <c r="A90" s="24" t="s">
        <v>996</v>
      </c>
      <c r="B90" s="25">
        <v>5070</v>
      </c>
    </row>
    <row r="91" spans="1:2" x14ac:dyDescent="0.25">
      <c r="A91" s="24" t="s">
        <v>695</v>
      </c>
      <c r="B91" s="25">
        <v>260</v>
      </c>
    </row>
    <row r="92" spans="1:2" x14ac:dyDescent="0.25">
      <c r="A92" s="24" t="s">
        <v>21</v>
      </c>
      <c r="B92" s="25">
        <v>7425.53</v>
      </c>
    </row>
    <row r="93" spans="1:2" x14ac:dyDescent="0.25">
      <c r="A93" s="24" t="s">
        <v>67</v>
      </c>
      <c r="B93" s="25">
        <v>2474.39</v>
      </c>
    </row>
    <row r="94" spans="1:2" x14ac:dyDescent="0.25">
      <c r="A94" s="24" t="s">
        <v>29</v>
      </c>
      <c r="B94" s="25">
        <v>8572.0499999999993</v>
      </c>
    </row>
    <row r="95" spans="1:2" x14ac:dyDescent="0.25">
      <c r="A95" s="24" t="s">
        <v>586</v>
      </c>
      <c r="B95" s="25">
        <v>5445</v>
      </c>
    </row>
    <row r="96" spans="1:2" x14ac:dyDescent="0.25">
      <c r="A96" s="24" t="s">
        <v>661</v>
      </c>
      <c r="B96" s="25">
        <v>2369.88</v>
      </c>
    </row>
    <row r="97" spans="1:2" x14ac:dyDescent="0.25">
      <c r="A97" s="24" t="s">
        <v>79</v>
      </c>
      <c r="B97" s="25">
        <v>72.010000000000005</v>
      </c>
    </row>
    <row r="98" spans="1:2" x14ac:dyDescent="0.25">
      <c r="A98" s="24" t="s">
        <v>662</v>
      </c>
      <c r="B98" s="25">
        <v>5210</v>
      </c>
    </row>
    <row r="99" spans="1:2" x14ac:dyDescent="0.25">
      <c r="A99" s="24" t="s">
        <v>4932</v>
      </c>
      <c r="B99" s="25">
        <v>1933.55</v>
      </c>
    </row>
    <row r="100" spans="1:2" x14ac:dyDescent="0.25">
      <c r="A100" s="24" t="s">
        <v>543</v>
      </c>
      <c r="B100" s="25">
        <v>958.32999999999993</v>
      </c>
    </row>
    <row r="101" spans="1:2" x14ac:dyDescent="0.25">
      <c r="A101" s="24" t="s">
        <v>2317</v>
      </c>
      <c r="B101" s="25">
        <v>478</v>
      </c>
    </row>
    <row r="102" spans="1:2" x14ac:dyDescent="0.25">
      <c r="A102" s="24" t="s">
        <v>64</v>
      </c>
      <c r="B102" s="25">
        <v>375.02</v>
      </c>
    </row>
    <row r="103" spans="1:2" x14ac:dyDescent="0.25">
      <c r="A103" s="24" t="s">
        <v>54</v>
      </c>
      <c r="B103" s="25">
        <v>31127.120000000003</v>
      </c>
    </row>
    <row r="104" spans="1:2" x14ac:dyDescent="0.25">
      <c r="A104" s="24" t="s">
        <v>509</v>
      </c>
      <c r="B104" s="25">
        <v>15195.71</v>
      </c>
    </row>
    <row r="105" spans="1:2" x14ac:dyDescent="0.25">
      <c r="A105" s="24" t="s">
        <v>1026</v>
      </c>
      <c r="B105" s="25">
        <v>245.99</v>
      </c>
    </row>
    <row r="106" spans="1:2" x14ac:dyDescent="0.25">
      <c r="A106" s="24" t="s">
        <v>951</v>
      </c>
      <c r="B106" s="25">
        <v>1135.5</v>
      </c>
    </row>
    <row r="107" spans="1:2" x14ac:dyDescent="0.25">
      <c r="A107" s="24" t="s">
        <v>71</v>
      </c>
      <c r="B107" s="25">
        <v>26309.29</v>
      </c>
    </row>
    <row r="108" spans="1:2" x14ac:dyDescent="0.25">
      <c r="A108" s="24" t="s">
        <v>24</v>
      </c>
      <c r="B108" s="25">
        <v>64839.44</v>
      </c>
    </row>
    <row r="109" spans="1:2" x14ac:dyDescent="0.25">
      <c r="A109" s="24" t="s">
        <v>61</v>
      </c>
      <c r="B109" s="25">
        <v>3097.77</v>
      </c>
    </row>
    <row r="110" spans="1:2" x14ac:dyDescent="0.25">
      <c r="A110" s="24" t="s">
        <v>273</v>
      </c>
      <c r="B110" s="25">
        <v>5641.71</v>
      </c>
    </row>
    <row r="111" spans="1:2" x14ac:dyDescent="0.25">
      <c r="A111" s="24" t="s">
        <v>935</v>
      </c>
      <c r="B111" s="25">
        <v>6158.4000000000005</v>
      </c>
    </row>
    <row r="112" spans="1:2" x14ac:dyDescent="0.25">
      <c r="A112" s="24" t="s">
        <v>454</v>
      </c>
      <c r="B112" s="25">
        <v>33384.79</v>
      </c>
    </row>
    <row r="113" spans="1:2" x14ac:dyDescent="0.25">
      <c r="A113" s="24" t="s">
        <v>5771</v>
      </c>
      <c r="B113" s="25">
        <v>4840</v>
      </c>
    </row>
    <row r="114" spans="1:2" x14ac:dyDescent="0.25">
      <c r="A114" s="24" t="s">
        <v>506</v>
      </c>
      <c r="B114" s="25">
        <v>26777.41</v>
      </c>
    </row>
    <row r="115" spans="1:2" x14ac:dyDescent="0.25">
      <c r="A115" s="24" t="s">
        <v>4897</v>
      </c>
      <c r="B115" s="25">
        <v>1440</v>
      </c>
    </row>
    <row r="116" spans="1:2" x14ac:dyDescent="0.25">
      <c r="A116" s="24" t="s">
        <v>5932</v>
      </c>
      <c r="B116" s="25">
        <v>2424.84</v>
      </c>
    </row>
    <row r="117" spans="1:2" x14ac:dyDescent="0.25">
      <c r="A117" s="24" t="s">
        <v>519</v>
      </c>
      <c r="B117" s="25">
        <v>153.69999999999999</v>
      </c>
    </row>
    <row r="118" spans="1:2" x14ac:dyDescent="0.25">
      <c r="A118" s="24" t="s">
        <v>47</v>
      </c>
      <c r="B118" s="25">
        <v>45045.91</v>
      </c>
    </row>
    <row r="119" spans="1:2" x14ac:dyDescent="0.25">
      <c r="A119" s="24" t="s">
        <v>34</v>
      </c>
      <c r="B119" s="25">
        <v>1045</v>
      </c>
    </row>
    <row r="120" spans="1:2" x14ac:dyDescent="0.25">
      <c r="A120" s="24" t="s">
        <v>573</v>
      </c>
      <c r="B120" s="25">
        <v>2540.5600000000004</v>
      </c>
    </row>
    <row r="121" spans="1:2" x14ac:dyDescent="0.25">
      <c r="A121" s="24" t="s">
        <v>399</v>
      </c>
      <c r="B121" s="25">
        <v>8409</v>
      </c>
    </row>
    <row r="122" spans="1:2" x14ac:dyDescent="0.25">
      <c r="A122" s="24" t="s">
        <v>74</v>
      </c>
      <c r="B122" s="25">
        <v>97.9</v>
      </c>
    </row>
    <row r="123" spans="1:2" x14ac:dyDescent="0.25">
      <c r="A123" s="24" t="s">
        <v>69</v>
      </c>
      <c r="B123" s="25">
        <v>531.69000000000005</v>
      </c>
    </row>
    <row r="124" spans="1:2" x14ac:dyDescent="0.25">
      <c r="A124" s="24" t="s">
        <v>73</v>
      </c>
      <c r="B124" s="25">
        <v>5226.18</v>
      </c>
    </row>
    <row r="125" spans="1:2" x14ac:dyDescent="0.25">
      <c r="A125" s="24" t="s">
        <v>5012</v>
      </c>
      <c r="B125" s="25">
        <v>3667.51</v>
      </c>
    </row>
    <row r="126" spans="1:2" x14ac:dyDescent="0.25">
      <c r="A126" s="24" t="s">
        <v>5204</v>
      </c>
      <c r="B126" s="25">
        <v>6267.8</v>
      </c>
    </row>
    <row r="127" spans="1:2" x14ac:dyDescent="0.25">
      <c r="A127" s="24" t="s">
        <v>81</v>
      </c>
      <c r="B127" s="25">
        <v>2049.02</v>
      </c>
    </row>
    <row r="128" spans="1:2" x14ac:dyDescent="0.25">
      <c r="A128" s="24" t="s">
        <v>530</v>
      </c>
      <c r="B128" s="25">
        <v>6931.05</v>
      </c>
    </row>
    <row r="129" spans="1:2" x14ac:dyDescent="0.25">
      <c r="A129" s="24" t="s">
        <v>3204</v>
      </c>
      <c r="B129" s="25">
        <v>5087.6099999999997</v>
      </c>
    </row>
    <row r="130" spans="1:2" x14ac:dyDescent="0.25">
      <c r="A130" s="24" t="s">
        <v>4753</v>
      </c>
      <c r="B130" s="25">
        <v>11500</v>
      </c>
    </row>
    <row r="131" spans="1:2" x14ac:dyDescent="0.25">
      <c r="A131" s="24" t="s">
        <v>1037</v>
      </c>
      <c r="B131" s="25">
        <v>3172.95</v>
      </c>
    </row>
    <row r="132" spans="1:2" x14ac:dyDescent="0.25">
      <c r="A132" s="24" t="s">
        <v>4004</v>
      </c>
      <c r="B132" s="25">
        <v>127.05</v>
      </c>
    </row>
    <row r="133" spans="1:2" x14ac:dyDescent="0.25">
      <c r="A133" s="24" t="s">
        <v>87</v>
      </c>
      <c r="B133" s="25">
        <v>302.94</v>
      </c>
    </row>
    <row r="134" spans="1:2" x14ac:dyDescent="0.25">
      <c r="A134" s="24" t="s">
        <v>15</v>
      </c>
      <c r="B134" s="25">
        <v>3993</v>
      </c>
    </row>
    <row r="135" spans="1:2" x14ac:dyDescent="0.25">
      <c r="A135" s="24" t="s">
        <v>4953</v>
      </c>
      <c r="B135" s="25">
        <v>528.95000000000005</v>
      </c>
    </row>
    <row r="136" spans="1:2" x14ac:dyDescent="0.25">
      <c r="A136" s="24" t="s">
        <v>3236</v>
      </c>
      <c r="B136" s="25">
        <v>4500</v>
      </c>
    </row>
    <row r="137" spans="1:2" x14ac:dyDescent="0.25">
      <c r="A137" s="24" t="s">
        <v>3862</v>
      </c>
      <c r="B137" s="25">
        <v>254.71</v>
      </c>
    </row>
    <row r="138" spans="1:2" x14ac:dyDescent="0.25">
      <c r="A138" s="24" t="s">
        <v>524</v>
      </c>
      <c r="B138" s="25">
        <v>39.880000000000003</v>
      </c>
    </row>
    <row r="139" spans="1:2" x14ac:dyDescent="0.25">
      <c r="A139" s="24" t="s">
        <v>40</v>
      </c>
      <c r="B139" s="25">
        <v>15561.09</v>
      </c>
    </row>
    <row r="140" spans="1:2" x14ac:dyDescent="0.25">
      <c r="A140" s="24" t="s">
        <v>4776</v>
      </c>
      <c r="B140" s="25">
        <v>600</v>
      </c>
    </row>
    <row r="141" spans="1:2" x14ac:dyDescent="0.25">
      <c r="A141" s="24" t="s">
        <v>547</v>
      </c>
      <c r="B141" s="25">
        <v>75.25</v>
      </c>
    </row>
    <row r="142" spans="1:2" x14ac:dyDescent="0.25">
      <c r="A142" s="24" t="s">
        <v>3330</v>
      </c>
      <c r="B142" s="25">
        <v>6007.5</v>
      </c>
    </row>
    <row r="143" spans="1:2" x14ac:dyDescent="0.25">
      <c r="A143" s="24" t="s">
        <v>665</v>
      </c>
      <c r="B143" s="25">
        <v>6882.71</v>
      </c>
    </row>
    <row r="144" spans="1:2" x14ac:dyDescent="0.25">
      <c r="A144" s="24" t="s">
        <v>989</v>
      </c>
      <c r="B144" s="25">
        <v>432.01</v>
      </c>
    </row>
    <row r="145" spans="1:2" x14ac:dyDescent="0.25">
      <c r="A145" s="24" t="s">
        <v>589</v>
      </c>
      <c r="B145" s="25">
        <v>7139</v>
      </c>
    </row>
    <row r="146" spans="1:2" x14ac:dyDescent="0.25">
      <c r="A146" s="24" t="s">
        <v>4856</v>
      </c>
      <c r="B146" s="25">
        <v>2178</v>
      </c>
    </row>
    <row r="147" spans="1:2" x14ac:dyDescent="0.25">
      <c r="A147" s="24" t="s">
        <v>6606</v>
      </c>
      <c r="B147" s="25">
        <v>322.33</v>
      </c>
    </row>
    <row r="148" spans="1:2" x14ac:dyDescent="0.25">
      <c r="A148" s="24" t="s">
        <v>376</v>
      </c>
      <c r="B148" s="25">
        <v>4181.76</v>
      </c>
    </row>
    <row r="149" spans="1:2" x14ac:dyDescent="0.25">
      <c r="A149" s="24" t="s">
        <v>553</v>
      </c>
      <c r="B149" s="25">
        <v>6004.75</v>
      </c>
    </row>
    <row r="150" spans="1:2" x14ac:dyDescent="0.25">
      <c r="A150" s="24" t="s">
        <v>4938</v>
      </c>
      <c r="B150" s="25">
        <v>334.48</v>
      </c>
    </row>
    <row r="151" spans="1:2" x14ac:dyDescent="0.25">
      <c r="A151" s="24" t="s">
        <v>570</v>
      </c>
      <c r="B151" s="25">
        <v>9087.1</v>
      </c>
    </row>
    <row r="152" spans="1:2" x14ac:dyDescent="0.25">
      <c r="A152" s="24" t="s">
        <v>5239</v>
      </c>
      <c r="B152" s="25">
        <v>11011</v>
      </c>
    </row>
    <row r="153" spans="1:2" x14ac:dyDescent="0.25">
      <c r="A153" s="24" t="s">
        <v>3983</v>
      </c>
      <c r="B153" s="25">
        <v>142.78</v>
      </c>
    </row>
    <row r="154" spans="1:2" x14ac:dyDescent="0.25">
      <c r="A154" s="24" t="s">
        <v>5409</v>
      </c>
      <c r="B154" s="25">
        <v>18029</v>
      </c>
    </row>
    <row r="155" spans="1:2" x14ac:dyDescent="0.25">
      <c r="A155" s="24" t="s">
        <v>2190</v>
      </c>
      <c r="B155" s="25">
        <v>857.89</v>
      </c>
    </row>
    <row r="156" spans="1:2" x14ac:dyDescent="0.25">
      <c r="A156" s="24" t="s">
        <v>5812</v>
      </c>
      <c r="B156" s="25">
        <v>3630</v>
      </c>
    </row>
    <row r="157" spans="1:2" x14ac:dyDescent="0.25">
      <c r="A157" s="24" t="s">
        <v>478</v>
      </c>
      <c r="B157" s="25">
        <v>7199.5</v>
      </c>
    </row>
    <row r="158" spans="1:2" x14ac:dyDescent="0.25">
      <c r="A158" s="24" t="s">
        <v>48</v>
      </c>
      <c r="B158" s="25">
        <v>61534.6</v>
      </c>
    </row>
    <row r="159" spans="1:2" x14ac:dyDescent="0.25">
      <c r="A159" s="24" t="s">
        <v>415</v>
      </c>
      <c r="B159" s="25">
        <v>11755.15</v>
      </c>
    </row>
    <row r="160" spans="1:2" x14ac:dyDescent="0.25">
      <c r="A160" s="24" t="s">
        <v>3403</v>
      </c>
      <c r="B160" s="25">
        <v>1815</v>
      </c>
    </row>
    <row r="161" spans="1:2" x14ac:dyDescent="0.25">
      <c r="A161" s="24" t="s">
        <v>1055</v>
      </c>
      <c r="B161" s="25">
        <v>1262.97</v>
      </c>
    </row>
    <row r="162" spans="1:2" x14ac:dyDescent="0.25">
      <c r="A162" s="24" t="s">
        <v>5824</v>
      </c>
      <c r="B162" s="25">
        <v>3008.06</v>
      </c>
    </row>
    <row r="163" spans="1:2" x14ac:dyDescent="0.25">
      <c r="A163" s="24" t="s">
        <v>25</v>
      </c>
      <c r="B163" s="25">
        <v>11831.380000000001</v>
      </c>
    </row>
    <row r="164" spans="1:2" x14ac:dyDescent="0.25">
      <c r="A164" s="24" t="s">
        <v>18</v>
      </c>
      <c r="B164" s="25">
        <v>14709.66</v>
      </c>
    </row>
    <row r="165" spans="1:2" x14ac:dyDescent="0.25">
      <c r="A165" s="24" t="s">
        <v>316</v>
      </c>
      <c r="B165" s="25">
        <v>16784.939999999999</v>
      </c>
    </row>
    <row r="166" spans="1:2" x14ac:dyDescent="0.25">
      <c r="A166" s="24" t="s">
        <v>41</v>
      </c>
      <c r="B166" s="25">
        <v>544.5</v>
      </c>
    </row>
    <row r="167" spans="1:2" x14ac:dyDescent="0.25">
      <c r="A167" s="24" t="s">
        <v>5583</v>
      </c>
      <c r="B167" s="25">
        <v>21884.06</v>
      </c>
    </row>
    <row r="168" spans="1:2" x14ac:dyDescent="0.25">
      <c r="A168" s="24" t="s">
        <v>5942</v>
      </c>
      <c r="B168" s="25">
        <v>2366.7600000000002</v>
      </c>
    </row>
    <row r="169" spans="1:2" x14ac:dyDescent="0.25">
      <c r="A169" s="24" t="s">
        <v>3401</v>
      </c>
      <c r="B169" s="25">
        <v>1120.46</v>
      </c>
    </row>
    <row r="170" spans="1:2" x14ac:dyDescent="0.25">
      <c r="A170" s="24" t="s">
        <v>575</v>
      </c>
      <c r="B170" s="25">
        <v>20133.189999999999</v>
      </c>
    </row>
    <row r="171" spans="1:2" x14ac:dyDescent="0.25">
      <c r="A171" s="24" t="s">
        <v>717</v>
      </c>
      <c r="B171" s="25">
        <v>1149.5</v>
      </c>
    </row>
    <row r="172" spans="1:2" x14ac:dyDescent="0.25">
      <c r="A172" s="24" t="s">
        <v>3667</v>
      </c>
      <c r="B172" s="25">
        <v>574.75</v>
      </c>
    </row>
    <row r="173" spans="1:2" x14ac:dyDescent="0.25">
      <c r="A173" s="24" t="s">
        <v>892</v>
      </c>
      <c r="B173" s="25">
        <v>17037.13</v>
      </c>
    </row>
    <row r="174" spans="1:2" x14ac:dyDescent="0.25">
      <c r="A174" s="24" t="s">
        <v>4025</v>
      </c>
      <c r="B174" s="25">
        <v>571.48</v>
      </c>
    </row>
    <row r="175" spans="1:2" x14ac:dyDescent="0.25">
      <c r="A175" s="24" t="s">
        <v>5994</v>
      </c>
      <c r="B175" s="25">
        <v>1692.79</v>
      </c>
    </row>
    <row r="176" spans="1:2" x14ac:dyDescent="0.25">
      <c r="A176" s="24" t="s">
        <v>991</v>
      </c>
      <c r="B176" s="25">
        <v>750</v>
      </c>
    </row>
    <row r="177" spans="1:2" x14ac:dyDescent="0.25">
      <c r="A177" s="24" t="s">
        <v>3389</v>
      </c>
      <c r="B177" s="25">
        <v>2000</v>
      </c>
    </row>
    <row r="178" spans="1:2" x14ac:dyDescent="0.25">
      <c r="A178" s="24" t="s">
        <v>1145</v>
      </c>
      <c r="B178" s="25">
        <v>4620.99</v>
      </c>
    </row>
    <row r="179" spans="1:2" x14ac:dyDescent="0.25">
      <c r="A179" s="24" t="s">
        <v>331</v>
      </c>
      <c r="B179" s="25">
        <v>728</v>
      </c>
    </row>
    <row r="180" spans="1:2" x14ac:dyDescent="0.25">
      <c r="A180" s="24" t="s">
        <v>341</v>
      </c>
      <c r="B180" s="25">
        <v>3294.1</v>
      </c>
    </row>
    <row r="181" spans="1:2" x14ac:dyDescent="0.25">
      <c r="A181" s="24" t="s">
        <v>3828</v>
      </c>
      <c r="B181" s="25">
        <v>302.5</v>
      </c>
    </row>
    <row r="182" spans="1:2" x14ac:dyDescent="0.25">
      <c r="A182" s="24" t="s">
        <v>319</v>
      </c>
      <c r="B182" s="25">
        <v>928.92</v>
      </c>
    </row>
    <row r="183" spans="1:2" x14ac:dyDescent="0.25">
      <c r="A183" s="24" t="s">
        <v>718</v>
      </c>
      <c r="B183" s="25">
        <v>1485</v>
      </c>
    </row>
    <row r="184" spans="1:2" x14ac:dyDescent="0.25">
      <c r="A184" s="24" t="s">
        <v>600</v>
      </c>
      <c r="B184" s="25">
        <v>1090.17</v>
      </c>
    </row>
    <row r="185" spans="1:2" x14ac:dyDescent="0.25">
      <c r="A185" s="24" t="s">
        <v>3019</v>
      </c>
      <c r="B185" s="25">
        <v>100524.10999999999</v>
      </c>
    </row>
    <row r="186" spans="1:2" x14ac:dyDescent="0.25">
      <c r="A186" s="24" t="s">
        <v>82</v>
      </c>
      <c r="B186" s="25">
        <v>14572.26</v>
      </c>
    </row>
    <row r="187" spans="1:2" x14ac:dyDescent="0.25">
      <c r="A187" s="24" t="s">
        <v>57</v>
      </c>
      <c r="B187" s="25">
        <v>21049.9</v>
      </c>
    </row>
    <row r="188" spans="1:2" x14ac:dyDescent="0.25">
      <c r="A188" s="24" t="s">
        <v>68</v>
      </c>
      <c r="B188" s="25">
        <v>7211.6</v>
      </c>
    </row>
    <row r="189" spans="1:2" x14ac:dyDescent="0.25">
      <c r="A189" s="24" t="s">
        <v>52</v>
      </c>
      <c r="B189" s="25">
        <v>12947.98</v>
      </c>
    </row>
    <row r="190" spans="1:2" x14ac:dyDescent="0.25">
      <c r="A190" s="24" t="s">
        <v>348</v>
      </c>
      <c r="B190" s="25">
        <v>235.4</v>
      </c>
    </row>
    <row r="191" spans="1:2" x14ac:dyDescent="0.25">
      <c r="A191" s="24" t="s">
        <v>613</v>
      </c>
      <c r="B191" s="25">
        <v>683.65</v>
      </c>
    </row>
    <row r="192" spans="1:2" x14ac:dyDescent="0.25">
      <c r="A192" s="24" t="s">
        <v>1114</v>
      </c>
      <c r="B192" s="25">
        <v>1595</v>
      </c>
    </row>
    <row r="193" spans="1:2" x14ac:dyDescent="0.25">
      <c r="A193" s="24" t="s">
        <v>448</v>
      </c>
      <c r="B193" s="25">
        <v>2152.8000000000002</v>
      </c>
    </row>
    <row r="194" spans="1:2" x14ac:dyDescent="0.25">
      <c r="A194" s="24" t="s">
        <v>6507</v>
      </c>
      <c r="B194" s="25">
        <v>8339.3799999999992</v>
      </c>
    </row>
    <row r="195" spans="1:2" x14ac:dyDescent="0.25">
      <c r="A195" s="24" t="s">
        <v>461</v>
      </c>
      <c r="B195" s="25">
        <v>19691.8</v>
      </c>
    </row>
    <row r="196" spans="1:2" x14ac:dyDescent="0.25">
      <c r="A196" s="24" t="s">
        <v>1115</v>
      </c>
      <c r="B196" s="25">
        <v>1485</v>
      </c>
    </row>
    <row r="197" spans="1:2" x14ac:dyDescent="0.25">
      <c r="A197" s="24" t="s">
        <v>954</v>
      </c>
      <c r="B197" s="25">
        <v>2750</v>
      </c>
    </row>
    <row r="198" spans="1:2" x14ac:dyDescent="0.25">
      <c r="A198" s="24" t="s">
        <v>368</v>
      </c>
      <c r="B198" s="25">
        <v>996.31</v>
      </c>
    </row>
    <row r="199" spans="1:2" x14ac:dyDescent="0.25">
      <c r="A199" s="24" t="s">
        <v>4844</v>
      </c>
      <c r="B199" s="25">
        <v>217.8</v>
      </c>
    </row>
    <row r="200" spans="1:2" x14ac:dyDescent="0.25">
      <c r="A200" s="24" t="s">
        <v>721</v>
      </c>
      <c r="B200" s="25">
        <v>1149.5</v>
      </c>
    </row>
    <row r="201" spans="1:2" x14ac:dyDescent="0.25">
      <c r="A201" s="24" t="s">
        <v>27</v>
      </c>
      <c r="B201" s="25">
        <v>4450.16</v>
      </c>
    </row>
    <row r="202" spans="1:2" x14ac:dyDescent="0.25">
      <c r="A202" s="24" t="s">
        <v>279</v>
      </c>
      <c r="B202" s="25">
        <v>18119.75</v>
      </c>
    </row>
    <row r="203" spans="1:2" x14ac:dyDescent="0.25">
      <c r="A203" s="24" t="s">
        <v>42</v>
      </c>
      <c r="B203" s="25">
        <v>12155</v>
      </c>
    </row>
    <row r="204" spans="1:2" x14ac:dyDescent="0.25">
      <c r="A204" s="24" t="s">
        <v>3198</v>
      </c>
      <c r="B204" s="25">
        <v>6164.95</v>
      </c>
    </row>
    <row r="205" spans="1:2" x14ac:dyDescent="0.25">
      <c r="A205" s="24" t="s">
        <v>689</v>
      </c>
      <c r="B205" s="25">
        <v>1051.6999999999998</v>
      </c>
    </row>
    <row r="206" spans="1:2" x14ac:dyDescent="0.25">
      <c r="A206" s="24" t="s">
        <v>4759</v>
      </c>
      <c r="B206" s="25">
        <v>738.95</v>
      </c>
    </row>
    <row r="207" spans="1:2" x14ac:dyDescent="0.25">
      <c r="A207" s="24" t="s">
        <v>4176</v>
      </c>
      <c r="B207" s="25">
        <v>127.77</v>
      </c>
    </row>
    <row r="208" spans="1:2" x14ac:dyDescent="0.25">
      <c r="A208" s="24" t="s">
        <v>1150</v>
      </c>
      <c r="B208" s="25">
        <v>1500</v>
      </c>
    </row>
    <row r="209" spans="1:2" x14ac:dyDescent="0.25">
      <c r="A209" s="24" t="s">
        <v>992</v>
      </c>
      <c r="B209" s="25">
        <v>6655</v>
      </c>
    </row>
    <row r="210" spans="1:2" x14ac:dyDescent="0.25">
      <c r="A210" s="24" t="s">
        <v>6986</v>
      </c>
      <c r="B210" s="25">
        <v>418.95</v>
      </c>
    </row>
    <row r="211" spans="1:2" x14ac:dyDescent="0.25">
      <c r="A211" s="24" t="s">
        <v>3096</v>
      </c>
      <c r="B211" s="25">
        <v>20171.55</v>
      </c>
    </row>
    <row r="212" spans="1:2" x14ac:dyDescent="0.25">
      <c r="A212" s="24" t="s">
        <v>5385</v>
      </c>
      <c r="B212" s="25">
        <v>36234.71</v>
      </c>
    </row>
    <row r="213" spans="1:2" x14ac:dyDescent="0.25">
      <c r="A213" s="24" t="s">
        <v>4326</v>
      </c>
      <c r="B213" s="25">
        <v>363</v>
      </c>
    </row>
    <row r="214" spans="1:2" x14ac:dyDescent="0.25">
      <c r="A214" s="24" t="s">
        <v>3623</v>
      </c>
      <c r="B214" s="25">
        <v>1918.1</v>
      </c>
    </row>
    <row r="215" spans="1:2" x14ac:dyDescent="0.25">
      <c r="A215" s="24" t="s">
        <v>326</v>
      </c>
      <c r="B215" s="25">
        <v>17995.670000000002</v>
      </c>
    </row>
    <row r="216" spans="1:2" x14ac:dyDescent="0.25">
      <c r="A216" s="24" t="s">
        <v>679</v>
      </c>
      <c r="B216" s="25">
        <v>2500</v>
      </c>
    </row>
    <row r="217" spans="1:2" x14ac:dyDescent="0.25">
      <c r="A217" s="24" t="s">
        <v>1006</v>
      </c>
      <c r="B217" s="25">
        <v>2902.6</v>
      </c>
    </row>
    <row r="218" spans="1:2" x14ac:dyDescent="0.25">
      <c r="A218" s="24" t="s">
        <v>3588</v>
      </c>
      <c r="B218" s="25">
        <v>801.1</v>
      </c>
    </row>
    <row r="219" spans="1:2" x14ac:dyDescent="0.25">
      <c r="A219" s="24" t="s">
        <v>5207</v>
      </c>
      <c r="B219" s="25">
        <v>6655</v>
      </c>
    </row>
    <row r="220" spans="1:2" x14ac:dyDescent="0.25">
      <c r="A220" s="24" t="s">
        <v>1124</v>
      </c>
      <c r="B220" s="25">
        <v>495</v>
      </c>
    </row>
    <row r="221" spans="1:2" x14ac:dyDescent="0.25">
      <c r="A221" s="24" t="s">
        <v>278</v>
      </c>
      <c r="B221" s="25">
        <v>18700</v>
      </c>
    </row>
    <row r="222" spans="1:2" x14ac:dyDescent="0.25">
      <c r="A222" s="24" t="s">
        <v>3760</v>
      </c>
      <c r="B222" s="25">
        <v>1294.7</v>
      </c>
    </row>
    <row r="223" spans="1:2" x14ac:dyDescent="0.25">
      <c r="A223" s="24" t="s">
        <v>3049</v>
      </c>
      <c r="B223" s="25">
        <v>17833.16</v>
      </c>
    </row>
    <row r="224" spans="1:2" x14ac:dyDescent="0.25">
      <c r="A224" s="24" t="s">
        <v>1106</v>
      </c>
      <c r="B224" s="25">
        <v>482.37</v>
      </c>
    </row>
    <row r="225" spans="1:2" x14ac:dyDescent="0.25">
      <c r="A225" s="24" t="s">
        <v>4784</v>
      </c>
      <c r="B225" s="25">
        <v>324.12</v>
      </c>
    </row>
    <row r="226" spans="1:2" x14ac:dyDescent="0.25">
      <c r="A226" s="24" t="s">
        <v>5758</v>
      </c>
      <c r="B226" s="25">
        <v>7381</v>
      </c>
    </row>
    <row r="227" spans="1:2" x14ac:dyDescent="0.25">
      <c r="A227" s="24" t="s">
        <v>317</v>
      </c>
      <c r="B227" s="25">
        <v>327.60000000000002</v>
      </c>
    </row>
    <row r="228" spans="1:2" x14ac:dyDescent="0.25">
      <c r="A228" s="24" t="s">
        <v>45</v>
      </c>
      <c r="B228" s="25">
        <v>5930.96</v>
      </c>
    </row>
    <row r="229" spans="1:2" x14ac:dyDescent="0.25">
      <c r="A229" s="24" t="s">
        <v>3669</v>
      </c>
      <c r="B229" s="25">
        <v>574.75</v>
      </c>
    </row>
    <row r="230" spans="1:2" x14ac:dyDescent="0.25">
      <c r="A230" s="24" t="s">
        <v>1058</v>
      </c>
      <c r="B230" s="25">
        <v>6578.5</v>
      </c>
    </row>
    <row r="231" spans="1:2" x14ac:dyDescent="0.25">
      <c r="A231" s="24" t="s">
        <v>28</v>
      </c>
      <c r="B231" s="25">
        <v>2269.85</v>
      </c>
    </row>
    <row r="232" spans="1:2" x14ac:dyDescent="0.25">
      <c r="A232" s="24" t="s">
        <v>630</v>
      </c>
      <c r="B232" s="25">
        <v>10646.050000000003</v>
      </c>
    </row>
    <row r="233" spans="1:2" x14ac:dyDescent="0.25">
      <c r="A233" s="24" t="s">
        <v>33</v>
      </c>
      <c r="B233" s="25">
        <v>10369.1</v>
      </c>
    </row>
    <row r="234" spans="1:2" x14ac:dyDescent="0.25">
      <c r="A234" s="24" t="s">
        <v>31</v>
      </c>
      <c r="B234" s="25">
        <v>1933</v>
      </c>
    </row>
    <row r="235" spans="1:2" x14ac:dyDescent="0.25">
      <c r="A235" s="24" t="s">
        <v>5189</v>
      </c>
      <c r="B235" s="25">
        <v>5723.3</v>
      </c>
    </row>
    <row r="236" spans="1:2" x14ac:dyDescent="0.25">
      <c r="A236" s="24" t="s">
        <v>1045</v>
      </c>
      <c r="B236" s="25">
        <v>10856.119999999999</v>
      </c>
    </row>
    <row r="237" spans="1:2" x14ac:dyDescent="0.25">
      <c r="A237" s="24" t="s">
        <v>51</v>
      </c>
      <c r="B237" s="25">
        <v>13220.56</v>
      </c>
    </row>
    <row r="238" spans="1:2" x14ac:dyDescent="0.25">
      <c r="A238" s="24" t="s">
        <v>66</v>
      </c>
      <c r="B238" s="25">
        <v>4672.8599999999997</v>
      </c>
    </row>
    <row r="239" spans="1:2" x14ac:dyDescent="0.25">
      <c r="A239" s="24" t="s">
        <v>5052</v>
      </c>
      <c r="B239" s="25">
        <v>90.75</v>
      </c>
    </row>
    <row r="240" spans="1:2" x14ac:dyDescent="0.25">
      <c r="A240" s="24" t="s">
        <v>19</v>
      </c>
      <c r="B240" s="25">
        <v>21550.100000000002</v>
      </c>
    </row>
    <row r="241" spans="1:2" x14ac:dyDescent="0.25">
      <c r="A241" s="24" t="s">
        <v>6649</v>
      </c>
      <c r="B241" s="25">
        <v>294.02999999999997</v>
      </c>
    </row>
    <row r="242" spans="1:2" x14ac:dyDescent="0.25">
      <c r="A242" s="24" t="s">
        <v>6123</v>
      </c>
      <c r="B242" s="25">
        <v>1107.76</v>
      </c>
    </row>
    <row r="243" spans="1:2" x14ac:dyDescent="0.25">
      <c r="A243" s="24" t="s">
        <v>3333</v>
      </c>
      <c r="B243" s="25">
        <v>2420</v>
      </c>
    </row>
    <row r="244" spans="1:2" x14ac:dyDescent="0.25">
      <c r="A244" s="24" t="s">
        <v>635</v>
      </c>
      <c r="B244" s="25">
        <v>81.069999999999993</v>
      </c>
    </row>
    <row r="245" spans="1:2" x14ac:dyDescent="0.25">
      <c r="A245" s="24" t="s">
        <v>44</v>
      </c>
      <c r="B245" s="25">
        <v>4204.75</v>
      </c>
    </row>
    <row r="246" spans="1:2" x14ac:dyDescent="0.25">
      <c r="A246" s="24" t="s">
        <v>12</v>
      </c>
      <c r="B246" s="25">
        <v>6000.2300000000005</v>
      </c>
    </row>
    <row r="247" spans="1:2" x14ac:dyDescent="0.25">
      <c r="A247" s="24" t="s">
        <v>4888</v>
      </c>
      <c r="B247" s="25">
        <v>5320.54</v>
      </c>
    </row>
    <row r="248" spans="1:2" x14ac:dyDescent="0.25">
      <c r="A248" s="24" t="s">
        <v>960</v>
      </c>
      <c r="B248" s="25">
        <v>7260</v>
      </c>
    </row>
    <row r="249" spans="1:2" x14ac:dyDescent="0.25">
      <c r="A249" s="24" t="s">
        <v>3412</v>
      </c>
      <c r="B249" s="25">
        <v>17993.43</v>
      </c>
    </row>
    <row r="250" spans="1:2" x14ac:dyDescent="0.25">
      <c r="A250" s="24" t="s">
        <v>272</v>
      </c>
      <c r="B250" s="25">
        <v>2548.86</v>
      </c>
    </row>
    <row r="251" spans="1:2" x14ac:dyDescent="0.25">
      <c r="A251" s="24" t="s">
        <v>640</v>
      </c>
      <c r="B251" s="25">
        <v>9897.59</v>
      </c>
    </row>
    <row r="252" spans="1:2" x14ac:dyDescent="0.25">
      <c r="A252" s="24" t="s">
        <v>602</v>
      </c>
      <c r="B252" s="25">
        <v>2888.12</v>
      </c>
    </row>
    <row r="253" spans="1:2" x14ac:dyDescent="0.25">
      <c r="A253" s="24" t="s">
        <v>274</v>
      </c>
      <c r="B253" s="25">
        <v>6050</v>
      </c>
    </row>
    <row r="254" spans="1:2" x14ac:dyDescent="0.25">
      <c r="A254" s="24" t="s">
        <v>30</v>
      </c>
      <c r="B254" s="25">
        <v>14766.11</v>
      </c>
    </row>
    <row r="255" spans="1:2" x14ac:dyDescent="0.25">
      <c r="A255" s="24" t="s">
        <v>5184</v>
      </c>
      <c r="B255" s="25">
        <v>77808</v>
      </c>
    </row>
    <row r="256" spans="1:2" x14ac:dyDescent="0.25">
      <c r="A256" s="24" t="s">
        <v>3633</v>
      </c>
      <c r="B256" s="25">
        <v>674.13</v>
      </c>
    </row>
    <row r="257" spans="1:2" x14ac:dyDescent="0.25">
      <c r="A257" s="24" t="s">
        <v>554</v>
      </c>
      <c r="B257" s="25">
        <v>1194.49</v>
      </c>
    </row>
    <row r="258" spans="1:2" x14ac:dyDescent="0.25">
      <c r="A258" s="24" t="s">
        <v>4975</v>
      </c>
      <c r="B258" s="25">
        <v>3025</v>
      </c>
    </row>
    <row r="259" spans="1:2" x14ac:dyDescent="0.25">
      <c r="A259" s="24" t="s">
        <v>6221</v>
      </c>
      <c r="B259" s="25">
        <v>683.5</v>
      </c>
    </row>
    <row r="260" spans="1:2" x14ac:dyDescent="0.25">
      <c r="A260" s="24" t="s">
        <v>3464</v>
      </c>
      <c r="B260" s="25">
        <v>1291.68</v>
      </c>
    </row>
    <row r="261" spans="1:2" x14ac:dyDescent="0.25">
      <c r="A261" s="24" t="s">
        <v>974</v>
      </c>
      <c r="B261" s="25">
        <v>3569.5</v>
      </c>
    </row>
    <row r="262" spans="1:2" x14ac:dyDescent="0.25">
      <c r="A262" s="24" t="s">
        <v>1004</v>
      </c>
      <c r="B262" s="25">
        <v>544.5</v>
      </c>
    </row>
    <row r="263" spans="1:2" x14ac:dyDescent="0.25">
      <c r="A263" s="24" t="s">
        <v>574</v>
      </c>
      <c r="B263" s="25">
        <v>4142.66</v>
      </c>
    </row>
    <row r="264" spans="1:2" x14ac:dyDescent="0.25">
      <c r="A264" s="24" t="s">
        <v>20</v>
      </c>
      <c r="B264" s="25">
        <v>21041.9</v>
      </c>
    </row>
    <row r="265" spans="1:2" x14ac:dyDescent="0.25">
      <c r="A265" s="24" t="s">
        <v>973</v>
      </c>
      <c r="B265" s="25">
        <v>29947.5</v>
      </c>
    </row>
    <row r="266" spans="1:2" x14ac:dyDescent="0.25">
      <c r="A266" s="24" t="s">
        <v>4667</v>
      </c>
      <c r="B266" s="25">
        <v>458.76</v>
      </c>
    </row>
    <row r="267" spans="1:2" x14ac:dyDescent="0.25">
      <c r="A267" s="24" t="s">
        <v>965</v>
      </c>
      <c r="B267" s="25">
        <v>5445</v>
      </c>
    </row>
    <row r="268" spans="1:2" x14ac:dyDescent="0.25">
      <c r="A268" s="24" t="s">
        <v>1010</v>
      </c>
      <c r="B268" s="25">
        <v>1758.13</v>
      </c>
    </row>
    <row r="269" spans="1:2" x14ac:dyDescent="0.25">
      <c r="A269" s="24" t="s">
        <v>647</v>
      </c>
      <c r="B269" s="25">
        <v>8721.7999999999993</v>
      </c>
    </row>
    <row r="270" spans="1:2" x14ac:dyDescent="0.25">
      <c r="A270" s="24" t="s">
        <v>3733</v>
      </c>
      <c r="B270" s="25">
        <v>907.5</v>
      </c>
    </row>
    <row r="271" spans="1:2" x14ac:dyDescent="0.25">
      <c r="A271" s="24" t="s">
        <v>4334</v>
      </c>
      <c r="B271" s="25">
        <v>11567.779999999999</v>
      </c>
    </row>
    <row r="272" spans="1:2" x14ac:dyDescent="0.25">
      <c r="A272" s="24" t="s">
        <v>3166</v>
      </c>
      <c r="B272" s="25">
        <v>6000</v>
      </c>
    </row>
    <row r="273" spans="1:2" x14ac:dyDescent="0.25">
      <c r="A273" s="24" t="s">
        <v>65</v>
      </c>
      <c r="B273" s="25">
        <v>755</v>
      </c>
    </row>
    <row r="274" spans="1:2" x14ac:dyDescent="0.25">
      <c r="A274" s="24" t="s">
        <v>4364</v>
      </c>
      <c r="B274" s="25">
        <v>2420</v>
      </c>
    </row>
    <row r="275" spans="1:2" x14ac:dyDescent="0.25">
      <c r="A275" s="24" t="s">
        <v>3911</v>
      </c>
      <c r="B275" s="25">
        <v>194.64</v>
      </c>
    </row>
    <row r="276" spans="1:2" x14ac:dyDescent="0.25">
      <c r="A276" s="24" t="s">
        <v>345</v>
      </c>
      <c r="B276" s="25">
        <v>15127.65</v>
      </c>
    </row>
    <row r="277" spans="1:2" x14ac:dyDescent="0.25">
      <c r="A277" s="24" t="s">
        <v>318</v>
      </c>
      <c r="B277" s="25">
        <v>5396.6</v>
      </c>
    </row>
    <row r="278" spans="1:2" x14ac:dyDescent="0.25">
      <c r="A278" s="24" t="s">
        <v>6855</v>
      </c>
      <c r="B278" s="25">
        <v>172</v>
      </c>
    </row>
    <row r="279" spans="1:2" x14ac:dyDescent="0.25">
      <c r="A279" s="24" t="s">
        <v>271</v>
      </c>
      <c r="B279" s="25">
        <v>676.36</v>
      </c>
    </row>
    <row r="280" spans="1:2" x14ac:dyDescent="0.25">
      <c r="A280" s="24" t="s">
        <v>72</v>
      </c>
      <c r="B280" s="25">
        <v>12759.05</v>
      </c>
    </row>
    <row r="281" spans="1:2" x14ac:dyDescent="0.25">
      <c r="A281" s="24" t="s">
        <v>3918</v>
      </c>
      <c r="B281" s="25">
        <v>191.28</v>
      </c>
    </row>
    <row r="282" spans="1:2" x14ac:dyDescent="0.25">
      <c r="A282" s="24" t="s">
        <v>4308</v>
      </c>
      <c r="B282" s="25">
        <v>171</v>
      </c>
    </row>
    <row r="283" spans="1:2" x14ac:dyDescent="0.25">
      <c r="A283" s="24" t="s">
        <v>4958</v>
      </c>
      <c r="B283" s="25">
        <v>895.48</v>
      </c>
    </row>
    <row r="284" spans="1:2" x14ac:dyDescent="0.25">
      <c r="A284" s="24" t="s">
        <v>611</v>
      </c>
      <c r="B284" s="25">
        <v>3630</v>
      </c>
    </row>
    <row r="285" spans="1:2" x14ac:dyDescent="0.25">
      <c r="A285" s="24" t="s">
        <v>6024</v>
      </c>
      <c r="B285" s="25">
        <v>1229.58</v>
      </c>
    </row>
    <row r="286" spans="1:2" x14ac:dyDescent="0.25">
      <c r="A286" s="24" t="s">
        <v>321</v>
      </c>
      <c r="B286" s="25">
        <v>3803.07</v>
      </c>
    </row>
    <row r="287" spans="1:2" x14ac:dyDescent="0.25">
      <c r="A287" s="24" t="s">
        <v>80</v>
      </c>
      <c r="B287" s="25">
        <v>3250</v>
      </c>
    </row>
    <row r="288" spans="1:2" x14ac:dyDescent="0.25">
      <c r="A288" s="24" t="s">
        <v>63</v>
      </c>
      <c r="B288" s="25">
        <v>912.32</v>
      </c>
    </row>
    <row r="289" spans="1:2" x14ac:dyDescent="0.25">
      <c r="A289" s="24" t="s">
        <v>1039</v>
      </c>
      <c r="B289" s="25">
        <v>10323.33</v>
      </c>
    </row>
    <row r="290" spans="1:2" x14ac:dyDescent="0.25">
      <c r="A290" s="24" t="s">
        <v>548</v>
      </c>
      <c r="B290" s="25">
        <v>1600.1</v>
      </c>
    </row>
    <row r="291" spans="1:2" x14ac:dyDescent="0.25">
      <c r="A291" s="24" t="s">
        <v>3358</v>
      </c>
      <c r="B291" s="25">
        <v>2238.5</v>
      </c>
    </row>
    <row r="292" spans="1:2" x14ac:dyDescent="0.25">
      <c r="A292" s="24" t="s">
        <v>634</v>
      </c>
      <c r="B292" s="25">
        <v>3357.21</v>
      </c>
    </row>
    <row r="293" spans="1:2" x14ac:dyDescent="0.25">
      <c r="A293" s="24" t="s">
        <v>2246</v>
      </c>
      <c r="B293" s="25">
        <v>580</v>
      </c>
    </row>
    <row r="294" spans="1:2" x14ac:dyDescent="0.25">
      <c r="A294" s="24" t="s">
        <v>342</v>
      </c>
      <c r="B294" s="25">
        <v>900</v>
      </c>
    </row>
    <row r="295" spans="1:2" x14ac:dyDescent="0.25">
      <c r="A295" s="24" t="s">
        <v>1141</v>
      </c>
      <c r="B295" s="25">
        <v>1045</v>
      </c>
    </row>
    <row r="296" spans="1:2" x14ac:dyDescent="0.25">
      <c r="A296" s="24" t="s">
        <v>286</v>
      </c>
      <c r="B296" s="25">
        <v>9603.4</v>
      </c>
    </row>
    <row r="297" spans="1:2" x14ac:dyDescent="0.25">
      <c r="A297" s="24" t="s">
        <v>1779</v>
      </c>
      <c r="B297" s="25">
        <v>1694</v>
      </c>
    </row>
    <row r="298" spans="1:2" x14ac:dyDescent="0.25">
      <c r="A298" s="24" t="s">
        <v>1112</v>
      </c>
      <c r="B298" s="25">
        <v>1860</v>
      </c>
    </row>
    <row r="299" spans="1:2" x14ac:dyDescent="0.25">
      <c r="A299" s="24" t="s">
        <v>653</v>
      </c>
      <c r="B299" s="25">
        <v>268.01</v>
      </c>
    </row>
    <row r="300" spans="1:2" x14ac:dyDescent="0.25">
      <c r="A300" s="24" t="s">
        <v>646</v>
      </c>
      <c r="B300" s="25">
        <v>580.79999999999995</v>
      </c>
    </row>
    <row r="301" spans="1:2" x14ac:dyDescent="0.25">
      <c r="A301" s="24" t="s">
        <v>3296</v>
      </c>
      <c r="B301" s="25">
        <v>2976.6</v>
      </c>
    </row>
    <row r="302" spans="1:2" x14ac:dyDescent="0.25">
      <c r="A302" s="24" t="s">
        <v>283</v>
      </c>
      <c r="B302" s="25">
        <v>99</v>
      </c>
    </row>
    <row r="303" spans="1:2" x14ac:dyDescent="0.25">
      <c r="A303" s="24" t="s">
        <v>5928</v>
      </c>
      <c r="B303" s="25">
        <v>2601.5</v>
      </c>
    </row>
    <row r="304" spans="1:2" x14ac:dyDescent="0.25">
      <c r="A304" s="24" t="s">
        <v>284</v>
      </c>
      <c r="B304" s="25">
        <v>275</v>
      </c>
    </row>
    <row r="305" spans="1:2" x14ac:dyDescent="0.25">
      <c r="A305" s="24" t="s">
        <v>327</v>
      </c>
      <c r="B305" s="25">
        <v>6433.23</v>
      </c>
    </row>
    <row r="306" spans="1:2" x14ac:dyDescent="0.25">
      <c r="A306" s="24" t="s">
        <v>514</v>
      </c>
      <c r="B306" s="25">
        <v>1200</v>
      </c>
    </row>
    <row r="307" spans="1:2" x14ac:dyDescent="0.25">
      <c r="A307" s="24" t="s">
        <v>285</v>
      </c>
      <c r="B307" s="25">
        <v>9874.4599999999991</v>
      </c>
    </row>
    <row r="308" spans="1:2" x14ac:dyDescent="0.25">
      <c r="A308" s="24" t="s">
        <v>3864</v>
      </c>
      <c r="B308" s="25">
        <v>254.52</v>
      </c>
    </row>
    <row r="309" spans="1:2" x14ac:dyDescent="0.25">
      <c r="A309" s="24" t="s">
        <v>4670</v>
      </c>
      <c r="B309" s="25">
        <v>467.5</v>
      </c>
    </row>
    <row r="310" spans="1:2" x14ac:dyDescent="0.25">
      <c r="A310" s="24" t="s">
        <v>944</v>
      </c>
      <c r="B310" s="25">
        <v>5808</v>
      </c>
    </row>
    <row r="311" spans="1:2" x14ac:dyDescent="0.25">
      <c r="A311" s="24" t="s">
        <v>3216</v>
      </c>
      <c r="B311" s="25">
        <v>5000</v>
      </c>
    </row>
    <row r="312" spans="1:2" x14ac:dyDescent="0.25">
      <c r="A312" s="24" t="s">
        <v>1161</v>
      </c>
      <c r="B312" s="25">
        <v>1639.91</v>
      </c>
    </row>
    <row r="313" spans="1:2" x14ac:dyDescent="0.25">
      <c r="A313" s="24" t="s">
        <v>999</v>
      </c>
      <c r="B313" s="25">
        <v>2896.15</v>
      </c>
    </row>
    <row r="314" spans="1:2" x14ac:dyDescent="0.25">
      <c r="A314" s="24" t="s">
        <v>5341</v>
      </c>
      <c r="B314" s="25">
        <v>108.9</v>
      </c>
    </row>
    <row r="315" spans="1:2" x14ac:dyDescent="0.25">
      <c r="A315" s="24" t="s">
        <v>3772</v>
      </c>
      <c r="B315" s="25">
        <v>4830.32</v>
      </c>
    </row>
    <row r="316" spans="1:2" x14ac:dyDescent="0.25">
      <c r="A316" s="24" t="s">
        <v>5199</v>
      </c>
      <c r="B316" s="25">
        <v>10309.200000000001</v>
      </c>
    </row>
    <row r="317" spans="1:2" x14ac:dyDescent="0.25">
      <c r="A317" s="24" t="s">
        <v>941</v>
      </c>
      <c r="B317" s="25">
        <v>163.47</v>
      </c>
    </row>
    <row r="318" spans="1:2" x14ac:dyDescent="0.25">
      <c r="A318" s="24" t="s">
        <v>3149</v>
      </c>
      <c r="B318" s="25">
        <v>3427.06</v>
      </c>
    </row>
    <row r="319" spans="1:2" x14ac:dyDescent="0.25">
      <c r="A319" s="24" t="s">
        <v>1005</v>
      </c>
      <c r="B319" s="25">
        <v>5998.21</v>
      </c>
    </row>
    <row r="320" spans="1:2" x14ac:dyDescent="0.25">
      <c r="A320" s="24" t="s">
        <v>1059</v>
      </c>
      <c r="B320" s="25">
        <v>270.60000000000002</v>
      </c>
    </row>
    <row r="321" spans="1:2" x14ac:dyDescent="0.25">
      <c r="A321" s="24" t="s">
        <v>1048</v>
      </c>
      <c r="B321" s="25">
        <v>713.46</v>
      </c>
    </row>
    <row r="322" spans="1:2" x14ac:dyDescent="0.25">
      <c r="A322" s="24" t="s">
        <v>4947</v>
      </c>
      <c r="B322" s="25">
        <v>2420</v>
      </c>
    </row>
    <row r="323" spans="1:2" x14ac:dyDescent="0.25">
      <c r="A323" s="24" t="s">
        <v>685</v>
      </c>
      <c r="B323" s="25">
        <v>550</v>
      </c>
    </row>
    <row r="324" spans="1:2" x14ac:dyDescent="0.25">
      <c r="A324" s="24" t="s">
        <v>311</v>
      </c>
      <c r="B324" s="25">
        <v>159.72</v>
      </c>
    </row>
    <row r="325" spans="1:2" x14ac:dyDescent="0.25">
      <c r="A325" s="24" t="s">
        <v>1100</v>
      </c>
      <c r="B325" s="25">
        <v>7260</v>
      </c>
    </row>
    <row r="326" spans="1:2" x14ac:dyDescent="0.25">
      <c r="A326" s="24" t="s">
        <v>4779</v>
      </c>
      <c r="B326" s="25">
        <v>3157.55</v>
      </c>
    </row>
    <row r="327" spans="1:2" x14ac:dyDescent="0.25">
      <c r="A327" s="24" t="s">
        <v>4846</v>
      </c>
      <c r="B327" s="25">
        <v>1800</v>
      </c>
    </row>
    <row r="328" spans="1:2" x14ac:dyDescent="0.25">
      <c r="A328" s="24" t="s">
        <v>313</v>
      </c>
      <c r="B328" s="25">
        <v>10975.600000000002</v>
      </c>
    </row>
    <row r="329" spans="1:2" x14ac:dyDescent="0.25">
      <c r="A329" s="24" t="s">
        <v>314</v>
      </c>
      <c r="B329" s="25">
        <v>2136.62</v>
      </c>
    </row>
    <row r="330" spans="1:2" x14ac:dyDescent="0.25">
      <c r="A330" s="24" t="s">
        <v>3081</v>
      </c>
      <c r="B330" s="25">
        <v>25683.25</v>
      </c>
    </row>
    <row r="331" spans="1:2" x14ac:dyDescent="0.25">
      <c r="A331" s="24" t="s">
        <v>3889</v>
      </c>
      <c r="B331" s="25">
        <v>705.73</v>
      </c>
    </row>
    <row r="332" spans="1:2" x14ac:dyDescent="0.25">
      <c r="A332" s="24" t="s">
        <v>716</v>
      </c>
      <c r="B332" s="25">
        <v>5628.92</v>
      </c>
    </row>
    <row r="333" spans="1:2" x14ac:dyDescent="0.25">
      <c r="A333" s="24" t="s">
        <v>5389</v>
      </c>
      <c r="B333" s="25">
        <v>28858.5</v>
      </c>
    </row>
    <row r="334" spans="1:2" x14ac:dyDescent="0.25">
      <c r="A334" s="24" t="s">
        <v>4751</v>
      </c>
      <c r="B334" s="25">
        <v>713.9</v>
      </c>
    </row>
    <row r="335" spans="1:2" x14ac:dyDescent="0.25">
      <c r="A335" s="24" t="s">
        <v>3103</v>
      </c>
      <c r="B335" s="25">
        <v>9680</v>
      </c>
    </row>
    <row r="336" spans="1:2" x14ac:dyDescent="0.25">
      <c r="A336" s="24" t="s">
        <v>5379</v>
      </c>
      <c r="B336" s="25">
        <v>37309.26</v>
      </c>
    </row>
    <row r="337" spans="1:2" x14ac:dyDescent="0.25">
      <c r="A337" s="24" t="s">
        <v>315</v>
      </c>
      <c r="B337" s="25">
        <v>89</v>
      </c>
    </row>
    <row r="338" spans="1:2" x14ac:dyDescent="0.25">
      <c r="A338" s="24" t="s">
        <v>3342</v>
      </c>
      <c r="B338" s="25">
        <v>702</v>
      </c>
    </row>
    <row r="339" spans="1:2" x14ac:dyDescent="0.25">
      <c r="A339" s="24" t="s">
        <v>6860</v>
      </c>
      <c r="B339" s="25">
        <v>160.16999999999999</v>
      </c>
    </row>
    <row r="340" spans="1:2" x14ac:dyDescent="0.25">
      <c r="A340" s="24" t="s">
        <v>6193</v>
      </c>
      <c r="B340" s="25">
        <v>783.6</v>
      </c>
    </row>
    <row r="341" spans="1:2" x14ac:dyDescent="0.25">
      <c r="A341" s="24" t="s">
        <v>723</v>
      </c>
      <c r="B341" s="25">
        <v>423.5</v>
      </c>
    </row>
    <row r="342" spans="1:2" x14ac:dyDescent="0.25">
      <c r="A342" s="24" t="s">
        <v>2929</v>
      </c>
      <c r="B342" s="25">
        <v>300</v>
      </c>
    </row>
    <row r="343" spans="1:2" x14ac:dyDescent="0.25">
      <c r="A343" s="24" t="s">
        <v>593</v>
      </c>
      <c r="B343" s="25">
        <v>4999.9799999999996</v>
      </c>
    </row>
    <row r="344" spans="1:2" x14ac:dyDescent="0.25">
      <c r="A344" s="24" t="s">
        <v>1007</v>
      </c>
      <c r="B344" s="25">
        <v>1638.5</v>
      </c>
    </row>
    <row r="345" spans="1:2" x14ac:dyDescent="0.25">
      <c r="A345" s="24" t="s">
        <v>546</v>
      </c>
      <c r="B345" s="25">
        <v>2337.69</v>
      </c>
    </row>
    <row r="346" spans="1:2" x14ac:dyDescent="0.25">
      <c r="A346" s="24" t="s">
        <v>1147</v>
      </c>
      <c r="B346" s="25">
        <v>12065.97</v>
      </c>
    </row>
    <row r="347" spans="1:2" x14ac:dyDescent="0.25">
      <c r="A347" s="24" t="s">
        <v>6197</v>
      </c>
      <c r="B347" s="25">
        <v>770.62</v>
      </c>
    </row>
    <row r="348" spans="1:2" x14ac:dyDescent="0.25">
      <c r="A348" s="24" t="s">
        <v>4757</v>
      </c>
      <c r="B348" s="25">
        <v>275.88</v>
      </c>
    </row>
    <row r="349" spans="1:2" x14ac:dyDescent="0.25">
      <c r="A349" s="24" t="s">
        <v>675</v>
      </c>
      <c r="B349" s="25">
        <v>935.32999999999993</v>
      </c>
    </row>
    <row r="350" spans="1:2" x14ac:dyDescent="0.25">
      <c r="A350" s="24" t="s">
        <v>6021</v>
      </c>
      <c r="B350" s="25">
        <v>1246.3</v>
      </c>
    </row>
    <row r="351" spans="1:2" x14ac:dyDescent="0.25">
      <c r="A351" s="24" t="s">
        <v>925</v>
      </c>
      <c r="B351" s="25">
        <v>6285.95</v>
      </c>
    </row>
    <row r="352" spans="1:2" x14ac:dyDescent="0.25">
      <c r="A352" s="24" t="s">
        <v>3752</v>
      </c>
      <c r="B352" s="25">
        <v>791.27</v>
      </c>
    </row>
    <row r="353" spans="1:2" x14ac:dyDescent="0.25">
      <c r="A353" s="24" t="s">
        <v>6002</v>
      </c>
      <c r="B353" s="25">
        <v>1497.75</v>
      </c>
    </row>
    <row r="354" spans="1:2" x14ac:dyDescent="0.25">
      <c r="A354" s="24" t="s">
        <v>3242</v>
      </c>
      <c r="B354" s="25">
        <v>4254.3599999999997</v>
      </c>
    </row>
    <row r="355" spans="1:2" x14ac:dyDescent="0.25">
      <c r="A355" s="24" t="s">
        <v>582</v>
      </c>
      <c r="B355" s="25">
        <v>1046.8900000000001</v>
      </c>
    </row>
    <row r="356" spans="1:2" x14ac:dyDescent="0.25">
      <c r="A356" s="24" t="s">
        <v>923</v>
      </c>
      <c r="B356" s="25">
        <v>3630</v>
      </c>
    </row>
    <row r="357" spans="1:2" x14ac:dyDescent="0.25">
      <c r="A357" s="24" t="s">
        <v>5512</v>
      </c>
      <c r="B357" s="25">
        <v>14943.5</v>
      </c>
    </row>
    <row r="358" spans="1:2" x14ac:dyDescent="0.25">
      <c r="A358" s="24" t="s">
        <v>3619</v>
      </c>
      <c r="B358" s="25">
        <v>3150</v>
      </c>
    </row>
    <row r="359" spans="1:2" x14ac:dyDescent="0.25">
      <c r="A359" s="24" t="s">
        <v>322</v>
      </c>
      <c r="B359" s="25">
        <v>8080</v>
      </c>
    </row>
    <row r="360" spans="1:2" x14ac:dyDescent="0.25">
      <c r="A360" s="24" t="s">
        <v>3567</v>
      </c>
      <c r="B360" s="25">
        <v>3206.5</v>
      </c>
    </row>
    <row r="361" spans="1:2" x14ac:dyDescent="0.25">
      <c r="A361" s="24" t="s">
        <v>1069</v>
      </c>
      <c r="B361" s="25">
        <v>8591</v>
      </c>
    </row>
    <row r="362" spans="1:2" x14ac:dyDescent="0.25">
      <c r="A362" s="24" t="s">
        <v>4901</v>
      </c>
      <c r="B362" s="25">
        <v>1500</v>
      </c>
    </row>
    <row r="363" spans="1:2" x14ac:dyDescent="0.25">
      <c r="A363" s="24" t="s">
        <v>324</v>
      </c>
      <c r="B363" s="25">
        <v>50148.45</v>
      </c>
    </row>
    <row r="364" spans="1:2" x14ac:dyDescent="0.25">
      <c r="A364" s="24" t="s">
        <v>325</v>
      </c>
      <c r="B364" s="25">
        <v>23479.24</v>
      </c>
    </row>
    <row r="365" spans="1:2" x14ac:dyDescent="0.25">
      <c r="A365" s="24" t="s">
        <v>984</v>
      </c>
      <c r="B365" s="25">
        <v>34049.46</v>
      </c>
    </row>
    <row r="366" spans="1:2" x14ac:dyDescent="0.25">
      <c r="A366" s="24" t="s">
        <v>891</v>
      </c>
      <c r="B366" s="25">
        <v>15840</v>
      </c>
    </row>
    <row r="367" spans="1:2" x14ac:dyDescent="0.25">
      <c r="A367" s="24" t="s">
        <v>1213</v>
      </c>
      <c r="B367" s="25">
        <v>17968.5</v>
      </c>
    </row>
    <row r="368" spans="1:2" x14ac:dyDescent="0.25">
      <c r="A368" s="24" t="s">
        <v>3554</v>
      </c>
      <c r="B368" s="25">
        <v>952.51</v>
      </c>
    </row>
    <row r="369" spans="1:2" x14ac:dyDescent="0.25">
      <c r="A369" s="24" t="s">
        <v>3188</v>
      </c>
      <c r="B369" s="25">
        <v>22203.5</v>
      </c>
    </row>
    <row r="370" spans="1:2" x14ac:dyDescent="0.25">
      <c r="A370" s="24" t="s">
        <v>1117</v>
      </c>
      <c r="B370" s="25">
        <v>77559.34</v>
      </c>
    </row>
    <row r="371" spans="1:2" x14ac:dyDescent="0.25">
      <c r="A371" s="24" t="s">
        <v>6620</v>
      </c>
      <c r="B371" s="25">
        <v>312.67</v>
      </c>
    </row>
    <row r="372" spans="1:2" x14ac:dyDescent="0.25">
      <c r="A372" s="24" t="s">
        <v>5210</v>
      </c>
      <c r="B372" s="25">
        <v>7574.5999999999995</v>
      </c>
    </row>
    <row r="373" spans="1:2" x14ac:dyDescent="0.25">
      <c r="A373" s="24" t="s">
        <v>328</v>
      </c>
      <c r="B373" s="25">
        <v>18089.5</v>
      </c>
    </row>
    <row r="374" spans="1:2" x14ac:dyDescent="0.25">
      <c r="A374" s="24" t="s">
        <v>1361</v>
      </c>
      <c r="B374" s="25">
        <v>6050</v>
      </c>
    </row>
    <row r="375" spans="1:2" x14ac:dyDescent="0.25">
      <c r="A375" s="24" t="s">
        <v>4786</v>
      </c>
      <c r="B375" s="25">
        <v>86.65</v>
      </c>
    </row>
    <row r="376" spans="1:2" x14ac:dyDescent="0.25">
      <c r="A376" s="24" t="s">
        <v>3190</v>
      </c>
      <c r="B376" s="25">
        <v>7215.9500000000007</v>
      </c>
    </row>
    <row r="377" spans="1:2" x14ac:dyDescent="0.25">
      <c r="A377" s="24" t="s">
        <v>5372</v>
      </c>
      <c r="B377" s="25">
        <v>44878.09</v>
      </c>
    </row>
    <row r="378" spans="1:2" x14ac:dyDescent="0.25">
      <c r="A378" s="24" t="s">
        <v>329</v>
      </c>
      <c r="B378" s="25">
        <v>6482.51</v>
      </c>
    </row>
    <row r="379" spans="1:2" x14ac:dyDescent="0.25">
      <c r="A379" s="24" t="s">
        <v>606</v>
      </c>
      <c r="B379" s="25">
        <v>3600</v>
      </c>
    </row>
    <row r="380" spans="1:2" x14ac:dyDescent="0.25">
      <c r="A380" s="24" t="s">
        <v>330</v>
      </c>
      <c r="B380" s="25">
        <v>1620</v>
      </c>
    </row>
    <row r="381" spans="1:2" x14ac:dyDescent="0.25">
      <c r="A381" s="24" t="s">
        <v>6209</v>
      </c>
      <c r="B381" s="25">
        <v>739.31</v>
      </c>
    </row>
    <row r="382" spans="1:2" x14ac:dyDescent="0.25">
      <c r="A382" s="24" t="s">
        <v>3941</v>
      </c>
      <c r="B382" s="25">
        <v>170.61</v>
      </c>
    </row>
    <row r="383" spans="1:2" x14ac:dyDescent="0.25">
      <c r="A383" s="24" t="s">
        <v>527</v>
      </c>
      <c r="B383" s="25">
        <v>1439.8999999999999</v>
      </c>
    </row>
    <row r="384" spans="1:2" x14ac:dyDescent="0.25">
      <c r="A384" s="24" t="s">
        <v>2100</v>
      </c>
      <c r="B384" s="25">
        <v>1045</v>
      </c>
    </row>
    <row r="385" spans="1:2" x14ac:dyDescent="0.25">
      <c r="A385" s="24" t="s">
        <v>332</v>
      </c>
      <c r="B385" s="25">
        <v>1791.05</v>
      </c>
    </row>
    <row r="386" spans="1:2" x14ac:dyDescent="0.25">
      <c r="A386" s="24" t="s">
        <v>968</v>
      </c>
      <c r="B386" s="25">
        <v>8143.3</v>
      </c>
    </row>
    <row r="387" spans="1:2" x14ac:dyDescent="0.25">
      <c r="A387" s="24" t="s">
        <v>660</v>
      </c>
      <c r="B387" s="25">
        <v>46095.95</v>
      </c>
    </row>
    <row r="388" spans="1:2" x14ac:dyDescent="0.25">
      <c r="A388" s="24" t="s">
        <v>1158</v>
      </c>
      <c r="B388" s="25">
        <v>2589.36</v>
      </c>
    </row>
    <row r="389" spans="1:2" x14ac:dyDescent="0.25">
      <c r="A389" s="24" t="s">
        <v>333</v>
      </c>
      <c r="B389" s="25">
        <v>5688.0300000000007</v>
      </c>
    </row>
    <row r="390" spans="1:2" x14ac:dyDescent="0.25">
      <c r="A390" s="24" t="s">
        <v>3948</v>
      </c>
      <c r="B390" s="25">
        <v>560</v>
      </c>
    </row>
    <row r="391" spans="1:2" x14ac:dyDescent="0.25">
      <c r="A391" s="24" t="s">
        <v>623</v>
      </c>
      <c r="B391" s="25">
        <v>1656.23</v>
      </c>
    </row>
    <row r="392" spans="1:2" x14ac:dyDescent="0.25">
      <c r="A392" s="24" t="s">
        <v>1085</v>
      </c>
      <c r="B392" s="25">
        <v>556.6</v>
      </c>
    </row>
    <row r="393" spans="1:2" x14ac:dyDescent="0.25">
      <c r="A393" s="24" t="s">
        <v>5020</v>
      </c>
      <c r="B393" s="25">
        <v>69</v>
      </c>
    </row>
    <row r="394" spans="1:2" x14ac:dyDescent="0.25">
      <c r="A394" s="24" t="s">
        <v>604</v>
      </c>
      <c r="B394" s="25">
        <v>226.39</v>
      </c>
    </row>
    <row r="395" spans="1:2" x14ac:dyDescent="0.25">
      <c r="A395" s="24" t="s">
        <v>334</v>
      </c>
      <c r="B395" s="25">
        <v>24331.66</v>
      </c>
    </row>
    <row r="396" spans="1:2" x14ac:dyDescent="0.25">
      <c r="A396" s="24" t="s">
        <v>5549</v>
      </c>
      <c r="B396" s="25">
        <v>13734.71</v>
      </c>
    </row>
    <row r="397" spans="1:2" x14ac:dyDescent="0.25">
      <c r="A397" s="24" t="s">
        <v>3946</v>
      </c>
      <c r="B397" s="25">
        <v>163.35</v>
      </c>
    </row>
    <row r="398" spans="1:2" x14ac:dyDescent="0.25">
      <c r="A398" s="24" t="s">
        <v>3353</v>
      </c>
      <c r="B398" s="25">
        <v>2269.96</v>
      </c>
    </row>
    <row r="399" spans="1:2" x14ac:dyDescent="0.25">
      <c r="A399" s="24" t="s">
        <v>336</v>
      </c>
      <c r="B399" s="25">
        <v>3993</v>
      </c>
    </row>
    <row r="400" spans="1:2" x14ac:dyDescent="0.25">
      <c r="A400" s="24" t="s">
        <v>6750</v>
      </c>
      <c r="B400" s="25">
        <v>205.7</v>
      </c>
    </row>
    <row r="401" spans="1:2" x14ac:dyDescent="0.25">
      <c r="A401" s="24" t="s">
        <v>6207</v>
      </c>
      <c r="B401" s="25">
        <v>883.46</v>
      </c>
    </row>
    <row r="402" spans="1:2" x14ac:dyDescent="0.25">
      <c r="A402" s="24" t="s">
        <v>337</v>
      </c>
      <c r="B402" s="25">
        <v>1724.88</v>
      </c>
    </row>
    <row r="403" spans="1:2" x14ac:dyDescent="0.25">
      <c r="A403" s="24" t="s">
        <v>1067</v>
      </c>
      <c r="B403" s="25">
        <v>663.08</v>
      </c>
    </row>
    <row r="404" spans="1:2" x14ac:dyDescent="0.25">
      <c r="A404" s="24" t="s">
        <v>4767</v>
      </c>
      <c r="B404" s="25">
        <v>538.17999999999995</v>
      </c>
    </row>
    <row r="405" spans="1:2" x14ac:dyDescent="0.25">
      <c r="A405" s="24" t="s">
        <v>3741</v>
      </c>
      <c r="B405" s="25">
        <v>459.8</v>
      </c>
    </row>
    <row r="406" spans="1:2" x14ac:dyDescent="0.25">
      <c r="A406" s="24" t="s">
        <v>3842</v>
      </c>
      <c r="B406" s="25">
        <v>3146</v>
      </c>
    </row>
    <row r="407" spans="1:2" x14ac:dyDescent="0.25">
      <c r="A407" s="24" t="s">
        <v>3212</v>
      </c>
      <c r="B407" s="25">
        <v>16901.599999999999</v>
      </c>
    </row>
    <row r="408" spans="1:2" x14ac:dyDescent="0.25">
      <c r="A408" s="24" t="s">
        <v>1535</v>
      </c>
      <c r="B408" s="25">
        <v>3956.7</v>
      </c>
    </row>
    <row r="409" spans="1:2" x14ac:dyDescent="0.25">
      <c r="A409" s="24" t="s">
        <v>3810</v>
      </c>
      <c r="B409" s="25">
        <v>332</v>
      </c>
    </row>
    <row r="410" spans="1:2" x14ac:dyDescent="0.25">
      <c r="A410" s="24" t="s">
        <v>2993</v>
      </c>
      <c r="B410" s="25">
        <v>46054.44</v>
      </c>
    </row>
    <row r="411" spans="1:2" x14ac:dyDescent="0.25">
      <c r="A411" s="24" t="s">
        <v>5467</v>
      </c>
      <c r="B411" s="25">
        <v>17012.599999999999</v>
      </c>
    </row>
    <row r="412" spans="1:2" x14ac:dyDescent="0.25">
      <c r="A412" s="24" t="s">
        <v>6234</v>
      </c>
      <c r="B412" s="25">
        <v>635.25</v>
      </c>
    </row>
    <row r="413" spans="1:2" x14ac:dyDescent="0.25">
      <c r="A413" s="24" t="s">
        <v>5502</v>
      </c>
      <c r="B413" s="25">
        <v>16940</v>
      </c>
    </row>
    <row r="414" spans="1:2" x14ac:dyDescent="0.25">
      <c r="A414" s="24" t="s">
        <v>3651</v>
      </c>
      <c r="B414" s="25">
        <v>1210</v>
      </c>
    </row>
    <row r="415" spans="1:2" x14ac:dyDescent="0.25">
      <c r="A415" s="24" t="s">
        <v>4913</v>
      </c>
      <c r="B415" s="25">
        <v>1584</v>
      </c>
    </row>
    <row r="416" spans="1:2" x14ac:dyDescent="0.25">
      <c r="A416" s="24" t="s">
        <v>579</v>
      </c>
      <c r="B416" s="25">
        <v>5855.1900000000005</v>
      </c>
    </row>
    <row r="417" spans="1:2" x14ac:dyDescent="0.25">
      <c r="A417" s="24" t="s">
        <v>338</v>
      </c>
      <c r="B417" s="25">
        <v>2389.9499999999998</v>
      </c>
    </row>
    <row r="418" spans="1:2" x14ac:dyDescent="0.25">
      <c r="A418" s="24" t="s">
        <v>533</v>
      </c>
      <c r="B418" s="25">
        <v>10726.900000000001</v>
      </c>
    </row>
    <row r="419" spans="1:2" x14ac:dyDescent="0.25">
      <c r="A419" s="24" t="s">
        <v>4319</v>
      </c>
      <c r="B419" s="25">
        <v>744.15</v>
      </c>
    </row>
    <row r="420" spans="1:2" x14ac:dyDescent="0.25">
      <c r="A420" s="24" t="s">
        <v>1508</v>
      </c>
      <c r="B420" s="25">
        <v>4356</v>
      </c>
    </row>
    <row r="421" spans="1:2" x14ac:dyDescent="0.25">
      <c r="A421" s="24" t="s">
        <v>3175</v>
      </c>
      <c r="B421" s="25">
        <v>7083.23</v>
      </c>
    </row>
    <row r="422" spans="1:2" x14ac:dyDescent="0.25">
      <c r="A422" s="24" t="s">
        <v>3310</v>
      </c>
      <c r="B422" s="25">
        <v>3645.99</v>
      </c>
    </row>
    <row r="423" spans="1:2" x14ac:dyDescent="0.25">
      <c r="A423" s="24" t="s">
        <v>683</v>
      </c>
      <c r="B423" s="25">
        <v>243.45</v>
      </c>
    </row>
    <row r="424" spans="1:2" x14ac:dyDescent="0.25">
      <c r="A424" s="24" t="s">
        <v>6658</v>
      </c>
      <c r="B424" s="25">
        <v>272.25</v>
      </c>
    </row>
    <row r="425" spans="1:2" x14ac:dyDescent="0.25">
      <c r="A425" s="24" t="s">
        <v>649</v>
      </c>
      <c r="B425" s="25">
        <v>1640.16</v>
      </c>
    </row>
    <row r="426" spans="1:2" x14ac:dyDescent="0.25">
      <c r="A426" s="24" t="s">
        <v>1009</v>
      </c>
      <c r="B426" s="25">
        <v>990</v>
      </c>
    </row>
    <row r="427" spans="1:2" x14ac:dyDescent="0.25">
      <c r="A427" s="24" t="s">
        <v>1113</v>
      </c>
      <c r="B427" s="25">
        <v>1650</v>
      </c>
    </row>
    <row r="428" spans="1:2" x14ac:dyDescent="0.25">
      <c r="A428" s="24" t="s">
        <v>339</v>
      </c>
      <c r="B428" s="25">
        <v>4840</v>
      </c>
    </row>
    <row r="429" spans="1:2" x14ac:dyDescent="0.25">
      <c r="A429" s="24" t="s">
        <v>6516</v>
      </c>
      <c r="B429" s="25">
        <v>390.01</v>
      </c>
    </row>
    <row r="430" spans="1:2" x14ac:dyDescent="0.25">
      <c r="A430" s="24" t="s">
        <v>1775</v>
      </c>
      <c r="B430" s="25">
        <v>2285.9299999999998</v>
      </c>
    </row>
    <row r="431" spans="1:2" x14ac:dyDescent="0.25">
      <c r="A431" s="24" t="s">
        <v>5780</v>
      </c>
      <c r="B431" s="25">
        <v>4480.38</v>
      </c>
    </row>
    <row r="432" spans="1:2" x14ac:dyDescent="0.25">
      <c r="A432" s="24" t="s">
        <v>4552</v>
      </c>
      <c r="B432" s="25">
        <v>424.05</v>
      </c>
    </row>
    <row r="433" spans="1:2" x14ac:dyDescent="0.25">
      <c r="A433" s="24" t="s">
        <v>5508</v>
      </c>
      <c r="B433" s="25">
        <v>15004</v>
      </c>
    </row>
    <row r="434" spans="1:2" x14ac:dyDescent="0.25">
      <c r="A434" s="24" t="s">
        <v>3581</v>
      </c>
      <c r="B434" s="25">
        <v>833.69</v>
      </c>
    </row>
    <row r="435" spans="1:2" x14ac:dyDescent="0.25">
      <c r="A435" s="24" t="s">
        <v>340</v>
      </c>
      <c r="B435" s="25">
        <v>8378.3700000000008</v>
      </c>
    </row>
    <row r="436" spans="1:2" x14ac:dyDescent="0.25">
      <c r="A436" s="24" t="s">
        <v>1080</v>
      </c>
      <c r="B436" s="25">
        <v>9723.75</v>
      </c>
    </row>
    <row r="437" spans="1:2" x14ac:dyDescent="0.25">
      <c r="A437" s="24" t="s">
        <v>3130</v>
      </c>
      <c r="B437" s="25">
        <v>7108.75</v>
      </c>
    </row>
    <row r="438" spans="1:2" x14ac:dyDescent="0.25">
      <c r="A438" s="24" t="s">
        <v>5333</v>
      </c>
      <c r="B438" s="25">
        <v>17787</v>
      </c>
    </row>
    <row r="439" spans="1:2" x14ac:dyDescent="0.25">
      <c r="A439" s="24" t="s">
        <v>3782</v>
      </c>
      <c r="B439" s="25">
        <v>484</v>
      </c>
    </row>
    <row r="440" spans="1:2" x14ac:dyDescent="0.25">
      <c r="A440" s="24" t="s">
        <v>3873</v>
      </c>
      <c r="B440" s="25">
        <v>239.34</v>
      </c>
    </row>
    <row r="441" spans="1:2" x14ac:dyDescent="0.25">
      <c r="A441" s="24" t="s">
        <v>1129</v>
      </c>
      <c r="B441" s="25">
        <v>1045</v>
      </c>
    </row>
    <row r="442" spans="1:2" x14ac:dyDescent="0.25">
      <c r="A442" s="24" t="s">
        <v>404</v>
      </c>
      <c r="B442" s="25">
        <v>2311.66</v>
      </c>
    </row>
    <row r="443" spans="1:2" x14ac:dyDescent="0.25">
      <c r="A443" s="24" t="s">
        <v>1154</v>
      </c>
      <c r="B443" s="25">
        <v>1397.55</v>
      </c>
    </row>
    <row r="444" spans="1:2" x14ac:dyDescent="0.25">
      <c r="A444" s="24" t="s">
        <v>343</v>
      </c>
      <c r="B444" s="25">
        <v>2000</v>
      </c>
    </row>
    <row r="445" spans="1:2" x14ac:dyDescent="0.25">
      <c r="A445" s="24" t="s">
        <v>400</v>
      </c>
      <c r="B445" s="25">
        <v>7697.83</v>
      </c>
    </row>
    <row r="446" spans="1:2" x14ac:dyDescent="0.25">
      <c r="A446" s="24" t="s">
        <v>344</v>
      </c>
      <c r="B446" s="25">
        <v>24883.65</v>
      </c>
    </row>
    <row r="447" spans="1:2" x14ac:dyDescent="0.25">
      <c r="A447" s="24" t="s">
        <v>3640</v>
      </c>
      <c r="B447" s="25">
        <v>2405</v>
      </c>
    </row>
    <row r="448" spans="1:2" x14ac:dyDescent="0.25">
      <c r="A448" s="24" t="s">
        <v>4046</v>
      </c>
      <c r="B448" s="25">
        <v>99.8</v>
      </c>
    </row>
    <row r="449" spans="1:2" x14ac:dyDescent="0.25">
      <c r="A449" s="24" t="s">
        <v>1144</v>
      </c>
      <c r="B449" s="25">
        <v>1406.08</v>
      </c>
    </row>
    <row r="450" spans="1:2" x14ac:dyDescent="0.25">
      <c r="A450" s="24" t="s">
        <v>346</v>
      </c>
      <c r="B450" s="25">
        <v>7519.66</v>
      </c>
    </row>
    <row r="451" spans="1:2" x14ac:dyDescent="0.25">
      <c r="A451" s="24" t="s">
        <v>534</v>
      </c>
      <c r="B451" s="25">
        <v>3194.23</v>
      </c>
    </row>
    <row r="452" spans="1:2" x14ac:dyDescent="0.25">
      <c r="A452" s="24" t="s">
        <v>347</v>
      </c>
      <c r="B452" s="25">
        <v>4000</v>
      </c>
    </row>
    <row r="453" spans="1:2" x14ac:dyDescent="0.25">
      <c r="A453" s="24" t="s">
        <v>3323</v>
      </c>
      <c r="B453" s="25">
        <v>6452.93</v>
      </c>
    </row>
    <row r="454" spans="1:2" x14ac:dyDescent="0.25">
      <c r="A454" s="24" t="s">
        <v>2240</v>
      </c>
      <c r="B454" s="25">
        <v>114.95</v>
      </c>
    </row>
    <row r="455" spans="1:2" x14ac:dyDescent="0.25">
      <c r="A455" s="24" t="s">
        <v>364</v>
      </c>
      <c r="B455" s="25">
        <v>8593.42</v>
      </c>
    </row>
    <row r="456" spans="1:2" x14ac:dyDescent="0.25">
      <c r="A456" s="24" t="s">
        <v>2951</v>
      </c>
      <c r="B456" s="25">
        <v>17182</v>
      </c>
    </row>
    <row r="457" spans="1:2" x14ac:dyDescent="0.25">
      <c r="A457" s="24" t="s">
        <v>418</v>
      </c>
      <c r="B457" s="25">
        <v>214.5</v>
      </c>
    </row>
    <row r="458" spans="1:2" x14ac:dyDescent="0.25">
      <c r="A458" s="24" t="s">
        <v>437</v>
      </c>
      <c r="B458" s="25">
        <v>7096.65</v>
      </c>
    </row>
    <row r="459" spans="1:2" x14ac:dyDescent="0.25">
      <c r="A459" s="24" t="s">
        <v>4967</v>
      </c>
      <c r="B459" s="25">
        <v>7018</v>
      </c>
    </row>
    <row r="460" spans="1:2" x14ac:dyDescent="0.25">
      <c r="A460" s="24" t="s">
        <v>491</v>
      </c>
      <c r="B460" s="25">
        <v>8268</v>
      </c>
    </row>
    <row r="461" spans="1:2" x14ac:dyDescent="0.25">
      <c r="A461" s="24" t="s">
        <v>1052</v>
      </c>
      <c r="B461" s="25">
        <v>1950</v>
      </c>
    </row>
    <row r="462" spans="1:2" x14ac:dyDescent="0.25">
      <c r="A462" s="24" t="s">
        <v>494</v>
      </c>
      <c r="B462" s="25">
        <v>4719</v>
      </c>
    </row>
    <row r="463" spans="1:2" x14ac:dyDescent="0.25">
      <c r="A463" s="24" t="s">
        <v>497</v>
      </c>
      <c r="B463" s="25">
        <v>375.59000000000003</v>
      </c>
    </row>
    <row r="464" spans="1:2" x14ac:dyDescent="0.25">
      <c r="A464" s="24" t="s">
        <v>500</v>
      </c>
      <c r="B464" s="25">
        <v>16</v>
      </c>
    </row>
    <row r="465" spans="1:2" x14ac:dyDescent="0.25">
      <c r="A465" s="24" t="s">
        <v>1090</v>
      </c>
      <c r="B465" s="25">
        <v>14</v>
      </c>
    </row>
    <row r="466" spans="1:2" x14ac:dyDescent="0.25">
      <c r="A466" s="24" t="s">
        <v>3922</v>
      </c>
      <c r="B466" s="25">
        <v>188.98</v>
      </c>
    </row>
    <row r="467" spans="1:2" x14ac:dyDescent="0.25">
      <c r="A467" s="24" t="s">
        <v>1003</v>
      </c>
      <c r="B467" s="25">
        <v>2844</v>
      </c>
    </row>
    <row r="468" spans="1:2" x14ac:dyDescent="0.25">
      <c r="A468" s="24" t="s">
        <v>517</v>
      </c>
      <c r="B468" s="25">
        <v>5400</v>
      </c>
    </row>
    <row r="469" spans="1:2" x14ac:dyDescent="0.25">
      <c r="A469" s="24" t="s">
        <v>3544</v>
      </c>
      <c r="B469" s="25">
        <v>493.68</v>
      </c>
    </row>
    <row r="470" spans="1:2" x14ac:dyDescent="0.25">
      <c r="A470" s="24" t="s">
        <v>6319</v>
      </c>
      <c r="B470" s="25">
        <v>580.79999999999995</v>
      </c>
    </row>
    <row r="471" spans="1:2" x14ac:dyDescent="0.25">
      <c r="A471" s="24" t="s">
        <v>1858</v>
      </c>
      <c r="B471" s="25">
        <v>1464.1</v>
      </c>
    </row>
    <row r="472" spans="1:2" x14ac:dyDescent="0.25">
      <c r="A472" s="24" t="s">
        <v>531</v>
      </c>
      <c r="B472" s="25">
        <v>19650.330000000002</v>
      </c>
    </row>
    <row r="473" spans="1:2" x14ac:dyDescent="0.25">
      <c r="A473" s="24" t="s">
        <v>544</v>
      </c>
      <c r="B473" s="25">
        <v>13914.24</v>
      </c>
    </row>
    <row r="474" spans="1:2" x14ac:dyDescent="0.25">
      <c r="A474" s="24" t="s">
        <v>2150</v>
      </c>
      <c r="B474" s="25">
        <v>968</v>
      </c>
    </row>
    <row r="475" spans="1:2" x14ac:dyDescent="0.25">
      <c r="A475" s="24" t="s">
        <v>7100</v>
      </c>
      <c r="B475" s="25">
        <v>20</v>
      </c>
    </row>
    <row r="476" spans="1:2" x14ac:dyDescent="0.25">
      <c r="A476" s="24" t="s">
        <v>580</v>
      </c>
      <c r="B476" s="25">
        <v>1089</v>
      </c>
    </row>
    <row r="477" spans="1:2" x14ac:dyDescent="0.25">
      <c r="A477" s="24" t="s">
        <v>2161</v>
      </c>
      <c r="B477" s="25">
        <v>900</v>
      </c>
    </row>
    <row r="478" spans="1:2" x14ac:dyDescent="0.25">
      <c r="A478" s="24" t="s">
        <v>1023</v>
      </c>
      <c r="B478" s="25">
        <v>4282.0700000000006</v>
      </c>
    </row>
    <row r="479" spans="1:2" x14ac:dyDescent="0.25">
      <c r="A479" s="24" t="s">
        <v>3225</v>
      </c>
      <c r="B479" s="25">
        <v>4800.01</v>
      </c>
    </row>
    <row r="480" spans="1:2" x14ac:dyDescent="0.25">
      <c r="A480" s="24" t="s">
        <v>591</v>
      </c>
      <c r="B480" s="25">
        <v>600</v>
      </c>
    </row>
    <row r="481" spans="1:2" x14ac:dyDescent="0.25">
      <c r="A481" s="24" t="s">
        <v>3831</v>
      </c>
      <c r="B481" s="25">
        <v>665.5</v>
      </c>
    </row>
    <row r="482" spans="1:2" x14ac:dyDescent="0.25">
      <c r="A482" s="24" t="s">
        <v>6445</v>
      </c>
      <c r="B482" s="25">
        <v>480</v>
      </c>
    </row>
    <row r="483" spans="1:2" x14ac:dyDescent="0.25">
      <c r="A483" s="24" t="s">
        <v>612</v>
      </c>
      <c r="B483" s="25">
        <v>114.64</v>
      </c>
    </row>
    <row r="484" spans="1:2" x14ac:dyDescent="0.25">
      <c r="A484" s="24" t="s">
        <v>2998</v>
      </c>
      <c r="B484" s="25">
        <v>15705.2</v>
      </c>
    </row>
    <row r="485" spans="1:2" x14ac:dyDescent="0.25">
      <c r="A485" s="24" t="s">
        <v>3636</v>
      </c>
      <c r="B485" s="25">
        <v>1960.2</v>
      </c>
    </row>
    <row r="486" spans="1:2" x14ac:dyDescent="0.25">
      <c r="A486" s="24" t="s">
        <v>6381</v>
      </c>
      <c r="B486" s="25">
        <v>791.46</v>
      </c>
    </row>
    <row r="487" spans="1:2" x14ac:dyDescent="0.25">
      <c r="A487" s="24" t="s">
        <v>3318</v>
      </c>
      <c r="B487" s="25">
        <v>2577.09</v>
      </c>
    </row>
    <row r="488" spans="1:2" x14ac:dyDescent="0.25">
      <c r="A488" s="24" t="s">
        <v>638</v>
      </c>
      <c r="B488" s="25">
        <v>1008.28</v>
      </c>
    </row>
    <row r="489" spans="1:2" x14ac:dyDescent="0.25">
      <c r="A489" s="24" t="s">
        <v>639</v>
      </c>
      <c r="B489" s="25">
        <v>5990.37</v>
      </c>
    </row>
    <row r="490" spans="1:2" x14ac:dyDescent="0.25">
      <c r="A490" s="24" t="s">
        <v>4854</v>
      </c>
      <c r="B490" s="25">
        <v>907.5</v>
      </c>
    </row>
    <row r="491" spans="1:2" x14ac:dyDescent="0.25">
      <c r="A491" s="24" t="s">
        <v>4055</v>
      </c>
      <c r="B491" s="25">
        <v>165.55</v>
      </c>
    </row>
    <row r="492" spans="1:2" x14ac:dyDescent="0.25">
      <c r="A492" s="24" t="s">
        <v>2083</v>
      </c>
      <c r="B492" s="25">
        <v>7804.5</v>
      </c>
    </row>
    <row r="493" spans="1:2" x14ac:dyDescent="0.25">
      <c r="A493" s="24" t="s">
        <v>651</v>
      </c>
      <c r="B493" s="25">
        <v>1483.94</v>
      </c>
    </row>
    <row r="494" spans="1:2" x14ac:dyDescent="0.25">
      <c r="A494" s="24" t="s">
        <v>3847</v>
      </c>
      <c r="B494" s="25">
        <v>2550.6800000000003</v>
      </c>
    </row>
    <row r="495" spans="1:2" x14ac:dyDescent="0.25">
      <c r="A495" s="24" t="s">
        <v>652</v>
      </c>
      <c r="B495" s="25">
        <v>23159.4</v>
      </c>
    </row>
    <row r="496" spans="1:2" x14ac:dyDescent="0.25">
      <c r="A496" s="24" t="s">
        <v>657</v>
      </c>
      <c r="B496" s="25">
        <v>3690</v>
      </c>
    </row>
    <row r="497" spans="1:2" x14ac:dyDescent="0.25">
      <c r="A497" s="24" t="s">
        <v>3470</v>
      </c>
      <c r="B497" s="25">
        <v>1246.3</v>
      </c>
    </row>
    <row r="498" spans="1:2" x14ac:dyDescent="0.25">
      <c r="A498" s="24" t="s">
        <v>1081</v>
      </c>
      <c r="B498" s="25">
        <v>50.63</v>
      </c>
    </row>
    <row r="499" spans="1:2" x14ac:dyDescent="0.25">
      <c r="A499" s="24" t="s">
        <v>666</v>
      </c>
      <c r="B499" s="25">
        <v>1452</v>
      </c>
    </row>
    <row r="500" spans="1:2" x14ac:dyDescent="0.25">
      <c r="A500" s="24" t="s">
        <v>983</v>
      </c>
      <c r="B500" s="25">
        <v>896.37</v>
      </c>
    </row>
    <row r="501" spans="1:2" x14ac:dyDescent="0.25">
      <c r="A501" s="24" t="s">
        <v>4890</v>
      </c>
      <c r="B501" s="25">
        <v>1268.08</v>
      </c>
    </row>
    <row r="502" spans="1:2" x14ac:dyDescent="0.25">
      <c r="A502" s="24" t="s">
        <v>670</v>
      </c>
      <c r="B502" s="25">
        <v>2499.98</v>
      </c>
    </row>
    <row r="503" spans="1:2" x14ac:dyDescent="0.25">
      <c r="A503" s="24" t="s">
        <v>1688</v>
      </c>
      <c r="B503" s="25">
        <v>3060.2</v>
      </c>
    </row>
    <row r="504" spans="1:2" x14ac:dyDescent="0.25">
      <c r="A504" s="24" t="s">
        <v>969</v>
      </c>
      <c r="B504" s="25">
        <v>6084.57</v>
      </c>
    </row>
    <row r="505" spans="1:2" x14ac:dyDescent="0.25">
      <c r="A505" s="24" t="s">
        <v>677</v>
      </c>
      <c r="B505" s="25">
        <v>28606.890000000003</v>
      </c>
    </row>
    <row r="506" spans="1:2" x14ac:dyDescent="0.25">
      <c r="A506" s="24" t="s">
        <v>6121</v>
      </c>
      <c r="B506" s="25">
        <v>1442.02</v>
      </c>
    </row>
    <row r="507" spans="1:2" x14ac:dyDescent="0.25">
      <c r="A507" s="24" t="s">
        <v>933</v>
      </c>
      <c r="B507" s="25">
        <v>1546.99</v>
      </c>
    </row>
    <row r="508" spans="1:2" x14ac:dyDescent="0.25">
      <c r="A508" s="24" t="s">
        <v>6202</v>
      </c>
      <c r="B508" s="25">
        <v>750</v>
      </c>
    </row>
    <row r="509" spans="1:2" x14ac:dyDescent="0.25">
      <c r="A509" s="24" t="s">
        <v>5325</v>
      </c>
      <c r="B509" s="25">
        <v>575</v>
      </c>
    </row>
    <row r="510" spans="1:2" x14ac:dyDescent="0.25">
      <c r="A510" s="24" t="s">
        <v>687</v>
      </c>
      <c r="B510" s="25">
        <v>7159.57</v>
      </c>
    </row>
    <row r="511" spans="1:2" x14ac:dyDescent="0.25">
      <c r="A511" s="24" t="s">
        <v>692</v>
      </c>
      <c r="B511" s="25">
        <v>4240.32</v>
      </c>
    </row>
    <row r="512" spans="1:2" x14ac:dyDescent="0.25">
      <c r="A512" s="24" t="s">
        <v>5374</v>
      </c>
      <c r="B512" s="25">
        <v>66550.720000000001</v>
      </c>
    </row>
    <row r="513" spans="1:2" x14ac:dyDescent="0.25">
      <c r="A513" s="24" t="s">
        <v>5350</v>
      </c>
      <c r="B513" s="25">
        <v>32473.55</v>
      </c>
    </row>
    <row r="514" spans="1:2" x14ac:dyDescent="0.25">
      <c r="A514" s="24" t="s">
        <v>1044</v>
      </c>
      <c r="B514" s="25">
        <v>701.8</v>
      </c>
    </row>
    <row r="515" spans="1:2" x14ac:dyDescent="0.25">
      <c r="A515" s="24" t="s">
        <v>694</v>
      </c>
      <c r="B515" s="25">
        <v>2472.0300000000002</v>
      </c>
    </row>
    <row r="516" spans="1:2" x14ac:dyDescent="0.25">
      <c r="A516" s="24" t="s">
        <v>4664</v>
      </c>
      <c r="B516" s="25">
        <v>450</v>
      </c>
    </row>
    <row r="517" spans="1:2" x14ac:dyDescent="0.25">
      <c r="A517" s="24" t="s">
        <v>937</v>
      </c>
      <c r="B517" s="25">
        <v>8398.85</v>
      </c>
    </row>
    <row r="518" spans="1:2" x14ac:dyDescent="0.25">
      <c r="A518" s="24" t="s">
        <v>1518</v>
      </c>
      <c r="B518" s="25">
        <v>4235</v>
      </c>
    </row>
    <row r="519" spans="1:2" x14ac:dyDescent="0.25">
      <c r="A519" s="24" t="s">
        <v>705</v>
      </c>
      <c r="B519" s="25">
        <v>452.06</v>
      </c>
    </row>
    <row r="520" spans="1:2" x14ac:dyDescent="0.25">
      <c r="A520" s="24" t="s">
        <v>5975</v>
      </c>
      <c r="B520" s="25">
        <v>1913.29</v>
      </c>
    </row>
    <row r="521" spans="1:2" x14ac:dyDescent="0.25">
      <c r="A521" s="24" t="s">
        <v>5969</v>
      </c>
      <c r="B521" s="25">
        <v>1980</v>
      </c>
    </row>
    <row r="522" spans="1:2" x14ac:dyDescent="0.25">
      <c r="A522" s="24" t="s">
        <v>2458</v>
      </c>
      <c r="B522" s="25">
        <v>273.35000000000002</v>
      </c>
    </row>
    <row r="523" spans="1:2" x14ac:dyDescent="0.25">
      <c r="A523" s="24" t="s">
        <v>6168</v>
      </c>
      <c r="B523" s="25">
        <v>851.92</v>
      </c>
    </row>
    <row r="524" spans="1:2" x14ac:dyDescent="0.25">
      <c r="A524" s="24" t="s">
        <v>3015</v>
      </c>
      <c r="B524" s="25">
        <v>1013.98</v>
      </c>
    </row>
    <row r="525" spans="1:2" x14ac:dyDescent="0.25">
      <c r="A525" s="24" t="s">
        <v>711</v>
      </c>
      <c r="B525" s="25">
        <v>1452</v>
      </c>
    </row>
    <row r="526" spans="1:2" x14ac:dyDescent="0.25">
      <c r="A526" s="24" t="s">
        <v>5163</v>
      </c>
      <c r="B526" s="25">
        <v>4576.96</v>
      </c>
    </row>
    <row r="527" spans="1:2" x14ac:dyDescent="0.25">
      <c r="A527" s="24" t="s">
        <v>713</v>
      </c>
      <c r="B527" s="25">
        <v>121</v>
      </c>
    </row>
    <row r="528" spans="1:2" x14ac:dyDescent="0.25">
      <c r="A528" s="24" t="s">
        <v>3460</v>
      </c>
      <c r="B528" s="25">
        <v>1306.8</v>
      </c>
    </row>
    <row r="529" spans="1:2" x14ac:dyDescent="0.25">
      <c r="A529" s="24" t="s">
        <v>3434</v>
      </c>
      <c r="B529" s="25">
        <v>1512.5</v>
      </c>
    </row>
    <row r="530" spans="1:2" x14ac:dyDescent="0.25">
      <c r="A530" s="24" t="s">
        <v>1720</v>
      </c>
      <c r="B530" s="25">
        <v>2044.9</v>
      </c>
    </row>
    <row r="531" spans="1:2" x14ac:dyDescent="0.25">
      <c r="A531" s="24" t="s">
        <v>719</v>
      </c>
      <c r="B531" s="25">
        <v>1070.8499999999999</v>
      </c>
    </row>
    <row r="532" spans="1:2" x14ac:dyDescent="0.25">
      <c r="A532" s="24" t="s">
        <v>4154</v>
      </c>
      <c r="B532" s="25">
        <v>50</v>
      </c>
    </row>
    <row r="533" spans="1:2" x14ac:dyDescent="0.25">
      <c r="A533" s="24" t="s">
        <v>3169</v>
      </c>
      <c r="B533" s="25">
        <v>14568.4</v>
      </c>
    </row>
    <row r="534" spans="1:2" x14ac:dyDescent="0.25">
      <c r="A534" s="24" t="s">
        <v>724</v>
      </c>
      <c r="B534" s="25">
        <v>3200</v>
      </c>
    </row>
    <row r="535" spans="1:2" x14ac:dyDescent="0.25">
      <c r="A535" s="24" t="s">
        <v>942</v>
      </c>
      <c r="B535" s="25">
        <v>344.85</v>
      </c>
    </row>
    <row r="536" spans="1:2" x14ac:dyDescent="0.25">
      <c r="A536" s="24" t="s">
        <v>3780</v>
      </c>
      <c r="B536" s="25">
        <v>364</v>
      </c>
    </row>
    <row r="537" spans="1:2" x14ac:dyDescent="0.25">
      <c r="A537" s="24" t="s">
        <v>6226</v>
      </c>
      <c r="B537" s="25">
        <v>677.82</v>
      </c>
    </row>
    <row r="538" spans="1:2" x14ac:dyDescent="0.25">
      <c r="A538" s="24" t="s">
        <v>728</v>
      </c>
      <c r="B538" s="25">
        <v>4641.2</v>
      </c>
    </row>
    <row r="539" spans="1:2" x14ac:dyDescent="0.25">
      <c r="A539" s="24" t="s">
        <v>729</v>
      </c>
      <c r="B539" s="25">
        <v>544.5</v>
      </c>
    </row>
    <row r="540" spans="1:2" x14ac:dyDescent="0.25">
      <c r="A540" s="24" t="s">
        <v>5644</v>
      </c>
      <c r="B540" s="25">
        <v>6715.5</v>
      </c>
    </row>
    <row r="541" spans="1:2" x14ac:dyDescent="0.25">
      <c r="A541" s="24" t="s">
        <v>3448</v>
      </c>
      <c r="B541" s="25">
        <v>1452</v>
      </c>
    </row>
    <row r="542" spans="1:2" x14ac:dyDescent="0.25">
      <c r="A542" s="24" t="s">
        <v>3709</v>
      </c>
      <c r="B542" s="25">
        <v>1034.19</v>
      </c>
    </row>
    <row r="543" spans="1:2" x14ac:dyDescent="0.25">
      <c r="A543" s="24" t="s">
        <v>733</v>
      </c>
      <c r="B543" s="25">
        <v>2500</v>
      </c>
    </row>
    <row r="544" spans="1:2" x14ac:dyDescent="0.25">
      <c r="A544" s="24" t="s">
        <v>734</v>
      </c>
      <c r="B544" s="25">
        <v>2555.3300000000004</v>
      </c>
    </row>
    <row r="545" spans="1:2" x14ac:dyDescent="0.25">
      <c r="A545" s="24" t="s">
        <v>2697</v>
      </c>
      <c r="B545" s="25">
        <v>121.5</v>
      </c>
    </row>
    <row r="546" spans="1:2" x14ac:dyDescent="0.25">
      <c r="A546" s="24" t="s">
        <v>932</v>
      </c>
      <c r="B546" s="25">
        <v>736.02</v>
      </c>
    </row>
    <row r="547" spans="1:2" x14ac:dyDescent="0.25">
      <c r="A547" s="24" t="s">
        <v>2838</v>
      </c>
      <c r="B547" s="25">
        <v>170.66</v>
      </c>
    </row>
    <row r="548" spans="1:2" x14ac:dyDescent="0.25">
      <c r="A548" s="24" t="s">
        <v>5355</v>
      </c>
      <c r="B548" s="25">
        <v>38446.82</v>
      </c>
    </row>
    <row r="549" spans="1:2" x14ac:dyDescent="0.25">
      <c r="A549" s="24" t="s">
        <v>997</v>
      </c>
      <c r="B549" s="25">
        <v>319.44</v>
      </c>
    </row>
    <row r="550" spans="1:2" x14ac:dyDescent="0.25">
      <c r="A550" s="24" t="s">
        <v>871</v>
      </c>
      <c r="B550" s="25">
        <v>2178</v>
      </c>
    </row>
    <row r="551" spans="1:2" x14ac:dyDescent="0.25">
      <c r="A551" s="24" t="s">
        <v>773</v>
      </c>
      <c r="B551" s="25">
        <v>18016.900000000001</v>
      </c>
    </row>
    <row r="552" spans="1:2" x14ac:dyDescent="0.25">
      <c r="A552" s="24" t="s">
        <v>3423</v>
      </c>
      <c r="B552" s="25">
        <v>2467.4899999999998</v>
      </c>
    </row>
    <row r="553" spans="1:2" x14ac:dyDescent="0.25">
      <c r="A553" s="24" t="s">
        <v>784</v>
      </c>
      <c r="B553" s="25">
        <v>6000</v>
      </c>
    </row>
    <row r="554" spans="1:2" x14ac:dyDescent="0.25">
      <c r="A554" s="24" t="s">
        <v>3426</v>
      </c>
      <c r="B554" s="25">
        <v>4131.59</v>
      </c>
    </row>
    <row r="555" spans="1:2" x14ac:dyDescent="0.25">
      <c r="A555" s="24" t="s">
        <v>799</v>
      </c>
      <c r="B555" s="25">
        <v>1058.75</v>
      </c>
    </row>
    <row r="556" spans="1:2" x14ac:dyDescent="0.25">
      <c r="A556" s="24" t="s">
        <v>802</v>
      </c>
      <c r="B556" s="25">
        <v>7439.6400000000012</v>
      </c>
    </row>
    <row r="557" spans="1:2" x14ac:dyDescent="0.25">
      <c r="A557" s="24" t="s">
        <v>803</v>
      </c>
      <c r="B557" s="25">
        <v>2200</v>
      </c>
    </row>
    <row r="558" spans="1:2" x14ac:dyDescent="0.25">
      <c r="A558" s="24" t="s">
        <v>6170</v>
      </c>
      <c r="B558" s="25">
        <v>850</v>
      </c>
    </row>
    <row r="559" spans="1:2" x14ac:dyDescent="0.25">
      <c r="A559" s="24" t="s">
        <v>864</v>
      </c>
      <c r="B559" s="25">
        <v>2000</v>
      </c>
    </row>
    <row r="560" spans="1:2" x14ac:dyDescent="0.25">
      <c r="A560" s="24" t="s">
        <v>874</v>
      </c>
      <c r="B560" s="25">
        <v>2220.0500000000002</v>
      </c>
    </row>
    <row r="561" spans="1:2" x14ac:dyDescent="0.25">
      <c r="A561" s="24" t="s">
        <v>881</v>
      </c>
      <c r="B561" s="25">
        <v>5172.75</v>
      </c>
    </row>
    <row r="562" spans="1:2" x14ac:dyDescent="0.25">
      <c r="A562" s="24" t="s">
        <v>886</v>
      </c>
      <c r="B562" s="25">
        <v>16468.099999999999</v>
      </c>
    </row>
    <row r="563" spans="1:2" x14ac:dyDescent="0.25">
      <c r="A563" s="24" t="s">
        <v>3043</v>
      </c>
      <c r="B563" s="25">
        <v>18143.95</v>
      </c>
    </row>
    <row r="564" spans="1:2" x14ac:dyDescent="0.25">
      <c r="A564" s="24" t="s">
        <v>897</v>
      </c>
      <c r="B564" s="25">
        <v>808.57</v>
      </c>
    </row>
    <row r="565" spans="1:2" x14ac:dyDescent="0.25">
      <c r="A565" s="24" t="s">
        <v>873</v>
      </c>
      <c r="B565" s="25">
        <v>2105.4</v>
      </c>
    </row>
    <row r="566" spans="1:2" x14ac:dyDescent="0.25">
      <c r="A566" s="24" t="s">
        <v>887</v>
      </c>
      <c r="B566" s="25">
        <v>18124</v>
      </c>
    </row>
    <row r="567" spans="1:2" x14ac:dyDescent="0.25">
      <c r="A567" s="24" t="s">
        <v>1001</v>
      </c>
      <c r="B567" s="25">
        <v>5097.7299999999996</v>
      </c>
    </row>
    <row r="568" spans="1:2" x14ac:dyDescent="0.25">
      <c r="A568" s="24" t="s">
        <v>5320</v>
      </c>
      <c r="B568" s="25">
        <v>17121.5</v>
      </c>
    </row>
    <row r="569" spans="1:2" x14ac:dyDescent="0.25">
      <c r="A569" s="24" t="s">
        <v>3518</v>
      </c>
      <c r="B569" s="25">
        <v>5190.8999999999996</v>
      </c>
    </row>
    <row r="570" spans="1:2" x14ac:dyDescent="0.25">
      <c r="A570" s="24" t="s">
        <v>5670</v>
      </c>
      <c r="B570" s="25">
        <v>5773.4</v>
      </c>
    </row>
    <row r="571" spans="1:2" x14ac:dyDescent="0.25">
      <c r="A571" s="24" t="s">
        <v>936</v>
      </c>
      <c r="B571" s="25">
        <v>1684.32</v>
      </c>
    </row>
    <row r="572" spans="1:2" x14ac:dyDescent="0.25">
      <c r="A572" s="24" t="s">
        <v>947</v>
      </c>
      <c r="B572" s="25">
        <v>6812</v>
      </c>
    </row>
    <row r="573" spans="1:2" x14ac:dyDescent="0.25">
      <c r="A573" s="24" t="s">
        <v>4916</v>
      </c>
      <c r="B573" s="25">
        <v>4099.7299999999996</v>
      </c>
    </row>
    <row r="574" spans="1:2" x14ac:dyDescent="0.25">
      <c r="A574" s="24" t="s">
        <v>949</v>
      </c>
      <c r="B574" s="25">
        <v>10000</v>
      </c>
    </row>
    <row r="575" spans="1:2" x14ac:dyDescent="0.25">
      <c r="A575" s="24" t="s">
        <v>5992</v>
      </c>
      <c r="B575" s="25">
        <v>1694</v>
      </c>
    </row>
    <row r="576" spans="1:2" x14ac:dyDescent="0.25">
      <c r="A576" s="24" t="s">
        <v>3338</v>
      </c>
      <c r="B576" s="25">
        <v>5790</v>
      </c>
    </row>
    <row r="577" spans="1:2" x14ac:dyDescent="0.25">
      <c r="A577" s="24" t="s">
        <v>5331</v>
      </c>
      <c r="B577" s="25">
        <v>17785.79</v>
      </c>
    </row>
    <row r="578" spans="1:2" x14ac:dyDescent="0.25">
      <c r="A578" s="24" t="s">
        <v>971</v>
      </c>
      <c r="B578" s="25">
        <v>9730.42</v>
      </c>
    </row>
    <row r="579" spans="1:2" x14ac:dyDescent="0.25">
      <c r="A579" s="24" t="s">
        <v>5830</v>
      </c>
      <c r="B579" s="25">
        <v>5178.32</v>
      </c>
    </row>
    <row r="580" spans="1:2" x14ac:dyDescent="0.25">
      <c r="A580" s="24" t="s">
        <v>6744</v>
      </c>
      <c r="B580" s="25">
        <v>213.45</v>
      </c>
    </row>
    <row r="581" spans="1:2" x14ac:dyDescent="0.25">
      <c r="A581" s="24" t="s">
        <v>1013</v>
      </c>
      <c r="B581" s="25">
        <v>137.94</v>
      </c>
    </row>
    <row r="582" spans="1:2" x14ac:dyDescent="0.25">
      <c r="A582" s="24" t="s">
        <v>5668</v>
      </c>
      <c r="B582" s="25">
        <v>5785</v>
      </c>
    </row>
    <row r="583" spans="1:2" x14ac:dyDescent="0.25">
      <c r="A583" s="24" t="s">
        <v>3060</v>
      </c>
      <c r="B583" s="25">
        <v>16698</v>
      </c>
    </row>
    <row r="584" spans="1:2" x14ac:dyDescent="0.25">
      <c r="A584" s="24" t="s">
        <v>5227</v>
      </c>
      <c r="B584" s="25">
        <v>9389.6</v>
      </c>
    </row>
    <row r="585" spans="1:2" x14ac:dyDescent="0.25">
      <c r="A585" s="24" t="s">
        <v>3182</v>
      </c>
      <c r="B585" s="25">
        <v>5645.86</v>
      </c>
    </row>
    <row r="586" spans="1:2" x14ac:dyDescent="0.25">
      <c r="A586" s="24" t="s">
        <v>3502</v>
      </c>
      <c r="B586" s="25">
        <v>1149.5</v>
      </c>
    </row>
    <row r="587" spans="1:2" x14ac:dyDescent="0.25">
      <c r="A587" s="24" t="s">
        <v>6018</v>
      </c>
      <c r="B587" s="25">
        <v>1258.4000000000001</v>
      </c>
    </row>
    <row r="588" spans="1:2" x14ac:dyDescent="0.25">
      <c r="A588" s="24" t="s">
        <v>4955</v>
      </c>
      <c r="B588" s="25">
        <v>200</v>
      </c>
    </row>
    <row r="589" spans="1:2" x14ac:dyDescent="0.25">
      <c r="A589" s="24" t="s">
        <v>3547</v>
      </c>
      <c r="B589" s="25">
        <v>968</v>
      </c>
    </row>
    <row r="590" spans="1:2" x14ac:dyDescent="0.25">
      <c r="A590" s="24" t="s">
        <v>3584</v>
      </c>
      <c r="B590" s="25">
        <v>1391.5</v>
      </c>
    </row>
    <row r="591" spans="1:2" x14ac:dyDescent="0.25">
      <c r="A591" s="24" t="s">
        <v>4945</v>
      </c>
      <c r="B591" s="25">
        <v>2395.8000000000002</v>
      </c>
    </row>
    <row r="592" spans="1:2" x14ac:dyDescent="0.25">
      <c r="A592" s="24" t="s">
        <v>3351</v>
      </c>
      <c r="B592" s="25">
        <v>2283.88</v>
      </c>
    </row>
    <row r="593" spans="1:2" x14ac:dyDescent="0.25">
      <c r="A593" s="24" t="s">
        <v>6128</v>
      </c>
      <c r="B593" s="25">
        <v>1067.22</v>
      </c>
    </row>
    <row r="594" spans="1:2" x14ac:dyDescent="0.25">
      <c r="A594" s="24" t="s">
        <v>1054</v>
      </c>
      <c r="B594" s="25">
        <v>755</v>
      </c>
    </row>
    <row r="595" spans="1:2" x14ac:dyDescent="0.25">
      <c r="A595" s="24" t="s">
        <v>5978</v>
      </c>
      <c r="B595" s="25">
        <v>2977.7</v>
      </c>
    </row>
    <row r="596" spans="1:2" x14ac:dyDescent="0.25">
      <c r="A596" s="24" t="s">
        <v>3398</v>
      </c>
      <c r="B596" s="25">
        <v>17436.099999999999</v>
      </c>
    </row>
    <row r="597" spans="1:2" x14ac:dyDescent="0.25">
      <c r="A597" s="24" t="s">
        <v>6302</v>
      </c>
      <c r="B597" s="25">
        <v>605</v>
      </c>
    </row>
    <row r="598" spans="1:2" x14ac:dyDescent="0.25">
      <c r="A598" s="24" t="s">
        <v>6323</v>
      </c>
      <c r="B598" s="25">
        <v>574.75</v>
      </c>
    </row>
    <row r="599" spans="1:2" x14ac:dyDescent="0.25">
      <c r="A599" s="24" t="s">
        <v>1102</v>
      </c>
      <c r="B599" s="25">
        <v>3884.9799999999996</v>
      </c>
    </row>
    <row r="600" spans="1:2" x14ac:dyDescent="0.25">
      <c r="A600" s="24" t="s">
        <v>3482</v>
      </c>
      <c r="B600" s="25">
        <v>1210</v>
      </c>
    </row>
    <row r="601" spans="1:2" x14ac:dyDescent="0.25">
      <c r="A601" s="24" t="s">
        <v>1073</v>
      </c>
      <c r="B601" s="25">
        <v>1800</v>
      </c>
    </row>
    <row r="602" spans="1:2" x14ac:dyDescent="0.25">
      <c r="A602" s="24" t="s">
        <v>1075</v>
      </c>
      <c r="B602" s="25">
        <v>0</v>
      </c>
    </row>
    <row r="603" spans="1:2" x14ac:dyDescent="0.25">
      <c r="A603" s="24" t="s">
        <v>2971</v>
      </c>
      <c r="B603" s="25">
        <v>490.05</v>
      </c>
    </row>
    <row r="604" spans="1:2" x14ac:dyDescent="0.25">
      <c r="A604" s="24" t="s">
        <v>3069</v>
      </c>
      <c r="B604" s="25">
        <v>14570.82</v>
      </c>
    </row>
    <row r="605" spans="1:2" x14ac:dyDescent="0.25">
      <c r="A605" s="24" t="s">
        <v>3153</v>
      </c>
      <c r="B605" s="25">
        <v>6772.24</v>
      </c>
    </row>
    <row r="606" spans="1:2" x14ac:dyDescent="0.25">
      <c r="A606" s="24" t="s">
        <v>1088</v>
      </c>
      <c r="B606" s="25">
        <v>609.84</v>
      </c>
    </row>
    <row r="607" spans="1:2" x14ac:dyDescent="0.25">
      <c r="A607" s="24" t="s">
        <v>4909</v>
      </c>
      <c r="B607" s="25">
        <v>1578.5</v>
      </c>
    </row>
    <row r="608" spans="1:2" x14ac:dyDescent="0.25">
      <c r="A608" s="24" t="s">
        <v>1099</v>
      </c>
      <c r="B608" s="25">
        <v>16886.29</v>
      </c>
    </row>
    <row r="609" spans="1:2" x14ac:dyDescent="0.25">
      <c r="A609" s="24" t="s">
        <v>2988</v>
      </c>
      <c r="B609" s="25">
        <v>47355.64</v>
      </c>
    </row>
    <row r="610" spans="1:2" x14ac:dyDescent="0.25">
      <c r="A610" s="24" t="s">
        <v>5764</v>
      </c>
      <c r="B610" s="25">
        <v>5142.5</v>
      </c>
    </row>
    <row r="611" spans="1:2" x14ac:dyDescent="0.25">
      <c r="A611" s="24" t="s">
        <v>1103</v>
      </c>
      <c r="B611" s="25">
        <v>5929</v>
      </c>
    </row>
    <row r="612" spans="1:2" x14ac:dyDescent="0.25">
      <c r="A612" s="24" t="s">
        <v>1110</v>
      </c>
      <c r="B612" s="25">
        <v>3997.84</v>
      </c>
    </row>
    <row r="613" spans="1:2" x14ac:dyDescent="0.25">
      <c r="A613" s="24" t="s">
        <v>6844</v>
      </c>
      <c r="B613" s="25">
        <v>188.76</v>
      </c>
    </row>
    <row r="614" spans="1:2" x14ac:dyDescent="0.25">
      <c r="A614" s="24" t="s">
        <v>3355</v>
      </c>
      <c r="B614" s="25">
        <v>5931.42</v>
      </c>
    </row>
    <row r="615" spans="1:2" x14ac:dyDescent="0.25">
      <c r="A615" s="24" t="s">
        <v>1139</v>
      </c>
      <c r="B615" s="25">
        <v>10367.33</v>
      </c>
    </row>
    <row r="616" spans="1:2" x14ac:dyDescent="0.25">
      <c r="A616" s="24" t="s">
        <v>1142</v>
      </c>
      <c r="B616" s="25">
        <v>2751.8</v>
      </c>
    </row>
    <row r="617" spans="1:2" x14ac:dyDescent="0.25">
      <c r="A617" s="24" t="s">
        <v>6032</v>
      </c>
      <c r="B617" s="25">
        <v>1210</v>
      </c>
    </row>
    <row r="618" spans="1:2" x14ac:dyDescent="0.25">
      <c r="A618" s="24" t="s">
        <v>3981</v>
      </c>
      <c r="B618" s="25">
        <v>143.55000000000001</v>
      </c>
    </row>
    <row r="619" spans="1:2" x14ac:dyDescent="0.25">
      <c r="A619" s="24" t="s">
        <v>1143</v>
      </c>
      <c r="B619" s="25">
        <v>2782.52</v>
      </c>
    </row>
    <row r="620" spans="1:2" x14ac:dyDescent="0.25">
      <c r="A620" s="24" t="s">
        <v>1149</v>
      </c>
      <c r="B620" s="25">
        <v>4356</v>
      </c>
    </row>
    <row r="621" spans="1:2" x14ac:dyDescent="0.25">
      <c r="A621" s="24" t="s">
        <v>5395</v>
      </c>
      <c r="B621" s="25">
        <v>20859.52</v>
      </c>
    </row>
    <row r="622" spans="1:2" x14ac:dyDescent="0.25">
      <c r="A622" s="24" t="s">
        <v>3360</v>
      </c>
      <c r="B622" s="25">
        <v>2238.5</v>
      </c>
    </row>
    <row r="623" spans="1:2" x14ac:dyDescent="0.25">
      <c r="A623" s="24" t="s">
        <v>4838</v>
      </c>
      <c r="B623" s="25">
        <v>757.5</v>
      </c>
    </row>
    <row r="624" spans="1:2" x14ac:dyDescent="0.25">
      <c r="A624" s="24" t="s">
        <v>5810</v>
      </c>
      <c r="B624" s="25">
        <v>3630</v>
      </c>
    </row>
    <row r="625" spans="1:2" x14ac:dyDescent="0.25">
      <c r="A625" s="24" t="s">
        <v>6664</v>
      </c>
      <c r="B625" s="25">
        <v>261.06</v>
      </c>
    </row>
    <row r="626" spans="1:2" x14ac:dyDescent="0.25">
      <c r="A626" s="24" t="s">
        <v>5520</v>
      </c>
      <c r="B626" s="25">
        <v>13915</v>
      </c>
    </row>
    <row r="627" spans="1:2" x14ac:dyDescent="0.25">
      <c r="A627" s="24" t="s">
        <v>5047</v>
      </c>
      <c r="B627" s="25">
        <v>4033.08</v>
      </c>
    </row>
    <row r="628" spans="1:2" x14ac:dyDescent="0.25">
      <c r="A628" s="24" t="s">
        <v>1163</v>
      </c>
      <c r="B628" s="25">
        <v>2193.13</v>
      </c>
    </row>
    <row r="629" spans="1:2" x14ac:dyDescent="0.25">
      <c r="A629" s="24" t="s">
        <v>1204</v>
      </c>
      <c r="B629" s="25">
        <v>19910.64</v>
      </c>
    </row>
    <row r="630" spans="1:2" x14ac:dyDescent="0.25">
      <c r="A630" s="24" t="s">
        <v>1209</v>
      </c>
      <c r="B630" s="25">
        <v>18029</v>
      </c>
    </row>
    <row r="631" spans="1:2" x14ac:dyDescent="0.25">
      <c r="A631" s="24" t="s">
        <v>1216</v>
      </c>
      <c r="B631" s="25">
        <v>17932.2</v>
      </c>
    </row>
    <row r="632" spans="1:2" x14ac:dyDescent="0.25">
      <c r="A632" s="24" t="s">
        <v>1229</v>
      </c>
      <c r="B632" s="25">
        <v>16445</v>
      </c>
    </row>
    <row r="633" spans="1:2" x14ac:dyDescent="0.25">
      <c r="A633" s="24" t="s">
        <v>1259</v>
      </c>
      <c r="B633" s="25">
        <v>13576.2</v>
      </c>
    </row>
    <row r="634" spans="1:2" x14ac:dyDescent="0.25">
      <c r="A634" s="24" t="s">
        <v>1275</v>
      </c>
      <c r="B634" s="25">
        <v>10445.200000000001</v>
      </c>
    </row>
    <row r="635" spans="1:2" x14ac:dyDescent="0.25">
      <c r="A635" s="24" t="s">
        <v>1307</v>
      </c>
      <c r="B635" s="25">
        <v>7260</v>
      </c>
    </row>
    <row r="636" spans="1:2" x14ac:dyDescent="0.25">
      <c r="A636" s="24" t="s">
        <v>1312</v>
      </c>
      <c r="B636" s="25">
        <v>4773.4600000000009</v>
      </c>
    </row>
    <row r="637" spans="1:2" x14ac:dyDescent="0.25">
      <c r="A637" s="24" t="s">
        <v>1366</v>
      </c>
      <c r="B637" s="25">
        <v>3000</v>
      </c>
    </row>
    <row r="638" spans="1:2" x14ac:dyDescent="0.25">
      <c r="A638" s="24" t="s">
        <v>1458</v>
      </c>
      <c r="B638" s="25">
        <v>10224.5</v>
      </c>
    </row>
    <row r="639" spans="1:2" x14ac:dyDescent="0.25">
      <c r="A639" s="24" t="s">
        <v>1479</v>
      </c>
      <c r="B639" s="25">
        <v>4840</v>
      </c>
    </row>
    <row r="640" spans="1:2" x14ac:dyDescent="0.25">
      <c r="A640" s="24" t="s">
        <v>1575</v>
      </c>
      <c r="B640" s="25">
        <v>3569.5</v>
      </c>
    </row>
    <row r="641" spans="1:2" x14ac:dyDescent="0.25">
      <c r="A641" s="24" t="s">
        <v>1587</v>
      </c>
      <c r="B641" s="25">
        <v>3429.14</v>
      </c>
    </row>
    <row r="642" spans="1:2" x14ac:dyDescent="0.25">
      <c r="A642" s="24" t="s">
        <v>1624</v>
      </c>
      <c r="B642" s="25">
        <v>2993.25</v>
      </c>
    </row>
    <row r="643" spans="1:2" x14ac:dyDescent="0.25">
      <c r="A643" s="24" t="s">
        <v>1649</v>
      </c>
      <c r="B643" s="25">
        <v>2580.9299999999998</v>
      </c>
    </row>
    <row r="644" spans="1:2" x14ac:dyDescent="0.25">
      <c r="A644" s="24" t="s">
        <v>1673</v>
      </c>
      <c r="B644" s="25">
        <v>2495</v>
      </c>
    </row>
    <row r="645" spans="1:2" x14ac:dyDescent="0.25">
      <c r="A645" s="24" t="s">
        <v>1702</v>
      </c>
      <c r="B645" s="25">
        <v>2082.17</v>
      </c>
    </row>
    <row r="646" spans="1:2" x14ac:dyDescent="0.25">
      <c r="A646" s="24" t="s">
        <v>1711</v>
      </c>
      <c r="B646" s="25">
        <v>2069.1</v>
      </c>
    </row>
    <row r="647" spans="1:2" x14ac:dyDescent="0.25">
      <c r="A647" s="24" t="s">
        <v>1815</v>
      </c>
      <c r="B647" s="25">
        <v>1633.5</v>
      </c>
    </row>
    <row r="648" spans="1:2" x14ac:dyDescent="0.25">
      <c r="A648" s="24" t="s">
        <v>1836</v>
      </c>
      <c r="B648" s="25">
        <v>5659.7</v>
      </c>
    </row>
    <row r="649" spans="1:2" x14ac:dyDescent="0.25">
      <c r="A649" s="24" t="s">
        <v>1855</v>
      </c>
      <c r="B649" s="25">
        <v>2200</v>
      </c>
    </row>
    <row r="650" spans="1:2" x14ac:dyDescent="0.25">
      <c r="A650" s="24" t="s">
        <v>2110</v>
      </c>
      <c r="B650" s="25">
        <v>38012.15</v>
      </c>
    </row>
    <row r="651" spans="1:2" x14ac:dyDescent="0.25">
      <c r="A651" s="24" t="s">
        <v>2144</v>
      </c>
      <c r="B651" s="25">
        <v>979</v>
      </c>
    </row>
    <row r="652" spans="1:2" x14ac:dyDescent="0.25">
      <c r="A652" s="24" t="s">
        <v>2180</v>
      </c>
      <c r="B652" s="25">
        <v>3106.8</v>
      </c>
    </row>
    <row r="653" spans="1:2" x14ac:dyDescent="0.25">
      <c r="A653" s="24" t="s">
        <v>2271</v>
      </c>
      <c r="B653" s="25">
        <v>505.78</v>
      </c>
    </row>
    <row r="654" spans="1:2" x14ac:dyDescent="0.25">
      <c r="A654" s="24" t="s">
        <v>2333</v>
      </c>
      <c r="B654" s="25">
        <v>450</v>
      </c>
    </row>
    <row r="655" spans="1:2" x14ac:dyDescent="0.25">
      <c r="A655" s="24" t="s">
        <v>2373</v>
      </c>
      <c r="B655" s="25">
        <v>427</v>
      </c>
    </row>
    <row r="656" spans="1:2" x14ac:dyDescent="0.25">
      <c r="A656" s="24" t="s">
        <v>2377</v>
      </c>
      <c r="B656" s="25">
        <v>510.62</v>
      </c>
    </row>
    <row r="657" spans="1:2" x14ac:dyDescent="0.25">
      <c r="A657" s="24" t="s">
        <v>2410</v>
      </c>
      <c r="B657" s="25">
        <v>330</v>
      </c>
    </row>
    <row r="658" spans="1:2" x14ac:dyDescent="0.25">
      <c r="A658" s="24" t="s">
        <v>2428</v>
      </c>
      <c r="B658" s="25">
        <v>312.27999999999997</v>
      </c>
    </row>
    <row r="659" spans="1:2" x14ac:dyDescent="0.25">
      <c r="A659" s="24" t="s">
        <v>2431</v>
      </c>
      <c r="B659" s="25">
        <v>3068.16</v>
      </c>
    </row>
    <row r="660" spans="1:2" x14ac:dyDescent="0.25">
      <c r="A660" s="24" t="s">
        <v>2438</v>
      </c>
      <c r="B660" s="25">
        <v>307</v>
      </c>
    </row>
    <row r="661" spans="1:2" x14ac:dyDescent="0.25">
      <c r="A661" s="24" t="s">
        <v>2563</v>
      </c>
      <c r="B661" s="25">
        <v>158.81</v>
      </c>
    </row>
    <row r="662" spans="1:2" x14ac:dyDescent="0.25">
      <c r="A662" s="24" t="s">
        <v>2779</v>
      </c>
      <c r="B662" s="25">
        <v>103</v>
      </c>
    </row>
    <row r="663" spans="1:2" x14ac:dyDescent="0.25">
      <c r="A663" s="24" t="s">
        <v>2872</v>
      </c>
      <c r="B663" s="25">
        <v>50</v>
      </c>
    </row>
    <row r="664" spans="1:2" x14ac:dyDescent="0.25">
      <c r="A664" s="24" t="s">
        <v>3055</v>
      </c>
      <c r="B664" s="25">
        <v>17000</v>
      </c>
    </row>
    <row r="665" spans="1:2" x14ac:dyDescent="0.25">
      <c r="A665" s="24" t="s">
        <v>3063</v>
      </c>
      <c r="B665" s="25">
        <v>15730</v>
      </c>
    </row>
    <row r="666" spans="1:2" x14ac:dyDescent="0.25">
      <c r="A666" s="24" t="s">
        <v>3076</v>
      </c>
      <c r="B666" s="25">
        <v>14629.63</v>
      </c>
    </row>
    <row r="667" spans="1:2" x14ac:dyDescent="0.25">
      <c r="A667" s="24" t="s">
        <v>3087</v>
      </c>
      <c r="B667" s="25">
        <v>11737</v>
      </c>
    </row>
    <row r="668" spans="1:2" x14ac:dyDescent="0.25">
      <c r="A668" s="24" t="s">
        <v>3125</v>
      </c>
      <c r="B668" s="25">
        <v>7163.2</v>
      </c>
    </row>
    <row r="669" spans="1:2" x14ac:dyDescent="0.25">
      <c r="A669" s="24" t="s">
        <v>3135</v>
      </c>
      <c r="B669" s="25">
        <v>7048.25</v>
      </c>
    </row>
    <row r="670" spans="1:2" x14ac:dyDescent="0.25">
      <c r="A670" s="24" t="s">
        <v>3145</v>
      </c>
      <c r="B670" s="25">
        <v>6930.88</v>
      </c>
    </row>
    <row r="671" spans="1:2" x14ac:dyDescent="0.25">
      <c r="A671" s="24" t="s">
        <v>3156</v>
      </c>
      <c r="B671" s="25">
        <v>6655</v>
      </c>
    </row>
    <row r="672" spans="1:2" x14ac:dyDescent="0.25">
      <c r="A672" s="24" t="s">
        <v>3171</v>
      </c>
      <c r="B672" s="25">
        <v>5947.76</v>
      </c>
    </row>
    <row r="673" spans="1:2" x14ac:dyDescent="0.25">
      <c r="A673" s="24" t="s">
        <v>3178</v>
      </c>
      <c r="B673" s="25">
        <v>12886.5</v>
      </c>
    </row>
    <row r="674" spans="1:2" x14ac:dyDescent="0.25">
      <c r="A674" s="24" t="s">
        <v>3200</v>
      </c>
      <c r="B674" s="25">
        <v>5133.6899999999996</v>
      </c>
    </row>
    <row r="675" spans="1:2" x14ac:dyDescent="0.25">
      <c r="A675" s="24" t="s">
        <v>3202</v>
      </c>
      <c r="B675" s="25">
        <v>5095.26</v>
      </c>
    </row>
    <row r="676" spans="1:2" x14ac:dyDescent="0.25">
      <c r="A676" s="24" t="s">
        <v>3206</v>
      </c>
      <c r="B676" s="25">
        <v>5082</v>
      </c>
    </row>
    <row r="677" spans="1:2" x14ac:dyDescent="0.25">
      <c r="A677" s="24" t="s">
        <v>3219</v>
      </c>
      <c r="B677" s="25">
        <v>5000</v>
      </c>
    </row>
    <row r="678" spans="1:2" x14ac:dyDescent="0.25">
      <c r="A678" s="24" t="s">
        <v>3223</v>
      </c>
      <c r="B678" s="25">
        <v>5007.01</v>
      </c>
    </row>
    <row r="679" spans="1:2" x14ac:dyDescent="0.25">
      <c r="A679" s="24" t="s">
        <v>3233</v>
      </c>
      <c r="B679" s="25">
        <v>4598</v>
      </c>
    </row>
    <row r="680" spans="1:2" x14ac:dyDescent="0.25">
      <c r="A680" s="24" t="s">
        <v>3277</v>
      </c>
      <c r="B680" s="25">
        <v>3350</v>
      </c>
    </row>
    <row r="681" spans="1:2" x14ac:dyDescent="0.25">
      <c r="A681" s="24" t="s">
        <v>3298</v>
      </c>
      <c r="B681" s="25">
        <v>3236.75</v>
      </c>
    </row>
    <row r="682" spans="1:2" x14ac:dyDescent="0.25">
      <c r="A682" s="24" t="s">
        <v>3368</v>
      </c>
      <c r="B682" s="25">
        <v>2123</v>
      </c>
    </row>
    <row r="683" spans="1:2" x14ac:dyDescent="0.25">
      <c r="A683" s="24" t="s">
        <v>3382</v>
      </c>
      <c r="B683" s="25">
        <v>2051.7800000000002</v>
      </c>
    </row>
    <row r="684" spans="1:2" x14ac:dyDescent="0.25">
      <c r="A684" s="24" t="s">
        <v>3417</v>
      </c>
      <c r="B684" s="25">
        <v>4775.2699999999995</v>
      </c>
    </row>
    <row r="685" spans="1:2" x14ac:dyDescent="0.25">
      <c r="A685" s="24" t="s">
        <v>3438</v>
      </c>
      <c r="B685" s="25">
        <v>1500</v>
      </c>
    </row>
    <row r="686" spans="1:2" x14ac:dyDescent="0.25">
      <c r="A686" s="24" t="s">
        <v>3494</v>
      </c>
      <c r="B686" s="25">
        <v>2596.0100000000002</v>
      </c>
    </row>
    <row r="687" spans="1:2" x14ac:dyDescent="0.25">
      <c r="A687" s="24" t="s">
        <v>3540</v>
      </c>
      <c r="B687" s="25">
        <v>988.45</v>
      </c>
    </row>
    <row r="688" spans="1:2" x14ac:dyDescent="0.25">
      <c r="A688" s="24" t="s">
        <v>3673</v>
      </c>
      <c r="B688" s="25">
        <v>550.54999999999995</v>
      </c>
    </row>
    <row r="689" spans="1:2" x14ac:dyDescent="0.25">
      <c r="A689" s="24" t="s">
        <v>3700</v>
      </c>
      <c r="B689" s="25">
        <v>847</v>
      </c>
    </row>
    <row r="690" spans="1:2" x14ac:dyDescent="0.25">
      <c r="A690" s="24" t="s">
        <v>3728</v>
      </c>
      <c r="B690" s="25">
        <v>435.6</v>
      </c>
    </row>
    <row r="691" spans="1:2" x14ac:dyDescent="0.25">
      <c r="A691" s="24" t="s">
        <v>3784</v>
      </c>
      <c r="B691" s="25">
        <v>363</v>
      </c>
    </row>
    <row r="692" spans="1:2" x14ac:dyDescent="0.25">
      <c r="A692" s="24" t="s">
        <v>3789</v>
      </c>
      <c r="B692" s="25">
        <v>650</v>
      </c>
    </row>
    <row r="693" spans="1:2" x14ac:dyDescent="0.25">
      <c r="A693" s="24" t="s">
        <v>3837</v>
      </c>
      <c r="B693" s="25">
        <v>300</v>
      </c>
    </row>
    <row r="694" spans="1:2" x14ac:dyDescent="0.25">
      <c r="A694" s="24" t="s">
        <v>3965</v>
      </c>
      <c r="B694" s="25">
        <v>412.75</v>
      </c>
    </row>
    <row r="695" spans="1:2" x14ac:dyDescent="0.25">
      <c r="A695" s="24" t="s">
        <v>3970</v>
      </c>
      <c r="B695" s="25">
        <v>150</v>
      </c>
    </row>
    <row r="696" spans="1:2" x14ac:dyDescent="0.25">
      <c r="A696" s="24" t="s">
        <v>4115</v>
      </c>
      <c r="B696" s="25">
        <v>67.27</v>
      </c>
    </row>
    <row r="697" spans="1:2" x14ac:dyDescent="0.25">
      <c r="A697" s="24" t="s">
        <v>4323</v>
      </c>
      <c r="B697" s="25">
        <v>65.27</v>
      </c>
    </row>
    <row r="698" spans="1:2" x14ac:dyDescent="0.25">
      <c r="A698" s="24" t="s">
        <v>4557</v>
      </c>
      <c r="B698" s="25">
        <v>440</v>
      </c>
    </row>
    <row r="699" spans="1:2" x14ac:dyDescent="0.25">
      <c r="A699" s="24" t="s">
        <v>4578</v>
      </c>
      <c r="B699" s="25">
        <v>1126.51</v>
      </c>
    </row>
    <row r="700" spans="1:2" x14ac:dyDescent="0.25">
      <c r="A700" s="24" t="s">
        <v>4773</v>
      </c>
      <c r="B700" s="25">
        <v>579.04999999999995</v>
      </c>
    </row>
    <row r="701" spans="1:2" x14ac:dyDescent="0.25">
      <c r="A701" s="24" t="s">
        <v>4832</v>
      </c>
      <c r="B701" s="25">
        <v>705</v>
      </c>
    </row>
    <row r="702" spans="1:2" x14ac:dyDescent="0.25">
      <c r="A702" s="24" t="s">
        <v>4835</v>
      </c>
      <c r="B702" s="25">
        <v>726</v>
      </c>
    </row>
    <row r="703" spans="1:2" x14ac:dyDescent="0.25">
      <c r="A703" s="24" t="s">
        <v>4874</v>
      </c>
      <c r="B703" s="25">
        <v>1179.99</v>
      </c>
    </row>
    <row r="704" spans="1:2" x14ac:dyDescent="0.25">
      <c r="A704" s="24" t="s">
        <v>4876</v>
      </c>
      <c r="B704" s="25">
        <v>1195.1199999999999</v>
      </c>
    </row>
    <row r="705" spans="1:2" x14ac:dyDescent="0.25">
      <c r="A705" s="24" t="s">
        <v>4879</v>
      </c>
      <c r="B705" s="25">
        <v>1210</v>
      </c>
    </row>
    <row r="706" spans="1:2" x14ac:dyDescent="0.25">
      <c r="A706" s="24" t="s">
        <v>4924</v>
      </c>
      <c r="B706" s="25">
        <v>1742.4</v>
      </c>
    </row>
    <row r="707" spans="1:2" x14ac:dyDescent="0.25">
      <c r="A707" s="24" t="s">
        <v>4929</v>
      </c>
      <c r="B707" s="25">
        <v>1815</v>
      </c>
    </row>
    <row r="708" spans="1:2" x14ac:dyDescent="0.25">
      <c r="A708" s="24" t="s">
        <v>4934</v>
      </c>
      <c r="B708" s="25">
        <v>133.1</v>
      </c>
    </row>
    <row r="709" spans="1:2" x14ac:dyDescent="0.25">
      <c r="A709" s="24" t="s">
        <v>4936</v>
      </c>
      <c r="B709" s="25">
        <v>2000</v>
      </c>
    </row>
    <row r="710" spans="1:2" x14ac:dyDescent="0.25">
      <c r="A710" s="24" t="s">
        <v>4941</v>
      </c>
      <c r="B710" s="25">
        <v>2147.75</v>
      </c>
    </row>
    <row r="711" spans="1:2" x14ac:dyDescent="0.25">
      <c r="A711" s="24" t="s">
        <v>4977</v>
      </c>
      <c r="B711" s="25">
        <v>3110.91</v>
      </c>
    </row>
    <row r="712" spans="1:2" x14ac:dyDescent="0.25">
      <c r="A712" s="24" t="s">
        <v>5010</v>
      </c>
      <c r="B712" s="25">
        <v>3521</v>
      </c>
    </row>
    <row r="713" spans="1:2" x14ac:dyDescent="0.25">
      <c r="A713" s="24" t="s">
        <v>5031</v>
      </c>
      <c r="B713" s="25">
        <v>3845.04</v>
      </c>
    </row>
    <row r="714" spans="1:2" x14ac:dyDescent="0.25">
      <c r="A714" s="24" t="s">
        <v>5038</v>
      </c>
      <c r="B714" s="25">
        <v>3999.05</v>
      </c>
    </row>
    <row r="715" spans="1:2" x14ac:dyDescent="0.25">
      <c r="A715" s="24" t="s">
        <v>5156</v>
      </c>
      <c r="B715" s="25">
        <v>4356</v>
      </c>
    </row>
    <row r="716" spans="1:2" x14ac:dyDescent="0.25">
      <c r="A716" s="24" t="s">
        <v>5158</v>
      </c>
      <c r="B716" s="25">
        <v>4393.51</v>
      </c>
    </row>
    <row r="717" spans="1:2" x14ac:dyDescent="0.25">
      <c r="A717" s="24" t="s">
        <v>5161</v>
      </c>
      <c r="B717" s="25">
        <v>4470.95</v>
      </c>
    </row>
    <row r="718" spans="1:2" x14ac:dyDescent="0.25">
      <c r="A718" s="24" t="s">
        <v>5165</v>
      </c>
      <c r="B718" s="25">
        <v>5370.83</v>
      </c>
    </row>
    <row r="719" spans="1:2" x14ac:dyDescent="0.25">
      <c r="A719" s="24" t="s">
        <v>5180</v>
      </c>
      <c r="B719" s="25">
        <v>5142.5</v>
      </c>
    </row>
    <row r="720" spans="1:2" x14ac:dyDescent="0.25">
      <c r="A720" s="24" t="s">
        <v>5191</v>
      </c>
      <c r="B720" s="25">
        <v>5747.5</v>
      </c>
    </row>
    <row r="721" spans="1:2" x14ac:dyDescent="0.25">
      <c r="A721" s="24" t="s">
        <v>5215</v>
      </c>
      <c r="B721" s="25">
        <v>6957.5</v>
      </c>
    </row>
    <row r="722" spans="1:2" x14ac:dyDescent="0.25">
      <c r="A722" s="24" t="s">
        <v>5218</v>
      </c>
      <c r="B722" s="25">
        <v>7260</v>
      </c>
    </row>
    <row r="723" spans="1:2" x14ac:dyDescent="0.25">
      <c r="A723" s="24" t="s">
        <v>5220</v>
      </c>
      <c r="B723" s="25">
        <v>7260</v>
      </c>
    </row>
    <row r="724" spans="1:2" x14ac:dyDescent="0.25">
      <c r="A724" s="24" t="s">
        <v>5223</v>
      </c>
      <c r="B724" s="25">
        <v>7619.4</v>
      </c>
    </row>
    <row r="725" spans="1:2" x14ac:dyDescent="0.25">
      <c r="A725" s="24" t="s">
        <v>5229</v>
      </c>
      <c r="B725" s="25">
        <v>9500</v>
      </c>
    </row>
    <row r="726" spans="1:2" x14ac:dyDescent="0.25">
      <c r="A726" s="24" t="s">
        <v>5231</v>
      </c>
      <c r="B726" s="25">
        <v>273.67</v>
      </c>
    </row>
    <row r="727" spans="1:2" x14ac:dyDescent="0.25">
      <c r="A727" s="24" t="s">
        <v>5241</v>
      </c>
      <c r="B727" s="25">
        <v>14217.5</v>
      </c>
    </row>
    <row r="728" spans="1:2" x14ac:dyDescent="0.25">
      <c r="A728" s="24" t="s">
        <v>5244</v>
      </c>
      <c r="B728" s="25">
        <v>15400</v>
      </c>
    </row>
    <row r="729" spans="1:2" x14ac:dyDescent="0.25">
      <c r="A729" s="24" t="s">
        <v>5310</v>
      </c>
      <c r="B729" s="25">
        <v>17061</v>
      </c>
    </row>
    <row r="730" spans="1:2" x14ac:dyDescent="0.25">
      <c r="A730" s="24" t="s">
        <v>5450</v>
      </c>
      <c r="B730" s="25">
        <v>17847.5</v>
      </c>
    </row>
    <row r="731" spans="1:2" x14ac:dyDescent="0.25">
      <c r="A731" s="24" t="s">
        <v>5470</v>
      </c>
      <c r="B731" s="25">
        <v>16940</v>
      </c>
    </row>
    <row r="732" spans="1:2" x14ac:dyDescent="0.25">
      <c r="A732" s="24" t="s">
        <v>5505</v>
      </c>
      <c r="B732" s="25">
        <v>16400</v>
      </c>
    </row>
    <row r="733" spans="1:2" x14ac:dyDescent="0.25">
      <c r="A733" s="24" t="s">
        <v>5510</v>
      </c>
      <c r="B733" s="25">
        <v>15135</v>
      </c>
    </row>
    <row r="734" spans="1:2" x14ac:dyDescent="0.25">
      <c r="A734" s="24" t="s">
        <v>5516</v>
      </c>
      <c r="B734" s="25">
        <v>14399</v>
      </c>
    </row>
    <row r="735" spans="1:2" x14ac:dyDescent="0.25">
      <c r="A735" s="24" t="s">
        <v>5518</v>
      </c>
      <c r="B735" s="25">
        <v>14000</v>
      </c>
    </row>
    <row r="736" spans="1:2" x14ac:dyDescent="0.25">
      <c r="A736" s="24" t="s">
        <v>5525</v>
      </c>
      <c r="B736" s="25">
        <v>12499.3</v>
      </c>
    </row>
    <row r="737" spans="1:2" x14ac:dyDescent="0.25">
      <c r="A737" s="24" t="s">
        <v>5529</v>
      </c>
      <c r="B737" s="25">
        <v>12100</v>
      </c>
    </row>
    <row r="738" spans="1:2" x14ac:dyDescent="0.25">
      <c r="A738" s="24" t="s">
        <v>5543</v>
      </c>
      <c r="B738" s="25">
        <v>9559</v>
      </c>
    </row>
    <row r="739" spans="1:2" x14ac:dyDescent="0.25">
      <c r="A739" s="24" t="s">
        <v>5547</v>
      </c>
      <c r="B739" s="25">
        <v>9014.5</v>
      </c>
    </row>
    <row r="740" spans="1:2" x14ac:dyDescent="0.25">
      <c r="A740" s="24" t="s">
        <v>5589</v>
      </c>
      <c r="B740" s="25">
        <v>7260</v>
      </c>
    </row>
    <row r="741" spans="1:2" x14ac:dyDescent="0.25">
      <c r="A741" s="24" t="s">
        <v>5592</v>
      </c>
      <c r="B741" s="25">
        <v>6703.95</v>
      </c>
    </row>
    <row r="742" spans="1:2" x14ac:dyDescent="0.25">
      <c r="A742" s="24" t="s">
        <v>5657</v>
      </c>
      <c r="B742" s="25">
        <v>6050</v>
      </c>
    </row>
    <row r="743" spans="1:2" x14ac:dyDescent="0.25">
      <c r="A743" s="24" t="s">
        <v>5673</v>
      </c>
      <c r="B743" s="25">
        <v>5662.8</v>
      </c>
    </row>
    <row r="744" spans="1:2" x14ac:dyDescent="0.25">
      <c r="A744" s="24" t="s">
        <v>5753</v>
      </c>
      <c r="B744" s="25">
        <v>5563.58</v>
      </c>
    </row>
    <row r="745" spans="1:2" x14ac:dyDescent="0.25">
      <c r="A745" s="24" t="s">
        <v>5766</v>
      </c>
      <c r="B745" s="25">
        <v>5000</v>
      </c>
    </row>
    <row r="746" spans="1:2" x14ac:dyDescent="0.25">
      <c r="A746" s="24" t="s">
        <v>5768</v>
      </c>
      <c r="B746" s="25">
        <v>5000</v>
      </c>
    </row>
    <row r="747" spans="1:2" x14ac:dyDescent="0.25">
      <c r="A747" s="24" t="s">
        <v>5782</v>
      </c>
      <c r="B747" s="25">
        <v>4446.75</v>
      </c>
    </row>
    <row r="748" spans="1:2" x14ac:dyDescent="0.25">
      <c r="A748" s="24" t="s">
        <v>5800</v>
      </c>
      <c r="B748" s="25">
        <v>3787.3</v>
      </c>
    </row>
    <row r="749" spans="1:2" x14ac:dyDescent="0.25">
      <c r="A749" s="24" t="s">
        <v>5920</v>
      </c>
      <c r="B749" s="25">
        <v>2694.52</v>
      </c>
    </row>
    <row r="750" spans="1:2" x14ac:dyDescent="0.25">
      <c r="A750" s="24" t="s">
        <v>5980</v>
      </c>
      <c r="B750" s="25">
        <v>1815</v>
      </c>
    </row>
    <row r="751" spans="1:2" x14ac:dyDescent="0.25">
      <c r="A751" s="24" t="s">
        <v>5989</v>
      </c>
      <c r="B751" s="25">
        <v>1694</v>
      </c>
    </row>
    <row r="752" spans="1:2" x14ac:dyDescent="0.25">
      <c r="A752" s="24" t="s">
        <v>6000</v>
      </c>
      <c r="B752" s="25">
        <v>1500</v>
      </c>
    </row>
    <row r="753" spans="1:2" x14ac:dyDescent="0.25">
      <c r="A753" s="24" t="s">
        <v>6006</v>
      </c>
      <c r="B753" s="25">
        <v>1452</v>
      </c>
    </row>
    <row r="754" spans="1:2" x14ac:dyDescent="0.25">
      <c r="A754" s="24" t="s">
        <v>6009</v>
      </c>
      <c r="B754" s="25">
        <v>1452</v>
      </c>
    </row>
    <row r="755" spans="1:2" x14ac:dyDescent="0.25">
      <c r="A755" s="24" t="s">
        <v>6029</v>
      </c>
      <c r="B755" s="25">
        <v>1225</v>
      </c>
    </row>
    <row r="756" spans="1:2" x14ac:dyDescent="0.25">
      <c r="A756" s="24" t="s">
        <v>6134</v>
      </c>
      <c r="B756" s="25">
        <v>1058.75</v>
      </c>
    </row>
    <row r="757" spans="1:2" x14ac:dyDescent="0.25">
      <c r="A757" s="24" t="s">
        <v>6152</v>
      </c>
      <c r="B757" s="25">
        <v>907.5</v>
      </c>
    </row>
    <row r="758" spans="1:2" x14ac:dyDescent="0.25">
      <c r="A758" s="24" t="s">
        <v>6158</v>
      </c>
      <c r="B758" s="25">
        <v>871.2</v>
      </c>
    </row>
    <row r="759" spans="1:2" x14ac:dyDescent="0.25">
      <c r="A759" s="24" t="s">
        <v>6161</v>
      </c>
      <c r="B759" s="25">
        <v>864</v>
      </c>
    </row>
    <row r="760" spans="1:2" x14ac:dyDescent="0.25">
      <c r="A760" s="24" t="s">
        <v>6214</v>
      </c>
      <c r="B760" s="25">
        <v>708.15</v>
      </c>
    </row>
    <row r="761" spans="1:2" x14ac:dyDescent="0.25">
      <c r="A761" s="24" t="s">
        <v>6216</v>
      </c>
      <c r="B761" s="25">
        <v>702</v>
      </c>
    </row>
    <row r="762" spans="1:2" x14ac:dyDescent="0.25">
      <c r="A762" s="24" t="s">
        <v>6437</v>
      </c>
      <c r="B762" s="25">
        <v>499</v>
      </c>
    </row>
    <row r="763" spans="1:2" x14ac:dyDescent="0.25">
      <c r="A763" s="24" t="s">
        <v>6728</v>
      </c>
      <c r="B763" s="25">
        <v>235.95</v>
      </c>
    </row>
    <row r="764" spans="1:2" x14ac:dyDescent="0.25">
      <c r="A764" s="24" t="s">
        <v>6826</v>
      </c>
      <c r="B764" s="25">
        <v>200</v>
      </c>
    </row>
    <row r="765" spans="1:2" x14ac:dyDescent="0.25">
      <c r="A765" s="24" t="s">
        <v>6835</v>
      </c>
      <c r="B765" s="25">
        <v>334.14</v>
      </c>
    </row>
    <row r="766" spans="1:2" x14ac:dyDescent="0.25">
      <c r="A766" s="24" t="s">
        <v>6847</v>
      </c>
      <c r="B766" s="25">
        <v>188.42</v>
      </c>
    </row>
    <row r="767" spans="1:2" x14ac:dyDescent="0.25">
      <c r="A767" s="24" t="s">
        <v>6968</v>
      </c>
      <c r="B767" s="25">
        <v>99.8</v>
      </c>
    </row>
    <row r="768" spans="1:2" x14ac:dyDescent="0.25">
      <c r="A768" s="24" t="s">
        <v>7116</v>
      </c>
      <c r="B768" s="25">
        <v>13.02</v>
      </c>
    </row>
    <row r="769" spans="1:2" x14ac:dyDescent="0.25">
      <c r="A769" s="24" t="s">
        <v>267</v>
      </c>
      <c r="B769" s="25">
        <v>4776493.8699999964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5355"/>
  <sheetViews>
    <sheetView topLeftCell="A79" workbookViewId="0">
      <selection activeCell="V5375" sqref="V5375"/>
    </sheetView>
  </sheetViews>
  <sheetFormatPr baseColWidth="10" defaultColWidth="10.85546875" defaultRowHeight="13.5" x14ac:dyDescent="0.25"/>
  <cols>
    <col min="1" max="1" width="11.140625" style="33" customWidth="1"/>
    <col min="2" max="2" width="3.42578125" style="32" customWidth="1"/>
    <col min="3" max="3" width="7.5703125" style="34" bestFit="1" customWidth="1"/>
    <col min="4" max="4" width="9.5703125" style="32" customWidth="1"/>
    <col min="5" max="5" width="14.42578125" style="32" bestFit="1" customWidth="1"/>
    <col min="6" max="6" width="9.42578125" style="35" bestFit="1" customWidth="1"/>
    <col min="7" max="7" width="29.140625" style="32" customWidth="1"/>
    <col min="8" max="8" width="9.42578125" style="32" customWidth="1"/>
    <col min="9" max="9" width="6.140625" style="32" customWidth="1"/>
    <col min="10" max="10" width="10" style="32" customWidth="1"/>
    <col min="11" max="11" width="17.5703125" style="32" customWidth="1"/>
    <col min="12" max="12" width="18.42578125" style="32" customWidth="1"/>
    <col min="13" max="13" width="13.42578125" style="32" customWidth="1"/>
    <col min="14" max="14" width="14.42578125" style="32" bestFit="1" customWidth="1"/>
    <col min="15" max="15" width="13.7109375" style="32" customWidth="1"/>
    <col min="16" max="16" width="9" style="32" customWidth="1"/>
    <col min="17" max="17" width="7" style="45" customWidth="1"/>
    <col min="18" max="18" width="18.5703125" style="32" customWidth="1"/>
    <col min="19" max="19" width="6.140625" style="45" customWidth="1"/>
    <col min="20" max="20" width="19.140625" style="42" customWidth="1"/>
    <col min="21" max="21" width="7.7109375" style="45" customWidth="1"/>
    <col min="22" max="22" width="48.7109375" style="42" bestFit="1" customWidth="1"/>
    <col min="23" max="23" width="7.7109375" style="45" customWidth="1"/>
    <col min="24" max="24" width="11.42578125" style="45" bestFit="1" customWidth="1"/>
    <col min="25" max="16384" width="10.85546875" style="32"/>
  </cols>
  <sheetData>
    <row r="1" spans="1:24" x14ac:dyDescent="0.25">
      <c r="A1" s="28" t="s">
        <v>0</v>
      </c>
      <c r="B1" s="29" t="s">
        <v>1</v>
      </c>
      <c r="C1" s="30" t="s">
        <v>2</v>
      </c>
      <c r="D1" s="29" t="s">
        <v>10</v>
      </c>
      <c r="E1" s="29" t="s">
        <v>3</v>
      </c>
      <c r="F1" s="31" t="s">
        <v>4</v>
      </c>
      <c r="G1" s="29" t="s">
        <v>11</v>
      </c>
      <c r="H1" s="29" t="s">
        <v>5</v>
      </c>
      <c r="I1" s="29" t="s">
        <v>49</v>
      </c>
      <c r="J1" s="29" t="s">
        <v>288</v>
      </c>
      <c r="K1" s="29" t="s">
        <v>306</v>
      </c>
      <c r="L1" s="29" t="s">
        <v>6</v>
      </c>
      <c r="M1" s="29" t="s">
        <v>7</v>
      </c>
      <c r="N1" s="29" t="s">
        <v>8</v>
      </c>
      <c r="O1" s="29" t="s">
        <v>62</v>
      </c>
      <c r="P1" s="29" t="s">
        <v>264</v>
      </c>
      <c r="Q1" s="44" t="s">
        <v>260</v>
      </c>
      <c r="R1" s="29" t="s">
        <v>261</v>
      </c>
      <c r="S1" s="44" t="s">
        <v>88</v>
      </c>
      <c r="T1" s="43" t="s">
        <v>257</v>
      </c>
      <c r="U1" s="44" t="s">
        <v>258</v>
      </c>
      <c r="V1" s="43" t="s">
        <v>259</v>
      </c>
      <c r="W1" s="44" t="s">
        <v>263</v>
      </c>
      <c r="X1" s="44" t="s">
        <v>9</v>
      </c>
    </row>
    <row r="2" spans="1:24" x14ac:dyDescent="0.25">
      <c r="A2" s="33">
        <v>220250001196</v>
      </c>
      <c r="B2" s="56" t="s">
        <v>349</v>
      </c>
      <c r="C2" s="34">
        <v>45699</v>
      </c>
      <c r="D2" s="33">
        <v>22025001011</v>
      </c>
      <c r="E2" s="56" t="s">
        <v>1686</v>
      </c>
      <c r="F2" s="35">
        <v>2178</v>
      </c>
      <c r="G2" s="56" t="s">
        <v>871</v>
      </c>
      <c r="H2" s="56" t="s">
        <v>1687</v>
      </c>
      <c r="I2" s="33">
        <v>220</v>
      </c>
      <c r="J2" s="56" t="s">
        <v>427</v>
      </c>
      <c r="K2" s="56" t="s">
        <v>427</v>
      </c>
      <c r="L2" s="56" t="s">
        <v>357</v>
      </c>
      <c r="M2" s="56" t="s">
        <v>458</v>
      </c>
      <c r="N2" s="56" t="s">
        <v>429</v>
      </c>
      <c r="O2" s="32" t="s">
        <v>310</v>
      </c>
      <c r="P2" s="32" t="s">
        <v>265</v>
      </c>
      <c r="Q2" s="45" t="s">
        <v>948</v>
      </c>
      <c r="R2" s="32" t="s">
        <v>262</v>
      </c>
      <c r="S2" s="45" t="s">
        <v>291</v>
      </c>
      <c r="T2" s="42" t="str">
        <f>VLOOKUP(Tabla1[[#This Row],[AREA]],Hoja1!A:B,2,FALSE)</f>
        <v>11. Salud pública y seguridad ciudadana</v>
      </c>
      <c r="U2" s="45" t="s">
        <v>135</v>
      </c>
      <c r="V2" s="42" t="str">
        <f>VLOOKUP(Tabla1[[#This Row],[PROGRAMA]],Hoja1!A:B,2,FALSE)</f>
        <v>1361. Prevención y extinción de incencios</v>
      </c>
      <c r="W2" s="45">
        <v>16</v>
      </c>
      <c r="X2" s="45">
        <v>16200</v>
      </c>
    </row>
    <row r="3" spans="1:24" x14ac:dyDescent="0.25">
      <c r="A3" s="33">
        <v>220249000365</v>
      </c>
      <c r="B3" s="56" t="s">
        <v>349</v>
      </c>
      <c r="C3" s="34">
        <v>45658</v>
      </c>
      <c r="D3" s="33">
        <v>22025002278</v>
      </c>
      <c r="E3" s="56" t="s">
        <v>2897</v>
      </c>
      <c r="F3" s="35">
        <v>12482.1</v>
      </c>
      <c r="G3" s="56" t="s">
        <v>707</v>
      </c>
      <c r="H3" s="56" t="s">
        <v>2898</v>
      </c>
      <c r="I3" s="33">
        <v>220</v>
      </c>
      <c r="J3" s="56" t="s">
        <v>352</v>
      </c>
      <c r="K3" s="56" t="s">
        <v>352</v>
      </c>
      <c r="L3" s="56" t="s">
        <v>381</v>
      </c>
      <c r="M3" s="56" t="s">
        <v>354</v>
      </c>
      <c r="N3" s="56" t="s">
        <v>355</v>
      </c>
      <c r="O3" s="32" t="s">
        <v>309</v>
      </c>
      <c r="P3" s="32" t="s">
        <v>265</v>
      </c>
      <c r="Q3" s="45" t="s">
        <v>948</v>
      </c>
      <c r="R3" s="32" t="s">
        <v>262</v>
      </c>
      <c r="S3" s="45" t="s">
        <v>93</v>
      </c>
      <c r="T3" s="42" t="str">
        <f>VLOOKUP(Tabla1[[#This Row],[AREA]],Hoja1!A:B,2,FALSE)</f>
        <v>04. Hacienda, personal y modernización administrativa</v>
      </c>
      <c r="U3" s="45" t="s">
        <v>207</v>
      </c>
      <c r="V3" s="42" t="str">
        <f>VLOOKUP(Tabla1[[#This Row],[PROGRAMA]],Hoja1!A:B,2,FALSE)</f>
        <v>9202. Gestión de recursos humanos</v>
      </c>
      <c r="W3" s="45">
        <v>16</v>
      </c>
      <c r="X3" s="45">
        <v>16205</v>
      </c>
    </row>
    <row r="4" spans="1:24" x14ac:dyDescent="0.25">
      <c r="A4" s="57">
        <v>220179000024</v>
      </c>
      <c r="B4" s="58" t="s">
        <v>349</v>
      </c>
      <c r="C4" s="59">
        <v>45658</v>
      </c>
      <c r="D4" s="57">
        <v>22025001544</v>
      </c>
      <c r="E4" s="58" t="s">
        <v>1166</v>
      </c>
      <c r="F4" s="60">
        <v>3087691.92</v>
      </c>
      <c r="G4" s="58" t="s">
        <v>350</v>
      </c>
      <c r="H4" s="58" t="s">
        <v>351</v>
      </c>
      <c r="I4" s="61">
        <v>220</v>
      </c>
      <c r="J4" s="58" t="s">
        <v>352</v>
      </c>
      <c r="K4" s="58" t="s">
        <v>352</v>
      </c>
      <c r="L4" s="58" t="s">
        <v>353</v>
      </c>
      <c r="M4" s="58" t="s">
        <v>354</v>
      </c>
      <c r="N4" s="58" t="s">
        <v>355</v>
      </c>
      <c r="O4" s="62" t="s">
        <v>305</v>
      </c>
      <c r="P4" s="63" t="s">
        <v>265</v>
      </c>
      <c r="Q4" s="45" t="s">
        <v>922</v>
      </c>
      <c r="R4" s="32" t="s">
        <v>254</v>
      </c>
      <c r="S4" s="45" t="s">
        <v>96</v>
      </c>
      <c r="T4" s="42" t="str">
        <f>VLOOKUP(Tabla1[[#This Row],[AREA]],Hoja1!A:B,2,FALSE)</f>
        <v>08. Tráfico y movilidad</v>
      </c>
      <c r="U4" s="45" t="s">
        <v>131</v>
      </c>
      <c r="V4" s="42" t="str">
        <f>VLOOKUP(Tabla1[[#This Row],[PROGRAMA]],Hoja1!A:B,2,FALSE)</f>
        <v>1341. Movilidad</v>
      </c>
      <c r="W4" s="45">
        <v>22</v>
      </c>
      <c r="X4" s="45">
        <v>22799</v>
      </c>
    </row>
    <row r="5" spans="1:24" x14ac:dyDescent="0.25">
      <c r="A5" s="33">
        <v>220249000187</v>
      </c>
      <c r="B5" s="56" t="s">
        <v>349</v>
      </c>
      <c r="C5" s="34">
        <v>45658</v>
      </c>
      <c r="D5" s="33">
        <v>22025002251</v>
      </c>
      <c r="E5" s="56" t="s">
        <v>1167</v>
      </c>
      <c r="F5" s="35">
        <v>21328000</v>
      </c>
      <c r="G5" s="56" t="s">
        <v>946</v>
      </c>
      <c r="H5" s="56" t="s">
        <v>1168</v>
      </c>
      <c r="I5" s="33">
        <v>220</v>
      </c>
      <c r="J5" s="56" t="s">
        <v>356</v>
      </c>
      <c r="K5" s="56" t="s">
        <v>356</v>
      </c>
      <c r="L5" s="56" t="s">
        <v>357</v>
      </c>
      <c r="M5" s="56" t="s">
        <v>354</v>
      </c>
      <c r="N5" s="56" t="s">
        <v>355</v>
      </c>
      <c r="O5" s="32" t="s">
        <v>305</v>
      </c>
      <c r="P5" s="32" t="s">
        <v>265</v>
      </c>
      <c r="Q5" s="45" t="s">
        <v>922</v>
      </c>
      <c r="R5" s="32" t="s">
        <v>254</v>
      </c>
      <c r="S5" s="45" t="s">
        <v>98</v>
      </c>
      <c r="T5" s="42" t="str">
        <f>VLOOKUP(Tabla1[[#This Row],[AREA]],Hoja1!A:B,2,FALSE)</f>
        <v>10. Personas mayores, familia y servicios sociales</v>
      </c>
      <c r="U5" s="45" t="s">
        <v>153</v>
      </c>
      <c r="V5" s="42" t="str">
        <f>VLOOKUP(Tabla1[[#This Row],[PROGRAMA]],Hoja1!A:B,2,FALSE)</f>
        <v>2311. Intervención social</v>
      </c>
      <c r="W5" s="45">
        <v>22</v>
      </c>
      <c r="X5" s="45">
        <v>22799</v>
      </c>
    </row>
    <row r="6" spans="1:24" x14ac:dyDescent="0.25">
      <c r="A6" s="33">
        <v>220199000334</v>
      </c>
      <c r="B6" s="56" t="s">
        <v>349</v>
      </c>
      <c r="C6" s="34">
        <v>45658</v>
      </c>
      <c r="D6" s="33">
        <v>22025001550</v>
      </c>
      <c r="E6" s="56" t="s">
        <v>1166</v>
      </c>
      <c r="F6" s="35">
        <v>406016.97</v>
      </c>
      <c r="G6" s="56" t="s">
        <v>350</v>
      </c>
      <c r="H6" s="56" t="s">
        <v>384</v>
      </c>
      <c r="I6" s="33">
        <v>220</v>
      </c>
      <c r="J6" s="56" t="s">
        <v>352</v>
      </c>
      <c r="K6" s="56" t="s">
        <v>352</v>
      </c>
      <c r="L6" s="56" t="s">
        <v>353</v>
      </c>
      <c r="M6" s="56" t="s">
        <v>354</v>
      </c>
      <c r="N6" s="56" t="s">
        <v>355</v>
      </c>
      <c r="O6" s="32" t="s">
        <v>305</v>
      </c>
      <c r="P6" s="32" t="s">
        <v>265</v>
      </c>
      <c r="Q6" s="45" t="s">
        <v>922</v>
      </c>
      <c r="R6" s="32" t="s">
        <v>254</v>
      </c>
      <c r="S6" s="45" t="s">
        <v>96</v>
      </c>
      <c r="T6" s="42" t="str">
        <f>VLOOKUP(Tabla1[[#This Row],[AREA]],Hoja1!A:B,2,FALSE)</f>
        <v>08. Tráfico y movilidad</v>
      </c>
      <c r="U6" s="45" t="s">
        <v>131</v>
      </c>
      <c r="V6" s="42" t="str">
        <f>VLOOKUP(Tabla1[[#This Row],[PROGRAMA]],Hoja1!A:B,2,FALSE)</f>
        <v>1341. Movilidad</v>
      </c>
      <c r="W6" s="45">
        <v>22</v>
      </c>
      <c r="X6" s="45">
        <v>22799</v>
      </c>
    </row>
    <row r="7" spans="1:24" x14ac:dyDescent="0.25">
      <c r="A7" s="33">
        <v>220249000720</v>
      </c>
      <c r="B7" s="56" t="s">
        <v>349</v>
      </c>
      <c r="C7" s="34">
        <v>45658</v>
      </c>
      <c r="D7" s="33">
        <v>22025002324</v>
      </c>
      <c r="E7" s="56" t="s">
        <v>1174</v>
      </c>
      <c r="F7" s="35">
        <v>1891867.67</v>
      </c>
      <c r="G7" s="56" t="s">
        <v>404</v>
      </c>
      <c r="H7" s="56" t="s">
        <v>1175</v>
      </c>
      <c r="I7" s="33">
        <v>220</v>
      </c>
      <c r="J7" s="56" t="s">
        <v>352</v>
      </c>
      <c r="K7" s="56" t="s">
        <v>352</v>
      </c>
      <c r="L7" s="56" t="s">
        <v>357</v>
      </c>
      <c r="M7" s="56" t="s">
        <v>354</v>
      </c>
      <c r="N7" s="56" t="s">
        <v>355</v>
      </c>
      <c r="O7" s="32" t="s">
        <v>305</v>
      </c>
      <c r="P7" s="32" t="s">
        <v>265</v>
      </c>
      <c r="Q7" s="45" t="s">
        <v>922</v>
      </c>
      <c r="R7" s="32" t="s">
        <v>254</v>
      </c>
      <c r="S7" s="45" t="s">
        <v>94</v>
      </c>
      <c r="T7" s="42" t="str">
        <f>VLOOKUP(Tabla1[[#This Row],[AREA]],Hoja1!A:B,2,FALSE)</f>
        <v>06. Educación y cultura</v>
      </c>
      <c r="U7" s="45" t="s">
        <v>170</v>
      </c>
      <c r="V7" s="42" t="str">
        <f>VLOOKUP(Tabla1[[#This Row],[PROGRAMA]],Hoja1!A:B,2,FALSE)</f>
        <v>3232. Conservación y mantenimiento centros educación infantil y primaria</v>
      </c>
      <c r="W7" s="45">
        <v>22</v>
      </c>
      <c r="X7" s="45">
        <v>22700</v>
      </c>
    </row>
    <row r="8" spans="1:24" x14ac:dyDescent="0.25">
      <c r="A8" s="33">
        <v>220250005020</v>
      </c>
      <c r="B8" s="56" t="s">
        <v>495</v>
      </c>
      <c r="C8" s="34">
        <v>45737</v>
      </c>
      <c r="D8" s="33">
        <v>22025001224</v>
      </c>
      <c r="E8" s="56" t="s">
        <v>1176</v>
      </c>
      <c r="F8" s="35">
        <v>726</v>
      </c>
      <c r="G8" s="56" t="s">
        <v>872</v>
      </c>
      <c r="H8" s="56" t="s">
        <v>1177</v>
      </c>
      <c r="I8" s="33">
        <v>240</v>
      </c>
      <c r="J8" s="56" t="s">
        <v>352</v>
      </c>
      <c r="K8" s="56" t="s">
        <v>352</v>
      </c>
      <c r="L8" s="56" t="s">
        <v>357</v>
      </c>
      <c r="M8" s="56" t="s">
        <v>458</v>
      </c>
      <c r="N8" s="56" t="s">
        <v>429</v>
      </c>
      <c r="O8" s="32" t="s">
        <v>310</v>
      </c>
      <c r="P8" s="32" t="s">
        <v>265</v>
      </c>
      <c r="Q8" s="45" t="s">
        <v>922</v>
      </c>
      <c r="R8" s="32" t="s">
        <v>254</v>
      </c>
      <c r="S8" s="45" t="s">
        <v>96</v>
      </c>
      <c r="T8" s="42" t="str">
        <f>VLOOKUP(Tabla1[[#This Row],[AREA]],Hoja1!A:B,2,FALSE)</f>
        <v>08. Tráfico y movilidad</v>
      </c>
      <c r="U8" s="45" t="s">
        <v>131</v>
      </c>
      <c r="V8" s="42" t="str">
        <f>VLOOKUP(Tabla1[[#This Row],[PROGRAMA]],Hoja1!A:B,2,FALSE)</f>
        <v>1341. Movilidad</v>
      </c>
      <c r="W8" s="45">
        <v>22</v>
      </c>
      <c r="X8" s="45">
        <v>22699</v>
      </c>
    </row>
    <row r="9" spans="1:24" x14ac:dyDescent="0.25">
      <c r="A9" s="33">
        <v>220249000185</v>
      </c>
      <c r="B9" s="56" t="s">
        <v>349</v>
      </c>
      <c r="C9" s="34">
        <v>45658</v>
      </c>
      <c r="D9" s="33">
        <v>22025002250</v>
      </c>
      <c r="E9" s="56" t="s">
        <v>1167</v>
      </c>
      <c r="F9" s="35">
        <v>1800000</v>
      </c>
      <c r="G9" s="56" t="s">
        <v>370</v>
      </c>
      <c r="H9" s="56" t="s">
        <v>1178</v>
      </c>
      <c r="I9" s="33">
        <v>220</v>
      </c>
      <c r="J9" s="56" t="s">
        <v>371</v>
      </c>
      <c r="K9" s="56" t="s">
        <v>372</v>
      </c>
      <c r="L9" s="56" t="s">
        <v>357</v>
      </c>
      <c r="M9" s="56" t="s">
        <v>354</v>
      </c>
      <c r="N9" s="56" t="s">
        <v>355</v>
      </c>
      <c r="O9" s="32" t="s">
        <v>305</v>
      </c>
      <c r="P9" s="32" t="s">
        <v>265</v>
      </c>
      <c r="Q9" s="45" t="s">
        <v>922</v>
      </c>
      <c r="R9" s="32" t="s">
        <v>254</v>
      </c>
      <c r="S9" s="45" t="s">
        <v>98</v>
      </c>
      <c r="T9" s="42" t="str">
        <f>VLOOKUP(Tabla1[[#This Row],[AREA]],Hoja1!A:B,2,FALSE)</f>
        <v>10. Personas mayores, familia y servicios sociales</v>
      </c>
      <c r="U9" s="45" t="s">
        <v>153</v>
      </c>
      <c r="V9" s="42" t="str">
        <f>VLOOKUP(Tabla1[[#This Row],[PROGRAMA]],Hoja1!A:B,2,FALSE)</f>
        <v>2311. Intervención social</v>
      </c>
      <c r="W9" s="45">
        <v>22</v>
      </c>
      <c r="X9" s="45">
        <v>22799</v>
      </c>
    </row>
    <row r="10" spans="1:24" x14ac:dyDescent="0.25">
      <c r="A10" s="33">
        <v>220249000742</v>
      </c>
      <c r="B10" s="56" t="s">
        <v>349</v>
      </c>
      <c r="C10" s="34">
        <v>45658</v>
      </c>
      <c r="D10" s="33">
        <v>22025002342</v>
      </c>
      <c r="E10" s="56" t="s">
        <v>1182</v>
      </c>
      <c r="F10" s="35">
        <v>302185.81</v>
      </c>
      <c r="G10" s="56" t="s">
        <v>897</v>
      </c>
      <c r="H10" s="56" t="s">
        <v>1183</v>
      </c>
      <c r="I10" s="33">
        <v>220</v>
      </c>
      <c r="J10" s="56" t="s">
        <v>352</v>
      </c>
      <c r="K10" s="56" t="s">
        <v>352</v>
      </c>
      <c r="L10" s="56" t="s">
        <v>357</v>
      </c>
      <c r="M10" s="56" t="s">
        <v>354</v>
      </c>
      <c r="N10" s="56" t="s">
        <v>355</v>
      </c>
      <c r="O10" s="32" t="s">
        <v>309</v>
      </c>
      <c r="P10" s="32" t="s">
        <v>265</v>
      </c>
      <c r="Q10" s="45" t="s">
        <v>922</v>
      </c>
      <c r="R10" s="32" t="s">
        <v>254</v>
      </c>
      <c r="S10" s="45" t="s">
        <v>91</v>
      </c>
      <c r="T10" s="42" t="str">
        <f>VLOOKUP(Tabla1[[#This Row],[AREA]],Hoja1!A:B,2,FALSE)</f>
        <v>02. Urbanismo y vivienda</v>
      </c>
      <c r="U10" s="45" t="s">
        <v>219</v>
      </c>
      <c r="V10" s="42" t="str">
        <f>VLOOKUP(Tabla1[[#This Row],[PROGRAMA]],Hoja1!A:B,2,FALSE)</f>
        <v>9331. Gestión del patrimonio</v>
      </c>
      <c r="W10" s="45">
        <v>22</v>
      </c>
      <c r="X10" s="45">
        <v>224</v>
      </c>
    </row>
    <row r="11" spans="1:24" x14ac:dyDescent="0.25">
      <c r="A11" s="33">
        <v>220249000733</v>
      </c>
      <c r="B11" s="56" t="s">
        <v>349</v>
      </c>
      <c r="C11" s="34">
        <v>45658</v>
      </c>
      <c r="D11" s="33">
        <v>22025002337</v>
      </c>
      <c r="E11" s="56" t="s">
        <v>1184</v>
      </c>
      <c r="F11" s="35">
        <v>260905.82</v>
      </c>
      <c r="G11" s="56" t="s">
        <v>40</v>
      </c>
      <c r="H11" s="56" t="s">
        <v>1185</v>
      </c>
      <c r="I11" s="33">
        <v>220</v>
      </c>
      <c r="J11" s="56" t="s">
        <v>356</v>
      </c>
      <c r="K11" s="56" t="s">
        <v>356</v>
      </c>
      <c r="L11" s="56" t="s">
        <v>357</v>
      </c>
      <c r="M11" s="56" t="s">
        <v>354</v>
      </c>
      <c r="N11" s="56" t="s">
        <v>355</v>
      </c>
      <c r="O11" s="32" t="s">
        <v>305</v>
      </c>
      <c r="P11" s="32" t="s">
        <v>265</v>
      </c>
      <c r="Q11" s="45" t="s">
        <v>922</v>
      </c>
      <c r="R11" s="32" t="s">
        <v>254</v>
      </c>
      <c r="S11" s="45" t="s">
        <v>91</v>
      </c>
      <c r="T11" s="42" t="str">
        <f>VLOOKUP(Tabla1[[#This Row],[AREA]],Hoja1!A:B,2,FALSE)</f>
        <v>02. Urbanismo y vivienda</v>
      </c>
      <c r="U11" s="45" t="s">
        <v>220</v>
      </c>
      <c r="V11" s="42" t="str">
        <f>VLOOKUP(Tabla1[[#This Row],[PROGRAMA]],Hoja1!A:B,2,FALSE)</f>
        <v>9332. Mantenimiento de edificios e instalaciones municipales</v>
      </c>
      <c r="W11" s="45">
        <v>22</v>
      </c>
      <c r="X11" s="45">
        <v>22700</v>
      </c>
    </row>
    <row r="12" spans="1:24" x14ac:dyDescent="0.25">
      <c r="A12" s="33">
        <v>220249000203</v>
      </c>
      <c r="B12" s="56" t="s">
        <v>349</v>
      </c>
      <c r="C12" s="34">
        <v>45658</v>
      </c>
      <c r="D12" s="33">
        <v>22025001876</v>
      </c>
      <c r="E12" s="56" t="s">
        <v>1182</v>
      </c>
      <c r="F12" s="35">
        <v>226374.15</v>
      </c>
      <c r="G12" s="56" t="s">
        <v>653</v>
      </c>
      <c r="H12" s="56" t="s">
        <v>1186</v>
      </c>
      <c r="I12" s="33">
        <v>220</v>
      </c>
      <c r="J12" s="56" t="s">
        <v>427</v>
      </c>
      <c r="K12" s="56" t="s">
        <v>427</v>
      </c>
      <c r="L12" s="56" t="s">
        <v>381</v>
      </c>
      <c r="M12" s="56" t="s">
        <v>354</v>
      </c>
      <c r="N12" s="56" t="s">
        <v>355</v>
      </c>
      <c r="O12" s="32" t="s">
        <v>309</v>
      </c>
      <c r="P12" s="32" t="s">
        <v>265</v>
      </c>
      <c r="Q12" s="45" t="s">
        <v>922</v>
      </c>
      <c r="R12" s="32" t="s">
        <v>254</v>
      </c>
      <c r="S12" s="45" t="s">
        <v>91</v>
      </c>
      <c r="T12" s="42" t="str">
        <f>VLOOKUP(Tabla1[[#This Row],[AREA]],Hoja1!A:B,2,FALSE)</f>
        <v>02. Urbanismo y vivienda</v>
      </c>
      <c r="U12" s="45" t="s">
        <v>219</v>
      </c>
      <c r="V12" s="42" t="str">
        <f>VLOOKUP(Tabla1[[#This Row],[PROGRAMA]],Hoja1!A:B,2,FALSE)</f>
        <v>9331. Gestión del patrimonio</v>
      </c>
      <c r="W12" s="45">
        <v>22</v>
      </c>
      <c r="X12" s="45">
        <v>224</v>
      </c>
    </row>
    <row r="13" spans="1:24" x14ac:dyDescent="0.25">
      <c r="A13" s="33">
        <v>220249000727</v>
      </c>
      <c r="B13" s="56" t="s">
        <v>349</v>
      </c>
      <c r="C13" s="34">
        <v>45658</v>
      </c>
      <c r="D13" s="33">
        <v>22025002331</v>
      </c>
      <c r="E13" s="56" t="s">
        <v>1187</v>
      </c>
      <c r="F13" s="35">
        <v>196698.95</v>
      </c>
      <c r="G13" s="56" t="s">
        <v>40</v>
      </c>
      <c r="H13" s="56" t="s">
        <v>1188</v>
      </c>
      <c r="I13" s="33">
        <v>220</v>
      </c>
      <c r="J13" s="56" t="s">
        <v>356</v>
      </c>
      <c r="K13" s="56" t="s">
        <v>356</v>
      </c>
      <c r="L13" s="56" t="s">
        <v>357</v>
      </c>
      <c r="M13" s="56" t="s">
        <v>354</v>
      </c>
      <c r="N13" s="56" t="s">
        <v>355</v>
      </c>
      <c r="O13" s="32" t="s">
        <v>305</v>
      </c>
      <c r="P13" s="32" t="s">
        <v>265</v>
      </c>
      <c r="Q13" s="45" t="s">
        <v>922</v>
      </c>
      <c r="R13" s="32" t="s">
        <v>254</v>
      </c>
      <c r="S13" s="45" t="s">
        <v>291</v>
      </c>
      <c r="T13" s="42" t="str">
        <f>VLOOKUP(Tabla1[[#This Row],[AREA]],Hoja1!A:B,2,FALSE)</f>
        <v>11. Salud pública y seguridad ciudadana</v>
      </c>
      <c r="U13" s="45" t="s">
        <v>129</v>
      </c>
      <c r="V13" s="42" t="str">
        <f>VLOOKUP(Tabla1[[#This Row],[PROGRAMA]],Hoja1!A:B,2,FALSE)</f>
        <v>1321. Policía municipal</v>
      </c>
      <c r="W13" s="45">
        <v>22</v>
      </c>
      <c r="X13" s="45">
        <v>22700</v>
      </c>
    </row>
    <row r="14" spans="1:24" x14ac:dyDescent="0.25">
      <c r="A14" s="33">
        <v>220249001032</v>
      </c>
      <c r="B14" s="56" t="s">
        <v>349</v>
      </c>
      <c r="C14" s="34">
        <v>45658</v>
      </c>
      <c r="D14" s="33">
        <v>22025002212</v>
      </c>
      <c r="E14" s="56" t="s">
        <v>1194</v>
      </c>
      <c r="F14" s="35">
        <v>900000</v>
      </c>
      <c r="G14" s="56" t="s">
        <v>364</v>
      </c>
      <c r="H14" s="56" t="s">
        <v>1195</v>
      </c>
      <c r="I14" s="33">
        <v>220</v>
      </c>
      <c r="J14" s="56" t="s">
        <v>365</v>
      </c>
      <c r="K14" s="56" t="s">
        <v>365</v>
      </c>
      <c r="L14" s="56" t="s">
        <v>357</v>
      </c>
      <c r="M14" s="56" t="s">
        <v>354</v>
      </c>
      <c r="N14" s="56" t="s">
        <v>355</v>
      </c>
      <c r="O14" s="32" t="s">
        <v>305</v>
      </c>
      <c r="P14" s="32" t="s">
        <v>265</v>
      </c>
      <c r="Q14" s="45" t="s">
        <v>922</v>
      </c>
      <c r="R14" s="32" t="s">
        <v>254</v>
      </c>
      <c r="S14" s="45" t="s">
        <v>291</v>
      </c>
      <c r="T14" s="42" t="str">
        <f>VLOOKUP(Tabla1[[#This Row],[AREA]],Hoja1!A:B,2,FALSE)</f>
        <v>11. Salud pública y seguridad ciudadana</v>
      </c>
      <c r="U14" s="45" t="s">
        <v>129</v>
      </c>
      <c r="V14" s="42" t="str">
        <f>VLOOKUP(Tabla1[[#This Row],[PROGRAMA]],Hoja1!A:B,2,FALSE)</f>
        <v>1321. Policía municipal</v>
      </c>
      <c r="W14" s="45">
        <v>22</v>
      </c>
      <c r="X14" s="45">
        <v>22701</v>
      </c>
    </row>
    <row r="15" spans="1:24" x14ac:dyDescent="0.25">
      <c r="A15" s="33">
        <v>220249000732</v>
      </c>
      <c r="B15" s="56" t="s">
        <v>349</v>
      </c>
      <c r="C15" s="34">
        <v>45658</v>
      </c>
      <c r="D15" s="33">
        <v>22025002336</v>
      </c>
      <c r="E15" s="56" t="s">
        <v>1184</v>
      </c>
      <c r="F15" s="35">
        <v>55727.18</v>
      </c>
      <c r="G15" s="56" t="s">
        <v>431</v>
      </c>
      <c r="H15" s="56" t="s">
        <v>1196</v>
      </c>
      <c r="I15" s="33">
        <v>220</v>
      </c>
      <c r="J15" s="56" t="s">
        <v>432</v>
      </c>
      <c r="K15" s="56" t="s">
        <v>433</v>
      </c>
      <c r="L15" s="56" t="s">
        <v>357</v>
      </c>
      <c r="M15" s="56" t="s">
        <v>354</v>
      </c>
      <c r="N15" s="56" t="s">
        <v>355</v>
      </c>
      <c r="O15" s="32" t="s">
        <v>305</v>
      </c>
      <c r="P15" s="32" t="s">
        <v>265</v>
      </c>
      <c r="Q15" s="45" t="s">
        <v>922</v>
      </c>
      <c r="R15" s="32" t="s">
        <v>254</v>
      </c>
      <c r="S15" s="45" t="s">
        <v>91</v>
      </c>
      <c r="T15" s="42" t="str">
        <f>VLOOKUP(Tabla1[[#This Row],[AREA]],Hoja1!A:B,2,FALSE)</f>
        <v>02. Urbanismo y vivienda</v>
      </c>
      <c r="U15" s="45" t="s">
        <v>220</v>
      </c>
      <c r="V15" s="42" t="str">
        <f>VLOOKUP(Tabla1[[#This Row],[PROGRAMA]],Hoja1!A:B,2,FALSE)</f>
        <v>9332. Mantenimiento de edificios e instalaciones municipales</v>
      </c>
      <c r="W15" s="45">
        <v>22</v>
      </c>
      <c r="X15" s="45">
        <v>22700</v>
      </c>
    </row>
    <row r="16" spans="1:24" x14ac:dyDescent="0.25">
      <c r="A16" s="33">
        <v>220249000741</v>
      </c>
      <c r="B16" s="56" t="s">
        <v>349</v>
      </c>
      <c r="C16" s="34">
        <v>45658</v>
      </c>
      <c r="D16" s="33">
        <v>22025002341</v>
      </c>
      <c r="E16" s="56" t="s">
        <v>1182</v>
      </c>
      <c r="F16" s="35">
        <v>47430</v>
      </c>
      <c r="G16" s="56" t="s">
        <v>897</v>
      </c>
      <c r="H16" s="56" t="s">
        <v>1197</v>
      </c>
      <c r="I16" s="33">
        <v>220</v>
      </c>
      <c r="J16" s="56" t="s">
        <v>352</v>
      </c>
      <c r="K16" s="56" t="s">
        <v>352</v>
      </c>
      <c r="L16" s="56" t="s">
        <v>357</v>
      </c>
      <c r="M16" s="56" t="s">
        <v>354</v>
      </c>
      <c r="N16" s="56" t="s">
        <v>355</v>
      </c>
      <c r="O16" s="32" t="s">
        <v>309</v>
      </c>
      <c r="P16" s="32" t="s">
        <v>265</v>
      </c>
      <c r="Q16" s="45" t="s">
        <v>922</v>
      </c>
      <c r="R16" s="32" t="s">
        <v>254</v>
      </c>
      <c r="S16" s="45" t="s">
        <v>91</v>
      </c>
      <c r="T16" s="42" t="str">
        <f>VLOOKUP(Tabla1[[#This Row],[AREA]],Hoja1!A:B,2,FALSE)</f>
        <v>02. Urbanismo y vivienda</v>
      </c>
      <c r="U16" s="45" t="s">
        <v>219</v>
      </c>
      <c r="V16" s="42" t="str">
        <f>VLOOKUP(Tabla1[[#This Row],[PROGRAMA]],Hoja1!A:B,2,FALSE)</f>
        <v>9331. Gestión del patrimonio</v>
      </c>
      <c r="W16" s="45">
        <v>22</v>
      </c>
      <c r="X16" s="45">
        <v>224</v>
      </c>
    </row>
    <row r="17" spans="1:24" x14ac:dyDescent="0.25">
      <c r="A17" s="33">
        <v>220249000478</v>
      </c>
      <c r="B17" s="56" t="s">
        <v>349</v>
      </c>
      <c r="C17" s="34">
        <v>45658</v>
      </c>
      <c r="D17" s="33">
        <v>22025001931</v>
      </c>
      <c r="E17" s="56" t="s">
        <v>1198</v>
      </c>
      <c r="F17" s="35">
        <v>24589.040000000001</v>
      </c>
      <c r="G17" s="56" t="s">
        <v>673</v>
      </c>
      <c r="H17" s="56" t="s">
        <v>1199</v>
      </c>
      <c r="I17" s="33">
        <v>220</v>
      </c>
      <c r="J17" s="56" t="s">
        <v>674</v>
      </c>
      <c r="K17" s="56" t="s">
        <v>427</v>
      </c>
      <c r="L17" s="56" t="s">
        <v>357</v>
      </c>
      <c r="M17" s="56" t="s">
        <v>354</v>
      </c>
      <c r="N17" s="56" t="s">
        <v>355</v>
      </c>
      <c r="O17" s="32" t="s">
        <v>305</v>
      </c>
      <c r="P17" s="32" t="s">
        <v>265</v>
      </c>
      <c r="Q17" s="45" t="s">
        <v>922</v>
      </c>
      <c r="R17" s="32" t="s">
        <v>254</v>
      </c>
      <c r="S17" s="45" t="s">
        <v>93</v>
      </c>
      <c r="T17" s="42" t="str">
        <f>VLOOKUP(Tabla1[[#This Row],[AREA]],Hoja1!A:B,2,FALSE)</f>
        <v>04. Hacienda, personal y modernización administrativa</v>
      </c>
      <c r="U17" s="45" t="s">
        <v>166</v>
      </c>
      <c r="V17" s="42" t="str">
        <f>VLOOKUP(Tabla1[[#This Row],[PROGRAMA]],Hoja1!A:B,2,FALSE)</f>
        <v>3121. Prevención y salud laboral</v>
      </c>
      <c r="W17" s="45">
        <v>22</v>
      </c>
      <c r="X17" s="45">
        <v>22706</v>
      </c>
    </row>
    <row r="18" spans="1:24" x14ac:dyDescent="0.25">
      <c r="A18" s="33">
        <v>220249000905</v>
      </c>
      <c r="B18" s="56" t="s">
        <v>349</v>
      </c>
      <c r="C18" s="34">
        <v>45658</v>
      </c>
      <c r="D18" s="33">
        <v>22025002112</v>
      </c>
      <c r="E18" s="56" t="s">
        <v>1200</v>
      </c>
      <c r="F18" s="35">
        <v>23763.47</v>
      </c>
      <c r="G18" s="56" t="s">
        <v>446</v>
      </c>
      <c r="H18" s="56" t="s">
        <v>1201</v>
      </c>
      <c r="I18" s="33">
        <v>220</v>
      </c>
      <c r="J18" s="56" t="s">
        <v>356</v>
      </c>
      <c r="K18" s="56" t="s">
        <v>356</v>
      </c>
      <c r="L18" s="56" t="s">
        <v>357</v>
      </c>
      <c r="M18" s="56" t="s">
        <v>354</v>
      </c>
      <c r="N18" s="56" t="s">
        <v>355</v>
      </c>
      <c r="O18" s="32" t="s">
        <v>305</v>
      </c>
      <c r="P18" s="32" t="s">
        <v>265</v>
      </c>
      <c r="Q18" s="45" t="s">
        <v>922</v>
      </c>
      <c r="R18" s="32" t="s">
        <v>254</v>
      </c>
      <c r="S18" s="45" t="s">
        <v>98</v>
      </c>
      <c r="T18" s="42" t="str">
        <f>VLOOKUP(Tabla1[[#This Row],[AREA]],Hoja1!A:B,2,FALSE)</f>
        <v>10. Personas mayores, familia y servicios sociales</v>
      </c>
      <c r="U18" s="45" t="s">
        <v>153</v>
      </c>
      <c r="V18" s="42" t="str">
        <f>VLOOKUP(Tabla1[[#This Row],[PROGRAMA]],Hoja1!A:B,2,FALSE)</f>
        <v>2311. Intervención social</v>
      </c>
      <c r="W18" s="45">
        <v>22</v>
      </c>
      <c r="X18" s="45">
        <v>22700</v>
      </c>
    </row>
    <row r="19" spans="1:24" x14ac:dyDescent="0.25">
      <c r="A19" s="33">
        <v>220250001682</v>
      </c>
      <c r="B19" s="56" t="s">
        <v>349</v>
      </c>
      <c r="C19" s="34">
        <v>45715</v>
      </c>
      <c r="D19" s="33">
        <v>22025000761</v>
      </c>
      <c r="E19" s="56" t="s">
        <v>1203</v>
      </c>
      <c r="F19" s="35">
        <v>19910.64</v>
      </c>
      <c r="G19" s="56" t="s">
        <v>1204</v>
      </c>
      <c r="H19" s="56" t="s">
        <v>1205</v>
      </c>
      <c r="I19" s="33">
        <v>220</v>
      </c>
      <c r="J19" s="56" t="s">
        <v>352</v>
      </c>
      <c r="K19" s="56" t="s">
        <v>352</v>
      </c>
      <c r="L19" s="56" t="s">
        <v>357</v>
      </c>
      <c r="M19" s="56" t="s">
        <v>458</v>
      </c>
      <c r="N19" s="56" t="s">
        <v>429</v>
      </c>
      <c r="O19" s="32" t="s">
        <v>310</v>
      </c>
      <c r="P19" s="32" t="s">
        <v>265</v>
      </c>
      <c r="Q19" s="45" t="s">
        <v>922</v>
      </c>
      <c r="R19" s="32" t="s">
        <v>254</v>
      </c>
      <c r="S19" s="45" t="s">
        <v>89</v>
      </c>
      <c r="T19" s="42" t="str">
        <f>VLOOKUP(Tabla1[[#This Row],[AREA]],Hoja1!A:B,2,FALSE)</f>
        <v>01. Alcaldía</v>
      </c>
      <c r="U19" s="45" t="s">
        <v>212</v>
      </c>
      <c r="V19" s="42" t="str">
        <f>VLOOKUP(Tabla1[[#This Row],[PROGRAMA]],Hoja1!A:B,2,FALSE)</f>
        <v>9207. Gobierno y relaciones</v>
      </c>
      <c r="W19" s="45">
        <v>22</v>
      </c>
      <c r="X19" s="45">
        <v>22001</v>
      </c>
    </row>
    <row r="20" spans="1:24" x14ac:dyDescent="0.25">
      <c r="A20" s="33">
        <v>220249000148</v>
      </c>
      <c r="B20" s="56" t="s">
        <v>349</v>
      </c>
      <c r="C20" s="34">
        <v>45658</v>
      </c>
      <c r="D20" s="33">
        <v>22025002244</v>
      </c>
      <c r="E20" s="56" t="s">
        <v>1206</v>
      </c>
      <c r="F20" s="35">
        <v>19676.8</v>
      </c>
      <c r="G20" s="56" t="s">
        <v>976</v>
      </c>
      <c r="H20" s="56" t="s">
        <v>1207</v>
      </c>
      <c r="I20" s="33">
        <v>220</v>
      </c>
      <c r="J20" s="56" t="s">
        <v>356</v>
      </c>
      <c r="K20" s="56" t="s">
        <v>356</v>
      </c>
      <c r="L20" s="56" t="s">
        <v>357</v>
      </c>
      <c r="M20" s="56" t="s">
        <v>354</v>
      </c>
      <c r="N20" s="56" t="s">
        <v>355</v>
      </c>
      <c r="O20" s="32" t="s">
        <v>305</v>
      </c>
      <c r="P20" s="32" t="s">
        <v>265</v>
      </c>
      <c r="Q20" s="45" t="s">
        <v>922</v>
      </c>
      <c r="R20" s="32" t="s">
        <v>254</v>
      </c>
      <c r="S20" s="45" t="s">
        <v>98</v>
      </c>
      <c r="T20" s="42" t="str">
        <f>VLOOKUP(Tabla1[[#This Row],[AREA]],Hoja1!A:B,2,FALSE)</f>
        <v>10. Personas mayores, familia y servicios sociales</v>
      </c>
      <c r="U20" s="45" t="s">
        <v>155</v>
      </c>
      <c r="V20" s="42" t="str">
        <f>VLOOKUP(Tabla1[[#This Row],[PROGRAMA]],Hoja1!A:B,2,FALSE)</f>
        <v>2312. Iniciativas sociales</v>
      </c>
      <c r="W20" s="45">
        <v>22</v>
      </c>
      <c r="X20" s="45">
        <v>22606</v>
      </c>
    </row>
    <row r="21" spans="1:24" x14ac:dyDescent="0.25">
      <c r="A21" s="33">
        <v>220250002462</v>
      </c>
      <c r="B21" s="56" t="s">
        <v>349</v>
      </c>
      <c r="C21" s="34">
        <v>45721</v>
      </c>
      <c r="D21" s="33">
        <v>22025001315</v>
      </c>
      <c r="E21" s="56" t="s">
        <v>1208</v>
      </c>
      <c r="F21" s="35">
        <v>18029</v>
      </c>
      <c r="G21" s="56" t="s">
        <v>1209</v>
      </c>
      <c r="H21" s="56" t="s">
        <v>1210</v>
      </c>
      <c r="I21" s="33">
        <v>220</v>
      </c>
      <c r="J21" s="56" t="s">
        <v>625</v>
      </c>
      <c r="K21" s="56" t="s">
        <v>625</v>
      </c>
      <c r="L21" s="56" t="s">
        <v>357</v>
      </c>
      <c r="M21" s="56" t="s">
        <v>458</v>
      </c>
      <c r="N21" s="56" t="s">
        <v>429</v>
      </c>
      <c r="O21" s="32" t="s">
        <v>310</v>
      </c>
      <c r="P21" s="32" t="s">
        <v>265</v>
      </c>
      <c r="Q21" s="45" t="s">
        <v>922</v>
      </c>
      <c r="R21" s="32" t="s">
        <v>254</v>
      </c>
      <c r="S21" s="45" t="s">
        <v>89</v>
      </c>
      <c r="T21" s="42" t="str">
        <f>VLOOKUP(Tabla1[[#This Row],[AREA]],Hoja1!A:B,2,FALSE)</f>
        <v>01. Alcaldía</v>
      </c>
      <c r="U21" s="45" t="s">
        <v>294</v>
      </c>
      <c r="V21" s="42" t="str">
        <f>VLOOKUP(Tabla1[[#This Row],[PROGRAMA]],Hoja1!A:B,2,FALSE)</f>
        <v>4331. Desarrollo empresarial</v>
      </c>
      <c r="W21" s="45">
        <v>22</v>
      </c>
      <c r="X21" s="45">
        <v>22799</v>
      </c>
    </row>
    <row r="22" spans="1:24" x14ac:dyDescent="0.25">
      <c r="A22" s="33">
        <v>220249000684</v>
      </c>
      <c r="B22" s="56" t="s">
        <v>349</v>
      </c>
      <c r="C22" s="34">
        <v>45658</v>
      </c>
      <c r="D22" s="33">
        <v>22025002313</v>
      </c>
      <c r="E22" s="56" t="s">
        <v>1211</v>
      </c>
      <c r="F22" s="35">
        <v>18000</v>
      </c>
      <c r="G22" s="56" t="s">
        <v>456</v>
      </c>
      <c r="H22" s="56" t="s">
        <v>1212</v>
      </c>
      <c r="I22" s="33">
        <v>220</v>
      </c>
      <c r="J22" s="56" t="s">
        <v>352</v>
      </c>
      <c r="K22" s="56" t="s">
        <v>352</v>
      </c>
      <c r="L22" s="56" t="s">
        <v>367</v>
      </c>
      <c r="M22" s="56" t="s">
        <v>354</v>
      </c>
      <c r="N22" s="56" t="s">
        <v>355</v>
      </c>
      <c r="O22" s="32" t="s">
        <v>305</v>
      </c>
      <c r="P22" s="32" t="s">
        <v>265</v>
      </c>
      <c r="Q22" s="45" t="s">
        <v>922</v>
      </c>
      <c r="R22" s="32" t="s">
        <v>254</v>
      </c>
      <c r="S22" s="45" t="s">
        <v>91</v>
      </c>
      <c r="T22" s="42" t="str">
        <f>VLOOKUP(Tabla1[[#This Row],[AREA]],Hoja1!A:B,2,FALSE)</f>
        <v>02. Urbanismo y vivienda</v>
      </c>
      <c r="U22" s="45" t="s">
        <v>220</v>
      </c>
      <c r="V22" s="42" t="str">
        <f>VLOOKUP(Tabla1[[#This Row],[PROGRAMA]],Hoja1!A:B,2,FALSE)</f>
        <v>9332. Mantenimiento de edificios e instalaciones municipales</v>
      </c>
      <c r="W22" s="45">
        <v>22</v>
      </c>
      <c r="X22" s="45">
        <v>22103</v>
      </c>
    </row>
    <row r="23" spans="1:24" x14ac:dyDescent="0.25">
      <c r="A23" s="33">
        <v>220250002455</v>
      </c>
      <c r="B23" s="56" t="s">
        <v>349</v>
      </c>
      <c r="C23" s="34">
        <v>45721</v>
      </c>
      <c r="D23" s="33">
        <v>22025001138</v>
      </c>
      <c r="E23" s="56" t="s">
        <v>1208</v>
      </c>
      <c r="F23" s="35">
        <v>17968.5</v>
      </c>
      <c r="G23" s="56" t="s">
        <v>1213</v>
      </c>
      <c r="H23" s="56" t="s">
        <v>1214</v>
      </c>
      <c r="I23" s="33">
        <v>220</v>
      </c>
      <c r="J23" s="56" t="s">
        <v>356</v>
      </c>
      <c r="K23" s="56" t="s">
        <v>356</v>
      </c>
      <c r="L23" s="56" t="s">
        <v>357</v>
      </c>
      <c r="M23" s="56" t="s">
        <v>458</v>
      </c>
      <c r="N23" s="56" t="s">
        <v>429</v>
      </c>
      <c r="O23" s="32" t="s">
        <v>310</v>
      </c>
      <c r="P23" s="32" t="s">
        <v>265</v>
      </c>
      <c r="Q23" s="45" t="s">
        <v>922</v>
      </c>
      <c r="R23" s="32" t="s">
        <v>254</v>
      </c>
      <c r="S23" s="45" t="s">
        <v>89</v>
      </c>
      <c r="T23" s="42" t="str">
        <f>VLOOKUP(Tabla1[[#This Row],[AREA]],Hoja1!A:B,2,FALSE)</f>
        <v>01. Alcaldía</v>
      </c>
      <c r="U23" s="45" t="s">
        <v>294</v>
      </c>
      <c r="V23" s="42" t="str">
        <f>VLOOKUP(Tabla1[[#This Row],[PROGRAMA]],Hoja1!A:B,2,FALSE)</f>
        <v>4331. Desarrollo empresarial</v>
      </c>
      <c r="W23" s="45">
        <v>22</v>
      </c>
      <c r="X23" s="45">
        <v>22799</v>
      </c>
    </row>
    <row r="24" spans="1:24" x14ac:dyDescent="0.25">
      <c r="A24" s="33">
        <v>220249000839</v>
      </c>
      <c r="B24" s="56" t="s">
        <v>349</v>
      </c>
      <c r="C24" s="34">
        <v>45658</v>
      </c>
      <c r="D24" s="33">
        <v>22025002060</v>
      </c>
      <c r="E24" s="56" t="s">
        <v>1215</v>
      </c>
      <c r="F24" s="35">
        <v>17932.2</v>
      </c>
      <c r="G24" s="56" t="s">
        <v>1216</v>
      </c>
      <c r="H24" s="56" t="s">
        <v>1217</v>
      </c>
      <c r="I24" s="33">
        <v>220</v>
      </c>
      <c r="J24" s="56" t="s">
        <v>982</v>
      </c>
      <c r="K24" s="56" t="s">
        <v>982</v>
      </c>
      <c r="L24" s="56" t="s">
        <v>357</v>
      </c>
      <c r="M24" s="56" t="s">
        <v>458</v>
      </c>
      <c r="N24" s="56" t="s">
        <v>429</v>
      </c>
      <c r="O24" s="32" t="s">
        <v>310</v>
      </c>
      <c r="P24" s="32" t="s">
        <v>265</v>
      </c>
      <c r="Q24" s="45" t="s">
        <v>922</v>
      </c>
      <c r="R24" s="32" t="s">
        <v>254</v>
      </c>
      <c r="S24" s="45" t="s">
        <v>98</v>
      </c>
      <c r="T24" s="42" t="str">
        <f>VLOOKUP(Tabla1[[#This Row],[AREA]],Hoja1!A:B,2,FALSE)</f>
        <v>10. Personas mayores, familia y servicios sociales</v>
      </c>
      <c r="U24" s="45" t="s">
        <v>159</v>
      </c>
      <c r="V24" s="42" t="str">
        <f>VLOOKUP(Tabla1[[#This Row],[PROGRAMA]],Hoja1!A:B,2,FALSE)</f>
        <v>2315. Políticas de Igualdad e infancia</v>
      </c>
      <c r="W24" s="45">
        <v>22</v>
      </c>
      <c r="X24" s="45">
        <v>22611</v>
      </c>
    </row>
    <row r="25" spans="1:24" x14ac:dyDescent="0.25">
      <c r="A25" s="33">
        <v>220249000877</v>
      </c>
      <c r="B25" s="56" t="s">
        <v>349</v>
      </c>
      <c r="C25" s="34">
        <v>45658</v>
      </c>
      <c r="D25" s="33">
        <v>22025002095</v>
      </c>
      <c r="E25" s="56" t="s">
        <v>1218</v>
      </c>
      <c r="F25" s="35">
        <v>17800</v>
      </c>
      <c r="G25" s="56" t="s">
        <v>37</v>
      </c>
      <c r="H25" s="56" t="s">
        <v>1219</v>
      </c>
      <c r="I25" s="33">
        <v>220</v>
      </c>
      <c r="J25" s="56" t="s">
        <v>356</v>
      </c>
      <c r="K25" s="56" t="s">
        <v>356</v>
      </c>
      <c r="L25" s="56" t="s">
        <v>357</v>
      </c>
      <c r="M25" s="56" t="s">
        <v>458</v>
      </c>
      <c r="N25" s="56" t="s">
        <v>429</v>
      </c>
      <c r="O25" s="32" t="s">
        <v>310</v>
      </c>
      <c r="P25" s="32" t="s">
        <v>265</v>
      </c>
      <c r="Q25" s="45" t="s">
        <v>922</v>
      </c>
      <c r="R25" s="32" t="s">
        <v>254</v>
      </c>
      <c r="S25" s="45" t="s">
        <v>94</v>
      </c>
      <c r="T25" s="42" t="str">
        <f>VLOOKUP(Tabla1[[#This Row],[AREA]],Hoja1!A:B,2,FALSE)</f>
        <v>06. Educación y cultura</v>
      </c>
      <c r="U25" s="45" t="s">
        <v>170</v>
      </c>
      <c r="V25" s="42" t="str">
        <f>VLOOKUP(Tabla1[[#This Row],[PROGRAMA]],Hoja1!A:B,2,FALSE)</f>
        <v>3232. Conservación y mantenimiento centros educación infantil y primaria</v>
      </c>
      <c r="W25" s="45">
        <v>21</v>
      </c>
      <c r="X25" s="45">
        <v>213</v>
      </c>
    </row>
    <row r="26" spans="1:24" x14ac:dyDescent="0.25">
      <c r="A26" s="33">
        <v>220229000814</v>
      </c>
      <c r="B26" s="56" t="s">
        <v>349</v>
      </c>
      <c r="C26" s="34">
        <v>45658</v>
      </c>
      <c r="D26" s="33">
        <v>22025001595</v>
      </c>
      <c r="E26" s="56" t="s">
        <v>1220</v>
      </c>
      <c r="F26" s="35">
        <v>876568</v>
      </c>
      <c r="G26" s="56" t="s">
        <v>739</v>
      </c>
      <c r="H26" s="56" t="s">
        <v>363</v>
      </c>
      <c r="I26" s="33">
        <v>220</v>
      </c>
      <c r="J26" s="56" t="s">
        <v>352</v>
      </c>
      <c r="K26" s="56" t="s">
        <v>352</v>
      </c>
      <c r="L26" s="56" t="s">
        <v>357</v>
      </c>
      <c r="M26" s="56" t="s">
        <v>354</v>
      </c>
      <c r="N26" s="56" t="s">
        <v>355</v>
      </c>
      <c r="O26" s="32" t="s">
        <v>305</v>
      </c>
      <c r="P26" s="32" t="s">
        <v>265</v>
      </c>
      <c r="Q26" s="45" t="s">
        <v>922</v>
      </c>
      <c r="R26" s="32" t="s">
        <v>254</v>
      </c>
      <c r="S26" s="45" t="s">
        <v>98</v>
      </c>
      <c r="T26" s="42" t="str">
        <f>VLOOKUP(Tabla1[[#This Row],[AREA]],Hoja1!A:B,2,FALSE)</f>
        <v>10. Personas mayores, familia y servicios sociales</v>
      </c>
      <c r="U26" s="45" t="s">
        <v>155</v>
      </c>
      <c r="V26" s="42" t="str">
        <f>VLOOKUP(Tabla1[[#This Row],[PROGRAMA]],Hoja1!A:B,2,FALSE)</f>
        <v>2312. Iniciativas sociales</v>
      </c>
      <c r="W26" s="45">
        <v>22</v>
      </c>
      <c r="X26" s="45">
        <v>22799</v>
      </c>
    </row>
    <row r="27" spans="1:24" x14ac:dyDescent="0.25">
      <c r="A27" s="33">
        <v>220249000175</v>
      </c>
      <c r="B27" s="56" t="s">
        <v>349</v>
      </c>
      <c r="C27" s="34">
        <v>45658</v>
      </c>
      <c r="D27" s="33">
        <v>22025002247</v>
      </c>
      <c r="E27" s="56" t="s">
        <v>1167</v>
      </c>
      <c r="F27" s="35">
        <v>843744</v>
      </c>
      <c r="G27" s="56" t="s">
        <v>956</v>
      </c>
      <c r="H27" s="56" t="s">
        <v>1221</v>
      </c>
      <c r="I27" s="33">
        <v>220</v>
      </c>
      <c r="J27" s="56" t="s">
        <v>356</v>
      </c>
      <c r="K27" s="56" t="s">
        <v>356</v>
      </c>
      <c r="L27" s="56" t="s">
        <v>357</v>
      </c>
      <c r="M27" s="56" t="s">
        <v>354</v>
      </c>
      <c r="N27" s="56" t="s">
        <v>355</v>
      </c>
      <c r="O27" s="32" t="s">
        <v>305</v>
      </c>
      <c r="P27" s="32" t="s">
        <v>265</v>
      </c>
      <c r="Q27" s="45" t="s">
        <v>922</v>
      </c>
      <c r="R27" s="32" t="s">
        <v>254</v>
      </c>
      <c r="S27" s="45" t="s">
        <v>98</v>
      </c>
      <c r="T27" s="42" t="str">
        <f>VLOOKUP(Tabla1[[#This Row],[AREA]],Hoja1!A:B,2,FALSE)</f>
        <v>10. Personas mayores, familia y servicios sociales</v>
      </c>
      <c r="U27" s="45" t="s">
        <v>153</v>
      </c>
      <c r="V27" s="42" t="str">
        <f>VLOOKUP(Tabla1[[#This Row],[PROGRAMA]],Hoja1!A:B,2,FALSE)</f>
        <v>2311. Intervención social</v>
      </c>
      <c r="W27" s="45">
        <v>22</v>
      </c>
      <c r="X27" s="45">
        <v>22799</v>
      </c>
    </row>
    <row r="28" spans="1:24" x14ac:dyDescent="0.25">
      <c r="A28" s="33">
        <v>220249000679</v>
      </c>
      <c r="B28" s="56" t="s">
        <v>349</v>
      </c>
      <c r="C28" s="34">
        <v>45658</v>
      </c>
      <c r="D28" s="33">
        <v>22025002310</v>
      </c>
      <c r="E28" s="56" t="s">
        <v>1223</v>
      </c>
      <c r="F28" s="35">
        <v>811740.03</v>
      </c>
      <c r="G28" s="56" t="s">
        <v>1224</v>
      </c>
      <c r="H28" s="56" t="s">
        <v>1225</v>
      </c>
      <c r="I28" s="33">
        <v>220</v>
      </c>
      <c r="J28" s="56" t="s">
        <v>1226</v>
      </c>
      <c r="K28" s="56" t="s">
        <v>669</v>
      </c>
      <c r="L28" s="56" t="s">
        <v>357</v>
      </c>
      <c r="M28" s="56" t="s">
        <v>354</v>
      </c>
      <c r="N28" s="56" t="s">
        <v>355</v>
      </c>
      <c r="O28" s="32" t="s">
        <v>305</v>
      </c>
      <c r="P28" s="32" t="s">
        <v>265</v>
      </c>
      <c r="Q28" s="45" t="s">
        <v>922</v>
      </c>
      <c r="R28" s="32" t="s">
        <v>254</v>
      </c>
      <c r="S28" s="45" t="s">
        <v>291</v>
      </c>
      <c r="T28" s="42" t="str">
        <f>VLOOKUP(Tabla1[[#This Row],[AREA]],Hoja1!A:B,2,FALSE)</f>
        <v>11. Salud pública y seguridad ciudadana</v>
      </c>
      <c r="U28" s="45" t="s">
        <v>141</v>
      </c>
      <c r="V28" s="42" t="str">
        <f>VLOOKUP(Tabla1[[#This Row],[PROGRAMA]],Hoja1!A:B,2,FALSE)</f>
        <v>1621. Recogida de residuos</v>
      </c>
      <c r="W28" s="45">
        <v>22</v>
      </c>
      <c r="X28" s="45">
        <v>22799</v>
      </c>
    </row>
    <row r="29" spans="1:24" x14ac:dyDescent="0.25">
      <c r="A29" s="33">
        <v>220249000857</v>
      </c>
      <c r="B29" s="56" t="s">
        <v>349</v>
      </c>
      <c r="C29" s="34">
        <v>45658</v>
      </c>
      <c r="D29" s="33">
        <v>22025002075</v>
      </c>
      <c r="E29" s="56" t="s">
        <v>1208</v>
      </c>
      <c r="F29" s="35">
        <v>16940</v>
      </c>
      <c r="G29" s="56" t="s">
        <v>279</v>
      </c>
      <c r="H29" s="56" t="s">
        <v>1227</v>
      </c>
      <c r="I29" s="33">
        <v>220</v>
      </c>
      <c r="J29" s="56" t="s">
        <v>356</v>
      </c>
      <c r="K29" s="56" t="s">
        <v>356</v>
      </c>
      <c r="L29" s="56" t="s">
        <v>357</v>
      </c>
      <c r="M29" s="56" t="s">
        <v>458</v>
      </c>
      <c r="N29" s="56" t="s">
        <v>429</v>
      </c>
      <c r="O29" s="32" t="s">
        <v>995</v>
      </c>
      <c r="P29" s="32" t="s">
        <v>265</v>
      </c>
      <c r="Q29" s="45" t="s">
        <v>922</v>
      </c>
      <c r="R29" s="32" t="s">
        <v>254</v>
      </c>
      <c r="S29" s="45" t="s">
        <v>89</v>
      </c>
      <c r="T29" s="42" t="str">
        <f>VLOOKUP(Tabla1[[#This Row],[AREA]],Hoja1!A:B,2,FALSE)</f>
        <v>01. Alcaldía</v>
      </c>
      <c r="U29" s="45" t="s">
        <v>294</v>
      </c>
      <c r="V29" s="42" t="str">
        <f>VLOOKUP(Tabla1[[#This Row],[PROGRAMA]],Hoja1!A:B,2,FALSE)</f>
        <v>4331. Desarrollo empresarial</v>
      </c>
      <c r="W29" s="45">
        <v>22</v>
      </c>
      <c r="X29" s="45">
        <v>22799</v>
      </c>
    </row>
    <row r="30" spans="1:24" x14ac:dyDescent="0.25">
      <c r="A30" s="33">
        <v>220249000835</v>
      </c>
      <c r="B30" s="56" t="s">
        <v>349</v>
      </c>
      <c r="C30" s="34">
        <v>45658</v>
      </c>
      <c r="D30" s="33">
        <v>22025002056</v>
      </c>
      <c r="E30" s="56" t="s">
        <v>1228</v>
      </c>
      <c r="F30" s="35">
        <v>16445</v>
      </c>
      <c r="G30" s="56" t="s">
        <v>1229</v>
      </c>
      <c r="H30" s="56" t="s">
        <v>1230</v>
      </c>
      <c r="I30" s="33">
        <v>220</v>
      </c>
      <c r="J30" s="56" t="s">
        <v>525</v>
      </c>
      <c r="K30" s="56" t="s">
        <v>356</v>
      </c>
      <c r="L30" s="56" t="s">
        <v>357</v>
      </c>
      <c r="M30" s="56" t="s">
        <v>458</v>
      </c>
      <c r="N30" s="56" t="s">
        <v>429</v>
      </c>
      <c r="O30" s="32" t="s">
        <v>310</v>
      </c>
      <c r="P30" s="32" t="s">
        <v>265</v>
      </c>
      <c r="Q30" s="45" t="s">
        <v>922</v>
      </c>
      <c r="R30" s="32" t="s">
        <v>254</v>
      </c>
      <c r="S30" s="45" t="s">
        <v>98</v>
      </c>
      <c r="T30" s="42" t="str">
        <f>VLOOKUP(Tabla1[[#This Row],[AREA]],Hoja1!A:B,2,FALSE)</f>
        <v>10. Personas mayores, familia y servicios sociales</v>
      </c>
      <c r="U30" s="45" t="s">
        <v>159</v>
      </c>
      <c r="V30" s="42" t="str">
        <f>VLOOKUP(Tabla1[[#This Row],[PROGRAMA]],Hoja1!A:B,2,FALSE)</f>
        <v>2315. Políticas de Igualdad e infancia</v>
      </c>
      <c r="W30" s="45">
        <v>22</v>
      </c>
      <c r="X30" s="45">
        <v>22619</v>
      </c>
    </row>
    <row r="31" spans="1:24" x14ac:dyDescent="0.25">
      <c r="A31" s="33">
        <v>220250003396</v>
      </c>
      <c r="B31" s="56" t="s">
        <v>349</v>
      </c>
      <c r="C31" s="34">
        <v>45729</v>
      </c>
      <c r="D31" s="33">
        <v>22025000876</v>
      </c>
      <c r="E31" s="56" t="s">
        <v>1231</v>
      </c>
      <c r="F31" s="35">
        <v>15840</v>
      </c>
      <c r="G31" s="56" t="s">
        <v>891</v>
      </c>
      <c r="H31" s="56" t="s">
        <v>1232</v>
      </c>
      <c r="I31" s="33">
        <v>220</v>
      </c>
      <c r="J31" s="56" t="s">
        <v>356</v>
      </c>
      <c r="K31" s="56" t="s">
        <v>356</v>
      </c>
      <c r="L31" s="56" t="s">
        <v>357</v>
      </c>
      <c r="M31" s="56" t="s">
        <v>458</v>
      </c>
      <c r="N31" s="56" t="s">
        <v>429</v>
      </c>
      <c r="O31" s="32" t="s">
        <v>310</v>
      </c>
      <c r="P31" s="32" t="s">
        <v>265</v>
      </c>
      <c r="Q31" s="45" t="s">
        <v>922</v>
      </c>
      <c r="R31" s="32" t="s">
        <v>254</v>
      </c>
      <c r="S31" s="45" t="s">
        <v>291</v>
      </c>
      <c r="T31" s="42" t="str">
        <f>VLOOKUP(Tabla1[[#This Row],[AREA]],Hoja1!A:B,2,FALSE)</f>
        <v>11. Salud pública y seguridad ciudadana</v>
      </c>
      <c r="U31" s="45" t="s">
        <v>141</v>
      </c>
      <c r="V31" s="42" t="str">
        <f>VLOOKUP(Tabla1[[#This Row],[PROGRAMA]],Hoja1!A:B,2,FALSE)</f>
        <v>1621. Recogida de residuos</v>
      </c>
      <c r="W31" s="45">
        <v>22</v>
      </c>
      <c r="X31" s="45">
        <v>22700</v>
      </c>
    </row>
    <row r="32" spans="1:24" x14ac:dyDescent="0.25">
      <c r="A32" s="33">
        <v>220250001112</v>
      </c>
      <c r="B32" s="56" t="s">
        <v>349</v>
      </c>
      <c r="C32" s="34">
        <v>45698</v>
      </c>
      <c r="D32" s="33">
        <v>22025000808</v>
      </c>
      <c r="E32" s="56" t="s">
        <v>1233</v>
      </c>
      <c r="F32" s="35">
        <v>15788.36</v>
      </c>
      <c r="G32" s="56" t="s">
        <v>454</v>
      </c>
      <c r="H32" s="56" t="s">
        <v>1234</v>
      </c>
      <c r="I32" s="33">
        <v>220</v>
      </c>
      <c r="J32" s="56" t="s">
        <v>455</v>
      </c>
      <c r="K32" s="56" t="s">
        <v>356</v>
      </c>
      <c r="L32" s="56" t="s">
        <v>357</v>
      </c>
      <c r="M32" s="56" t="s">
        <v>458</v>
      </c>
      <c r="N32" s="56" t="s">
        <v>429</v>
      </c>
      <c r="O32" s="32" t="s">
        <v>310</v>
      </c>
      <c r="P32" s="32" t="s">
        <v>265</v>
      </c>
      <c r="Q32" s="45" t="s">
        <v>922</v>
      </c>
      <c r="R32" s="32" t="s">
        <v>254</v>
      </c>
      <c r="S32" s="45" t="s">
        <v>89</v>
      </c>
      <c r="T32" s="42" t="str">
        <f>VLOOKUP(Tabla1[[#This Row],[AREA]],Hoja1!A:B,2,FALSE)</f>
        <v>01. Alcaldía</v>
      </c>
      <c r="U32" s="45" t="s">
        <v>206</v>
      </c>
      <c r="V32" s="42" t="str">
        <f>VLOOKUP(Tabla1[[#This Row],[PROGRAMA]],Hoja1!A:B,2,FALSE)</f>
        <v>9201. Secretaría General</v>
      </c>
      <c r="W32" s="45">
        <v>22</v>
      </c>
      <c r="X32" s="45">
        <v>22799</v>
      </c>
    </row>
    <row r="33" spans="1:24" x14ac:dyDescent="0.25">
      <c r="A33" s="33">
        <v>220250002484</v>
      </c>
      <c r="B33" s="56" t="s">
        <v>349</v>
      </c>
      <c r="C33" s="34">
        <v>45722</v>
      </c>
      <c r="D33" s="33">
        <v>22025002677</v>
      </c>
      <c r="E33" s="56" t="s">
        <v>1235</v>
      </c>
      <c r="F33" s="35">
        <v>14996.28</v>
      </c>
      <c r="G33" s="56" t="s">
        <v>71</v>
      </c>
      <c r="H33" s="56" t="s">
        <v>1236</v>
      </c>
      <c r="I33" s="33">
        <v>220</v>
      </c>
      <c r="J33" s="56" t="s">
        <v>352</v>
      </c>
      <c r="K33" s="56" t="s">
        <v>352</v>
      </c>
      <c r="L33" s="56" t="s">
        <v>367</v>
      </c>
      <c r="M33" s="56" t="s">
        <v>458</v>
      </c>
      <c r="N33" s="56" t="s">
        <v>429</v>
      </c>
      <c r="O33" s="32" t="s">
        <v>310</v>
      </c>
      <c r="P33" s="32" t="s">
        <v>265</v>
      </c>
      <c r="Q33" s="45" t="s">
        <v>922</v>
      </c>
      <c r="R33" s="32" t="s">
        <v>254</v>
      </c>
      <c r="S33" s="45" t="s">
        <v>94</v>
      </c>
      <c r="T33" s="42" t="str">
        <f>VLOOKUP(Tabla1[[#This Row],[AREA]],Hoja1!A:B,2,FALSE)</f>
        <v>06. Educación y cultura</v>
      </c>
      <c r="U33" s="45" t="s">
        <v>176</v>
      </c>
      <c r="V33" s="42" t="str">
        <f>VLOOKUP(Tabla1[[#This Row],[PROGRAMA]],Hoja1!A:B,2,FALSE)</f>
        <v>3321. Bibliotecas públicas</v>
      </c>
      <c r="W33" s="45">
        <v>22</v>
      </c>
      <c r="X33" s="45">
        <v>22001</v>
      </c>
    </row>
    <row r="34" spans="1:24" x14ac:dyDescent="0.25">
      <c r="A34" s="33">
        <v>220250006821</v>
      </c>
      <c r="B34" s="56" t="s">
        <v>526</v>
      </c>
      <c r="C34" s="34">
        <v>45744</v>
      </c>
      <c r="D34" s="33">
        <v>22025001122</v>
      </c>
      <c r="E34" s="56" t="s">
        <v>1237</v>
      </c>
      <c r="F34" s="35">
        <v>170.01</v>
      </c>
      <c r="G34" s="56" t="s">
        <v>938</v>
      </c>
      <c r="H34" s="56" t="s">
        <v>1238</v>
      </c>
      <c r="I34" s="33">
        <v>300</v>
      </c>
      <c r="J34" s="56" t="s">
        <v>356</v>
      </c>
      <c r="K34" s="56" t="s">
        <v>356</v>
      </c>
      <c r="L34" s="56" t="s">
        <v>357</v>
      </c>
      <c r="M34" s="56" t="s">
        <v>354</v>
      </c>
      <c r="N34" s="56" t="s">
        <v>355</v>
      </c>
      <c r="O34" s="32" t="s">
        <v>309</v>
      </c>
      <c r="P34" s="32" t="s">
        <v>265</v>
      </c>
      <c r="Q34" s="45" t="s">
        <v>922</v>
      </c>
      <c r="R34" s="32" t="s">
        <v>254</v>
      </c>
      <c r="S34" s="45" t="s">
        <v>291</v>
      </c>
      <c r="T34" s="42" t="str">
        <f>VLOOKUP(Tabla1[[#This Row],[AREA]],Hoja1!A:B,2,FALSE)</f>
        <v>11. Salud pública y seguridad ciudadana</v>
      </c>
      <c r="U34" s="45" t="s">
        <v>141</v>
      </c>
      <c r="V34" s="42" t="str">
        <f>VLOOKUP(Tabla1[[#This Row],[PROGRAMA]],Hoja1!A:B,2,FALSE)</f>
        <v>1621. Recogida de residuos</v>
      </c>
      <c r="W34" s="45">
        <v>21</v>
      </c>
      <c r="X34" s="45">
        <v>214</v>
      </c>
    </row>
    <row r="35" spans="1:24" x14ac:dyDescent="0.25">
      <c r="A35" s="33">
        <v>220250006725</v>
      </c>
      <c r="B35" s="56" t="s">
        <v>526</v>
      </c>
      <c r="C35" s="34">
        <v>45744</v>
      </c>
      <c r="D35" s="33">
        <v>22025001122</v>
      </c>
      <c r="E35" s="56" t="s">
        <v>1237</v>
      </c>
      <c r="F35" s="35">
        <v>182.88</v>
      </c>
      <c r="G35" s="56" t="s">
        <v>938</v>
      </c>
      <c r="H35" s="56" t="s">
        <v>1239</v>
      </c>
      <c r="I35" s="33">
        <v>300</v>
      </c>
      <c r="J35" s="56" t="s">
        <v>356</v>
      </c>
      <c r="K35" s="56" t="s">
        <v>356</v>
      </c>
      <c r="L35" s="56" t="s">
        <v>357</v>
      </c>
      <c r="M35" s="56" t="s">
        <v>354</v>
      </c>
      <c r="N35" s="56" t="s">
        <v>355</v>
      </c>
      <c r="O35" s="32" t="s">
        <v>309</v>
      </c>
      <c r="P35" s="32" t="s">
        <v>265</v>
      </c>
      <c r="Q35" s="45" t="s">
        <v>922</v>
      </c>
      <c r="R35" s="32" t="s">
        <v>254</v>
      </c>
      <c r="S35" s="45" t="s">
        <v>291</v>
      </c>
      <c r="T35" s="42" t="str">
        <f>VLOOKUP(Tabla1[[#This Row],[AREA]],Hoja1!A:B,2,FALSE)</f>
        <v>11. Salud pública y seguridad ciudadana</v>
      </c>
      <c r="U35" s="45" t="s">
        <v>141</v>
      </c>
      <c r="V35" s="42" t="str">
        <f>VLOOKUP(Tabla1[[#This Row],[PROGRAMA]],Hoja1!A:B,2,FALSE)</f>
        <v>1621. Recogida de residuos</v>
      </c>
      <c r="W35" s="45">
        <v>21</v>
      </c>
      <c r="X35" s="45">
        <v>214</v>
      </c>
    </row>
    <row r="36" spans="1:24" x14ac:dyDescent="0.25">
      <c r="A36" s="33">
        <v>220239000688</v>
      </c>
      <c r="B36" s="56" t="s">
        <v>349</v>
      </c>
      <c r="C36" s="34">
        <v>45658</v>
      </c>
      <c r="D36" s="33">
        <v>22025001732</v>
      </c>
      <c r="E36" s="56" t="s">
        <v>1240</v>
      </c>
      <c r="F36" s="35">
        <v>11341.61</v>
      </c>
      <c r="G36" s="56" t="s">
        <v>412</v>
      </c>
      <c r="H36" s="56" t="s">
        <v>762</v>
      </c>
      <c r="I36" s="33">
        <v>220</v>
      </c>
      <c r="J36" s="56" t="s">
        <v>356</v>
      </c>
      <c r="K36" s="56" t="s">
        <v>356</v>
      </c>
      <c r="L36" s="56" t="s">
        <v>357</v>
      </c>
      <c r="M36" s="56" t="s">
        <v>354</v>
      </c>
      <c r="N36" s="56" t="s">
        <v>355</v>
      </c>
      <c r="O36" s="32" t="s">
        <v>305</v>
      </c>
      <c r="P36" s="32" t="s">
        <v>265</v>
      </c>
      <c r="Q36" s="45" t="s">
        <v>922</v>
      </c>
      <c r="R36" s="32" t="s">
        <v>254</v>
      </c>
      <c r="S36" s="45" t="s">
        <v>98</v>
      </c>
      <c r="T36" s="42" t="str">
        <f>VLOOKUP(Tabla1[[#This Row],[AREA]],Hoja1!A:B,2,FALSE)</f>
        <v>10. Personas mayores, familia y servicios sociales</v>
      </c>
      <c r="U36" s="45" t="s">
        <v>158</v>
      </c>
      <c r="V36" s="42" t="str">
        <f>VLOOKUP(Tabla1[[#This Row],[PROGRAMA]],Hoja1!A:B,2,FALSE)</f>
        <v>2314. Centro de programas juveniles</v>
      </c>
      <c r="W36" s="45">
        <v>22</v>
      </c>
      <c r="X36" s="45">
        <v>22799</v>
      </c>
    </row>
    <row r="37" spans="1:24" x14ac:dyDescent="0.25">
      <c r="A37" s="33">
        <v>220249000652</v>
      </c>
      <c r="B37" s="56" t="s">
        <v>349</v>
      </c>
      <c r="C37" s="34">
        <v>45658</v>
      </c>
      <c r="D37" s="33">
        <v>22025001987</v>
      </c>
      <c r="E37" s="56" t="s">
        <v>1240</v>
      </c>
      <c r="F37" s="35">
        <v>185786.39</v>
      </c>
      <c r="G37" s="56" t="s">
        <v>412</v>
      </c>
      <c r="H37" s="56" t="s">
        <v>1241</v>
      </c>
      <c r="I37" s="33">
        <v>220</v>
      </c>
      <c r="J37" s="56" t="s">
        <v>356</v>
      </c>
      <c r="K37" s="56" t="s">
        <v>356</v>
      </c>
      <c r="L37" s="56" t="s">
        <v>357</v>
      </c>
      <c r="M37" s="56" t="s">
        <v>354</v>
      </c>
      <c r="N37" s="56" t="s">
        <v>355</v>
      </c>
      <c r="O37" s="32" t="s">
        <v>305</v>
      </c>
      <c r="P37" s="32" t="s">
        <v>265</v>
      </c>
      <c r="Q37" s="45" t="s">
        <v>922</v>
      </c>
      <c r="R37" s="32" t="s">
        <v>254</v>
      </c>
      <c r="S37" s="45" t="s">
        <v>98</v>
      </c>
      <c r="T37" s="42" t="str">
        <f>VLOOKUP(Tabla1[[#This Row],[AREA]],Hoja1!A:B,2,FALSE)</f>
        <v>10. Personas mayores, familia y servicios sociales</v>
      </c>
      <c r="U37" s="45" t="s">
        <v>158</v>
      </c>
      <c r="V37" s="42" t="str">
        <f>VLOOKUP(Tabla1[[#This Row],[PROGRAMA]],Hoja1!A:B,2,FALSE)</f>
        <v>2314. Centro de programas juveniles</v>
      </c>
      <c r="W37" s="45">
        <v>22</v>
      </c>
      <c r="X37" s="45">
        <v>22799</v>
      </c>
    </row>
    <row r="38" spans="1:24" x14ac:dyDescent="0.25">
      <c r="A38" s="33">
        <v>220250003483</v>
      </c>
      <c r="B38" s="56" t="s">
        <v>349</v>
      </c>
      <c r="C38" s="34">
        <v>45729</v>
      </c>
      <c r="D38" s="33">
        <v>22025001166</v>
      </c>
      <c r="E38" s="56" t="s">
        <v>1242</v>
      </c>
      <c r="F38" s="35">
        <v>14850</v>
      </c>
      <c r="G38" s="56" t="s">
        <v>278</v>
      </c>
      <c r="H38" s="56" t="s">
        <v>1243</v>
      </c>
      <c r="I38" s="33">
        <v>220</v>
      </c>
      <c r="J38" s="56" t="s">
        <v>356</v>
      </c>
      <c r="K38" s="56" t="s">
        <v>356</v>
      </c>
      <c r="L38" s="56" t="s">
        <v>357</v>
      </c>
      <c r="M38" s="56" t="s">
        <v>458</v>
      </c>
      <c r="N38" s="56" t="s">
        <v>429</v>
      </c>
      <c r="O38" s="32" t="s">
        <v>310</v>
      </c>
      <c r="P38" s="32" t="s">
        <v>265</v>
      </c>
      <c r="Q38" s="45" t="s">
        <v>922</v>
      </c>
      <c r="R38" s="32" t="s">
        <v>254</v>
      </c>
      <c r="S38" s="45" t="s">
        <v>291</v>
      </c>
      <c r="T38" s="42" t="str">
        <f>VLOOKUP(Tabla1[[#This Row],[AREA]],Hoja1!A:B,2,FALSE)</f>
        <v>11. Salud pública y seguridad ciudadana</v>
      </c>
      <c r="U38" s="45" t="s">
        <v>144</v>
      </c>
      <c r="V38" s="42" t="str">
        <f>VLOOKUP(Tabla1[[#This Row],[PROGRAMA]],Hoja1!A:B,2,FALSE)</f>
        <v>1631. Limpieza viaria</v>
      </c>
      <c r="W38" s="45">
        <v>22</v>
      </c>
      <c r="X38" s="45">
        <v>22700</v>
      </c>
    </row>
    <row r="39" spans="1:24" x14ac:dyDescent="0.25">
      <c r="A39" s="33">
        <v>220239000088</v>
      </c>
      <c r="B39" s="56" t="s">
        <v>349</v>
      </c>
      <c r="C39" s="34">
        <v>45658</v>
      </c>
      <c r="D39" s="33">
        <v>22025001620</v>
      </c>
      <c r="E39" s="56" t="s">
        <v>1166</v>
      </c>
      <c r="F39" s="35">
        <v>373709.03</v>
      </c>
      <c r="G39" s="56" t="s">
        <v>350</v>
      </c>
      <c r="H39" s="56" t="s">
        <v>656</v>
      </c>
      <c r="I39" s="33">
        <v>220</v>
      </c>
      <c r="J39" s="56" t="s">
        <v>352</v>
      </c>
      <c r="K39" s="56" t="s">
        <v>352</v>
      </c>
      <c r="L39" s="56" t="s">
        <v>353</v>
      </c>
      <c r="M39" s="56" t="s">
        <v>354</v>
      </c>
      <c r="N39" s="56" t="s">
        <v>355</v>
      </c>
      <c r="O39" s="32" t="s">
        <v>305</v>
      </c>
      <c r="P39" s="32" t="s">
        <v>265</v>
      </c>
      <c r="Q39" s="45" t="s">
        <v>922</v>
      </c>
      <c r="R39" s="32" t="s">
        <v>254</v>
      </c>
      <c r="S39" s="45" t="s">
        <v>96</v>
      </c>
      <c r="T39" s="42" t="str">
        <f>VLOOKUP(Tabla1[[#This Row],[AREA]],Hoja1!A:B,2,FALSE)</f>
        <v>08. Tráfico y movilidad</v>
      </c>
      <c r="U39" s="45" t="s">
        <v>131</v>
      </c>
      <c r="V39" s="42" t="str">
        <f>VLOOKUP(Tabla1[[#This Row],[PROGRAMA]],Hoja1!A:B,2,FALSE)</f>
        <v>1341. Movilidad</v>
      </c>
      <c r="W39" s="45">
        <v>22</v>
      </c>
      <c r="X39" s="45">
        <v>22799</v>
      </c>
    </row>
    <row r="40" spans="1:24" x14ac:dyDescent="0.25">
      <c r="A40" s="33">
        <v>220250006775</v>
      </c>
      <c r="B40" s="56" t="s">
        <v>526</v>
      </c>
      <c r="C40" s="34">
        <v>45744</v>
      </c>
      <c r="D40" s="33">
        <v>22025001124</v>
      </c>
      <c r="E40" s="56" t="s">
        <v>1237</v>
      </c>
      <c r="F40" s="35">
        <v>2135.21</v>
      </c>
      <c r="G40" s="56" t="s">
        <v>929</v>
      </c>
      <c r="H40" s="56" t="s">
        <v>1244</v>
      </c>
      <c r="I40" s="33">
        <v>300</v>
      </c>
      <c r="J40" s="56" t="s">
        <v>356</v>
      </c>
      <c r="K40" s="56" t="s">
        <v>356</v>
      </c>
      <c r="L40" s="56" t="s">
        <v>367</v>
      </c>
      <c r="M40" s="56" t="s">
        <v>354</v>
      </c>
      <c r="N40" s="56" t="s">
        <v>355</v>
      </c>
      <c r="O40" s="32" t="s">
        <v>309</v>
      </c>
      <c r="P40" s="32" t="s">
        <v>265</v>
      </c>
      <c r="Q40" s="45" t="s">
        <v>922</v>
      </c>
      <c r="R40" s="32" t="s">
        <v>254</v>
      </c>
      <c r="S40" s="45" t="s">
        <v>291</v>
      </c>
      <c r="T40" s="42" t="str">
        <f>VLOOKUP(Tabla1[[#This Row],[AREA]],Hoja1!A:B,2,FALSE)</f>
        <v>11. Salud pública y seguridad ciudadana</v>
      </c>
      <c r="U40" s="45" t="s">
        <v>141</v>
      </c>
      <c r="V40" s="42" t="str">
        <f>VLOOKUP(Tabla1[[#This Row],[PROGRAMA]],Hoja1!A:B,2,FALSE)</f>
        <v>1621. Recogida de residuos</v>
      </c>
      <c r="W40" s="45">
        <v>21</v>
      </c>
      <c r="X40" s="45">
        <v>214</v>
      </c>
    </row>
    <row r="41" spans="1:24" x14ac:dyDescent="0.25">
      <c r="A41" s="33">
        <v>220250006751</v>
      </c>
      <c r="B41" s="56" t="s">
        <v>526</v>
      </c>
      <c r="C41" s="34">
        <v>45744</v>
      </c>
      <c r="D41" s="33">
        <v>22025001124</v>
      </c>
      <c r="E41" s="56" t="s">
        <v>1237</v>
      </c>
      <c r="F41" s="35">
        <v>2897.62</v>
      </c>
      <c r="G41" s="56" t="s">
        <v>929</v>
      </c>
      <c r="H41" s="56" t="s">
        <v>1245</v>
      </c>
      <c r="I41" s="33">
        <v>300</v>
      </c>
      <c r="J41" s="56" t="s">
        <v>356</v>
      </c>
      <c r="K41" s="56" t="s">
        <v>356</v>
      </c>
      <c r="L41" s="56" t="s">
        <v>367</v>
      </c>
      <c r="M41" s="56" t="s">
        <v>354</v>
      </c>
      <c r="N41" s="56" t="s">
        <v>355</v>
      </c>
      <c r="O41" s="32" t="s">
        <v>309</v>
      </c>
      <c r="P41" s="32" t="s">
        <v>265</v>
      </c>
      <c r="Q41" s="45" t="s">
        <v>922</v>
      </c>
      <c r="R41" s="32" t="s">
        <v>254</v>
      </c>
      <c r="S41" s="45" t="s">
        <v>291</v>
      </c>
      <c r="T41" s="42" t="str">
        <f>VLOOKUP(Tabla1[[#This Row],[AREA]],Hoja1!A:B,2,FALSE)</f>
        <v>11. Salud pública y seguridad ciudadana</v>
      </c>
      <c r="U41" s="45" t="s">
        <v>141</v>
      </c>
      <c r="V41" s="42" t="str">
        <f>VLOOKUP(Tabla1[[#This Row],[PROGRAMA]],Hoja1!A:B,2,FALSE)</f>
        <v>1621. Recogida de residuos</v>
      </c>
      <c r="W41" s="45">
        <v>21</v>
      </c>
      <c r="X41" s="45">
        <v>214</v>
      </c>
    </row>
    <row r="42" spans="1:24" x14ac:dyDescent="0.25">
      <c r="A42" s="33">
        <v>220250006791</v>
      </c>
      <c r="B42" s="56" t="s">
        <v>526</v>
      </c>
      <c r="C42" s="34">
        <v>45744</v>
      </c>
      <c r="D42" s="33">
        <v>22025001124</v>
      </c>
      <c r="E42" s="56" t="s">
        <v>1237</v>
      </c>
      <c r="F42" s="35">
        <v>4476.72</v>
      </c>
      <c r="G42" s="56" t="s">
        <v>929</v>
      </c>
      <c r="H42" s="56" t="s">
        <v>1246</v>
      </c>
      <c r="I42" s="33">
        <v>300</v>
      </c>
      <c r="J42" s="56" t="s">
        <v>356</v>
      </c>
      <c r="K42" s="56" t="s">
        <v>356</v>
      </c>
      <c r="L42" s="56" t="s">
        <v>367</v>
      </c>
      <c r="M42" s="56" t="s">
        <v>354</v>
      </c>
      <c r="N42" s="56" t="s">
        <v>355</v>
      </c>
      <c r="O42" s="32" t="s">
        <v>309</v>
      </c>
      <c r="P42" s="32" t="s">
        <v>265</v>
      </c>
      <c r="Q42" s="45" t="s">
        <v>922</v>
      </c>
      <c r="R42" s="32" t="s">
        <v>254</v>
      </c>
      <c r="S42" s="45" t="s">
        <v>291</v>
      </c>
      <c r="T42" s="42" t="str">
        <f>VLOOKUP(Tabla1[[#This Row],[AREA]],Hoja1!A:B,2,FALSE)</f>
        <v>11. Salud pública y seguridad ciudadana</v>
      </c>
      <c r="U42" s="45" t="s">
        <v>141</v>
      </c>
      <c r="V42" s="42" t="str">
        <f>VLOOKUP(Tabla1[[#This Row],[PROGRAMA]],Hoja1!A:B,2,FALSE)</f>
        <v>1621. Recogida de residuos</v>
      </c>
      <c r="W42" s="45">
        <v>21</v>
      </c>
      <c r="X42" s="45">
        <v>214</v>
      </c>
    </row>
    <row r="43" spans="1:24" x14ac:dyDescent="0.25">
      <c r="A43" s="33">
        <v>220250006819</v>
      </c>
      <c r="B43" s="56" t="s">
        <v>526</v>
      </c>
      <c r="C43" s="34">
        <v>45744</v>
      </c>
      <c r="D43" s="33">
        <v>22025001124</v>
      </c>
      <c r="E43" s="56" t="s">
        <v>1237</v>
      </c>
      <c r="F43" s="35">
        <v>4521.4399999999996</v>
      </c>
      <c r="G43" s="56" t="s">
        <v>929</v>
      </c>
      <c r="H43" s="56" t="s">
        <v>1247</v>
      </c>
      <c r="I43" s="33">
        <v>300</v>
      </c>
      <c r="J43" s="56" t="s">
        <v>356</v>
      </c>
      <c r="K43" s="56" t="s">
        <v>356</v>
      </c>
      <c r="L43" s="56" t="s">
        <v>367</v>
      </c>
      <c r="M43" s="56" t="s">
        <v>354</v>
      </c>
      <c r="N43" s="56" t="s">
        <v>355</v>
      </c>
      <c r="O43" s="32" t="s">
        <v>309</v>
      </c>
      <c r="P43" s="32" t="s">
        <v>265</v>
      </c>
      <c r="Q43" s="45" t="s">
        <v>922</v>
      </c>
      <c r="R43" s="32" t="s">
        <v>254</v>
      </c>
      <c r="S43" s="45" t="s">
        <v>291</v>
      </c>
      <c r="T43" s="42" t="str">
        <f>VLOOKUP(Tabla1[[#This Row],[AREA]],Hoja1!A:B,2,FALSE)</f>
        <v>11. Salud pública y seguridad ciudadana</v>
      </c>
      <c r="U43" s="45" t="s">
        <v>141</v>
      </c>
      <c r="V43" s="42" t="str">
        <f>VLOOKUP(Tabla1[[#This Row],[PROGRAMA]],Hoja1!A:B,2,FALSE)</f>
        <v>1621. Recogida de residuos</v>
      </c>
      <c r="W43" s="45">
        <v>21</v>
      </c>
      <c r="X43" s="45">
        <v>214</v>
      </c>
    </row>
    <row r="44" spans="1:24" x14ac:dyDescent="0.25">
      <c r="A44" s="33">
        <v>220250004901</v>
      </c>
      <c r="B44" s="56" t="s">
        <v>349</v>
      </c>
      <c r="C44" s="34">
        <v>45736</v>
      </c>
      <c r="D44" s="33">
        <v>22025001507</v>
      </c>
      <c r="E44" s="56" t="s">
        <v>1248</v>
      </c>
      <c r="F44" s="35">
        <v>14000</v>
      </c>
      <c r="G44" s="56" t="s">
        <v>57</v>
      </c>
      <c r="H44" s="56" t="s">
        <v>1249</v>
      </c>
      <c r="I44" s="33">
        <v>220</v>
      </c>
      <c r="J44" s="56" t="s">
        <v>356</v>
      </c>
      <c r="K44" s="56" t="s">
        <v>356</v>
      </c>
      <c r="L44" s="56" t="s">
        <v>367</v>
      </c>
      <c r="M44" s="56" t="s">
        <v>458</v>
      </c>
      <c r="N44" s="56" t="s">
        <v>429</v>
      </c>
      <c r="O44" s="32" t="s">
        <v>310</v>
      </c>
      <c r="P44" s="32" t="s">
        <v>265</v>
      </c>
      <c r="Q44" s="45" t="s">
        <v>922</v>
      </c>
      <c r="R44" s="32" t="s">
        <v>254</v>
      </c>
      <c r="S44" s="45" t="s">
        <v>93</v>
      </c>
      <c r="T44" s="42" t="str">
        <f>VLOOKUP(Tabla1[[#This Row],[AREA]],Hoja1!A:B,2,FALSE)</f>
        <v>04. Hacienda, personal y modernización administrativa</v>
      </c>
      <c r="U44" s="45" t="s">
        <v>166</v>
      </c>
      <c r="V44" s="42" t="str">
        <f>VLOOKUP(Tabla1[[#This Row],[PROGRAMA]],Hoja1!A:B,2,FALSE)</f>
        <v>3121. Prevención y salud laboral</v>
      </c>
      <c r="W44" s="45">
        <v>22</v>
      </c>
      <c r="X44" s="45">
        <v>22106</v>
      </c>
    </row>
    <row r="45" spans="1:24" x14ac:dyDescent="0.25">
      <c r="A45" s="33">
        <v>220250002859</v>
      </c>
      <c r="B45" s="56" t="s">
        <v>349</v>
      </c>
      <c r="C45" s="34">
        <v>45723</v>
      </c>
      <c r="D45" s="33">
        <v>22025000191</v>
      </c>
      <c r="E45" s="56" t="s">
        <v>1250</v>
      </c>
      <c r="F45" s="35">
        <v>13944.04</v>
      </c>
      <c r="G45" s="56" t="s">
        <v>30</v>
      </c>
      <c r="H45" s="56" t="s">
        <v>1251</v>
      </c>
      <c r="I45" s="33">
        <v>220</v>
      </c>
      <c r="J45" s="56" t="s">
        <v>356</v>
      </c>
      <c r="K45" s="56" t="s">
        <v>356</v>
      </c>
      <c r="L45" s="56" t="s">
        <v>357</v>
      </c>
      <c r="M45" s="56" t="s">
        <v>458</v>
      </c>
      <c r="N45" s="56" t="s">
        <v>429</v>
      </c>
      <c r="O45" s="32" t="s">
        <v>310</v>
      </c>
      <c r="P45" s="32" t="s">
        <v>265</v>
      </c>
      <c r="Q45" s="45" t="s">
        <v>922</v>
      </c>
      <c r="R45" s="32" t="s">
        <v>254</v>
      </c>
      <c r="S45" s="45" t="s">
        <v>93</v>
      </c>
      <c r="T45" s="42" t="str">
        <f>VLOOKUP(Tabla1[[#This Row],[AREA]],Hoja1!A:B,2,FALSE)</f>
        <v>04. Hacienda, personal y modernización administrativa</v>
      </c>
      <c r="U45" s="45" t="s">
        <v>218</v>
      </c>
      <c r="V45" s="42" t="str">
        <f>VLOOKUP(Tabla1[[#This Row],[PROGRAMA]],Hoja1!A:B,2,FALSE)</f>
        <v>9321. Gestión de ingresos e inspección</v>
      </c>
      <c r="W45" s="45">
        <v>22</v>
      </c>
      <c r="X45" s="45">
        <v>22799</v>
      </c>
    </row>
    <row r="46" spans="1:24" x14ac:dyDescent="0.25">
      <c r="A46" s="33">
        <v>220249000016</v>
      </c>
      <c r="B46" s="56" t="s">
        <v>349</v>
      </c>
      <c r="C46" s="34">
        <v>45658</v>
      </c>
      <c r="D46" s="33">
        <v>22025002233</v>
      </c>
      <c r="E46" s="56" t="s">
        <v>1252</v>
      </c>
      <c r="F46" s="35">
        <v>13740.97</v>
      </c>
      <c r="G46" s="56" t="s">
        <v>883</v>
      </c>
      <c r="H46" s="56" t="s">
        <v>1253</v>
      </c>
      <c r="I46" s="33">
        <v>220</v>
      </c>
      <c r="J46" s="56" t="s">
        <v>884</v>
      </c>
      <c r="K46" s="56" t="s">
        <v>885</v>
      </c>
      <c r="L46" s="56" t="s">
        <v>367</v>
      </c>
      <c r="M46" s="56" t="s">
        <v>354</v>
      </c>
      <c r="N46" s="56" t="s">
        <v>355</v>
      </c>
      <c r="O46" s="32" t="s">
        <v>305</v>
      </c>
      <c r="P46" s="32" t="s">
        <v>265</v>
      </c>
      <c r="Q46" s="45" t="s">
        <v>922</v>
      </c>
      <c r="R46" s="32" t="s">
        <v>254</v>
      </c>
      <c r="S46" s="45" t="s">
        <v>89</v>
      </c>
      <c r="T46" s="42" t="str">
        <f>VLOOKUP(Tabla1[[#This Row],[AREA]],Hoja1!A:B,2,FALSE)</f>
        <v>01. Alcaldía</v>
      </c>
      <c r="U46" s="45" t="s">
        <v>208</v>
      </c>
      <c r="V46" s="42" t="str">
        <f>VLOOKUP(Tabla1[[#This Row],[PROGRAMA]],Hoja1!A:B,2,FALSE)</f>
        <v>9203. Unidad de régimen interior</v>
      </c>
      <c r="W46" s="45">
        <v>22</v>
      </c>
      <c r="X46" s="45">
        <v>22104</v>
      </c>
    </row>
    <row r="47" spans="1:24" x14ac:dyDescent="0.25">
      <c r="A47" s="33">
        <v>220250004902</v>
      </c>
      <c r="B47" s="56" t="s">
        <v>349</v>
      </c>
      <c r="C47" s="34">
        <v>45736</v>
      </c>
      <c r="D47" s="33">
        <v>22025002903</v>
      </c>
      <c r="E47" s="56" t="s">
        <v>1258</v>
      </c>
      <c r="F47" s="35">
        <v>13576.2</v>
      </c>
      <c r="G47" s="56" t="s">
        <v>1259</v>
      </c>
      <c r="H47" s="56" t="s">
        <v>1260</v>
      </c>
      <c r="I47" s="33">
        <v>220</v>
      </c>
      <c r="J47" s="56" t="s">
        <v>542</v>
      </c>
      <c r="K47" s="56" t="s">
        <v>352</v>
      </c>
      <c r="L47" s="56" t="s">
        <v>367</v>
      </c>
      <c r="M47" s="56" t="s">
        <v>458</v>
      </c>
      <c r="N47" s="56" t="s">
        <v>429</v>
      </c>
      <c r="O47" s="32" t="s">
        <v>310</v>
      </c>
      <c r="P47" s="32" t="s">
        <v>265</v>
      </c>
      <c r="Q47" s="45" t="s">
        <v>922</v>
      </c>
      <c r="R47" s="32" t="s">
        <v>254</v>
      </c>
      <c r="S47" s="45" t="s">
        <v>291</v>
      </c>
      <c r="T47" s="42" t="str">
        <f>VLOOKUP(Tabla1[[#This Row],[AREA]],Hoja1!A:B,2,FALSE)</f>
        <v>11. Salud pública y seguridad ciudadana</v>
      </c>
      <c r="U47" s="45" t="s">
        <v>164</v>
      </c>
      <c r="V47" s="42" t="str">
        <f>VLOOKUP(Tabla1[[#This Row],[PROGRAMA]],Hoja1!A:B,2,FALSE)</f>
        <v>3111. Protección de la salubridad pública</v>
      </c>
      <c r="W47" s="45">
        <v>22</v>
      </c>
      <c r="X47" s="45">
        <v>22106</v>
      </c>
    </row>
    <row r="48" spans="1:24" x14ac:dyDescent="0.25">
      <c r="A48" s="33">
        <v>220249000719</v>
      </c>
      <c r="B48" s="56" t="s">
        <v>349</v>
      </c>
      <c r="C48" s="34">
        <v>45658</v>
      </c>
      <c r="D48" s="33">
        <v>22025002323</v>
      </c>
      <c r="E48" s="56" t="s">
        <v>1261</v>
      </c>
      <c r="F48" s="35">
        <v>729754.63</v>
      </c>
      <c r="G48" s="56" t="s">
        <v>40</v>
      </c>
      <c r="H48" s="56" t="s">
        <v>1262</v>
      </c>
      <c r="I48" s="33">
        <v>220</v>
      </c>
      <c r="J48" s="56" t="s">
        <v>356</v>
      </c>
      <c r="K48" s="56" t="s">
        <v>356</v>
      </c>
      <c r="L48" s="56" t="s">
        <v>357</v>
      </c>
      <c r="M48" s="56" t="s">
        <v>354</v>
      </c>
      <c r="N48" s="56" t="s">
        <v>355</v>
      </c>
      <c r="O48" s="32" t="s">
        <v>305</v>
      </c>
      <c r="P48" s="32" t="s">
        <v>265</v>
      </c>
      <c r="Q48" s="45" t="s">
        <v>922</v>
      </c>
      <c r="R48" s="32" t="s">
        <v>254</v>
      </c>
      <c r="S48" s="45" t="s">
        <v>92</v>
      </c>
      <c r="T48" s="42" t="str">
        <f>VLOOKUP(Tabla1[[#This Row],[AREA]],Hoja1!A:B,2,FALSE)</f>
        <v>03. Participación ciudadana y deportes</v>
      </c>
      <c r="U48" s="45" t="s">
        <v>215</v>
      </c>
      <c r="V48" s="42" t="str">
        <f>VLOOKUP(Tabla1[[#This Row],[PROGRAMA]],Hoja1!A:B,2,FALSE)</f>
        <v>9241. Participación ciudadana</v>
      </c>
      <c r="W48" s="45">
        <v>22</v>
      </c>
      <c r="X48" s="45">
        <v>22700</v>
      </c>
    </row>
    <row r="49" spans="1:24" x14ac:dyDescent="0.25">
      <c r="A49" s="33">
        <v>220239000490</v>
      </c>
      <c r="B49" s="56" t="s">
        <v>349</v>
      </c>
      <c r="C49" s="34">
        <v>45658</v>
      </c>
      <c r="D49" s="33">
        <v>22025001689</v>
      </c>
      <c r="E49" s="56" t="s">
        <v>1220</v>
      </c>
      <c r="F49" s="35">
        <v>13549</v>
      </c>
      <c r="G49" s="56" t="s">
        <v>418</v>
      </c>
      <c r="H49" s="56" t="s">
        <v>1263</v>
      </c>
      <c r="I49" s="33">
        <v>220</v>
      </c>
      <c r="J49" s="56" t="s">
        <v>356</v>
      </c>
      <c r="K49" s="56" t="s">
        <v>356</v>
      </c>
      <c r="L49" s="56" t="s">
        <v>357</v>
      </c>
      <c r="M49" s="56" t="s">
        <v>354</v>
      </c>
      <c r="N49" s="56" t="s">
        <v>355</v>
      </c>
      <c r="O49" s="32" t="s">
        <v>305</v>
      </c>
      <c r="P49" s="32" t="s">
        <v>265</v>
      </c>
      <c r="Q49" s="45" t="s">
        <v>922</v>
      </c>
      <c r="R49" s="32" t="s">
        <v>254</v>
      </c>
      <c r="S49" s="45" t="s">
        <v>98</v>
      </c>
      <c r="T49" s="42" t="str">
        <f>VLOOKUP(Tabla1[[#This Row],[AREA]],Hoja1!A:B,2,FALSE)</f>
        <v>10. Personas mayores, familia y servicios sociales</v>
      </c>
      <c r="U49" s="45" t="s">
        <v>155</v>
      </c>
      <c r="V49" s="42" t="str">
        <f>VLOOKUP(Tabla1[[#This Row],[PROGRAMA]],Hoja1!A:B,2,FALSE)</f>
        <v>2312. Iniciativas sociales</v>
      </c>
      <c r="W49" s="45">
        <v>22</v>
      </c>
      <c r="X49" s="45">
        <v>22799</v>
      </c>
    </row>
    <row r="50" spans="1:24" x14ac:dyDescent="0.25">
      <c r="A50" s="33">
        <v>220249000144</v>
      </c>
      <c r="B50" s="56" t="s">
        <v>349</v>
      </c>
      <c r="C50" s="34">
        <v>45658</v>
      </c>
      <c r="D50" s="33">
        <v>22025001869</v>
      </c>
      <c r="E50" s="56" t="s">
        <v>1264</v>
      </c>
      <c r="F50" s="35">
        <v>137698</v>
      </c>
      <c r="G50" s="56" t="s">
        <v>424</v>
      </c>
      <c r="H50" s="56" t="s">
        <v>980</v>
      </c>
      <c r="I50" s="33">
        <v>220</v>
      </c>
      <c r="J50" s="56" t="s">
        <v>425</v>
      </c>
      <c r="K50" s="56" t="s">
        <v>411</v>
      </c>
      <c r="L50" s="56" t="s">
        <v>357</v>
      </c>
      <c r="M50" s="56" t="s">
        <v>354</v>
      </c>
      <c r="N50" s="56" t="s">
        <v>355</v>
      </c>
      <c r="O50" s="32" t="s">
        <v>305</v>
      </c>
      <c r="P50" s="32" t="s">
        <v>265</v>
      </c>
      <c r="Q50" s="45" t="s">
        <v>922</v>
      </c>
      <c r="R50" s="32" t="s">
        <v>254</v>
      </c>
      <c r="S50" s="45" t="s">
        <v>94</v>
      </c>
      <c r="T50" s="42" t="str">
        <f>VLOOKUP(Tabla1[[#This Row],[AREA]],Hoja1!A:B,2,FALSE)</f>
        <v>06. Educación y cultura</v>
      </c>
      <c r="U50" s="45" t="s">
        <v>172</v>
      </c>
      <c r="V50" s="42" t="str">
        <f>VLOOKUP(Tabla1[[#This Row],[PROGRAMA]],Hoja1!A:B,2,FALSE)</f>
        <v>3261. Servicios complementarios de educación</v>
      </c>
      <c r="W50" s="45">
        <v>22</v>
      </c>
      <c r="X50" s="45">
        <v>22799</v>
      </c>
    </row>
    <row r="51" spans="1:24" x14ac:dyDescent="0.25">
      <c r="A51" s="33">
        <v>220250001684</v>
      </c>
      <c r="B51" s="56" t="s">
        <v>349</v>
      </c>
      <c r="C51" s="34">
        <v>45715</v>
      </c>
      <c r="D51" s="33">
        <v>22025001188</v>
      </c>
      <c r="E51" s="56" t="s">
        <v>1203</v>
      </c>
      <c r="F51" s="35">
        <v>13000</v>
      </c>
      <c r="G51" s="56" t="s">
        <v>23</v>
      </c>
      <c r="H51" s="56" t="s">
        <v>1265</v>
      </c>
      <c r="I51" s="33">
        <v>220</v>
      </c>
      <c r="J51" s="56" t="s">
        <v>403</v>
      </c>
      <c r="K51" s="56" t="s">
        <v>403</v>
      </c>
      <c r="L51" s="56" t="s">
        <v>357</v>
      </c>
      <c r="M51" s="56" t="s">
        <v>458</v>
      </c>
      <c r="N51" s="56" t="s">
        <v>429</v>
      </c>
      <c r="O51" s="32" t="s">
        <v>310</v>
      </c>
      <c r="P51" s="32" t="s">
        <v>265</v>
      </c>
      <c r="Q51" s="45" t="s">
        <v>922</v>
      </c>
      <c r="R51" s="32" t="s">
        <v>254</v>
      </c>
      <c r="S51" s="45" t="s">
        <v>89</v>
      </c>
      <c r="T51" s="42" t="str">
        <f>VLOOKUP(Tabla1[[#This Row],[AREA]],Hoja1!A:B,2,FALSE)</f>
        <v>01. Alcaldía</v>
      </c>
      <c r="U51" s="45" t="s">
        <v>212</v>
      </c>
      <c r="V51" s="42" t="str">
        <f>VLOOKUP(Tabla1[[#This Row],[PROGRAMA]],Hoja1!A:B,2,FALSE)</f>
        <v>9207. Gobierno y relaciones</v>
      </c>
      <c r="W51" s="45">
        <v>22</v>
      </c>
      <c r="X51" s="45">
        <v>22001</v>
      </c>
    </row>
    <row r="52" spans="1:24" x14ac:dyDescent="0.25">
      <c r="A52" s="33">
        <v>220250001683</v>
      </c>
      <c r="B52" s="56" t="s">
        <v>349</v>
      </c>
      <c r="C52" s="34">
        <v>45715</v>
      </c>
      <c r="D52" s="33">
        <v>22025000763</v>
      </c>
      <c r="E52" s="56" t="s">
        <v>1203</v>
      </c>
      <c r="F52" s="35">
        <v>12161.52</v>
      </c>
      <c r="G52" s="56" t="s">
        <v>22</v>
      </c>
      <c r="H52" s="56" t="s">
        <v>1266</v>
      </c>
      <c r="I52" s="33">
        <v>220</v>
      </c>
      <c r="J52" s="56" t="s">
        <v>352</v>
      </c>
      <c r="K52" s="56" t="s">
        <v>352</v>
      </c>
      <c r="L52" s="56" t="s">
        <v>357</v>
      </c>
      <c r="M52" s="56" t="s">
        <v>458</v>
      </c>
      <c r="N52" s="56" t="s">
        <v>429</v>
      </c>
      <c r="O52" s="32" t="s">
        <v>310</v>
      </c>
      <c r="P52" s="32" t="s">
        <v>265</v>
      </c>
      <c r="Q52" s="45" t="s">
        <v>922</v>
      </c>
      <c r="R52" s="32" t="s">
        <v>254</v>
      </c>
      <c r="S52" s="45" t="s">
        <v>89</v>
      </c>
      <c r="T52" s="42" t="str">
        <f>VLOOKUP(Tabla1[[#This Row],[AREA]],Hoja1!A:B,2,FALSE)</f>
        <v>01. Alcaldía</v>
      </c>
      <c r="U52" s="45" t="s">
        <v>212</v>
      </c>
      <c r="V52" s="42" t="str">
        <f>VLOOKUP(Tabla1[[#This Row],[PROGRAMA]],Hoja1!A:B,2,FALSE)</f>
        <v>9207. Gobierno y relaciones</v>
      </c>
      <c r="W52" s="45">
        <v>22</v>
      </c>
      <c r="X52" s="45">
        <v>22001</v>
      </c>
    </row>
    <row r="53" spans="1:24" x14ac:dyDescent="0.25">
      <c r="A53" s="33">
        <v>220249000757</v>
      </c>
      <c r="B53" s="56" t="s">
        <v>349</v>
      </c>
      <c r="C53" s="34">
        <v>45658</v>
      </c>
      <c r="D53" s="33">
        <v>22025002356</v>
      </c>
      <c r="E53" s="56" t="s">
        <v>1269</v>
      </c>
      <c r="F53" s="35">
        <v>699847.95</v>
      </c>
      <c r="G53" s="56" t="s">
        <v>29</v>
      </c>
      <c r="H53" s="56" t="s">
        <v>1270</v>
      </c>
      <c r="I53" s="33">
        <v>220</v>
      </c>
      <c r="J53" s="56" t="s">
        <v>356</v>
      </c>
      <c r="K53" s="56" t="s">
        <v>356</v>
      </c>
      <c r="L53" s="56" t="s">
        <v>367</v>
      </c>
      <c r="M53" s="56" t="s">
        <v>354</v>
      </c>
      <c r="N53" s="56" t="s">
        <v>355</v>
      </c>
      <c r="O53" s="32" t="s">
        <v>305</v>
      </c>
      <c r="P53" s="32" t="s">
        <v>265</v>
      </c>
      <c r="Q53" s="45" t="s">
        <v>922</v>
      </c>
      <c r="R53" s="32" t="s">
        <v>254</v>
      </c>
      <c r="S53" s="45" t="s">
        <v>291</v>
      </c>
      <c r="T53" s="42" t="str">
        <f>VLOOKUP(Tabla1[[#This Row],[AREA]],Hoja1!A:B,2,FALSE)</f>
        <v>11. Salud pública y seguridad ciudadana</v>
      </c>
      <c r="U53" s="45" t="s">
        <v>141</v>
      </c>
      <c r="V53" s="42" t="str">
        <f>VLOOKUP(Tabla1[[#This Row],[PROGRAMA]],Hoja1!A:B,2,FALSE)</f>
        <v>1621. Recogida de residuos</v>
      </c>
      <c r="W53" s="45">
        <v>22</v>
      </c>
      <c r="X53" s="45">
        <v>22103</v>
      </c>
    </row>
    <row r="54" spans="1:24" x14ac:dyDescent="0.25">
      <c r="A54" s="33">
        <v>220250002452</v>
      </c>
      <c r="B54" s="56" t="s">
        <v>349</v>
      </c>
      <c r="C54" s="34">
        <v>45721</v>
      </c>
      <c r="D54" s="33">
        <v>22025001089</v>
      </c>
      <c r="E54" s="56" t="s">
        <v>1271</v>
      </c>
      <c r="F54" s="35">
        <v>681353.87</v>
      </c>
      <c r="G54" s="56" t="s">
        <v>368</v>
      </c>
      <c r="H54" s="56" t="s">
        <v>1272</v>
      </c>
      <c r="I54" s="33">
        <v>220</v>
      </c>
      <c r="J54" s="56" t="s">
        <v>356</v>
      </c>
      <c r="K54" s="56" t="s">
        <v>356</v>
      </c>
      <c r="L54" s="56" t="s">
        <v>357</v>
      </c>
      <c r="M54" s="56" t="s">
        <v>354</v>
      </c>
      <c r="N54" s="56" t="s">
        <v>355</v>
      </c>
      <c r="O54" s="32" t="s">
        <v>305</v>
      </c>
      <c r="P54" s="32" t="s">
        <v>265</v>
      </c>
      <c r="Q54" s="45" t="s">
        <v>922</v>
      </c>
      <c r="R54" s="32" t="s">
        <v>254</v>
      </c>
      <c r="S54" s="45" t="s">
        <v>93</v>
      </c>
      <c r="T54" s="42" t="str">
        <f>VLOOKUP(Tabla1[[#This Row],[AREA]],Hoja1!A:B,2,FALSE)</f>
        <v>04. Hacienda, personal y modernización administrativa</v>
      </c>
      <c r="U54" s="45" t="s">
        <v>209</v>
      </c>
      <c r="V54" s="42" t="str">
        <f>VLOOKUP(Tabla1[[#This Row],[PROGRAMA]],Hoja1!A:B,2,FALSE)</f>
        <v>9204. Tecnologías de la información y comunicación</v>
      </c>
      <c r="W54" s="45">
        <v>21</v>
      </c>
      <c r="X54" s="45">
        <v>216</v>
      </c>
    </row>
    <row r="55" spans="1:24" x14ac:dyDescent="0.25">
      <c r="A55" s="33">
        <v>220249000493</v>
      </c>
      <c r="B55" s="56" t="s">
        <v>349</v>
      </c>
      <c r="C55" s="34">
        <v>45658</v>
      </c>
      <c r="D55" s="33">
        <v>22025001936</v>
      </c>
      <c r="E55" s="56" t="s">
        <v>1273</v>
      </c>
      <c r="F55" s="35">
        <v>11515.97</v>
      </c>
      <c r="G55" s="56" t="s">
        <v>1147</v>
      </c>
      <c r="H55" s="56" t="s">
        <v>1274</v>
      </c>
      <c r="I55" s="33">
        <v>220</v>
      </c>
      <c r="J55" s="56" t="s">
        <v>356</v>
      </c>
      <c r="K55" s="56" t="s">
        <v>356</v>
      </c>
      <c r="L55" s="56" t="s">
        <v>357</v>
      </c>
      <c r="M55" s="56" t="s">
        <v>458</v>
      </c>
      <c r="N55" s="56" t="s">
        <v>429</v>
      </c>
      <c r="O55" s="32" t="s">
        <v>310</v>
      </c>
      <c r="P55" s="32" t="s">
        <v>265</v>
      </c>
      <c r="Q55" s="45" t="s">
        <v>922</v>
      </c>
      <c r="R55" s="32" t="s">
        <v>254</v>
      </c>
      <c r="S55" s="45" t="s">
        <v>94</v>
      </c>
      <c r="T55" s="42" t="str">
        <f>VLOOKUP(Tabla1[[#This Row],[AREA]],Hoja1!A:B,2,FALSE)</f>
        <v>06. Educación y cultura</v>
      </c>
      <c r="U55" s="45" t="s">
        <v>176</v>
      </c>
      <c r="V55" s="42" t="str">
        <f>VLOOKUP(Tabla1[[#This Row],[PROGRAMA]],Hoja1!A:B,2,FALSE)</f>
        <v>3321. Bibliotecas públicas</v>
      </c>
      <c r="W55" s="45">
        <v>22</v>
      </c>
      <c r="X55" s="45">
        <v>22799</v>
      </c>
    </row>
    <row r="56" spans="1:24" x14ac:dyDescent="0.25">
      <c r="A56" s="33">
        <v>220250003116</v>
      </c>
      <c r="B56" s="56" t="s">
        <v>349</v>
      </c>
      <c r="C56" s="34">
        <v>45728</v>
      </c>
      <c r="D56" s="33">
        <v>22025002490</v>
      </c>
      <c r="E56" s="56" t="s">
        <v>1258</v>
      </c>
      <c r="F56" s="35">
        <v>10445.200000000001</v>
      </c>
      <c r="G56" s="56" t="s">
        <v>1275</v>
      </c>
      <c r="H56" s="56" t="s">
        <v>1276</v>
      </c>
      <c r="I56" s="33">
        <v>220</v>
      </c>
      <c r="J56" s="56" t="s">
        <v>356</v>
      </c>
      <c r="K56" s="56" t="s">
        <v>356</v>
      </c>
      <c r="L56" s="56" t="s">
        <v>357</v>
      </c>
      <c r="M56" s="56" t="s">
        <v>458</v>
      </c>
      <c r="N56" s="56" t="s">
        <v>429</v>
      </c>
      <c r="O56" s="32" t="s">
        <v>310</v>
      </c>
      <c r="P56" s="32" t="s">
        <v>265</v>
      </c>
      <c r="Q56" s="45" t="s">
        <v>922</v>
      </c>
      <c r="R56" s="32" t="s">
        <v>254</v>
      </c>
      <c r="S56" s="45" t="s">
        <v>291</v>
      </c>
      <c r="T56" s="42" t="str">
        <f>VLOOKUP(Tabla1[[#This Row],[AREA]],Hoja1!A:B,2,FALSE)</f>
        <v>11. Salud pública y seguridad ciudadana</v>
      </c>
      <c r="U56" s="45" t="s">
        <v>164</v>
      </c>
      <c r="V56" s="42" t="str">
        <f>VLOOKUP(Tabla1[[#This Row],[PROGRAMA]],Hoja1!A:B,2,FALSE)</f>
        <v>3111. Protección de la salubridad pública</v>
      </c>
      <c r="W56" s="45">
        <v>22</v>
      </c>
      <c r="X56" s="45">
        <v>22106</v>
      </c>
    </row>
    <row r="57" spans="1:24" x14ac:dyDescent="0.25">
      <c r="A57" s="33">
        <v>220250002428</v>
      </c>
      <c r="B57" s="56" t="s">
        <v>349</v>
      </c>
      <c r="C57" s="34">
        <v>45721</v>
      </c>
      <c r="D57" s="33">
        <v>22025001004</v>
      </c>
      <c r="E57" s="56" t="s">
        <v>1279</v>
      </c>
      <c r="F57" s="35">
        <v>10227.02</v>
      </c>
      <c r="G57" s="56" t="s">
        <v>1157</v>
      </c>
      <c r="H57" s="56" t="s">
        <v>1280</v>
      </c>
      <c r="I57" s="33">
        <v>220</v>
      </c>
      <c r="J57" s="56" t="s">
        <v>352</v>
      </c>
      <c r="K57" s="56" t="s">
        <v>352</v>
      </c>
      <c r="L57" s="56" t="s">
        <v>357</v>
      </c>
      <c r="M57" s="56" t="s">
        <v>458</v>
      </c>
      <c r="N57" s="56" t="s">
        <v>429</v>
      </c>
      <c r="O57" s="32" t="s">
        <v>305</v>
      </c>
      <c r="P57" s="32" t="s">
        <v>265</v>
      </c>
      <c r="Q57" s="45" t="s">
        <v>922</v>
      </c>
      <c r="R57" s="32" t="s">
        <v>254</v>
      </c>
      <c r="S57" s="45" t="s">
        <v>98</v>
      </c>
      <c r="T57" s="42" t="str">
        <f>VLOOKUP(Tabla1[[#This Row],[AREA]],Hoja1!A:B,2,FALSE)</f>
        <v>10. Personas mayores, familia y servicios sociales</v>
      </c>
      <c r="U57" s="45" t="s">
        <v>158</v>
      </c>
      <c r="V57" s="42" t="str">
        <f>VLOOKUP(Tabla1[[#This Row],[PROGRAMA]],Hoja1!A:B,2,FALSE)</f>
        <v>2314. Centro de programas juveniles</v>
      </c>
      <c r="W57" s="45">
        <v>22</v>
      </c>
      <c r="X57" s="45">
        <v>22701</v>
      </c>
    </row>
    <row r="58" spans="1:24" x14ac:dyDescent="0.25">
      <c r="A58" s="33">
        <v>220250001505</v>
      </c>
      <c r="B58" s="56" t="s">
        <v>349</v>
      </c>
      <c r="C58" s="34">
        <v>45707</v>
      </c>
      <c r="D58" s="33">
        <v>22025001094</v>
      </c>
      <c r="E58" s="56" t="s">
        <v>1281</v>
      </c>
      <c r="F58" s="35">
        <v>10140</v>
      </c>
      <c r="G58" s="56" t="s">
        <v>544</v>
      </c>
      <c r="H58" s="56" t="s">
        <v>1282</v>
      </c>
      <c r="I58" s="33">
        <v>220</v>
      </c>
      <c r="J58" s="56" t="s">
        <v>545</v>
      </c>
      <c r="K58" s="56" t="s">
        <v>356</v>
      </c>
      <c r="L58" s="56" t="s">
        <v>357</v>
      </c>
      <c r="M58" s="56" t="s">
        <v>458</v>
      </c>
      <c r="N58" s="56" t="s">
        <v>429</v>
      </c>
      <c r="O58" s="32" t="s">
        <v>310</v>
      </c>
      <c r="P58" s="32" t="s">
        <v>265</v>
      </c>
      <c r="Q58" s="45" t="s">
        <v>922</v>
      </c>
      <c r="R58" s="32" t="s">
        <v>254</v>
      </c>
      <c r="S58" s="45" t="s">
        <v>291</v>
      </c>
      <c r="T58" s="42" t="str">
        <f>VLOOKUP(Tabla1[[#This Row],[AREA]],Hoja1!A:B,2,FALSE)</f>
        <v>11. Salud pública y seguridad ciudadana</v>
      </c>
      <c r="U58" s="45" t="s">
        <v>164</v>
      </c>
      <c r="V58" s="42" t="str">
        <f>VLOOKUP(Tabla1[[#This Row],[PROGRAMA]],Hoja1!A:B,2,FALSE)</f>
        <v>3111. Protección de la salubridad pública</v>
      </c>
      <c r="W58" s="45">
        <v>22</v>
      </c>
      <c r="X58" s="45">
        <v>22799</v>
      </c>
    </row>
    <row r="59" spans="1:24" x14ac:dyDescent="0.25">
      <c r="A59" s="33">
        <v>220249000992</v>
      </c>
      <c r="B59" s="56" t="s">
        <v>349</v>
      </c>
      <c r="C59" s="34">
        <v>45658</v>
      </c>
      <c r="D59" s="33">
        <v>22025002183</v>
      </c>
      <c r="E59" s="56" t="s">
        <v>1279</v>
      </c>
      <c r="F59" s="35">
        <v>8593.42</v>
      </c>
      <c r="G59" s="56" t="s">
        <v>364</v>
      </c>
      <c r="H59" s="56" t="s">
        <v>1283</v>
      </c>
      <c r="I59" s="33">
        <v>220</v>
      </c>
      <c r="J59" s="56" t="s">
        <v>365</v>
      </c>
      <c r="K59" s="56" t="s">
        <v>365</v>
      </c>
      <c r="L59" s="56" t="s">
        <v>357</v>
      </c>
      <c r="M59" s="56" t="s">
        <v>458</v>
      </c>
      <c r="N59" s="56" t="s">
        <v>429</v>
      </c>
      <c r="O59" s="32" t="s">
        <v>310</v>
      </c>
      <c r="P59" s="32" t="s">
        <v>265</v>
      </c>
      <c r="Q59" s="45" t="s">
        <v>922</v>
      </c>
      <c r="R59" s="32" t="s">
        <v>254</v>
      </c>
      <c r="S59" s="45" t="s">
        <v>98</v>
      </c>
      <c r="T59" s="42" t="str">
        <f>VLOOKUP(Tabla1[[#This Row],[AREA]],Hoja1!A:B,2,FALSE)</f>
        <v>10. Personas mayores, familia y servicios sociales</v>
      </c>
      <c r="U59" s="45" t="s">
        <v>158</v>
      </c>
      <c r="V59" s="42" t="str">
        <f>VLOOKUP(Tabla1[[#This Row],[PROGRAMA]],Hoja1!A:B,2,FALSE)</f>
        <v>2314. Centro de programas juveniles</v>
      </c>
      <c r="W59" s="45">
        <v>22</v>
      </c>
      <c r="X59" s="45">
        <v>22701</v>
      </c>
    </row>
    <row r="60" spans="1:24" x14ac:dyDescent="0.25">
      <c r="A60" s="33">
        <v>220250002457</v>
      </c>
      <c r="B60" s="56" t="s">
        <v>349</v>
      </c>
      <c r="C60" s="34">
        <v>45721</v>
      </c>
      <c r="D60" s="33">
        <v>22025001160</v>
      </c>
      <c r="E60" s="56" t="s">
        <v>1284</v>
      </c>
      <c r="F60" s="35">
        <v>9450.1</v>
      </c>
      <c r="G60" s="56" t="s">
        <v>886</v>
      </c>
      <c r="H60" s="56" t="s">
        <v>1285</v>
      </c>
      <c r="I60" s="33">
        <v>220</v>
      </c>
      <c r="J60" s="56" t="s">
        <v>377</v>
      </c>
      <c r="K60" s="56" t="s">
        <v>377</v>
      </c>
      <c r="L60" s="56" t="s">
        <v>357</v>
      </c>
      <c r="M60" s="56" t="s">
        <v>458</v>
      </c>
      <c r="N60" s="56" t="s">
        <v>429</v>
      </c>
      <c r="O60" s="32" t="s">
        <v>310</v>
      </c>
      <c r="P60" s="32" t="s">
        <v>265</v>
      </c>
      <c r="Q60" s="45" t="s">
        <v>922</v>
      </c>
      <c r="R60" s="32" t="s">
        <v>254</v>
      </c>
      <c r="S60" s="45" t="s">
        <v>97</v>
      </c>
      <c r="T60" s="42" t="str">
        <f>VLOOKUP(Tabla1[[#This Row],[AREA]],Hoja1!A:B,2,FALSE)</f>
        <v>09. Turismo, eventos y marca ciudad</v>
      </c>
      <c r="U60" s="45" t="s">
        <v>199</v>
      </c>
      <c r="V60" s="42" t="str">
        <f>VLOOKUP(Tabla1[[#This Row],[PROGRAMA]],Hoja1!A:B,2,FALSE)</f>
        <v>4321. Turismo</v>
      </c>
      <c r="W60" s="45">
        <v>22</v>
      </c>
      <c r="X60" s="45">
        <v>22799</v>
      </c>
    </row>
    <row r="61" spans="1:24" x14ac:dyDescent="0.25">
      <c r="A61" s="33">
        <v>220239000489</v>
      </c>
      <c r="B61" s="56" t="s">
        <v>349</v>
      </c>
      <c r="C61" s="34">
        <v>45658</v>
      </c>
      <c r="D61" s="33">
        <v>22025001688</v>
      </c>
      <c r="E61" s="56" t="s">
        <v>1220</v>
      </c>
      <c r="F61" s="35">
        <v>9033</v>
      </c>
      <c r="G61" s="56" t="s">
        <v>418</v>
      </c>
      <c r="H61" s="56" t="s">
        <v>1286</v>
      </c>
      <c r="I61" s="33">
        <v>220</v>
      </c>
      <c r="J61" s="56" t="s">
        <v>356</v>
      </c>
      <c r="K61" s="56" t="s">
        <v>356</v>
      </c>
      <c r="L61" s="56" t="s">
        <v>357</v>
      </c>
      <c r="M61" s="56" t="s">
        <v>354</v>
      </c>
      <c r="N61" s="56" t="s">
        <v>355</v>
      </c>
      <c r="O61" s="32" t="s">
        <v>305</v>
      </c>
      <c r="P61" s="32" t="s">
        <v>265</v>
      </c>
      <c r="Q61" s="45" t="s">
        <v>922</v>
      </c>
      <c r="R61" s="32" t="s">
        <v>254</v>
      </c>
      <c r="S61" s="45" t="s">
        <v>98</v>
      </c>
      <c r="T61" s="42" t="str">
        <f>VLOOKUP(Tabla1[[#This Row],[AREA]],Hoja1!A:B,2,FALSE)</f>
        <v>10. Personas mayores, familia y servicios sociales</v>
      </c>
      <c r="U61" s="45" t="s">
        <v>155</v>
      </c>
      <c r="V61" s="42" t="str">
        <f>VLOOKUP(Tabla1[[#This Row],[PROGRAMA]],Hoja1!A:B,2,FALSE)</f>
        <v>2312. Iniciativas sociales</v>
      </c>
      <c r="W61" s="45">
        <v>22</v>
      </c>
      <c r="X61" s="45">
        <v>22799</v>
      </c>
    </row>
    <row r="62" spans="1:24" x14ac:dyDescent="0.25">
      <c r="A62" s="33">
        <v>220239000629</v>
      </c>
      <c r="B62" s="56" t="s">
        <v>349</v>
      </c>
      <c r="C62" s="34">
        <v>45658</v>
      </c>
      <c r="D62" s="33">
        <v>22025001726</v>
      </c>
      <c r="E62" s="56" t="s">
        <v>1167</v>
      </c>
      <c r="F62" s="35">
        <v>644035</v>
      </c>
      <c r="G62" s="56" t="s">
        <v>418</v>
      </c>
      <c r="H62" s="56" t="s">
        <v>741</v>
      </c>
      <c r="I62" s="33">
        <v>220</v>
      </c>
      <c r="J62" s="56" t="s">
        <v>356</v>
      </c>
      <c r="K62" s="56" t="s">
        <v>356</v>
      </c>
      <c r="L62" s="56" t="s">
        <v>357</v>
      </c>
      <c r="M62" s="56" t="s">
        <v>354</v>
      </c>
      <c r="N62" s="56" t="s">
        <v>355</v>
      </c>
      <c r="O62" s="32" t="s">
        <v>305</v>
      </c>
      <c r="P62" s="32" t="s">
        <v>265</v>
      </c>
      <c r="Q62" s="45" t="s">
        <v>922</v>
      </c>
      <c r="R62" s="32" t="s">
        <v>254</v>
      </c>
      <c r="S62" s="45" t="s">
        <v>98</v>
      </c>
      <c r="T62" s="42" t="str">
        <f>VLOOKUP(Tabla1[[#This Row],[AREA]],Hoja1!A:B,2,FALSE)</f>
        <v>10. Personas mayores, familia y servicios sociales</v>
      </c>
      <c r="U62" s="45" t="s">
        <v>153</v>
      </c>
      <c r="V62" s="42" t="str">
        <f>VLOOKUP(Tabla1[[#This Row],[PROGRAMA]],Hoja1!A:B,2,FALSE)</f>
        <v>2311. Intervención social</v>
      </c>
      <c r="W62" s="45">
        <v>22</v>
      </c>
      <c r="X62" s="45">
        <v>22799</v>
      </c>
    </row>
    <row r="63" spans="1:24" x14ac:dyDescent="0.25">
      <c r="A63" s="33">
        <v>220249001047</v>
      </c>
      <c r="B63" s="56" t="s">
        <v>349</v>
      </c>
      <c r="C63" s="34">
        <v>45658</v>
      </c>
      <c r="D63" s="33">
        <v>22025002222</v>
      </c>
      <c r="E63" s="56" t="s">
        <v>1231</v>
      </c>
      <c r="F63" s="35">
        <v>621438.75</v>
      </c>
      <c r="G63" s="56" t="s">
        <v>373</v>
      </c>
      <c r="H63" s="56" t="s">
        <v>1288</v>
      </c>
      <c r="I63" s="33">
        <v>220</v>
      </c>
      <c r="J63" s="56" t="s">
        <v>352</v>
      </c>
      <c r="K63" s="56" t="s">
        <v>352</v>
      </c>
      <c r="L63" s="56" t="s">
        <v>357</v>
      </c>
      <c r="M63" s="56" t="s">
        <v>354</v>
      </c>
      <c r="N63" s="56" t="s">
        <v>355</v>
      </c>
      <c r="O63" s="32" t="s">
        <v>305</v>
      </c>
      <c r="P63" s="32" t="s">
        <v>265</v>
      </c>
      <c r="Q63" s="45" t="s">
        <v>922</v>
      </c>
      <c r="R63" s="32" t="s">
        <v>254</v>
      </c>
      <c r="S63" s="45" t="s">
        <v>291</v>
      </c>
      <c r="T63" s="42" t="str">
        <f>VLOOKUP(Tabla1[[#This Row],[AREA]],Hoja1!A:B,2,FALSE)</f>
        <v>11. Salud pública y seguridad ciudadana</v>
      </c>
      <c r="U63" s="45" t="s">
        <v>141</v>
      </c>
      <c r="V63" s="42" t="str">
        <f>VLOOKUP(Tabla1[[#This Row],[PROGRAMA]],Hoja1!A:B,2,FALSE)</f>
        <v>1621. Recogida de residuos</v>
      </c>
      <c r="W63" s="45">
        <v>22</v>
      </c>
      <c r="X63" s="45">
        <v>22700</v>
      </c>
    </row>
    <row r="64" spans="1:24" x14ac:dyDescent="0.25">
      <c r="A64" s="33">
        <v>220249000296</v>
      </c>
      <c r="B64" s="56" t="s">
        <v>349</v>
      </c>
      <c r="C64" s="34">
        <v>45658</v>
      </c>
      <c r="D64" s="33">
        <v>22025002267</v>
      </c>
      <c r="E64" s="56" t="s">
        <v>1289</v>
      </c>
      <c r="F64" s="35">
        <v>615440</v>
      </c>
      <c r="G64" s="56" t="s">
        <v>374</v>
      </c>
      <c r="H64" s="56" t="s">
        <v>1290</v>
      </c>
      <c r="I64" s="33">
        <v>220</v>
      </c>
      <c r="J64" s="56" t="s">
        <v>356</v>
      </c>
      <c r="K64" s="56" t="s">
        <v>356</v>
      </c>
      <c r="L64" s="56" t="s">
        <v>357</v>
      </c>
      <c r="M64" s="56" t="s">
        <v>354</v>
      </c>
      <c r="N64" s="56" t="s">
        <v>355</v>
      </c>
      <c r="O64" s="32" t="s">
        <v>305</v>
      </c>
      <c r="P64" s="32" t="s">
        <v>265</v>
      </c>
      <c r="Q64" s="45" t="s">
        <v>922</v>
      </c>
      <c r="R64" s="32" t="s">
        <v>254</v>
      </c>
      <c r="S64" s="45" t="s">
        <v>94</v>
      </c>
      <c r="T64" s="42" t="str">
        <f>VLOOKUP(Tabla1[[#This Row],[AREA]],Hoja1!A:B,2,FALSE)</f>
        <v>06. Educación y cultura</v>
      </c>
      <c r="U64" s="45" t="s">
        <v>168</v>
      </c>
      <c r="V64" s="42" t="str">
        <f>VLOOKUP(Tabla1[[#This Row],[PROGRAMA]],Hoja1!A:B,2,FALSE)</f>
        <v>3231. Escuelas infantiles</v>
      </c>
      <c r="W64" s="45">
        <v>22</v>
      </c>
      <c r="X64" s="45">
        <v>22799</v>
      </c>
    </row>
    <row r="65" spans="1:24" x14ac:dyDescent="0.25">
      <c r="A65" s="33">
        <v>220249000308</v>
      </c>
      <c r="B65" s="56" t="s">
        <v>349</v>
      </c>
      <c r="C65" s="34">
        <v>45658</v>
      </c>
      <c r="D65" s="33">
        <v>22025002275</v>
      </c>
      <c r="E65" s="56" t="s">
        <v>1289</v>
      </c>
      <c r="F65" s="35">
        <v>604840</v>
      </c>
      <c r="G65" s="56" t="s">
        <v>375</v>
      </c>
      <c r="H65" s="56" t="s">
        <v>1291</v>
      </c>
      <c r="I65" s="33">
        <v>220</v>
      </c>
      <c r="J65" s="56" t="s">
        <v>356</v>
      </c>
      <c r="K65" s="56" t="s">
        <v>356</v>
      </c>
      <c r="L65" s="56" t="s">
        <v>357</v>
      </c>
      <c r="M65" s="56" t="s">
        <v>354</v>
      </c>
      <c r="N65" s="56" t="s">
        <v>355</v>
      </c>
      <c r="O65" s="32" t="s">
        <v>305</v>
      </c>
      <c r="P65" s="32" t="s">
        <v>265</v>
      </c>
      <c r="Q65" s="45" t="s">
        <v>922</v>
      </c>
      <c r="R65" s="32" t="s">
        <v>254</v>
      </c>
      <c r="S65" s="45" t="s">
        <v>94</v>
      </c>
      <c r="T65" s="42" t="str">
        <f>VLOOKUP(Tabla1[[#This Row],[AREA]],Hoja1!A:B,2,FALSE)</f>
        <v>06. Educación y cultura</v>
      </c>
      <c r="U65" s="45" t="s">
        <v>168</v>
      </c>
      <c r="V65" s="42" t="str">
        <f>VLOOKUP(Tabla1[[#This Row],[PROGRAMA]],Hoja1!A:B,2,FALSE)</f>
        <v>3231. Escuelas infantiles</v>
      </c>
      <c r="W65" s="45">
        <v>22</v>
      </c>
      <c r="X65" s="45">
        <v>22799</v>
      </c>
    </row>
    <row r="66" spans="1:24" x14ac:dyDescent="0.25">
      <c r="A66" s="33">
        <v>220239000518</v>
      </c>
      <c r="B66" s="56" t="s">
        <v>349</v>
      </c>
      <c r="C66" s="34">
        <v>45658</v>
      </c>
      <c r="D66" s="33">
        <v>22025001704</v>
      </c>
      <c r="E66" s="56" t="s">
        <v>1292</v>
      </c>
      <c r="F66" s="35">
        <v>559954.65</v>
      </c>
      <c r="G66" s="56" t="s">
        <v>359</v>
      </c>
      <c r="H66" s="56" t="s">
        <v>744</v>
      </c>
      <c r="I66" s="33">
        <v>220</v>
      </c>
      <c r="J66" s="56" t="s">
        <v>360</v>
      </c>
      <c r="K66" s="56" t="s">
        <v>352</v>
      </c>
      <c r="L66" s="56" t="s">
        <v>357</v>
      </c>
      <c r="M66" s="56" t="s">
        <v>354</v>
      </c>
      <c r="N66" s="56" t="s">
        <v>355</v>
      </c>
      <c r="O66" s="32" t="s">
        <v>305</v>
      </c>
      <c r="P66" s="32" t="s">
        <v>265</v>
      </c>
      <c r="Q66" s="45" t="s">
        <v>922</v>
      </c>
      <c r="R66" s="32" t="s">
        <v>254</v>
      </c>
      <c r="S66" s="45" t="s">
        <v>95</v>
      </c>
      <c r="T66" s="42" t="str">
        <f>VLOOKUP(Tabla1[[#This Row],[AREA]],Hoja1!A:B,2,FALSE)</f>
        <v>07. Medio ambiente</v>
      </c>
      <c r="U66" s="45" t="s">
        <v>149</v>
      </c>
      <c r="V66" s="42" t="str">
        <f>VLOOKUP(Tabla1[[#This Row],[PROGRAMA]],Hoja1!A:B,2,FALSE)</f>
        <v>1711. Parques y jardines</v>
      </c>
      <c r="W66" s="45">
        <v>22</v>
      </c>
      <c r="X66" s="45">
        <v>22799</v>
      </c>
    </row>
    <row r="67" spans="1:24" x14ac:dyDescent="0.25">
      <c r="A67" s="33">
        <v>220250004903</v>
      </c>
      <c r="B67" s="56" t="s">
        <v>349</v>
      </c>
      <c r="C67" s="34">
        <v>45736</v>
      </c>
      <c r="D67" s="33">
        <v>22025002927</v>
      </c>
      <c r="E67" s="56" t="s">
        <v>1258</v>
      </c>
      <c r="F67" s="35">
        <v>8398.85</v>
      </c>
      <c r="G67" s="56" t="s">
        <v>937</v>
      </c>
      <c r="H67" s="56" t="s">
        <v>1293</v>
      </c>
      <c r="I67" s="33">
        <v>220</v>
      </c>
      <c r="J67" s="56" t="s">
        <v>427</v>
      </c>
      <c r="K67" s="56" t="s">
        <v>427</v>
      </c>
      <c r="L67" s="56" t="s">
        <v>367</v>
      </c>
      <c r="M67" s="56" t="s">
        <v>458</v>
      </c>
      <c r="N67" s="56" t="s">
        <v>429</v>
      </c>
      <c r="O67" s="32" t="s">
        <v>995</v>
      </c>
      <c r="P67" s="32" t="s">
        <v>265</v>
      </c>
      <c r="Q67" s="45" t="s">
        <v>922</v>
      </c>
      <c r="R67" s="32" t="s">
        <v>254</v>
      </c>
      <c r="S67" s="45" t="s">
        <v>291</v>
      </c>
      <c r="T67" s="42" t="str">
        <f>VLOOKUP(Tabla1[[#This Row],[AREA]],Hoja1!A:B,2,FALSE)</f>
        <v>11. Salud pública y seguridad ciudadana</v>
      </c>
      <c r="U67" s="45" t="s">
        <v>164</v>
      </c>
      <c r="V67" s="42" t="str">
        <f>VLOOKUP(Tabla1[[#This Row],[PROGRAMA]],Hoja1!A:B,2,FALSE)</f>
        <v>3111. Protección de la salubridad pública</v>
      </c>
      <c r="W67" s="45">
        <v>22</v>
      </c>
      <c r="X67" s="45">
        <v>22106</v>
      </c>
    </row>
    <row r="68" spans="1:24" x14ac:dyDescent="0.25">
      <c r="A68" s="33">
        <v>220250006977</v>
      </c>
      <c r="B68" s="56" t="s">
        <v>349</v>
      </c>
      <c r="C68" s="34">
        <v>45744</v>
      </c>
      <c r="D68" s="33">
        <v>22025003244</v>
      </c>
      <c r="E68" s="56" t="s">
        <v>1295</v>
      </c>
      <c r="F68" s="35">
        <v>7381</v>
      </c>
      <c r="G68" s="56" t="s">
        <v>892</v>
      </c>
      <c r="H68" s="56" t="s">
        <v>1296</v>
      </c>
      <c r="I68" s="33">
        <v>220</v>
      </c>
      <c r="J68" s="56" t="s">
        <v>356</v>
      </c>
      <c r="K68" s="56" t="s">
        <v>356</v>
      </c>
      <c r="L68" s="56" t="s">
        <v>367</v>
      </c>
      <c r="M68" s="56" t="s">
        <v>458</v>
      </c>
      <c r="N68" s="56" t="s">
        <v>429</v>
      </c>
      <c r="O68" s="32" t="s">
        <v>995</v>
      </c>
      <c r="P68" s="32" t="s">
        <v>265</v>
      </c>
      <c r="Q68" s="45" t="s">
        <v>922</v>
      </c>
      <c r="R68" s="32" t="s">
        <v>254</v>
      </c>
      <c r="S68" s="45" t="s">
        <v>94</v>
      </c>
      <c r="T68" s="42" t="str">
        <f>VLOOKUP(Tabla1[[#This Row],[AREA]],Hoja1!A:B,2,FALSE)</f>
        <v>06. Educación y cultura</v>
      </c>
      <c r="U68" s="45" t="s">
        <v>180</v>
      </c>
      <c r="V68" s="42" t="str">
        <f>VLOOKUP(Tabla1[[#This Row],[PROGRAMA]],Hoja1!A:B,2,FALSE)</f>
        <v>3341. Coordinación de políticas culturales</v>
      </c>
      <c r="W68" s="45">
        <v>22</v>
      </c>
      <c r="X68" s="45">
        <v>22699</v>
      </c>
    </row>
    <row r="69" spans="1:24" x14ac:dyDescent="0.25">
      <c r="A69" s="33">
        <v>220249000197</v>
      </c>
      <c r="B69" s="56" t="s">
        <v>349</v>
      </c>
      <c r="C69" s="34">
        <v>45658</v>
      </c>
      <c r="D69" s="33">
        <v>22025002252</v>
      </c>
      <c r="E69" s="56" t="s">
        <v>1167</v>
      </c>
      <c r="F69" s="35">
        <v>465480.49</v>
      </c>
      <c r="G69" s="56" t="s">
        <v>927</v>
      </c>
      <c r="H69" s="56" t="s">
        <v>1297</v>
      </c>
      <c r="I69" s="33">
        <v>220</v>
      </c>
      <c r="J69" s="56" t="s">
        <v>356</v>
      </c>
      <c r="K69" s="56" t="s">
        <v>356</v>
      </c>
      <c r="L69" s="56" t="s">
        <v>357</v>
      </c>
      <c r="M69" s="56" t="s">
        <v>354</v>
      </c>
      <c r="N69" s="56" t="s">
        <v>355</v>
      </c>
      <c r="O69" s="32" t="s">
        <v>305</v>
      </c>
      <c r="P69" s="32" t="s">
        <v>265</v>
      </c>
      <c r="Q69" s="45" t="s">
        <v>922</v>
      </c>
      <c r="R69" s="32" t="s">
        <v>254</v>
      </c>
      <c r="S69" s="45" t="s">
        <v>98</v>
      </c>
      <c r="T69" s="42" t="str">
        <f>VLOOKUP(Tabla1[[#This Row],[AREA]],Hoja1!A:B,2,FALSE)</f>
        <v>10. Personas mayores, familia y servicios sociales</v>
      </c>
      <c r="U69" s="45" t="s">
        <v>153</v>
      </c>
      <c r="V69" s="42" t="str">
        <f>VLOOKUP(Tabla1[[#This Row],[PROGRAMA]],Hoja1!A:B,2,FALSE)</f>
        <v>2311. Intervención social</v>
      </c>
      <c r="W69" s="45">
        <v>22</v>
      </c>
      <c r="X69" s="45">
        <v>22799</v>
      </c>
    </row>
    <row r="70" spans="1:24" x14ac:dyDescent="0.25">
      <c r="A70" s="33">
        <v>220239000430</v>
      </c>
      <c r="B70" s="56" t="s">
        <v>349</v>
      </c>
      <c r="C70" s="34">
        <v>45658</v>
      </c>
      <c r="D70" s="33">
        <v>22025001662</v>
      </c>
      <c r="E70" s="56" t="s">
        <v>1298</v>
      </c>
      <c r="F70" s="35">
        <v>315000</v>
      </c>
      <c r="G70" s="56" t="s">
        <v>15</v>
      </c>
      <c r="H70" s="56" t="s">
        <v>750</v>
      </c>
      <c r="I70" s="33">
        <v>220</v>
      </c>
      <c r="J70" s="56" t="s">
        <v>427</v>
      </c>
      <c r="K70" s="56" t="s">
        <v>427</v>
      </c>
      <c r="L70" s="56" t="s">
        <v>367</v>
      </c>
      <c r="M70" s="56" t="s">
        <v>354</v>
      </c>
      <c r="N70" s="56" t="s">
        <v>355</v>
      </c>
      <c r="O70" s="32" t="s">
        <v>305</v>
      </c>
      <c r="P70" s="32" t="s">
        <v>265</v>
      </c>
      <c r="Q70" s="45" t="s">
        <v>922</v>
      </c>
      <c r="R70" s="32" t="s">
        <v>254</v>
      </c>
      <c r="S70" s="45" t="s">
        <v>92</v>
      </c>
      <c r="T70" s="42" t="str">
        <f>VLOOKUP(Tabla1[[#This Row],[AREA]],Hoja1!A:B,2,FALSE)</f>
        <v>03. Participación ciudadana y deportes</v>
      </c>
      <c r="U70" s="45" t="s">
        <v>215</v>
      </c>
      <c r="V70" s="42" t="str">
        <f>VLOOKUP(Tabla1[[#This Row],[PROGRAMA]],Hoja1!A:B,2,FALSE)</f>
        <v>9241. Participación ciudadana</v>
      </c>
      <c r="W70" s="45">
        <v>22</v>
      </c>
      <c r="X70" s="45">
        <v>22102</v>
      </c>
    </row>
    <row r="71" spans="1:24" x14ac:dyDescent="0.25">
      <c r="A71" s="33">
        <v>220249000298</v>
      </c>
      <c r="B71" s="56" t="s">
        <v>349</v>
      </c>
      <c r="C71" s="34">
        <v>45658</v>
      </c>
      <c r="D71" s="33">
        <v>22025002269</v>
      </c>
      <c r="E71" s="56" t="s">
        <v>1289</v>
      </c>
      <c r="F71" s="35">
        <v>443996</v>
      </c>
      <c r="G71" s="56" t="s">
        <v>385</v>
      </c>
      <c r="H71" s="56" t="s">
        <v>1299</v>
      </c>
      <c r="I71" s="33">
        <v>220</v>
      </c>
      <c r="J71" s="56" t="s">
        <v>356</v>
      </c>
      <c r="K71" s="56" t="s">
        <v>356</v>
      </c>
      <c r="L71" s="56" t="s">
        <v>357</v>
      </c>
      <c r="M71" s="56" t="s">
        <v>354</v>
      </c>
      <c r="N71" s="56" t="s">
        <v>355</v>
      </c>
      <c r="O71" s="32" t="s">
        <v>305</v>
      </c>
      <c r="P71" s="32" t="s">
        <v>265</v>
      </c>
      <c r="Q71" s="45" t="s">
        <v>922</v>
      </c>
      <c r="R71" s="32" t="s">
        <v>254</v>
      </c>
      <c r="S71" s="45" t="s">
        <v>94</v>
      </c>
      <c r="T71" s="42" t="str">
        <f>VLOOKUP(Tabla1[[#This Row],[AREA]],Hoja1!A:B,2,FALSE)</f>
        <v>06. Educación y cultura</v>
      </c>
      <c r="U71" s="45" t="s">
        <v>168</v>
      </c>
      <c r="V71" s="42" t="str">
        <f>VLOOKUP(Tabla1[[#This Row],[PROGRAMA]],Hoja1!A:B,2,FALSE)</f>
        <v>3231. Escuelas infantiles</v>
      </c>
      <c r="W71" s="45">
        <v>22</v>
      </c>
      <c r="X71" s="45">
        <v>22799</v>
      </c>
    </row>
    <row r="72" spans="1:24" x14ac:dyDescent="0.25">
      <c r="A72" s="33">
        <v>220249000710</v>
      </c>
      <c r="B72" s="56" t="s">
        <v>349</v>
      </c>
      <c r="C72" s="34">
        <v>45658</v>
      </c>
      <c r="D72" s="33">
        <v>22025001998</v>
      </c>
      <c r="E72" s="56" t="s">
        <v>1300</v>
      </c>
      <c r="F72" s="35">
        <v>7260</v>
      </c>
      <c r="G72" s="56" t="s">
        <v>18</v>
      </c>
      <c r="H72" s="56" t="s">
        <v>1301</v>
      </c>
      <c r="I72" s="33">
        <v>220</v>
      </c>
      <c r="J72" s="56" t="s">
        <v>356</v>
      </c>
      <c r="K72" s="56" t="s">
        <v>356</v>
      </c>
      <c r="L72" s="56" t="s">
        <v>357</v>
      </c>
      <c r="M72" s="56" t="s">
        <v>458</v>
      </c>
      <c r="N72" s="56" t="s">
        <v>429</v>
      </c>
      <c r="O72" s="32" t="s">
        <v>310</v>
      </c>
      <c r="P72" s="32" t="s">
        <v>265</v>
      </c>
      <c r="Q72" s="45" t="s">
        <v>922</v>
      </c>
      <c r="R72" s="32" t="s">
        <v>254</v>
      </c>
      <c r="S72" s="45" t="s">
        <v>94</v>
      </c>
      <c r="T72" s="42" t="str">
        <f>VLOOKUP(Tabla1[[#This Row],[AREA]],Hoja1!A:B,2,FALSE)</f>
        <v>06. Educación y cultura</v>
      </c>
      <c r="U72" s="45" t="s">
        <v>168</v>
      </c>
      <c r="V72" s="42" t="str">
        <f>VLOOKUP(Tabla1[[#This Row],[PROGRAMA]],Hoja1!A:B,2,FALSE)</f>
        <v>3231. Escuelas infantiles</v>
      </c>
      <c r="W72" s="45">
        <v>21</v>
      </c>
      <c r="X72" s="45">
        <v>213</v>
      </c>
    </row>
    <row r="73" spans="1:24" x14ac:dyDescent="0.25">
      <c r="A73" s="33">
        <v>220250001513</v>
      </c>
      <c r="B73" s="56" t="s">
        <v>349</v>
      </c>
      <c r="C73" s="34">
        <v>45707</v>
      </c>
      <c r="D73" s="33">
        <v>22025000762</v>
      </c>
      <c r="E73" s="56" t="s">
        <v>1303</v>
      </c>
      <c r="F73" s="35">
        <v>7260</v>
      </c>
      <c r="G73" s="56" t="s">
        <v>677</v>
      </c>
      <c r="H73" s="56" t="s">
        <v>1304</v>
      </c>
      <c r="I73" s="33">
        <v>220</v>
      </c>
      <c r="J73" s="56" t="s">
        <v>356</v>
      </c>
      <c r="K73" s="56" t="s">
        <v>356</v>
      </c>
      <c r="L73" s="56" t="s">
        <v>367</v>
      </c>
      <c r="M73" s="56" t="s">
        <v>458</v>
      </c>
      <c r="N73" s="56" t="s">
        <v>429</v>
      </c>
      <c r="O73" s="32" t="s">
        <v>310</v>
      </c>
      <c r="P73" s="32" t="s">
        <v>265</v>
      </c>
      <c r="Q73" s="45" t="s">
        <v>922</v>
      </c>
      <c r="R73" s="32" t="s">
        <v>254</v>
      </c>
      <c r="S73" s="45" t="s">
        <v>94</v>
      </c>
      <c r="T73" s="42" t="str">
        <f>VLOOKUP(Tabla1[[#This Row],[AREA]],Hoja1!A:B,2,FALSE)</f>
        <v>06. Educación y cultura</v>
      </c>
      <c r="U73" s="45" t="s">
        <v>170</v>
      </c>
      <c r="V73" s="42" t="str">
        <f>VLOOKUP(Tabla1[[#This Row],[PROGRAMA]],Hoja1!A:B,2,FALSE)</f>
        <v>3232. Conservación y mantenimiento centros educación infantil y primaria</v>
      </c>
      <c r="W73" s="45">
        <v>21</v>
      </c>
      <c r="X73" s="45">
        <v>212</v>
      </c>
    </row>
    <row r="74" spans="1:24" x14ac:dyDescent="0.25">
      <c r="A74" s="33">
        <v>220249000294</v>
      </c>
      <c r="B74" s="56" t="s">
        <v>349</v>
      </c>
      <c r="C74" s="34">
        <v>45658</v>
      </c>
      <c r="D74" s="33">
        <v>22025002265</v>
      </c>
      <c r="E74" s="56" t="s">
        <v>1289</v>
      </c>
      <c r="F74" s="35">
        <v>431000</v>
      </c>
      <c r="G74" s="56" t="s">
        <v>374</v>
      </c>
      <c r="H74" s="56" t="s">
        <v>1305</v>
      </c>
      <c r="I74" s="33">
        <v>220</v>
      </c>
      <c r="J74" s="56" t="s">
        <v>356</v>
      </c>
      <c r="K74" s="56" t="s">
        <v>356</v>
      </c>
      <c r="L74" s="56" t="s">
        <v>357</v>
      </c>
      <c r="M74" s="56" t="s">
        <v>354</v>
      </c>
      <c r="N74" s="56" t="s">
        <v>355</v>
      </c>
      <c r="O74" s="32" t="s">
        <v>305</v>
      </c>
      <c r="P74" s="32" t="s">
        <v>265</v>
      </c>
      <c r="Q74" s="45" t="s">
        <v>922</v>
      </c>
      <c r="R74" s="32" t="s">
        <v>254</v>
      </c>
      <c r="S74" s="45" t="s">
        <v>94</v>
      </c>
      <c r="T74" s="42" t="str">
        <f>VLOOKUP(Tabla1[[#This Row],[AREA]],Hoja1!A:B,2,FALSE)</f>
        <v>06. Educación y cultura</v>
      </c>
      <c r="U74" s="45" t="s">
        <v>168</v>
      </c>
      <c r="V74" s="42" t="str">
        <f>VLOOKUP(Tabla1[[#This Row],[PROGRAMA]],Hoja1!A:B,2,FALSE)</f>
        <v>3231. Escuelas infantiles</v>
      </c>
      <c r="W74" s="45">
        <v>22</v>
      </c>
      <c r="X74" s="45">
        <v>22799</v>
      </c>
    </row>
    <row r="75" spans="1:24" x14ac:dyDescent="0.25">
      <c r="A75" s="33">
        <v>220250005770</v>
      </c>
      <c r="B75" s="56" t="s">
        <v>349</v>
      </c>
      <c r="C75" s="34">
        <v>45743</v>
      </c>
      <c r="D75" s="33">
        <v>22025002360</v>
      </c>
      <c r="E75" s="56" t="s">
        <v>1306</v>
      </c>
      <c r="F75" s="35">
        <v>7260</v>
      </c>
      <c r="G75" s="56" t="s">
        <v>1307</v>
      </c>
      <c r="H75" s="56" t="s">
        <v>1308</v>
      </c>
      <c r="I75" s="33">
        <v>220</v>
      </c>
      <c r="J75" s="56" t="s">
        <v>403</v>
      </c>
      <c r="K75" s="56" t="s">
        <v>403</v>
      </c>
      <c r="L75" s="56" t="s">
        <v>357</v>
      </c>
      <c r="M75" s="56" t="s">
        <v>458</v>
      </c>
      <c r="N75" s="56" t="s">
        <v>429</v>
      </c>
      <c r="O75" s="32" t="s">
        <v>310</v>
      </c>
      <c r="P75" s="32" t="s">
        <v>265</v>
      </c>
      <c r="Q75" s="45" t="s">
        <v>922</v>
      </c>
      <c r="R75" s="32" t="s">
        <v>254</v>
      </c>
      <c r="S75" s="45" t="s">
        <v>94</v>
      </c>
      <c r="T75" s="42" t="str">
        <f>VLOOKUP(Tabla1[[#This Row],[AREA]],Hoja1!A:B,2,FALSE)</f>
        <v>06. Educación y cultura</v>
      </c>
      <c r="U75" s="45" t="s">
        <v>180</v>
      </c>
      <c r="V75" s="42" t="str">
        <f>VLOOKUP(Tabla1[[#This Row],[PROGRAMA]],Hoja1!A:B,2,FALSE)</f>
        <v>3341. Coordinación de políticas culturales</v>
      </c>
      <c r="W75" s="45">
        <v>22</v>
      </c>
      <c r="X75" s="45">
        <v>22799</v>
      </c>
    </row>
    <row r="76" spans="1:24" x14ac:dyDescent="0.25">
      <c r="A76" s="33">
        <v>220250001188</v>
      </c>
      <c r="B76" s="56" t="s">
        <v>349</v>
      </c>
      <c r="C76" s="34">
        <v>45699</v>
      </c>
      <c r="D76" s="33">
        <v>22025000838</v>
      </c>
      <c r="E76" s="56" t="s">
        <v>1309</v>
      </c>
      <c r="F76" s="35">
        <v>7258.8</v>
      </c>
      <c r="G76" s="56" t="s">
        <v>313</v>
      </c>
      <c r="H76" s="56" t="s">
        <v>1310</v>
      </c>
      <c r="I76" s="33">
        <v>220</v>
      </c>
      <c r="J76" s="56" t="s">
        <v>356</v>
      </c>
      <c r="K76" s="56" t="s">
        <v>356</v>
      </c>
      <c r="L76" s="56" t="s">
        <v>367</v>
      </c>
      <c r="M76" s="56" t="s">
        <v>458</v>
      </c>
      <c r="N76" s="56" t="s">
        <v>429</v>
      </c>
      <c r="O76" s="32" t="s">
        <v>310</v>
      </c>
      <c r="P76" s="32" t="s">
        <v>265</v>
      </c>
      <c r="Q76" s="45" t="s">
        <v>922</v>
      </c>
      <c r="R76" s="32" t="s">
        <v>254</v>
      </c>
      <c r="S76" s="45" t="s">
        <v>89</v>
      </c>
      <c r="T76" s="42" t="str">
        <f>VLOOKUP(Tabla1[[#This Row],[AREA]],Hoja1!A:B,2,FALSE)</f>
        <v>01. Alcaldía</v>
      </c>
      <c r="U76" s="45" t="s">
        <v>210</v>
      </c>
      <c r="V76" s="42" t="str">
        <f>VLOOKUP(Tabla1[[#This Row],[PROGRAMA]],Hoja1!A:B,2,FALSE)</f>
        <v>9205. Imprenta municipal</v>
      </c>
      <c r="W76" s="45">
        <v>22</v>
      </c>
      <c r="X76" s="45">
        <v>22199</v>
      </c>
    </row>
    <row r="77" spans="1:24" x14ac:dyDescent="0.25">
      <c r="A77" s="33">
        <v>220250001242</v>
      </c>
      <c r="B77" s="56" t="s">
        <v>349</v>
      </c>
      <c r="C77" s="34">
        <v>45700</v>
      </c>
      <c r="D77" s="33">
        <v>22025001111</v>
      </c>
      <c r="E77" s="56" t="s">
        <v>1309</v>
      </c>
      <c r="F77" s="35">
        <v>7258.79</v>
      </c>
      <c r="G77" s="56" t="s">
        <v>72</v>
      </c>
      <c r="H77" s="56" t="s">
        <v>1311</v>
      </c>
      <c r="I77" s="33">
        <v>220</v>
      </c>
      <c r="J77" s="56" t="s">
        <v>356</v>
      </c>
      <c r="K77" s="56" t="s">
        <v>356</v>
      </c>
      <c r="L77" s="56" t="s">
        <v>367</v>
      </c>
      <c r="M77" s="56" t="s">
        <v>458</v>
      </c>
      <c r="N77" s="56" t="s">
        <v>429</v>
      </c>
      <c r="O77" s="32" t="s">
        <v>310</v>
      </c>
      <c r="P77" s="32" t="s">
        <v>265</v>
      </c>
      <c r="Q77" s="45" t="s">
        <v>922</v>
      </c>
      <c r="R77" s="32" t="s">
        <v>254</v>
      </c>
      <c r="S77" s="45" t="s">
        <v>89</v>
      </c>
      <c r="T77" s="42" t="str">
        <f>VLOOKUP(Tabla1[[#This Row],[AREA]],Hoja1!A:B,2,FALSE)</f>
        <v>01. Alcaldía</v>
      </c>
      <c r="U77" s="45" t="s">
        <v>210</v>
      </c>
      <c r="V77" s="42" t="str">
        <f>VLOOKUP(Tabla1[[#This Row],[PROGRAMA]],Hoja1!A:B,2,FALSE)</f>
        <v>9205. Imprenta municipal</v>
      </c>
      <c r="W77" s="45">
        <v>22</v>
      </c>
      <c r="X77" s="45">
        <v>22199</v>
      </c>
    </row>
    <row r="78" spans="1:24" x14ac:dyDescent="0.25">
      <c r="A78" s="33">
        <v>220250005672</v>
      </c>
      <c r="B78" s="56" t="s">
        <v>349</v>
      </c>
      <c r="C78" s="34">
        <v>45742</v>
      </c>
      <c r="D78" s="33">
        <v>22025003069</v>
      </c>
      <c r="E78" s="56" t="s">
        <v>1303</v>
      </c>
      <c r="F78" s="35">
        <v>7257.1</v>
      </c>
      <c r="G78" s="56" t="s">
        <v>1312</v>
      </c>
      <c r="H78" s="56" t="s">
        <v>1313</v>
      </c>
      <c r="I78" s="33">
        <v>220</v>
      </c>
      <c r="J78" s="56" t="s">
        <v>356</v>
      </c>
      <c r="K78" s="56" t="s">
        <v>356</v>
      </c>
      <c r="L78" s="56" t="s">
        <v>357</v>
      </c>
      <c r="M78" s="56" t="s">
        <v>458</v>
      </c>
      <c r="N78" s="56" t="s">
        <v>429</v>
      </c>
      <c r="O78" s="32" t="s">
        <v>310</v>
      </c>
      <c r="P78" s="32" t="s">
        <v>265</v>
      </c>
      <c r="Q78" s="45" t="s">
        <v>922</v>
      </c>
      <c r="R78" s="32" t="s">
        <v>254</v>
      </c>
      <c r="S78" s="45" t="s">
        <v>94</v>
      </c>
      <c r="T78" s="42" t="str">
        <f>VLOOKUP(Tabla1[[#This Row],[AREA]],Hoja1!A:B,2,FALSE)</f>
        <v>06. Educación y cultura</v>
      </c>
      <c r="U78" s="45" t="s">
        <v>170</v>
      </c>
      <c r="V78" s="42" t="str">
        <f>VLOOKUP(Tabla1[[#This Row],[PROGRAMA]],Hoja1!A:B,2,FALSE)</f>
        <v>3232. Conservación y mantenimiento centros educación infantil y primaria</v>
      </c>
      <c r="W78" s="45">
        <v>21</v>
      </c>
      <c r="X78" s="45">
        <v>212</v>
      </c>
    </row>
    <row r="79" spans="1:24" x14ac:dyDescent="0.25">
      <c r="A79" s="33">
        <v>220250001186</v>
      </c>
      <c r="B79" s="56" t="s">
        <v>349</v>
      </c>
      <c r="C79" s="34">
        <v>45699</v>
      </c>
      <c r="D79" s="33">
        <v>22025000828</v>
      </c>
      <c r="E79" s="56" t="s">
        <v>1309</v>
      </c>
      <c r="F79" s="35">
        <v>7250</v>
      </c>
      <c r="G79" s="56" t="s">
        <v>33</v>
      </c>
      <c r="H79" s="56" t="s">
        <v>1314</v>
      </c>
      <c r="I79" s="33">
        <v>220</v>
      </c>
      <c r="J79" s="56" t="s">
        <v>356</v>
      </c>
      <c r="K79" s="56" t="s">
        <v>356</v>
      </c>
      <c r="L79" s="56" t="s">
        <v>367</v>
      </c>
      <c r="M79" s="56" t="s">
        <v>458</v>
      </c>
      <c r="N79" s="56" t="s">
        <v>429</v>
      </c>
      <c r="O79" s="32" t="s">
        <v>310</v>
      </c>
      <c r="P79" s="32" t="s">
        <v>265</v>
      </c>
      <c r="Q79" s="45" t="s">
        <v>922</v>
      </c>
      <c r="R79" s="32" t="s">
        <v>254</v>
      </c>
      <c r="S79" s="45" t="s">
        <v>89</v>
      </c>
      <c r="T79" s="42" t="str">
        <f>VLOOKUP(Tabla1[[#This Row],[AREA]],Hoja1!A:B,2,FALSE)</f>
        <v>01. Alcaldía</v>
      </c>
      <c r="U79" s="45" t="s">
        <v>210</v>
      </c>
      <c r="V79" s="42" t="str">
        <f>VLOOKUP(Tabla1[[#This Row],[PROGRAMA]],Hoja1!A:B,2,FALSE)</f>
        <v>9205. Imprenta municipal</v>
      </c>
      <c r="W79" s="45">
        <v>22</v>
      </c>
      <c r="X79" s="45">
        <v>22199</v>
      </c>
    </row>
    <row r="80" spans="1:24" x14ac:dyDescent="0.25">
      <c r="A80" s="33">
        <v>220250001647</v>
      </c>
      <c r="B80" s="56" t="s">
        <v>349</v>
      </c>
      <c r="C80" s="34">
        <v>45709</v>
      </c>
      <c r="D80" s="33">
        <v>22025001949</v>
      </c>
      <c r="E80" s="56" t="s">
        <v>1317</v>
      </c>
      <c r="F80" s="35">
        <v>7247.9</v>
      </c>
      <c r="G80" s="56" t="s">
        <v>36</v>
      </c>
      <c r="H80" s="56" t="s">
        <v>1318</v>
      </c>
      <c r="I80" s="33">
        <v>220</v>
      </c>
      <c r="J80" s="56" t="s">
        <v>641</v>
      </c>
      <c r="K80" s="56" t="s">
        <v>641</v>
      </c>
      <c r="L80" s="56" t="s">
        <v>357</v>
      </c>
      <c r="M80" s="56" t="s">
        <v>458</v>
      </c>
      <c r="N80" s="56" t="s">
        <v>429</v>
      </c>
      <c r="O80" s="32" t="s">
        <v>310</v>
      </c>
      <c r="P80" s="32" t="s">
        <v>265</v>
      </c>
      <c r="Q80" s="45" t="s">
        <v>922</v>
      </c>
      <c r="R80" s="32" t="s">
        <v>254</v>
      </c>
      <c r="S80" s="45" t="s">
        <v>291</v>
      </c>
      <c r="T80" s="42" t="str">
        <f>VLOOKUP(Tabla1[[#This Row],[AREA]],Hoja1!A:B,2,FALSE)</f>
        <v>11. Salud pública y seguridad ciudadana</v>
      </c>
      <c r="U80" s="45" t="s">
        <v>129</v>
      </c>
      <c r="V80" s="42" t="str">
        <f>VLOOKUP(Tabla1[[#This Row],[PROGRAMA]],Hoja1!A:B,2,FALSE)</f>
        <v>1321. Policía municipal</v>
      </c>
      <c r="W80" s="45">
        <v>21</v>
      </c>
      <c r="X80" s="45">
        <v>213</v>
      </c>
    </row>
    <row r="81" spans="1:24" x14ac:dyDescent="0.25">
      <c r="A81" s="33">
        <v>220250001251</v>
      </c>
      <c r="B81" s="56" t="s">
        <v>349</v>
      </c>
      <c r="C81" s="34">
        <v>45700</v>
      </c>
      <c r="D81" s="33">
        <v>22025001187</v>
      </c>
      <c r="E81" s="56" t="s">
        <v>1309</v>
      </c>
      <c r="F81" s="35">
        <v>7211.6</v>
      </c>
      <c r="G81" s="56" t="s">
        <v>68</v>
      </c>
      <c r="H81" s="56" t="s">
        <v>1319</v>
      </c>
      <c r="I81" s="33">
        <v>220</v>
      </c>
      <c r="J81" s="56" t="s">
        <v>356</v>
      </c>
      <c r="K81" s="56" t="s">
        <v>356</v>
      </c>
      <c r="L81" s="56" t="s">
        <v>367</v>
      </c>
      <c r="M81" s="56" t="s">
        <v>458</v>
      </c>
      <c r="N81" s="56" t="s">
        <v>429</v>
      </c>
      <c r="O81" s="32" t="s">
        <v>310</v>
      </c>
      <c r="P81" s="32" t="s">
        <v>265</v>
      </c>
      <c r="Q81" s="45" t="s">
        <v>922</v>
      </c>
      <c r="R81" s="32" t="s">
        <v>254</v>
      </c>
      <c r="S81" s="45" t="s">
        <v>89</v>
      </c>
      <c r="T81" s="42" t="str">
        <f>VLOOKUP(Tabla1[[#This Row],[AREA]],Hoja1!A:B,2,FALSE)</f>
        <v>01. Alcaldía</v>
      </c>
      <c r="U81" s="45" t="s">
        <v>210</v>
      </c>
      <c r="V81" s="42" t="str">
        <f>VLOOKUP(Tabla1[[#This Row],[PROGRAMA]],Hoja1!A:B,2,FALSE)</f>
        <v>9205. Imprenta municipal</v>
      </c>
      <c r="W81" s="45">
        <v>22</v>
      </c>
      <c r="X81" s="45">
        <v>22199</v>
      </c>
    </row>
    <row r="82" spans="1:24" x14ac:dyDescent="0.25">
      <c r="A82" s="33">
        <v>220250001133</v>
      </c>
      <c r="B82" s="56" t="s">
        <v>349</v>
      </c>
      <c r="C82" s="34">
        <v>45698</v>
      </c>
      <c r="D82" s="33">
        <v>22025000930</v>
      </c>
      <c r="E82" s="56" t="s">
        <v>1321</v>
      </c>
      <c r="F82" s="35">
        <v>1246.3</v>
      </c>
      <c r="G82" s="56" t="s">
        <v>316</v>
      </c>
      <c r="H82" s="56" t="s">
        <v>1322</v>
      </c>
      <c r="I82" s="33">
        <v>220</v>
      </c>
      <c r="J82" s="56" t="s">
        <v>356</v>
      </c>
      <c r="K82" s="56" t="s">
        <v>356</v>
      </c>
      <c r="L82" s="56" t="s">
        <v>357</v>
      </c>
      <c r="M82" s="56" t="s">
        <v>458</v>
      </c>
      <c r="N82" s="56" t="s">
        <v>429</v>
      </c>
      <c r="O82" s="32" t="s">
        <v>310</v>
      </c>
      <c r="P82" s="32" t="s">
        <v>265</v>
      </c>
      <c r="Q82" s="45" t="s">
        <v>922</v>
      </c>
      <c r="R82" s="32" t="s">
        <v>254</v>
      </c>
      <c r="S82" s="45" t="s">
        <v>291</v>
      </c>
      <c r="T82" s="42" t="str">
        <f>VLOOKUP(Tabla1[[#This Row],[AREA]],Hoja1!A:B,2,FALSE)</f>
        <v>11. Salud pública y seguridad ciudadana</v>
      </c>
      <c r="U82" s="45" t="s">
        <v>141</v>
      </c>
      <c r="V82" s="42" t="str">
        <f>VLOOKUP(Tabla1[[#This Row],[PROGRAMA]],Hoja1!A:B,2,FALSE)</f>
        <v>1621. Recogida de residuos</v>
      </c>
      <c r="W82" s="45">
        <v>22</v>
      </c>
      <c r="X82" s="45">
        <v>22706</v>
      </c>
    </row>
    <row r="83" spans="1:24" x14ac:dyDescent="0.25">
      <c r="A83" s="33">
        <v>220249000748</v>
      </c>
      <c r="B83" s="56" t="s">
        <v>349</v>
      </c>
      <c r="C83" s="34">
        <v>45658</v>
      </c>
      <c r="D83" s="33">
        <v>22025002348</v>
      </c>
      <c r="E83" s="56" t="s">
        <v>1323</v>
      </c>
      <c r="F83" s="35">
        <v>1646.45</v>
      </c>
      <c r="G83" s="56" t="s">
        <v>14</v>
      </c>
      <c r="H83" s="56" t="s">
        <v>1324</v>
      </c>
      <c r="I83" s="33">
        <v>220</v>
      </c>
      <c r="J83" s="56" t="s">
        <v>356</v>
      </c>
      <c r="K83" s="56" t="s">
        <v>356</v>
      </c>
      <c r="L83" s="56" t="s">
        <v>357</v>
      </c>
      <c r="M83" s="56" t="s">
        <v>354</v>
      </c>
      <c r="N83" s="56" t="s">
        <v>355</v>
      </c>
      <c r="O83" s="32" t="s">
        <v>305</v>
      </c>
      <c r="P83" s="32" t="s">
        <v>265</v>
      </c>
      <c r="Q83" s="45" t="s">
        <v>922</v>
      </c>
      <c r="R83" s="32" t="s">
        <v>254</v>
      </c>
      <c r="S83" s="45" t="s">
        <v>98</v>
      </c>
      <c r="T83" s="42" t="str">
        <f>VLOOKUP(Tabla1[[#This Row],[AREA]],Hoja1!A:B,2,FALSE)</f>
        <v>10. Personas mayores, familia y servicios sociales</v>
      </c>
      <c r="U83" s="45" t="s">
        <v>158</v>
      </c>
      <c r="V83" s="42" t="str">
        <f>VLOOKUP(Tabla1[[#This Row],[PROGRAMA]],Hoja1!A:B,2,FALSE)</f>
        <v>2314. Centro de programas juveniles</v>
      </c>
      <c r="W83" s="45">
        <v>21</v>
      </c>
      <c r="X83" s="45">
        <v>213</v>
      </c>
    </row>
    <row r="84" spans="1:24" x14ac:dyDescent="0.25">
      <c r="A84" s="33">
        <v>220250001926</v>
      </c>
      <c r="B84" s="56" t="s">
        <v>349</v>
      </c>
      <c r="C84" s="34">
        <v>45720</v>
      </c>
      <c r="D84" s="33">
        <v>22025000754</v>
      </c>
      <c r="E84" s="56" t="s">
        <v>1325</v>
      </c>
      <c r="F84" s="35">
        <v>400205.33</v>
      </c>
      <c r="G84" s="56" t="s">
        <v>556</v>
      </c>
      <c r="H84" s="56" t="s">
        <v>1326</v>
      </c>
      <c r="I84" s="33">
        <v>220</v>
      </c>
      <c r="J84" s="56" t="s">
        <v>395</v>
      </c>
      <c r="K84" s="56" t="s">
        <v>395</v>
      </c>
      <c r="L84" s="56" t="s">
        <v>357</v>
      </c>
      <c r="M84" s="56" t="s">
        <v>354</v>
      </c>
      <c r="N84" s="56" t="s">
        <v>355</v>
      </c>
      <c r="O84" s="32" t="s">
        <v>305</v>
      </c>
      <c r="P84" s="32" t="s">
        <v>265</v>
      </c>
      <c r="Q84" s="45" t="s">
        <v>922</v>
      </c>
      <c r="R84" s="32" t="s">
        <v>254</v>
      </c>
      <c r="S84" s="45" t="s">
        <v>93</v>
      </c>
      <c r="T84" s="42" t="str">
        <f>VLOOKUP(Tabla1[[#This Row],[AREA]],Hoja1!A:B,2,FALSE)</f>
        <v>04. Hacienda, personal y modernización administrativa</v>
      </c>
      <c r="U84" s="45" t="s">
        <v>214</v>
      </c>
      <c r="V84" s="42" t="str">
        <f>VLOOKUP(Tabla1[[#This Row],[PROGRAMA]],Hoja1!A:B,2,FALSE)</f>
        <v>9231. Información, registro y gestión del padrón</v>
      </c>
      <c r="W84" s="45">
        <v>22</v>
      </c>
      <c r="X84" s="45">
        <v>22799</v>
      </c>
    </row>
    <row r="85" spans="1:24" x14ac:dyDescent="0.25">
      <c r="A85" s="33">
        <v>220239000415</v>
      </c>
      <c r="B85" s="56" t="s">
        <v>349</v>
      </c>
      <c r="C85" s="34">
        <v>45658</v>
      </c>
      <c r="D85" s="33">
        <v>22025001653</v>
      </c>
      <c r="E85" s="56" t="s">
        <v>1220</v>
      </c>
      <c r="F85" s="35">
        <v>315000</v>
      </c>
      <c r="G85" s="56" t="s">
        <v>399</v>
      </c>
      <c r="H85" s="56" t="s">
        <v>746</v>
      </c>
      <c r="I85" s="33">
        <v>220</v>
      </c>
      <c r="J85" s="56" t="s">
        <v>356</v>
      </c>
      <c r="K85" s="56" t="s">
        <v>356</v>
      </c>
      <c r="L85" s="56" t="s">
        <v>357</v>
      </c>
      <c r="M85" s="56" t="s">
        <v>354</v>
      </c>
      <c r="N85" s="56" t="s">
        <v>355</v>
      </c>
      <c r="O85" s="32" t="s">
        <v>305</v>
      </c>
      <c r="P85" s="32" t="s">
        <v>265</v>
      </c>
      <c r="Q85" s="45" t="s">
        <v>922</v>
      </c>
      <c r="R85" s="32" t="s">
        <v>254</v>
      </c>
      <c r="S85" s="45" t="s">
        <v>98</v>
      </c>
      <c r="T85" s="42" t="str">
        <f>VLOOKUP(Tabla1[[#This Row],[AREA]],Hoja1!A:B,2,FALSE)</f>
        <v>10. Personas mayores, familia y servicios sociales</v>
      </c>
      <c r="U85" s="45" t="s">
        <v>155</v>
      </c>
      <c r="V85" s="42" t="str">
        <f>VLOOKUP(Tabla1[[#This Row],[PROGRAMA]],Hoja1!A:B,2,FALSE)</f>
        <v>2312. Iniciativas sociales</v>
      </c>
      <c r="W85" s="45">
        <v>22</v>
      </c>
      <c r="X85" s="45">
        <v>22799</v>
      </c>
    </row>
    <row r="86" spans="1:24" x14ac:dyDescent="0.25">
      <c r="A86" s="33">
        <v>220249000295</v>
      </c>
      <c r="B86" s="56" t="s">
        <v>349</v>
      </c>
      <c r="C86" s="34">
        <v>45658</v>
      </c>
      <c r="D86" s="33">
        <v>22025002266</v>
      </c>
      <c r="E86" s="56" t="s">
        <v>1289</v>
      </c>
      <c r="F86" s="35">
        <v>312020</v>
      </c>
      <c r="G86" s="56" t="s">
        <v>393</v>
      </c>
      <c r="H86" s="56" t="s">
        <v>1333</v>
      </c>
      <c r="I86" s="33">
        <v>220</v>
      </c>
      <c r="J86" s="56" t="s">
        <v>356</v>
      </c>
      <c r="K86" s="56" t="s">
        <v>356</v>
      </c>
      <c r="L86" s="56" t="s">
        <v>357</v>
      </c>
      <c r="M86" s="56" t="s">
        <v>354</v>
      </c>
      <c r="N86" s="56" t="s">
        <v>355</v>
      </c>
      <c r="O86" s="32" t="s">
        <v>305</v>
      </c>
      <c r="P86" s="32" t="s">
        <v>265</v>
      </c>
      <c r="Q86" s="45" t="s">
        <v>922</v>
      </c>
      <c r="R86" s="32" t="s">
        <v>254</v>
      </c>
      <c r="S86" s="45" t="s">
        <v>94</v>
      </c>
      <c r="T86" s="42" t="str">
        <f>VLOOKUP(Tabla1[[#This Row],[AREA]],Hoja1!A:B,2,FALSE)</f>
        <v>06. Educación y cultura</v>
      </c>
      <c r="U86" s="45" t="s">
        <v>168</v>
      </c>
      <c r="V86" s="42" t="str">
        <f>VLOOKUP(Tabla1[[#This Row],[PROGRAMA]],Hoja1!A:B,2,FALSE)</f>
        <v>3231. Escuelas infantiles</v>
      </c>
      <c r="W86" s="45">
        <v>22</v>
      </c>
      <c r="X86" s="45">
        <v>22799</v>
      </c>
    </row>
    <row r="87" spans="1:24" x14ac:dyDescent="0.25">
      <c r="A87" s="33">
        <v>220250001244</v>
      </c>
      <c r="B87" s="56" t="s">
        <v>349</v>
      </c>
      <c r="C87" s="34">
        <v>45700</v>
      </c>
      <c r="D87" s="33">
        <v>22025001139</v>
      </c>
      <c r="E87" s="56" t="s">
        <v>1264</v>
      </c>
      <c r="F87" s="35">
        <v>7199.5</v>
      </c>
      <c r="G87" s="56" t="s">
        <v>478</v>
      </c>
      <c r="H87" s="56" t="s">
        <v>1334</v>
      </c>
      <c r="I87" s="33">
        <v>220</v>
      </c>
      <c r="J87" s="56" t="s">
        <v>356</v>
      </c>
      <c r="K87" s="56" t="s">
        <v>356</v>
      </c>
      <c r="L87" s="56" t="s">
        <v>357</v>
      </c>
      <c r="M87" s="56" t="s">
        <v>458</v>
      </c>
      <c r="N87" s="56" t="s">
        <v>429</v>
      </c>
      <c r="O87" s="32" t="s">
        <v>310</v>
      </c>
      <c r="P87" s="32" t="s">
        <v>265</v>
      </c>
      <c r="Q87" s="45" t="s">
        <v>922</v>
      </c>
      <c r="R87" s="32" t="s">
        <v>254</v>
      </c>
      <c r="S87" s="45" t="s">
        <v>94</v>
      </c>
      <c r="T87" s="42" t="str">
        <f>VLOOKUP(Tabla1[[#This Row],[AREA]],Hoja1!A:B,2,FALSE)</f>
        <v>06. Educación y cultura</v>
      </c>
      <c r="U87" s="45" t="s">
        <v>172</v>
      </c>
      <c r="V87" s="42" t="str">
        <f>VLOOKUP(Tabla1[[#This Row],[PROGRAMA]],Hoja1!A:B,2,FALSE)</f>
        <v>3261. Servicios complementarios de educación</v>
      </c>
      <c r="W87" s="45">
        <v>22</v>
      </c>
      <c r="X87" s="45">
        <v>22799</v>
      </c>
    </row>
    <row r="88" spans="1:24" x14ac:dyDescent="0.25">
      <c r="A88" s="33">
        <v>220250005728</v>
      </c>
      <c r="B88" s="56" t="s">
        <v>349</v>
      </c>
      <c r="C88" s="34">
        <v>45743</v>
      </c>
      <c r="D88" s="33">
        <v>22025001518</v>
      </c>
      <c r="E88" s="56" t="s">
        <v>1335</v>
      </c>
      <c r="F88" s="35">
        <v>7199.5</v>
      </c>
      <c r="G88" s="56" t="s">
        <v>892</v>
      </c>
      <c r="H88" s="56" t="s">
        <v>1336</v>
      </c>
      <c r="I88" s="33">
        <v>220</v>
      </c>
      <c r="J88" s="56" t="s">
        <v>356</v>
      </c>
      <c r="K88" s="56" t="s">
        <v>356</v>
      </c>
      <c r="L88" s="56" t="s">
        <v>357</v>
      </c>
      <c r="M88" s="56" t="s">
        <v>458</v>
      </c>
      <c r="N88" s="56" t="s">
        <v>429</v>
      </c>
      <c r="O88" s="32" t="s">
        <v>310</v>
      </c>
      <c r="P88" s="32" t="s">
        <v>265</v>
      </c>
      <c r="Q88" s="45" t="s">
        <v>922</v>
      </c>
      <c r="R88" s="32" t="s">
        <v>254</v>
      </c>
      <c r="S88" s="45" t="s">
        <v>89</v>
      </c>
      <c r="T88" s="42" t="str">
        <f>VLOOKUP(Tabla1[[#This Row],[AREA]],Hoja1!A:B,2,FALSE)</f>
        <v>01. Alcaldía</v>
      </c>
      <c r="U88" s="45" t="s">
        <v>208</v>
      </c>
      <c r="V88" s="42" t="str">
        <f>VLOOKUP(Tabla1[[#This Row],[PROGRAMA]],Hoja1!A:B,2,FALSE)</f>
        <v>9203. Unidad de régimen interior</v>
      </c>
      <c r="W88" s="45">
        <v>21</v>
      </c>
      <c r="X88" s="45">
        <v>213</v>
      </c>
    </row>
    <row r="89" spans="1:24" x14ac:dyDescent="0.25">
      <c r="A89" s="33">
        <v>220250001187</v>
      </c>
      <c r="B89" s="56" t="s">
        <v>349</v>
      </c>
      <c r="C89" s="34">
        <v>45699</v>
      </c>
      <c r="D89" s="33">
        <v>22025000829</v>
      </c>
      <c r="E89" s="56" t="s">
        <v>1309</v>
      </c>
      <c r="F89" s="35">
        <v>7139</v>
      </c>
      <c r="G89" s="56" t="s">
        <v>78</v>
      </c>
      <c r="H89" s="56" t="s">
        <v>1337</v>
      </c>
      <c r="I89" s="33">
        <v>220</v>
      </c>
      <c r="J89" s="56" t="s">
        <v>539</v>
      </c>
      <c r="K89" s="56" t="s">
        <v>352</v>
      </c>
      <c r="L89" s="56" t="s">
        <v>367</v>
      </c>
      <c r="M89" s="56" t="s">
        <v>458</v>
      </c>
      <c r="N89" s="56" t="s">
        <v>429</v>
      </c>
      <c r="O89" s="32" t="s">
        <v>310</v>
      </c>
      <c r="P89" s="32" t="s">
        <v>265</v>
      </c>
      <c r="Q89" s="45" t="s">
        <v>922</v>
      </c>
      <c r="R89" s="32" t="s">
        <v>254</v>
      </c>
      <c r="S89" s="45" t="s">
        <v>89</v>
      </c>
      <c r="T89" s="42" t="str">
        <f>VLOOKUP(Tabla1[[#This Row],[AREA]],Hoja1!A:B,2,FALSE)</f>
        <v>01. Alcaldía</v>
      </c>
      <c r="U89" s="45" t="s">
        <v>210</v>
      </c>
      <c r="V89" s="42" t="str">
        <f>VLOOKUP(Tabla1[[#This Row],[PROGRAMA]],Hoja1!A:B,2,FALSE)</f>
        <v>9205. Imprenta municipal</v>
      </c>
      <c r="W89" s="45">
        <v>22</v>
      </c>
      <c r="X89" s="45">
        <v>22199</v>
      </c>
    </row>
    <row r="90" spans="1:24" x14ac:dyDescent="0.25">
      <c r="A90" s="33">
        <v>220250001245</v>
      </c>
      <c r="B90" s="56" t="s">
        <v>349</v>
      </c>
      <c r="C90" s="34">
        <v>45700</v>
      </c>
      <c r="D90" s="33">
        <v>22025001159</v>
      </c>
      <c r="E90" s="56" t="s">
        <v>1338</v>
      </c>
      <c r="F90" s="35">
        <v>7139</v>
      </c>
      <c r="G90" s="56" t="s">
        <v>24</v>
      </c>
      <c r="H90" s="56" t="s">
        <v>1339</v>
      </c>
      <c r="I90" s="33">
        <v>220</v>
      </c>
      <c r="J90" s="56" t="s">
        <v>356</v>
      </c>
      <c r="K90" s="56" t="s">
        <v>356</v>
      </c>
      <c r="L90" s="56" t="s">
        <v>381</v>
      </c>
      <c r="M90" s="56" t="s">
        <v>458</v>
      </c>
      <c r="N90" s="56" t="s">
        <v>429</v>
      </c>
      <c r="O90" s="32" t="s">
        <v>310</v>
      </c>
      <c r="P90" s="32" t="s">
        <v>265</v>
      </c>
      <c r="Q90" s="45" t="s">
        <v>922</v>
      </c>
      <c r="R90" s="32" t="s">
        <v>254</v>
      </c>
      <c r="S90" s="45" t="s">
        <v>91</v>
      </c>
      <c r="T90" s="42" t="str">
        <f>VLOOKUP(Tabla1[[#This Row],[AREA]],Hoja1!A:B,2,FALSE)</f>
        <v>02. Urbanismo y vivienda</v>
      </c>
      <c r="U90" s="45" t="s">
        <v>137</v>
      </c>
      <c r="V90" s="42" t="str">
        <f>VLOOKUP(Tabla1[[#This Row],[PROGRAMA]],Hoja1!A:B,2,FALSE)</f>
        <v>1501. Dirección del área de urbanismo y vivienda</v>
      </c>
      <c r="W90" s="45">
        <v>22</v>
      </c>
      <c r="X90" s="45">
        <v>22602</v>
      </c>
    </row>
    <row r="91" spans="1:24" x14ac:dyDescent="0.25">
      <c r="A91" s="33">
        <v>220250005667</v>
      </c>
      <c r="B91" s="56" t="s">
        <v>349</v>
      </c>
      <c r="C91" s="34">
        <v>45742</v>
      </c>
      <c r="D91" s="33">
        <v>22025002691</v>
      </c>
      <c r="E91" s="56" t="s">
        <v>1340</v>
      </c>
      <c r="F91" s="35">
        <v>7139</v>
      </c>
      <c r="G91" s="56" t="s">
        <v>40</v>
      </c>
      <c r="H91" s="56" t="s">
        <v>1341</v>
      </c>
      <c r="I91" s="33">
        <v>220</v>
      </c>
      <c r="J91" s="56" t="s">
        <v>356</v>
      </c>
      <c r="K91" s="56" t="s">
        <v>356</v>
      </c>
      <c r="L91" s="56" t="s">
        <v>357</v>
      </c>
      <c r="M91" s="56" t="s">
        <v>458</v>
      </c>
      <c r="N91" s="56" t="s">
        <v>429</v>
      </c>
      <c r="O91" s="32" t="s">
        <v>310</v>
      </c>
      <c r="P91" s="32" t="s">
        <v>265</v>
      </c>
      <c r="Q91" s="45" t="s">
        <v>922</v>
      </c>
      <c r="R91" s="32" t="s">
        <v>254</v>
      </c>
      <c r="S91" s="45" t="s">
        <v>94</v>
      </c>
      <c r="T91" s="42" t="str">
        <f>VLOOKUP(Tabla1[[#This Row],[AREA]],Hoja1!A:B,2,FALSE)</f>
        <v>06. Educación y cultura</v>
      </c>
      <c r="U91" s="45" t="s">
        <v>170</v>
      </c>
      <c r="V91" s="42" t="str">
        <f>VLOOKUP(Tabla1[[#This Row],[PROGRAMA]],Hoja1!A:B,2,FALSE)</f>
        <v>3232. Conservación y mantenimiento centros educación infantil y primaria</v>
      </c>
      <c r="W91" s="45">
        <v>22</v>
      </c>
      <c r="X91" s="45">
        <v>22799</v>
      </c>
    </row>
    <row r="92" spans="1:24" x14ac:dyDescent="0.25">
      <c r="A92" s="33">
        <v>220250001512</v>
      </c>
      <c r="B92" s="56" t="s">
        <v>349</v>
      </c>
      <c r="C92" s="34">
        <v>45707</v>
      </c>
      <c r="D92" s="33">
        <v>22025000750</v>
      </c>
      <c r="E92" s="56" t="s">
        <v>1342</v>
      </c>
      <c r="F92" s="35">
        <v>7018</v>
      </c>
      <c r="G92" s="56" t="s">
        <v>344</v>
      </c>
      <c r="H92" s="56" t="s">
        <v>1343</v>
      </c>
      <c r="I92" s="33">
        <v>220</v>
      </c>
      <c r="J92" s="56" t="s">
        <v>583</v>
      </c>
      <c r="K92" s="56" t="s">
        <v>356</v>
      </c>
      <c r="L92" s="56" t="s">
        <v>367</v>
      </c>
      <c r="M92" s="56" t="s">
        <v>458</v>
      </c>
      <c r="N92" s="56" t="s">
        <v>429</v>
      </c>
      <c r="O92" s="32" t="s">
        <v>310</v>
      </c>
      <c r="P92" s="32" t="s">
        <v>265</v>
      </c>
      <c r="Q92" s="45" t="s">
        <v>922</v>
      </c>
      <c r="R92" s="32" t="s">
        <v>254</v>
      </c>
      <c r="S92" s="45" t="s">
        <v>94</v>
      </c>
      <c r="T92" s="42" t="str">
        <f>VLOOKUP(Tabla1[[#This Row],[AREA]],Hoja1!A:B,2,FALSE)</f>
        <v>06. Educación y cultura</v>
      </c>
      <c r="U92" s="45" t="s">
        <v>170</v>
      </c>
      <c r="V92" s="42" t="str">
        <f>VLOOKUP(Tabla1[[#This Row],[PROGRAMA]],Hoja1!A:B,2,FALSE)</f>
        <v>3232. Conservación y mantenimiento centros educación infantil y primaria</v>
      </c>
      <c r="W92" s="45">
        <v>20</v>
      </c>
      <c r="X92" s="45">
        <v>203</v>
      </c>
    </row>
    <row r="93" spans="1:24" x14ac:dyDescent="0.25">
      <c r="A93" s="33">
        <v>220250005015</v>
      </c>
      <c r="B93" s="56" t="s">
        <v>495</v>
      </c>
      <c r="C93" s="34">
        <v>45737</v>
      </c>
      <c r="D93" s="33">
        <v>22025001117</v>
      </c>
      <c r="E93" s="56" t="s">
        <v>1346</v>
      </c>
      <c r="F93" s="35">
        <v>199.14</v>
      </c>
      <c r="G93" s="56" t="s">
        <v>14</v>
      </c>
      <c r="H93" s="56" t="s">
        <v>1347</v>
      </c>
      <c r="I93" s="33">
        <v>240</v>
      </c>
      <c r="J93" s="56" t="s">
        <v>356</v>
      </c>
      <c r="K93" s="56" t="s">
        <v>356</v>
      </c>
      <c r="L93" s="56" t="s">
        <v>367</v>
      </c>
      <c r="M93" s="56" t="s">
        <v>458</v>
      </c>
      <c r="N93" s="56" t="s">
        <v>429</v>
      </c>
      <c r="O93" s="32" t="s">
        <v>310</v>
      </c>
      <c r="P93" s="32" t="s">
        <v>265</v>
      </c>
      <c r="Q93" s="45" t="s">
        <v>922</v>
      </c>
      <c r="R93" s="32" t="s">
        <v>254</v>
      </c>
      <c r="S93" s="45" t="s">
        <v>98</v>
      </c>
      <c r="T93" s="42" t="str">
        <f>VLOOKUP(Tabla1[[#This Row],[AREA]],Hoja1!A:B,2,FALSE)</f>
        <v>10. Personas mayores, familia y servicios sociales</v>
      </c>
      <c r="U93" s="45" t="s">
        <v>153</v>
      </c>
      <c r="V93" s="42" t="str">
        <f>VLOOKUP(Tabla1[[#This Row],[PROGRAMA]],Hoja1!A:B,2,FALSE)</f>
        <v>2311. Intervención social</v>
      </c>
      <c r="W93" s="45">
        <v>21</v>
      </c>
      <c r="X93" s="45">
        <v>213</v>
      </c>
    </row>
    <row r="94" spans="1:24" x14ac:dyDescent="0.25">
      <c r="A94" s="33">
        <v>220249000384</v>
      </c>
      <c r="B94" s="56" t="s">
        <v>349</v>
      </c>
      <c r="C94" s="34">
        <v>45658</v>
      </c>
      <c r="D94" s="33">
        <v>22025001904</v>
      </c>
      <c r="E94" s="56" t="s">
        <v>1348</v>
      </c>
      <c r="F94" s="35">
        <v>9936</v>
      </c>
      <c r="G94" s="56" t="s">
        <v>489</v>
      </c>
      <c r="H94" s="56" t="s">
        <v>1349</v>
      </c>
      <c r="I94" s="33">
        <v>220</v>
      </c>
      <c r="J94" s="56" t="s">
        <v>356</v>
      </c>
      <c r="K94" s="56" t="s">
        <v>356</v>
      </c>
      <c r="L94" s="56" t="s">
        <v>357</v>
      </c>
      <c r="M94" s="56" t="s">
        <v>354</v>
      </c>
      <c r="N94" s="56" t="s">
        <v>355</v>
      </c>
      <c r="O94" s="32" t="s">
        <v>305</v>
      </c>
      <c r="P94" s="32" t="s">
        <v>265</v>
      </c>
      <c r="Q94" s="45" t="s">
        <v>922</v>
      </c>
      <c r="R94" s="32" t="s">
        <v>254</v>
      </c>
      <c r="S94" s="45" t="s">
        <v>98</v>
      </c>
      <c r="T94" s="42" t="str">
        <f>VLOOKUP(Tabla1[[#This Row],[AREA]],Hoja1!A:B,2,FALSE)</f>
        <v>10. Personas mayores, familia y servicios sociales</v>
      </c>
      <c r="U94" s="45" t="s">
        <v>159</v>
      </c>
      <c r="V94" s="42" t="str">
        <f>VLOOKUP(Tabla1[[#This Row],[PROGRAMA]],Hoja1!A:B,2,FALSE)</f>
        <v>2315. Políticas de Igualdad e infancia</v>
      </c>
      <c r="W94" s="45">
        <v>22</v>
      </c>
      <c r="X94" s="45">
        <v>22620</v>
      </c>
    </row>
    <row r="95" spans="1:24" x14ac:dyDescent="0.25">
      <c r="A95" s="33">
        <v>220250001126</v>
      </c>
      <c r="B95" s="56" t="s">
        <v>349</v>
      </c>
      <c r="C95" s="34">
        <v>45698</v>
      </c>
      <c r="D95" s="33">
        <v>22025000940</v>
      </c>
      <c r="E95" s="56" t="s">
        <v>1340</v>
      </c>
      <c r="F95" s="35">
        <v>6655</v>
      </c>
      <c r="G95" s="56" t="s">
        <v>992</v>
      </c>
      <c r="H95" s="56" t="s">
        <v>1350</v>
      </c>
      <c r="I95" s="33">
        <v>220</v>
      </c>
      <c r="J95" s="56" t="s">
        <v>356</v>
      </c>
      <c r="K95" s="56" t="s">
        <v>356</v>
      </c>
      <c r="L95" s="56" t="s">
        <v>357</v>
      </c>
      <c r="M95" s="56" t="s">
        <v>458</v>
      </c>
      <c r="N95" s="56" t="s">
        <v>429</v>
      </c>
      <c r="O95" s="32" t="s">
        <v>995</v>
      </c>
      <c r="P95" s="32" t="s">
        <v>265</v>
      </c>
      <c r="Q95" s="45" t="s">
        <v>922</v>
      </c>
      <c r="R95" s="32" t="s">
        <v>254</v>
      </c>
      <c r="S95" s="45" t="s">
        <v>94</v>
      </c>
      <c r="T95" s="42" t="str">
        <f>VLOOKUP(Tabla1[[#This Row],[AREA]],Hoja1!A:B,2,FALSE)</f>
        <v>06. Educación y cultura</v>
      </c>
      <c r="U95" s="45" t="s">
        <v>170</v>
      </c>
      <c r="V95" s="42" t="str">
        <f>VLOOKUP(Tabla1[[#This Row],[PROGRAMA]],Hoja1!A:B,2,FALSE)</f>
        <v>3232. Conservación y mantenimiento centros educación infantil y primaria</v>
      </c>
      <c r="W95" s="45">
        <v>22</v>
      </c>
      <c r="X95" s="45">
        <v>22799</v>
      </c>
    </row>
    <row r="96" spans="1:24" x14ac:dyDescent="0.25">
      <c r="A96" s="33">
        <v>220250001527</v>
      </c>
      <c r="B96" s="56" t="s">
        <v>349</v>
      </c>
      <c r="C96" s="34">
        <v>45707</v>
      </c>
      <c r="D96" s="33">
        <v>22025001180</v>
      </c>
      <c r="E96" s="56" t="s">
        <v>1235</v>
      </c>
      <c r="F96" s="35">
        <v>6433.23</v>
      </c>
      <c r="G96" s="56" t="s">
        <v>327</v>
      </c>
      <c r="H96" s="56" t="s">
        <v>1351</v>
      </c>
      <c r="I96" s="33">
        <v>220</v>
      </c>
      <c r="J96" s="56" t="s">
        <v>427</v>
      </c>
      <c r="K96" s="56" t="s">
        <v>427</v>
      </c>
      <c r="L96" s="56" t="s">
        <v>367</v>
      </c>
      <c r="M96" s="56" t="s">
        <v>458</v>
      </c>
      <c r="N96" s="56" t="s">
        <v>429</v>
      </c>
      <c r="O96" s="32" t="s">
        <v>995</v>
      </c>
      <c r="P96" s="32" t="s">
        <v>265</v>
      </c>
      <c r="Q96" s="45" t="s">
        <v>922</v>
      </c>
      <c r="R96" s="32" t="s">
        <v>254</v>
      </c>
      <c r="S96" s="45" t="s">
        <v>94</v>
      </c>
      <c r="T96" s="42" t="str">
        <f>VLOOKUP(Tabla1[[#This Row],[AREA]],Hoja1!A:B,2,FALSE)</f>
        <v>06. Educación y cultura</v>
      </c>
      <c r="U96" s="45" t="s">
        <v>176</v>
      </c>
      <c r="V96" s="42" t="str">
        <f>VLOOKUP(Tabla1[[#This Row],[PROGRAMA]],Hoja1!A:B,2,FALSE)</f>
        <v>3321. Bibliotecas públicas</v>
      </c>
      <c r="W96" s="45">
        <v>22</v>
      </c>
      <c r="X96" s="45">
        <v>22001</v>
      </c>
    </row>
    <row r="97" spans="1:24" x14ac:dyDescent="0.25">
      <c r="A97" s="33">
        <v>220249000385</v>
      </c>
      <c r="B97" s="56" t="s">
        <v>349</v>
      </c>
      <c r="C97" s="34">
        <v>45658</v>
      </c>
      <c r="D97" s="33">
        <v>22025001905</v>
      </c>
      <c r="E97" s="56" t="s">
        <v>1348</v>
      </c>
      <c r="F97" s="35">
        <v>6439.86</v>
      </c>
      <c r="G97" s="56" t="s">
        <v>490</v>
      </c>
      <c r="H97" s="56" t="s">
        <v>1352</v>
      </c>
      <c r="I97" s="33">
        <v>220</v>
      </c>
      <c r="J97" s="56" t="s">
        <v>352</v>
      </c>
      <c r="K97" s="56" t="s">
        <v>352</v>
      </c>
      <c r="L97" s="56" t="s">
        <v>357</v>
      </c>
      <c r="M97" s="56" t="s">
        <v>354</v>
      </c>
      <c r="N97" s="56" t="s">
        <v>355</v>
      </c>
      <c r="O97" s="32" t="s">
        <v>305</v>
      </c>
      <c r="P97" s="32" t="s">
        <v>265</v>
      </c>
      <c r="Q97" s="45" t="s">
        <v>922</v>
      </c>
      <c r="R97" s="32" t="s">
        <v>254</v>
      </c>
      <c r="S97" s="45" t="s">
        <v>98</v>
      </c>
      <c r="T97" s="42" t="str">
        <f>VLOOKUP(Tabla1[[#This Row],[AREA]],Hoja1!A:B,2,FALSE)</f>
        <v>10. Personas mayores, familia y servicios sociales</v>
      </c>
      <c r="U97" s="45" t="s">
        <v>159</v>
      </c>
      <c r="V97" s="42" t="str">
        <f>VLOOKUP(Tabla1[[#This Row],[PROGRAMA]],Hoja1!A:B,2,FALSE)</f>
        <v>2315. Políticas de Igualdad e infancia</v>
      </c>
      <c r="W97" s="45">
        <v>22</v>
      </c>
      <c r="X97" s="45">
        <v>22620</v>
      </c>
    </row>
    <row r="98" spans="1:24" x14ac:dyDescent="0.25">
      <c r="A98" s="33">
        <v>220250007318</v>
      </c>
      <c r="B98" s="56" t="s">
        <v>349</v>
      </c>
      <c r="C98" s="34">
        <v>45747</v>
      </c>
      <c r="D98" s="33">
        <v>22025002817</v>
      </c>
      <c r="E98" s="56" t="s">
        <v>1353</v>
      </c>
      <c r="F98" s="35">
        <v>6292</v>
      </c>
      <c r="G98" s="56" t="s">
        <v>652</v>
      </c>
      <c r="H98" s="56" t="s">
        <v>1354</v>
      </c>
      <c r="I98" s="33">
        <v>220</v>
      </c>
      <c r="J98" s="56" t="s">
        <v>356</v>
      </c>
      <c r="K98" s="56" t="s">
        <v>356</v>
      </c>
      <c r="L98" s="56" t="s">
        <v>357</v>
      </c>
      <c r="M98" s="56" t="s">
        <v>458</v>
      </c>
      <c r="N98" s="56" t="s">
        <v>429</v>
      </c>
      <c r="O98" s="32" t="s">
        <v>995</v>
      </c>
      <c r="P98" s="32" t="s">
        <v>265</v>
      </c>
      <c r="Q98" s="45" t="s">
        <v>922</v>
      </c>
      <c r="R98" s="32" t="s">
        <v>254</v>
      </c>
      <c r="S98" s="45" t="s">
        <v>95</v>
      </c>
      <c r="T98" s="42" t="str">
        <f>VLOOKUP(Tabla1[[#This Row],[AREA]],Hoja1!A:B,2,FALSE)</f>
        <v>07. Medio ambiente</v>
      </c>
      <c r="U98" s="45" t="s">
        <v>147</v>
      </c>
      <c r="V98" s="42" t="str">
        <f>VLOOKUP(Tabla1[[#This Row],[PROGRAMA]],Hoja1!A:B,2,FALSE)</f>
        <v>1701. Dirección del área de medio ambiente</v>
      </c>
      <c r="W98" s="45">
        <v>22</v>
      </c>
      <c r="X98" s="45">
        <v>22799</v>
      </c>
    </row>
    <row r="99" spans="1:24" x14ac:dyDescent="0.25">
      <c r="A99" s="33">
        <v>220249000653</v>
      </c>
      <c r="B99" s="56" t="s">
        <v>349</v>
      </c>
      <c r="C99" s="34">
        <v>45658</v>
      </c>
      <c r="D99" s="33">
        <v>22025001988</v>
      </c>
      <c r="E99" s="56" t="s">
        <v>1355</v>
      </c>
      <c r="F99" s="35">
        <v>6185.17</v>
      </c>
      <c r="G99" s="56" t="s">
        <v>86</v>
      </c>
      <c r="H99" s="56" t="s">
        <v>1356</v>
      </c>
      <c r="I99" s="33">
        <v>220</v>
      </c>
      <c r="J99" s="56" t="s">
        <v>356</v>
      </c>
      <c r="K99" s="56" t="s">
        <v>356</v>
      </c>
      <c r="L99" s="56" t="s">
        <v>357</v>
      </c>
      <c r="M99" s="56" t="s">
        <v>458</v>
      </c>
      <c r="N99" s="56" t="s">
        <v>429</v>
      </c>
      <c r="O99" s="32" t="s">
        <v>310</v>
      </c>
      <c r="P99" s="32" t="s">
        <v>265</v>
      </c>
      <c r="Q99" s="45" t="s">
        <v>922</v>
      </c>
      <c r="R99" s="32" t="s">
        <v>254</v>
      </c>
      <c r="S99" s="45" t="s">
        <v>98</v>
      </c>
      <c r="T99" s="42" t="str">
        <f>VLOOKUP(Tabla1[[#This Row],[AREA]],Hoja1!A:B,2,FALSE)</f>
        <v>10. Personas mayores, familia y servicios sociales</v>
      </c>
      <c r="U99" s="45" t="s">
        <v>155</v>
      </c>
      <c r="V99" s="42" t="str">
        <f>VLOOKUP(Tabla1[[#This Row],[PROGRAMA]],Hoja1!A:B,2,FALSE)</f>
        <v>2312. Iniciativas sociales</v>
      </c>
      <c r="W99" s="45">
        <v>21</v>
      </c>
      <c r="X99" s="45">
        <v>213</v>
      </c>
    </row>
    <row r="100" spans="1:24" x14ac:dyDescent="0.25">
      <c r="A100" s="33">
        <v>220249000181</v>
      </c>
      <c r="B100" s="56" t="s">
        <v>349</v>
      </c>
      <c r="C100" s="34">
        <v>45658</v>
      </c>
      <c r="D100" s="33">
        <v>22025001874</v>
      </c>
      <c r="E100" s="56" t="s">
        <v>1208</v>
      </c>
      <c r="F100" s="35">
        <v>6100.42</v>
      </c>
      <c r="G100" s="56" t="s">
        <v>971</v>
      </c>
      <c r="H100" s="56" t="s">
        <v>1357</v>
      </c>
      <c r="I100" s="33">
        <v>220</v>
      </c>
      <c r="J100" s="56" t="s">
        <v>972</v>
      </c>
      <c r="K100" s="56" t="s">
        <v>356</v>
      </c>
      <c r="L100" s="56" t="s">
        <v>357</v>
      </c>
      <c r="M100" s="56" t="s">
        <v>458</v>
      </c>
      <c r="N100" s="56" t="s">
        <v>429</v>
      </c>
      <c r="O100" s="32" t="s">
        <v>995</v>
      </c>
      <c r="P100" s="32" t="s">
        <v>265</v>
      </c>
      <c r="Q100" s="45" t="s">
        <v>922</v>
      </c>
      <c r="R100" s="32" t="s">
        <v>254</v>
      </c>
      <c r="S100" s="45" t="s">
        <v>89</v>
      </c>
      <c r="T100" s="42" t="str">
        <f>VLOOKUP(Tabla1[[#This Row],[AREA]],Hoja1!A:B,2,FALSE)</f>
        <v>01. Alcaldía</v>
      </c>
      <c r="U100" s="45" t="s">
        <v>294</v>
      </c>
      <c r="V100" s="42" t="str">
        <f>VLOOKUP(Tabla1[[#This Row],[PROGRAMA]],Hoja1!A:B,2,FALSE)</f>
        <v>4331. Desarrollo empresarial</v>
      </c>
      <c r="W100" s="45">
        <v>22</v>
      </c>
      <c r="X100" s="45">
        <v>22799</v>
      </c>
    </row>
    <row r="101" spans="1:24" x14ac:dyDescent="0.25">
      <c r="A101" s="33">
        <v>220250001695</v>
      </c>
      <c r="B101" s="56" t="s">
        <v>349</v>
      </c>
      <c r="C101" s="34">
        <v>45716</v>
      </c>
      <c r="D101" s="33">
        <v>22025001119</v>
      </c>
      <c r="E101" s="56" t="s">
        <v>1358</v>
      </c>
      <c r="F101" s="35">
        <v>6086.01</v>
      </c>
      <c r="G101" s="56" t="s">
        <v>966</v>
      </c>
      <c r="H101" s="56" t="s">
        <v>1359</v>
      </c>
      <c r="I101" s="33">
        <v>220</v>
      </c>
      <c r="J101" s="56" t="s">
        <v>356</v>
      </c>
      <c r="K101" s="56" t="s">
        <v>356</v>
      </c>
      <c r="L101" s="56" t="s">
        <v>357</v>
      </c>
      <c r="M101" s="56" t="s">
        <v>458</v>
      </c>
      <c r="N101" s="56" t="s">
        <v>429</v>
      </c>
      <c r="O101" s="32" t="s">
        <v>310</v>
      </c>
      <c r="P101" s="32" t="s">
        <v>265</v>
      </c>
      <c r="Q101" s="45" t="s">
        <v>922</v>
      </c>
      <c r="R101" s="32" t="s">
        <v>254</v>
      </c>
      <c r="S101" s="45" t="s">
        <v>96</v>
      </c>
      <c r="T101" s="42" t="str">
        <f>VLOOKUP(Tabla1[[#This Row],[AREA]],Hoja1!A:B,2,FALSE)</f>
        <v>08. Tráfico y movilidad</v>
      </c>
      <c r="U101" s="45" t="s">
        <v>140</v>
      </c>
      <c r="V101" s="42" t="str">
        <f>VLOOKUP(Tabla1[[#This Row],[PROGRAMA]],Hoja1!A:B,2,FALSE)</f>
        <v>1532. Pavimentación vias públicas y otros servicios urbanísticos</v>
      </c>
      <c r="W101" s="45">
        <v>21</v>
      </c>
      <c r="X101" s="45">
        <v>214</v>
      </c>
    </row>
    <row r="102" spans="1:24" x14ac:dyDescent="0.25">
      <c r="A102" s="33">
        <v>220250004907</v>
      </c>
      <c r="B102" s="56" t="s">
        <v>349</v>
      </c>
      <c r="C102" s="34">
        <v>45736</v>
      </c>
      <c r="D102" s="33">
        <v>22025002758</v>
      </c>
      <c r="E102" s="56" t="s">
        <v>1360</v>
      </c>
      <c r="F102" s="35">
        <v>6050</v>
      </c>
      <c r="G102" s="56" t="s">
        <v>1361</v>
      </c>
      <c r="H102" s="56" t="s">
        <v>1362</v>
      </c>
      <c r="I102" s="33">
        <v>220</v>
      </c>
      <c r="J102" s="56" t="s">
        <v>352</v>
      </c>
      <c r="K102" s="56" t="s">
        <v>352</v>
      </c>
      <c r="L102" s="56" t="s">
        <v>357</v>
      </c>
      <c r="M102" s="56" t="s">
        <v>458</v>
      </c>
      <c r="N102" s="56" t="s">
        <v>429</v>
      </c>
      <c r="O102" s="32" t="s">
        <v>310</v>
      </c>
      <c r="P102" s="32" t="s">
        <v>265</v>
      </c>
      <c r="Q102" s="45" t="s">
        <v>922</v>
      </c>
      <c r="R102" s="32" t="s">
        <v>254</v>
      </c>
      <c r="S102" s="45" t="s">
        <v>93</v>
      </c>
      <c r="T102" s="42" t="str">
        <f>VLOOKUP(Tabla1[[#This Row],[AREA]],Hoja1!A:B,2,FALSE)</f>
        <v>04. Hacienda, personal y modernización administrativa</v>
      </c>
      <c r="U102" s="45" t="s">
        <v>209</v>
      </c>
      <c r="V102" s="42" t="str">
        <f>VLOOKUP(Tabla1[[#This Row],[PROGRAMA]],Hoja1!A:B,2,FALSE)</f>
        <v>9204. Tecnologías de la información y comunicación</v>
      </c>
      <c r="W102" s="45">
        <v>22</v>
      </c>
      <c r="X102" s="45">
        <v>22699</v>
      </c>
    </row>
    <row r="103" spans="1:24" x14ac:dyDescent="0.25">
      <c r="A103" s="33">
        <v>220250001185</v>
      </c>
      <c r="B103" s="56" t="s">
        <v>349</v>
      </c>
      <c r="C103" s="34">
        <v>45699</v>
      </c>
      <c r="D103" s="33">
        <v>22025000825</v>
      </c>
      <c r="E103" s="56" t="s">
        <v>1309</v>
      </c>
      <c r="F103" s="35">
        <v>6050</v>
      </c>
      <c r="G103" s="56" t="s">
        <v>274</v>
      </c>
      <c r="H103" s="56" t="s">
        <v>1363</v>
      </c>
      <c r="I103" s="33">
        <v>220</v>
      </c>
      <c r="J103" s="56" t="s">
        <v>356</v>
      </c>
      <c r="K103" s="56" t="s">
        <v>356</v>
      </c>
      <c r="L103" s="56" t="s">
        <v>367</v>
      </c>
      <c r="M103" s="56" t="s">
        <v>458</v>
      </c>
      <c r="N103" s="56" t="s">
        <v>429</v>
      </c>
      <c r="O103" s="32" t="s">
        <v>995</v>
      </c>
      <c r="P103" s="32" t="s">
        <v>265</v>
      </c>
      <c r="Q103" s="45" t="s">
        <v>922</v>
      </c>
      <c r="R103" s="32" t="s">
        <v>254</v>
      </c>
      <c r="S103" s="45" t="s">
        <v>89</v>
      </c>
      <c r="T103" s="42" t="str">
        <f>VLOOKUP(Tabla1[[#This Row],[AREA]],Hoja1!A:B,2,FALSE)</f>
        <v>01. Alcaldía</v>
      </c>
      <c r="U103" s="45" t="s">
        <v>210</v>
      </c>
      <c r="V103" s="42" t="str">
        <f>VLOOKUP(Tabla1[[#This Row],[PROGRAMA]],Hoja1!A:B,2,FALSE)</f>
        <v>9205. Imprenta municipal</v>
      </c>
      <c r="W103" s="45">
        <v>22</v>
      </c>
      <c r="X103" s="45">
        <v>22199</v>
      </c>
    </row>
    <row r="104" spans="1:24" x14ac:dyDescent="0.25">
      <c r="A104" s="33">
        <v>220250001276</v>
      </c>
      <c r="B104" s="56" t="s">
        <v>349</v>
      </c>
      <c r="C104" s="34">
        <v>45702</v>
      </c>
      <c r="D104" s="33">
        <v>22025001265</v>
      </c>
      <c r="E104" s="56" t="s">
        <v>1208</v>
      </c>
      <c r="F104" s="35">
        <v>6004.75</v>
      </c>
      <c r="G104" s="56" t="s">
        <v>553</v>
      </c>
      <c r="H104" s="56" t="s">
        <v>1364</v>
      </c>
      <c r="I104" s="33">
        <v>220</v>
      </c>
      <c r="J104" s="56" t="s">
        <v>356</v>
      </c>
      <c r="K104" s="56" t="s">
        <v>356</v>
      </c>
      <c r="L104" s="56" t="s">
        <v>357</v>
      </c>
      <c r="M104" s="56" t="s">
        <v>458</v>
      </c>
      <c r="N104" s="56" t="s">
        <v>429</v>
      </c>
      <c r="O104" s="32" t="s">
        <v>310</v>
      </c>
      <c r="P104" s="32" t="s">
        <v>265</v>
      </c>
      <c r="Q104" s="45" t="s">
        <v>922</v>
      </c>
      <c r="R104" s="32" t="s">
        <v>254</v>
      </c>
      <c r="S104" s="45" t="s">
        <v>89</v>
      </c>
      <c r="T104" s="42" t="str">
        <f>VLOOKUP(Tabla1[[#This Row],[AREA]],Hoja1!A:B,2,FALSE)</f>
        <v>01. Alcaldía</v>
      </c>
      <c r="U104" s="45" t="s">
        <v>294</v>
      </c>
      <c r="V104" s="42" t="str">
        <f>VLOOKUP(Tabla1[[#This Row],[PROGRAMA]],Hoja1!A:B,2,FALSE)</f>
        <v>4331. Desarrollo empresarial</v>
      </c>
      <c r="W104" s="45">
        <v>22</v>
      </c>
      <c r="X104" s="45">
        <v>22799</v>
      </c>
    </row>
    <row r="105" spans="1:24" x14ac:dyDescent="0.25">
      <c r="A105" s="33">
        <v>220250001693</v>
      </c>
      <c r="B105" s="56" t="s">
        <v>349</v>
      </c>
      <c r="C105" s="34">
        <v>45716</v>
      </c>
      <c r="D105" s="33">
        <v>22025001370</v>
      </c>
      <c r="E105" s="56" t="s">
        <v>1303</v>
      </c>
      <c r="F105" s="35">
        <v>6000</v>
      </c>
      <c r="G105" s="56" t="s">
        <v>83</v>
      </c>
      <c r="H105" s="56" t="s">
        <v>1365</v>
      </c>
      <c r="I105" s="33">
        <v>220</v>
      </c>
      <c r="J105" s="56" t="s">
        <v>541</v>
      </c>
      <c r="K105" s="56" t="s">
        <v>356</v>
      </c>
      <c r="L105" s="56" t="s">
        <v>367</v>
      </c>
      <c r="M105" s="56" t="s">
        <v>458</v>
      </c>
      <c r="N105" s="56" t="s">
        <v>429</v>
      </c>
      <c r="O105" s="32" t="s">
        <v>310</v>
      </c>
      <c r="P105" s="32" t="s">
        <v>265</v>
      </c>
      <c r="Q105" s="45" t="s">
        <v>922</v>
      </c>
      <c r="R105" s="32" t="s">
        <v>254</v>
      </c>
      <c r="S105" s="45" t="s">
        <v>94</v>
      </c>
      <c r="T105" s="42" t="str">
        <f>VLOOKUP(Tabla1[[#This Row],[AREA]],Hoja1!A:B,2,FALSE)</f>
        <v>06. Educación y cultura</v>
      </c>
      <c r="U105" s="45" t="s">
        <v>170</v>
      </c>
      <c r="V105" s="42" t="str">
        <f>VLOOKUP(Tabla1[[#This Row],[PROGRAMA]],Hoja1!A:B,2,FALSE)</f>
        <v>3232. Conservación y mantenimiento centros educación infantil y primaria</v>
      </c>
      <c r="W105" s="45">
        <v>21</v>
      </c>
      <c r="X105" s="45">
        <v>212</v>
      </c>
    </row>
    <row r="106" spans="1:24" x14ac:dyDescent="0.25">
      <c r="A106" s="33">
        <v>220250005034</v>
      </c>
      <c r="B106" s="56" t="s">
        <v>495</v>
      </c>
      <c r="C106" s="34">
        <v>45737</v>
      </c>
      <c r="D106" s="33">
        <v>22025002496</v>
      </c>
      <c r="E106" s="56" t="s">
        <v>1176</v>
      </c>
      <c r="F106" s="35">
        <v>3000</v>
      </c>
      <c r="G106" s="56" t="s">
        <v>1366</v>
      </c>
      <c r="H106" s="56" t="s">
        <v>1367</v>
      </c>
      <c r="I106" s="33">
        <v>240</v>
      </c>
      <c r="J106" s="56" t="s">
        <v>395</v>
      </c>
      <c r="K106" s="56" t="s">
        <v>395</v>
      </c>
      <c r="L106" s="56" t="s">
        <v>381</v>
      </c>
      <c r="M106" s="56" t="s">
        <v>458</v>
      </c>
      <c r="N106" s="56" t="s">
        <v>429</v>
      </c>
      <c r="O106" s="32" t="s">
        <v>995</v>
      </c>
      <c r="P106" s="32" t="s">
        <v>265</v>
      </c>
      <c r="Q106" s="45" t="s">
        <v>922</v>
      </c>
      <c r="R106" s="32" t="s">
        <v>254</v>
      </c>
      <c r="S106" s="45" t="s">
        <v>96</v>
      </c>
      <c r="T106" s="42" t="str">
        <f>VLOOKUP(Tabla1[[#This Row],[AREA]],Hoja1!A:B,2,FALSE)</f>
        <v>08. Tráfico y movilidad</v>
      </c>
      <c r="U106" s="45" t="s">
        <v>131</v>
      </c>
      <c r="V106" s="42" t="str">
        <f>VLOOKUP(Tabla1[[#This Row],[PROGRAMA]],Hoja1!A:B,2,FALSE)</f>
        <v>1341. Movilidad</v>
      </c>
      <c r="W106" s="45">
        <v>22</v>
      </c>
      <c r="X106" s="45">
        <v>22699</v>
      </c>
    </row>
    <row r="107" spans="1:24" x14ac:dyDescent="0.25">
      <c r="A107" s="33">
        <v>220219001098</v>
      </c>
      <c r="B107" s="56" t="s">
        <v>349</v>
      </c>
      <c r="C107" s="34">
        <v>45658</v>
      </c>
      <c r="D107" s="33">
        <v>22025001559</v>
      </c>
      <c r="E107" s="56" t="s">
        <v>1368</v>
      </c>
      <c r="F107" s="35">
        <v>311985.90000000002</v>
      </c>
      <c r="G107" s="56" t="s">
        <v>382</v>
      </c>
      <c r="H107" s="56" t="s">
        <v>383</v>
      </c>
      <c r="I107" s="33">
        <v>220</v>
      </c>
      <c r="J107" s="56" t="s">
        <v>352</v>
      </c>
      <c r="K107" s="56" t="s">
        <v>352</v>
      </c>
      <c r="L107" s="56" t="s">
        <v>357</v>
      </c>
      <c r="M107" s="56" t="s">
        <v>354</v>
      </c>
      <c r="N107" s="56" t="s">
        <v>355</v>
      </c>
      <c r="O107" s="32" t="s">
        <v>305</v>
      </c>
      <c r="P107" s="32" t="s">
        <v>265</v>
      </c>
      <c r="Q107" s="45" t="s">
        <v>922</v>
      </c>
      <c r="R107" s="32" t="s">
        <v>254</v>
      </c>
      <c r="S107" s="45" t="s">
        <v>93</v>
      </c>
      <c r="T107" s="42" t="str">
        <f>VLOOKUP(Tabla1[[#This Row],[AREA]],Hoja1!A:B,2,FALSE)</f>
        <v>04. Hacienda, personal y modernización administrativa</v>
      </c>
      <c r="U107" s="45" t="s">
        <v>209</v>
      </c>
      <c r="V107" s="42" t="str">
        <f>VLOOKUP(Tabla1[[#This Row],[PROGRAMA]],Hoja1!A:B,2,FALSE)</f>
        <v>9204. Tecnologías de la información y comunicación</v>
      </c>
      <c r="W107" s="45">
        <v>22</v>
      </c>
      <c r="X107" s="45">
        <v>22200</v>
      </c>
    </row>
    <row r="108" spans="1:24" x14ac:dyDescent="0.25">
      <c r="A108" s="33">
        <v>220250001258</v>
      </c>
      <c r="B108" s="56" t="s">
        <v>349</v>
      </c>
      <c r="C108" s="34">
        <v>45701</v>
      </c>
      <c r="D108" s="33">
        <v>22025001112</v>
      </c>
      <c r="E108" s="56" t="s">
        <v>1371</v>
      </c>
      <c r="F108" s="35">
        <v>3025</v>
      </c>
      <c r="G108" s="56" t="s">
        <v>652</v>
      </c>
      <c r="H108" s="56" t="s">
        <v>1372</v>
      </c>
      <c r="I108" s="33">
        <v>220</v>
      </c>
      <c r="J108" s="56" t="s">
        <v>356</v>
      </c>
      <c r="K108" s="56" t="s">
        <v>356</v>
      </c>
      <c r="L108" s="56" t="s">
        <v>357</v>
      </c>
      <c r="M108" s="56" t="s">
        <v>458</v>
      </c>
      <c r="N108" s="56" t="s">
        <v>429</v>
      </c>
      <c r="O108" s="32" t="s">
        <v>310</v>
      </c>
      <c r="P108" s="32" t="s">
        <v>265</v>
      </c>
      <c r="Q108" s="45" t="s">
        <v>922</v>
      </c>
      <c r="R108" s="32" t="s">
        <v>254</v>
      </c>
      <c r="S108" s="45" t="s">
        <v>98</v>
      </c>
      <c r="T108" s="42" t="str">
        <f>VLOOKUP(Tabla1[[#This Row],[AREA]],Hoja1!A:B,2,FALSE)</f>
        <v>10. Personas mayores, familia y servicios sociales</v>
      </c>
      <c r="U108" s="45" t="s">
        <v>158</v>
      </c>
      <c r="V108" s="42" t="str">
        <f>VLOOKUP(Tabla1[[#This Row],[PROGRAMA]],Hoja1!A:B,2,FALSE)</f>
        <v>2314. Centro de programas juveniles</v>
      </c>
      <c r="W108" s="45">
        <v>22</v>
      </c>
      <c r="X108" s="45">
        <v>22613</v>
      </c>
    </row>
    <row r="109" spans="1:24" x14ac:dyDescent="0.25">
      <c r="A109" s="33">
        <v>220250005729</v>
      </c>
      <c r="B109" s="56" t="s">
        <v>349</v>
      </c>
      <c r="C109" s="34">
        <v>45743</v>
      </c>
      <c r="D109" s="33">
        <v>22025003229</v>
      </c>
      <c r="E109" s="56" t="s">
        <v>1373</v>
      </c>
      <c r="F109" s="35">
        <v>5998.21</v>
      </c>
      <c r="G109" s="56" t="s">
        <v>1005</v>
      </c>
      <c r="H109" s="56" t="s">
        <v>1374</v>
      </c>
      <c r="I109" s="33">
        <v>220</v>
      </c>
      <c r="J109" s="56" t="s">
        <v>356</v>
      </c>
      <c r="K109" s="56" t="s">
        <v>356</v>
      </c>
      <c r="L109" s="56" t="s">
        <v>367</v>
      </c>
      <c r="M109" s="56" t="s">
        <v>458</v>
      </c>
      <c r="N109" s="56" t="s">
        <v>429</v>
      </c>
      <c r="O109" s="32" t="s">
        <v>310</v>
      </c>
      <c r="P109" s="32" t="s">
        <v>265</v>
      </c>
      <c r="Q109" s="45" t="s">
        <v>922</v>
      </c>
      <c r="R109" s="32" t="s">
        <v>254</v>
      </c>
      <c r="S109" s="45" t="s">
        <v>291</v>
      </c>
      <c r="T109" s="42" t="str">
        <f>VLOOKUP(Tabla1[[#This Row],[AREA]],Hoja1!A:B,2,FALSE)</f>
        <v>11. Salud pública y seguridad ciudadana</v>
      </c>
      <c r="U109" s="45" t="s">
        <v>129</v>
      </c>
      <c r="V109" s="42" t="str">
        <f>VLOOKUP(Tabla1[[#This Row],[PROGRAMA]],Hoja1!A:B,2,FALSE)</f>
        <v>1321. Policía municipal</v>
      </c>
      <c r="W109" s="45">
        <v>22</v>
      </c>
      <c r="X109" s="45">
        <v>22199</v>
      </c>
    </row>
    <row r="110" spans="1:24" x14ac:dyDescent="0.25">
      <c r="A110" s="33">
        <v>220249000019</v>
      </c>
      <c r="B110" s="56" t="s">
        <v>349</v>
      </c>
      <c r="C110" s="34">
        <v>45658</v>
      </c>
      <c r="D110" s="33">
        <v>22025002234</v>
      </c>
      <c r="E110" s="56" t="s">
        <v>1273</v>
      </c>
      <c r="F110" s="35">
        <v>289855.5</v>
      </c>
      <c r="G110" s="56" t="s">
        <v>397</v>
      </c>
      <c r="H110" s="56" t="s">
        <v>758</v>
      </c>
      <c r="I110" s="33">
        <v>220</v>
      </c>
      <c r="J110" s="56" t="s">
        <v>398</v>
      </c>
      <c r="K110" s="56" t="s">
        <v>398</v>
      </c>
      <c r="L110" s="56" t="s">
        <v>357</v>
      </c>
      <c r="M110" s="56" t="s">
        <v>354</v>
      </c>
      <c r="N110" s="56" t="s">
        <v>355</v>
      </c>
      <c r="O110" s="32" t="s">
        <v>305</v>
      </c>
      <c r="P110" s="32" t="s">
        <v>265</v>
      </c>
      <c r="Q110" s="45" t="s">
        <v>922</v>
      </c>
      <c r="R110" s="32" t="s">
        <v>254</v>
      </c>
      <c r="S110" s="45" t="s">
        <v>94</v>
      </c>
      <c r="T110" s="42" t="str">
        <f>VLOOKUP(Tabla1[[#This Row],[AREA]],Hoja1!A:B,2,FALSE)</f>
        <v>06. Educación y cultura</v>
      </c>
      <c r="U110" s="45" t="s">
        <v>176</v>
      </c>
      <c r="V110" s="42" t="str">
        <f>VLOOKUP(Tabla1[[#This Row],[PROGRAMA]],Hoja1!A:B,2,FALSE)</f>
        <v>3321. Bibliotecas públicas</v>
      </c>
      <c r="W110" s="45">
        <v>22</v>
      </c>
      <c r="X110" s="45">
        <v>22799</v>
      </c>
    </row>
    <row r="111" spans="1:24" x14ac:dyDescent="0.25">
      <c r="A111" s="33">
        <v>220249000211</v>
      </c>
      <c r="B111" s="56" t="s">
        <v>349</v>
      </c>
      <c r="C111" s="34">
        <v>45658</v>
      </c>
      <c r="D111" s="33">
        <v>22025001880</v>
      </c>
      <c r="E111" s="56" t="s">
        <v>1375</v>
      </c>
      <c r="F111" s="35">
        <v>276848</v>
      </c>
      <c r="G111" s="56" t="s">
        <v>386</v>
      </c>
      <c r="H111" s="56" t="s">
        <v>1376</v>
      </c>
      <c r="I111" s="33">
        <v>220</v>
      </c>
      <c r="J111" s="56" t="s">
        <v>387</v>
      </c>
      <c r="K111" s="56" t="s">
        <v>388</v>
      </c>
      <c r="L111" s="56" t="s">
        <v>357</v>
      </c>
      <c r="M111" s="56" t="s">
        <v>354</v>
      </c>
      <c r="N111" s="56" t="s">
        <v>355</v>
      </c>
      <c r="O111" s="32" t="s">
        <v>305</v>
      </c>
      <c r="P111" s="32" t="s">
        <v>265</v>
      </c>
      <c r="Q111" s="45" t="s">
        <v>922</v>
      </c>
      <c r="R111" s="32" t="s">
        <v>254</v>
      </c>
      <c r="S111" s="45" t="s">
        <v>291</v>
      </c>
      <c r="T111" s="42" t="str">
        <f>VLOOKUP(Tabla1[[#This Row],[AREA]],Hoja1!A:B,2,FALSE)</f>
        <v>11. Salud pública y seguridad ciudadana</v>
      </c>
      <c r="U111" s="45" t="s">
        <v>129</v>
      </c>
      <c r="V111" s="42" t="str">
        <f>VLOOKUP(Tabla1[[#This Row],[PROGRAMA]],Hoja1!A:B,2,FALSE)</f>
        <v>1321. Policía municipal</v>
      </c>
      <c r="W111" s="45">
        <v>22</v>
      </c>
      <c r="X111" s="45">
        <v>22799</v>
      </c>
    </row>
    <row r="112" spans="1:24" x14ac:dyDescent="0.25">
      <c r="A112" s="33">
        <v>220249000728</v>
      </c>
      <c r="B112" s="56" t="s">
        <v>349</v>
      </c>
      <c r="C112" s="34">
        <v>45658</v>
      </c>
      <c r="D112" s="33">
        <v>22025002332</v>
      </c>
      <c r="E112" s="56" t="s">
        <v>1377</v>
      </c>
      <c r="F112" s="35">
        <v>265791.67</v>
      </c>
      <c r="G112" s="56" t="s">
        <v>1378</v>
      </c>
      <c r="H112" s="56" t="s">
        <v>1379</v>
      </c>
      <c r="I112" s="33">
        <v>220</v>
      </c>
      <c r="J112" s="56" t="s">
        <v>696</v>
      </c>
      <c r="K112" s="56" t="s">
        <v>392</v>
      </c>
      <c r="L112" s="56" t="s">
        <v>357</v>
      </c>
      <c r="M112" s="56" t="s">
        <v>354</v>
      </c>
      <c r="N112" s="56" t="s">
        <v>355</v>
      </c>
      <c r="O112" s="32" t="s">
        <v>305</v>
      </c>
      <c r="P112" s="32" t="s">
        <v>265</v>
      </c>
      <c r="Q112" s="45" t="s">
        <v>922</v>
      </c>
      <c r="R112" s="32" t="s">
        <v>254</v>
      </c>
      <c r="S112" s="45" t="s">
        <v>94</v>
      </c>
      <c r="T112" s="42" t="str">
        <f>VLOOKUP(Tabla1[[#This Row],[AREA]],Hoja1!A:B,2,FALSE)</f>
        <v>06. Educación y cultura</v>
      </c>
      <c r="U112" s="45" t="s">
        <v>168</v>
      </c>
      <c r="V112" s="42" t="str">
        <f>VLOOKUP(Tabla1[[#This Row],[PROGRAMA]],Hoja1!A:B,2,FALSE)</f>
        <v>3231. Escuelas infantiles</v>
      </c>
      <c r="W112" s="45">
        <v>22</v>
      </c>
      <c r="X112" s="45">
        <v>22700</v>
      </c>
    </row>
    <row r="113" spans="1:24" x14ac:dyDescent="0.25">
      <c r="A113" s="33">
        <v>220249000299</v>
      </c>
      <c r="B113" s="56" t="s">
        <v>349</v>
      </c>
      <c r="C113" s="34">
        <v>45658</v>
      </c>
      <c r="D113" s="33">
        <v>22025002270</v>
      </c>
      <c r="E113" s="56" t="s">
        <v>1289</v>
      </c>
      <c r="F113" s="35">
        <v>245840</v>
      </c>
      <c r="G113" s="56" t="s">
        <v>414</v>
      </c>
      <c r="H113" s="56" t="s">
        <v>1384</v>
      </c>
      <c r="I113" s="33">
        <v>220</v>
      </c>
      <c r="J113" s="56" t="s">
        <v>356</v>
      </c>
      <c r="K113" s="56" t="s">
        <v>356</v>
      </c>
      <c r="L113" s="56" t="s">
        <v>357</v>
      </c>
      <c r="M113" s="56" t="s">
        <v>354</v>
      </c>
      <c r="N113" s="56" t="s">
        <v>355</v>
      </c>
      <c r="O113" s="32" t="s">
        <v>305</v>
      </c>
      <c r="P113" s="32" t="s">
        <v>265</v>
      </c>
      <c r="Q113" s="45" t="s">
        <v>922</v>
      </c>
      <c r="R113" s="32" t="s">
        <v>254</v>
      </c>
      <c r="S113" s="45" t="s">
        <v>94</v>
      </c>
      <c r="T113" s="42" t="str">
        <f>VLOOKUP(Tabla1[[#This Row],[AREA]],Hoja1!A:B,2,FALSE)</f>
        <v>06. Educación y cultura</v>
      </c>
      <c r="U113" s="45" t="s">
        <v>168</v>
      </c>
      <c r="V113" s="42" t="str">
        <f>VLOOKUP(Tabla1[[#This Row],[PROGRAMA]],Hoja1!A:B,2,FALSE)</f>
        <v>3231. Escuelas infantiles</v>
      </c>
      <c r="W113" s="45">
        <v>22</v>
      </c>
      <c r="X113" s="45">
        <v>22799</v>
      </c>
    </row>
    <row r="114" spans="1:24" x14ac:dyDescent="0.25">
      <c r="A114" s="33">
        <v>220250005039</v>
      </c>
      <c r="B114" s="56" t="s">
        <v>495</v>
      </c>
      <c r="C114" s="34">
        <v>45737</v>
      </c>
      <c r="D114" s="33">
        <v>22025002730</v>
      </c>
      <c r="E114" s="56" t="s">
        <v>1215</v>
      </c>
      <c r="F114" s="35">
        <v>108.9</v>
      </c>
      <c r="G114" s="56" t="s">
        <v>463</v>
      </c>
      <c r="H114" s="56" t="s">
        <v>1385</v>
      </c>
      <c r="I114" s="33">
        <v>240</v>
      </c>
      <c r="J114" s="56" t="s">
        <v>356</v>
      </c>
      <c r="K114" s="56" t="s">
        <v>356</v>
      </c>
      <c r="L114" s="56" t="s">
        <v>357</v>
      </c>
      <c r="M114" s="56" t="s">
        <v>458</v>
      </c>
      <c r="N114" s="56" t="s">
        <v>429</v>
      </c>
      <c r="O114" s="32" t="s">
        <v>310</v>
      </c>
      <c r="P114" s="32" t="s">
        <v>265</v>
      </c>
      <c r="Q114" s="45" t="s">
        <v>922</v>
      </c>
      <c r="R114" s="32" t="s">
        <v>254</v>
      </c>
      <c r="S114" s="45" t="s">
        <v>98</v>
      </c>
      <c r="T114" s="42" t="str">
        <f>VLOOKUP(Tabla1[[#This Row],[AREA]],Hoja1!A:B,2,FALSE)</f>
        <v>10. Personas mayores, familia y servicios sociales</v>
      </c>
      <c r="U114" s="45" t="s">
        <v>159</v>
      </c>
      <c r="V114" s="42" t="str">
        <f>VLOOKUP(Tabla1[[#This Row],[PROGRAMA]],Hoja1!A:B,2,FALSE)</f>
        <v>2315. Políticas de Igualdad e infancia</v>
      </c>
      <c r="W114" s="45">
        <v>22</v>
      </c>
      <c r="X114" s="45">
        <v>22611</v>
      </c>
    </row>
    <row r="115" spans="1:24" x14ac:dyDescent="0.25">
      <c r="A115" s="33">
        <v>220249000861</v>
      </c>
      <c r="B115" s="56" t="s">
        <v>349</v>
      </c>
      <c r="C115" s="34">
        <v>45658</v>
      </c>
      <c r="D115" s="33">
        <v>22025002079</v>
      </c>
      <c r="E115" s="56" t="s">
        <v>1228</v>
      </c>
      <c r="F115" s="35">
        <v>5990.37</v>
      </c>
      <c r="G115" s="56" t="s">
        <v>639</v>
      </c>
      <c r="H115" s="56" t="s">
        <v>1386</v>
      </c>
      <c r="I115" s="33">
        <v>220</v>
      </c>
      <c r="J115" s="56" t="s">
        <v>356</v>
      </c>
      <c r="K115" s="56" t="s">
        <v>356</v>
      </c>
      <c r="L115" s="56" t="s">
        <v>357</v>
      </c>
      <c r="M115" s="56" t="s">
        <v>458</v>
      </c>
      <c r="N115" s="56" t="s">
        <v>429</v>
      </c>
      <c r="O115" s="32" t="s">
        <v>310</v>
      </c>
      <c r="P115" s="32" t="s">
        <v>265</v>
      </c>
      <c r="Q115" s="45" t="s">
        <v>922</v>
      </c>
      <c r="R115" s="32" t="s">
        <v>254</v>
      </c>
      <c r="S115" s="45" t="s">
        <v>98</v>
      </c>
      <c r="T115" s="42" t="str">
        <f>VLOOKUP(Tabla1[[#This Row],[AREA]],Hoja1!A:B,2,FALSE)</f>
        <v>10. Personas mayores, familia y servicios sociales</v>
      </c>
      <c r="U115" s="45" t="s">
        <v>159</v>
      </c>
      <c r="V115" s="42" t="str">
        <f>VLOOKUP(Tabla1[[#This Row],[PROGRAMA]],Hoja1!A:B,2,FALSE)</f>
        <v>2315. Políticas de Igualdad e infancia</v>
      </c>
      <c r="W115" s="45">
        <v>22</v>
      </c>
      <c r="X115" s="45">
        <v>22619</v>
      </c>
    </row>
    <row r="116" spans="1:24" x14ac:dyDescent="0.25">
      <c r="A116" s="33">
        <v>220250006501</v>
      </c>
      <c r="B116" s="56" t="s">
        <v>526</v>
      </c>
      <c r="C116" s="34">
        <v>45744</v>
      </c>
      <c r="D116" s="33">
        <v>22025001124</v>
      </c>
      <c r="E116" s="56" t="s">
        <v>1237</v>
      </c>
      <c r="F116" s="35">
        <v>1512.21</v>
      </c>
      <c r="G116" s="56" t="s">
        <v>595</v>
      </c>
      <c r="H116" s="56" t="s">
        <v>1387</v>
      </c>
      <c r="I116" s="33">
        <v>300</v>
      </c>
      <c r="J116" s="56" t="s">
        <v>356</v>
      </c>
      <c r="K116" s="56" t="s">
        <v>356</v>
      </c>
      <c r="L116" s="56" t="s">
        <v>367</v>
      </c>
      <c r="M116" s="56" t="s">
        <v>354</v>
      </c>
      <c r="N116" s="56" t="s">
        <v>355</v>
      </c>
      <c r="O116" s="32" t="s">
        <v>309</v>
      </c>
      <c r="P116" s="32" t="s">
        <v>265</v>
      </c>
      <c r="Q116" s="45" t="s">
        <v>922</v>
      </c>
      <c r="R116" s="32" t="s">
        <v>254</v>
      </c>
      <c r="S116" s="45" t="s">
        <v>291</v>
      </c>
      <c r="T116" s="42" t="str">
        <f>VLOOKUP(Tabla1[[#This Row],[AREA]],Hoja1!A:B,2,FALSE)</f>
        <v>11. Salud pública y seguridad ciudadana</v>
      </c>
      <c r="U116" s="45" t="s">
        <v>141</v>
      </c>
      <c r="V116" s="42" t="str">
        <f>VLOOKUP(Tabla1[[#This Row],[PROGRAMA]],Hoja1!A:B,2,FALSE)</f>
        <v>1621. Recogida de residuos</v>
      </c>
      <c r="W116" s="45">
        <v>21</v>
      </c>
      <c r="X116" s="45">
        <v>214</v>
      </c>
    </row>
    <row r="117" spans="1:24" x14ac:dyDescent="0.25">
      <c r="A117" s="33">
        <v>220249000300</v>
      </c>
      <c r="B117" s="56" t="s">
        <v>349</v>
      </c>
      <c r="C117" s="34">
        <v>45658</v>
      </c>
      <c r="D117" s="33">
        <v>22025002271</v>
      </c>
      <c r="E117" s="56" t="s">
        <v>1289</v>
      </c>
      <c r="F117" s="35">
        <v>245512</v>
      </c>
      <c r="G117" s="56" t="s">
        <v>402</v>
      </c>
      <c r="H117" s="56" t="s">
        <v>1388</v>
      </c>
      <c r="I117" s="33">
        <v>220</v>
      </c>
      <c r="J117" s="56" t="s">
        <v>403</v>
      </c>
      <c r="K117" s="56" t="s">
        <v>403</v>
      </c>
      <c r="L117" s="56" t="s">
        <v>357</v>
      </c>
      <c r="M117" s="56" t="s">
        <v>354</v>
      </c>
      <c r="N117" s="56" t="s">
        <v>355</v>
      </c>
      <c r="O117" s="32" t="s">
        <v>305</v>
      </c>
      <c r="P117" s="32" t="s">
        <v>265</v>
      </c>
      <c r="Q117" s="45" t="s">
        <v>922</v>
      </c>
      <c r="R117" s="32" t="s">
        <v>254</v>
      </c>
      <c r="S117" s="45" t="s">
        <v>94</v>
      </c>
      <c r="T117" s="42" t="str">
        <f>VLOOKUP(Tabla1[[#This Row],[AREA]],Hoja1!A:B,2,FALSE)</f>
        <v>06. Educación y cultura</v>
      </c>
      <c r="U117" s="45" t="s">
        <v>168</v>
      </c>
      <c r="V117" s="42" t="str">
        <f>VLOOKUP(Tabla1[[#This Row],[PROGRAMA]],Hoja1!A:B,2,FALSE)</f>
        <v>3231. Escuelas infantiles</v>
      </c>
      <c r="W117" s="45">
        <v>22</v>
      </c>
      <c r="X117" s="45">
        <v>22799</v>
      </c>
    </row>
    <row r="118" spans="1:24" x14ac:dyDescent="0.25">
      <c r="A118" s="33">
        <v>220249000043</v>
      </c>
      <c r="B118" s="56" t="s">
        <v>349</v>
      </c>
      <c r="C118" s="34">
        <v>45658</v>
      </c>
      <c r="D118" s="33">
        <v>22025002237</v>
      </c>
      <c r="E118" s="56" t="s">
        <v>1231</v>
      </c>
      <c r="F118" s="35">
        <v>242319.44</v>
      </c>
      <c r="G118" s="56" t="s">
        <v>43</v>
      </c>
      <c r="H118" s="56" t="s">
        <v>1389</v>
      </c>
      <c r="I118" s="33">
        <v>220</v>
      </c>
      <c r="J118" s="56" t="s">
        <v>624</v>
      </c>
      <c r="K118" s="56" t="s">
        <v>352</v>
      </c>
      <c r="L118" s="56" t="s">
        <v>357</v>
      </c>
      <c r="M118" s="56" t="s">
        <v>354</v>
      </c>
      <c r="N118" s="56" t="s">
        <v>355</v>
      </c>
      <c r="O118" s="32" t="s">
        <v>305</v>
      </c>
      <c r="P118" s="32" t="s">
        <v>265</v>
      </c>
      <c r="Q118" s="45" t="s">
        <v>922</v>
      </c>
      <c r="R118" s="32" t="s">
        <v>254</v>
      </c>
      <c r="S118" s="45" t="s">
        <v>291</v>
      </c>
      <c r="T118" s="42" t="str">
        <f>VLOOKUP(Tabla1[[#This Row],[AREA]],Hoja1!A:B,2,FALSE)</f>
        <v>11. Salud pública y seguridad ciudadana</v>
      </c>
      <c r="U118" s="45" t="s">
        <v>141</v>
      </c>
      <c r="V118" s="42" t="str">
        <f>VLOOKUP(Tabla1[[#This Row],[PROGRAMA]],Hoja1!A:B,2,FALSE)</f>
        <v>1621. Recogida de residuos</v>
      </c>
      <c r="W118" s="45">
        <v>22</v>
      </c>
      <c r="X118" s="45">
        <v>22700</v>
      </c>
    </row>
    <row r="119" spans="1:24" x14ac:dyDescent="0.25">
      <c r="A119" s="33">
        <v>220239000491</v>
      </c>
      <c r="B119" s="56" t="s">
        <v>349</v>
      </c>
      <c r="C119" s="34">
        <v>45658</v>
      </c>
      <c r="D119" s="33">
        <v>22025001690</v>
      </c>
      <c r="E119" s="56" t="s">
        <v>1220</v>
      </c>
      <c r="F119" s="35">
        <v>234757</v>
      </c>
      <c r="G119" s="56" t="s">
        <v>418</v>
      </c>
      <c r="H119" s="56" t="s">
        <v>899</v>
      </c>
      <c r="I119" s="33">
        <v>220</v>
      </c>
      <c r="J119" s="56" t="s">
        <v>356</v>
      </c>
      <c r="K119" s="56" t="s">
        <v>356</v>
      </c>
      <c r="L119" s="56" t="s">
        <v>357</v>
      </c>
      <c r="M119" s="56" t="s">
        <v>354</v>
      </c>
      <c r="N119" s="56" t="s">
        <v>355</v>
      </c>
      <c r="O119" s="32" t="s">
        <v>305</v>
      </c>
      <c r="P119" s="32" t="s">
        <v>265</v>
      </c>
      <c r="Q119" s="45" t="s">
        <v>922</v>
      </c>
      <c r="R119" s="32" t="s">
        <v>254</v>
      </c>
      <c r="S119" s="45" t="s">
        <v>98</v>
      </c>
      <c r="T119" s="42" t="str">
        <f>VLOOKUP(Tabla1[[#This Row],[AREA]],Hoja1!A:B,2,FALSE)</f>
        <v>10. Personas mayores, familia y servicios sociales</v>
      </c>
      <c r="U119" s="45" t="s">
        <v>155</v>
      </c>
      <c r="V119" s="42" t="str">
        <f>VLOOKUP(Tabla1[[#This Row],[PROGRAMA]],Hoja1!A:B,2,FALSE)</f>
        <v>2312. Iniciativas sociales</v>
      </c>
      <c r="W119" s="45">
        <v>22</v>
      </c>
      <c r="X119" s="45">
        <v>22799</v>
      </c>
    </row>
    <row r="120" spans="1:24" x14ac:dyDescent="0.25">
      <c r="A120" s="33">
        <v>220249000548</v>
      </c>
      <c r="B120" s="56" t="s">
        <v>349</v>
      </c>
      <c r="C120" s="34">
        <v>45658</v>
      </c>
      <c r="D120" s="33">
        <v>22025001957</v>
      </c>
      <c r="E120" s="56" t="s">
        <v>1281</v>
      </c>
      <c r="F120" s="35">
        <v>5929</v>
      </c>
      <c r="G120" s="56" t="s">
        <v>1103</v>
      </c>
      <c r="H120" s="56" t="s">
        <v>1105</v>
      </c>
      <c r="I120" s="33">
        <v>220</v>
      </c>
      <c r="J120" s="56" t="s">
        <v>1104</v>
      </c>
      <c r="K120" s="56" t="s">
        <v>356</v>
      </c>
      <c r="L120" s="56" t="s">
        <v>357</v>
      </c>
      <c r="M120" s="56" t="s">
        <v>458</v>
      </c>
      <c r="N120" s="56" t="s">
        <v>429</v>
      </c>
      <c r="O120" s="32" t="s">
        <v>310</v>
      </c>
      <c r="P120" s="32" t="s">
        <v>265</v>
      </c>
      <c r="Q120" s="45" t="s">
        <v>922</v>
      </c>
      <c r="R120" s="32" t="s">
        <v>254</v>
      </c>
      <c r="S120" s="45" t="s">
        <v>291</v>
      </c>
      <c r="T120" s="42" t="str">
        <f>VLOOKUP(Tabla1[[#This Row],[AREA]],Hoja1!A:B,2,FALSE)</f>
        <v>11. Salud pública y seguridad ciudadana</v>
      </c>
      <c r="U120" s="45" t="s">
        <v>164</v>
      </c>
      <c r="V120" s="42" t="str">
        <f>VLOOKUP(Tabla1[[#This Row],[PROGRAMA]],Hoja1!A:B,2,FALSE)</f>
        <v>3111. Protección de la salubridad pública</v>
      </c>
      <c r="W120" s="45">
        <v>22</v>
      </c>
      <c r="X120" s="45">
        <v>22799</v>
      </c>
    </row>
    <row r="121" spans="1:24" x14ac:dyDescent="0.25">
      <c r="A121" s="33">
        <v>220239000944</v>
      </c>
      <c r="B121" s="56" t="s">
        <v>349</v>
      </c>
      <c r="C121" s="34">
        <v>45658</v>
      </c>
      <c r="D121" s="33">
        <v>22025001762</v>
      </c>
      <c r="E121" s="56" t="s">
        <v>1393</v>
      </c>
      <c r="F121" s="35">
        <v>182.5</v>
      </c>
      <c r="G121" s="56" t="s">
        <v>379</v>
      </c>
      <c r="H121" s="56" t="s">
        <v>1394</v>
      </c>
      <c r="I121" s="33">
        <v>220</v>
      </c>
      <c r="J121" s="56" t="s">
        <v>356</v>
      </c>
      <c r="K121" s="56" t="s">
        <v>356</v>
      </c>
      <c r="L121" s="56" t="s">
        <v>367</v>
      </c>
      <c r="M121" s="56" t="s">
        <v>354</v>
      </c>
      <c r="N121" s="56" t="s">
        <v>355</v>
      </c>
      <c r="O121" s="32" t="s">
        <v>305</v>
      </c>
      <c r="P121" s="32" t="s">
        <v>265</v>
      </c>
      <c r="Q121" s="45" t="s">
        <v>922</v>
      </c>
      <c r="R121" s="32" t="s">
        <v>254</v>
      </c>
      <c r="S121" s="45" t="s">
        <v>89</v>
      </c>
      <c r="T121" s="42" t="str">
        <f>VLOOKUP(Tabla1[[#This Row],[AREA]],Hoja1!A:B,2,FALSE)</f>
        <v>01. Alcaldía</v>
      </c>
      <c r="U121" s="45" t="s">
        <v>212</v>
      </c>
      <c r="V121" s="42" t="str">
        <f>VLOOKUP(Tabla1[[#This Row],[PROGRAMA]],Hoja1!A:B,2,FALSE)</f>
        <v>9207. Gobierno y relaciones</v>
      </c>
      <c r="W121" s="45">
        <v>21</v>
      </c>
      <c r="X121" s="45">
        <v>213</v>
      </c>
    </row>
    <row r="122" spans="1:24" x14ac:dyDescent="0.25">
      <c r="A122" s="33">
        <v>220239000945</v>
      </c>
      <c r="B122" s="56" t="s">
        <v>349</v>
      </c>
      <c r="C122" s="34">
        <v>45658</v>
      </c>
      <c r="D122" s="33">
        <v>22025001763</v>
      </c>
      <c r="E122" s="56" t="s">
        <v>1395</v>
      </c>
      <c r="F122" s="35">
        <v>271.35000000000002</v>
      </c>
      <c r="G122" s="56" t="s">
        <v>379</v>
      </c>
      <c r="H122" s="56" t="s">
        <v>807</v>
      </c>
      <c r="I122" s="33">
        <v>220</v>
      </c>
      <c r="J122" s="56" t="s">
        <v>356</v>
      </c>
      <c r="K122" s="56" t="s">
        <v>356</v>
      </c>
      <c r="L122" s="56" t="s">
        <v>357</v>
      </c>
      <c r="M122" s="56" t="s">
        <v>354</v>
      </c>
      <c r="N122" s="56" t="s">
        <v>355</v>
      </c>
      <c r="O122" s="32" t="s">
        <v>305</v>
      </c>
      <c r="P122" s="32" t="s">
        <v>265</v>
      </c>
      <c r="Q122" s="45" t="s">
        <v>922</v>
      </c>
      <c r="R122" s="32" t="s">
        <v>254</v>
      </c>
      <c r="S122" s="45" t="s">
        <v>93</v>
      </c>
      <c r="T122" s="42" t="str">
        <f>VLOOKUP(Tabla1[[#This Row],[AREA]],Hoja1!A:B,2,FALSE)</f>
        <v>04. Hacienda, personal y modernización administrativa</v>
      </c>
      <c r="U122" s="45" t="s">
        <v>166</v>
      </c>
      <c r="V122" s="42" t="str">
        <f>VLOOKUP(Tabla1[[#This Row],[PROGRAMA]],Hoja1!A:B,2,FALSE)</f>
        <v>3121. Prevención y salud laboral</v>
      </c>
      <c r="W122" s="45">
        <v>21</v>
      </c>
      <c r="X122" s="45">
        <v>213</v>
      </c>
    </row>
    <row r="123" spans="1:24" x14ac:dyDescent="0.25">
      <c r="A123" s="33">
        <v>220239000946</v>
      </c>
      <c r="B123" s="56" t="s">
        <v>349</v>
      </c>
      <c r="C123" s="34">
        <v>45658</v>
      </c>
      <c r="D123" s="33">
        <v>22025001764</v>
      </c>
      <c r="E123" s="56" t="s">
        <v>1396</v>
      </c>
      <c r="F123" s="35">
        <v>289.8</v>
      </c>
      <c r="G123" s="56" t="s">
        <v>379</v>
      </c>
      <c r="H123" s="56" t="s">
        <v>808</v>
      </c>
      <c r="I123" s="33">
        <v>220</v>
      </c>
      <c r="J123" s="56" t="s">
        <v>356</v>
      </c>
      <c r="K123" s="56" t="s">
        <v>356</v>
      </c>
      <c r="L123" s="56" t="s">
        <v>367</v>
      </c>
      <c r="M123" s="56" t="s">
        <v>354</v>
      </c>
      <c r="N123" s="56" t="s">
        <v>355</v>
      </c>
      <c r="O123" s="32" t="s">
        <v>305</v>
      </c>
      <c r="P123" s="32" t="s">
        <v>265</v>
      </c>
      <c r="Q123" s="45" t="s">
        <v>922</v>
      </c>
      <c r="R123" s="32" t="s">
        <v>254</v>
      </c>
      <c r="S123" s="45" t="s">
        <v>98</v>
      </c>
      <c r="T123" s="42" t="str">
        <f>VLOOKUP(Tabla1[[#This Row],[AREA]],Hoja1!A:B,2,FALSE)</f>
        <v>10. Personas mayores, familia y servicios sociales</v>
      </c>
      <c r="U123" s="45" t="s">
        <v>157</v>
      </c>
      <c r="V123" s="42" t="str">
        <f>VLOOKUP(Tabla1[[#This Row],[PROGRAMA]],Hoja1!A:B,2,FALSE)</f>
        <v>2313. Dirección del área de personas mayores, familia y servicios sociales</v>
      </c>
      <c r="W123" s="45">
        <v>21</v>
      </c>
      <c r="X123" s="45">
        <v>213</v>
      </c>
    </row>
    <row r="124" spans="1:24" x14ac:dyDescent="0.25">
      <c r="A124" s="33">
        <v>220239000947</v>
      </c>
      <c r="B124" s="56" t="s">
        <v>349</v>
      </c>
      <c r="C124" s="34">
        <v>45658</v>
      </c>
      <c r="D124" s="33">
        <v>22025001765</v>
      </c>
      <c r="E124" s="56" t="s">
        <v>1346</v>
      </c>
      <c r="F124" s="35">
        <v>2961.96</v>
      </c>
      <c r="G124" s="56" t="s">
        <v>379</v>
      </c>
      <c r="H124" s="56" t="s">
        <v>809</v>
      </c>
      <c r="I124" s="33">
        <v>220</v>
      </c>
      <c r="J124" s="56" t="s">
        <v>356</v>
      </c>
      <c r="K124" s="56" t="s">
        <v>356</v>
      </c>
      <c r="L124" s="56" t="s">
        <v>367</v>
      </c>
      <c r="M124" s="56" t="s">
        <v>354</v>
      </c>
      <c r="N124" s="56" t="s">
        <v>355</v>
      </c>
      <c r="O124" s="32" t="s">
        <v>305</v>
      </c>
      <c r="P124" s="32" t="s">
        <v>265</v>
      </c>
      <c r="Q124" s="45" t="s">
        <v>922</v>
      </c>
      <c r="R124" s="32" t="s">
        <v>254</v>
      </c>
      <c r="S124" s="45" t="s">
        <v>98</v>
      </c>
      <c r="T124" s="42" t="str">
        <f>VLOOKUP(Tabla1[[#This Row],[AREA]],Hoja1!A:B,2,FALSE)</f>
        <v>10. Personas mayores, familia y servicios sociales</v>
      </c>
      <c r="U124" s="45" t="s">
        <v>153</v>
      </c>
      <c r="V124" s="42" t="str">
        <f>VLOOKUP(Tabla1[[#This Row],[PROGRAMA]],Hoja1!A:B,2,FALSE)</f>
        <v>2311. Intervención social</v>
      </c>
      <c r="W124" s="45">
        <v>21</v>
      </c>
      <c r="X124" s="45">
        <v>213</v>
      </c>
    </row>
    <row r="125" spans="1:24" x14ac:dyDescent="0.25">
      <c r="A125" s="33">
        <v>220239000948</v>
      </c>
      <c r="B125" s="56" t="s">
        <v>349</v>
      </c>
      <c r="C125" s="34">
        <v>45658</v>
      </c>
      <c r="D125" s="33">
        <v>22025001766</v>
      </c>
      <c r="E125" s="56" t="s">
        <v>1346</v>
      </c>
      <c r="F125" s="35">
        <v>79.37</v>
      </c>
      <c r="G125" s="56" t="s">
        <v>379</v>
      </c>
      <c r="H125" s="56" t="s">
        <v>810</v>
      </c>
      <c r="I125" s="33">
        <v>220</v>
      </c>
      <c r="J125" s="56" t="s">
        <v>356</v>
      </c>
      <c r="K125" s="56" t="s">
        <v>356</v>
      </c>
      <c r="L125" s="56" t="s">
        <v>367</v>
      </c>
      <c r="M125" s="56" t="s">
        <v>354</v>
      </c>
      <c r="N125" s="56" t="s">
        <v>355</v>
      </c>
      <c r="O125" s="32" t="s">
        <v>305</v>
      </c>
      <c r="P125" s="32" t="s">
        <v>265</v>
      </c>
      <c r="Q125" s="45" t="s">
        <v>922</v>
      </c>
      <c r="R125" s="32" t="s">
        <v>254</v>
      </c>
      <c r="S125" s="45" t="s">
        <v>98</v>
      </c>
      <c r="T125" s="42" t="str">
        <f>VLOOKUP(Tabla1[[#This Row],[AREA]],Hoja1!A:B,2,FALSE)</f>
        <v>10. Personas mayores, familia y servicios sociales</v>
      </c>
      <c r="U125" s="45" t="s">
        <v>153</v>
      </c>
      <c r="V125" s="42" t="str">
        <f>VLOOKUP(Tabla1[[#This Row],[PROGRAMA]],Hoja1!A:B,2,FALSE)</f>
        <v>2311. Intervención social</v>
      </c>
      <c r="W125" s="45">
        <v>21</v>
      </c>
      <c r="X125" s="45">
        <v>213</v>
      </c>
    </row>
    <row r="126" spans="1:24" x14ac:dyDescent="0.25">
      <c r="A126" s="33">
        <v>220239000949</v>
      </c>
      <c r="B126" s="56" t="s">
        <v>349</v>
      </c>
      <c r="C126" s="34">
        <v>45658</v>
      </c>
      <c r="D126" s="33">
        <v>22025001767</v>
      </c>
      <c r="E126" s="56" t="s">
        <v>1355</v>
      </c>
      <c r="F126" s="35">
        <v>559.19000000000005</v>
      </c>
      <c r="G126" s="56" t="s">
        <v>379</v>
      </c>
      <c r="H126" s="56" t="s">
        <v>811</v>
      </c>
      <c r="I126" s="33">
        <v>220</v>
      </c>
      <c r="J126" s="56" t="s">
        <v>356</v>
      </c>
      <c r="K126" s="56" t="s">
        <v>356</v>
      </c>
      <c r="L126" s="56" t="s">
        <v>367</v>
      </c>
      <c r="M126" s="56" t="s">
        <v>354</v>
      </c>
      <c r="N126" s="56" t="s">
        <v>355</v>
      </c>
      <c r="O126" s="32" t="s">
        <v>305</v>
      </c>
      <c r="P126" s="32" t="s">
        <v>265</v>
      </c>
      <c r="Q126" s="45" t="s">
        <v>922</v>
      </c>
      <c r="R126" s="32" t="s">
        <v>254</v>
      </c>
      <c r="S126" s="45" t="s">
        <v>98</v>
      </c>
      <c r="T126" s="42" t="str">
        <f>VLOOKUP(Tabla1[[#This Row],[AREA]],Hoja1!A:B,2,FALSE)</f>
        <v>10. Personas mayores, familia y servicios sociales</v>
      </c>
      <c r="U126" s="45" t="s">
        <v>155</v>
      </c>
      <c r="V126" s="42" t="str">
        <f>VLOOKUP(Tabla1[[#This Row],[PROGRAMA]],Hoja1!A:B,2,FALSE)</f>
        <v>2312. Iniciativas sociales</v>
      </c>
      <c r="W126" s="45">
        <v>21</v>
      </c>
      <c r="X126" s="45">
        <v>213</v>
      </c>
    </row>
    <row r="127" spans="1:24" x14ac:dyDescent="0.25">
      <c r="A127" s="33">
        <v>220239000950</v>
      </c>
      <c r="B127" s="56" t="s">
        <v>349</v>
      </c>
      <c r="C127" s="34">
        <v>45658</v>
      </c>
      <c r="D127" s="33">
        <v>22025001768</v>
      </c>
      <c r="E127" s="56" t="s">
        <v>1355</v>
      </c>
      <c r="F127" s="35">
        <v>991.42</v>
      </c>
      <c r="G127" s="56" t="s">
        <v>379</v>
      </c>
      <c r="H127" s="56" t="s">
        <v>812</v>
      </c>
      <c r="I127" s="33">
        <v>220</v>
      </c>
      <c r="J127" s="56" t="s">
        <v>356</v>
      </c>
      <c r="K127" s="56" t="s">
        <v>356</v>
      </c>
      <c r="L127" s="56" t="s">
        <v>367</v>
      </c>
      <c r="M127" s="56" t="s">
        <v>354</v>
      </c>
      <c r="N127" s="56" t="s">
        <v>355</v>
      </c>
      <c r="O127" s="32" t="s">
        <v>305</v>
      </c>
      <c r="P127" s="32" t="s">
        <v>265</v>
      </c>
      <c r="Q127" s="45" t="s">
        <v>922</v>
      </c>
      <c r="R127" s="32" t="s">
        <v>254</v>
      </c>
      <c r="S127" s="45" t="s">
        <v>98</v>
      </c>
      <c r="T127" s="42" t="str">
        <f>VLOOKUP(Tabla1[[#This Row],[AREA]],Hoja1!A:B,2,FALSE)</f>
        <v>10. Personas mayores, familia y servicios sociales</v>
      </c>
      <c r="U127" s="45" t="s">
        <v>155</v>
      </c>
      <c r="V127" s="42" t="str">
        <f>VLOOKUP(Tabla1[[#This Row],[PROGRAMA]],Hoja1!A:B,2,FALSE)</f>
        <v>2312. Iniciativas sociales</v>
      </c>
      <c r="W127" s="45">
        <v>21</v>
      </c>
      <c r="X127" s="45">
        <v>213</v>
      </c>
    </row>
    <row r="128" spans="1:24" x14ac:dyDescent="0.25">
      <c r="A128" s="33">
        <v>220239000951</v>
      </c>
      <c r="B128" s="56" t="s">
        <v>349</v>
      </c>
      <c r="C128" s="34">
        <v>45658</v>
      </c>
      <c r="D128" s="33">
        <v>22025001769</v>
      </c>
      <c r="E128" s="56" t="s">
        <v>1397</v>
      </c>
      <c r="F128" s="35">
        <v>325</v>
      </c>
      <c r="G128" s="56" t="s">
        <v>379</v>
      </c>
      <c r="H128" s="56" t="s">
        <v>813</v>
      </c>
      <c r="I128" s="33">
        <v>220</v>
      </c>
      <c r="J128" s="56" t="s">
        <v>356</v>
      </c>
      <c r="K128" s="56" t="s">
        <v>356</v>
      </c>
      <c r="L128" s="56" t="s">
        <v>357</v>
      </c>
      <c r="M128" s="56" t="s">
        <v>354</v>
      </c>
      <c r="N128" s="56" t="s">
        <v>355</v>
      </c>
      <c r="O128" s="32" t="s">
        <v>305</v>
      </c>
      <c r="P128" s="32" t="s">
        <v>265</v>
      </c>
      <c r="Q128" s="45" t="s">
        <v>922</v>
      </c>
      <c r="R128" s="32" t="s">
        <v>254</v>
      </c>
      <c r="S128" s="45" t="s">
        <v>98</v>
      </c>
      <c r="T128" s="42" t="str">
        <f>VLOOKUP(Tabla1[[#This Row],[AREA]],Hoja1!A:B,2,FALSE)</f>
        <v>10. Personas mayores, familia y servicios sociales</v>
      </c>
      <c r="U128" s="45" t="s">
        <v>162</v>
      </c>
      <c r="V128" s="42" t="str">
        <f>VLOOKUP(Tabla1[[#This Row],[PROGRAMA]],Hoja1!A:B,2,FALSE)</f>
        <v>2412. Formación para el empleo</v>
      </c>
      <c r="W128" s="45">
        <v>21</v>
      </c>
      <c r="X128" s="45">
        <v>213</v>
      </c>
    </row>
    <row r="129" spans="1:24" x14ac:dyDescent="0.25">
      <c r="A129" s="33">
        <v>220239000952</v>
      </c>
      <c r="B129" s="56" t="s">
        <v>349</v>
      </c>
      <c r="C129" s="34">
        <v>45658</v>
      </c>
      <c r="D129" s="33">
        <v>22025001770</v>
      </c>
      <c r="E129" s="56" t="s">
        <v>1398</v>
      </c>
      <c r="F129" s="35">
        <v>1000</v>
      </c>
      <c r="G129" s="56" t="s">
        <v>379</v>
      </c>
      <c r="H129" s="56" t="s">
        <v>814</v>
      </c>
      <c r="I129" s="33">
        <v>220</v>
      </c>
      <c r="J129" s="56" t="s">
        <v>356</v>
      </c>
      <c r="K129" s="56" t="s">
        <v>356</v>
      </c>
      <c r="L129" s="56" t="s">
        <v>367</v>
      </c>
      <c r="M129" s="56" t="s">
        <v>354</v>
      </c>
      <c r="N129" s="56" t="s">
        <v>355</v>
      </c>
      <c r="O129" s="32" t="s">
        <v>305</v>
      </c>
      <c r="P129" s="32" t="s">
        <v>265</v>
      </c>
      <c r="Q129" s="45" t="s">
        <v>922</v>
      </c>
      <c r="R129" s="32" t="s">
        <v>254</v>
      </c>
      <c r="S129" s="45" t="s">
        <v>89</v>
      </c>
      <c r="T129" s="42" t="str">
        <f>VLOOKUP(Tabla1[[#This Row],[AREA]],Hoja1!A:B,2,FALSE)</f>
        <v>01. Alcaldía</v>
      </c>
      <c r="U129" s="45" t="s">
        <v>294</v>
      </c>
      <c r="V129" s="42" t="str">
        <f>VLOOKUP(Tabla1[[#This Row],[PROGRAMA]],Hoja1!A:B,2,FALSE)</f>
        <v>4331. Desarrollo empresarial</v>
      </c>
      <c r="W129" s="45">
        <v>20</v>
      </c>
      <c r="X129" s="45">
        <v>203</v>
      </c>
    </row>
    <row r="130" spans="1:24" x14ac:dyDescent="0.25">
      <c r="A130" s="33">
        <v>220239000953</v>
      </c>
      <c r="B130" s="56" t="s">
        <v>349</v>
      </c>
      <c r="C130" s="34">
        <v>45658</v>
      </c>
      <c r="D130" s="33">
        <v>22025001771</v>
      </c>
      <c r="E130" s="56" t="s">
        <v>1399</v>
      </c>
      <c r="F130" s="35">
        <v>1000</v>
      </c>
      <c r="G130" s="56" t="s">
        <v>379</v>
      </c>
      <c r="H130" s="56" t="s">
        <v>815</v>
      </c>
      <c r="I130" s="33">
        <v>220</v>
      </c>
      <c r="J130" s="56" t="s">
        <v>356</v>
      </c>
      <c r="K130" s="56" t="s">
        <v>356</v>
      </c>
      <c r="L130" s="56" t="s">
        <v>357</v>
      </c>
      <c r="M130" s="56" t="s">
        <v>354</v>
      </c>
      <c r="N130" s="56" t="s">
        <v>355</v>
      </c>
      <c r="O130" s="32" t="s">
        <v>305</v>
      </c>
      <c r="P130" s="32" t="s">
        <v>265</v>
      </c>
      <c r="Q130" s="45" t="s">
        <v>922</v>
      </c>
      <c r="R130" s="32" t="s">
        <v>254</v>
      </c>
      <c r="S130" s="45" t="s">
        <v>92</v>
      </c>
      <c r="T130" s="42" t="str">
        <f>VLOOKUP(Tabla1[[#This Row],[AREA]],Hoja1!A:B,2,FALSE)</f>
        <v>03. Participación ciudadana y deportes</v>
      </c>
      <c r="U130" s="45" t="s">
        <v>215</v>
      </c>
      <c r="V130" s="42" t="str">
        <f>VLOOKUP(Tabla1[[#This Row],[PROGRAMA]],Hoja1!A:B,2,FALSE)</f>
        <v>9241. Participación ciudadana</v>
      </c>
      <c r="W130" s="45">
        <v>20</v>
      </c>
      <c r="X130" s="45">
        <v>203</v>
      </c>
    </row>
    <row r="131" spans="1:24" x14ac:dyDescent="0.25">
      <c r="A131" s="33">
        <v>220239000954</v>
      </c>
      <c r="B131" s="56" t="s">
        <v>349</v>
      </c>
      <c r="C131" s="34">
        <v>45658</v>
      </c>
      <c r="D131" s="33">
        <v>22025001772</v>
      </c>
      <c r="E131" s="56" t="s">
        <v>1400</v>
      </c>
      <c r="F131" s="35">
        <v>1030</v>
      </c>
      <c r="G131" s="56" t="s">
        <v>379</v>
      </c>
      <c r="H131" s="56" t="s">
        <v>816</v>
      </c>
      <c r="I131" s="33">
        <v>220</v>
      </c>
      <c r="J131" s="56" t="s">
        <v>356</v>
      </c>
      <c r="K131" s="56" t="s">
        <v>356</v>
      </c>
      <c r="L131" s="56" t="s">
        <v>367</v>
      </c>
      <c r="M131" s="56" t="s">
        <v>354</v>
      </c>
      <c r="N131" s="56" t="s">
        <v>355</v>
      </c>
      <c r="O131" s="32" t="s">
        <v>305</v>
      </c>
      <c r="P131" s="32" t="s">
        <v>265</v>
      </c>
      <c r="Q131" s="45" t="s">
        <v>922</v>
      </c>
      <c r="R131" s="32" t="s">
        <v>254</v>
      </c>
      <c r="S131" s="45" t="s">
        <v>95</v>
      </c>
      <c r="T131" s="42" t="str">
        <f>VLOOKUP(Tabla1[[#This Row],[AREA]],Hoja1!A:B,2,FALSE)</f>
        <v>07. Medio ambiente</v>
      </c>
      <c r="U131" s="45" t="s">
        <v>151</v>
      </c>
      <c r="V131" s="42" t="str">
        <f>VLOOKUP(Tabla1[[#This Row],[PROGRAMA]],Hoja1!A:B,2,FALSE)</f>
        <v>1721. Protección del medio ambiente</v>
      </c>
      <c r="W131" s="45">
        <v>20</v>
      </c>
      <c r="X131" s="45">
        <v>203</v>
      </c>
    </row>
    <row r="132" spans="1:24" x14ac:dyDescent="0.25">
      <c r="A132" s="33">
        <v>220239000955</v>
      </c>
      <c r="B132" s="56" t="s">
        <v>349</v>
      </c>
      <c r="C132" s="34">
        <v>45658</v>
      </c>
      <c r="D132" s="33">
        <v>22025001773</v>
      </c>
      <c r="E132" s="56" t="s">
        <v>1346</v>
      </c>
      <c r="F132" s="35">
        <v>55.43</v>
      </c>
      <c r="G132" s="56" t="s">
        <v>379</v>
      </c>
      <c r="H132" s="56" t="s">
        <v>817</v>
      </c>
      <c r="I132" s="33">
        <v>220</v>
      </c>
      <c r="J132" s="56" t="s">
        <v>356</v>
      </c>
      <c r="K132" s="56" t="s">
        <v>356</v>
      </c>
      <c r="L132" s="56" t="s">
        <v>367</v>
      </c>
      <c r="M132" s="56" t="s">
        <v>354</v>
      </c>
      <c r="N132" s="56" t="s">
        <v>355</v>
      </c>
      <c r="O132" s="32" t="s">
        <v>305</v>
      </c>
      <c r="P132" s="32" t="s">
        <v>265</v>
      </c>
      <c r="Q132" s="45" t="s">
        <v>922</v>
      </c>
      <c r="R132" s="32" t="s">
        <v>254</v>
      </c>
      <c r="S132" s="45" t="s">
        <v>98</v>
      </c>
      <c r="T132" s="42" t="str">
        <f>VLOOKUP(Tabla1[[#This Row],[AREA]],Hoja1!A:B,2,FALSE)</f>
        <v>10. Personas mayores, familia y servicios sociales</v>
      </c>
      <c r="U132" s="45" t="s">
        <v>153</v>
      </c>
      <c r="V132" s="42" t="str">
        <f>VLOOKUP(Tabla1[[#This Row],[PROGRAMA]],Hoja1!A:B,2,FALSE)</f>
        <v>2311. Intervención social</v>
      </c>
      <c r="W132" s="45">
        <v>21</v>
      </c>
      <c r="X132" s="45">
        <v>213</v>
      </c>
    </row>
    <row r="133" spans="1:24" x14ac:dyDescent="0.25">
      <c r="A133" s="33">
        <v>220239000956</v>
      </c>
      <c r="B133" s="56" t="s">
        <v>349</v>
      </c>
      <c r="C133" s="34">
        <v>45658</v>
      </c>
      <c r="D133" s="33">
        <v>22025001774</v>
      </c>
      <c r="E133" s="56" t="s">
        <v>1401</v>
      </c>
      <c r="F133" s="35">
        <v>500</v>
      </c>
      <c r="G133" s="56" t="s">
        <v>379</v>
      </c>
      <c r="H133" s="56" t="s">
        <v>818</v>
      </c>
      <c r="I133" s="33">
        <v>220</v>
      </c>
      <c r="J133" s="56" t="s">
        <v>356</v>
      </c>
      <c r="K133" s="56" t="s">
        <v>356</v>
      </c>
      <c r="L133" s="56" t="s">
        <v>357</v>
      </c>
      <c r="M133" s="56" t="s">
        <v>354</v>
      </c>
      <c r="N133" s="56" t="s">
        <v>355</v>
      </c>
      <c r="O133" s="32" t="s">
        <v>305</v>
      </c>
      <c r="P133" s="32" t="s">
        <v>265</v>
      </c>
      <c r="Q133" s="45" t="s">
        <v>922</v>
      </c>
      <c r="R133" s="32" t="s">
        <v>254</v>
      </c>
      <c r="S133" s="45" t="s">
        <v>290</v>
      </c>
      <c r="T133" s="42" t="str">
        <f>VLOOKUP(Tabla1[[#This Row],[AREA]],Hoja1!A:B,2,FALSE)</f>
        <v>05. Comercio, mercados y consumo</v>
      </c>
      <c r="U133" s="45" t="s">
        <v>299</v>
      </c>
      <c r="V133" s="42" t="str">
        <f>VLOOKUP(Tabla1[[#This Row],[PROGRAMA]],Hoja1!A:B,2,FALSE)</f>
        <v>4301. Dirección del área de comercio, mercados y consumo</v>
      </c>
      <c r="W133" s="45">
        <v>20</v>
      </c>
      <c r="X133" s="45">
        <v>203</v>
      </c>
    </row>
    <row r="134" spans="1:24" x14ac:dyDescent="0.25">
      <c r="A134" s="33">
        <v>220239000957</v>
      </c>
      <c r="B134" s="56" t="s">
        <v>349</v>
      </c>
      <c r="C134" s="34">
        <v>45658</v>
      </c>
      <c r="D134" s="33">
        <v>22025001775</v>
      </c>
      <c r="E134" s="56" t="s">
        <v>1402</v>
      </c>
      <c r="F134" s="35">
        <v>30.3</v>
      </c>
      <c r="G134" s="56" t="s">
        <v>379</v>
      </c>
      <c r="H134" s="56" t="s">
        <v>819</v>
      </c>
      <c r="I134" s="33">
        <v>220</v>
      </c>
      <c r="J134" s="56" t="s">
        <v>356</v>
      </c>
      <c r="K134" s="56" t="s">
        <v>356</v>
      </c>
      <c r="L134" s="56" t="s">
        <v>367</v>
      </c>
      <c r="M134" s="56" t="s">
        <v>354</v>
      </c>
      <c r="N134" s="56" t="s">
        <v>355</v>
      </c>
      <c r="O134" s="32" t="s">
        <v>305</v>
      </c>
      <c r="P134" s="32" t="s">
        <v>265</v>
      </c>
      <c r="Q134" s="45" t="s">
        <v>922</v>
      </c>
      <c r="R134" s="32" t="s">
        <v>254</v>
      </c>
      <c r="S134" s="45" t="s">
        <v>89</v>
      </c>
      <c r="T134" s="42" t="str">
        <f>VLOOKUP(Tabla1[[#This Row],[AREA]],Hoja1!A:B,2,FALSE)</f>
        <v>01. Alcaldía</v>
      </c>
      <c r="U134" s="45" t="s">
        <v>292</v>
      </c>
      <c r="V134" s="42" t="str">
        <f>VLOOKUP(Tabla1[[#This Row],[PROGRAMA]],Hoja1!A:B,2,FALSE)</f>
        <v>9312. Intervención general</v>
      </c>
      <c r="W134" s="45">
        <v>20</v>
      </c>
      <c r="X134" s="45">
        <v>203</v>
      </c>
    </row>
    <row r="135" spans="1:24" x14ac:dyDescent="0.25">
      <c r="A135" s="33">
        <v>220239000958</v>
      </c>
      <c r="B135" s="56" t="s">
        <v>349</v>
      </c>
      <c r="C135" s="34">
        <v>45658</v>
      </c>
      <c r="D135" s="33">
        <v>22025001776</v>
      </c>
      <c r="E135" s="56" t="s">
        <v>1402</v>
      </c>
      <c r="F135" s="35">
        <v>30.3</v>
      </c>
      <c r="G135" s="56" t="s">
        <v>379</v>
      </c>
      <c r="H135" s="56" t="s">
        <v>820</v>
      </c>
      <c r="I135" s="33">
        <v>220</v>
      </c>
      <c r="J135" s="56" t="s">
        <v>356</v>
      </c>
      <c r="K135" s="56" t="s">
        <v>356</v>
      </c>
      <c r="L135" s="56" t="s">
        <v>367</v>
      </c>
      <c r="M135" s="56" t="s">
        <v>354</v>
      </c>
      <c r="N135" s="56" t="s">
        <v>355</v>
      </c>
      <c r="O135" s="32" t="s">
        <v>305</v>
      </c>
      <c r="P135" s="32" t="s">
        <v>265</v>
      </c>
      <c r="Q135" s="45" t="s">
        <v>922</v>
      </c>
      <c r="R135" s="32" t="s">
        <v>254</v>
      </c>
      <c r="S135" s="45" t="s">
        <v>89</v>
      </c>
      <c r="T135" s="42" t="str">
        <f>VLOOKUP(Tabla1[[#This Row],[AREA]],Hoja1!A:B,2,FALSE)</f>
        <v>01. Alcaldía</v>
      </c>
      <c r="U135" s="45" t="s">
        <v>292</v>
      </c>
      <c r="V135" s="42" t="str">
        <f>VLOOKUP(Tabla1[[#This Row],[PROGRAMA]],Hoja1!A:B,2,FALSE)</f>
        <v>9312. Intervención general</v>
      </c>
      <c r="W135" s="45">
        <v>20</v>
      </c>
      <c r="X135" s="45">
        <v>203</v>
      </c>
    </row>
    <row r="136" spans="1:24" x14ac:dyDescent="0.25">
      <c r="A136" s="33">
        <v>220239000959</v>
      </c>
      <c r="B136" s="56" t="s">
        <v>349</v>
      </c>
      <c r="C136" s="34">
        <v>45658</v>
      </c>
      <c r="D136" s="33">
        <v>22025001777</v>
      </c>
      <c r="E136" s="56" t="s">
        <v>1403</v>
      </c>
      <c r="F136" s="35">
        <v>30</v>
      </c>
      <c r="G136" s="56" t="s">
        <v>379</v>
      </c>
      <c r="H136" s="56" t="s">
        <v>821</v>
      </c>
      <c r="I136" s="33">
        <v>220</v>
      </c>
      <c r="J136" s="56" t="s">
        <v>356</v>
      </c>
      <c r="K136" s="56" t="s">
        <v>356</v>
      </c>
      <c r="L136" s="56" t="s">
        <v>367</v>
      </c>
      <c r="M136" s="56" t="s">
        <v>354</v>
      </c>
      <c r="N136" s="56" t="s">
        <v>355</v>
      </c>
      <c r="O136" s="32" t="s">
        <v>305</v>
      </c>
      <c r="P136" s="32" t="s">
        <v>265</v>
      </c>
      <c r="Q136" s="45" t="s">
        <v>922</v>
      </c>
      <c r="R136" s="32" t="s">
        <v>254</v>
      </c>
      <c r="S136" s="45" t="s">
        <v>89</v>
      </c>
      <c r="T136" s="42" t="str">
        <f>VLOOKUP(Tabla1[[#This Row],[AREA]],Hoja1!A:B,2,FALSE)</f>
        <v>01. Alcaldía</v>
      </c>
      <c r="U136" s="45" t="s">
        <v>292</v>
      </c>
      <c r="V136" s="42" t="str">
        <f>VLOOKUP(Tabla1[[#This Row],[PROGRAMA]],Hoja1!A:B,2,FALSE)</f>
        <v>9312. Intervención general</v>
      </c>
      <c r="W136" s="45">
        <v>21</v>
      </c>
      <c r="X136" s="45">
        <v>213</v>
      </c>
    </row>
    <row r="137" spans="1:24" x14ac:dyDescent="0.25">
      <c r="A137" s="33">
        <v>220239000960</v>
      </c>
      <c r="B137" s="56" t="s">
        <v>349</v>
      </c>
      <c r="C137" s="34">
        <v>45658</v>
      </c>
      <c r="D137" s="33">
        <v>22025001778</v>
      </c>
      <c r="E137" s="56" t="s">
        <v>1403</v>
      </c>
      <c r="F137" s="35">
        <v>12</v>
      </c>
      <c r="G137" s="56" t="s">
        <v>379</v>
      </c>
      <c r="H137" s="56" t="s">
        <v>822</v>
      </c>
      <c r="I137" s="33">
        <v>220</v>
      </c>
      <c r="J137" s="56" t="s">
        <v>356</v>
      </c>
      <c r="K137" s="56" t="s">
        <v>356</v>
      </c>
      <c r="L137" s="56" t="s">
        <v>367</v>
      </c>
      <c r="M137" s="56" t="s">
        <v>354</v>
      </c>
      <c r="N137" s="56" t="s">
        <v>355</v>
      </c>
      <c r="O137" s="32" t="s">
        <v>305</v>
      </c>
      <c r="P137" s="32" t="s">
        <v>265</v>
      </c>
      <c r="Q137" s="45" t="s">
        <v>922</v>
      </c>
      <c r="R137" s="32" t="s">
        <v>254</v>
      </c>
      <c r="S137" s="45" t="s">
        <v>89</v>
      </c>
      <c r="T137" s="42" t="str">
        <f>VLOOKUP(Tabla1[[#This Row],[AREA]],Hoja1!A:B,2,FALSE)</f>
        <v>01. Alcaldía</v>
      </c>
      <c r="U137" s="45" t="s">
        <v>292</v>
      </c>
      <c r="V137" s="42" t="str">
        <f>VLOOKUP(Tabla1[[#This Row],[PROGRAMA]],Hoja1!A:B,2,FALSE)</f>
        <v>9312. Intervención general</v>
      </c>
      <c r="W137" s="45">
        <v>21</v>
      </c>
      <c r="X137" s="45">
        <v>213</v>
      </c>
    </row>
    <row r="138" spans="1:24" x14ac:dyDescent="0.25">
      <c r="A138" s="33">
        <v>220239000961</v>
      </c>
      <c r="B138" s="56" t="s">
        <v>349</v>
      </c>
      <c r="C138" s="34">
        <v>45658</v>
      </c>
      <c r="D138" s="33">
        <v>22025001779</v>
      </c>
      <c r="E138" s="56" t="s">
        <v>1404</v>
      </c>
      <c r="F138" s="35">
        <v>1000</v>
      </c>
      <c r="G138" s="56" t="s">
        <v>379</v>
      </c>
      <c r="H138" s="56" t="s">
        <v>823</v>
      </c>
      <c r="I138" s="33">
        <v>220</v>
      </c>
      <c r="J138" s="56" t="s">
        <v>356</v>
      </c>
      <c r="K138" s="56" t="s">
        <v>356</v>
      </c>
      <c r="L138" s="56" t="s">
        <v>357</v>
      </c>
      <c r="M138" s="56" t="s">
        <v>354</v>
      </c>
      <c r="N138" s="56" t="s">
        <v>355</v>
      </c>
      <c r="O138" s="32" t="s">
        <v>305</v>
      </c>
      <c r="P138" s="32" t="s">
        <v>265</v>
      </c>
      <c r="Q138" s="45" t="s">
        <v>922</v>
      </c>
      <c r="R138" s="32" t="s">
        <v>254</v>
      </c>
      <c r="S138" s="45" t="s">
        <v>91</v>
      </c>
      <c r="T138" s="42" t="str">
        <f>VLOOKUP(Tabla1[[#This Row],[AREA]],Hoja1!A:B,2,FALSE)</f>
        <v>02. Urbanismo y vivienda</v>
      </c>
      <c r="U138" s="45" t="s">
        <v>137</v>
      </c>
      <c r="V138" s="42" t="str">
        <f>VLOOKUP(Tabla1[[#This Row],[PROGRAMA]],Hoja1!A:B,2,FALSE)</f>
        <v>1501. Dirección del área de urbanismo y vivienda</v>
      </c>
      <c r="W138" s="45">
        <v>20</v>
      </c>
      <c r="X138" s="45">
        <v>203</v>
      </c>
    </row>
    <row r="139" spans="1:24" x14ac:dyDescent="0.25">
      <c r="A139" s="33">
        <v>220239000962</v>
      </c>
      <c r="B139" s="56" t="s">
        <v>349</v>
      </c>
      <c r="C139" s="34">
        <v>45658</v>
      </c>
      <c r="D139" s="33">
        <v>22025001780</v>
      </c>
      <c r="E139" s="56" t="s">
        <v>1405</v>
      </c>
      <c r="F139" s="35">
        <v>625</v>
      </c>
      <c r="G139" s="56" t="s">
        <v>379</v>
      </c>
      <c r="H139" s="56" t="s">
        <v>824</v>
      </c>
      <c r="I139" s="33">
        <v>220</v>
      </c>
      <c r="J139" s="56" t="s">
        <v>356</v>
      </c>
      <c r="K139" s="56" t="s">
        <v>356</v>
      </c>
      <c r="L139" s="56" t="s">
        <v>367</v>
      </c>
      <c r="M139" s="56" t="s">
        <v>354</v>
      </c>
      <c r="N139" s="56" t="s">
        <v>380</v>
      </c>
      <c r="O139" s="32" t="s">
        <v>305</v>
      </c>
      <c r="P139" s="32" t="s">
        <v>265</v>
      </c>
      <c r="Q139" s="45" t="s">
        <v>922</v>
      </c>
      <c r="R139" s="32" t="s">
        <v>254</v>
      </c>
      <c r="S139" s="45" t="s">
        <v>291</v>
      </c>
      <c r="T139" s="42" t="str">
        <f>VLOOKUP(Tabla1[[#This Row],[AREA]],Hoja1!A:B,2,FALSE)</f>
        <v>11. Salud pública y seguridad ciudadana</v>
      </c>
      <c r="U139" s="45" t="s">
        <v>164</v>
      </c>
      <c r="V139" s="42" t="str">
        <f>VLOOKUP(Tabla1[[#This Row],[PROGRAMA]],Hoja1!A:B,2,FALSE)</f>
        <v>3111. Protección de la salubridad pública</v>
      </c>
      <c r="W139" s="45">
        <v>20</v>
      </c>
      <c r="X139" s="45">
        <v>203</v>
      </c>
    </row>
    <row r="140" spans="1:24" x14ac:dyDescent="0.25">
      <c r="A140" s="33">
        <v>220239000963</v>
      </c>
      <c r="B140" s="56" t="s">
        <v>349</v>
      </c>
      <c r="C140" s="34">
        <v>45658</v>
      </c>
      <c r="D140" s="33">
        <v>22025001781</v>
      </c>
      <c r="E140" s="56" t="s">
        <v>1317</v>
      </c>
      <c r="F140" s="35">
        <v>2000</v>
      </c>
      <c r="G140" s="56" t="s">
        <v>379</v>
      </c>
      <c r="H140" s="56" t="s">
        <v>825</v>
      </c>
      <c r="I140" s="33">
        <v>220</v>
      </c>
      <c r="J140" s="56" t="s">
        <v>356</v>
      </c>
      <c r="K140" s="56" t="s">
        <v>356</v>
      </c>
      <c r="L140" s="56" t="s">
        <v>367</v>
      </c>
      <c r="M140" s="56" t="s">
        <v>354</v>
      </c>
      <c r="N140" s="56" t="s">
        <v>355</v>
      </c>
      <c r="O140" s="32" t="s">
        <v>305</v>
      </c>
      <c r="P140" s="32" t="s">
        <v>265</v>
      </c>
      <c r="Q140" s="45" t="s">
        <v>922</v>
      </c>
      <c r="R140" s="32" t="s">
        <v>254</v>
      </c>
      <c r="S140" s="45" t="s">
        <v>291</v>
      </c>
      <c r="T140" s="42" t="str">
        <f>VLOOKUP(Tabla1[[#This Row],[AREA]],Hoja1!A:B,2,FALSE)</f>
        <v>11. Salud pública y seguridad ciudadana</v>
      </c>
      <c r="U140" s="45" t="s">
        <v>129</v>
      </c>
      <c r="V140" s="42" t="str">
        <f>VLOOKUP(Tabla1[[#This Row],[PROGRAMA]],Hoja1!A:B,2,FALSE)</f>
        <v>1321. Policía municipal</v>
      </c>
      <c r="W140" s="45">
        <v>21</v>
      </c>
      <c r="X140" s="45">
        <v>213</v>
      </c>
    </row>
    <row r="141" spans="1:24" x14ac:dyDescent="0.25">
      <c r="A141" s="33">
        <v>220239000964</v>
      </c>
      <c r="B141" s="56" t="s">
        <v>349</v>
      </c>
      <c r="C141" s="34">
        <v>45658</v>
      </c>
      <c r="D141" s="33">
        <v>22025001782</v>
      </c>
      <c r="E141" s="56" t="s">
        <v>1406</v>
      </c>
      <c r="F141" s="35">
        <v>650</v>
      </c>
      <c r="G141" s="56" t="s">
        <v>379</v>
      </c>
      <c r="H141" s="56" t="s">
        <v>826</v>
      </c>
      <c r="I141" s="33">
        <v>220</v>
      </c>
      <c r="J141" s="56" t="s">
        <v>356</v>
      </c>
      <c r="K141" s="56" t="s">
        <v>356</v>
      </c>
      <c r="L141" s="56" t="s">
        <v>357</v>
      </c>
      <c r="M141" s="56" t="s">
        <v>354</v>
      </c>
      <c r="N141" s="56" t="s">
        <v>355</v>
      </c>
      <c r="O141" s="32" t="s">
        <v>305</v>
      </c>
      <c r="P141" s="32" t="s">
        <v>265</v>
      </c>
      <c r="Q141" s="45" t="s">
        <v>922</v>
      </c>
      <c r="R141" s="32" t="s">
        <v>254</v>
      </c>
      <c r="S141" s="45" t="s">
        <v>96</v>
      </c>
      <c r="T141" s="42" t="str">
        <f>VLOOKUP(Tabla1[[#This Row],[AREA]],Hoja1!A:B,2,FALSE)</f>
        <v>08. Tráfico y movilidad</v>
      </c>
      <c r="U141" s="45" t="s">
        <v>128</v>
      </c>
      <c r="V141" s="42" t="str">
        <f>VLOOKUP(Tabla1[[#This Row],[PROGRAMA]],Hoja1!A:B,2,FALSE)</f>
        <v>1301. Dirección del área de tráfico y movilidad</v>
      </c>
      <c r="W141" s="45">
        <v>21</v>
      </c>
      <c r="X141" s="45">
        <v>213</v>
      </c>
    </row>
    <row r="142" spans="1:24" x14ac:dyDescent="0.25">
      <c r="A142" s="33">
        <v>220239000965</v>
      </c>
      <c r="B142" s="56" t="s">
        <v>349</v>
      </c>
      <c r="C142" s="34">
        <v>45658</v>
      </c>
      <c r="D142" s="33">
        <v>22025001783</v>
      </c>
      <c r="E142" s="56" t="s">
        <v>1407</v>
      </c>
      <c r="F142" s="35">
        <v>80</v>
      </c>
      <c r="G142" s="56" t="s">
        <v>379</v>
      </c>
      <c r="H142" s="56" t="s">
        <v>827</v>
      </c>
      <c r="I142" s="33">
        <v>220</v>
      </c>
      <c r="J142" s="56" t="s">
        <v>356</v>
      </c>
      <c r="K142" s="56" t="s">
        <v>356</v>
      </c>
      <c r="L142" s="56" t="s">
        <v>367</v>
      </c>
      <c r="M142" s="56" t="s">
        <v>354</v>
      </c>
      <c r="N142" s="56" t="s">
        <v>355</v>
      </c>
      <c r="O142" s="32" t="s">
        <v>305</v>
      </c>
      <c r="P142" s="32" t="s">
        <v>265</v>
      </c>
      <c r="Q142" s="45" t="s">
        <v>922</v>
      </c>
      <c r="R142" s="32" t="s">
        <v>254</v>
      </c>
      <c r="S142" s="45" t="s">
        <v>96</v>
      </c>
      <c r="T142" s="42" t="str">
        <f>VLOOKUP(Tabla1[[#This Row],[AREA]],Hoja1!A:B,2,FALSE)</f>
        <v>08. Tráfico y movilidad</v>
      </c>
      <c r="U142" s="45" t="s">
        <v>131</v>
      </c>
      <c r="V142" s="42" t="str">
        <f>VLOOKUP(Tabla1[[#This Row],[PROGRAMA]],Hoja1!A:B,2,FALSE)</f>
        <v>1341. Movilidad</v>
      </c>
      <c r="W142" s="45">
        <v>20</v>
      </c>
      <c r="X142" s="45">
        <v>203</v>
      </c>
    </row>
    <row r="143" spans="1:24" x14ac:dyDescent="0.25">
      <c r="A143" s="33">
        <v>220239000966</v>
      </c>
      <c r="B143" s="56" t="s">
        <v>349</v>
      </c>
      <c r="C143" s="34">
        <v>45658</v>
      </c>
      <c r="D143" s="33">
        <v>22025001784</v>
      </c>
      <c r="E143" s="56" t="s">
        <v>1407</v>
      </c>
      <c r="F143" s="35">
        <v>80</v>
      </c>
      <c r="G143" s="56" t="s">
        <v>379</v>
      </c>
      <c r="H143" s="56" t="s">
        <v>828</v>
      </c>
      <c r="I143" s="33">
        <v>220</v>
      </c>
      <c r="J143" s="56" t="s">
        <v>356</v>
      </c>
      <c r="K143" s="56" t="s">
        <v>356</v>
      </c>
      <c r="L143" s="56" t="s">
        <v>367</v>
      </c>
      <c r="M143" s="56" t="s">
        <v>354</v>
      </c>
      <c r="N143" s="56" t="s">
        <v>355</v>
      </c>
      <c r="O143" s="32" t="s">
        <v>305</v>
      </c>
      <c r="P143" s="32" t="s">
        <v>265</v>
      </c>
      <c r="Q143" s="45" t="s">
        <v>922</v>
      </c>
      <c r="R143" s="32" t="s">
        <v>254</v>
      </c>
      <c r="S143" s="45" t="s">
        <v>96</v>
      </c>
      <c r="T143" s="42" t="str">
        <f>VLOOKUP(Tabla1[[#This Row],[AREA]],Hoja1!A:B,2,FALSE)</f>
        <v>08. Tráfico y movilidad</v>
      </c>
      <c r="U143" s="45" t="s">
        <v>131</v>
      </c>
      <c r="V143" s="42" t="str">
        <f>VLOOKUP(Tabla1[[#This Row],[PROGRAMA]],Hoja1!A:B,2,FALSE)</f>
        <v>1341. Movilidad</v>
      </c>
      <c r="W143" s="45">
        <v>20</v>
      </c>
      <c r="X143" s="45">
        <v>203</v>
      </c>
    </row>
    <row r="144" spans="1:24" x14ac:dyDescent="0.25">
      <c r="A144" s="33">
        <v>220239000967</v>
      </c>
      <c r="B144" s="56" t="s">
        <v>349</v>
      </c>
      <c r="C144" s="34">
        <v>45658</v>
      </c>
      <c r="D144" s="33">
        <v>22025001785</v>
      </c>
      <c r="E144" s="56" t="s">
        <v>1408</v>
      </c>
      <c r="F144" s="35">
        <v>70</v>
      </c>
      <c r="G144" s="56" t="s">
        <v>379</v>
      </c>
      <c r="H144" s="56" t="s">
        <v>829</v>
      </c>
      <c r="I144" s="33">
        <v>220</v>
      </c>
      <c r="J144" s="56" t="s">
        <v>356</v>
      </c>
      <c r="K144" s="56" t="s">
        <v>356</v>
      </c>
      <c r="L144" s="56" t="s">
        <v>367</v>
      </c>
      <c r="M144" s="56" t="s">
        <v>354</v>
      </c>
      <c r="N144" s="56" t="s">
        <v>355</v>
      </c>
      <c r="O144" s="32" t="s">
        <v>305</v>
      </c>
      <c r="P144" s="32" t="s">
        <v>265</v>
      </c>
      <c r="Q144" s="45" t="s">
        <v>922</v>
      </c>
      <c r="R144" s="32" t="s">
        <v>254</v>
      </c>
      <c r="S144" s="45" t="s">
        <v>96</v>
      </c>
      <c r="T144" s="42" t="str">
        <f>VLOOKUP(Tabla1[[#This Row],[AREA]],Hoja1!A:B,2,FALSE)</f>
        <v>08. Tráfico y movilidad</v>
      </c>
      <c r="U144" s="45" t="s">
        <v>131</v>
      </c>
      <c r="V144" s="42" t="str">
        <f>VLOOKUP(Tabla1[[#This Row],[PROGRAMA]],Hoja1!A:B,2,FALSE)</f>
        <v>1341. Movilidad</v>
      </c>
      <c r="W144" s="45">
        <v>21</v>
      </c>
      <c r="X144" s="45">
        <v>213</v>
      </c>
    </row>
    <row r="145" spans="1:24" x14ac:dyDescent="0.25">
      <c r="A145" s="33">
        <v>220239000968</v>
      </c>
      <c r="B145" s="56" t="s">
        <v>349</v>
      </c>
      <c r="C145" s="34">
        <v>45658</v>
      </c>
      <c r="D145" s="33">
        <v>22025001786</v>
      </c>
      <c r="E145" s="56" t="s">
        <v>1408</v>
      </c>
      <c r="F145" s="35">
        <v>30</v>
      </c>
      <c r="G145" s="56" t="s">
        <v>379</v>
      </c>
      <c r="H145" s="56" t="s">
        <v>830</v>
      </c>
      <c r="I145" s="33">
        <v>220</v>
      </c>
      <c r="J145" s="56" t="s">
        <v>356</v>
      </c>
      <c r="K145" s="56" t="s">
        <v>356</v>
      </c>
      <c r="L145" s="56" t="s">
        <v>367</v>
      </c>
      <c r="M145" s="56" t="s">
        <v>354</v>
      </c>
      <c r="N145" s="56" t="s">
        <v>355</v>
      </c>
      <c r="O145" s="32" t="s">
        <v>305</v>
      </c>
      <c r="P145" s="32" t="s">
        <v>265</v>
      </c>
      <c r="Q145" s="45" t="s">
        <v>922</v>
      </c>
      <c r="R145" s="32" t="s">
        <v>254</v>
      </c>
      <c r="S145" s="45" t="s">
        <v>96</v>
      </c>
      <c r="T145" s="42" t="str">
        <f>VLOOKUP(Tabla1[[#This Row],[AREA]],Hoja1!A:B,2,FALSE)</f>
        <v>08. Tráfico y movilidad</v>
      </c>
      <c r="U145" s="45" t="s">
        <v>131</v>
      </c>
      <c r="V145" s="42" t="str">
        <f>VLOOKUP(Tabla1[[#This Row],[PROGRAMA]],Hoja1!A:B,2,FALSE)</f>
        <v>1341. Movilidad</v>
      </c>
      <c r="W145" s="45">
        <v>21</v>
      </c>
      <c r="X145" s="45">
        <v>213</v>
      </c>
    </row>
    <row r="146" spans="1:24" x14ac:dyDescent="0.25">
      <c r="A146" s="33">
        <v>220239000969</v>
      </c>
      <c r="B146" s="56" t="s">
        <v>349</v>
      </c>
      <c r="C146" s="34">
        <v>45658</v>
      </c>
      <c r="D146" s="33">
        <v>22025001787</v>
      </c>
      <c r="E146" s="56" t="s">
        <v>1409</v>
      </c>
      <c r="F146" s="35">
        <v>550</v>
      </c>
      <c r="G146" s="56" t="s">
        <v>379</v>
      </c>
      <c r="H146" s="56" t="s">
        <v>831</v>
      </c>
      <c r="I146" s="33">
        <v>220</v>
      </c>
      <c r="J146" s="56" t="s">
        <v>356</v>
      </c>
      <c r="K146" s="56" t="s">
        <v>356</v>
      </c>
      <c r="L146" s="56" t="s">
        <v>357</v>
      </c>
      <c r="M146" s="56" t="s">
        <v>354</v>
      </c>
      <c r="N146" s="56" t="s">
        <v>355</v>
      </c>
      <c r="O146" s="32" t="s">
        <v>305</v>
      </c>
      <c r="P146" s="32" t="s">
        <v>265</v>
      </c>
      <c r="Q146" s="45" t="s">
        <v>922</v>
      </c>
      <c r="R146" s="32" t="s">
        <v>254</v>
      </c>
      <c r="S146" s="45" t="s">
        <v>96</v>
      </c>
      <c r="T146" s="42" t="str">
        <f>VLOOKUP(Tabla1[[#This Row],[AREA]],Hoja1!A:B,2,FALSE)</f>
        <v>08. Tráfico y movilidad</v>
      </c>
      <c r="U146" s="45" t="s">
        <v>128</v>
      </c>
      <c r="V146" s="42" t="str">
        <f>VLOOKUP(Tabla1[[#This Row],[PROGRAMA]],Hoja1!A:B,2,FALSE)</f>
        <v>1301. Dirección del área de tráfico y movilidad</v>
      </c>
      <c r="W146" s="45">
        <v>20</v>
      </c>
      <c r="X146" s="45">
        <v>203</v>
      </c>
    </row>
    <row r="147" spans="1:24" x14ac:dyDescent="0.25">
      <c r="A147" s="33">
        <v>220239000970</v>
      </c>
      <c r="B147" s="56" t="s">
        <v>349</v>
      </c>
      <c r="C147" s="34">
        <v>45658</v>
      </c>
      <c r="D147" s="33">
        <v>22025001790</v>
      </c>
      <c r="E147" s="56" t="s">
        <v>1410</v>
      </c>
      <c r="F147" s="35">
        <v>67.36</v>
      </c>
      <c r="G147" s="56" t="s">
        <v>379</v>
      </c>
      <c r="H147" s="56" t="s">
        <v>832</v>
      </c>
      <c r="I147" s="33">
        <v>220</v>
      </c>
      <c r="J147" s="56" t="s">
        <v>356</v>
      </c>
      <c r="K147" s="56" t="s">
        <v>356</v>
      </c>
      <c r="L147" s="56" t="s">
        <v>367</v>
      </c>
      <c r="M147" s="56" t="s">
        <v>354</v>
      </c>
      <c r="N147" s="56" t="s">
        <v>380</v>
      </c>
      <c r="O147" s="32" t="s">
        <v>305</v>
      </c>
      <c r="P147" s="32" t="s">
        <v>265</v>
      </c>
      <c r="Q147" s="45" t="s">
        <v>922</v>
      </c>
      <c r="R147" s="32" t="s">
        <v>254</v>
      </c>
      <c r="S147" s="45" t="s">
        <v>93</v>
      </c>
      <c r="T147" s="42" t="str">
        <f>VLOOKUP(Tabla1[[#This Row],[AREA]],Hoja1!A:B,2,FALSE)</f>
        <v>04. Hacienda, personal y modernización administrativa</v>
      </c>
      <c r="U147" s="45" t="s">
        <v>209</v>
      </c>
      <c r="V147" s="42" t="str">
        <f>VLOOKUP(Tabla1[[#This Row],[PROGRAMA]],Hoja1!A:B,2,FALSE)</f>
        <v>9204. Tecnologías de la información y comunicación</v>
      </c>
      <c r="W147" s="45">
        <v>21</v>
      </c>
      <c r="X147" s="45">
        <v>213</v>
      </c>
    </row>
    <row r="148" spans="1:24" x14ac:dyDescent="0.25">
      <c r="A148" s="33">
        <v>220239000971</v>
      </c>
      <c r="B148" s="56" t="s">
        <v>349</v>
      </c>
      <c r="C148" s="34">
        <v>45658</v>
      </c>
      <c r="D148" s="33">
        <v>22025001791</v>
      </c>
      <c r="E148" s="56" t="s">
        <v>1411</v>
      </c>
      <c r="F148" s="35">
        <v>325.01</v>
      </c>
      <c r="G148" s="56" t="s">
        <v>379</v>
      </c>
      <c r="H148" s="56" t="s">
        <v>833</v>
      </c>
      <c r="I148" s="33">
        <v>220</v>
      </c>
      <c r="J148" s="56" t="s">
        <v>356</v>
      </c>
      <c r="K148" s="56" t="s">
        <v>356</v>
      </c>
      <c r="L148" s="56" t="s">
        <v>367</v>
      </c>
      <c r="M148" s="56" t="s">
        <v>354</v>
      </c>
      <c r="N148" s="56" t="s">
        <v>355</v>
      </c>
      <c r="O148" s="32" t="s">
        <v>305</v>
      </c>
      <c r="P148" s="32" t="s">
        <v>265</v>
      </c>
      <c r="Q148" s="45" t="s">
        <v>922</v>
      </c>
      <c r="R148" s="32" t="s">
        <v>254</v>
      </c>
      <c r="S148" s="45" t="s">
        <v>98</v>
      </c>
      <c r="T148" s="42" t="str">
        <f>VLOOKUP(Tabla1[[#This Row],[AREA]],Hoja1!A:B,2,FALSE)</f>
        <v>10. Personas mayores, familia y servicios sociales</v>
      </c>
      <c r="U148" s="45" t="s">
        <v>159</v>
      </c>
      <c r="V148" s="42" t="str">
        <f>VLOOKUP(Tabla1[[#This Row],[PROGRAMA]],Hoja1!A:B,2,FALSE)</f>
        <v>2315. Políticas de Igualdad e infancia</v>
      </c>
      <c r="W148" s="45">
        <v>21</v>
      </c>
      <c r="X148" s="45">
        <v>213</v>
      </c>
    </row>
    <row r="149" spans="1:24" x14ac:dyDescent="0.25">
      <c r="A149" s="33">
        <v>220239000972</v>
      </c>
      <c r="B149" s="56" t="s">
        <v>349</v>
      </c>
      <c r="C149" s="34">
        <v>45658</v>
      </c>
      <c r="D149" s="33">
        <v>22025001792</v>
      </c>
      <c r="E149" s="56" t="s">
        <v>1218</v>
      </c>
      <c r="F149" s="35">
        <v>344.54</v>
      </c>
      <c r="G149" s="56" t="s">
        <v>379</v>
      </c>
      <c r="H149" s="56" t="s">
        <v>834</v>
      </c>
      <c r="I149" s="33">
        <v>220</v>
      </c>
      <c r="J149" s="56" t="s">
        <v>356</v>
      </c>
      <c r="K149" s="56" t="s">
        <v>356</v>
      </c>
      <c r="L149" s="56" t="s">
        <v>367</v>
      </c>
      <c r="M149" s="56" t="s">
        <v>354</v>
      </c>
      <c r="N149" s="56" t="s">
        <v>355</v>
      </c>
      <c r="O149" s="32" t="s">
        <v>305</v>
      </c>
      <c r="P149" s="32" t="s">
        <v>265</v>
      </c>
      <c r="Q149" s="45" t="s">
        <v>922</v>
      </c>
      <c r="R149" s="32" t="s">
        <v>254</v>
      </c>
      <c r="S149" s="45" t="s">
        <v>94</v>
      </c>
      <c r="T149" s="42" t="str">
        <f>VLOOKUP(Tabla1[[#This Row],[AREA]],Hoja1!A:B,2,FALSE)</f>
        <v>06. Educación y cultura</v>
      </c>
      <c r="U149" s="45" t="s">
        <v>170</v>
      </c>
      <c r="V149" s="42" t="str">
        <f>VLOOKUP(Tabla1[[#This Row],[PROGRAMA]],Hoja1!A:B,2,FALSE)</f>
        <v>3232. Conservación y mantenimiento centros educación infantil y primaria</v>
      </c>
      <c r="W149" s="45">
        <v>21</v>
      </c>
      <c r="X149" s="45">
        <v>213</v>
      </c>
    </row>
    <row r="150" spans="1:24" x14ac:dyDescent="0.25">
      <c r="A150" s="33">
        <v>220239000973</v>
      </c>
      <c r="B150" s="56" t="s">
        <v>349</v>
      </c>
      <c r="C150" s="34">
        <v>45658</v>
      </c>
      <c r="D150" s="33">
        <v>22025001793</v>
      </c>
      <c r="E150" s="56" t="s">
        <v>1412</v>
      </c>
      <c r="F150" s="35">
        <v>390.52</v>
      </c>
      <c r="G150" s="56" t="s">
        <v>379</v>
      </c>
      <c r="H150" s="56" t="s">
        <v>835</v>
      </c>
      <c r="I150" s="33">
        <v>220</v>
      </c>
      <c r="J150" s="56" t="s">
        <v>356</v>
      </c>
      <c r="K150" s="56" t="s">
        <v>356</v>
      </c>
      <c r="L150" s="56" t="s">
        <v>367</v>
      </c>
      <c r="M150" s="56" t="s">
        <v>354</v>
      </c>
      <c r="N150" s="56" t="s">
        <v>355</v>
      </c>
      <c r="O150" s="32" t="s">
        <v>305</v>
      </c>
      <c r="P150" s="32" t="s">
        <v>265</v>
      </c>
      <c r="Q150" s="45" t="s">
        <v>922</v>
      </c>
      <c r="R150" s="32" t="s">
        <v>254</v>
      </c>
      <c r="S150" s="45" t="s">
        <v>94</v>
      </c>
      <c r="T150" s="42" t="str">
        <f>VLOOKUP(Tabla1[[#This Row],[AREA]],Hoja1!A:B,2,FALSE)</f>
        <v>06. Educación y cultura</v>
      </c>
      <c r="U150" s="45" t="s">
        <v>176</v>
      </c>
      <c r="V150" s="42" t="str">
        <f>VLOOKUP(Tabla1[[#This Row],[PROGRAMA]],Hoja1!A:B,2,FALSE)</f>
        <v>3321. Bibliotecas públicas</v>
      </c>
      <c r="W150" s="45">
        <v>21</v>
      </c>
      <c r="X150" s="45">
        <v>213</v>
      </c>
    </row>
    <row r="151" spans="1:24" x14ac:dyDescent="0.25">
      <c r="A151" s="33">
        <v>220239000974</v>
      </c>
      <c r="B151" s="56" t="s">
        <v>349</v>
      </c>
      <c r="C151" s="34">
        <v>45658</v>
      </c>
      <c r="D151" s="33">
        <v>22025001794</v>
      </c>
      <c r="E151" s="56" t="s">
        <v>1413</v>
      </c>
      <c r="F151" s="35">
        <v>307</v>
      </c>
      <c r="G151" s="56" t="s">
        <v>379</v>
      </c>
      <c r="H151" s="56" t="s">
        <v>836</v>
      </c>
      <c r="I151" s="33">
        <v>220</v>
      </c>
      <c r="J151" s="56" t="s">
        <v>356</v>
      </c>
      <c r="K151" s="56" t="s">
        <v>356</v>
      </c>
      <c r="L151" s="56" t="s">
        <v>367</v>
      </c>
      <c r="M151" s="56" t="s">
        <v>354</v>
      </c>
      <c r="N151" s="56" t="s">
        <v>355</v>
      </c>
      <c r="O151" s="32" t="s">
        <v>305</v>
      </c>
      <c r="P151" s="32" t="s">
        <v>265</v>
      </c>
      <c r="Q151" s="45" t="s">
        <v>922</v>
      </c>
      <c r="R151" s="32" t="s">
        <v>254</v>
      </c>
      <c r="S151" s="45" t="s">
        <v>97</v>
      </c>
      <c r="T151" s="42" t="str">
        <f>VLOOKUP(Tabla1[[#This Row],[AREA]],Hoja1!A:B,2,FALSE)</f>
        <v>09. Turismo, eventos y marca ciudad</v>
      </c>
      <c r="U151" s="45" t="s">
        <v>920</v>
      </c>
      <c r="V151" s="42" t="str">
        <f>VLOOKUP(Tabla1[[#This Row],[PROGRAMA]],Hoja1!A:B,2,FALSE)</f>
        <v>4332. Dirección del área de turismo, eventos y marca ciudad</v>
      </c>
      <c r="W151" s="45">
        <v>21</v>
      </c>
      <c r="X151" s="45">
        <v>213</v>
      </c>
    </row>
    <row r="152" spans="1:24" x14ac:dyDescent="0.25">
      <c r="A152" s="33">
        <v>220239000975</v>
      </c>
      <c r="B152" s="56" t="s">
        <v>349</v>
      </c>
      <c r="C152" s="34">
        <v>45658</v>
      </c>
      <c r="D152" s="33">
        <v>22025001795</v>
      </c>
      <c r="E152" s="56" t="s">
        <v>1414</v>
      </c>
      <c r="F152" s="35">
        <v>1500</v>
      </c>
      <c r="G152" s="56" t="s">
        <v>379</v>
      </c>
      <c r="H152" s="56" t="s">
        <v>837</v>
      </c>
      <c r="I152" s="33">
        <v>220</v>
      </c>
      <c r="J152" s="56" t="s">
        <v>356</v>
      </c>
      <c r="K152" s="56" t="s">
        <v>356</v>
      </c>
      <c r="L152" s="56" t="s">
        <v>357</v>
      </c>
      <c r="M152" s="56" t="s">
        <v>354</v>
      </c>
      <c r="N152" s="56" t="s">
        <v>355</v>
      </c>
      <c r="O152" s="32" t="s">
        <v>305</v>
      </c>
      <c r="P152" s="32" t="s">
        <v>265</v>
      </c>
      <c r="Q152" s="45" t="s">
        <v>922</v>
      </c>
      <c r="R152" s="32" t="s">
        <v>254</v>
      </c>
      <c r="S152" s="45" t="s">
        <v>291</v>
      </c>
      <c r="T152" s="42" t="str">
        <f>VLOOKUP(Tabla1[[#This Row],[AREA]],Hoja1!A:B,2,FALSE)</f>
        <v>11. Salud pública y seguridad ciudadana</v>
      </c>
      <c r="U152" s="45" t="s">
        <v>141</v>
      </c>
      <c r="V152" s="42" t="str">
        <f>VLOOKUP(Tabla1[[#This Row],[PROGRAMA]],Hoja1!A:B,2,FALSE)</f>
        <v>1621. Recogida de residuos</v>
      </c>
      <c r="W152" s="45">
        <v>21</v>
      </c>
      <c r="X152" s="45">
        <v>213</v>
      </c>
    </row>
    <row r="153" spans="1:24" x14ac:dyDescent="0.25">
      <c r="A153" s="33">
        <v>220239000976</v>
      </c>
      <c r="B153" s="56" t="s">
        <v>349</v>
      </c>
      <c r="C153" s="34">
        <v>45658</v>
      </c>
      <c r="D153" s="33">
        <v>22025001796</v>
      </c>
      <c r="E153" s="56" t="s">
        <v>1415</v>
      </c>
      <c r="F153" s="35">
        <v>85.03</v>
      </c>
      <c r="G153" s="56" t="s">
        <v>379</v>
      </c>
      <c r="H153" s="56" t="s">
        <v>838</v>
      </c>
      <c r="I153" s="33">
        <v>220</v>
      </c>
      <c r="J153" s="56" t="s">
        <v>356</v>
      </c>
      <c r="K153" s="56" t="s">
        <v>356</v>
      </c>
      <c r="L153" s="56" t="s">
        <v>367</v>
      </c>
      <c r="M153" s="56" t="s">
        <v>354</v>
      </c>
      <c r="N153" s="56" t="s">
        <v>355</v>
      </c>
      <c r="O153" s="32" t="s">
        <v>305</v>
      </c>
      <c r="P153" s="32" t="s">
        <v>265</v>
      </c>
      <c r="Q153" s="45" t="s">
        <v>922</v>
      </c>
      <c r="R153" s="32" t="s">
        <v>254</v>
      </c>
      <c r="S153" s="45" t="s">
        <v>93</v>
      </c>
      <c r="T153" s="42" t="str">
        <f>VLOOKUP(Tabla1[[#This Row],[AREA]],Hoja1!A:B,2,FALSE)</f>
        <v>04. Hacienda, personal y modernización administrativa</v>
      </c>
      <c r="U153" s="45" t="s">
        <v>217</v>
      </c>
      <c r="V153" s="42" t="str">
        <f>VLOOKUP(Tabla1[[#This Row],[PROGRAMA]],Hoja1!A:B,2,FALSE)</f>
        <v>9311. Planificación económico financiera</v>
      </c>
      <c r="W153" s="45">
        <v>20</v>
      </c>
      <c r="X153" s="45">
        <v>203</v>
      </c>
    </row>
    <row r="154" spans="1:24" x14ac:dyDescent="0.25">
      <c r="A154" s="33">
        <v>220239000977</v>
      </c>
      <c r="B154" s="56" t="s">
        <v>349</v>
      </c>
      <c r="C154" s="34">
        <v>45658</v>
      </c>
      <c r="D154" s="33">
        <v>22025001797</v>
      </c>
      <c r="E154" s="56" t="s">
        <v>1415</v>
      </c>
      <c r="F154" s="35">
        <v>71.42</v>
      </c>
      <c r="G154" s="56" t="s">
        <v>379</v>
      </c>
      <c r="H154" s="56" t="s">
        <v>839</v>
      </c>
      <c r="I154" s="33">
        <v>220</v>
      </c>
      <c r="J154" s="56" t="s">
        <v>356</v>
      </c>
      <c r="K154" s="56" t="s">
        <v>356</v>
      </c>
      <c r="L154" s="56" t="s">
        <v>367</v>
      </c>
      <c r="M154" s="56" t="s">
        <v>354</v>
      </c>
      <c r="N154" s="56" t="s">
        <v>355</v>
      </c>
      <c r="O154" s="32" t="s">
        <v>305</v>
      </c>
      <c r="P154" s="32" t="s">
        <v>265</v>
      </c>
      <c r="Q154" s="45" t="s">
        <v>922</v>
      </c>
      <c r="R154" s="32" t="s">
        <v>254</v>
      </c>
      <c r="S154" s="45" t="s">
        <v>93</v>
      </c>
      <c r="T154" s="42" t="str">
        <f>VLOOKUP(Tabla1[[#This Row],[AREA]],Hoja1!A:B,2,FALSE)</f>
        <v>04. Hacienda, personal y modernización administrativa</v>
      </c>
      <c r="U154" s="45" t="s">
        <v>217</v>
      </c>
      <c r="V154" s="42" t="str">
        <f>VLOOKUP(Tabla1[[#This Row],[PROGRAMA]],Hoja1!A:B,2,FALSE)</f>
        <v>9311. Planificación económico financiera</v>
      </c>
      <c r="W154" s="45">
        <v>20</v>
      </c>
      <c r="X154" s="45">
        <v>203</v>
      </c>
    </row>
    <row r="155" spans="1:24" x14ac:dyDescent="0.25">
      <c r="A155" s="33">
        <v>220239000978</v>
      </c>
      <c r="B155" s="56" t="s">
        <v>349</v>
      </c>
      <c r="C155" s="34">
        <v>45658</v>
      </c>
      <c r="D155" s="33">
        <v>22025001798</v>
      </c>
      <c r="E155" s="56" t="s">
        <v>1416</v>
      </c>
      <c r="F155" s="35">
        <v>1000</v>
      </c>
      <c r="G155" s="56" t="s">
        <v>379</v>
      </c>
      <c r="H155" s="56" t="s">
        <v>840</v>
      </c>
      <c r="I155" s="33">
        <v>220</v>
      </c>
      <c r="J155" s="56" t="s">
        <v>356</v>
      </c>
      <c r="K155" s="56" t="s">
        <v>356</v>
      </c>
      <c r="L155" s="56" t="s">
        <v>367</v>
      </c>
      <c r="M155" s="56" t="s">
        <v>354</v>
      </c>
      <c r="N155" s="56" t="s">
        <v>355</v>
      </c>
      <c r="O155" s="32" t="s">
        <v>305</v>
      </c>
      <c r="P155" s="32" t="s">
        <v>265</v>
      </c>
      <c r="Q155" s="45" t="s">
        <v>922</v>
      </c>
      <c r="R155" s="32" t="s">
        <v>254</v>
      </c>
      <c r="S155" s="45" t="s">
        <v>93</v>
      </c>
      <c r="T155" s="42" t="str">
        <f>VLOOKUP(Tabla1[[#This Row],[AREA]],Hoja1!A:B,2,FALSE)</f>
        <v>04. Hacienda, personal y modernización administrativa</v>
      </c>
      <c r="U155" s="45" t="s">
        <v>232</v>
      </c>
      <c r="V155" s="42" t="str">
        <f>VLOOKUP(Tabla1[[#This Row],[PROGRAMA]],Hoja1!A:B,2,FALSE)</f>
        <v>9341. Tesorería y recaudación</v>
      </c>
      <c r="W155" s="45">
        <v>21</v>
      </c>
      <c r="X155" s="45">
        <v>213</v>
      </c>
    </row>
    <row r="156" spans="1:24" x14ac:dyDescent="0.25">
      <c r="A156" s="33">
        <v>220239000979</v>
      </c>
      <c r="B156" s="56" t="s">
        <v>349</v>
      </c>
      <c r="C156" s="34">
        <v>45658</v>
      </c>
      <c r="D156" s="33">
        <v>22025001799</v>
      </c>
      <c r="E156" s="56" t="s">
        <v>1417</v>
      </c>
      <c r="F156" s="35">
        <v>333.43</v>
      </c>
      <c r="G156" s="56" t="s">
        <v>379</v>
      </c>
      <c r="H156" s="56" t="s">
        <v>841</v>
      </c>
      <c r="I156" s="33">
        <v>220</v>
      </c>
      <c r="J156" s="56" t="s">
        <v>356</v>
      </c>
      <c r="K156" s="56" t="s">
        <v>356</v>
      </c>
      <c r="L156" s="56" t="s">
        <v>367</v>
      </c>
      <c r="M156" s="56" t="s">
        <v>354</v>
      </c>
      <c r="N156" s="56" t="s">
        <v>355</v>
      </c>
      <c r="O156" s="32" t="s">
        <v>305</v>
      </c>
      <c r="P156" s="32" t="s">
        <v>265</v>
      </c>
      <c r="Q156" s="45" t="s">
        <v>922</v>
      </c>
      <c r="R156" s="32" t="s">
        <v>254</v>
      </c>
      <c r="S156" s="45" t="s">
        <v>291</v>
      </c>
      <c r="T156" s="42" t="str">
        <f>VLOOKUP(Tabla1[[#This Row],[AREA]],Hoja1!A:B,2,FALSE)</f>
        <v>11. Salud pública y seguridad ciudadana</v>
      </c>
      <c r="U156" s="45" t="s">
        <v>135</v>
      </c>
      <c r="V156" s="42" t="str">
        <f>VLOOKUP(Tabla1[[#This Row],[PROGRAMA]],Hoja1!A:B,2,FALSE)</f>
        <v>1361. Prevención y extinción de incencios</v>
      </c>
      <c r="W156" s="45">
        <v>21</v>
      </c>
      <c r="X156" s="45">
        <v>213</v>
      </c>
    </row>
    <row r="157" spans="1:24" x14ac:dyDescent="0.25">
      <c r="A157" s="33">
        <v>220239000980</v>
      </c>
      <c r="B157" s="56" t="s">
        <v>349</v>
      </c>
      <c r="C157" s="34">
        <v>45658</v>
      </c>
      <c r="D157" s="33">
        <v>22025001800</v>
      </c>
      <c r="E157" s="56" t="s">
        <v>1418</v>
      </c>
      <c r="F157" s="35">
        <v>1000</v>
      </c>
      <c r="G157" s="56" t="s">
        <v>379</v>
      </c>
      <c r="H157" s="56" t="s">
        <v>1419</v>
      </c>
      <c r="I157" s="33">
        <v>220</v>
      </c>
      <c r="J157" s="56" t="s">
        <v>356</v>
      </c>
      <c r="K157" s="56" t="s">
        <v>356</v>
      </c>
      <c r="L157" s="56" t="s">
        <v>357</v>
      </c>
      <c r="M157" s="56" t="s">
        <v>354</v>
      </c>
      <c r="N157" s="56" t="s">
        <v>355</v>
      </c>
      <c r="O157" s="32" t="s">
        <v>305</v>
      </c>
      <c r="P157" s="32" t="s">
        <v>265</v>
      </c>
      <c r="Q157" s="45" t="s">
        <v>922</v>
      </c>
      <c r="R157" s="32" t="s">
        <v>254</v>
      </c>
      <c r="S157" s="45" t="s">
        <v>93</v>
      </c>
      <c r="T157" s="42" t="str">
        <f>VLOOKUP(Tabla1[[#This Row],[AREA]],Hoja1!A:B,2,FALSE)</f>
        <v>04. Hacienda, personal y modernización administrativa</v>
      </c>
      <c r="U157" s="45" t="s">
        <v>214</v>
      </c>
      <c r="V157" s="42" t="str">
        <f>VLOOKUP(Tabla1[[#This Row],[PROGRAMA]],Hoja1!A:B,2,FALSE)</f>
        <v>9231. Información, registro y gestión del padrón</v>
      </c>
      <c r="W157" s="45">
        <v>21</v>
      </c>
      <c r="X157" s="45">
        <v>213</v>
      </c>
    </row>
    <row r="158" spans="1:24" x14ac:dyDescent="0.25">
      <c r="A158" s="33">
        <v>220239000981</v>
      </c>
      <c r="B158" s="56" t="s">
        <v>349</v>
      </c>
      <c r="C158" s="34">
        <v>45658</v>
      </c>
      <c r="D158" s="33">
        <v>22025001801</v>
      </c>
      <c r="E158" s="56" t="s">
        <v>1420</v>
      </c>
      <c r="F158" s="35">
        <v>400</v>
      </c>
      <c r="G158" s="56" t="s">
        <v>379</v>
      </c>
      <c r="H158" s="56" t="s">
        <v>842</v>
      </c>
      <c r="I158" s="33">
        <v>220</v>
      </c>
      <c r="J158" s="56" t="s">
        <v>356</v>
      </c>
      <c r="K158" s="56" t="s">
        <v>356</v>
      </c>
      <c r="L158" s="56" t="s">
        <v>357</v>
      </c>
      <c r="M158" s="56" t="s">
        <v>354</v>
      </c>
      <c r="N158" s="56" t="s">
        <v>355</v>
      </c>
      <c r="O158" s="32" t="s">
        <v>305</v>
      </c>
      <c r="P158" s="32" t="s">
        <v>265</v>
      </c>
      <c r="Q158" s="45" t="s">
        <v>922</v>
      </c>
      <c r="R158" s="32" t="s">
        <v>254</v>
      </c>
      <c r="S158" s="45" t="s">
        <v>96</v>
      </c>
      <c r="T158" s="42" t="str">
        <f>VLOOKUP(Tabla1[[#This Row],[AREA]],Hoja1!A:B,2,FALSE)</f>
        <v>08. Tráfico y movilidad</v>
      </c>
      <c r="U158" s="45" t="s">
        <v>140</v>
      </c>
      <c r="V158" s="42" t="str">
        <f>VLOOKUP(Tabla1[[#This Row],[PROGRAMA]],Hoja1!A:B,2,FALSE)</f>
        <v>1532. Pavimentación vias públicas y otros servicios urbanísticos</v>
      </c>
      <c r="W158" s="45">
        <v>20</v>
      </c>
      <c r="X158" s="45">
        <v>203</v>
      </c>
    </row>
    <row r="159" spans="1:24" x14ac:dyDescent="0.25">
      <c r="A159" s="33">
        <v>220239000982</v>
      </c>
      <c r="B159" s="56" t="s">
        <v>349</v>
      </c>
      <c r="C159" s="34">
        <v>45658</v>
      </c>
      <c r="D159" s="33">
        <v>22025001802</v>
      </c>
      <c r="E159" s="56" t="s">
        <v>1421</v>
      </c>
      <c r="F159" s="35">
        <v>250</v>
      </c>
      <c r="G159" s="56" t="s">
        <v>379</v>
      </c>
      <c r="H159" s="56" t="s">
        <v>843</v>
      </c>
      <c r="I159" s="33">
        <v>220</v>
      </c>
      <c r="J159" s="56" t="s">
        <v>356</v>
      </c>
      <c r="K159" s="56" t="s">
        <v>356</v>
      </c>
      <c r="L159" s="56" t="s">
        <v>357</v>
      </c>
      <c r="M159" s="56" t="s">
        <v>354</v>
      </c>
      <c r="N159" s="56" t="s">
        <v>355</v>
      </c>
      <c r="O159" s="32" t="s">
        <v>305</v>
      </c>
      <c r="P159" s="32" t="s">
        <v>265</v>
      </c>
      <c r="Q159" s="45" t="s">
        <v>922</v>
      </c>
      <c r="R159" s="32" t="s">
        <v>254</v>
      </c>
      <c r="S159" s="45" t="s">
        <v>96</v>
      </c>
      <c r="T159" s="42" t="str">
        <f>VLOOKUP(Tabla1[[#This Row],[AREA]],Hoja1!A:B,2,FALSE)</f>
        <v>08. Tráfico y movilidad</v>
      </c>
      <c r="U159" s="45" t="s">
        <v>140</v>
      </c>
      <c r="V159" s="42" t="str">
        <f>VLOOKUP(Tabla1[[#This Row],[PROGRAMA]],Hoja1!A:B,2,FALSE)</f>
        <v>1532. Pavimentación vias públicas y otros servicios urbanísticos</v>
      </c>
      <c r="W159" s="45">
        <v>21</v>
      </c>
      <c r="X159" s="45">
        <v>213</v>
      </c>
    </row>
    <row r="160" spans="1:24" x14ac:dyDescent="0.25">
      <c r="A160" s="33">
        <v>220239000984</v>
      </c>
      <c r="B160" s="56" t="s">
        <v>349</v>
      </c>
      <c r="C160" s="34">
        <v>45658</v>
      </c>
      <c r="D160" s="33">
        <v>22025001803</v>
      </c>
      <c r="E160" s="56" t="s">
        <v>1422</v>
      </c>
      <c r="F160" s="35">
        <v>13.86</v>
      </c>
      <c r="G160" s="56" t="s">
        <v>379</v>
      </c>
      <c r="H160" s="56" t="s">
        <v>1423</v>
      </c>
      <c r="I160" s="33">
        <v>220</v>
      </c>
      <c r="J160" s="56" t="s">
        <v>356</v>
      </c>
      <c r="K160" s="56" t="s">
        <v>356</v>
      </c>
      <c r="L160" s="56" t="s">
        <v>367</v>
      </c>
      <c r="M160" s="56" t="s">
        <v>354</v>
      </c>
      <c r="N160" s="56" t="s">
        <v>355</v>
      </c>
      <c r="O160" s="32" t="s">
        <v>305</v>
      </c>
      <c r="P160" s="32" t="s">
        <v>265</v>
      </c>
      <c r="Q160" s="45" t="s">
        <v>922</v>
      </c>
      <c r="R160" s="32" t="s">
        <v>254</v>
      </c>
      <c r="S160" s="45" t="s">
        <v>89</v>
      </c>
      <c r="T160" s="42" t="str">
        <f>VLOOKUP(Tabla1[[#This Row],[AREA]],Hoja1!A:B,2,FALSE)</f>
        <v>01. Alcaldía</v>
      </c>
      <c r="U160" s="45" t="s">
        <v>210</v>
      </c>
      <c r="V160" s="42" t="str">
        <f>VLOOKUP(Tabla1[[#This Row],[PROGRAMA]],Hoja1!A:B,2,FALSE)</f>
        <v>9205. Imprenta municipal</v>
      </c>
      <c r="W160" s="45">
        <v>20</v>
      </c>
      <c r="X160" s="45">
        <v>203</v>
      </c>
    </row>
    <row r="161" spans="1:24" x14ac:dyDescent="0.25">
      <c r="A161" s="33">
        <v>220239000986</v>
      </c>
      <c r="B161" s="56" t="s">
        <v>349</v>
      </c>
      <c r="C161" s="34">
        <v>45658</v>
      </c>
      <c r="D161" s="33">
        <v>22025001804</v>
      </c>
      <c r="E161" s="56" t="s">
        <v>1424</v>
      </c>
      <c r="F161" s="35">
        <v>7.7</v>
      </c>
      <c r="G161" s="56" t="s">
        <v>379</v>
      </c>
      <c r="H161" s="56" t="s">
        <v>1425</v>
      </c>
      <c r="I161" s="33">
        <v>220</v>
      </c>
      <c r="J161" s="56" t="s">
        <v>356</v>
      </c>
      <c r="K161" s="56" t="s">
        <v>356</v>
      </c>
      <c r="L161" s="56" t="s">
        <v>367</v>
      </c>
      <c r="M161" s="56" t="s">
        <v>354</v>
      </c>
      <c r="N161" s="56" t="s">
        <v>355</v>
      </c>
      <c r="O161" s="32" t="s">
        <v>305</v>
      </c>
      <c r="P161" s="32" t="s">
        <v>265</v>
      </c>
      <c r="Q161" s="45" t="s">
        <v>922</v>
      </c>
      <c r="R161" s="32" t="s">
        <v>254</v>
      </c>
      <c r="S161" s="45" t="s">
        <v>89</v>
      </c>
      <c r="T161" s="42" t="str">
        <f>VLOOKUP(Tabla1[[#This Row],[AREA]],Hoja1!A:B,2,FALSE)</f>
        <v>01. Alcaldía</v>
      </c>
      <c r="U161" s="45" t="s">
        <v>210</v>
      </c>
      <c r="V161" s="42" t="str">
        <f>VLOOKUP(Tabla1[[#This Row],[PROGRAMA]],Hoja1!A:B,2,FALSE)</f>
        <v>9205. Imprenta municipal</v>
      </c>
      <c r="W161" s="45">
        <v>21</v>
      </c>
      <c r="X161" s="45">
        <v>213</v>
      </c>
    </row>
    <row r="162" spans="1:24" x14ac:dyDescent="0.25">
      <c r="A162" s="33">
        <v>220239000987</v>
      </c>
      <c r="B162" s="56" t="s">
        <v>349</v>
      </c>
      <c r="C162" s="34">
        <v>45658</v>
      </c>
      <c r="D162" s="33">
        <v>22025001805</v>
      </c>
      <c r="E162" s="56" t="s">
        <v>1335</v>
      </c>
      <c r="F162" s="35">
        <v>104.88</v>
      </c>
      <c r="G162" s="56" t="s">
        <v>379</v>
      </c>
      <c r="H162" s="56" t="s">
        <v>844</v>
      </c>
      <c r="I162" s="33">
        <v>220</v>
      </c>
      <c r="J162" s="56" t="s">
        <v>356</v>
      </c>
      <c r="K162" s="56" t="s">
        <v>356</v>
      </c>
      <c r="L162" s="56" t="s">
        <v>367</v>
      </c>
      <c r="M162" s="56" t="s">
        <v>354</v>
      </c>
      <c r="N162" s="56" t="s">
        <v>355</v>
      </c>
      <c r="O162" s="32" t="s">
        <v>305</v>
      </c>
      <c r="P162" s="32" t="s">
        <v>265</v>
      </c>
      <c r="Q162" s="45" t="s">
        <v>922</v>
      </c>
      <c r="R162" s="32" t="s">
        <v>254</v>
      </c>
      <c r="S162" s="45" t="s">
        <v>89</v>
      </c>
      <c r="T162" s="42" t="str">
        <f>VLOOKUP(Tabla1[[#This Row],[AREA]],Hoja1!A:B,2,FALSE)</f>
        <v>01. Alcaldía</v>
      </c>
      <c r="U162" s="45" t="s">
        <v>208</v>
      </c>
      <c r="V162" s="42" t="str">
        <f>VLOOKUP(Tabla1[[#This Row],[PROGRAMA]],Hoja1!A:B,2,FALSE)</f>
        <v>9203. Unidad de régimen interior</v>
      </c>
      <c r="W162" s="45">
        <v>21</v>
      </c>
      <c r="X162" s="45">
        <v>213</v>
      </c>
    </row>
    <row r="163" spans="1:24" x14ac:dyDescent="0.25">
      <c r="A163" s="33">
        <v>220239000988</v>
      </c>
      <c r="B163" s="56" t="s">
        <v>349</v>
      </c>
      <c r="C163" s="34">
        <v>45658</v>
      </c>
      <c r="D163" s="33">
        <v>22025001806</v>
      </c>
      <c r="E163" s="56" t="s">
        <v>1426</v>
      </c>
      <c r="F163" s="35">
        <v>85.12</v>
      </c>
      <c r="G163" s="56" t="s">
        <v>379</v>
      </c>
      <c r="H163" s="56" t="s">
        <v>845</v>
      </c>
      <c r="I163" s="33">
        <v>220</v>
      </c>
      <c r="J163" s="56" t="s">
        <v>356</v>
      </c>
      <c r="K163" s="56" t="s">
        <v>356</v>
      </c>
      <c r="L163" s="56" t="s">
        <v>357</v>
      </c>
      <c r="M163" s="56" t="s">
        <v>354</v>
      </c>
      <c r="N163" s="56" t="s">
        <v>355</v>
      </c>
      <c r="O163" s="32" t="s">
        <v>305</v>
      </c>
      <c r="P163" s="32" t="s">
        <v>265</v>
      </c>
      <c r="Q163" s="45" t="s">
        <v>922</v>
      </c>
      <c r="R163" s="32" t="s">
        <v>254</v>
      </c>
      <c r="S163" s="45" t="s">
        <v>89</v>
      </c>
      <c r="T163" s="42" t="str">
        <f>VLOOKUP(Tabla1[[#This Row],[AREA]],Hoja1!A:B,2,FALSE)</f>
        <v>01. Alcaldía</v>
      </c>
      <c r="U163" s="45" t="s">
        <v>208</v>
      </c>
      <c r="V163" s="42" t="str">
        <f>VLOOKUP(Tabla1[[#This Row],[PROGRAMA]],Hoja1!A:B,2,FALSE)</f>
        <v>9203. Unidad de régimen interior</v>
      </c>
      <c r="W163" s="45">
        <v>20</v>
      </c>
      <c r="X163" s="45">
        <v>203</v>
      </c>
    </row>
    <row r="164" spans="1:24" x14ac:dyDescent="0.25">
      <c r="A164" s="33">
        <v>220239000989</v>
      </c>
      <c r="B164" s="56" t="s">
        <v>349</v>
      </c>
      <c r="C164" s="34">
        <v>45658</v>
      </c>
      <c r="D164" s="33">
        <v>22025001807</v>
      </c>
      <c r="E164" s="56" t="s">
        <v>1427</v>
      </c>
      <c r="F164" s="35">
        <v>150</v>
      </c>
      <c r="G164" s="56" t="s">
        <v>379</v>
      </c>
      <c r="H164" s="56" t="s">
        <v>846</v>
      </c>
      <c r="I164" s="33">
        <v>220</v>
      </c>
      <c r="J164" s="56" t="s">
        <v>356</v>
      </c>
      <c r="K164" s="56" t="s">
        <v>356</v>
      </c>
      <c r="L164" s="56" t="s">
        <v>367</v>
      </c>
      <c r="M164" s="56" t="s">
        <v>354</v>
      </c>
      <c r="N164" s="56" t="s">
        <v>355</v>
      </c>
      <c r="O164" s="32" t="s">
        <v>305</v>
      </c>
      <c r="P164" s="32" t="s">
        <v>265</v>
      </c>
      <c r="Q164" s="45" t="s">
        <v>922</v>
      </c>
      <c r="R164" s="32" t="s">
        <v>254</v>
      </c>
      <c r="S164" s="45" t="s">
        <v>290</v>
      </c>
      <c r="T164" s="42" t="str">
        <f>VLOOKUP(Tabla1[[#This Row],[AREA]],Hoja1!A:B,2,FALSE)</f>
        <v>05. Comercio, mercados y consumo</v>
      </c>
      <c r="U164" s="45" t="s">
        <v>197</v>
      </c>
      <c r="V164" s="42" t="str">
        <f>VLOOKUP(Tabla1[[#This Row],[PROGRAMA]],Hoja1!A:B,2,FALSE)</f>
        <v>4312. Mercados</v>
      </c>
      <c r="W164" s="45">
        <v>20</v>
      </c>
      <c r="X164" s="45">
        <v>203</v>
      </c>
    </row>
    <row r="165" spans="1:24" x14ac:dyDescent="0.25">
      <c r="A165" s="33">
        <v>220239000990</v>
      </c>
      <c r="B165" s="56" t="s">
        <v>349</v>
      </c>
      <c r="C165" s="34">
        <v>45658</v>
      </c>
      <c r="D165" s="33">
        <v>22025001808</v>
      </c>
      <c r="E165" s="56" t="s">
        <v>1428</v>
      </c>
      <c r="F165" s="35">
        <v>160</v>
      </c>
      <c r="G165" s="56" t="s">
        <v>379</v>
      </c>
      <c r="H165" s="56" t="s">
        <v>847</v>
      </c>
      <c r="I165" s="33">
        <v>220</v>
      </c>
      <c r="J165" s="56" t="s">
        <v>356</v>
      </c>
      <c r="K165" s="56" t="s">
        <v>356</v>
      </c>
      <c r="L165" s="56" t="s">
        <v>357</v>
      </c>
      <c r="M165" s="56" t="s">
        <v>354</v>
      </c>
      <c r="N165" s="56" t="s">
        <v>355</v>
      </c>
      <c r="O165" s="32" t="s">
        <v>305</v>
      </c>
      <c r="P165" s="32" t="s">
        <v>265</v>
      </c>
      <c r="Q165" s="45" t="s">
        <v>922</v>
      </c>
      <c r="R165" s="32" t="s">
        <v>254</v>
      </c>
      <c r="S165" s="45" t="s">
        <v>93</v>
      </c>
      <c r="T165" s="42" t="str">
        <f>VLOOKUP(Tabla1[[#This Row],[AREA]],Hoja1!A:B,2,FALSE)</f>
        <v>04. Hacienda, personal y modernización administrativa</v>
      </c>
      <c r="U165" s="45" t="s">
        <v>207</v>
      </c>
      <c r="V165" s="42" t="str">
        <f>VLOOKUP(Tabla1[[#This Row],[PROGRAMA]],Hoja1!A:B,2,FALSE)</f>
        <v>9202. Gestión de recursos humanos</v>
      </c>
      <c r="W165" s="45">
        <v>20</v>
      </c>
      <c r="X165" s="45">
        <v>203</v>
      </c>
    </row>
    <row r="166" spans="1:24" x14ac:dyDescent="0.25">
      <c r="A166" s="33">
        <v>220239000991</v>
      </c>
      <c r="B166" s="56" t="s">
        <v>349</v>
      </c>
      <c r="C166" s="34">
        <v>45658</v>
      </c>
      <c r="D166" s="33">
        <v>22025001809</v>
      </c>
      <c r="E166" s="56" t="s">
        <v>1429</v>
      </c>
      <c r="F166" s="35">
        <v>400</v>
      </c>
      <c r="G166" s="56" t="s">
        <v>379</v>
      </c>
      <c r="H166" s="56" t="s">
        <v>848</v>
      </c>
      <c r="I166" s="33">
        <v>220</v>
      </c>
      <c r="J166" s="56" t="s">
        <v>356</v>
      </c>
      <c r="K166" s="56" t="s">
        <v>356</v>
      </c>
      <c r="L166" s="56" t="s">
        <v>357</v>
      </c>
      <c r="M166" s="56" t="s">
        <v>354</v>
      </c>
      <c r="N166" s="56" t="s">
        <v>355</v>
      </c>
      <c r="O166" s="32" t="s">
        <v>305</v>
      </c>
      <c r="P166" s="32" t="s">
        <v>265</v>
      </c>
      <c r="Q166" s="45" t="s">
        <v>922</v>
      </c>
      <c r="R166" s="32" t="s">
        <v>254</v>
      </c>
      <c r="S166" s="45" t="s">
        <v>93</v>
      </c>
      <c r="T166" s="42" t="str">
        <f>VLOOKUP(Tabla1[[#This Row],[AREA]],Hoja1!A:B,2,FALSE)</f>
        <v>04. Hacienda, personal y modernización administrativa</v>
      </c>
      <c r="U166" s="45" t="s">
        <v>207</v>
      </c>
      <c r="V166" s="42" t="str">
        <f>VLOOKUP(Tabla1[[#This Row],[PROGRAMA]],Hoja1!A:B,2,FALSE)</f>
        <v>9202. Gestión de recursos humanos</v>
      </c>
      <c r="W166" s="45">
        <v>21</v>
      </c>
      <c r="X166" s="45">
        <v>213</v>
      </c>
    </row>
    <row r="167" spans="1:24" x14ac:dyDescent="0.25">
      <c r="A167" s="33">
        <v>220239000992</v>
      </c>
      <c r="B167" s="56" t="s">
        <v>349</v>
      </c>
      <c r="C167" s="34">
        <v>45658</v>
      </c>
      <c r="D167" s="33">
        <v>22025001810</v>
      </c>
      <c r="E167" s="56" t="s">
        <v>1430</v>
      </c>
      <c r="F167" s="35">
        <v>1073.19</v>
      </c>
      <c r="G167" s="56" t="s">
        <v>379</v>
      </c>
      <c r="H167" s="56" t="s">
        <v>849</v>
      </c>
      <c r="I167" s="33">
        <v>220</v>
      </c>
      <c r="J167" s="56" t="s">
        <v>356</v>
      </c>
      <c r="K167" s="56" t="s">
        <v>356</v>
      </c>
      <c r="L167" s="56" t="s">
        <v>367</v>
      </c>
      <c r="M167" s="56" t="s">
        <v>354</v>
      </c>
      <c r="N167" s="56" t="s">
        <v>355</v>
      </c>
      <c r="O167" s="32" t="s">
        <v>305</v>
      </c>
      <c r="P167" s="32" t="s">
        <v>265</v>
      </c>
      <c r="Q167" s="45" t="s">
        <v>922</v>
      </c>
      <c r="R167" s="32" t="s">
        <v>254</v>
      </c>
      <c r="S167" s="45" t="s">
        <v>93</v>
      </c>
      <c r="T167" s="42" t="str">
        <f>VLOOKUP(Tabla1[[#This Row],[AREA]],Hoja1!A:B,2,FALSE)</f>
        <v>04. Hacienda, personal y modernización administrativa</v>
      </c>
      <c r="U167" s="45" t="s">
        <v>213</v>
      </c>
      <c r="V167" s="42" t="str">
        <f>VLOOKUP(Tabla1[[#This Row],[PROGRAMA]],Hoja1!A:B,2,FALSE)</f>
        <v>9209. Dirección del area de hacienda, personal y modernización administrativa</v>
      </c>
      <c r="W167" s="45">
        <v>20</v>
      </c>
      <c r="X167" s="45">
        <v>203</v>
      </c>
    </row>
    <row r="168" spans="1:24" x14ac:dyDescent="0.25">
      <c r="A168" s="33">
        <v>220239000993</v>
      </c>
      <c r="B168" s="56" t="s">
        <v>349</v>
      </c>
      <c r="C168" s="34">
        <v>45658</v>
      </c>
      <c r="D168" s="33">
        <v>22025001811</v>
      </c>
      <c r="E168" s="56" t="s">
        <v>1431</v>
      </c>
      <c r="F168" s="35">
        <v>200</v>
      </c>
      <c r="G168" s="56" t="s">
        <v>379</v>
      </c>
      <c r="H168" s="56" t="s">
        <v>850</v>
      </c>
      <c r="I168" s="33">
        <v>220</v>
      </c>
      <c r="J168" s="56" t="s">
        <v>356</v>
      </c>
      <c r="K168" s="56" t="s">
        <v>356</v>
      </c>
      <c r="L168" s="56" t="s">
        <v>367</v>
      </c>
      <c r="M168" s="56" t="s">
        <v>354</v>
      </c>
      <c r="N168" s="56" t="s">
        <v>355</v>
      </c>
      <c r="O168" s="32" t="s">
        <v>305</v>
      </c>
      <c r="P168" s="32" t="s">
        <v>265</v>
      </c>
      <c r="Q168" s="45" t="s">
        <v>922</v>
      </c>
      <c r="R168" s="32" t="s">
        <v>254</v>
      </c>
      <c r="S168" s="45" t="s">
        <v>91</v>
      </c>
      <c r="T168" s="42" t="str">
        <f>VLOOKUP(Tabla1[[#This Row],[AREA]],Hoja1!A:B,2,FALSE)</f>
        <v>02. Urbanismo y vivienda</v>
      </c>
      <c r="U168" s="45" t="s">
        <v>219</v>
      </c>
      <c r="V168" s="42" t="str">
        <f>VLOOKUP(Tabla1[[#This Row],[PROGRAMA]],Hoja1!A:B,2,FALSE)</f>
        <v>9331. Gestión del patrimonio</v>
      </c>
      <c r="W168" s="45">
        <v>20</v>
      </c>
      <c r="X168" s="45">
        <v>203</v>
      </c>
    </row>
    <row r="169" spans="1:24" x14ac:dyDescent="0.25">
      <c r="A169" s="33">
        <v>220239000994</v>
      </c>
      <c r="B169" s="56" t="s">
        <v>349</v>
      </c>
      <c r="C169" s="34">
        <v>45658</v>
      </c>
      <c r="D169" s="33">
        <v>22025001812</v>
      </c>
      <c r="E169" s="56" t="s">
        <v>1432</v>
      </c>
      <c r="F169" s="35">
        <v>625</v>
      </c>
      <c r="G169" s="56" t="s">
        <v>379</v>
      </c>
      <c r="H169" s="56" t="s">
        <v>851</v>
      </c>
      <c r="I169" s="33">
        <v>220</v>
      </c>
      <c r="J169" s="56" t="s">
        <v>356</v>
      </c>
      <c r="K169" s="56" t="s">
        <v>356</v>
      </c>
      <c r="L169" s="56" t="s">
        <v>367</v>
      </c>
      <c r="M169" s="56" t="s">
        <v>354</v>
      </c>
      <c r="N169" s="56" t="s">
        <v>355</v>
      </c>
      <c r="O169" s="32" t="s">
        <v>305</v>
      </c>
      <c r="P169" s="32" t="s">
        <v>265</v>
      </c>
      <c r="Q169" s="45" t="s">
        <v>922</v>
      </c>
      <c r="R169" s="32" t="s">
        <v>254</v>
      </c>
      <c r="S169" s="45" t="s">
        <v>91</v>
      </c>
      <c r="T169" s="42" t="str">
        <f>VLOOKUP(Tabla1[[#This Row],[AREA]],Hoja1!A:B,2,FALSE)</f>
        <v>02. Urbanismo y vivienda</v>
      </c>
      <c r="U169" s="45" t="s">
        <v>219</v>
      </c>
      <c r="V169" s="42" t="str">
        <f>VLOOKUP(Tabla1[[#This Row],[PROGRAMA]],Hoja1!A:B,2,FALSE)</f>
        <v>9331. Gestión del patrimonio</v>
      </c>
      <c r="W169" s="45">
        <v>21</v>
      </c>
      <c r="X169" s="45">
        <v>213</v>
      </c>
    </row>
    <row r="170" spans="1:24" x14ac:dyDescent="0.25">
      <c r="A170" s="33">
        <v>220239000996</v>
      </c>
      <c r="B170" s="56" t="s">
        <v>349</v>
      </c>
      <c r="C170" s="34">
        <v>45658</v>
      </c>
      <c r="D170" s="33">
        <v>22025001813</v>
      </c>
      <c r="E170" s="56" t="s">
        <v>1433</v>
      </c>
      <c r="F170" s="35">
        <v>296.7</v>
      </c>
      <c r="G170" s="56" t="s">
        <v>379</v>
      </c>
      <c r="H170" s="56" t="s">
        <v>1434</v>
      </c>
      <c r="I170" s="33">
        <v>220</v>
      </c>
      <c r="J170" s="56" t="s">
        <v>356</v>
      </c>
      <c r="K170" s="56" t="s">
        <v>356</v>
      </c>
      <c r="L170" s="56" t="s">
        <v>367</v>
      </c>
      <c r="M170" s="56" t="s">
        <v>354</v>
      </c>
      <c r="N170" s="56" t="s">
        <v>355</v>
      </c>
      <c r="O170" s="32" t="s">
        <v>305</v>
      </c>
      <c r="P170" s="32" t="s">
        <v>265</v>
      </c>
      <c r="Q170" s="45" t="s">
        <v>922</v>
      </c>
      <c r="R170" s="32" t="s">
        <v>254</v>
      </c>
      <c r="S170" s="45" t="s">
        <v>89</v>
      </c>
      <c r="T170" s="42" t="str">
        <f>VLOOKUP(Tabla1[[#This Row],[AREA]],Hoja1!A:B,2,FALSE)</f>
        <v>01. Alcaldía</v>
      </c>
      <c r="U170" s="45" t="s">
        <v>212</v>
      </c>
      <c r="V170" s="42" t="str">
        <f>VLOOKUP(Tabla1[[#This Row],[PROGRAMA]],Hoja1!A:B,2,FALSE)</f>
        <v>9207. Gobierno y relaciones</v>
      </c>
      <c r="W170" s="45">
        <v>20</v>
      </c>
      <c r="X170" s="45">
        <v>203</v>
      </c>
    </row>
    <row r="171" spans="1:24" x14ac:dyDescent="0.25">
      <c r="A171" s="33">
        <v>220239000998</v>
      </c>
      <c r="B171" s="56" t="s">
        <v>349</v>
      </c>
      <c r="C171" s="34">
        <v>45658</v>
      </c>
      <c r="D171" s="33">
        <v>22025001814</v>
      </c>
      <c r="E171" s="56" t="s">
        <v>1435</v>
      </c>
      <c r="F171" s="35">
        <v>2000</v>
      </c>
      <c r="G171" s="56" t="s">
        <v>379</v>
      </c>
      <c r="H171" s="56" t="s">
        <v>1436</v>
      </c>
      <c r="I171" s="33">
        <v>220</v>
      </c>
      <c r="J171" s="56" t="s">
        <v>356</v>
      </c>
      <c r="K171" s="56" t="s">
        <v>356</v>
      </c>
      <c r="L171" s="56" t="s">
        <v>367</v>
      </c>
      <c r="M171" s="56" t="s">
        <v>354</v>
      </c>
      <c r="N171" s="56" t="s">
        <v>355</v>
      </c>
      <c r="O171" s="32" t="s">
        <v>305</v>
      </c>
      <c r="P171" s="32" t="s">
        <v>265</v>
      </c>
      <c r="Q171" s="45" t="s">
        <v>922</v>
      </c>
      <c r="R171" s="32" t="s">
        <v>254</v>
      </c>
      <c r="S171" s="45" t="s">
        <v>93</v>
      </c>
      <c r="T171" s="42" t="str">
        <f>VLOOKUP(Tabla1[[#This Row],[AREA]],Hoja1!A:B,2,FALSE)</f>
        <v>04. Hacienda, personal y modernización administrativa</v>
      </c>
      <c r="U171" s="45" t="s">
        <v>218</v>
      </c>
      <c r="V171" s="42" t="str">
        <f>VLOOKUP(Tabla1[[#This Row],[PROGRAMA]],Hoja1!A:B,2,FALSE)</f>
        <v>9321. Gestión de ingresos e inspección</v>
      </c>
      <c r="W171" s="45">
        <v>20</v>
      </c>
      <c r="X171" s="45">
        <v>203</v>
      </c>
    </row>
    <row r="172" spans="1:24" x14ac:dyDescent="0.25">
      <c r="A172" s="33">
        <v>220239001000</v>
      </c>
      <c r="B172" s="56" t="s">
        <v>349</v>
      </c>
      <c r="C172" s="34">
        <v>45658</v>
      </c>
      <c r="D172" s="33">
        <v>22025001815</v>
      </c>
      <c r="E172" s="56" t="s">
        <v>1437</v>
      </c>
      <c r="F172" s="35">
        <v>155</v>
      </c>
      <c r="G172" s="56" t="s">
        <v>379</v>
      </c>
      <c r="H172" s="56" t="s">
        <v>1438</v>
      </c>
      <c r="I172" s="33">
        <v>220</v>
      </c>
      <c r="J172" s="56" t="s">
        <v>356</v>
      </c>
      <c r="K172" s="56" t="s">
        <v>356</v>
      </c>
      <c r="L172" s="56" t="s">
        <v>357</v>
      </c>
      <c r="M172" s="56" t="s">
        <v>354</v>
      </c>
      <c r="N172" s="56" t="s">
        <v>355</v>
      </c>
      <c r="O172" s="32" t="s">
        <v>305</v>
      </c>
      <c r="P172" s="32" t="s">
        <v>265</v>
      </c>
      <c r="Q172" s="45" t="s">
        <v>922</v>
      </c>
      <c r="R172" s="32" t="s">
        <v>254</v>
      </c>
      <c r="S172" s="45" t="s">
        <v>89</v>
      </c>
      <c r="T172" s="42" t="str">
        <f>VLOOKUP(Tabla1[[#This Row],[AREA]],Hoja1!A:B,2,FALSE)</f>
        <v>01. Alcaldía</v>
      </c>
      <c r="U172" s="45" t="s">
        <v>211</v>
      </c>
      <c r="V172" s="42" t="str">
        <f>VLOOKUP(Tabla1[[#This Row],[PROGRAMA]],Hoja1!A:B,2,FALSE)</f>
        <v>9206. Archivo municipal</v>
      </c>
      <c r="W172" s="45">
        <v>20</v>
      </c>
      <c r="X172" s="45">
        <v>203</v>
      </c>
    </row>
    <row r="173" spans="1:24" x14ac:dyDescent="0.25">
      <c r="A173" s="33">
        <v>220239001002</v>
      </c>
      <c r="B173" s="56" t="s">
        <v>349</v>
      </c>
      <c r="C173" s="34">
        <v>45658</v>
      </c>
      <c r="D173" s="33">
        <v>22025001816</v>
      </c>
      <c r="E173" s="56" t="s">
        <v>1439</v>
      </c>
      <c r="F173" s="35">
        <v>53</v>
      </c>
      <c r="G173" s="56" t="s">
        <v>379</v>
      </c>
      <c r="H173" s="56" t="s">
        <v>1440</v>
      </c>
      <c r="I173" s="33">
        <v>220</v>
      </c>
      <c r="J173" s="56" t="s">
        <v>356</v>
      </c>
      <c r="K173" s="56" t="s">
        <v>356</v>
      </c>
      <c r="L173" s="56" t="s">
        <v>367</v>
      </c>
      <c r="M173" s="56" t="s">
        <v>354</v>
      </c>
      <c r="N173" s="56" t="s">
        <v>355</v>
      </c>
      <c r="O173" s="32" t="s">
        <v>305</v>
      </c>
      <c r="P173" s="32" t="s">
        <v>265</v>
      </c>
      <c r="Q173" s="45" t="s">
        <v>922</v>
      </c>
      <c r="R173" s="32" t="s">
        <v>254</v>
      </c>
      <c r="S173" s="45" t="s">
        <v>89</v>
      </c>
      <c r="T173" s="42" t="str">
        <f>VLOOKUP(Tabla1[[#This Row],[AREA]],Hoja1!A:B,2,FALSE)</f>
        <v>01. Alcaldía</v>
      </c>
      <c r="U173" s="45" t="s">
        <v>211</v>
      </c>
      <c r="V173" s="42" t="str">
        <f>VLOOKUP(Tabla1[[#This Row],[PROGRAMA]],Hoja1!A:B,2,FALSE)</f>
        <v>9206. Archivo municipal</v>
      </c>
      <c r="W173" s="45">
        <v>21</v>
      </c>
      <c r="X173" s="45">
        <v>213</v>
      </c>
    </row>
    <row r="174" spans="1:24" x14ac:dyDescent="0.25">
      <c r="A174" s="33">
        <v>220239001003</v>
      </c>
      <c r="B174" s="56" t="s">
        <v>349</v>
      </c>
      <c r="C174" s="34">
        <v>45658</v>
      </c>
      <c r="D174" s="33">
        <v>22025001817</v>
      </c>
      <c r="E174" s="56" t="s">
        <v>1441</v>
      </c>
      <c r="F174" s="35">
        <v>270</v>
      </c>
      <c r="G174" s="56" t="s">
        <v>379</v>
      </c>
      <c r="H174" s="56" t="s">
        <v>852</v>
      </c>
      <c r="I174" s="33">
        <v>220</v>
      </c>
      <c r="J174" s="56" t="s">
        <v>356</v>
      </c>
      <c r="K174" s="56" t="s">
        <v>356</v>
      </c>
      <c r="L174" s="56" t="s">
        <v>367</v>
      </c>
      <c r="M174" s="56" t="s">
        <v>354</v>
      </c>
      <c r="N174" s="56" t="s">
        <v>355</v>
      </c>
      <c r="O174" s="32" t="s">
        <v>305</v>
      </c>
      <c r="P174" s="32" t="s">
        <v>265</v>
      </c>
      <c r="Q174" s="45" t="s">
        <v>922</v>
      </c>
      <c r="R174" s="32" t="s">
        <v>254</v>
      </c>
      <c r="S174" s="45" t="s">
        <v>89</v>
      </c>
      <c r="T174" s="42" t="str">
        <f>VLOOKUP(Tabla1[[#This Row],[AREA]],Hoja1!A:B,2,FALSE)</f>
        <v>01. Alcaldía</v>
      </c>
      <c r="U174" s="45" t="s">
        <v>206</v>
      </c>
      <c r="V174" s="42" t="str">
        <f>VLOOKUP(Tabla1[[#This Row],[PROGRAMA]],Hoja1!A:B,2,FALSE)</f>
        <v>9201. Secretaría General</v>
      </c>
      <c r="W174" s="45">
        <v>20</v>
      </c>
      <c r="X174" s="45">
        <v>203</v>
      </c>
    </row>
    <row r="175" spans="1:24" x14ac:dyDescent="0.25">
      <c r="A175" s="33">
        <v>220239001004</v>
      </c>
      <c r="B175" s="56" t="s">
        <v>349</v>
      </c>
      <c r="C175" s="34">
        <v>45658</v>
      </c>
      <c r="D175" s="33">
        <v>22025001819</v>
      </c>
      <c r="E175" s="56" t="s">
        <v>1442</v>
      </c>
      <c r="F175" s="35">
        <v>417</v>
      </c>
      <c r="G175" s="56" t="s">
        <v>379</v>
      </c>
      <c r="H175" s="56" t="s">
        <v>853</v>
      </c>
      <c r="I175" s="33">
        <v>220</v>
      </c>
      <c r="J175" s="56" t="s">
        <v>356</v>
      </c>
      <c r="K175" s="56" t="s">
        <v>356</v>
      </c>
      <c r="L175" s="56" t="s">
        <v>367</v>
      </c>
      <c r="M175" s="56" t="s">
        <v>354</v>
      </c>
      <c r="N175" s="56" t="s">
        <v>355</v>
      </c>
      <c r="O175" s="32" t="s">
        <v>305</v>
      </c>
      <c r="P175" s="32" t="s">
        <v>265</v>
      </c>
      <c r="Q175" s="45" t="s">
        <v>922</v>
      </c>
      <c r="R175" s="32" t="s">
        <v>254</v>
      </c>
      <c r="S175" s="45" t="s">
        <v>89</v>
      </c>
      <c r="T175" s="42" t="str">
        <f>VLOOKUP(Tabla1[[#This Row],[AREA]],Hoja1!A:B,2,FALSE)</f>
        <v>01. Alcaldía</v>
      </c>
      <c r="U175" s="45" t="s">
        <v>206</v>
      </c>
      <c r="V175" s="42" t="str">
        <f>VLOOKUP(Tabla1[[#This Row],[PROGRAMA]],Hoja1!A:B,2,FALSE)</f>
        <v>9201. Secretaría General</v>
      </c>
      <c r="W175" s="45">
        <v>21</v>
      </c>
      <c r="X175" s="45">
        <v>213</v>
      </c>
    </row>
    <row r="176" spans="1:24" x14ac:dyDescent="0.25">
      <c r="A176" s="33">
        <v>220239000632</v>
      </c>
      <c r="B176" s="56" t="s">
        <v>349</v>
      </c>
      <c r="C176" s="34">
        <v>45658</v>
      </c>
      <c r="D176" s="33">
        <v>22025001729</v>
      </c>
      <c r="E176" s="56" t="s">
        <v>1167</v>
      </c>
      <c r="F176" s="35">
        <v>232233.60000000001</v>
      </c>
      <c r="G176" s="56" t="s">
        <v>418</v>
      </c>
      <c r="H176" s="56" t="s">
        <v>1443</v>
      </c>
      <c r="I176" s="33">
        <v>220</v>
      </c>
      <c r="J176" s="56" t="s">
        <v>356</v>
      </c>
      <c r="K176" s="56" t="s">
        <v>356</v>
      </c>
      <c r="L176" s="56" t="s">
        <v>357</v>
      </c>
      <c r="M176" s="56" t="s">
        <v>354</v>
      </c>
      <c r="N176" s="56" t="s">
        <v>355</v>
      </c>
      <c r="O176" s="32" t="s">
        <v>305</v>
      </c>
      <c r="P176" s="32" t="s">
        <v>265</v>
      </c>
      <c r="Q176" s="45" t="s">
        <v>922</v>
      </c>
      <c r="R176" s="32" t="s">
        <v>254</v>
      </c>
      <c r="S176" s="45" t="s">
        <v>98</v>
      </c>
      <c r="T176" s="42" t="str">
        <f>VLOOKUP(Tabla1[[#This Row],[AREA]],Hoja1!A:B,2,FALSE)</f>
        <v>10. Personas mayores, familia y servicios sociales</v>
      </c>
      <c r="U176" s="45" t="s">
        <v>153</v>
      </c>
      <c r="V176" s="42" t="str">
        <f>VLOOKUP(Tabla1[[#This Row],[PROGRAMA]],Hoja1!A:B,2,FALSE)</f>
        <v>2311. Intervención social</v>
      </c>
      <c r="W176" s="45">
        <v>22</v>
      </c>
      <c r="X176" s="45">
        <v>22799</v>
      </c>
    </row>
    <row r="177" spans="1:24" x14ac:dyDescent="0.25">
      <c r="A177" s="33">
        <v>220229000381</v>
      </c>
      <c r="B177" s="56" t="s">
        <v>349</v>
      </c>
      <c r="C177" s="34">
        <v>45658</v>
      </c>
      <c r="D177" s="33">
        <v>22025001573</v>
      </c>
      <c r="E177" s="56" t="s">
        <v>1446</v>
      </c>
      <c r="F177" s="35">
        <v>211860.59</v>
      </c>
      <c r="G177" s="56" t="s">
        <v>405</v>
      </c>
      <c r="H177" s="56" t="s">
        <v>406</v>
      </c>
      <c r="I177" s="33">
        <v>220</v>
      </c>
      <c r="J177" s="56" t="s">
        <v>407</v>
      </c>
      <c r="K177" s="56" t="s">
        <v>352</v>
      </c>
      <c r="L177" s="56" t="s">
        <v>367</v>
      </c>
      <c r="M177" s="56" t="s">
        <v>354</v>
      </c>
      <c r="N177" s="56" t="s">
        <v>355</v>
      </c>
      <c r="O177" s="32" t="s">
        <v>305</v>
      </c>
      <c r="P177" s="32" t="s">
        <v>265</v>
      </c>
      <c r="Q177" s="45" t="s">
        <v>922</v>
      </c>
      <c r="R177" s="32" t="s">
        <v>254</v>
      </c>
      <c r="S177" s="45" t="s">
        <v>291</v>
      </c>
      <c r="T177" s="42" t="str">
        <f>VLOOKUP(Tabla1[[#This Row],[AREA]],Hoja1!A:B,2,FALSE)</f>
        <v>11. Salud pública y seguridad ciudadana</v>
      </c>
      <c r="U177" s="45" t="s">
        <v>129</v>
      </c>
      <c r="V177" s="42" t="str">
        <f>VLOOKUP(Tabla1[[#This Row],[PROGRAMA]],Hoja1!A:B,2,FALSE)</f>
        <v>1321. Policía municipal</v>
      </c>
      <c r="W177" s="45">
        <v>20</v>
      </c>
      <c r="X177" s="45">
        <v>204</v>
      </c>
    </row>
    <row r="178" spans="1:24" x14ac:dyDescent="0.25">
      <c r="A178" s="33">
        <v>220250001925</v>
      </c>
      <c r="B178" s="56" t="s">
        <v>349</v>
      </c>
      <c r="C178" s="34">
        <v>45720</v>
      </c>
      <c r="D178" s="33">
        <v>22025000703</v>
      </c>
      <c r="E178" s="56" t="s">
        <v>1447</v>
      </c>
      <c r="F178" s="35">
        <v>210000</v>
      </c>
      <c r="G178" s="56" t="s">
        <v>400</v>
      </c>
      <c r="H178" s="56" t="s">
        <v>1448</v>
      </c>
      <c r="I178" s="33">
        <v>220</v>
      </c>
      <c r="J178" s="56" t="s">
        <v>401</v>
      </c>
      <c r="K178" s="56" t="s">
        <v>352</v>
      </c>
      <c r="L178" s="56" t="s">
        <v>357</v>
      </c>
      <c r="M178" s="56" t="s">
        <v>354</v>
      </c>
      <c r="N178" s="56" t="s">
        <v>355</v>
      </c>
      <c r="O178" s="32" t="s">
        <v>305</v>
      </c>
      <c r="P178" s="32" t="s">
        <v>265</v>
      </c>
      <c r="Q178" s="45" t="s">
        <v>922</v>
      </c>
      <c r="R178" s="32" t="s">
        <v>254</v>
      </c>
      <c r="S178" s="45" t="s">
        <v>93</v>
      </c>
      <c r="T178" s="42" t="str">
        <f>VLOOKUP(Tabla1[[#This Row],[AREA]],Hoja1!A:B,2,FALSE)</f>
        <v>04. Hacienda, personal y modernización administrativa</v>
      </c>
      <c r="U178" s="45" t="s">
        <v>214</v>
      </c>
      <c r="V178" s="42" t="str">
        <f>VLOOKUP(Tabla1[[#This Row],[PROGRAMA]],Hoja1!A:B,2,FALSE)</f>
        <v>9231. Información, registro y gestión del padrón</v>
      </c>
      <c r="W178" s="45">
        <v>22</v>
      </c>
      <c r="X178" s="45">
        <v>22201</v>
      </c>
    </row>
    <row r="179" spans="1:24" x14ac:dyDescent="0.25">
      <c r="A179" s="33">
        <v>220249000758</v>
      </c>
      <c r="B179" s="56" t="s">
        <v>349</v>
      </c>
      <c r="C179" s="34">
        <v>45658</v>
      </c>
      <c r="D179" s="33">
        <v>22025002357</v>
      </c>
      <c r="E179" s="56" t="s">
        <v>1449</v>
      </c>
      <c r="F179" s="35">
        <v>207056.37</v>
      </c>
      <c r="G179" s="56" t="s">
        <v>29</v>
      </c>
      <c r="H179" s="56" t="s">
        <v>1450</v>
      </c>
      <c r="I179" s="33">
        <v>220</v>
      </c>
      <c r="J179" s="56" t="s">
        <v>356</v>
      </c>
      <c r="K179" s="56" t="s">
        <v>356</v>
      </c>
      <c r="L179" s="56" t="s">
        <v>367</v>
      </c>
      <c r="M179" s="56" t="s">
        <v>354</v>
      </c>
      <c r="N179" s="56" t="s">
        <v>355</v>
      </c>
      <c r="O179" s="32" t="s">
        <v>305</v>
      </c>
      <c r="P179" s="32" t="s">
        <v>265</v>
      </c>
      <c r="Q179" s="45" t="s">
        <v>922</v>
      </c>
      <c r="R179" s="32" t="s">
        <v>254</v>
      </c>
      <c r="S179" s="45" t="s">
        <v>291</v>
      </c>
      <c r="T179" s="42" t="str">
        <f>VLOOKUP(Tabla1[[#This Row],[AREA]],Hoja1!A:B,2,FALSE)</f>
        <v>11. Salud pública y seguridad ciudadana</v>
      </c>
      <c r="U179" s="45" t="s">
        <v>144</v>
      </c>
      <c r="V179" s="42" t="str">
        <f>VLOOKUP(Tabla1[[#This Row],[PROGRAMA]],Hoja1!A:B,2,FALSE)</f>
        <v>1631. Limpieza viaria</v>
      </c>
      <c r="W179" s="45">
        <v>22</v>
      </c>
      <c r="X179" s="45">
        <v>22103</v>
      </c>
    </row>
    <row r="180" spans="1:24" x14ac:dyDescent="0.25">
      <c r="A180" s="33">
        <v>220249000723</v>
      </c>
      <c r="B180" s="56" t="s">
        <v>349</v>
      </c>
      <c r="C180" s="34">
        <v>45658</v>
      </c>
      <c r="D180" s="33">
        <v>22025002327</v>
      </c>
      <c r="E180" s="56" t="s">
        <v>1451</v>
      </c>
      <c r="F180" s="35">
        <v>206429.43</v>
      </c>
      <c r="G180" s="56" t="s">
        <v>40</v>
      </c>
      <c r="H180" s="56" t="s">
        <v>1452</v>
      </c>
      <c r="I180" s="33">
        <v>220</v>
      </c>
      <c r="J180" s="56" t="s">
        <v>356</v>
      </c>
      <c r="K180" s="56" t="s">
        <v>356</v>
      </c>
      <c r="L180" s="56" t="s">
        <v>357</v>
      </c>
      <c r="M180" s="56" t="s">
        <v>354</v>
      </c>
      <c r="N180" s="56" t="s">
        <v>355</v>
      </c>
      <c r="O180" s="32" t="s">
        <v>305</v>
      </c>
      <c r="P180" s="32" t="s">
        <v>265</v>
      </c>
      <c r="Q180" s="45" t="s">
        <v>922</v>
      </c>
      <c r="R180" s="32" t="s">
        <v>254</v>
      </c>
      <c r="S180" s="45" t="s">
        <v>98</v>
      </c>
      <c r="T180" s="42" t="str">
        <f>VLOOKUP(Tabla1[[#This Row],[AREA]],Hoja1!A:B,2,FALSE)</f>
        <v>10. Personas mayores, familia y servicios sociales</v>
      </c>
      <c r="U180" s="45" t="s">
        <v>155</v>
      </c>
      <c r="V180" s="42" t="str">
        <f>VLOOKUP(Tabla1[[#This Row],[PROGRAMA]],Hoja1!A:B,2,FALSE)</f>
        <v>2312. Iniciativas sociales</v>
      </c>
      <c r="W180" s="45">
        <v>22</v>
      </c>
      <c r="X180" s="45">
        <v>22700</v>
      </c>
    </row>
    <row r="181" spans="1:24" x14ac:dyDescent="0.25">
      <c r="A181" s="33">
        <v>220249000297</v>
      </c>
      <c r="B181" s="56" t="s">
        <v>349</v>
      </c>
      <c r="C181" s="34">
        <v>45658</v>
      </c>
      <c r="D181" s="33">
        <v>22025002268</v>
      </c>
      <c r="E181" s="56" t="s">
        <v>1289</v>
      </c>
      <c r="F181" s="35">
        <v>206425.54</v>
      </c>
      <c r="G181" s="56" t="s">
        <v>416</v>
      </c>
      <c r="H181" s="56" t="s">
        <v>1453</v>
      </c>
      <c r="I181" s="33">
        <v>220</v>
      </c>
      <c r="J181" s="56" t="s">
        <v>352</v>
      </c>
      <c r="K181" s="56" t="s">
        <v>352</v>
      </c>
      <c r="L181" s="56" t="s">
        <v>357</v>
      </c>
      <c r="M181" s="56" t="s">
        <v>354</v>
      </c>
      <c r="N181" s="56" t="s">
        <v>355</v>
      </c>
      <c r="O181" s="32" t="s">
        <v>305</v>
      </c>
      <c r="P181" s="32" t="s">
        <v>265</v>
      </c>
      <c r="Q181" s="45" t="s">
        <v>922</v>
      </c>
      <c r="R181" s="32" t="s">
        <v>254</v>
      </c>
      <c r="S181" s="45" t="s">
        <v>94</v>
      </c>
      <c r="T181" s="42" t="str">
        <f>VLOOKUP(Tabla1[[#This Row],[AREA]],Hoja1!A:B,2,FALSE)</f>
        <v>06. Educación y cultura</v>
      </c>
      <c r="U181" s="45" t="s">
        <v>168</v>
      </c>
      <c r="V181" s="42" t="str">
        <f>VLOOKUP(Tabla1[[#This Row],[PROGRAMA]],Hoja1!A:B,2,FALSE)</f>
        <v>3231. Escuelas infantiles</v>
      </c>
      <c r="W181" s="45">
        <v>22</v>
      </c>
      <c r="X181" s="45">
        <v>22799</v>
      </c>
    </row>
    <row r="182" spans="1:24" x14ac:dyDescent="0.25">
      <c r="A182" s="33">
        <v>220250002451</v>
      </c>
      <c r="B182" s="56" t="s">
        <v>349</v>
      </c>
      <c r="C182" s="34">
        <v>45721</v>
      </c>
      <c r="D182" s="33">
        <v>22025001088</v>
      </c>
      <c r="E182" s="56" t="s">
        <v>1271</v>
      </c>
      <c r="F182" s="35">
        <v>206276.31</v>
      </c>
      <c r="G182" s="56" t="s">
        <v>408</v>
      </c>
      <c r="H182" s="56" t="s">
        <v>1454</v>
      </c>
      <c r="I182" s="33">
        <v>220</v>
      </c>
      <c r="J182" s="56" t="s">
        <v>410</v>
      </c>
      <c r="K182" s="56" t="s">
        <v>410</v>
      </c>
      <c r="L182" s="56" t="s">
        <v>357</v>
      </c>
      <c r="M182" s="56" t="s">
        <v>354</v>
      </c>
      <c r="N182" s="56" t="s">
        <v>355</v>
      </c>
      <c r="O182" s="32" t="s">
        <v>305</v>
      </c>
      <c r="P182" s="32" t="s">
        <v>265</v>
      </c>
      <c r="Q182" s="45" t="s">
        <v>922</v>
      </c>
      <c r="R182" s="32" t="s">
        <v>254</v>
      </c>
      <c r="S182" s="45" t="s">
        <v>93</v>
      </c>
      <c r="T182" s="42" t="str">
        <f>VLOOKUP(Tabla1[[#This Row],[AREA]],Hoja1!A:B,2,FALSE)</f>
        <v>04. Hacienda, personal y modernización administrativa</v>
      </c>
      <c r="U182" s="45" t="s">
        <v>209</v>
      </c>
      <c r="V182" s="42" t="str">
        <f>VLOOKUP(Tabla1[[#This Row],[PROGRAMA]],Hoja1!A:B,2,FALSE)</f>
        <v>9204. Tecnologías de la información y comunicación</v>
      </c>
      <c r="W182" s="45">
        <v>21</v>
      </c>
      <c r="X182" s="45">
        <v>216</v>
      </c>
    </row>
    <row r="183" spans="1:24" x14ac:dyDescent="0.25">
      <c r="A183" s="33">
        <v>220250001231</v>
      </c>
      <c r="B183" s="56" t="s">
        <v>349</v>
      </c>
      <c r="C183" s="34">
        <v>45700</v>
      </c>
      <c r="D183" s="33">
        <v>22025001151</v>
      </c>
      <c r="E183" s="56" t="s">
        <v>1455</v>
      </c>
      <c r="F183" s="35">
        <v>5808</v>
      </c>
      <c r="G183" s="56" t="s">
        <v>944</v>
      </c>
      <c r="H183" s="56" t="s">
        <v>1456</v>
      </c>
      <c r="I183" s="33">
        <v>220</v>
      </c>
      <c r="J183" s="56" t="s">
        <v>945</v>
      </c>
      <c r="K183" s="56" t="s">
        <v>352</v>
      </c>
      <c r="L183" s="56" t="s">
        <v>367</v>
      </c>
      <c r="M183" s="56" t="s">
        <v>458</v>
      </c>
      <c r="N183" s="56" t="s">
        <v>429</v>
      </c>
      <c r="O183" s="32" t="s">
        <v>310</v>
      </c>
      <c r="P183" s="32" t="s">
        <v>265</v>
      </c>
      <c r="Q183" s="45" t="s">
        <v>922</v>
      </c>
      <c r="R183" s="32" t="s">
        <v>254</v>
      </c>
      <c r="S183" s="45" t="s">
        <v>95</v>
      </c>
      <c r="T183" s="42" t="str">
        <f>VLOOKUP(Tabla1[[#This Row],[AREA]],Hoja1!A:B,2,FALSE)</f>
        <v>07. Medio ambiente</v>
      </c>
      <c r="U183" s="45" t="s">
        <v>151</v>
      </c>
      <c r="V183" s="42" t="str">
        <f>VLOOKUP(Tabla1[[#This Row],[PROGRAMA]],Hoja1!A:B,2,FALSE)</f>
        <v>1721. Protección del medio ambiente</v>
      </c>
      <c r="W183" s="45">
        <v>22</v>
      </c>
      <c r="X183" s="45">
        <v>22799</v>
      </c>
    </row>
    <row r="184" spans="1:24" x14ac:dyDescent="0.25">
      <c r="A184" s="33">
        <v>220250003393</v>
      </c>
      <c r="B184" s="56" t="s">
        <v>349</v>
      </c>
      <c r="C184" s="34">
        <v>45728</v>
      </c>
      <c r="D184" s="33">
        <v>22025002567</v>
      </c>
      <c r="E184" s="56" t="s">
        <v>1237</v>
      </c>
      <c r="F184" s="35">
        <v>5500</v>
      </c>
      <c r="G184" s="56" t="s">
        <v>42</v>
      </c>
      <c r="H184" s="56" t="s">
        <v>1457</v>
      </c>
      <c r="I184" s="33">
        <v>220</v>
      </c>
      <c r="J184" s="56" t="s">
        <v>477</v>
      </c>
      <c r="K184" s="56" t="s">
        <v>356</v>
      </c>
      <c r="L184" s="56" t="s">
        <v>367</v>
      </c>
      <c r="M184" s="56" t="s">
        <v>458</v>
      </c>
      <c r="N184" s="56" t="s">
        <v>429</v>
      </c>
      <c r="O184" s="32" t="s">
        <v>310</v>
      </c>
      <c r="P184" s="32" t="s">
        <v>265</v>
      </c>
      <c r="Q184" s="45" t="s">
        <v>922</v>
      </c>
      <c r="R184" s="32" t="s">
        <v>254</v>
      </c>
      <c r="S184" s="45" t="s">
        <v>291</v>
      </c>
      <c r="T184" s="42" t="str">
        <f>VLOOKUP(Tabla1[[#This Row],[AREA]],Hoja1!A:B,2,FALSE)</f>
        <v>11. Salud pública y seguridad ciudadana</v>
      </c>
      <c r="U184" s="45" t="s">
        <v>141</v>
      </c>
      <c r="V184" s="42" t="str">
        <f>VLOOKUP(Tabla1[[#This Row],[PROGRAMA]],Hoja1!A:B,2,FALSE)</f>
        <v>1621. Recogida de residuos</v>
      </c>
      <c r="W184" s="45">
        <v>21</v>
      </c>
      <c r="X184" s="45">
        <v>214</v>
      </c>
    </row>
    <row r="185" spans="1:24" x14ac:dyDescent="0.25">
      <c r="A185" s="33">
        <v>220250005798</v>
      </c>
      <c r="B185" s="56" t="s">
        <v>349</v>
      </c>
      <c r="C185" s="34">
        <v>45743</v>
      </c>
      <c r="D185" s="33">
        <v>22025002919</v>
      </c>
      <c r="E185" s="56" t="s">
        <v>1237</v>
      </c>
      <c r="F185" s="35">
        <v>5445</v>
      </c>
      <c r="G185" s="56" t="s">
        <v>1458</v>
      </c>
      <c r="H185" s="56" t="s">
        <v>1459</v>
      </c>
      <c r="I185" s="33">
        <v>220</v>
      </c>
      <c r="J185" s="56" t="s">
        <v>1460</v>
      </c>
      <c r="K185" s="56" t="s">
        <v>427</v>
      </c>
      <c r="L185" s="56" t="s">
        <v>367</v>
      </c>
      <c r="M185" s="56" t="s">
        <v>458</v>
      </c>
      <c r="N185" s="56" t="s">
        <v>429</v>
      </c>
      <c r="O185" s="32" t="s">
        <v>310</v>
      </c>
      <c r="P185" s="32" t="s">
        <v>265</v>
      </c>
      <c r="Q185" s="45" t="s">
        <v>922</v>
      </c>
      <c r="R185" s="32" t="s">
        <v>254</v>
      </c>
      <c r="S185" s="45" t="s">
        <v>291</v>
      </c>
      <c r="T185" s="42" t="str">
        <f>VLOOKUP(Tabla1[[#This Row],[AREA]],Hoja1!A:B,2,FALSE)</f>
        <v>11. Salud pública y seguridad ciudadana</v>
      </c>
      <c r="U185" s="45" t="s">
        <v>141</v>
      </c>
      <c r="V185" s="42" t="str">
        <f>VLOOKUP(Tabla1[[#This Row],[PROGRAMA]],Hoja1!A:B,2,FALSE)</f>
        <v>1621. Recogida de residuos</v>
      </c>
      <c r="W185" s="45">
        <v>21</v>
      </c>
      <c r="X185" s="45">
        <v>214</v>
      </c>
    </row>
    <row r="186" spans="1:24" x14ac:dyDescent="0.25">
      <c r="A186" s="33">
        <v>220250001216</v>
      </c>
      <c r="B186" s="56" t="s">
        <v>349</v>
      </c>
      <c r="C186" s="34">
        <v>45700</v>
      </c>
      <c r="D186" s="33">
        <v>22025001161</v>
      </c>
      <c r="E186" s="56" t="s">
        <v>1237</v>
      </c>
      <c r="F186" s="35">
        <v>5445</v>
      </c>
      <c r="G186" s="56" t="s">
        <v>965</v>
      </c>
      <c r="H186" s="56" t="s">
        <v>1461</v>
      </c>
      <c r="I186" s="33">
        <v>220</v>
      </c>
      <c r="J186" s="56" t="s">
        <v>477</v>
      </c>
      <c r="K186" s="56" t="s">
        <v>356</v>
      </c>
      <c r="L186" s="56" t="s">
        <v>357</v>
      </c>
      <c r="M186" s="56" t="s">
        <v>458</v>
      </c>
      <c r="N186" s="56" t="s">
        <v>429</v>
      </c>
      <c r="O186" s="32" t="s">
        <v>310</v>
      </c>
      <c r="P186" s="32" t="s">
        <v>265</v>
      </c>
      <c r="Q186" s="45" t="s">
        <v>922</v>
      </c>
      <c r="R186" s="32" t="s">
        <v>254</v>
      </c>
      <c r="S186" s="45" t="s">
        <v>291</v>
      </c>
      <c r="T186" s="42" t="str">
        <f>VLOOKUP(Tabla1[[#This Row],[AREA]],Hoja1!A:B,2,FALSE)</f>
        <v>11. Salud pública y seguridad ciudadana</v>
      </c>
      <c r="U186" s="45" t="s">
        <v>141</v>
      </c>
      <c r="V186" s="42" t="str">
        <f>VLOOKUP(Tabla1[[#This Row],[PROGRAMA]],Hoja1!A:B,2,FALSE)</f>
        <v>1621. Recogida de residuos</v>
      </c>
      <c r="W186" s="45">
        <v>21</v>
      </c>
      <c r="X186" s="45">
        <v>214</v>
      </c>
    </row>
    <row r="187" spans="1:24" x14ac:dyDescent="0.25">
      <c r="A187" s="33">
        <v>220250001214</v>
      </c>
      <c r="B187" s="56" t="s">
        <v>349</v>
      </c>
      <c r="C187" s="34">
        <v>45700</v>
      </c>
      <c r="D187" s="33">
        <v>22025001158</v>
      </c>
      <c r="E187" s="56" t="s">
        <v>1462</v>
      </c>
      <c r="F187" s="35">
        <v>5425.45</v>
      </c>
      <c r="G187" s="56" t="s">
        <v>1117</v>
      </c>
      <c r="H187" s="56" t="s">
        <v>1463</v>
      </c>
      <c r="I187" s="33">
        <v>220</v>
      </c>
      <c r="J187" s="56" t="s">
        <v>356</v>
      </c>
      <c r="K187" s="56" t="s">
        <v>356</v>
      </c>
      <c r="L187" s="56" t="s">
        <v>357</v>
      </c>
      <c r="M187" s="56" t="s">
        <v>458</v>
      </c>
      <c r="N187" s="56" t="s">
        <v>429</v>
      </c>
      <c r="O187" s="32" t="s">
        <v>310</v>
      </c>
      <c r="P187" s="32" t="s">
        <v>265</v>
      </c>
      <c r="Q187" s="45" t="s">
        <v>922</v>
      </c>
      <c r="R187" s="32" t="s">
        <v>254</v>
      </c>
      <c r="S187" s="45" t="s">
        <v>98</v>
      </c>
      <c r="T187" s="42" t="str">
        <f>VLOOKUP(Tabla1[[#This Row],[AREA]],Hoja1!A:B,2,FALSE)</f>
        <v>10. Personas mayores, familia y servicios sociales</v>
      </c>
      <c r="U187" s="45" t="s">
        <v>153</v>
      </c>
      <c r="V187" s="42" t="str">
        <f>VLOOKUP(Tabla1[[#This Row],[PROGRAMA]],Hoja1!A:B,2,FALSE)</f>
        <v>2311. Intervención social</v>
      </c>
      <c r="W187" s="45">
        <v>21</v>
      </c>
      <c r="X187" s="45">
        <v>212</v>
      </c>
    </row>
    <row r="188" spans="1:24" x14ac:dyDescent="0.25">
      <c r="A188" s="33">
        <v>220250005801</v>
      </c>
      <c r="B188" s="56" t="s">
        <v>349</v>
      </c>
      <c r="C188" s="34">
        <v>45743</v>
      </c>
      <c r="D188" s="33">
        <v>22025002962</v>
      </c>
      <c r="E188" s="56" t="s">
        <v>1223</v>
      </c>
      <c r="F188" s="35">
        <v>5411.12</v>
      </c>
      <c r="G188" s="56" t="s">
        <v>1045</v>
      </c>
      <c r="H188" s="56" t="s">
        <v>1464</v>
      </c>
      <c r="I188" s="33">
        <v>220</v>
      </c>
      <c r="J188" s="56" t="s">
        <v>455</v>
      </c>
      <c r="K188" s="56" t="s">
        <v>356</v>
      </c>
      <c r="L188" s="56" t="s">
        <v>357</v>
      </c>
      <c r="M188" s="56" t="s">
        <v>458</v>
      </c>
      <c r="N188" s="56" t="s">
        <v>429</v>
      </c>
      <c r="O188" s="32" t="s">
        <v>310</v>
      </c>
      <c r="P188" s="32" t="s">
        <v>265</v>
      </c>
      <c r="Q188" s="45" t="s">
        <v>922</v>
      </c>
      <c r="R188" s="32" t="s">
        <v>254</v>
      </c>
      <c r="S188" s="45" t="s">
        <v>291</v>
      </c>
      <c r="T188" s="42" t="str">
        <f>VLOOKUP(Tabla1[[#This Row],[AREA]],Hoja1!A:B,2,FALSE)</f>
        <v>11. Salud pública y seguridad ciudadana</v>
      </c>
      <c r="U188" s="45" t="s">
        <v>141</v>
      </c>
      <c r="V188" s="42" t="str">
        <f>VLOOKUP(Tabla1[[#This Row],[PROGRAMA]],Hoja1!A:B,2,FALSE)</f>
        <v>1621. Recogida de residuos</v>
      </c>
      <c r="W188" s="45">
        <v>22</v>
      </c>
      <c r="X188" s="45">
        <v>22799</v>
      </c>
    </row>
    <row r="189" spans="1:24" x14ac:dyDescent="0.25">
      <c r="A189" s="33">
        <v>220249000709</v>
      </c>
      <c r="B189" s="56" t="s">
        <v>349</v>
      </c>
      <c r="C189" s="34">
        <v>45658</v>
      </c>
      <c r="D189" s="33">
        <v>22025001997</v>
      </c>
      <c r="E189" s="56" t="s">
        <v>1346</v>
      </c>
      <c r="F189" s="35">
        <v>7201.92</v>
      </c>
      <c r="G189" s="56" t="s">
        <v>20</v>
      </c>
      <c r="H189" s="56" t="s">
        <v>1465</v>
      </c>
      <c r="I189" s="33">
        <v>220</v>
      </c>
      <c r="J189" s="56" t="s">
        <v>356</v>
      </c>
      <c r="K189" s="56" t="s">
        <v>356</v>
      </c>
      <c r="L189" s="56" t="s">
        <v>357</v>
      </c>
      <c r="M189" s="56" t="s">
        <v>458</v>
      </c>
      <c r="N189" s="56" t="s">
        <v>429</v>
      </c>
      <c r="O189" s="32" t="s">
        <v>310</v>
      </c>
      <c r="P189" s="32" t="s">
        <v>265</v>
      </c>
      <c r="Q189" s="45" t="s">
        <v>922</v>
      </c>
      <c r="R189" s="32" t="s">
        <v>254</v>
      </c>
      <c r="S189" s="45" t="s">
        <v>98</v>
      </c>
      <c r="T189" s="42" t="str">
        <f>VLOOKUP(Tabla1[[#This Row],[AREA]],Hoja1!A:B,2,FALSE)</f>
        <v>10. Personas mayores, familia y servicios sociales</v>
      </c>
      <c r="U189" s="45" t="s">
        <v>153</v>
      </c>
      <c r="V189" s="42" t="str">
        <f>VLOOKUP(Tabla1[[#This Row],[PROGRAMA]],Hoja1!A:B,2,FALSE)</f>
        <v>2311. Intervención social</v>
      </c>
      <c r="W189" s="45">
        <v>21</v>
      </c>
      <c r="X189" s="45">
        <v>213</v>
      </c>
    </row>
    <row r="190" spans="1:24" x14ac:dyDescent="0.25">
      <c r="A190" s="33">
        <v>220249000865</v>
      </c>
      <c r="B190" s="56" t="s">
        <v>349</v>
      </c>
      <c r="C190" s="34">
        <v>45658</v>
      </c>
      <c r="D190" s="33">
        <v>22025002083</v>
      </c>
      <c r="E190" s="56" t="s">
        <v>1466</v>
      </c>
      <c r="F190" s="35">
        <v>5400</v>
      </c>
      <c r="G190" s="56" t="s">
        <v>517</v>
      </c>
      <c r="H190" s="56" t="s">
        <v>1467</v>
      </c>
      <c r="I190" s="33">
        <v>220</v>
      </c>
      <c r="J190" s="56" t="s">
        <v>518</v>
      </c>
      <c r="K190" s="56" t="s">
        <v>356</v>
      </c>
      <c r="L190" s="56" t="s">
        <v>357</v>
      </c>
      <c r="M190" s="56" t="s">
        <v>458</v>
      </c>
      <c r="N190" s="56" t="s">
        <v>429</v>
      </c>
      <c r="O190" s="32" t="s">
        <v>310</v>
      </c>
      <c r="P190" s="32" t="s">
        <v>265</v>
      </c>
      <c r="Q190" s="45" t="s">
        <v>922</v>
      </c>
      <c r="R190" s="32" t="s">
        <v>254</v>
      </c>
      <c r="S190" s="45" t="s">
        <v>98</v>
      </c>
      <c r="T190" s="42" t="str">
        <f>VLOOKUP(Tabla1[[#This Row],[AREA]],Hoja1!A:B,2,FALSE)</f>
        <v>10. Personas mayores, familia y servicios sociales</v>
      </c>
      <c r="U190" s="45" t="s">
        <v>159</v>
      </c>
      <c r="V190" s="42" t="str">
        <f>VLOOKUP(Tabla1[[#This Row],[PROGRAMA]],Hoja1!A:B,2,FALSE)</f>
        <v>2315. Políticas de Igualdad e infancia</v>
      </c>
      <c r="W190" s="45">
        <v>22</v>
      </c>
      <c r="X190" s="45">
        <v>22799</v>
      </c>
    </row>
    <row r="191" spans="1:24" x14ac:dyDescent="0.25">
      <c r="A191" s="33">
        <v>220250005347</v>
      </c>
      <c r="B191" s="56" t="s">
        <v>349</v>
      </c>
      <c r="C191" s="34">
        <v>45741</v>
      </c>
      <c r="D191" s="33">
        <v>22025003055</v>
      </c>
      <c r="E191" s="56" t="s">
        <v>1468</v>
      </c>
      <c r="F191" s="35">
        <v>5396.6</v>
      </c>
      <c r="G191" s="56" t="s">
        <v>986</v>
      </c>
      <c r="H191" s="56" t="s">
        <v>1469</v>
      </c>
      <c r="I191" s="33">
        <v>220</v>
      </c>
      <c r="J191" s="56" t="s">
        <v>987</v>
      </c>
      <c r="K191" s="56" t="s">
        <v>395</v>
      </c>
      <c r="L191" s="56" t="s">
        <v>367</v>
      </c>
      <c r="M191" s="56" t="s">
        <v>458</v>
      </c>
      <c r="N191" s="56" t="s">
        <v>429</v>
      </c>
      <c r="O191" s="32" t="s">
        <v>310</v>
      </c>
      <c r="P191" s="32" t="s">
        <v>265</v>
      </c>
      <c r="Q191" s="45" t="s">
        <v>922</v>
      </c>
      <c r="R191" s="32" t="s">
        <v>254</v>
      </c>
      <c r="S191" s="45" t="s">
        <v>291</v>
      </c>
      <c r="T191" s="42" t="str">
        <f>VLOOKUP(Tabla1[[#This Row],[AREA]],Hoja1!A:B,2,FALSE)</f>
        <v>11. Salud pública y seguridad ciudadana</v>
      </c>
      <c r="U191" s="45" t="s">
        <v>135</v>
      </c>
      <c r="V191" s="42" t="str">
        <f>VLOOKUP(Tabla1[[#This Row],[PROGRAMA]],Hoja1!A:B,2,FALSE)</f>
        <v>1361. Prevención y extinción de incencios</v>
      </c>
      <c r="W191" s="45">
        <v>22</v>
      </c>
      <c r="X191" s="45">
        <v>22104</v>
      </c>
    </row>
    <row r="192" spans="1:24" x14ac:dyDescent="0.25">
      <c r="A192" s="33">
        <v>220250004890</v>
      </c>
      <c r="B192" s="56" t="s">
        <v>349</v>
      </c>
      <c r="C192" s="34">
        <v>45735</v>
      </c>
      <c r="D192" s="33">
        <v>22025002447</v>
      </c>
      <c r="E192" s="56" t="s">
        <v>1235</v>
      </c>
      <c r="F192" s="35">
        <v>5210</v>
      </c>
      <c r="G192" s="56" t="s">
        <v>662</v>
      </c>
      <c r="H192" s="56" t="s">
        <v>1470</v>
      </c>
      <c r="I192" s="33">
        <v>220</v>
      </c>
      <c r="J192" s="56" t="s">
        <v>352</v>
      </c>
      <c r="K192" s="56" t="s">
        <v>352</v>
      </c>
      <c r="L192" s="56" t="s">
        <v>367</v>
      </c>
      <c r="M192" s="56" t="s">
        <v>458</v>
      </c>
      <c r="N192" s="56" t="s">
        <v>429</v>
      </c>
      <c r="O192" s="32" t="s">
        <v>310</v>
      </c>
      <c r="P192" s="32" t="s">
        <v>265</v>
      </c>
      <c r="Q192" s="45" t="s">
        <v>922</v>
      </c>
      <c r="R192" s="32" t="s">
        <v>254</v>
      </c>
      <c r="S192" s="45" t="s">
        <v>94</v>
      </c>
      <c r="T192" s="42" t="str">
        <f>VLOOKUP(Tabla1[[#This Row],[AREA]],Hoja1!A:B,2,FALSE)</f>
        <v>06. Educación y cultura</v>
      </c>
      <c r="U192" s="45" t="s">
        <v>176</v>
      </c>
      <c r="V192" s="42" t="str">
        <f>VLOOKUP(Tabla1[[#This Row],[PROGRAMA]],Hoja1!A:B,2,FALSE)</f>
        <v>3321. Bibliotecas públicas</v>
      </c>
      <c r="W192" s="45">
        <v>22</v>
      </c>
      <c r="X192" s="45">
        <v>22001</v>
      </c>
    </row>
    <row r="193" spans="1:24" x14ac:dyDescent="0.25">
      <c r="A193" s="33">
        <v>220250001232</v>
      </c>
      <c r="B193" s="56" t="s">
        <v>349</v>
      </c>
      <c r="C193" s="34">
        <v>45700</v>
      </c>
      <c r="D193" s="33">
        <v>22025001152</v>
      </c>
      <c r="E193" s="56" t="s">
        <v>1471</v>
      </c>
      <c r="F193" s="35">
        <v>5097.7299999999996</v>
      </c>
      <c r="G193" s="56" t="s">
        <v>1001</v>
      </c>
      <c r="H193" s="56" t="s">
        <v>1472</v>
      </c>
      <c r="I193" s="33">
        <v>220</v>
      </c>
      <c r="J193" s="56" t="s">
        <v>1002</v>
      </c>
      <c r="K193" s="56" t="s">
        <v>427</v>
      </c>
      <c r="L193" s="56" t="s">
        <v>357</v>
      </c>
      <c r="M193" s="56" t="s">
        <v>458</v>
      </c>
      <c r="N193" s="56" t="s">
        <v>429</v>
      </c>
      <c r="O193" s="32" t="s">
        <v>310</v>
      </c>
      <c r="P193" s="32" t="s">
        <v>265</v>
      </c>
      <c r="Q193" s="45" t="s">
        <v>922</v>
      </c>
      <c r="R193" s="32" t="s">
        <v>254</v>
      </c>
      <c r="S193" s="45" t="s">
        <v>95</v>
      </c>
      <c r="T193" s="42" t="str">
        <f>VLOOKUP(Tabla1[[#This Row],[AREA]],Hoja1!A:B,2,FALSE)</f>
        <v>07. Medio ambiente</v>
      </c>
      <c r="U193" s="45" t="s">
        <v>151</v>
      </c>
      <c r="V193" s="42" t="str">
        <f>VLOOKUP(Tabla1[[#This Row],[PROGRAMA]],Hoja1!A:B,2,FALSE)</f>
        <v>1721. Protección del medio ambiente</v>
      </c>
      <c r="W193" s="45">
        <v>21</v>
      </c>
      <c r="X193" s="45">
        <v>213</v>
      </c>
    </row>
    <row r="194" spans="1:24" x14ac:dyDescent="0.25">
      <c r="A194" s="33">
        <v>220250001554</v>
      </c>
      <c r="B194" s="56" t="s">
        <v>349</v>
      </c>
      <c r="C194" s="34">
        <v>45708</v>
      </c>
      <c r="D194" s="33">
        <v>22025001395</v>
      </c>
      <c r="E194" s="56" t="s">
        <v>1208</v>
      </c>
      <c r="F194" s="35">
        <v>5000</v>
      </c>
      <c r="G194" s="56" t="s">
        <v>54</v>
      </c>
      <c r="H194" s="56" t="s">
        <v>1473</v>
      </c>
      <c r="I194" s="33">
        <v>220</v>
      </c>
      <c r="J194" s="56" t="s">
        <v>479</v>
      </c>
      <c r="K194" s="56" t="s">
        <v>479</v>
      </c>
      <c r="L194" s="56" t="s">
        <v>357</v>
      </c>
      <c r="M194" s="56" t="s">
        <v>458</v>
      </c>
      <c r="N194" s="56" t="s">
        <v>429</v>
      </c>
      <c r="O194" s="32" t="s">
        <v>310</v>
      </c>
      <c r="P194" s="32" t="s">
        <v>265</v>
      </c>
      <c r="Q194" s="45" t="s">
        <v>922</v>
      </c>
      <c r="R194" s="32" t="s">
        <v>254</v>
      </c>
      <c r="S194" s="45" t="s">
        <v>89</v>
      </c>
      <c r="T194" s="42" t="str">
        <f>VLOOKUP(Tabla1[[#This Row],[AREA]],Hoja1!A:B,2,FALSE)</f>
        <v>01. Alcaldía</v>
      </c>
      <c r="U194" s="45" t="s">
        <v>294</v>
      </c>
      <c r="V194" s="42" t="str">
        <f>VLOOKUP(Tabla1[[#This Row],[PROGRAMA]],Hoja1!A:B,2,FALSE)</f>
        <v>4331. Desarrollo empresarial</v>
      </c>
      <c r="W194" s="45">
        <v>22</v>
      </c>
      <c r="X194" s="45">
        <v>22799</v>
      </c>
    </row>
    <row r="195" spans="1:24" x14ac:dyDescent="0.25">
      <c r="A195" s="33">
        <v>220249000685</v>
      </c>
      <c r="B195" s="56" t="s">
        <v>349</v>
      </c>
      <c r="C195" s="34">
        <v>45658</v>
      </c>
      <c r="D195" s="33">
        <v>22025002314</v>
      </c>
      <c r="E195" s="56" t="s">
        <v>1474</v>
      </c>
      <c r="F195" s="35">
        <v>5000</v>
      </c>
      <c r="G195" s="56" t="s">
        <v>456</v>
      </c>
      <c r="H195" s="56" t="s">
        <v>1475</v>
      </c>
      <c r="I195" s="33">
        <v>220</v>
      </c>
      <c r="J195" s="56" t="s">
        <v>352</v>
      </c>
      <c r="K195" s="56" t="s">
        <v>352</v>
      </c>
      <c r="L195" s="56" t="s">
        <v>367</v>
      </c>
      <c r="M195" s="56" t="s">
        <v>354</v>
      </c>
      <c r="N195" s="56" t="s">
        <v>355</v>
      </c>
      <c r="O195" s="32" t="s">
        <v>305</v>
      </c>
      <c r="P195" s="32" t="s">
        <v>265</v>
      </c>
      <c r="Q195" s="45" t="s">
        <v>922</v>
      </c>
      <c r="R195" s="32" t="s">
        <v>254</v>
      </c>
      <c r="S195" s="45" t="s">
        <v>89</v>
      </c>
      <c r="T195" s="42" t="str">
        <f>VLOOKUP(Tabla1[[#This Row],[AREA]],Hoja1!A:B,2,FALSE)</f>
        <v>01. Alcaldía</v>
      </c>
      <c r="U195" s="45" t="s">
        <v>208</v>
      </c>
      <c r="V195" s="42" t="str">
        <f>VLOOKUP(Tabla1[[#This Row],[PROGRAMA]],Hoja1!A:B,2,FALSE)</f>
        <v>9203. Unidad de régimen interior</v>
      </c>
      <c r="W195" s="45">
        <v>22</v>
      </c>
      <c r="X195" s="45">
        <v>22103</v>
      </c>
    </row>
    <row r="196" spans="1:24" x14ac:dyDescent="0.25">
      <c r="A196" s="33">
        <v>220250003395</v>
      </c>
      <c r="B196" s="56" t="s">
        <v>349</v>
      </c>
      <c r="C196" s="34">
        <v>45728</v>
      </c>
      <c r="D196" s="33">
        <v>22025002610</v>
      </c>
      <c r="E196" s="56" t="s">
        <v>1237</v>
      </c>
      <c r="F196" s="35">
        <v>5000</v>
      </c>
      <c r="G196" s="56" t="s">
        <v>949</v>
      </c>
      <c r="H196" s="56" t="s">
        <v>1476</v>
      </c>
      <c r="I196" s="33">
        <v>220</v>
      </c>
      <c r="J196" s="56" t="s">
        <v>584</v>
      </c>
      <c r="K196" s="56" t="s">
        <v>352</v>
      </c>
      <c r="L196" s="56" t="s">
        <v>367</v>
      </c>
      <c r="M196" s="56" t="s">
        <v>458</v>
      </c>
      <c r="N196" s="56" t="s">
        <v>429</v>
      </c>
      <c r="O196" s="32" t="s">
        <v>310</v>
      </c>
      <c r="P196" s="32" t="s">
        <v>265</v>
      </c>
      <c r="Q196" s="45" t="s">
        <v>922</v>
      </c>
      <c r="R196" s="32" t="s">
        <v>254</v>
      </c>
      <c r="S196" s="45" t="s">
        <v>291</v>
      </c>
      <c r="T196" s="42" t="str">
        <f>VLOOKUP(Tabla1[[#This Row],[AREA]],Hoja1!A:B,2,FALSE)</f>
        <v>11. Salud pública y seguridad ciudadana</v>
      </c>
      <c r="U196" s="45" t="s">
        <v>141</v>
      </c>
      <c r="V196" s="42" t="str">
        <f>VLOOKUP(Tabla1[[#This Row],[PROGRAMA]],Hoja1!A:B,2,FALSE)</f>
        <v>1621. Recogida de residuos</v>
      </c>
      <c r="W196" s="45">
        <v>21</v>
      </c>
      <c r="X196" s="45">
        <v>214</v>
      </c>
    </row>
    <row r="197" spans="1:24" x14ac:dyDescent="0.25">
      <c r="A197" s="33">
        <v>220250001268</v>
      </c>
      <c r="B197" s="56" t="s">
        <v>349</v>
      </c>
      <c r="C197" s="34">
        <v>45701</v>
      </c>
      <c r="D197" s="33">
        <v>22025000774</v>
      </c>
      <c r="E197" s="56" t="s">
        <v>1303</v>
      </c>
      <c r="F197" s="35">
        <v>4840</v>
      </c>
      <c r="G197" s="56" t="s">
        <v>537</v>
      </c>
      <c r="H197" s="56" t="s">
        <v>1477</v>
      </c>
      <c r="I197" s="33">
        <v>220</v>
      </c>
      <c r="J197" s="56" t="s">
        <v>356</v>
      </c>
      <c r="K197" s="56" t="s">
        <v>356</v>
      </c>
      <c r="L197" s="56" t="s">
        <v>357</v>
      </c>
      <c r="M197" s="56" t="s">
        <v>458</v>
      </c>
      <c r="N197" s="56" t="s">
        <v>429</v>
      </c>
      <c r="O197" s="32" t="s">
        <v>310</v>
      </c>
      <c r="P197" s="32" t="s">
        <v>265</v>
      </c>
      <c r="Q197" s="45" t="s">
        <v>922</v>
      </c>
      <c r="R197" s="32" t="s">
        <v>254</v>
      </c>
      <c r="S197" s="45" t="s">
        <v>94</v>
      </c>
      <c r="T197" s="42" t="str">
        <f>VLOOKUP(Tabla1[[#This Row],[AREA]],Hoja1!A:B,2,FALSE)</f>
        <v>06. Educación y cultura</v>
      </c>
      <c r="U197" s="45" t="s">
        <v>170</v>
      </c>
      <c r="V197" s="42" t="str">
        <f>VLOOKUP(Tabla1[[#This Row],[PROGRAMA]],Hoja1!A:B,2,FALSE)</f>
        <v>3232. Conservación y mantenimiento centros educación infantil y primaria</v>
      </c>
      <c r="W197" s="45">
        <v>21</v>
      </c>
      <c r="X197" s="45">
        <v>212</v>
      </c>
    </row>
    <row r="198" spans="1:24" x14ac:dyDescent="0.25">
      <c r="A198" s="33">
        <v>220250001125</v>
      </c>
      <c r="B198" s="56" t="s">
        <v>349</v>
      </c>
      <c r="C198" s="34">
        <v>45698</v>
      </c>
      <c r="D198" s="33">
        <v>22025000847</v>
      </c>
      <c r="E198" s="56" t="s">
        <v>1303</v>
      </c>
      <c r="F198" s="35">
        <v>4840</v>
      </c>
      <c r="G198" s="56" t="s">
        <v>77</v>
      </c>
      <c r="H198" s="56" t="s">
        <v>1478</v>
      </c>
      <c r="I198" s="33">
        <v>220</v>
      </c>
      <c r="J198" s="56" t="s">
        <v>356</v>
      </c>
      <c r="K198" s="56" t="s">
        <v>356</v>
      </c>
      <c r="L198" s="56" t="s">
        <v>367</v>
      </c>
      <c r="M198" s="56" t="s">
        <v>458</v>
      </c>
      <c r="N198" s="56" t="s">
        <v>429</v>
      </c>
      <c r="O198" s="32" t="s">
        <v>310</v>
      </c>
      <c r="P198" s="32" t="s">
        <v>265</v>
      </c>
      <c r="Q198" s="45" t="s">
        <v>922</v>
      </c>
      <c r="R198" s="32" t="s">
        <v>254</v>
      </c>
      <c r="S198" s="45" t="s">
        <v>94</v>
      </c>
      <c r="T198" s="42" t="str">
        <f>VLOOKUP(Tabla1[[#This Row],[AREA]],Hoja1!A:B,2,FALSE)</f>
        <v>06. Educación y cultura</v>
      </c>
      <c r="U198" s="45" t="s">
        <v>170</v>
      </c>
      <c r="V198" s="42" t="str">
        <f>VLOOKUP(Tabla1[[#This Row],[PROGRAMA]],Hoja1!A:B,2,FALSE)</f>
        <v>3232. Conservación y mantenimiento centros educación infantil y primaria</v>
      </c>
      <c r="W198" s="45">
        <v>21</v>
      </c>
      <c r="X198" s="45">
        <v>212</v>
      </c>
    </row>
    <row r="199" spans="1:24" x14ac:dyDescent="0.25">
      <c r="A199" s="33">
        <v>220250001555</v>
      </c>
      <c r="B199" s="56" t="s">
        <v>349</v>
      </c>
      <c r="C199" s="34">
        <v>45708</v>
      </c>
      <c r="D199" s="33">
        <v>22025001491</v>
      </c>
      <c r="E199" s="56" t="s">
        <v>1208</v>
      </c>
      <c r="F199" s="35">
        <v>4840</v>
      </c>
      <c r="G199" s="56" t="s">
        <v>1479</v>
      </c>
      <c r="H199" s="56" t="s">
        <v>1480</v>
      </c>
      <c r="I199" s="33">
        <v>220</v>
      </c>
      <c r="J199" s="56" t="s">
        <v>552</v>
      </c>
      <c r="K199" s="56" t="s">
        <v>352</v>
      </c>
      <c r="L199" s="56" t="s">
        <v>357</v>
      </c>
      <c r="M199" s="56" t="s">
        <v>458</v>
      </c>
      <c r="N199" s="56" t="s">
        <v>429</v>
      </c>
      <c r="O199" s="32" t="s">
        <v>310</v>
      </c>
      <c r="P199" s="32" t="s">
        <v>265</v>
      </c>
      <c r="Q199" s="45" t="s">
        <v>922</v>
      </c>
      <c r="R199" s="32" t="s">
        <v>254</v>
      </c>
      <c r="S199" s="45" t="s">
        <v>89</v>
      </c>
      <c r="T199" s="42" t="str">
        <f>VLOOKUP(Tabla1[[#This Row],[AREA]],Hoja1!A:B,2,FALSE)</f>
        <v>01. Alcaldía</v>
      </c>
      <c r="U199" s="45" t="s">
        <v>294</v>
      </c>
      <c r="V199" s="42" t="str">
        <f>VLOOKUP(Tabla1[[#This Row],[PROGRAMA]],Hoja1!A:B,2,FALSE)</f>
        <v>4331. Desarrollo empresarial</v>
      </c>
      <c r="W199" s="45">
        <v>22</v>
      </c>
      <c r="X199" s="45">
        <v>22799</v>
      </c>
    </row>
    <row r="200" spans="1:24" x14ac:dyDescent="0.25">
      <c r="A200" s="33">
        <v>220250001219</v>
      </c>
      <c r="B200" s="56" t="s">
        <v>349</v>
      </c>
      <c r="C200" s="34">
        <v>45700</v>
      </c>
      <c r="D200" s="33">
        <v>22025000818</v>
      </c>
      <c r="E200" s="56" t="s">
        <v>1481</v>
      </c>
      <c r="F200" s="35">
        <v>4840</v>
      </c>
      <c r="G200" s="56" t="s">
        <v>339</v>
      </c>
      <c r="H200" s="56" t="s">
        <v>1482</v>
      </c>
      <c r="I200" s="33">
        <v>220</v>
      </c>
      <c r="J200" s="56" t="s">
        <v>616</v>
      </c>
      <c r="K200" s="56" t="s">
        <v>356</v>
      </c>
      <c r="L200" s="56" t="s">
        <v>367</v>
      </c>
      <c r="M200" s="56" t="s">
        <v>458</v>
      </c>
      <c r="N200" s="56" t="s">
        <v>429</v>
      </c>
      <c r="O200" s="32" t="s">
        <v>310</v>
      </c>
      <c r="P200" s="32" t="s">
        <v>265</v>
      </c>
      <c r="Q200" s="45" t="s">
        <v>922</v>
      </c>
      <c r="R200" s="32" t="s">
        <v>254</v>
      </c>
      <c r="S200" s="45" t="s">
        <v>96</v>
      </c>
      <c r="T200" s="42" t="str">
        <f>VLOOKUP(Tabla1[[#This Row],[AREA]],Hoja1!A:B,2,FALSE)</f>
        <v>08. Tráfico y movilidad</v>
      </c>
      <c r="U200" s="45" t="s">
        <v>140</v>
      </c>
      <c r="V200" s="42" t="str">
        <f>VLOOKUP(Tabla1[[#This Row],[PROGRAMA]],Hoja1!A:B,2,FALSE)</f>
        <v>1532. Pavimentación vias públicas y otros servicios urbanísticos</v>
      </c>
      <c r="W200" s="45">
        <v>21</v>
      </c>
      <c r="X200" s="45">
        <v>210</v>
      </c>
    </row>
    <row r="201" spans="1:24" x14ac:dyDescent="0.25">
      <c r="A201" s="33">
        <v>220249000813</v>
      </c>
      <c r="B201" s="56" t="s">
        <v>349</v>
      </c>
      <c r="C201" s="34">
        <v>45658</v>
      </c>
      <c r="D201" s="33">
        <v>22025002036</v>
      </c>
      <c r="E201" s="56" t="s">
        <v>1264</v>
      </c>
      <c r="F201" s="35">
        <v>4719</v>
      </c>
      <c r="G201" s="56" t="s">
        <v>494</v>
      </c>
      <c r="H201" s="56" t="s">
        <v>1483</v>
      </c>
      <c r="I201" s="33">
        <v>220</v>
      </c>
      <c r="J201" s="56" t="s">
        <v>356</v>
      </c>
      <c r="K201" s="56" t="s">
        <v>356</v>
      </c>
      <c r="L201" s="56" t="s">
        <v>357</v>
      </c>
      <c r="M201" s="56" t="s">
        <v>458</v>
      </c>
      <c r="N201" s="56" t="s">
        <v>429</v>
      </c>
      <c r="O201" s="32" t="s">
        <v>310</v>
      </c>
      <c r="P201" s="32" t="s">
        <v>265</v>
      </c>
      <c r="Q201" s="45" t="s">
        <v>922</v>
      </c>
      <c r="R201" s="32" t="s">
        <v>254</v>
      </c>
      <c r="S201" s="45" t="s">
        <v>94</v>
      </c>
      <c r="T201" s="42" t="str">
        <f>VLOOKUP(Tabla1[[#This Row],[AREA]],Hoja1!A:B,2,FALSE)</f>
        <v>06. Educación y cultura</v>
      </c>
      <c r="U201" s="45" t="s">
        <v>172</v>
      </c>
      <c r="V201" s="42" t="str">
        <f>VLOOKUP(Tabla1[[#This Row],[PROGRAMA]],Hoja1!A:B,2,FALSE)</f>
        <v>3261. Servicios complementarios de educación</v>
      </c>
      <c r="W201" s="45">
        <v>22</v>
      </c>
      <c r="X201" s="45">
        <v>22799</v>
      </c>
    </row>
    <row r="202" spans="1:24" x14ac:dyDescent="0.25">
      <c r="A202" s="33">
        <v>220249000917</v>
      </c>
      <c r="B202" s="56" t="s">
        <v>349</v>
      </c>
      <c r="C202" s="34">
        <v>45658</v>
      </c>
      <c r="D202" s="33">
        <v>22025002122</v>
      </c>
      <c r="E202" s="56" t="s">
        <v>1264</v>
      </c>
      <c r="F202" s="35">
        <v>4641.2</v>
      </c>
      <c r="G202" s="56" t="s">
        <v>728</v>
      </c>
      <c r="H202" s="56" t="s">
        <v>1484</v>
      </c>
      <c r="I202" s="33">
        <v>220</v>
      </c>
      <c r="J202" s="56" t="s">
        <v>356</v>
      </c>
      <c r="K202" s="56" t="s">
        <v>356</v>
      </c>
      <c r="L202" s="56" t="s">
        <v>357</v>
      </c>
      <c r="M202" s="56" t="s">
        <v>458</v>
      </c>
      <c r="N202" s="56" t="s">
        <v>429</v>
      </c>
      <c r="O202" s="32" t="s">
        <v>310</v>
      </c>
      <c r="P202" s="32" t="s">
        <v>265</v>
      </c>
      <c r="Q202" s="45" t="s">
        <v>922</v>
      </c>
      <c r="R202" s="32" t="s">
        <v>254</v>
      </c>
      <c r="S202" s="45" t="s">
        <v>94</v>
      </c>
      <c r="T202" s="42" t="str">
        <f>VLOOKUP(Tabla1[[#This Row],[AREA]],Hoja1!A:B,2,FALSE)</f>
        <v>06. Educación y cultura</v>
      </c>
      <c r="U202" s="45" t="s">
        <v>172</v>
      </c>
      <c r="V202" s="42" t="str">
        <f>VLOOKUP(Tabla1[[#This Row],[PROGRAMA]],Hoja1!A:B,2,FALSE)</f>
        <v>3261. Servicios complementarios de educación</v>
      </c>
      <c r="W202" s="45">
        <v>22</v>
      </c>
      <c r="X202" s="45">
        <v>22799</v>
      </c>
    </row>
    <row r="203" spans="1:24" x14ac:dyDescent="0.25">
      <c r="A203" s="33">
        <v>220249000713</v>
      </c>
      <c r="B203" s="56" t="s">
        <v>349</v>
      </c>
      <c r="C203" s="34">
        <v>45658</v>
      </c>
      <c r="D203" s="33">
        <v>22025002001</v>
      </c>
      <c r="E203" s="56" t="s">
        <v>1355</v>
      </c>
      <c r="F203" s="35">
        <v>5401.44</v>
      </c>
      <c r="G203" s="56" t="s">
        <v>20</v>
      </c>
      <c r="H203" s="56" t="s">
        <v>1485</v>
      </c>
      <c r="I203" s="33">
        <v>220</v>
      </c>
      <c r="J203" s="56" t="s">
        <v>356</v>
      </c>
      <c r="K203" s="56" t="s">
        <v>356</v>
      </c>
      <c r="L203" s="56" t="s">
        <v>357</v>
      </c>
      <c r="M203" s="56" t="s">
        <v>458</v>
      </c>
      <c r="N203" s="56" t="s">
        <v>429</v>
      </c>
      <c r="O203" s="32" t="s">
        <v>310</v>
      </c>
      <c r="P203" s="32" t="s">
        <v>265</v>
      </c>
      <c r="Q203" s="45" t="s">
        <v>922</v>
      </c>
      <c r="R203" s="32" t="s">
        <v>254</v>
      </c>
      <c r="S203" s="45" t="s">
        <v>98</v>
      </c>
      <c r="T203" s="42" t="str">
        <f>VLOOKUP(Tabla1[[#This Row],[AREA]],Hoja1!A:B,2,FALSE)</f>
        <v>10. Personas mayores, familia y servicios sociales</v>
      </c>
      <c r="U203" s="45" t="s">
        <v>155</v>
      </c>
      <c r="V203" s="42" t="str">
        <f>VLOOKUP(Tabla1[[#This Row],[PROGRAMA]],Hoja1!A:B,2,FALSE)</f>
        <v>2312. Iniciativas sociales</v>
      </c>
      <c r="W203" s="45">
        <v>21</v>
      </c>
      <c r="X203" s="45">
        <v>213</v>
      </c>
    </row>
    <row r="204" spans="1:24" x14ac:dyDescent="0.25">
      <c r="A204" s="33">
        <v>220250005772</v>
      </c>
      <c r="B204" s="56" t="s">
        <v>349</v>
      </c>
      <c r="C204" s="34">
        <v>45743</v>
      </c>
      <c r="D204" s="33">
        <v>22025002485</v>
      </c>
      <c r="E204" s="56" t="s">
        <v>1486</v>
      </c>
      <c r="F204" s="35">
        <v>4500</v>
      </c>
      <c r="G204" s="56" t="s">
        <v>57</v>
      </c>
      <c r="H204" s="56" t="s">
        <v>1487</v>
      </c>
      <c r="I204" s="33">
        <v>220</v>
      </c>
      <c r="J204" s="56" t="s">
        <v>356</v>
      </c>
      <c r="K204" s="56" t="s">
        <v>356</v>
      </c>
      <c r="L204" s="56" t="s">
        <v>367</v>
      </c>
      <c r="M204" s="56" t="s">
        <v>458</v>
      </c>
      <c r="N204" s="56" t="s">
        <v>429</v>
      </c>
      <c r="O204" s="32" t="s">
        <v>310</v>
      </c>
      <c r="P204" s="32" t="s">
        <v>265</v>
      </c>
      <c r="Q204" s="45" t="s">
        <v>922</v>
      </c>
      <c r="R204" s="32" t="s">
        <v>254</v>
      </c>
      <c r="S204" s="45" t="s">
        <v>291</v>
      </c>
      <c r="T204" s="42" t="str">
        <f>VLOOKUP(Tabla1[[#This Row],[AREA]],Hoja1!A:B,2,FALSE)</f>
        <v>11. Salud pública y seguridad ciudadana</v>
      </c>
      <c r="U204" s="45" t="s">
        <v>144</v>
      </c>
      <c r="V204" s="42" t="str">
        <f>VLOOKUP(Tabla1[[#This Row],[PROGRAMA]],Hoja1!A:B,2,FALSE)</f>
        <v>1631. Limpieza viaria</v>
      </c>
      <c r="W204" s="45">
        <v>22</v>
      </c>
      <c r="X204" s="45">
        <v>22106</v>
      </c>
    </row>
    <row r="205" spans="1:24" x14ac:dyDescent="0.25">
      <c r="A205" s="33">
        <v>220249000301</v>
      </c>
      <c r="B205" s="56" t="s">
        <v>349</v>
      </c>
      <c r="C205" s="34">
        <v>45658</v>
      </c>
      <c r="D205" s="33">
        <v>22025002272</v>
      </c>
      <c r="E205" s="56" t="s">
        <v>1289</v>
      </c>
      <c r="F205" s="35">
        <v>200063</v>
      </c>
      <c r="G205" s="56" t="s">
        <v>402</v>
      </c>
      <c r="H205" s="56" t="s">
        <v>1488</v>
      </c>
      <c r="I205" s="33">
        <v>220</v>
      </c>
      <c r="J205" s="56" t="s">
        <v>403</v>
      </c>
      <c r="K205" s="56" t="s">
        <v>403</v>
      </c>
      <c r="L205" s="56" t="s">
        <v>357</v>
      </c>
      <c r="M205" s="56" t="s">
        <v>354</v>
      </c>
      <c r="N205" s="56" t="s">
        <v>355</v>
      </c>
      <c r="O205" s="32" t="s">
        <v>305</v>
      </c>
      <c r="P205" s="32" t="s">
        <v>265</v>
      </c>
      <c r="Q205" s="45" t="s">
        <v>922</v>
      </c>
      <c r="R205" s="32" t="s">
        <v>254</v>
      </c>
      <c r="S205" s="45" t="s">
        <v>94</v>
      </c>
      <c r="T205" s="42" t="str">
        <f>VLOOKUP(Tabla1[[#This Row],[AREA]],Hoja1!A:B,2,FALSE)</f>
        <v>06. Educación y cultura</v>
      </c>
      <c r="U205" s="45" t="s">
        <v>168</v>
      </c>
      <c r="V205" s="42" t="str">
        <f>VLOOKUP(Tabla1[[#This Row],[PROGRAMA]],Hoja1!A:B,2,FALSE)</f>
        <v>3231. Escuelas infantiles</v>
      </c>
      <c r="W205" s="45">
        <v>22</v>
      </c>
      <c r="X205" s="45">
        <v>22799</v>
      </c>
    </row>
    <row r="206" spans="1:24" x14ac:dyDescent="0.25">
      <c r="A206" s="33">
        <v>220239000318</v>
      </c>
      <c r="B206" s="56" t="s">
        <v>349</v>
      </c>
      <c r="C206" s="34">
        <v>45658</v>
      </c>
      <c r="D206" s="33">
        <v>22025001644</v>
      </c>
      <c r="E206" s="56" t="s">
        <v>1489</v>
      </c>
      <c r="F206" s="35">
        <v>196903.33</v>
      </c>
      <c r="G206" s="56" t="s">
        <v>692</v>
      </c>
      <c r="H206" s="56" t="s">
        <v>745</v>
      </c>
      <c r="I206" s="33">
        <v>220</v>
      </c>
      <c r="J206" s="56" t="s">
        <v>356</v>
      </c>
      <c r="K206" s="56" t="s">
        <v>356</v>
      </c>
      <c r="L206" s="56" t="s">
        <v>357</v>
      </c>
      <c r="M206" s="56" t="s">
        <v>354</v>
      </c>
      <c r="N206" s="56" t="s">
        <v>355</v>
      </c>
      <c r="O206" s="32" t="s">
        <v>305</v>
      </c>
      <c r="P206" s="32" t="s">
        <v>265</v>
      </c>
      <c r="Q206" s="45" t="s">
        <v>922</v>
      </c>
      <c r="R206" s="32" t="s">
        <v>254</v>
      </c>
      <c r="S206" s="45" t="s">
        <v>92</v>
      </c>
      <c r="T206" s="42" t="str">
        <f>VLOOKUP(Tabla1[[#This Row],[AREA]],Hoja1!A:B,2,FALSE)</f>
        <v>03. Participación ciudadana y deportes</v>
      </c>
      <c r="U206" s="45" t="s">
        <v>215</v>
      </c>
      <c r="V206" s="42" t="str">
        <f>VLOOKUP(Tabla1[[#This Row],[PROGRAMA]],Hoja1!A:B,2,FALSE)</f>
        <v>9241. Participación ciudadana</v>
      </c>
      <c r="W206" s="45">
        <v>22</v>
      </c>
      <c r="X206" s="45">
        <v>22701</v>
      </c>
    </row>
    <row r="207" spans="1:24" x14ac:dyDescent="0.25">
      <c r="A207" s="33">
        <v>220239000037</v>
      </c>
      <c r="B207" s="56" t="s">
        <v>349</v>
      </c>
      <c r="C207" s="34">
        <v>45658</v>
      </c>
      <c r="D207" s="33">
        <v>22025001613</v>
      </c>
      <c r="E207" s="56" t="s">
        <v>1220</v>
      </c>
      <c r="F207" s="35">
        <v>193802</v>
      </c>
      <c r="G207" s="56" t="s">
        <v>416</v>
      </c>
      <c r="H207" s="56" t="s">
        <v>761</v>
      </c>
      <c r="I207" s="33">
        <v>220</v>
      </c>
      <c r="J207" s="56" t="s">
        <v>352</v>
      </c>
      <c r="K207" s="56" t="s">
        <v>352</v>
      </c>
      <c r="L207" s="56" t="s">
        <v>357</v>
      </c>
      <c r="M207" s="56" t="s">
        <v>354</v>
      </c>
      <c r="N207" s="56" t="s">
        <v>355</v>
      </c>
      <c r="O207" s="32" t="s">
        <v>305</v>
      </c>
      <c r="P207" s="32" t="s">
        <v>265</v>
      </c>
      <c r="Q207" s="45" t="s">
        <v>922</v>
      </c>
      <c r="R207" s="32" t="s">
        <v>254</v>
      </c>
      <c r="S207" s="45" t="s">
        <v>98</v>
      </c>
      <c r="T207" s="42" t="str">
        <f>VLOOKUP(Tabla1[[#This Row],[AREA]],Hoja1!A:B,2,FALSE)</f>
        <v>10. Personas mayores, familia y servicios sociales</v>
      </c>
      <c r="U207" s="45" t="s">
        <v>155</v>
      </c>
      <c r="V207" s="42" t="str">
        <f>VLOOKUP(Tabla1[[#This Row],[PROGRAMA]],Hoja1!A:B,2,FALSE)</f>
        <v>2312. Iniciativas sociales</v>
      </c>
      <c r="W207" s="45">
        <v>22</v>
      </c>
      <c r="X207" s="45">
        <v>22799</v>
      </c>
    </row>
    <row r="208" spans="1:24" x14ac:dyDescent="0.25">
      <c r="A208" s="33">
        <v>220249000302</v>
      </c>
      <c r="B208" s="56" t="s">
        <v>349</v>
      </c>
      <c r="C208" s="34">
        <v>45658</v>
      </c>
      <c r="D208" s="33">
        <v>22025002273</v>
      </c>
      <c r="E208" s="56" t="s">
        <v>1289</v>
      </c>
      <c r="F208" s="35">
        <v>190573.76</v>
      </c>
      <c r="G208" s="56" t="s">
        <v>416</v>
      </c>
      <c r="H208" s="56" t="s">
        <v>1490</v>
      </c>
      <c r="I208" s="33">
        <v>220</v>
      </c>
      <c r="J208" s="56" t="s">
        <v>352</v>
      </c>
      <c r="K208" s="56" t="s">
        <v>352</v>
      </c>
      <c r="L208" s="56" t="s">
        <v>357</v>
      </c>
      <c r="M208" s="56" t="s">
        <v>354</v>
      </c>
      <c r="N208" s="56" t="s">
        <v>355</v>
      </c>
      <c r="O208" s="32" t="s">
        <v>305</v>
      </c>
      <c r="P208" s="32" t="s">
        <v>265</v>
      </c>
      <c r="Q208" s="45" t="s">
        <v>922</v>
      </c>
      <c r="R208" s="32" t="s">
        <v>254</v>
      </c>
      <c r="S208" s="45" t="s">
        <v>94</v>
      </c>
      <c r="T208" s="42" t="str">
        <f>VLOOKUP(Tabla1[[#This Row],[AREA]],Hoja1!A:B,2,FALSE)</f>
        <v>06. Educación y cultura</v>
      </c>
      <c r="U208" s="45" t="s">
        <v>168</v>
      </c>
      <c r="V208" s="42" t="str">
        <f>VLOOKUP(Tabla1[[#This Row],[PROGRAMA]],Hoja1!A:B,2,FALSE)</f>
        <v>3231. Escuelas infantiles</v>
      </c>
      <c r="W208" s="45">
        <v>22</v>
      </c>
      <c r="X208" s="45">
        <v>22799</v>
      </c>
    </row>
    <row r="209" spans="1:24" x14ac:dyDescent="0.25">
      <c r="A209" s="33">
        <v>220249000303</v>
      </c>
      <c r="B209" s="56" t="s">
        <v>349</v>
      </c>
      <c r="C209" s="34">
        <v>45658</v>
      </c>
      <c r="D209" s="33">
        <v>22025002274</v>
      </c>
      <c r="E209" s="56" t="s">
        <v>1289</v>
      </c>
      <c r="F209" s="35">
        <v>182340</v>
      </c>
      <c r="G209" s="56" t="s">
        <v>393</v>
      </c>
      <c r="H209" s="56" t="s">
        <v>1491</v>
      </c>
      <c r="I209" s="33">
        <v>220</v>
      </c>
      <c r="J209" s="56" t="s">
        <v>356</v>
      </c>
      <c r="K209" s="56" t="s">
        <v>356</v>
      </c>
      <c r="L209" s="56" t="s">
        <v>357</v>
      </c>
      <c r="M209" s="56" t="s">
        <v>354</v>
      </c>
      <c r="N209" s="56" t="s">
        <v>355</v>
      </c>
      <c r="O209" s="32" t="s">
        <v>305</v>
      </c>
      <c r="P209" s="32" t="s">
        <v>265</v>
      </c>
      <c r="Q209" s="45" t="s">
        <v>922</v>
      </c>
      <c r="R209" s="32" t="s">
        <v>254</v>
      </c>
      <c r="S209" s="45" t="s">
        <v>94</v>
      </c>
      <c r="T209" s="42" t="str">
        <f>VLOOKUP(Tabla1[[#This Row],[AREA]],Hoja1!A:B,2,FALSE)</f>
        <v>06. Educación y cultura</v>
      </c>
      <c r="U209" s="45" t="s">
        <v>168</v>
      </c>
      <c r="V209" s="42" t="str">
        <f>VLOOKUP(Tabla1[[#This Row],[PROGRAMA]],Hoja1!A:B,2,FALSE)</f>
        <v>3231. Escuelas infantiles</v>
      </c>
      <c r="W209" s="45">
        <v>22</v>
      </c>
      <c r="X209" s="45">
        <v>22799</v>
      </c>
    </row>
    <row r="210" spans="1:24" x14ac:dyDescent="0.25">
      <c r="A210" s="33">
        <v>220250003773</v>
      </c>
      <c r="B210" s="56" t="s">
        <v>526</v>
      </c>
      <c r="C210" s="34">
        <v>45729</v>
      </c>
      <c r="D210" s="33">
        <v>22025001347</v>
      </c>
      <c r="E210" s="56" t="s">
        <v>1493</v>
      </c>
      <c r="F210" s="35">
        <v>7.2</v>
      </c>
      <c r="G210" s="56" t="s">
        <v>564</v>
      </c>
      <c r="H210" s="56" t="s">
        <v>1494</v>
      </c>
      <c r="I210" s="33">
        <v>300</v>
      </c>
      <c r="J210" s="56" t="s">
        <v>356</v>
      </c>
      <c r="K210" s="56" t="s">
        <v>356</v>
      </c>
      <c r="L210" s="56" t="s">
        <v>367</v>
      </c>
      <c r="M210" s="56" t="s">
        <v>354</v>
      </c>
      <c r="N210" s="56" t="s">
        <v>355</v>
      </c>
      <c r="O210" s="32" t="s">
        <v>309</v>
      </c>
      <c r="P210" s="32" t="s">
        <v>265</v>
      </c>
      <c r="Q210" s="45" t="s">
        <v>922</v>
      </c>
      <c r="R210" s="32" t="s">
        <v>254</v>
      </c>
      <c r="S210" s="45" t="s">
        <v>91</v>
      </c>
      <c r="T210" s="42" t="str">
        <f>VLOOKUP(Tabla1[[#This Row],[AREA]],Hoja1!A:B,2,FALSE)</f>
        <v>02. Urbanismo y vivienda</v>
      </c>
      <c r="U210" s="45" t="s">
        <v>220</v>
      </c>
      <c r="V210" s="42" t="str">
        <f>VLOOKUP(Tabla1[[#This Row],[PROGRAMA]],Hoja1!A:B,2,FALSE)</f>
        <v>9332. Mantenimiento de edificios e instalaciones municipales</v>
      </c>
      <c r="W210" s="45">
        <v>21</v>
      </c>
      <c r="X210" s="45">
        <v>212</v>
      </c>
    </row>
    <row r="211" spans="1:24" x14ac:dyDescent="0.25">
      <c r="A211" s="33">
        <v>220250003647</v>
      </c>
      <c r="B211" s="56" t="s">
        <v>526</v>
      </c>
      <c r="C211" s="34">
        <v>45729</v>
      </c>
      <c r="D211" s="33">
        <v>22025001213</v>
      </c>
      <c r="E211" s="56" t="s">
        <v>1495</v>
      </c>
      <c r="F211" s="35">
        <v>8.57</v>
      </c>
      <c r="G211" s="56" t="s">
        <v>564</v>
      </c>
      <c r="H211" s="56" t="s">
        <v>1496</v>
      </c>
      <c r="I211" s="33">
        <v>300</v>
      </c>
      <c r="J211" s="56" t="s">
        <v>356</v>
      </c>
      <c r="K211" s="56" t="s">
        <v>356</v>
      </c>
      <c r="L211" s="56" t="s">
        <v>367</v>
      </c>
      <c r="M211" s="56" t="s">
        <v>354</v>
      </c>
      <c r="N211" s="56" t="s">
        <v>355</v>
      </c>
      <c r="O211" s="32" t="s">
        <v>309</v>
      </c>
      <c r="P211" s="32" t="s">
        <v>265</v>
      </c>
      <c r="Q211" s="45" t="s">
        <v>922</v>
      </c>
      <c r="R211" s="32" t="s">
        <v>254</v>
      </c>
      <c r="S211" s="45" t="s">
        <v>92</v>
      </c>
      <c r="T211" s="42" t="str">
        <f>VLOOKUP(Tabla1[[#This Row],[AREA]],Hoja1!A:B,2,FALSE)</f>
        <v>03. Participación ciudadana y deportes</v>
      </c>
      <c r="U211" s="45" t="s">
        <v>215</v>
      </c>
      <c r="V211" s="42" t="str">
        <f>VLOOKUP(Tabla1[[#This Row],[PROGRAMA]],Hoja1!A:B,2,FALSE)</f>
        <v>9241. Participación ciudadana</v>
      </c>
      <c r="W211" s="45">
        <v>21</v>
      </c>
      <c r="X211" s="45">
        <v>213</v>
      </c>
    </row>
    <row r="212" spans="1:24" x14ac:dyDescent="0.25">
      <c r="A212" s="33">
        <v>220250006565</v>
      </c>
      <c r="B212" s="56" t="s">
        <v>526</v>
      </c>
      <c r="C212" s="34">
        <v>45744</v>
      </c>
      <c r="D212" s="33">
        <v>22025001018</v>
      </c>
      <c r="E212" s="56" t="s">
        <v>1410</v>
      </c>
      <c r="F212" s="35">
        <v>10.81</v>
      </c>
      <c r="G212" s="56" t="s">
        <v>564</v>
      </c>
      <c r="H212" s="56" t="s">
        <v>1497</v>
      </c>
      <c r="I212" s="33">
        <v>300</v>
      </c>
      <c r="J212" s="56" t="s">
        <v>356</v>
      </c>
      <c r="K212" s="56" t="s">
        <v>356</v>
      </c>
      <c r="L212" s="56" t="s">
        <v>367</v>
      </c>
      <c r="M212" s="56" t="s">
        <v>354</v>
      </c>
      <c r="N212" s="56" t="s">
        <v>355</v>
      </c>
      <c r="O212" s="32" t="s">
        <v>309</v>
      </c>
      <c r="P212" s="32" t="s">
        <v>265</v>
      </c>
      <c r="Q212" s="45" t="s">
        <v>922</v>
      </c>
      <c r="R212" s="32" t="s">
        <v>254</v>
      </c>
      <c r="S212" s="45" t="s">
        <v>93</v>
      </c>
      <c r="T212" s="42" t="str">
        <f>VLOOKUP(Tabla1[[#This Row],[AREA]],Hoja1!A:B,2,FALSE)</f>
        <v>04. Hacienda, personal y modernización administrativa</v>
      </c>
      <c r="U212" s="45" t="s">
        <v>209</v>
      </c>
      <c r="V212" s="42" t="str">
        <f>VLOOKUP(Tabla1[[#This Row],[PROGRAMA]],Hoja1!A:B,2,FALSE)</f>
        <v>9204. Tecnologías de la información y comunicación</v>
      </c>
      <c r="W212" s="45">
        <v>21</v>
      </c>
      <c r="X212" s="45">
        <v>213</v>
      </c>
    </row>
    <row r="213" spans="1:24" x14ac:dyDescent="0.25">
      <c r="A213" s="33">
        <v>220250006477</v>
      </c>
      <c r="B213" s="56" t="s">
        <v>526</v>
      </c>
      <c r="C213" s="34">
        <v>45744</v>
      </c>
      <c r="D213" s="33">
        <v>22025001128</v>
      </c>
      <c r="E213" s="56" t="s">
        <v>1498</v>
      </c>
      <c r="F213" s="35">
        <v>24.91</v>
      </c>
      <c r="G213" s="56" t="s">
        <v>564</v>
      </c>
      <c r="H213" s="56" t="s">
        <v>1499</v>
      </c>
      <c r="I213" s="33">
        <v>300</v>
      </c>
      <c r="J213" s="56" t="s">
        <v>356</v>
      </c>
      <c r="K213" s="56" t="s">
        <v>356</v>
      </c>
      <c r="L213" s="56" t="s">
        <v>367</v>
      </c>
      <c r="M213" s="56" t="s">
        <v>354</v>
      </c>
      <c r="N213" s="56" t="s">
        <v>355</v>
      </c>
      <c r="O213" s="32" t="s">
        <v>309</v>
      </c>
      <c r="P213" s="32" t="s">
        <v>265</v>
      </c>
      <c r="Q213" s="45" t="s">
        <v>922</v>
      </c>
      <c r="R213" s="32" t="s">
        <v>254</v>
      </c>
      <c r="S213" s="45" t="s">
        <v>291</v>
      </c>
      <c r="T213" s="42" t="str">
        <f>VLOOKUP(Tabla1[[#This Row],[AREA]],Hoja1!A:B,2,FALSE)</f>
        <v>11. Salud pública y seguridad ciudadana</v>
      </c>
      <c r="U213" s="45" t="s">
        <v>141</v>
      </c>
      <c r="V213" s="42" t="str">
        <f>VLOOKUP(Tabla1[[#This Row],[PROGRAMA]],Hoja1!A:B,2,FALSE)</f>
        <v>1621. Recogida de residuos</v>
      </c>
      <c r="W213" s="45">
        <v>22</v>
      </c>
      <c r="X213" s="45">
        <v>22199</v>
      </c>
    </row>
    <row r="214" spans="1:24" x14ac:dyDescent="0.25">
      <c r="A214" s="33">
        <v>220250006481</v>
      </c>
      <c r="B214" s="56" t="s">
        <v>526</v>
      </c>
      <c r="C214" s="34">
        <v>45744</v>
      </c>
      <c r="D214" s="33">
        <v>22025001128</v>
      </c>
      <c r="E214" s="56" t="s">
        <v>1498</v>
      </c>
      <c r="F214" s="35">
        <v>104.91</v>
      </c>
      <c r="G214" s="56" t="s">
        <v>564</v>
      </c>
      <c r="H214" s="56" t="s">
        <v>1500</v>
      </c>
      <c r="I214" s="33">
        <v>300</v>
      </c>
      <c r="J214" s="56" t="s">
        <v>356</v>
      </c>
      <c r="K214" s="56" t="s">
        <v>356</v>
      </c>
      <c r="L214" s="56" t="s">
        <v>367</v>
      </c>
      <c r="M214" s="56" t="s">
        <v>354</v>
      </c>
      <c r="N214" s="56" t="s">
        <v>355</v>
      </c>
      <c r="O214" s="32" t="s">
        <v>309</v>
      </c>
      <c r="P214" s="32" t="s">
        <v>265</v>
      </c>
      <c r="Q214" s="45" t="s">
        <v>922</v>
      </c>
      <c r="R214" s="32" t="s">
        <v>254</v>
      </c>
      <c r="S214" s="45" t="s">
        <v>291</v>
      </c>
      <c r="T214" s="42" t="str">
        <f>VLOOKUP(Tabla1[[#This Row],[AREA]],Hoja1!A:B,2,FALSE)</f>
        <v>11. Salud pública y seguridad ciudadana</v>
      </c>
      <c r="U214" s="45" t="s">
        <v>141</v>
      </c>
      <c r="V214" s="42" t="str">
        <f>VLOOKUP(Tabla1[[#This Row],[PROGRAMA]],Hoja1!A:B,2,FALSE)</f>
        <v>1621. Recogida de residuos</v>
      </c>
      <c r="W214" s="45">
        <v>22</v>
      </c>
      <c r="X214" s="45">
        <v>22199</v>
      </c>
    </row>
    <row r="215" spans="1:24" x14ac:dyDescent="0.25">
      <c r="A215" s="33">
        <v>220250003785</v>
      </c>
      <c r="B215" s="56" t="s">
        <v>526</v>
      </c>
      <c r="C215" s="34">
        <v>45729</v>
      </c>
      <c r="D215" s="33">
        <v>22025001347</v>
      </c>
      <c r="E215" s="56" t="s">
        <v>1493</v>
      </c>
      <c r="F215" s="35">
        <v>119.94</v>
      </c>
      <c r="G215" s="56" t="s">
        <v>564</v>
      </c>
      <c r="H215" s="56" t="s">
        <v>1501</v>
      </c>
      <c r="I215" s="33">
        <v>300</v>
      </c>
      <c r="J215" s="56" t="s">
        <v>356</v>
      </c>
      <c r="K215" s="56" t="s">
        <v>356</v>
      </c>
      <c r="L215" s="56" t="s">
        <v>367</v>
      </c>
      <c r="M215" s="56" t="s">
        <v>354</v>
      </c>
      <c r="N215" s="56" t="s">
        <v>355</v>
      </c>
      <c r="O215" s="32" t="s">
        <v>309</v>
      </c>
      <c r="P215" s="32" t="s">
        <v>265</v>
      </c>
      <c r="Q215" s="45" t="s">
        <v>922</v>
      </c>
      <c r="R215" s="32" t="s">
        <v>254</v>
      </c>
      <c r="S215" s="45" t="s">
        <v>91</v>
      </c>
      <c r="T215" s="42" t="str">
        <f>VLOOKUP(Tabla1[[#This Row],[AREA]],Hoja1!A:B,2,FALSE)</f>
        <v>02. Urbanismo y vivienda</v>
      </c>
      <c r="U215" s="45" t="s">
        <v>220</v>
      </c>
      <c r="V215" s="42" t="str">
        <f>VLOOKUP(Tabla1[[#This Row],[PROGRAMA]],Hoja1!A:B,2,FALSE)</f>
        <v>9332. Mantenimiento de edificios e instalaciones municipales</v>
      </c>
      <c r="W215" s="45">
        <v>21</v>
      </c>
      <c r="X215" s="45">
        <v>212</v>
      </c>
    </row>
    <row r="216" spans="1:24" x14ac:dyDescent="0.25">
      <c r="A216" s="33">
        <v>220250003685</v>
      </c>
      <c r="B216" s="56" t="s">
        <v>526</v>
      </c>
      <c r="C216" s="34">
        <v>45729</v>
      </c>
      <c r="D216" s="33">
        <v>22025001213</v>
      </c>
      <c r="E216" s="56" t="s">
        <v>1495</v>
      </c>
      <c r="F216" s="35">
        <v>234.87</v>
      </c>
      <c r="G216" s="56" t="s">
        <v>564</v>
      </c>
      <c r="H216" s="56" t="s">
        <v>1502</v>
      </c>
      <c r="I216" s="33">
        <v>300</v>
      </c>
      <c r="J216" s="56" t="s">
        <v>356</v>
      </c>
      <c r="K216" s="56" t="s">
        <v>356</v>
      </c>
      <c r="L216" s="56" t="s">
        <v>367</v>
      </c>
      <c r="M216" s="56" t="s">
        <v>354</v>
      </c>
      <c r="N216" s="56" t="s">
        <v>355</v>
      </c>
      <c r="O216" s="32" t="s">
        <v>309</v>
      </c>
      <c r="P216" s="32" t="s">
        <v>265</v>
      </c>
      <c r="Q216" s="45" t="s">
        <v>922</v>
      </c>
      <c r="R216" s="32" t="s">
        <v>254</v>
      </c>
      <c r="S216" s="45" t="s">
        <v>92</v>
      </c>
      <c r="T216" s="42" t="str">
        <f>VLOOKUP(Tabla1[[#This Row],[AREA]],Hoja1!A:B,2,FALSE)</f>
        <v>03. Participación ciudadana y deportes</v>
      </c>
      <c r="U216" s="45" t="s">
        <v>215</v>
      </c>
      <c r="V216" s="42" t="str">
        <f>VLOOKUP(Tabla1[[#This Row],[PROGRAMA]],Hoja1!A:B,2,FALSE)</f>
        <v>9241. Participación ciudadana</v>
      </c>
      <c r="W216" s="45">
        <v>21</v>
      </c>
      <c r="X216" s="45">
        <v>213</v>
      </c>
    </row>
    <row r="217" spans="1:24" x14ac:dyDescent="0.25">
      <c r="A217" s="33">
        <v>220250003655</v>
      </c>
      <c r="B217" s="56" t="s">
        <v>526</v>
      </c>
      <c r="C217" s="34">
        <v>45729</v>
      </c>
      <c r="D217" s="33">
        <v>22025001213</v>
      </c>
      <c r="E217" s="56" t="s">
        <v>1495</v>
      </c>
      <c r="F217" s="35">
        <v>482.35</v>
      </c>
      <c r="G217" s="56" t="s">
        <v>564</v>
      </c>
      <c r="H217" s="56" t="s">
        <v>1503</v>
      </c>
      <c r="I217" s="33">
        <v>300</v>
      </c>
      <c r="J217" s="56" t="s">
        <v>356</v>
      </c>
      <c r="K217" s="56" t="s">
        <v>356</v>
      </c>
      <c r="L217" s="56" t="s">
        <v>367</v>
      </c>
      <c r="M217" s="56" t="s">
        <v>354</v>
      </c>
      <c r="N217" s="56" t="s">
        <v>355</v>
      </c>
      <c r="O217" s="32" t="s">
        <v>309</v>
      </c>
      <c r="P217" s="32" t="s">
        <v>265</v>
      </c>
      <c r="Q217" s="45" t="s">
        <v>922</v>
      </c>
      <c r="R217" s="32" t="s">
        <v>254</v>
      </c>
      <c r="S217" s="45" t="s">
        <v>92</v>
      </c>
      <c r="T217" s="42" t="str">
        <f>VLOOKUP(Tabla1[[#This Row],[AREA]],Hoja1!A:B,2,FALSE)</f>
        <v>03. Participación ciudadana y deportes</v>
      </c>
      <c r="U217" s="45" t="s">
        <v>215</v>
      </c>
      <c r="V217" s="42" t="str">
        <f>VLOOKUP(Tabla1[[#This Row],[PROGRAMA]],Hoja1!A:B,2,FALSE)</f>
        <v>9241. Participación ciudadana</v>
      </c>
      <c r="W217" s="45">
        <v>21</v>
      </c>
      <c r="X217" s="45">
        <v>213</v>
      </c>
    </row>
    <row r="218" spans="1:24" x14ac:dyDescent="0.25">
      <c r="A218" s="33">
        <v>220250003687</v>
      </c>
      <c r="B218" s="56" t="s">
        <v>526</v>
      </c>
      <c r="C218" s="34">
        <v>45729</v>
      </c>
      <c r="D218" s="33">
        <v>22025001213</v>
      </c>
      <c r="E218" s="56" t="s">
        <v>1495</v>
      </c>
      <c r="F218" s="35">
        <v>2208.12</v>
      </c>
      <c r="G218" s="56" t="s">
        <v>564</v>
      </c>
      <c r="H218" s="56" t="s">
        <v>1504</v>
      </c>
      <c r="I218" s="33">
        <v>300</v>
      </c>
      <c r="J218" s="56" t="s">
        <v>356</v>
      </c>
      <c r="K218" s="56" t="s">
        <v>356</v>
      </c>
      <c r="L218" s="56" t="s">
        <v>367</v>
      </c>
      <c r="M218" s="56" t="s">
        <v>354</v>
      </c>
      <c r="N218" s="56" t="s">
        <v>355</v>
      </c>
      <c r="O218" s="32" t="s">
        <v>309</v>
      </c>
      <c r="P218" s="32" t="s">
        <v>265</v>
      </c>
      <c r="Q218" s="45" t="s">
        <v>922</v>
      </c>
      <c r="R218" s="32" t="s">
        <v>254</v>
      </c>
      <c r="S218" s="45" t="s">
        <v>92</v>
      </c>
      <c r="T218" s="42" t="str">
        <f>VLOOKUP(Tabla1[[#This Row],[AREA]],Hoja1!A:B,2,FALSE)</f>
        <v>03. Participación ciudadana y deportes</v>
      </c>
      <c r="U218" s="45" t="s">
        <v>215</v>
      </c>
      <c r="V218" s="42" t="str">
        <f>VLOOKUP(Tabla1[[#This Row],[PROGRAMA]],Hoja1!A:B,2,FALSE)</f>
        <v>9241. Participación ciudadana</v>
      </c>
      <c r="W218" s="45">
        <v>21</v>
      </c>
      <c r="X218" s="45">
        <v>213</v>
      </c>
    </row>
    <row r="219" spans="1:24" x14ac:dyDescent="0.25">
      <c r="A219" s="33">
        <v>220249000928</v>
      </c>
      <c r="B219" s="56" t="s">
        <v>349</v>
      </c>
      <c r="C219" s="34">
        <v>45658</v>
      </c>
      <c r="D219" s="33">
        <v>22025002129</v>
      </c>
      <c r="E219" s="56" t="s">
        <v>1474</v>
      </c>
      <c r="F219" s="35">
        <v>4500</v>
      </c>
      <c r="G219" s="56" t="s">
        <v>456</v>
      </c>
      <c r="H219" s="56" t="s">
        <v>1505</v>
      </c>
      <c r="I219" s="33">
        <v>220</v>
      </c>
      <c r="J219" s="56" t="s">
        <v>352</v>
      </c>
      <c r="K219" s="56" t="s">
        <v>352</v>
      </c>
      <c r="L219" s="56" t="s">
        <v>367</v>
      </c>
      <c r="M219" s="56" t="s">
        <v>354</v>
      </c>
      <c r="N219" s="56" t="s">
        <v>355</v>
      </c>
      <c r="O219" s="32" t="s">
        <v>305</v>
      </c>
      <c r="P219" s="32" t="s">
        <v>265</v>
      </c>
      <c r="Q219" s="45" t="s">
        <v>922</v>
      </c>
      <c r="R219" s="32" t="s">
        <v>254</v>
      </c>
      <c r="S219" s="45" t="s">
        <v>89</v>
      </c>
      <c r="T219" s="42" t="str">
        <f>VLOOKUP(Tabla1[[#This Row],[AREA]],Hoja1!A:B,2,FALSE)</f>
        <v>01. Alcaldía</v>
      </c>
      <c r="U219" s="45" t="s">
        <v>208</v>
      </c>
      <c r="V219" s="42" t="str">
        <f>VLOOKUP(Tabla1[[#This Row],[PROGRAMA]],Hoja1!A:B,2,FALSE)</f>
        <v>9203. Unidad de régimen interior</v>
      </c>
      <c r="W219" s="45">
        <v>22</v>
      </c>
      <c r="X219" s="45">
        <v>22103</v>
      </c>
    </row>
    <row r="220" spans="1:24" x14ac:dyDescent="0.25">
      <c r="A220" s="33">
        <v>220249000930</v>
      </c>
      <c r="B220" s="56" t="s">
        <v>349</v>
      </c>
      <c r="C220" s="34">
        <v>45658</v>
      </c>
      <c r="D220" s="33">
        <v>22025002131</v>
      </c>
      <c r="E220" s="56" t="s">
        <v>1211</v>
      </c>
      <c r="F220" s="35">
        <v>4500</v>
      </c>
      <c r="G220" s="56" t="s">
        <v>456</v>
      </c>
      <c r="H220" s="56" t="s">
        <v>1506</v>
      </c>
      <c r="I220" s="33">
        <v>220</v>
      </c>
      <c r="J220" s="56" t="s">
        <v>352</v>
      </c>
      <c r="K220" s="56" t="s">
        <v>352</v>
      </c>
      <c r="L220" s="56" t="s">
        <v>367</v>
      </c>
      <c r="M220" s="56" t="s">
        <v>354</v>
      </c>
      <c r="N220" s="56" t="s">
        <v>355</v>
      </c>
      <c r="O220" s="32" t="s">
        <v>305</v>
      </c>
      <c r="P220" s="32" t="s">
        <v>265</v>
      </c>
      <c r="Q220" s="45" t="s">
        <v>922</v>
      </c>
      <c r="R220" s="32" t="s">
        <v>254</v>
      </c>
      <c r="S220" s="45" t="s">
        <v>91</v>
      </c>
      <c r="T220" s="42" t="str">
        <f>VLOOKUP(Tabla1[[#This Row],[AREA]],Hoja1!A:B,2,FALSE)</f>
        <v>02. Urbanismo y vivienda</v>
      </c>
      <c r="U220" s="45" t="s">
        <v>220</v>
      </c>
      <c r="V220" s="42" t="str">
        <f>VLOOKUP(Tabla1[[#This Row],[PROGRAMA]],Hoja1!A:B,2,FALSE)</f>
        <v>9332. Mantenimiento de edificios e instalaciones municipales</v>
      </c>
      <c r="W220" s="45">
        <v>22</v>
      </c>
      <c r="X220" s="45">
        <v>22103</v>
      </c>
    </row>
    <row r="221" spans="1:24" x14ac:dyDescent="0.25">
      <c r="A221" s="33">
        <v>220250001149</v>
      </c>
      <c r="B221" s="56" t="s">
        <v>349</v>
      </c>
      <c r="C221" s="34">
        <v>45698</v>
      </c>
      <c r="D221" s="33">
        <v>22025001164</v>
      </c>
      <c r="E221" s="56" t="s">
        <v>1507</v>
      </c>
      <c r="F221" s="35">
        <v>4356</v>
      </c>
      <c r="G221" s="56" t="s">
        <v>1508</v>
      </c>
      <c r="H221" s="56" t="s">
        <v>1509</v>
      </c>
      <c r="I221" s="33">
        <v>220</v>
      </c>
      <c r="J221" s="56" t="s">
        <v>352</v>
      </c>
      <c r="K221" s="56" t="s">
        <v>352</v>
      </c>
      <c r="L221" s="56" t="s">
        <v>367</v>
      </c>
      <c r="M221" s="56" t="s">
        <v>458</v>
      </c>
      <c r="N221" s="56" t="s">
        <v>429</v>
      </c>
      <c r="O221" s="32" t="s">
        <v>310</v>
      </c>
      <c r="P221" s="32" t="s">
        <v>265</v>
      </c>
      <c r="Q221" s="45" t="s">
        <v>922</v>
      </c>
      <c r="R221" s="32" t="s">
        <v>254</v>
      </c>
      <c r="S221" s="45" t="s">
        <v>94</v>
      </c>
      <c r="T221" s="42" t="str">
        <f>VLOOKUP(Tabla1[[#This Row],[AREA]],Hoja1!A:B,2,FALSE)</f>
        <v>06. Educación y cultura</v>
      </c>
      <c r="U221" s="45" t="s">
        <v>176</v>
      </c>
      <c r="V221" s="42" t="str">
        <f>VLOOKUP(Tabla1[[#This Row],[PROGRAMA]],Hoja1!A:B,2,FALSE)</f>
        <v>3321. Bibliotecas públicas</v>
      </c>
      <c r="W221" s="45">
        <v>22</v>
      </c>
      <c r="X221" s="45">
        <v>22199</v>
      </c>
    </row>
    <row r="222" spans="1:24" x14ac:dyDescent="0.25">
      <c r="A222" s="33">
        <v>220250001183</v>
      </c>
      <c r="B222" s="56" t="s">
        <v>349</v>
      </c>
      <c r="C222" s="34">
        <v>45699</v>
      </c>
      <c r="D222" s="33">
        <v>22025000810</v>
      </c>
      <c r="E222" s="56" t="s">
        <v>1510</v>
      </c>
      <c r="F222" s="35">
        <v>4351</v>
      </c>
      <c r="G222" s="56" t="s">
        <v>54</v>
      </c>
      <c r="H222" s="56" t="s">
        <v>1511</v>
      </c>
      <c r="I222" s="33">
        <v>220</v>
      </c>
      <c r="J222" s="56" t="s">
        <v>479</v>
      </c>
      <c r="K222" s="56" t="s">
        <v>479</v>
      </c>
      <c r="L222" s="56" t="s">
        <v>357</v>
      </c>
      <c r="M222" s="56" t="s">
        <v>458</v>
      </c>
      <c r="N222" s="56" t="s">
        <v>429</v>
      </c>
      <c r="O222" s="32" t="s">
        <v>310</v>
      </c>
      <c r="P222" s="32" t="s">
        <v>265</v>
      </c>
      <c r="Q222" s="45" t="s">
        <v>922</v>
      </c>
      <c r="R222" s="32" t="s">
        <v>254</v>
      </c>
      <c r="S222" s="45" t="s">
        <v>97</v>
      </c>
      <c r="T222" s="42" t="str">
        <f>VLOOKUP(Tabla1[[#This Row],[AREA]],Hoja1!A:B,2,FALSE)</f>
        <v>09. Turismo, eventos y marca ciudad</v>
      </c>
      <c r="U222" s="45" t="s">
        <v>199</v>
      </c>
      <c r="V222" s="42" t="str">
        <f>VLOOKUP(Tabla1[[#This Row],[PROGRAMA]],Hoja1!A:B,2,FALSE)</f>
        <v>4321. Turismo</v>
      </c>
      <c r="W222" s="45">
        <v>22</v>
      </c>
      <c r="X222" s="45">
        <v>22699</v>
      </c>
    </row>
    <row r="223" spans="1:24" x14ac:dyDescent="0.25">
      <c r="A223" s="33">
        <v>220250001143</v>
      </c>
      <c r="B223" s="56" t="s">
        <v>349</v>
      </c>
      <c r="C223" s="34">
        <v>45698</v>
      </c>
      <c r="D223" s="33">
        <v>22025000938</v>
      </c>
      <c r="E223" s="56" t="s">
        <v>1235</v>
      </c>
      <c r="F223" s="35">
        <v>4320</v>
      </c>
      <c r="G223" s="56" t="s">
        <v>996</v>
      </c>
      <c r="H223" s="56" t="s">
        <v>1512</v>
      </c>
      <c r="I223" s="33">
        <v>220</v>
      </c>
      <c r="J223" s="56" t="s">
        <v>352</v>
      </c>
      <c r="K223" s="56" t="s">
        <v>352</v>
      </c>
      <c r="L223" s="56" t="s">
        <v>367</v>
      </c>
      <c r="M223" s="56" t="s">
        <v>458</v>
      </c>
      <c r="N223" s="56" t="s">
        <v>429</v>
      </c>
      <c r="O223" s="32" t="s">
        <v>310</v>
      </c>
      <c r="P223" s="32" t="s">
        <v>265</v>
      </c>
      <c r="Q223" s="45" t="s">
        <v>922</v>
      </c>
      <c r="R223" s="32" t="s">
        <v>254</v>
      </c>
      <c r="S223" s="45" t="s">
        <v>94</v>
      </c>
      <c r="T223" s="42" t="str">
        <f>VLOOKUP(Tabla1[[#This Row],[AREA]],Hoja1!A:B,2,FALSE)</f>
        <v>06. Educación y cultura</v>
      </c>
      <c r="U223" s="45" t="s">
        <v>176</v>
      </c>
      <c r="V223" s="42" t="str">
        <f>VLOOKUP(Tabla1[[#This Row],[PROGRAMA]],Hoja1!A:B,2,FALSE)</f>
        <v>3321. Bibliotecas públicas</v>
      </c>
      <c r="W223" s="45">
        <v>22</v>
      </c>
      <c r="X223" s="45">
        <v>22001</v>
      </c>
    </row>
    <row r="224" spans="1:24" x14ac:dyDescent="0.25">
      <c r="A224" s="33">
        <v>220249000092</v>
      </c>
      <c r="B224" s="56" t="s">
        <v>349</v>
      </c>
      <c r="C224" s="34">
        <v>45658</v>
      </c>
      <c r="D224" s="33">
        <v>22025001852</v>
      </c>
      <c r="E224" s="56" t="s">
        <v>1417</v>
      </c>
      <c r="F224" s="35">
        <v>967.7</v>
      </c>
      <c r="G224" s="56" t="s">
        <v>492</v>
      </c>
      <c r="H224" s="56" t="s">
        <v>1513</v>
      </c>
      <c r="I224" s="33">
        <v>220</v>
      </c>
      <c r="J224" s="56" t="s">
        <v>356</v>
      </c>
      <c r="K224" s="56" t="s">
        <v>356</v>
      </c>
      <c r="L224" s="56" t="s">
        <v>357</v>
      </c>
      <c r="M224" s="56" t="s">
        <v>354</v>
      </c>
      <c r="N224" s="56" t="s">
        <v>355</v>
      </c>
      <c r="O224" s="32" t="s">
        <v>305</v>
      </c>
      <c r="P224" s="32" t="s">
        <v>265</v>
      </c>
      <c r="Q224" s="45" t="s">
        <v>922</v>
      </c>
      <c r="R224" s="32" t="s">
        <v>254</v>
      </c>
      <c r="S224" s="45" t="s">
        <v>291</v>
      </c>
      <c r="T224" s="42" t="str">
        <f>VLOOKUP(Tabla1[[#This Row],[AREA]],Hoja1!A:B,2,FALSE)</f>
        <v>11. Salud pública y seguridad ciudadana</v>
      </c>
      <c r="U224" s="45" t="s">
        <v>135</v>
      </c>
      <c r="V224" s="42" t="str">
        <f>VLOOKUP(Tabla1[[#This Row],[PROGRAMA]],Hoja1!A:B,2,FALSE)</f>
        <v>1361. Prevención y extinción de incencios</v>
      </c>
      <c r="W224" s="45">
        <v>21</v>
      </c>
      <c r="X224" s="45">
        <v>213</v>
      </c>
    </row>
    <row r="225" spans="1:24" x14ac:dyDescent="0.25">
      <c r="A225" s="33">
        <v>220249000093</v>
      </c>
      <c r="B225" s="56" t="s">
        <v>349</v>
      </c>
      <c r="C225" s="34">
        <v>45658</v>
      </c>
      <c r="D225" s="33">
        <v>22025001853</v>
      </c>
      <c r="E225" s="56" t="s">
        <v>1417</v>
      </c>
      <c r="F225" s="35">
        <v>1249.7</v>
      </c>
      <c r="G225" s="56" t="s">
        <v>492</v>
      </c>
      <c r="H225" s="56" t="s">
        <v>1514</v>
      </c>
      <c r="I225" s="33">
        <v>220</v>
      </c>
      <c r="J225" s="56" t="s">
        <v>356</v>
      </c>
      <c r="K225" s="56" t="s">
        <v>356</v>
      </c>
      <c r="L225" s="56" t="s">
        <v>357</v>
      </c>
      <c r="M225" s="56" t="s">
        <v>354</v>
      </c>
      <c r="N225" s="56" t="s">
        <v>355</v>
      </c>
      <c r="O225" s="32" t="s">
        <v>305</v>
      </c>
      <c r="P225" s="32" t="s">
        <v>265</v>
      </c>
      <c r="Q225" s="45" t="s">
        <v>922</v>
      </c>
      <c r="R225" s="32" t="s">
        <v>254</v>
      </c>
      <c r="S225" s="45" t="s">
        <v>291</v>
      </c>
      <c r="T225" s="42" t="str">
        <f>VLOOKUP(Tabla1[[#This Row],[AREA]],Hoja1!A:B,2,FALSE)</f>
        <v>11. Salud pública y seguridad ciudadana</v>
      </c>
      <c r="U225" s="45" t="s">
        <v>135</v>
      </c>
      <c r="V225" s="42" t="str">
        <f>VLOOKUP(Tabla1[[#This Row],[PROGRAMA]],Hoja1!A:B,2,FALSE)</f>
        <v>1361. Prevención y extinción de incencios</v>
      </c>
      <c r="W225" s="45">
        <v>21</v>
      </c>
      <c r="X225" s="45">
        <v>213</v>
      </c>
    </row>
    <row r="226" spans="1:24" x14ac:dyDescent="0.25">
      <c r="A226" s="33">
        <v>220249000094</v>
      </c>
      <c r="B226" s="56" t="s">
        <v>349</v>
      </c>
      <c r="C226" s="34">
        <v>45658</v>
      </c>
      <c r="D226" s="33">
        <v>22025001854</v>
      </c>
      <c r="E226" s="56" t="s">
        <v>1414</v>
      </c>
      <c r="F226" s="35">
        <v>750.2</v>
      </c>
      <c r="G226" s="56" t="s">
        <v>492</v>
      </c>
      <c r="H226" s="56" t="s">
        <v>1515</v>
      </c>
      <c r="I226" s="33">
        <v>220</v>
      </c>
      <c r="J226" s="56" t="s">
        <v>356</v>
      </c>
      <c r="K226" s="56" t="s">
        <v>356</v>
      </c>
      <c r="L226" s="56" t="s">
        <v>357</v>
      </c>
      <c r="M226" s="56" t="s">
        <v>354</v>
      </c>
      <c r="N226" s="56" t="s">
        <v>355</v>
      </c>
      <c r="O226" s="32" t="s">
        <v>305</v>
      </c>
      <c r="P226" s="32" t="s">
        <v>265</v>
      </c>
      <c r="Q226" s="45" t="s">
        <v>922</v>
      </c>
      <c r="R226" s="32" t="s">
        <v>254</v>
      </c>
      <c r="S226" s="45" t="s">
        <v>291</v>
      </c>
      <c r="T226" s="42" t="str">
        <f>VLOOKUP(Tabla1[[#This Row],[AREA]],Hoja1!A:B,2,FALSE)</f>
        <v>11. Salud pública y seguridad ciudadana</v>
      </c>
      <c r="U226" s="45" t="s">
        <v>141</v>
      </c>
      <c r="V226" s="42" t="str">
        <f>VLOOKUP(Tabla1[[#This Row],[PROGRAMA]],Hoja1!A:B,2,FALSE)</f>
        <v>1621. Recogida de residuos</v>
      </c>
      <c r="W226" s="45">
        <v>21</v>
      </c>
      <c r="X226" s="45">
        <v>213</v>
      </c>
    </row>
    <row r="227" spans="1:24" x14ac:dyDescent="0.25">
      <c r="A227" s="33">
        <v>220249000095</v>
      </c>
      <c r="B227" s="56" t="s">
        <v>349</v>
      </c>
      <c r="C227" s="34">
        <v>45658</v>
      </c>
      <c r="D227" s="33">
        <v>22025001855</v>
      </c>
      <c r="E227" s="56" t="s">
        <v>1414</v>
      </c>
      <c r="F227" s="35">
        <v>625.29999999999995</v>
      </c>
      <c r="G227" s="56" t="s">
        <v>492</v>
      </c>
      <c r="H227" s="56" t="s">
        <v>1516</v>
      </c>
      <c r="I227" s="33">
        <v>220</v>
      </c>
      <c r="J227" s="56" t="s">
        <v>356</v>
      </c>
      <c r="K227" s="56" t="s">
        <v>356</v>
      </c>
      <c r="L227" s="56" t="s">
        <v>357</v>
      </c>
      <c r="M227" s="56" t="s">
        <v>354</v>
      </c>
      <c r="N227" s="56" t="s">
        <v>355</v>
      </c>
      <c r="O227" s="32" t="s">
        <v>305</v>
      </c>
      <c r="P227" s="32" t="s">
        <v>265</v>
      </c>
      <c r="Q227" s="45" t="s">
        <v>922</v>
      </c>
      <c r="R227" s="32" t="s">
        <v>254</v>
      </c>
      <c r="S227" s="45" t="s">
        <v>291</v>
      </c>
      <c r="T227" s="42" t="str">
        <f>VLOOKUP(Tabla1[[#This Row],[AREA]],Hoja1!A:B,2,FALSE)</f>
        <v>11. Salud pública y seguridad ciudadana</v>
      </c>
      <c r="U227" s="45" t="s">
        <v>141</v>
      </c>
      <c r="V227" s="42" t="str">
        <f>VLOOKUP(Tabla1[[#This Row],[PROGRAMA]],Hoja1!A:B,2,FALSE)</f>
        <v>1621. Recogida de residuos</v>
      </c>
      <c r="W227" s="45">
        <v>21</v>
      </c>
      <c r="X227" s="45">
        <v>213</v>
      </c>
    </row>
    <row r="228" spans="1:24" x14ac:dyDescent="0.25">
      <c r="A228" s="33">
        <v>220250005698</v>
      </c>
      <c r="B228" s="56" t="s">
        <v>349</v>
      </c>
      <c r="C228" s="34">
        <v>45742</v>
      </c>
      <c r="D228" s="33">
        <v>22025002939</v>
      </c>
      <c r="E228" s="56" t="s">
        <v>1517</v>
      </c>
      <c r="F228" s="35">
        <v>4235</v>
      </c>
      <c r="G228" s="56" t="s">
        <v>1518</v>
      </c>
      <c r="H228" s="56" t="s">
        <v>1519</v>
      </c>
      <c r="I228" s="33">
        <v>220</v>
      </c>
      <c r="J228" s="56" t="s">
        <v>356</v>
      </c>
      <c r="K228" s="56" t="s">
        <v>356</v>
      </c>
      <c r="L228" s="56" t="s">
        <v>357</v>
      </c>
      <c r="M228" s="56" t="s">
        <v>458</v>
      </c>
      <c r="N228" s="56" t="s">
        <v>429</v>
      </c>
      <c r="O228" s="32" t="s">
        <v>310</v>
      </c>
      <c r="P228" s="32" t="s">
        <v>265</v>
      </c>
      <c r="Q228" s="45" t="s">
        <v>922</v>
      </c>
      <c r="R228" s="32" t="s">
        <v>254</v>
      </c>
      <c r="S228" s="45" t="s">
        <v>92</v>
      </c>
      <c r="T228" s="42" t="str">
        <f>VLOOKUP(Tabla1[[#This Row],[AREA]],Hoja1!A:B,2,FALSE)</f>
        <v>03. Participación ciudadana y deportes</v>
      </c>
      <c r="U228" s="45" t="s">
        <v>215</v>
      </c>
      <c r="V228" s="42" t="str">
        <f>VLOOKUP(Tabla1[[#This Row],[PROGRAMA]],Hoja1!A:B,2,FALSE)</f>
        <v>9241. Participación ciudadana</v>
      </c>
      <c r="W228" s="45">
        <v>22</v>
      </c>
      <c r="X228" s="45">
        <v>22706</v>
      </c>
    </row>
    <row r="229" spans="1:24" x14ac:dyDescent="0.25">
      <c r="A229" s="33">
        <v>220250006717</v>
      </c>
      <c r="B229" s="56" t="s">
        <v>526</v>
      </c>
      <c r="C229" s="34">
        <v>45744</v>
      </c>
      <c r="D229" s="33">
        <v>22025001122</v>
      </c>
      <c r="E229" s="56" t="s">
        <v>1237</v>
      </c>
      <c r="F229" s="35">
        <v>75.63</v>
      </c>
      <c r="G229" s="56" t="s">
        <v>565</v>
      </c>
      <c r="H229" s="56" t="s">
        <v>1520</v>
      </c>
      <c r="I229" s="33">
        <v>300</v>
      </c>
      <c r="J229" s="56" t="s">
        <v>356</v>
      </c>
      <c r="K229" s="56" t="s">
        <v>356</v>
      </c>
      <c r="L229" s="56" t="s">
        <v>357</v>
      </c>
      <c r="M229" s="56" t="s">
        <v>354</v>
      </c>
      <c r="N229" s="56" t="s">
        <v>355</v>
      </c>
      <c r="O229" s="32" t="s">
        <v>309</v>
      </c>
      <c r="P229" s="32" t="s">
        <v>265</v>
      </c>
      <c r="Q229" s="45" t="s">
        <v>922</v>
      </c>
      <c r="R229" s="32" t="s">
        <v>254</v>
      </c>
      <c r="S229" s="45" t="s">
        <v>291</v>
      </c>
      <c r="T229" s="42" t="str">
        <f>VLOOKUP(Tabla1[[#This Row],[AREA]],Hoja1!A:B,2,FALSE)</f>
        <v>11. Salud pública y seguridad ciudadana</v>
      </c>
      <c r="U229" s="45" t="s">
        <v>141</v>
      </c>
      <c r="V229" s="42" t="str">
        <f>VLOOKUP(Tabla1[[#This Row],[PROGRAMA]],Hoja1!A:B,2,FALSE)</f>
        <v>1621. Recogida de residuos</v>
      </c>
      <c r="W229" s="45">
        <v>21</v>
      </c>
      <c r="X229" s="45">
        <v>214</v>
      </c>
    </row>
    <row r="230" spans="1:24" x14ac:dyDescent="0.25">
      <c r="A230" s="33">
        <v>220250006785</v>
      </c>
      <c r="B230" s="56" t="s">
        <v>526</v>
      </c>
      <c r="C230" s="34">
        <v>45744</v>
      </c>
      <c r="D230" s="33">
        <v>22025001122</v>
      </c>
      <c r="E230" s="56" t="s">
        <v>1237</v>
      </c>
      <c r="F230" s="35">
        <v>83.19</v>
      </c>
      <c r="G230" s="56" t="s">
        <v>565</v>
      </c>
      <c r="H230" s="56" t="s">
        <v>1521</v>
      </c>
      <c r="I230" s="33">
        <v>300</v>
      </c>
      <c r="J230" s="56" t="s">
        <v>356</v>
      </c>
      <c r="K230" s="56" t="s">
        <v>356</v>
      </c>
      <c r="L230" s="56" t="s">
        <v>357</v>
      </c>
      <c r="M230" s="56" t="s">
        <v>354</v>
      </c>
      <c r="N230" s="56" t="s">
        <v>355</v>
      </c>
      <c r="O230" s="32" t="s">
        <v>309</v>
      </c>
      <c r="P230" s="32" t="s">
        <v>265</v>
      </c>
      <c r="Q230" s="45" t="s">
        <v>922</v>
      </c>
      <c r="R230" s="32" t="s">
        <v>254</v>
      </c>
      <c r="S230" s="45" t="s">
        <v>291</v>
      </c>
      <c r="T230" s="42" t="str">
        <f>VLOOKUP(Tabla1[[#This Row],[AREA]],Hoja1!A:B,2,FALSE)</f>
        <v>11. Salud pública y seguridad ciudadana</v>
      </c>
      <c r="U230" s="45" t="s">
        <v>141</v>
      </c>
      <c r="V230" s="42" t="str">
        <f>VLOOKUP(Tabla1[[#This Row],[PROGRAMA]],Hoja1!A:B,2,FALSE)</f>
        <v>1621. Recogida de residuos</v>
      </c>
      <c r="W230" s="45">
        <v>21</v>
      </c>
      <c r="X230" s="45">
        <v>214</v>
      </c>
    </row>
    <row r="231" spans="1:24" x14ac:dyDescent="0.25">
      <c r="A231" s="33">
        <v>220250006787</v>
      </c>
      <c r="B231" s="56" t="s">
        <v>526</v>
      </c>
      <c r="C231" s="34">
        <v>45744</v>
      </c>
      <c r="D231" s="33">
        <v>22025001122</v>
      </c>
      <c r="E231" s="56" t="s">
        <v>1237</v>
      </c>
      <c r="F231" s="35">
        <v>315.85000000000002</v>
      </c>
      <c r="G231" s="56" t="s">
        <v>565</v>
      </c>
      <c r="H231" s="56" t="s">
        <v>1522</v>
      </c>
      <c r="I231" s="33">
        <v>300</v>
      </c>
      <c r="J231" s="56" t="s">
        <v>356</v>
      </c>
      <c r="K231" s="56" t="s">
        <v>356</v>
      </c>
      <c r="L231" s="56" t="s">
        <v>357</v>
      </c>
      <c r="M231" s="56" t="s">
        <v>354</v>
      </c>
      <c r="N231" s="56" t="s">
        <v>355</v>
      </c>
      <c r="O231" s="32" t="s">
        <v>309</v>
      </c>
      <c r="P231" s="32" t="s">
        <v>265</v>
      </c>
      <c r="Q231" s="45" t="s">
        <v>922</v>
      </c>
      <c r="R231" s="32" t="s">
        <v>254</v>
      </c>
      <c r="S231" s="45" t="s">
        <v>291</v>
      </c>
      <c r="T231" s="42" t="str">
        <f>VLOOKUP(Tabla1[[#This Row],[AREA]],Hoja1!A:B,2,FALSE)</f>
        <v>11. Salud pública y seguridad ciudadana</v>
      </c>
      <c r="U231" s="45" t="s">
        <v>141</v>
      </c>
      <c r="V231" s="42" t="str">
        <f>VLOOKUP(Tabla1[[#This Row],[PROGRAMA]],Hoja1!A:B,2,FALSE)</f>
        <v>1621. Recogida de residuos</v>
      </c>
      <c r="W231" s="45">
        <v>21</v>
      </c>
      <c r="X231" s="45">
        <v>214</v>
      </c>
    </row>
    <row r="232" spans="1:24" x14ac:dyDescent="0.25">
      <c r="A232" s="33">
        <v>220250006719</v>
      </c>
      <c r="B232" s="56" t="s">
        <v>526</v>
      </c>
      <c r="C232" s="34">
        <v>45744</v>
      </c>
      <c r="D232" s="33">
        <v>22025001122</v>
      </c>
      <c r="E232" s="56" t="s">
        <v>1237</v>
      </c>
      <c r="F232" s="35">
        <v>545.37</v>
      </c>
      <c r="G232" s="56" t="s">
        <v>565</v>
      </c>
      <c r="H232" s="56" t="s">
        <v>1523</v>
      </c>
      <c r="I232" s="33">
        <v>300</v>
      </c>
      <c r="J232" s="56" t="s">
        <v>356</v>
      </c>
      <c r="K232" s="56" t="s">
        <v>356</v>
      </c>
      <c r="L232" s="56" t="s">
        <v>357</v>
      </c>
      <c r="M232" s="56" t="s">
        <v>354</v>
      </c>
      <c r="N232" s="56" t="s">
        <v>355</v>
      </c>
      <c r="O232" s="32" t="s">
        <v>309</v>
      </c>
      <c r="P232" s="32" t="s">
        <v>265</v>
      </c>
      <c r="Q232" s="45" t="s">
        <v>922</v>
      </c>
      <c r="R232" s="32" t="s">
        <v>254</v>
      </c>
      <c r="S232" s="45" t="s">
        <v>291</v>
      </c>
      <c r="T232" s="42" t="str">
        <f>VLOOKUP(Tabla1[[#This Row],[AREA]],Hoja1!A:B,2,FALSE)</f>
        <v>11. Salud pública y seguridad ciudadana</v>
      </c>
      <c r="U232" s="45" t="s">
        <v>141</v>
      </c>
      <c r="V232" s="42" t="str">
        <f>VLOOKUP(Tabla1[[#This Row],[PROGRAMA]],Hoja1!A:B,2,FALSE)</f>
        <v>1621. Recogida de residuos</v>
      </c>
      <c r="W232" s="45">
        <v>21</v>
      </c>
      <c r="X232" s="45">
        <v>214</v>
      </c>
    </row>
    <row r="233" spans="1:24" x14ac:dyDescent="0.25">
      <c r="A233" s="33">
        <v>220250006445</v>
      </c>
      <c r="B233" s="56" t="s">
        <v>526</v>
      </c>
      <c r="C233" s="34">
        <v>45744</v>
      </c>
      <c r="D233" s="33">
        <v>22025001122</v>
      </c>
      <c r="E233" s="56" t="s">
        <v>1237</v>
      </c>
      <c r="F233" s="35">
        <v>1244.4100000000001</v>
      </c>
      <c r="G233" s="56" t="s">
        <v>565</v>
      </c>
      <c r="H233" s="56" t="s">
        <v>1524</v>
      </c>
      <c r="I233" s="33">
        <v>300</v>
      </c>
      <c r="J233" s="56" t="s">
        <v>356</v>
      </c>
      <c r="K233" s="56" t="s">
        <v>356</v>
      </c>
      <c r="L233" s="56" t="s">
        <v>357</v>
      </c>
      <c r="M233" s="56" t="s">
        <v>354</v>
      </c>
      <c r="N233" s="56" t="s">
        <v>355</v>
      </c>
      <c r="O233" s="32" t="s">
        <v>309</v>
      </c>
      <c r="P233" s="32" t="s">
        <v>265</v>
      </c>
      <c r="Q233" s="45" t="s">
        <v>922</v>
      </c>
      <c r="R233" s="32" t="s">
        <v>254</v>
      </c>
      <c r="S233" s="45" t="s">
        <v>291</v>
      </c>
      <c r="T233" s="42" t="str">
        <f>VLOOKUP(Tabla1[[#This Row],[AREA]],Hoja1!A:B,2,FALSE)</f>
        <v>11. Salud pública y seguridad ciudadana</v>
      </c>
      <c r="U233" s="45" t="s">
        <v>141</v>
      </c>
      <c r="V233" s="42" t="str">
        <f>VLOOKUP(Tabla1[[#This Row],[PROGRAMA]],Hoja1!A:B,2,FALSE)</f>
        <v>1621. Recogida de residuos</v>
      </c>
      <c r="W233" s="45">
        <v>21</v>
      </c>
      <c r="X233" s="45">
        <v>214</v>
      </c>
    </row>
    <row r="234" spans="1:24" x14ac:dyDescent="0.25">
      <c r="A234" s="33">
        <v>220249000747</v>
      </c>
      <c r="B234" s="56" t="s">
        <v>349</v>
      </c>
      <c r="C234" s="34">
        <v>45658</v>
      </c>
      <c r="D234" s="33">
        <v>22025002347</v>
      </c>
      <c r="E234" s="56" t="s">
        <v>1525</v>
      </c>
      <c r="F234" s="35">
        <v>4208.3999999999996</v>
      </c>
      <c r="G234" s="56" t="s">
        <v>14</v>
      </c>
      <c r="H234" s="56" t="s">
        <v>1526</v>
      </c>
      <c r="I234" s="33">
        <v>220</v>
      </c>
      <c r="J234" s="56" t="s">
        <v>356</v>
      </c>
      <c r="K234" s="56" t="s">
        <v>356</v>
      </c>
      <c r="L234" s="56" t="s">
        <v>357</v>
      </c>
      <c r="M234" s="56" t="s">
        <v>354</v>
      </c>
      <c r="N234" s="56" t="s">
        <v>355</v>
      </c>
      <c r="O234" s="32" t="s">
        <v>305</v>
      </c>
      <c r="P234" s="32" t="s">
        <v>265</v>
      </c>
      <c r="Q234" s="45" t="s">
        <v>922</v>
      </c>
      <c r="R234" s="32" t="s">
        <v>254</v>
      </c>
      <c r="S234" s="45" t="s">
        <v>91</v>
      </c>
      <c r="T234" s="42" t="str">
        <f>VLOOKUP(Tabla1[[#This Row],[AREA]],Hoja1!A:B,2,FALSE)</f>
        <v>02. Urbanismo y vivienda</v>
      </c>
      <c r="U234" s="45" t="s">
        <v>220</v>
      </c>
      <c r="V234" s="42" t="str">
        <f>VLOOKUP(Tabla1[[#This Row],[PROGRAMA]],Hoja1!A:B,2,FALSE)</f>
        <v>9332. Mantenimiento de edificios e instalaciones municipales</v>
      </c>
      <c r="W234" s="45">
        <v>21</v>
      </c>
      <c r="X234" s="45">
        <v>213</v>
      </c>
    </row>
    <row r="235" spans="1:24" x14ac:dyDescent="0.25">
      <c r="A235" s="33">
        <v>220249000850</v>
      </c>
      <c r="B235" s="56" t="s">
        <v>349</v>
      </c>
      <c r="C235" s="34">
        <v>45658</v>
      </c>
      <c r="D235" s="33">
        <v>22025002068</v>
      </c>
      <c r="E235" s="56" t="s">
        <v>1240</v>
      </c>
      <c r="F235" s="35">
        <v>4201.79</v>
      </c>
      <c r="G235" s="56" t="s">
        <v>692</v>
      </c>
      <c r="H235" s="56" t="s">
        <v>1527</v>
      </c>
      <c r="I235" s="33">
        <v>220</v>
      </c>
      <c r="J235" s="56" t="s">
        <v>356</v>
      </c>
      <c r="K235" s="56" t="s">
        <v>356</v>
      </c>
      <c r="L235" s="56" t="s">
        <v>357</v>
      </c>
      <c r="M235" s="56" t="s">
        <v>458</v>
      </c>
      <c r="N235" s="56" t="s">
        <v>429</v>
      </c>
      <c r="O235" s="32" t="s">
        <v>310</v>
      </c>
      <c r="P235" s="32" t="s">
        <v>265</v>
      </c>
      <c r="Q235" s="45" t="s">
        <v>922</v>
      </c>
      <c r="R235" s="32" t="s">
        <v>254</v>
      </c>
      <c r="S235" s="45" t="s">
        <v>98</v>
      </c>
      <c r="T235" s="42" t="str">
        <f>VLOOKUP(Tabla1[[#This Row],[AREA]],Hoja1!A:B,2,FALSE)</f>
        <v>10. Personas mayores, familia y servicios sociales</v>
      </c>
      <c r="U235" s="45" t="s">
        <v>158</v>
      </c>
      <c r="V235" s="42" t="str">
        <f>VLOOKUP(Tabla1[[#This Row],[PROGRAMA]],Hoja1!A:B,2,FALSE)</f>
        <v>2314. Centro de programas juveniles</v>
      </c>
      <c r="W235" s="45">
        <v>22</v>
      </c>
      <c r="X235" s="45">
        <v>22799</v>
      </c>
    </row>
    <row r="236" spans="1:24" x14ac:dyDescent="0.25">
      <c r="A236" s="33">
        <v>220249000871</v>
      </c>
      <c r="B236" s="56" t="s">
        <v>349</v>
      </c>
      <c r="C236" s="34">
        <v>45658</v>
      </c>
      <c r="D236" s="33">
        <v>22025002089</v>
      </c>
      <c r="E236" s="56" t="s">
        <v>1466</v>
      </c>
      <c r="F236" s="35">
        <v>4083.75</v>
      </c>
      <c r="G236" s="56" t="s">
        <v>881</v>
      </c>
      <c r="H236" s="56" t="s">
        <v>1528</v>
      </c>
      <c r="I236" s="33">
        <v>220</v>
      </c>
      <c r="J236" s="56" t="s">
        <v>356</v>
      </c>
      <c r="K236" s="56" t="s">
        <v>356</v>
      </c>
      <c r="L236" s="56" t="s">
        <v>357</v>
      </c>
      <c r="M236" s="56" t="s">
        <v>458</v>
      </c>
      <c r="N236" s="56" t="s">
        <v>429</v>
      </c>
      <c r="O236" s="32" t="s">
        <v>310</v>
      </c>
      <c r="P236" s="32" t="s">
        <v>265</v>
      </c>
      <c r="Q236" s="45" t="s">
        <v>922</v>
      </c>
      <c r="R236" s="32" t="s">
        <v>254</v>
      </c>
      <c r="S236" s="45" t="s">
        <v>98</v>
      </c>
      <c r="T236" s="42" t="str">
        <f>VLOOKUP(Tabla1[[#This Row],[AREA]],Hoja1!A:B,2,FALSE)</f>
        <v>10. Personas mayores, familia y servicios sociales</v>
      </c>
      <c r="U236" s="45" t="s">
        <v>159</v>
      </c>
      <c r="V236" s="42" t="str">
        <f>VLOOKUP(Tabla1[[#This Row],[PROGRAMA]],Hoja1!A:B,2,FALSE)</f>
        <v>2315. Políticas de Igualdad e infancia</v>
      </c>
      <c r="W236" s="45">
        <v>22</v>
      </c>
      <c r="X236" s="45">
        <v>22799</v>
      </c>
    </row>
    <row r="237" spans="1:24" x14ac:dyDescent="0.25">
      <c r="A237" s="33">
        <v>220250001518</v>
      </c>
      <c r="B237" s="56" t="s">
        <v>349</v>
      </c>
      <c r="C237" s="34">
        <v>45707</v>
      </c>
      <c r="D237" s="33">
        <v>22025001468</v>
      </c>
      <c r="E237" s="56" t="s">
        <v>1317</v>
      </c>
      <c r="F237" s="35">
        <v>4000</v>
      </c>
      <c r="G237" s="56" t="s">
        <v>347</v>
      </c>
      <c r="H237" s="56" t="s">
        <v>1529</v>
      </c>
      <c r="I237" s="33">
        <v>220</v>
      </c>
      <c r="J237" s="56" t="s">
        <v>356</v>
      </c>
      <c r="K237" s="56" t="s">
        <v>356</v>
      </c>
      <c r="L237" s="56" t="s">
        <v>357</v>
      </c>
      <c r="M237" s="56" t="s">
        <v>458</v>
      </c>
      <c r="N237" s="56" t="s">
        <v>429</v>
      </c>
      <c r="O237" s="32" t="s">
        <v>310</v>
      </c>
      <c r="P237" s="32" t="s">
        <v>265</v>
      </c>
      <c r="Q237" s="45" t="s">
        <v>922</v>
      </c>
      <c r="R237" s="32" t="s">
        <v>254</v>
      </c>
      <c r="S237" s="45" t="s">
        <v>291</v>
      </c>
      <c r="T237" s="42" t="str">
        <f>VLOOKUP(Tabla1[[#This Row],[AREA]],Hoja1!A:B,2,FALSE)</f>
        <v>11. Salud pública y seguridad ciudadana</v>
      </c>
      <c r="U237" s="45" t="s">
        <v>129</v>
      </c>
      <c r="V237" s="42" t="str">
        <f>VLOOKUP(Tabla1[[#This Row],[PROGRAMA]],Hoja1!A:B,2,FALSE)</f>
        <v>1321. Policía municipal</v>
      </c>
      <c r="W237" s="45">
        <v>21</v>
      </c>
      <c r="X237" s="45">
        <v>213</v>
      </c>
    </row>
    <row r="238" spans="1:24" x14ac:dyDescent="0.25">
      <c r="A238" s="33">
        <v>220249000902</v>
      </c>
      <c r="B238" s="56" t="s">
        <v>349</v>
      </c>
      <c r="C238" s="34">
        <v>45658</v>
      </c>
      <c r="D238" s="33">
        <v>22025002110</v>
      </c>
      <c r="E238" s="56" t="s">
        <v>1208</v>
      </c>
      <c r="F238" s="35">
        <v>3997.84</v>
      </c>
      <c r="G238" s="56" t="s">
        <v>1110</v>
      </c>
      <c r="H238" s="56" t="s">
        <v>1111</v>
      </c>
      <c r="I238" s="33">
        <v>220</v>
      </c>
      <c r="J238" s="56" t="s">
        <v>525</v>
      </c>
      <c r="K238" s="56" t="s">
        <v>356</v>
      </c>
      <c r="L238" s="56" t="s">
        <v>357</v>
      </c>
      <c r="M238" s="56" t="s">
        <v>458</v>
      </c>
      <c r="N238" s="56" t="s">
        <v>429</v>
      </c>
      <c r="O238" s="32" t="s">
        <v>310</v>
      </c>
      <c r="P238" s="32" t="s">
        <v>265</v>
      </c>
      <c r="Q238" s="45" t="s">
        <v>922</v>
      </c>
      <c r="R238" s="32" t="s">
        <v>254</v>
      </c>
      <c r="S238" s="45" t="s">
        <v>89</v>
      </c>
      <c r="T238" s="42" t="str">
        <f>VLOOKUP(Tabla1[[#This Row],[AREA]],Hoja1!A:B,2,FALSE)</f>
        <v>01. Alcaldía</v>
      </c>
      <c r="U238" s="45" t="s">
        <v>294</v>
      </c>
      <c r="V238" s="42" t="str">
        <f>VLOOKUP(Tabla1[[#This Row],[PROGRAMA]],Hoja1!A:B,2,FALSE)</f>
        <v>4331. Desarrollo empresarial</v>
      </c>
      <c r="W238" s="45">
        <v>22</v>
      </c>
      <c r="X238" s="45">
        <v>22799</v>
      </c>
    </row>
    <row r="239" spans="1:24" x14ac:dyDescent="0.25">
      <c r="A239" s="33">
        <v>220250001703</v>
      </c>
      <c r="B239" s="56" t="s">
        <v>349</v>
      </c>
      <c r="C239" s="34">
        <v>45716</v>
      </c>
      <c r="D239" s="33">
        <v>22025001346</v>
      </c>
      <c r="E239" s="56" t="s">
        <v>1215</v>
      </c>
      <c r="F239" s="35">
        <v>3993</v>
      </c>
      <c r="G239" s="56" t="s">
        <v>336</v>
      </c>
      <c r="H239" s="56" t="s">
        <v>1530</v>
      </c>
      <c r="I239" s="33">
        <v>220</v>
      </c>
      <c r="J239" s="56" t="s">
        <v>356</v>
      </c>
      <c r="K239" s="56" t="s">
        <v>356</v>
      </c>
      <c r="L239" s="56" t="s">
        <v>357</v>
      </c>
      <c r="M239" s="56" t="s">
        <v>458</v>
      </c>
      <c r="N239" s="56" t="s">
        <v>429</v>
      </c>
      <c r="O239" s="32" t="s">
        <v>310</v>
      </c>
      <c r="P239" s="32" t="s">
        <v>265</v>
      </c>
      <c r="Q239" s="45" t="s">
        <v>922</v>
      </c>
      <c r="R239" s="32" t="s">
        <v>254</v>
      </c>
      <c r="S239" s="45" t="s">
        <v>98</v>
      </c>
      <c r="T239" s="42" t="str">
        <f>VLOOKUP(Tabla1[[#This Row],[AREA]],Hoja1!A:B,2,FALSE)</f>
        <v>10. Personas mayores, familia y servicios sociales</v>
      </c>
      <c r="U239" s="45" t="s">
        <v>159</v>
      </c>
      <c r="V239" s="42" t="str">
        <f>VLOOKUP(Tabla1[[#This Row],[PROGRAMA]],Hoja1!A:B,2,FALSE)</f>
        <v>2315. Políticas de Igualdad e infancia</v>
      </c>
      <c r="W239" s="45">
        <v>22</v>
      </c>
      <c r="X239" s="45">
        <v>22611</v>
      </c>
    </row>
    <row r="240" spans="1:24" x14ac:dyDescent="0.25">
      <c r="A240" s="33">
        <v>220250006745</v>
      </c>
      <c r="B240" s="56" t="s">
        <v>526</v>
      </c>
      <c r="C240" s="34">
        <v>45744</v>
      </c>
      <c r="D240" s="33">
        <v>22025001122</v>
      </c>
      <c r="E240" s="56" t="s">
        <v>1237</v>
      </c>
      <c r="F240" s="35">
        <v>514.25</v>
      </c>
      <c r="G240" s="56" t="s">
        <v>663</v>
      </c>
      <c r="H240" s="56" t="s">
        <v>1531</v>
      </c>
      <c r="I240" s="33">
        <v>300</v>
      </c>
      <c r="J240" s="56" t="s">
        <v>356</v>
      </c>
      <c r="K240" s="56" t="s">
        <v>356</v>
      </c>
      <c r="L240" s="56" t="s">
        <v>357</v>
      </c>
      <c r="M240" s="56" t="s">
        <v>354</v>
      </c>
      <c r="N240" s="56" t="s">
        <v>355</v>
      </c>
      <c r="O240" s="32" t="s">
        <v>309</v>
      </c>
      <c r="P240" s="32" t="s">
        <v>265</v>
      </c>
      <c r="Q240" s="45" t="s">
        <v>922</v>
      </c>
      <c r="R240" s="32" t="s">
        <v>254</v>
      </c>
      <c r="S240" s="45" t="s">
        <v>291</v>
      </c>
      <c r="T240" s="42" t="str">
        <f>VLOOKUP(Tabla1[[#This Row],[AREA]],Hoja1!A:B,2,FALSE)</f>
        <v>11. Salud pública y seguridad ciudadana</v>
      </c>
      <c r="U240" s="45" t="s">
        <v>141</v>
      </c>
      <c r="V240" s="42" t="str">
        <f>VLOOKUP(Tabla1[[#This Row],[PROGRAMA]],Hoja1!A:B,2,FALSE)</f>
        <v>1621. Recogida de residuos</v>
      </c>
      <c r="W240" s="45">
        <v>21</v>
      </c>
      <c r="X240" s="45">
        <v>214</v>
      </c>
    </row>
    <row r="241" spans="1:24" x14ac:dyDescent="0.25">
      <c r="A241" s="33">
        <v>220250006743</v>
      </c>
      <c r="B241" s="56" t="s">
        <v>526</v>
      </c>
      <c r="C241" s="34">
        <v>45744</v>
      </c>
      <c r="D241" s="33">
        <v>22025001122</v>
      </c>
      <c r="E241" s="56" t="s">
        <v>1237</v>
      </c>
      <c r="F241" s="35">
        <v>1209.71</v>
      </c>
      <c r="G241" s="56" t="s">
        <v>663</v>
      </c>
      <c r="H241" s="56" t="s">
        <v>1532</v>
      </c>
      <c r="I241" s="33">
        <v>300</v>
      </c>
      <c r="J241" s="56" t="s">
        <v>356</v>
      </c>
      <c r="K241" s="56" t="s">
        <v>356</v>
      </c>
      <c r="L241" s="56" t="s">
        <v>357</v>
      </c>
      <c r="M241" s="56" t="s">
        <v>354</v>
      </c>
      <c r="N241" s="56" t="s">
        <v>355</v>
      </c>
      <c r="O241" s="32" t="s">
        <v>309</v>
      </c>
      <c r="P241" s="32" t="s">
        <v>265</v>
      </c>
      <c r="Q241" s="45" t="s">
        <v>922</v>
      </c>
      <c r="R241" s="32" t="s">
        <v>254</v>
      </c>
      <c r="S241" s="45" t="s">
        <v>291</v>
      </c>
      <c r="T241" s="42" t="str">
        <f>VLOOKUP(Tabla1[[#This Row],[AREA]],Hoja1!A:B,2,FALSE)</f>
        <v>11. Salud pública y seguridad ciudadana</v>
      </c>
      <c r="U241" s="45" t="s">
        <v>141</v>
      </c>
      <c r="V241" s="42" t="str">
        <f>VLOOKUP(Tabla1[[#This Row],[PROGRAMA]],Hoja1!A:B,2,FALSE)</f>
        <v>1621. Recogida de residuos</v>
      </c>
      <c r="W241" s="45">
        <v>21</v>
      </c>
      <c r="X241" s="45">
        <v>214</v>
      </c>
    </row>
    <row r="242" spans="1:24" x14ac:dyDescent="0.25">
      <c r="A242" s="33">
        <v>220250001233</v>
      </c>
      <c r="B242" s="56" t="s">
        <v>349</v>
      </c>
      <c r="C242" s="34">
        <v>45700</v>
      </c>
      <c r="D242" s="33">
        <v>22025001186</v>
      </c>
      <c r="E242" s="56" t="s">
        <v>1235</v>
      </c>
      <c r="F242" s="35">
        <v>3963.01</v>
      </c>
      <c r="G242" s="56" t="s">
        <v>585</v>
      </c>
      <c r="H242" s="56" t="s">
        <v>1533</v>
      </c>
      <c r="I242" s="33">
        <v>220</v>
      </c>
      <c r="J242" s="56" t="s">
        <v>352</v>
      </c>
      <c r="K242" s="56" t="s">
        <v>352</v>
      </c>
      <c r="L242" s="56" t="s">
        <v>367</v>
      </c>
      <c r="M242" s="56" t="s">
        <v>458</v>
      </c>
      <c r="N242" s="56" t="s">
        <v>429</v>
      </c>
      <c r="O242" s="32" t="s">
        <v>310</v>
      </c>
      <c r="P242" s="32" t="s">
        <v>265</v>
      </c>
      <c r="Q242" s="45" t="s">
        <v>922</v>
      </c>
      <c r="R242" s="32" t="s">
        <v>254</v>
      </c>
      <c r="S242" s="45" t="s">
        <v>94</v>
      </c>
      <c r="T242" s="42" t="str">
        <f>VLOOKUP(Tabla1[[#This Row],[AREA]],Hoja1!A:B,2,FALSE)</f>
        <v>06. Educación y cultura</v>
      </c>
      <c r="U242" s="45" t="s">
        <v>176</v>
      </c>
      <c r="V242" s="42" t="str">
        <f>VLOOKUP(Tabla1[[#This Row],[PROGRAMA]],Hoja1!A:B,2,FALSE)</f>
        <v>3321. Bibliotecas públicas</v>
      </c>
      <c r="W242" s="45">
        <v>22</v>
      </c>
      <c r="X242" s="45">
        <v>22001</v>
      </c>
    </row>
    <row r="243" spans="1:24" x14ac:dyDescent="0.25">
      <c r="A243" s="33">
        <v>220250005699</v>
      </c>
      <c r="B243" s="56" t="s">
        <v>349</v>
      </c>
      <c r="C243" s="34">
        <v>45742</v>
      </c>
      <c r="D243" s="33">
        <v>22025003192</v>
      </c>
      <c r="E243" s="56" t="s">
        <v>1534</v>
      </c>
      <c r="F243" s="35">
        <v>3956.7</v>
      </c>
      <c r="G243" s="56" t="s">
        <v>1535</v>
      </c>
      <c r="H243" s="56" t="s">
        <v>1536</v>
      </c>
      <c r="I243" s="33">
        <v>220</v>
      </c>
      <c r="J243" s="56" t="s">
        <v>356</v>
      </c>
      <c r="K243" s="56" t="s">
        <v>356</v>
      </c>
      <c r="L243" s="56" t="s">
        <v>357</v>
      </c>
      <c r="M243" s="56" t="s">
        <v>458</v>
      </c>
      <c r="N243" s="56" t="s">
        <v>429</v>
      </c>
      <c r="O243" s="32" t="s">
        <v>310</v>
      </c>
      <c r="P243" s="32" t="s">
        <v>265</v>
      </c>
      <c r="Q243" s="45" t="s">
        <v>922</v>
      </c>
      <c r="R243" s="32" t="s">
        <v>254</v>
      </c>
      <c r="S243" s="45" t="s">
        <v>92</v>
      </c>
      <c r="T243" s="42" t="str">
        <f>VLOOKUP(Tabla1[[#This Row],[AREA]],Hoja1!A:B,2,FALSE)</f>
        <v>03. Participación ciudadana y deportes</v>
      </c>
      <c r="U243" s="45" t="s">
        <v>215</v>
      </c>
      <c r="V243" s="42" t="str">
        <f>VLOOKUP(Tabla1[[#This Row],[PROGRAMA]],Hoja1!A:B,2,FALSE)</f>
        <v>9241. Participación ciudadana</v>
      </c>
      <c r="W243" s="45">
        <v>21</v>
      </c>
      <c r="X243" s="45">
        <v>212</v>
      </c>
    </row>
    <row r="244" spans="1:24" x14ac:dyDescent="0.25">
      <c r="A244" s="33">
        <v>220250001645</v>
      </c>
      <c r="B244" s="56" t="s">
        <v>349</v>
      </c>
      <c r="C244" s="34">
        <v>45709</v>
      </c>
      <c r="D244" s="33">
        <v>22025001693</v>
      </c>
      <c r="E244" s="56" t="s">
        <v>1317</v>
      </c>
      <c r="F244" s="35">
        <v>3857.34</v>
      </c>
      <c r="G244" s="56" t="s">
        <v>86</v>
      </c>
      <c r="H244" s="56" t="s">
        <v>1537</v>
      </c>
      <c r="I244" s="33">
        <v>220</v>
      </c>
      <c r="J244" s="56" t="s">
        <v>356</v>
      </c>
      <c r="K244" s="56" t="s">
        <v>356</v>
      </c>
      <c r="L244" s="56" t="s">
        <v>357</v>
      </c>
      <c r="M244" s="56" t="s">
        <v>458</v>
      </c>
      <c r="N244" s="56" t="s">
        <v>429</v>
      </c>
      <c r="O244" s="32" t="s">
        <v>310</v>
      </c>
      <c r="P244" s="32" t="s">
        <v>265</v>
      </c>
      <c r="Q244" s="45" t="s">
        <v>922</v>
      </c>
      <c r="R244" s="32" t="s">
        <v>254</v>
      </c>
      <c r="S244" s="45" t="s">
        <v>291</v>
      </c>
      <c r="T244" s="42" t="str">
        <f>VLOOKUP(Tabla1[[#This Row],[AREA]],Hoja1!A:B,2,FALSE)</f>
        <v>11. Salud pública y seguridad ciudadana</v>
      </c>
      <c r="U244" s="45" t="s">
        <v>129</v>
      </c>
      <c r="V244" s="42" t="str">
        <f>VLOOKUP(Tabla1[[#This Row],[PROGRAMA]],Hoja1!A:B,2,FALSE)</f>
        <v>1321. Policía municipal</v>
      </c>
      <c r="W244" s="45">
        <v>21</v>
      </c>
      <c r="X244" s="45">
        <v>213</v>
      </c>
    </row>
    <row r="245" spans="1:24" x14ac:dyDescent="0.25">
      <c r="A245" s="33">
        <v>220250001222</v>
      </c>
      <c r="B245" s="56" t="s">
        <v>349</v>
      </c>
      <c r="C245" s="34">
        <v>45700</v>
      </c>
      <c r="D245" s="33">
        <v>22025000821</v>
      </c>
      <c r="E245" s="56" t="s">
        <v>1481</v>
      </c>
      <c r="F245" s="35">
        <v>3850</v>
      </c>
      <c r="G245" s="56" t="s">
        <v>278</v>
      </c>
      <c r="H245" s="56" t="s">
        <v>1538</v>
      </c>
      <c r="I245" s="33">
        <v>220</v>
      </c>
      <c r="J245" s="56" t="s">
        <v>356</v>
      </c>
      <c r="K245" s="56" t="s">
        <v>356</v>
      </c>
      <c r="L245" s="56" t="s">
        <v>367</v>
      </c>
      <c r="M245" s="56" t="s">
        <v>458</v>
      </c>
      <c r="N245" s="56" t="s">
        <v>429</v>
      </c>
      <c r="O245" s="32" t="s">
        <v>310</v>
      </c>
      <c r="P245" s="32" t="s">
        <v>265</v>
      </c>
      <c r="Q245" s="45" t="s">
        <v>922</v>
      </c>
      <c r="R245" s="32" t="s">
        <v>254</v>
      </c>
      <c r="S245" s="45" t="s">
        <v>96</v>
      </c>
      <c r="T245" s="42" t="str">
        <f>VLOOKUP(Tabla1[[#This Row],[AREA]],Hoja1!A:B,2,FALSE)</f>
        <v>08. Tráfico y movilidad</v>
      </c>
      <c r="U245" s="45" t="s">
        <v>140</v>
      </c>
      <c r="V245" s="42" t="str">
        <f>VLOOKUP(Tabla1[[#This Row],[PROGRAMA]],Hoja1!A:B,2,FALSE)</f>
        <v>1532. Pavimentación vias públicas y otros servicios urbanísticos</v>
      </c>
      <c r="W245" s="45">
        <v>21</v>
      </c>
      <c r="X245" s="45">
        <v>210</v>
      </c>
    </row>
    <row r="246" spans="1:24" x14ac:dyDescent="0.25">
      <c r="A246" s="33">
        <v>220250001701</v>
      </c>
      <c r="B246" s="56" t="s">
        <v>349</v>
      </c>
      <c r="C246" s="34">
        <v>45716</v>
      </c>
      <c r="D246" s="33">
        <v>22025001301</v>
      </c>
      <c r="E246" s="56" t="s">
        <v>1540</v>
      </c>
      <c r="F246" s="35">
        <v>3751</v>
      </c>
      <c r="G246" s="56" t="s">
        <v>968</v>
      </c>
      <c r="H246" s="56" t="s">
        <v>1541</v>
      </c>
      <c r="I246" s="33">
        <v>220</v>
      </c>
      <c r="J246" s="56" t="s">
        <v>356</v>
      </c>
      <c r="K246" s="56" t="s">
        <v>356</v>
      </c>
      <c r="L246" s="56" t="s">
        <v>357</v>
      </c>
      <c r="M246" s="56" t="s">
        <v>458</v>
      </c>
      <c r="N246" s="56" t="s">
        <v>429</v>
      </c>
      <c r="O246" s="32" t="s">
        <v>310</v>
      </c>
      <c r="P246" s="32" t="s">
        <v>265</v>
      </c>
      <c r="Q246" s="45" t="s">
        <v>922</v>
      </c>
      <c r="R246" s="32" t="s">
        <v>254</v>
      </c>
      <c r="S246" s="45" t="s">
        <v>290</v>
      </c>
      <c r="T246" s="42" t="str">
        <f>VLOOKUP(Tabla1[[#This Row],[AREA]],Hoja1!A:B,2,FALSE)</f>
        <v>05. Comercio, mercados y consumo</v>
      </c>
      <c r="U246" s="45" t="s">
        <v>198</v>
      </c>
      <c r="V246" s="42" t="str">
        <f>VLOOKUP(Tabla1[[#This Row],[PROGRAMA]],Hoja1!A:B,2,FALSE)</f>
        <v>4314. Actuaciones en materia de comercio minorista</v>
      </c>
      <c r="W246" s="45">
        <v>22</v>
      </c>
      <c r="X246" s="45">
        <v>22799</v>
      </c>
    </row>
    <row r="247" spans="1:24" x14ac:dyDescent="0.25">
      <c r="A247" s="33">
        <v>220250005338</v>
      </c>
      <c r="B247" s="56" t="s">
        <v>349</v>
      </c>
      <c r="C247" s="34">
        <v>45741</v>
      </c>
      <c r="D247" s="33">
        <v>22025002829</v>
      </c>
      <c r="E247" s="56" t="s">
        <v>1468</v>
      </c>
      <c r="F247" s="35">
        <v>3737.39</v>
      </c>
      <c r="G247" s="56" t="s">
        <v>326</v>
      </c>
      <c r="H247" s="56" t="s">
        <v>1542</v>
      </c>
      <c r="I247" s="33">
        <v>220</v>
      </c>
      <c r="J247" s="56" t="s">
        <v>622</v>
      </c>
      <c r="K247" s="56" t="s">
        <v>433</v>
      </c>
      <c r="L247" s="56" t="s">
        <v>367</v>
      </c>
      <c r="M247" s="56" t="s">
        <v>458</v>
      </c>
      <c r="N247" s="56" t="s">
        <v>429</v>
      </c>
      <c r="O247" s="32" t="s">
        <v>310</v>
      </c>
      <c r="P247" s="32" t="s">
        <v>265</v>
      </c>
      <c r="Q247" s="45" t="s">
        <v>922</v>
      </c>
      <c r="R247" s="32" t="s">
        <v>254</v>
      </c>
      <c r="S247" s="45" t="s">
        <v>291</v>
      </c>
      <c r="T247" s="42" t="str">
        <f>VLOOKUP(Tabla1[[#This Row],[AREA]],Hoja1!A:B,2,FALSE)</f>
        <v>11. Salud pública y seguridad ciudadana</v>
      </c>
      <c r="U247" s="45" t="s">
        <v>135</v>
      </c>
      <c r="V247" s="42" t="str">
        <f>VLOOKUP(Tabla1[[#This Row],[PROGRAMA]],Hoja1!A:B,2,FALSE)</f>
        <v>1361. Prevención y extinción de incencios</v>
      </c>
      <c r="W247" s="45">
        <v>22</v>
      </c>
      <c r="X247" s="45">
        <v>22104</v>
      </c>
    </row>
    <row r="248" spans="1:24" x14ac:dyDescent="0.25">
      <c r="A248" s="33">
        <v>220239000892</v>
      </c>
      <c r="B248" s="56" t="s">
        <v>349</v>
      </c>
      <c r="C248" s="34">
        <v>45658</v>
      </c>
      <c r="D248" s="33">
        <v>22025001755</v>
      </c>
      <c r="E248" s="56" t="s">
        <v>1543</v>
      </c>
      <c r="F248" s="35">
        <v>3720.6</v>
      </c>
      <c r="G248" s="56" t="s">
        <v>493</v>
      </c>
      <c r="H248" s="56" t="s">
        <v>1544</v>
      </c>
      <c r="I248" s="33">
        <v>220</v>
      </c>
      <c r="J248" s="56" t="s">
        <v>403</v>
      </c>
      <c r="K248" s="56" t="s">
        <v>403</v>
      </c>
      <c r="L248" s="56" t="s">
        <v>367</v>
      </c>
      <c r="M248" s="56" t="s">
        <v>354</v>
      </c>
      <c r="N248" s="56" t="s">
        <v>355</v>
      </c>
      <c r="O248" s="32" t="s">
        <v>305</v>
      </c>
      <c r="P248" s="32" t="s">
        <v>265</v>
      </c>
      <c r="Q248" s="45" t="s">
        <v>922</v>
      </c>
      <c r="R248" s="32" t="s">
        <v>254</v>
      </c>
      <c r="S248" s="45" t="s">
        <v>89</v>
      </c>
      <c r="T248" s="42" t="str">
        <f>VLOOKUP(Tabla1[[#This Row],[AREA]],Hoja1!A:B,2,FALSE)</f>
        <v>01. Alcaldía</v>
      </c>
      <c r="U248" s="45" t="s">
        <v>208</v>
      </c>
      <c r="V248" s="42" t="str">
        <f>VLOOKUP(Tabla1[[#This Row],[PROGRAMA]],Hoja1!A:B,2,FALSE)</f>
        <v>9203. Unidad de régimen interior</v>
      </c>
      <c r="W248" s="45">
        <v>22</v>
      </c>
      <c r="X248" s="45">
        <v>22000</v>
      </c>
    </row>
    <row r="249" spans="1:24" x14ac:dyDescent="0.25">
      <c r="A249" s="33">
        <v>220250006793</v>
      </c>
      <c r="B249" s="56" t="s">
        <v>526</v>
      </c>
      <c r="C249" s="34">
        <v>45744</v>
      </c>
      <c r="D249" s="33">
        <v>22025001128</v>
      </c>
      <c r="E249" s="56" t="s">
        <v>1498</v>
      </c>
      <c r="F249" s="35">
        <v>199.53</v>
      </c>
      <c r="G249" s="56" t="s">
        <v>939</v>
      </c>
      <c r="H249" s="56" t="s">
        <v>1545</v>
      </c>
      <c r="I249" s="33">
        <v>300</v>
      </c>
      <c r="J249" s="56" t="s">
        <v>356</v>
      </c>
      <c r="K249" s="56" t="s">
        <v>356</v>
      </c>
      <c r="L249" s="56" t="s">
        <v>367</v>
      </c>
      <c r="M249" s="56" t="s">
        <v>354</v>
      </c>
      <c r="N249" s="56" t="s">
        <v>355</v>
      </c>
      <c r="O249" s="32" t="s">
        <v>309</v>
      </c>
      <c r="P249" s="32" t="s">
        <v>265</v>
      </c>
      <c r="Q249" s="45" t="s">
        <v>922</v>
      </c>
      <c r="R249" s="32" t="s">
        <v>254</v>
      </c>
      <c r="S249" s="45" t="s">
        <v>291</v>
      </c>
      <c r="T249" s="42" t="str">
        <f>VLOOKUP(Tabla1[[#This Row],[AREA]],Hoja1!A:B,2,FALSE)</f>
        <v>11. Salud pública y seguridad ciudadana</v>
      </c>
      <c r="U249" s="45" t="s">
        <v>141</v>
      </c>
      <c r="V249" s="42" t="str">
        <f>VLOOKUP(Tabla1[[#This Row],[PROGRAMA]],Hoja1!A:B,2,FALSE)</f>
        <v>1621. Recogida de residuos</v>
      </c>
      <c r="W249" s="45">
        <v>22</v>
      </c>
      <c r="X249" s="45">
        <v>22199</v>
      </c>
    </row>
    <row r="250" spans="1:24" x14ac:dyDescent="0.25">
      <c r="A250" s="33">
        <v>220249000469</v>
      </c>
      <c r="B250" s="56" t="s">
        <v>349</v>
      </c>
      <c r="C250" s="34">
        <v>45658</v>
      </c>
      <c r="D250" s="33">
        <v>22025001926</v>
      </c>
      <c r="E250" s="56" t="s">
        <v>1264</v>
      </c>
      <c r="F250" s="35">
        <v>3705.66</v>
      </c>
      <c r="G250" s="56" t="s">
        <v>346</v>
      </c>
      <c r="H250" s="56" t="s">
        <v>1546</v>
      </c>
      <c r="I250" s="33">
        <v>220</v>
      </c>
      <c r="J250" s="56" t="s">
        <v>356</v>
      </c>
      <c r="K250" s="56" t="s">
        <v>356</v>
      </c>
      <c r="L250" s="56" t="s">
        <v>357</v>
      </c>
      <c r="M250" s="56" t="s">
        <v>458</v>
      </c>
      <c r="N250" s="56" t="s">
        <v>429</v>
      </c>
      <c r="O250" s="32" t="s">
        <v>310</v>
      </c>
      <c r="P250" s="32" t="s">
        <v>265</v>
      </c>
      <c r="Q250" s="45" t="s">
        <v>922</v>
      </c>
      <c r="R250" s="32" t="s">
        <v>254</v>
      </c>
      <c r="S250" s="45" t="s">
        <v>94</v>
      </c>
      <c r="T250" s="42" t="str">
        <f>VLOOKUP(Tabla1[[#This Row],[AREA]],Hoja1!A:B,2,FALSE)</f>
        <v>06. Educación y cultura</v>
      </c>
      <c r="U250" s="45" t="s">
        <v>172</v>
      </c>
      <c r="V250" s="42" t="str">
        <f>VLOOKUP(Tabla1[[#This Row],[PROGRAMA]],Hoja1!A:B,2,FALSE)</f>
        <v>3261. Servicios complementarios de educación</v>
      </c>
      <c r="W250" s="45">
        <v>22</v>
      </c>
      <c r="X250" s="45">
        <v>22799</v>
      </c>
    </row>
    <row r="251" spans="1:24" x14ac:dyDescent="0.25">
      <c r="A251" s="33">
        <v>220250006713</v>
      </c>
      <c r="B251" s="56" t="s">
        <v>526</v>
      </c>
      <c r="C251" s="34">
        <v>45744</v>
      </c>
      <c r="D251" s="33">
        <v>22025001122</v>
      </c>
      <c r="E251" s="56" t="s">
        <v>1237</v>
      </c>
      <c r="F251" s="35">
        <v>748.75</v>
      </c>
      <c r="G251" s="56" t="s">
        <v>566</v>
      </c>
      <c r="H251" s="56" t="s">
        <v>1547</v>
      </c>
      <c r="I251" s="33">
        <v>300</v>
      </c>
      <c r="J251" s="56" t="s">
        <v>356</v>
      </c>
      <c r="K251" s="56" t="s">
        <v>356</v>
      </c>
      <c r="L251" s="56" t="s">
        <v>357</v>
      </c>
      <c r="M251" s="56" t="s">
        <v>354</v>
      </c>
      <c r="N251" s="56" t="s">
        <v>355</v>
      </c>
      <c r="O251" s="32" t="s">
        <v>309</v>
      </c>
      <c r="P251" s="32" t="s">
        <v>265</v>
      </c>
      <c r="Q251" s="45" t="s">
        <v>922</v>
      </c>
      <c r="R251" s="32" t="s">
        <v>254</v>
      </c>
      <c r="S251" s="45" t="s">
        <v>291</v>
      </c>
      <c r="T251" s="42" t="str">
        <f>VLOOKUP(Tabla1[[#This Row],[AREA]],Hoja1!A:B,2,FALSE)</f>
        <v>11. Salud pública y seguridad ciudadana</v>
      </c>
      <c r="U251" s="45" t="s">
        <v>141</v>
      </c>
      <c r="V251" s="42" t="str">
        <f>VLOOKUP(Tabla1[[#This Row],[PROGRAMA]],Hoja1!A:B,2,FALSE)</f>
        <v>1621. Recogida de residuos</v>
      </c>
      <c r="W251" s="45">
        <v>21</v>
      </c>
      <c r="X251" s="45">
        <v>214</v>
      </c>
    </row>
    <row r="252" spans="1:24" x14ac:dyDescent="0.25">
      <c r="A252" s="33">
        <v>220250006715</v>
      </c>
      <c r="B252" s="56" t="s">
        <v>526</v>
      </c>
      <c r="C252" s="34">
        <v>45744</v>
      </c>
      <c r="D252" s="33">
        <v>22025001122</v>
      </c>
      <c r="E252" s="56" t="s">
        <v>1237</v>
      </c>
      <c r="F252" s="35">
        <v>748.75</v>
      </c>
      <c r="G252" s="56" t="s">
        <v>566</v>
      </c>
      <c r="H252" s="56" t="s">
        <v>1548</v>
      </c>
      <c r="I252" s="33">
        <v>300</v>
      </c>
      <c r="J252" s="56" t="s">
        <v>356</v>
      </c>
      <c r="K252" s="56" t="s">
        <v>356</v>
      </c>
      <c r="L252" s="56" t="s">
        <v>357</v>
      </c>
      <c r="M252" s="56" t="s">
        <v>354</v>
      </c>
      <c r="N252" s="56" t="s">
        <v>355</v>
      </c>
      <c r="O252" s="32" t="s">
        <v>309</v>
      </c>
      <c r="P252" s="32" t="s">
        <v>265</v>
      </c>
      <c r="Q252" s="45" t="s">
        <v>922</v>
      </c>
      <c r="R252" s="32" t="s">
        <v>254</v>
      </c>
      <c r="S252" s="45" t="s">
        <v>291</v>
      </c>
      <c r="T252" s="42" t="str">
        <f>VLOOKUP(Tabla1[[#This Row],[AREA]],Hoja1!A:B,2,FALSE)</f>
        <v>11. Salud pública y seguridad ciudadana</v>
      </c>
      <c r="U252" s="45" t="s">
        <v>141</v>
      </c>
      <c r="V252" s="42" t="str">
        <f>VLOOKUP(Tabla1[[#This Row],[PROGRAMA]],Hoja1!A:B,2,FALSE)</f>
        <v>1621. Recogida de residuos</v>
      </c>
      <c r="W252" s="45">
        <v>21</v>
      </c>
      <c r="X252" s="45">
        <v>214</v>
      </c>
    </row>
    <row r="253" spans="1:24" x14ac:dyDescent="0.25">
      <c r="A253" s="33">
        <v>220250006779</v>
      </c>
      <c r="B253" s="56" t="s">
        <v>526</v>
      </c>
      <c r="C253" s="34">
        <v>45744</v>
      </c>
      <c r="D253" s="33">
        <v>22025001122</v>
      </c>
      <c r="E253" s="56" t="s">
        <v>1237</v>
      </c>
      <c r="F253" s="35">
        <v>792.79</v>
      </c>
      <c r="G253" s="56" t="s">
        <v>566</v>
      </c>
      <c r="H253" s="56" t="s">
        <v>1549</v>
      </c>
      <c r="I253" s="33">
        <v>300</v>
      </c>
      <c r="J253" s="56" t="s">
        <v>356</v>
      </c>
      <c r="K253" s="56" t="s">
        <v>356</v>
      </c>
      <c r="L253" s="56" t="s">
        <v>357</v>
      </c>
      <c r="M253" s="56" t="s">
        <v>354</v>
      </c>
      <c r="N253" s="56" t="s">
        <v>355</v>
      </c>
      <c r="O253" s="32" t="s">
        <v>309</v>
      </c>
      <c r="P253" s="32" t="s">
        <v>265</v>
      </c>
      <c r="Q253" s="45" t="s">
        <v>922</v>
      </c>
      <c r="R253" s="32" t="s">
        <v>254</v>
      </c>
      <c r="S253" s="45" t="s">
        <v>291</v>
      </c>
      <c r="T253" s="42" t="str">
        <f>VLOOKUP(Tabla1[[#This Row],[AREA]],Hoja1!A:B,2,FALSE)</f>
        <v>11. Salud pública y seguridad ciudadana</v>
      </c>
      <c r="U253" s="45" t="s">
        <v>141</v>
      </c>
      <c r="V253" s="42" t="str">
        <f>VLOOKUP(Tabla1[[#This Row],[PROGRAMA]],Hoja1!A:B,2,FALSE)</f>
        <v>1621. Recogida de residuos</v>
      </c>
      <c r="W253" s="45">
        <v>21</v>
      </c>
      <c r="X253" s="45">
        <v>214</v>
      </c>
    </row>
    <row r="254" spans="1:24" x14ac:dyDescent="0.25">
      <c r="A254" s="33">
        <v>220250006529</v>
      </c>
      <c r="B254" s="56" t="s">
        <v>526</v>
      </c>
      <c r="C254" s="34">
        <v>45744</v>
      </c>
      <c r="D254" s="33">
        <v>22025001122</v>
      </c>
      <c r="E254" s="56" t="s">
        <v>1237</v>
      </c>
      <c r="F254" s="35">
        <v>907.5</v>
      </c>
      <c r="G254" s="56" t="s">
        <v>566</v>
      </c>
      <c r="H254" s="56" t="s">
        <v>1550</v>
      </c>
      <c r="I254" s="33">
        <v>300</v>
      </c>
      <c r="J254" s="56" t="s">
        <v>356</v>
      </c>
      <c r="K254" s="56" t="s">
        <v>356</v>
      </c>
      <c r="L254" s="56" t="s">
        <v>357</v>
      </c>
      <c r="M254" s="56" t="s">
        <v>354</v>
      </c>
      <c r="N254" s="56" t="s">
        <v>355</v>
      </c>
      <c r="O254" s="32" t="s">
        <v>309</v>
      </c>
      <c r="P254" s="32" t="s">
        <v>265</v>
      </c>
      <c r="Q254" s="45" t="s">
        <v>922</v>
      </c>
      <c r="R254" s="32" t="s">
        <v>254</v>
      </c>
      <c r="S254" s="45" t="s">
        <v>291</v>
      </c>
      <c r="T254" s="42" t="str">
        <f>VLOOKUP(Tabla1[[#This Row],[AREA]],Hoja1!A:B,2,FALSE)</f>
        <v>11. Salud pública y seguridad ciudadana</v>
      </c>
      <c r="U254" s="45" t="s">
        <v>141</v>
      </c>
      <c r="V254" s="42" t="str">
        <f>VLOOKUP(Tabla1[[#This Row],[PROGRAMA]],Hoja1!A:B,2,FALSE)</f>
        <v>1621. Recogida de residuos</v>
      </c>
      <c r="W254" s="45">
        <v>21</v>
      </c>
      <c r="X254" s="45">
        <v>214</v>
      </c>
    </row>
    <row r="255" spans="1:24" x14ac:dyDescent="0.25">
      <c r="A255" s="33">
        <v>220250006781</v>
      </c>
      <c r="B255" s="56" t="s">
        <v>526</v>
      </c>
      <c r="C255" s="34">
        <v>45744</v>
      </c>
      <c r="D255" s="33">
        <v>22025001122</v>
      </c>
      <c r="E255" s="56" t="s">
        <v>1237</v>
      </c>
      <c r="F255" s="35">
        <v>1325.69</v>
      </c>
      <c r="G255" s="56" t="s">
        <v>566</v>
      </c>
      <c r="H255" s="56" t="s">
        <v>1551</v>
      </c>
      <c r="I255" s="33">
        <v>300</v>
      </c>
      <c r="J255" s="56" t="s">
        <v>356</v>
      </c>
      <c r="K255" s="56" t="s">
        <v>356</v>
      </c>
      <c r="L255" s="56" t="s">
        <v>357</v>
      </c>
      <c r="M255" s="56" t="s">
        <v>354</v>
      </c>
      <c r="N255" s="56" t="s">
        <v>355</v>
      </c>
      <c r="O255" s="32" t="s">
        <v>309</v>
      </c>
      <c r="P255" s="32" t="s">
        <v>265</v>
      </c>
      <c r="Q255" s="45" t="s">
        <v>922</v>
      </c>
      <c r="R255" s="32" t="s">
        <v>254</v>
      </c>
      <c r="S255" s="45" t="s">
        <v>291</v>
      </c>
      <c r="T255" s="42" t="str">
        <f>VLOOKUP(Tabla1[[#This Row],[AREA]],Hoja1!A:B,2,FALSE)</f>
        <v>11. Salud pública y seguridad ciudadana</v>
      </c>
      <c r="U255" s="45" t="s">
        <v>141</v>
      </c>
      <c r="V255" s="42" t="str">
        <f>VLOOKUP(Tabla1[[#This Row],[PROGRAMA]],Hoja1!A:B,2,FALSE)</f>
        <v>1621. Recogida de residuos</v>
      </c>
      <c r="W255" s="45">
        <v>21</v>
      </c>
      <c r="X255" s="45">
        <v>214</v>
      </c>
    </row>
    <row r="256" spans="1:24" x14ac:dyDescent="0.25">
      <c r="A256" s="33">
        <v>220250006809</v>
      </c>
      <c r="B256" s="56" t="s">
        <v>526</v>
      </c>
      <c r="C256" s="34">
        <v>45744</v>
      </c>
      <c r="D256" s="33">
        <v>22025001122</v>
      </c>
      <c r="E256" s="56" t="s">
        <v>1237</v>
      </c>
      <c r="F256" s="35">
        <v>2192.12</v>
      </c>
      <c r="G256" s="56" t="s">
        <v>566</v>
      </c>
      <c r="H256" s="56" t="s">
        <v>1552</v>
      </c>
      <c r="I256" s="33">
        <v>300</v>
      </c>
      <c r="J256" s="56" t="s">
        <v>356</v>
      </c>
      <c r="K256" s="56" t="s">
        <v>356</v>
      </c>
      <c r="L256" s="56" t="s">
        <v>357</v>
      </c>
      <c r="M256" s="56" t="s">
        <v>354</v>
      </c>
      <c r="N256" s="56" t="s">
        <v>355</v>
      </c>
      <c r="O256" s="32" t="s">
        <v>309</v>
      </c>
      <c r="P256" s="32" t="s">
        <v>265</v>
      </c>
      <c r="Q256" s="45" t="s">
        <v>922</v>
      </c>
      <c r="R256" s="32" t="s">
        <v>254</v>
      </c>
      <c r="S256" s="45" t="s">
        <v>291</v>
      </c>
      <c r="T256" s="42" t="str">
        <f>VLOOKUP(Tabla1[[#This Row],[AREA]],Hoja1!A:B,2,FALSE)</f>
        <v>11. Salud pública y seguridad ciudadana</v>
      </c>
      <c r="U256" s="45" t="s">
        <v>141</v>
      </c>
      <c r="V256" s="42" t="str">
        <f>VLOOKUP(Tabla1[[#This Row],[PROGRAMA]],Hoja1!A:B,2,FALSE)</f>
        <v>1621. Recogida de residuos</v>
      </c>
      <c r="W256" s="45">
        <v>21</v>
      </c>
      <c r="X256" s="45">
        <v>214</v>
      </c>
    </row>
    <row r="257" spans="1:24" x14ac:dyDescent="0.25">
      <c r="A257" s="33">
        <v>220250006783</v>
      </c>
      <c r="B257" s="56" t="s">
        <v>526</v>
      </c>
      <c r="C257" s="34">
        <v>45744</v>
      </c>
      <c r="D257" s="33">
        <v>22025001122</v>
      </c>
      <c r="E257" s="56" t="s">
        <v>1237</v>
      </c>
      <c r="F257" s="35">
        <v>3119.5</v>
      </c>
      <c r="G257" s="56" t="s">
        <v>566</v>
      </c>
      <c r="H257" s="56" t="s">
        <v>1553</v>
      </c>
      <c r="I257" s="33">
        <v>300</v>
      </c>
      <c r="J257" s="56" t="s">
        <v>356</v>
      </c>
      <c r="K257" s="56" t="s">
        <v>356</v>
      </c>
      <c r="L257" s="56" t="s">
        <v>357</v>
      </c>
      <c r="M257" s="56" t="s">
        <v>354</v>
      </c>
      <c r="N257" s="56" t="s">
        <v>355</v>
      </c>
      <c r="O257" s="32" t="s">
        <v>309</v>
      </c>
      <c r="P257" s="32" t="s">
        <v>265</v>
      </c>
      <c r="Q257" s="45" t="s">
        <v>922</v>
      </c>
      <c r="R257" s="32" t="s">
        <v>254</v>
      </c>
      <c r="S257" s="45" t="s">
        <v>291</v>
      </c>
      <c r="T257" s="42" t="str">
        <f>VLOOKUP(Tabla1[[#This Row],[AREA]],Hoja1!A:B,2,FALSE)</f>
        <v>11. Salud pública y seguridad ciudadana</v>
      </c>
      <c r="U257" s="45" t="s">
        <v>141</v>
      </c>
      <c r="V257" s="42" t="str">
        <f>VLOOKUP(Tabla1[[#This Row],[PROGRAMA]],Hoja1!A:B,2,FALSE)</f>
        <v>1621. Recogida de residuos</v>
      </c>
      <c r="W257" s="45">
        <v>21</v>
      </c>
      <c r="X257" s="45">
        <v>214</v>
      </c>
    </row>
    <row r="258" spans="1:24" x14ac:dyDescent="0.25">
      <c r="A258" s="33">
        <v>220250006711</v>
      </c>
      <c r="B258" s="56" t="s">
        <v>526</v>
      </c>
      <c r="C258" s="34">
        <v>45744</v>
      </c>
      <c r="D258" s="33">
        <v>22025001122</v>
      </c>
      <c r="E258" s="56" t="s">
        <v>1237</v>
      </c>
      <c r="F258" s="35">
        <v>3518.38</v>
      </c>
      <c r="G258" s="56" t="s">
        <v>566</v>
      </c>
      <c r="H258" s="56" t="s">
        <v>1554</v>
      </c>
      <c r="I258" s="33">
        <v>300</v>
      </c>
      <c r="J258" s="56" t="s">
        <v>356</v>
      </c>
      <c r="K258" s="56" t="s">
        <v>356</v>
      </c>
      <c r="L258" s="56" t="s">
        <v>357</v>
      </c>
      <c r="M258" s="56" t="s">
        <v>354</v>
      </c>
      <c r="N258" s="56" t="s">
        <v>355</v>
      </c>
      <c r="O258" s="32" t="s">
        <v>309</v>
      </c>
      <c r="P258" s="32" t="s">
        <v>265</v>
      </c>
      <c r="Q258" s="45" t="s">
        <v>922</v>
      </c>
      <c r="R258" s="32" t="s">
        <v>254</v>
      </c>
      <c r="S258" s="45" t="s">
        <v>291</v>
      </c>
      <c r="T258" s="42" t="str">
        <f>VLOOKUP(Tabla1[[#This Row],[AREA]],Hoja1!A:B,2,FALSE)</f>
        <v>11. Salud pública y seguridad ciudadana</v>
      </c>
      <c r="U258" s="45" t="s">
        <v>141</v>
      </c>
      <c r="V258" s="42" t="str">
        <f>VLOOKUP(Tabla1[[#This Row],[PROGRAMA]],Hoja1!A:B,2,FALSE)</f>
        <v>1621. Recogida de residuos</v>
      </c>
      <c r="W258" s="45">
        <v>21</v>
      </c>
      <c r="X258" s="45">
        <v>214</v>
      </c>
    </row>
    <row r="259" spans="1:24" x14ac:dyDescent="0.25">
      <c r="A259" s="33">
        <v>220249000628</v>
      </c>
      <c r="B259" s="56" t="s">
        <v>349</v>
      </c>
      <c r="C259" s="34">
        <v>45658</v>
      </c>
      <c r="D259" s="33">
        <v>22025001979</v>
      </c>
      <c r="E259" s="56" t="s">
        <v>1279</v>
      </c>
      <c r="F259" s="35">
        <v>3686.48</v>
      </c>
      <c r="G259" s="56" t="s">
        <v>1157</v>
      </c>
      <c r="H259" s="56" t="s">
        <v>1555</v>
      </c>
      <c r="I259" s="33">
        <v>220</v>
      </c>
      <c r="J259" s="56" t="s">
        <v>352</v>
      </c>
      <c r="K259" s="56" t="s">
        <v>352</v>
      </c>
      <c r="L259" s="56" t="s">
        <v>357</v>
      </c>
      <c r="M259" s="56" t="s">
        <v>354</v>
      </c>
      <c r="N259" s="56" t="s">
        <v>355</v>
      </c>
      <c r="O259" s="32" t="s">
        <v>305</v>
      </c>
      <c r="P259" s="32" t="s">
        <v>265</v>
      </c>
      <c r="Q259" s="45" t="s">
        <v>922</v>
      </c>
      <c r="R259" s="32" t="s">
        <v>254</v>
      </c>
      <c r="S259" s="45" t="s">
        <v>98</v>
      </c>
      <c r="T259" s="42" t="str">
        <f>VLOOKUP(Tabla1[[#This Row],[AREA]],Hoja1!A:B,2,FALSE)</f>
        <v>10. Personas mayores, familia y servicios sociales</v>
      </c>
      <c r="U259" s="45" t="s">
        <v>158</v>
      </c>
      <c r="V259" s="42" t="str">
        <f>VLOOKUP(Tabla1[[#This Row],[PROGRAMA]],Hoja1!A:B,2,FALSE)</f>
        <v>2314. Centro de programas juveniles</v>
      </c>
      <c r="W259" s="45">
        <v>22</v>
      </c>
      <c r="X259" s="45">
        <v>22701</v>
      </c>
    </row>
    <row r="260" spans="1:24" x14ac:dyDescent="0.25">
      <c r="A260" s="33">
        <v>220249000722</v>
      </c>
      <c r="B260" s="56" t="s">
        <v>349</v>
      </c>
      <c r="C260" s="34">
        <v>45658</v>
      </c>
      <c r="D260" s="33">
        <v>22025002326</v>
      </c>
      <c r="E260" s="56" t="s">
        <v>1451</v>
      </c>
      <c r="F260" s="35">
        <v>160530.70000000001</v>
      </c>
      <c r="G260" s="56" t="s">
        <v>40</v>
      </c>
      <c r="H260" s="56" t="s">
        <v>1558</v>
      </c>
      <c r="I260" s="33">
        <v>220</v>
      </c>
      <c r="J260" s="56" t="s">
        <v>356</v>
      </c>
      <c r="K260" s="56" t="s">
        <v>356</v>
      </c>
      <c r="L260" s="56" t="s">
        <v>357</v>
      </c>
      <c r="M260" s="56" t="s">
        <v>354</v>
      </c>
      <c r="N260" s="56" t="s">
        <v>355</v>
      </c>
      <c r="O260" s="32" t="s">
        <v>305</v>
      </c>
      <c r="P260" s="32" t="s">
        <v>265</v>
      </c>
      <c r="Q260" s="45" t="s">
        <v>922</v>
      </c>
      <c r="R260" s="32" t="s">
        <v>254</v>
      </c>
      <c r="S260" s="45" t="s">
        <v>98</v>
      </c>
      <c r="T260" s="42" t="str">
        <f>VLOOKUP(Tabla1[[#This Row],[AREA]],Hoja1!A:B,2,FALSE)</f>
        <v>10. Personas mayores, familia y servicios sociales</v>
      </c>
      <c r="U260" s="45" t="s">
        <v>155</v>
      </c>
      <c r="V260" s="42" t="str">
        <f>VLOOKUP(Tabla1[[#This Row],[PROGRAMA]],Hoja1!A:B,2,FALSE)</f>
        <v>2312. Iniciativas sociales</v>
      </c>
      <c r="W260" s="45">
        <v>22</v>
      </c>
      <c r="X260" s="45">
        <v>22700</v>
      </c>
    </row>
    <row r="261" spans="1:24" x14ac:dyDescent="0.25">
      <c r="A261" s="33">
        <v>220249000647</v>
      </c>
      <c r="B261" s="56" t="s">
        <v>349</v>
      </c>
      <c r="C261" s="34">
        <v>45658</v>
      </c>
      <c r="D261" s="33">
        <v>22025002305</v>
      </c>
      <c r="E261" s="56" t="s">
        <v>1560</v>
      </c>
      <c r="F261" s="35">
        <v>9075</v>
      </c>
      <c r="G261" s="56" t="s">
        <v>719</v>
      </c>
      <c r="H261" s="56" t="s">
        <v>1138</v>
      </c>
      <c r="I261" s="33">
        <v>220</v>
      </c>
      <c r="J261" s="56" t="s">
        <v>396</v>
      </c>
      <c r="K261" s="56" t="s">
        <v>356</v>
      </c>
      <c r="L261" s="56" t="s">
        <v>357</v>
      </c>
      <c r="M261" s="56" t="s">
        <v>354</v>
      </c>
      <c r="N261" s="56" t="s">
        <v>355</v>
      </c>
      <c r="O261" s="32" t="s">
        <v>305</v>
      </c>
      <c r="P261" s="32" t="s">
        <v>265</v>
      </c>
      <c r="Q261" s="45" t="s">
        <v>922</v>
      </c>
      <c r="R261" s="32" t="s">
        <v>254</v>
      </c>
      <c r="S261" s="45" t="s">
        <v>95</v>
      </c>
      <c r="T261" s="42" t="str">
        <f>VLOOKUP(Tabla1[[#This Row],[AREA]],Hoja1!A:B,2,FALSE)</f>
        <v>07. Medio ambiente</v>
      </c>
      <c r="U261" s="45" t="s">
        <v>151</v>
      </c>
      <c r="V261" s="42" t="str">
        <f>VLOOKUP(Tabla1[[#This Row],[PROGRAMA]],Hoja1!A:B,2,FALSE)</f>
        <v>1721. Protección del medio ambiente</v>
      </c>
      <c r="W261" s="45">
        <v>22</v>
      </c>
      <c r="X261" s="45">
        <v>22706</v>
      </c>
    </row>
    <row r="262" spans="1:24" x14ac:dyDescent="0.25">
      <c r="A262" s="33">
        <v>220239000488</v>
      </c>
      <c r="B262" s="56" t="s">
        <v>349</v>
      </c>
      <c r="C262" s="34">
        <v>45658</v>
      </c>
      <c r="D262" s="33">
        <v>22025001687</v>
      </c>
      <c r="E262" s="56" t="s">
        <v>1220</v>
      </c>
      <c r="F262" s="35">
        <v>156507</v>
      </c>
      <c r="G262" s="56" t="s">
        <v>418</v>
      </c>
      <c r="H262" s="56" t="s">
        <v>898</v>
      </c>
      <c r="I262" s="33">
        <v>220</v>
      </c>
      <c r="J262" s="56" t="s">
        <v>356</v>
      </c>
      <c r="K262" s="56" t="s">
        <v>356</v>
      </c>
      <c r="L262" s="56" t="s">
        <v>357</v>
      </c>
      <c r="M262" s="56" t="s">
        <v>354</v>
      </c>
      <c r="N262" s="56" t="s">
        <v>355</v>
      </c>
      <c r="O262" s="32" t="s">
        <v>305</v>
      </c>
      <c r="P262" s="32" t="s">
        <v>265</v>
      </c>
      <c r="Q262" s="45" t="s">
        <v>922</v>
      </c>
      <c r="R262" s="32" t="s">
        <v>254</v>
      </c>
      <c r="S262" s="45" t="s">
        <v>98</v>
      </c>
      <c r="T262" s="42" t="str">
        <f>VLOOKUP(Tabla1[[#This Row],[AREA]],Hoja1!A:B,2,FALSE)</f>
        <v>10. Personas mayores, familia y servicios sociales</v>
      </c>
      <c r="U262" s="45" t="s">
        <v>155</v>
      </c>
      <c r="V262" s="42" t="str">
        <f>VLOOKUP(Tabla1[[#This Row],[PROGRAMA]],Hoja1!A:B,2,FALSE)</f>
        <v>2312. Iniciativas sociales</v>
      </c>
      <c r="W262" s="45">
        <v>22</v>
      </c>
      <c r="X262" s="45">
        <v>22799</v>
      </c>
    </row>
    <row r="263" spans="1:24" x14ac:dyDescent="0.25">
      <c r="A263" s="33">
        <v>220249000335</v>
      </c>
      <c r="B263" s="56" t="s">
        <v>349</v>
      </c>
      <c r="C263" s="34">
        <v>45658</v>
      </c>
      <c r="D263" s="33">
        <v>22025002277</v>
      </c>
      <c r="E263" s="56" t="s">
        <v>1562</v>
      </c>
      <c r="F263" s="35">
        <v>145179.09</v>
      </c>
      <c r="G263" s="56" t="s">
        <v>463</v>
      </c>
      <c r="H263" s="56" t="s">
        <v>1563</v>
      </c>
      <c r="I263" s="33">
        <v>220</v>
      </c>
      <c r="J263" s="56" t="s">
        <v>356</v>
      </c>
      <c r="K263" s="56" t="s">
        <v>356</v>
      </c>
      <c r="L263" s="56" t="s">
        <v>357</v>
      </c>
      <c r="M263" s="56" t="s">
        <v>354</v>
      </c>
      <c r="N263" s="56" t="s">
        <v>355</v>
      </c>
      <c r="O263" s="32" t="s">
        <v>305</v>
      </c>
      <c r="P263" s="32" t="s">
        <v>265</v>
      </c>
      <c r="Q263" s="45" t="s">
        <v>922</v>
      </c>
      <c r="R263" s="32" t="s">
        <v>254</v>
      </c>
      <c r="S263" s="45" t="s">
        <v>92</v>
      </c>
      <c r="T263" s="42" t="str">
        <f>VLOOKUP(Tabla1[[#This Row],[AREA]],Hoja1!A:B,2,FALSE)</f>
        <v>03. Participación ciudadana y deportes</v>
      </c>
      <c r="U263" s="45" t="s">
        <v>215</v>
      </c>
      <c r="V263" s="42" t="str">
        <f>VLOOKUP(Tabla1[[#This Row],[PROGRAMA]],Hoja1!A:B,2,FALSE)</f>
        <v>9241. Participación ciudadana</v>
      </c>
      <c r="W263" s="45">
        <v>22</v>
      </c>
      <c r="X263" s="45">
        <v>22799</v>
      </c>
    </row>
    <row r="264" spans="1:24" x14ac:dyDescent="0.25">
      <c r="A264" s="33">
        <v>220229000739</v>
      </c>
      <c r="B264" s="56" t="s">
        <v>349</v>
      </c>
      <c r="C264" s="34">
        <v>45658</v>
      </c>
      <c r="D264" s="33">
        <v>22025001586</v>
      </c>
      <c r="E264" s="56" t="s">
        <v>1220</v>
      </c>
      <c r="F264" s="35">
        <v>137180.16</v>
      </c>
      <c r="G264" s="56" t="s">
        <v>370</v>
      </c>
      <c r="H264" s="56" t="s">
        <v>422</v>
      </c>
      <c r="I264" s="33">
        <v>220</v>
      </c>
      <c r="J264" s="56" t="s">
        <v>371</v>
      </c>
      <c r="K264" s="56" t="s">
        <v>372</v>
      </c>
      <c r="L264" s="56" t="s">
        <v>357</v>
      </c>
      <c r="M264" s="56" t="s">
        <v>354</v>
      </c>
      <c r="N264" s="56" t="s">
        <v>355</v>
      </c>
      <c r="O264" s="32" t="s">
        <v>305</v>
      </c>
      <c r="P264" s="32" t="s">
        <v>265</v>
      </c>
      <c r="Q264" s="45" t="s">
        <v>922</v>
      </c>
      <c r="R264" s="32" t="s">
        <v>254</v>
      </c>
      <c r="S264" s="45" t="s">
        <v>98</v>
      </c>
      <c r="T264" s="42" t="str">
        <f>VLOOKUP(Tabla1[[#This Row],[AREA]],Hoja1!A:B,2,FALSE)</f>
        <v>10. Personas mayores, familia y servicios sociales</v>
      </c>
      <c r="U264" s="45" t="s">
        <v>155</v>
      </c>
      <c r="V264" s="42" t="str">
        <f>VLOOKUP(Tabla1[[#This Row],[PROGRAMA]],Hoja1!A:B,2,FALSE)</f>
        <v>2312. Iniciativas sociales</v>
      </c>
      <c r="W264" s="45">
        <v>22</v>
      </c>
      <c r="X264" s="45">
        <v>22799</v>
      </c>
    </row>
    <row r="265" spans="1:24" x14ac:dyDescent="0.25">
      <c r="A265" s="33">
        <v>220249000712</v>
      </c>
      <c r="B265" s="56" t="s">
        <v>349</v>
      </c>
      <c r="C265" s="34">
        <v>45658</v>
      </c>
      <c r="D265" s="33">
        <v>22025002000</v>
      </c>
      <c r="E265" s="56" t="s">
        <v>1355</v>
      </c>
      <c r="F265" s="35">
        <v>4501.2</v>
      </c>
      <c r="G265" s="56" t="s">
        <v>20</v>
      </c>
      <c r="H265" s="56" t="s">
        <v>1567</v>
      </c>
      <c r="I265" s="33">
        <v>220</v>
      </c>
      <c r="J265" s="56" t="s">
        <v>356</v>
      </c>
      <c r="K265" s="56" t="s">
        <v>356</v>
      </c>
      <c r="L265" s="56" t="s">
        <v>357</v>
      </c>
      <c r="M265" s="56" t="s">
        <v>458</v>
      </c>
      <c r="N265" s="56" t="s">
        <v>429</v>
      </c>
      <c r="O265" s="32" t="s">
        <v>310</v>
      </c>
      <c r="P265" s="32" t="s">
        <v>265</v>
      </c>
      <c r="Q265" s="45" t="s">
        <v>922</v>
      </c>
      <c r="R265" s="32" t="s">
        <v>254</v>
      </c>
      <c r="S265" s="45" t="s">
        <v>98</v>
      </c>
      <c r="T265" s="42" t="str">
        <f>VLOOKUP(Tabla1[[#This Row],[AREA]],Hoja1!A:B,2,FALSE)</f>
        <v>10. Personas mayores, familia y servicios sociales</v>
      </c>
      <c r="U265" s="45" t="s">
        <v>155</v>
      </c>
      <c r="V265" s="42" t="str">
        <f>VLOOKUP(Tabla1[[#This Row],[PROGRAMA]],Hoja1!A:B,2,FALSE)</f>
        <v>2312. Iniciativas sociales</v>
      </c>
      <c r="W265" s="45">
        <v>21</v>
      </c>
      <c r="X265" s="45">
        <v>213</v>
      </c>
    </row>
    <row r="266" spans="1:24" x14ac:dyDescent="0.25">
      <c r="A266" s="33">
        <v>220239000938</v>
      </c>
      <c r="B266" s="56" t="s">
        <v>349</v>
      </c>
      <c r="C266" s="34">
        <v>45658</v>
      </c>
      <c r="D266" s="33">
        <v>22025001760</v>
      </c>
      <c r="E266" s="56" t="s">
        <v>1447</v>
      </c>
      <c r="F266" s="35">
        <v>130000</v>
      </c>
      <c r="G266" s="56" t="s">
        <v>362</v>
      </c>
      <c r="H266" s="56" t="s">
        <v>740</v>
      </c>
      <c r="I266" s="33">
        <v>220</v>
      </c>
      <c r="J266" s="56" t="s">
        <v>356</v>
      </c>
      <c r="K266" s="56" t="s">
        <v>356</v>
      </c>
      <c r="L266" s="56" t="s">
        <v>357</v>
      </c>
      <c r="M266" s="56" t="s">
        <v>354</v>
      </c>
      <c r="N266" s="56" t="s">
        <v>355</v>
      </c>
      <c r="O266" s="32" t="s">
        <v>305</v>
      </c>
      <c r="P266" s="32" t="s">
        <v>265</v>
      </c>
      <c r="Q266" s="45" t="s">
        <v>922</v>
      </c>
      <c r="R266" s="32" t="s">
        <v>254</v>
      </c>
      <c r="S266" s="45" t="s">
        <v>93</v>
      </c>
      <c r="T266" s="42" t="str">
        <f>VLOOKUP(Tabla1[[#This Row],[AREA]],Hoja1!A:B,2,FALSE)</f>
        <v>04. Hacienda, personal y modernización administrativa</v>
      </c>
      <c r="U266" s="45" t="s">
        <v>214</v>
      </c>
      <c r="V266" s="42" t="str">
        <f>VLOOKUP(Tabla1[[#This Row],[PROGRAMA]],Hoja1!A:B,2,FALSE)</f>
        <v>9231. Información, registro y gestión del padrón</v>
      </c>
      <c r="W266" s="45">
        <v>22</v>
      </c>
      <c r="X266" s="45">
        <v>22201</v>
      </c>
    </row>
    <row r="267" spans="1:24" x14ac:dyDescent="0.25">
      <c r="A267" s="33">
        <v>220250001220</v>
      </c>
      <c r="B267" s="56" t="s">
        <v>349</v>
      </c>
      <c r="C267" s="34">
        <v>45700</v>
      </c>
      <c r="D267" s="33">
        <v>22025000819</v>
      </c>
      <c r="E267" s="56" t="s">
        <v>1420</v>
      </c>
      <c r="F267" s="35">
        <v>3630</v>
      </c>
      <c r="G267" s="56" t="s">
        <v>70</v>
      </c>
      <c r="H267" s="56" t="s">
        <v>1568</v>
      </c>
      <c r="I267" s="33">
        <v>220</v>
      </c>
      <c r="J267" s="56" t="s">
        <v>356</v>
      </c>
      <c r="K267" s="56" t="s">
        <v>356</v>
      </c>
      <c r="L267" s="56" t="s">
        <v>367</v>
      </c>
      <c r="M267" s="56" t="s">
        <v>458</v>
      </c>
      <c r="N267" s="56" t="s">
        <v>429</v>
      </c>
      <c r="O267" s="32" t="s">
        <v>310</v>
      </c>
      <c r="P267" s="32" t="s">
        <v>265</v>
      </c>
      <c r="Q267" s="45" t="s">
        <v>922</v>
      </c>
      <c r="R267" s="32" t="s">
        <v>254</v>
      </c>
      <c r="S267" s="45" t="s">
        <v>96</v>
      </c>
      <c r="T267" s="42" t="str">
        <f>VLOOKUP(Tabla1[[#This Row],[AREA]],Hoja1!A:B,2,FALSE)</f>
        <v>08. Tráfico y movilidad</v>
      </c>
      <c r="U267" s="45" t="s">
        <v>140</v>
      </c>
      <c r="V267" s="42" t="str">
        <f>VLOOKUP(Tabla1[[#This Row],[PROGRAMA]],Hoja1!A:B,2,FALSE)</f>
        <v>1532. Pavimentación vias públicas y otros servicios urbanísticos</v>
      </c>
      <c r="W267" s="45">
        <v>20</v>
      </c>
      <c r="X267" s="45">
        <v>203</v>
      </c>
    </row>
    <row r="268" spans="1:24" x14ac:dyDescent="0.25">
      <c r="A268" s="33">
        <v>220229000815</v>
      </c>
      <c r="B268" s="56" t="s">
        <v>349</v>
      </c>
      <c r="C268" s="34">
        <v>45658</v>
      </c>
      <c r="D268" s="33">
        <v>22025001596</v>
      </c>
      <c r="E268" s="56" t="s">
        <v>1220</v>
      </c>
      <c r="F268" s="35">
        <v>125224</v>
      </c>
      <c r="G268" s="56" t="s">
        <v>739</v>
      </c>
      <c r="H268" s="56" t="s">
        <v>426</v>
      </c>
      <c r="I268" s="33">
        <v>220</v>
      </c>
      <c r="J268" s="56" t="s">
        <v>352</v>
      </c>
      <c r="K268" s="56" t="s">
        <v>352</v>
      </c>
      <c r="L268" s="56" t="s">
        <v>357</v>
      </c>
      <c r="M268" s="56" t="s">
        <v>354</v>
      </c>
      <c r="N268" s="56" t="s">
        <v>355</v>
      </c>
      <c r="O268" s="32" t="s">
        <v>305</v>
      </c>
      <c r="P268" s="32" t="s">
        <v>265</v>
      </c>
      <c r="Q268" s="45" t="s">
        <v>922</v>
      </c>
      <c r="R268" s="32" t="s">
        <v>254</v>
      </c>
      <c r="S268" s="45" t="s">
        <v>98</v>
      </c>
      <c r="T268" s="42" t="str">
        <f>VLOOKUP(Tabla1[[#This Row],[AREA]],Hoja1!A:B,2,FALSE)</f>
        <v>10. Personas mayores, familia y servicios sociales</v>
      </c>
      <c r="U268" s="45" t="s">
        <v>155</v>
      </c>
      <c r="V268" s="42" t="str">
        <f>VLOOKUP(Tabla1[[#This Row],[PROGRAMA]],Hoja1!A:B,2,FALSE)</f>
        <v>2312. Iniciativas sociales</v>
      </c>
      <c r="W268" s="45">
        <v>22</v>
      </c>
      <c r="X268" s="45">
        <v>22799</v>
      </c>
    </row>
    <row r="269" spans="1:24" x14ac:dyDescent="0.25">
      <c r="A269" s="33">
        <v>220250001212</v>
      </c>
      <c r="B269" s="56" t="s">
        <v>349</v>
      </c>
      <c r="C269" s="34">
        <v>45700</v>
      </c>
      <c r="D269" s="33">
        <v>22025001140</v>
      </c>
      <c r="E269" s="56" t="s">
        <v>1303</v>
      </c>
      <c r="F269" s="35">
        <v>3630</v>
      </c>
      <c r="G269" s="56" t="s">
        <v>984</v>
      </c>
      <c r="H269" s="56" t="s">
        <v>1569</v>
      </c>
      <c r="I269" s="33">
        <v>220</v>
      </c>
      <c r="J269" s="56" t="s">
        <v>356</v>
      </c>
      <c r="K269" s="56" t="s">
        <v>356</v>
      </c>
      <c r="L269" s="56" t="s">
        <v>357</v>
      </c>
      <c r="M269" s="56" t="s">
        <v>458</v>
      </c>
      <c r="N269" s="56" t="s">
        <v>429</v>
      </c>
      <c r="O269" s="32" t="s">
        <v>310</v>
      </c>
      <c r="P269" s="32" t="s">
        <v>265</v>
      </c>
      <c r="Q269" s="45" t="s">
        <v>922</v>
      </c>
      <c r="R269" s="32" t="s">
        <v>254</v>
      </c>
      <c r="S269" s="45" t="s">
        <v>94</v>
      </c>
      <c r="T269" s="42" t="str">
        <f>VLOOKUP(Tabla1[[#This Row],[AREA]],Hoja1!A:B,2,FALSE)</f>
        <v>06. Educación y cultura</v>
      </c>
      <c r="U269" s="45" t="s">
        <v>170</v>
      </c>
      <c r="V269" s="42" t="str">
        <f>VLOOKUP(Tabla1[[#This Row],[PROGRAMA]],Hoja1!A:B,2,FALSE)</f>
        <v>3232. Conservación y mantenimiento centros educación infantil y primaria</v>
      </c>
      <c r="W269" s="45">
        <v>21</v>
      </c>
      <c r="X269" s="45">
        <v>212</v>
      </c>
    </row>
    <row r="270" spans="1:24" x14ac:dyDescent="0.25">
      <c r="A270" s="33">
        <v>220250005738</v>
      </c>
      <c r="B270" s="56" t="s">
        <v>349</v>
      </c>
      <c r="C270" s="34">
        <v>45743</v>
      </c>
      <c r="D270" s="33">
        <v>22025001247</v>
      </c>
      <c r="E270" s="56" t="s">
        <v>1264</v>
      </c>
      <c r="F270" s="35">
        <v>3630</v>
      </c>
      <c r="G270" s="56" t="s">
        <v>51</v>
      </c>
      <c r="H270" s="56" t="s">
        <v>1570</v>
      </c>
      <c r="I270" s="33">
        <v>220</v>
      </c>
      <c r="J270" s="56" t="s">
        <v>356</v>
      </c>
      <c r="K270" s="56" t="s">
        <v>356</v>
      </c>
      <c r="L270" s="56" t="s">
        <v>357</v>
      </c>
      <c r="M270" s="56" t="s">
        <v>458</v>
      </c>
      <c r="N270" s="56" t="s">
        <v>429</v>
      </c>
      <c r="O270" s="32" t="s">
        <v>310</v>
      </c>
      <c r="P270" s="32" t="s">
        <v>265</v>
      </c>
      <c r="Q270" s="45" t="s">
        <v>922</v>
      </c>
      <c r="R270" s="32" t="s">
        <v>254</v>
      </c>
      <c r="S270" s="45" t="s">
        <v>94</v>
      </c>
      <c r="T270" s="42" t="str">
        <f>VLOOKUP(Tabla1[[#This Row],[AREA]],Hoja1!A:B,2,FALSE)</f>
        <v>06. Educación y cultura</v>
      </c>
      <c r="U270" s="45" t="s">
        <v>172</v>
      </c>
      <c r="V270" s="42" t="str">
        <f>VLOOKUP(Tabla1[[#This Row],[PROGRAMA]],Hoja1!A:B,2,FALSE)</f>
        <v>3261. Servicios complementarios de educación</v>
      </c>
      <c r="W270" s="45">
        <v>22</v>
      </c>
      <c r="X270" s="45">
        <v>22799</v>
      </c>
    </row>
    <row r="271" spans="1:24" x14ac:dyDescent="0.25">
      <c r="A271" s="33">
        <v>220250004182</v>
      </c>
      <c r="B271" s="56" t="s">
        <v>349</v>
      </c>
      <c r="C271" s="34">
        <v>45733</v>
      </c>
      <c r="D271" s="33">
        <v>22025003031</v>
      </c>
      <c r="E271" s="56" t="s">
        <v>1571</v>
      </c>
      <c r="F271" s="35">
        <v>3600</v>
      </c>
      <c r="G271" s="56" t="s">
        <v>544</v>
      </c>
      <c r="H271" s="56" t="s">
        <v>1572</v>
      </c>
      <c r="I271" s="33">
        <v>220</v>
      </c>
      <c r="J271" s="56" t="s">
        <v>545</v>
      </c>
      <c r="K271" s="56" t="s">
        <v>356</v>
      </c>
      <c r="L271" s="56" t="s">
        <v>357</v>
      </c>
      <c r="M271" s="56" t="s">
        <v>458</v>
      </c>
      <c r="N271" s="56" t="s">
        <v>429</v>
      </c>
      <c r="O271" s="32" t="s">
        <v>310</v>
      </c>
      <c r="P271" s="32" t="s">
        <v>265</v>
      </c>
      <c r="Q271" s="45" t="s">
        <v>922</v>
      </c>
      <c r="R271" s="32" t="s">
        <v>254</v>
      </c>
      <c r="S271" s="45" t="s">
        <v>93</v>
      </c>
      <c r="T271" s="42" t="str">
        <f>VLOOKUP(Tabla1[[#This Row],[AREA]],Hoja1!A:B,2,FALSE)</f>
        <v>04. Hacienda, personal y modernización administrativa</v>
      </c>
      <c r="U271" s="45" t="s">
        <v>166</v>
      </c>
      <c r="V271" s="42" t="str">
        <f>VLOOKUP(Tabla1[[#This Row],[PROGRAMA]],Hoja1!A:B,2,FALSE)</f>
        <v>3121. Prevención y salud laboral</v>
      </c>
      <c r="W271" s="45">
        <v>22</v>
      </c>
      <c r="X271" s="45">
        <v>22799</v>
      </c>
    </row>
    <row r="272" spans="1:24" x14ac:dyDescent="0.25">
      <c r="A272" s="33">
        <v>220249000866</v>
      </c>
      <c r="B272" s="56" t="s">
        <v>349</v>
      </c>
      <c r="C272" s="34">
        <v>45658</v>
      </c>
      <c r="D272" s="33">
        <v>22025002084</v>
      </c>
      <c r="E272" s="56" t="s">
        <v>1466</v>
      </c>
      <c r="F272" s="35">
        <v>3600</v>
      </c>
      <c r="G272" s="56" t="s">
        <v>606</v>
      </c>
      <c r="H272" s="56" t="s">
        <v>1573</v>
      </c>
      <c r="I272" s="33">
        <v>220</v>
      </c>
      <c r="J272" s="56" t="s">
        <v>356</v>
      </c>
      <c r="K272" s="56" t="s">
        <v>356</v>
      </c>
      <c r="L272" s="56" t="s">
        <v>357</v>
      </c>
      <c r="M272" s="56" t="s">
        <v>458</v>
      </c>
      <c r="N272" s="56" t="s">
        <v>429</v>
      </c>
      <c r="O272" s="32" t="s">
        <v>310</v>
      </c>
      <c r="P272" s="32" t="s">
        <v>265</v>
      </c>
      <c r="Q272" s="45" t="s">
        <v>922</v>
      </c>
      <c r="R272" s="32" t="s">
        <v>254</v>
      </c>
      <c r="S272" s="45" t="s">
        <v>98</v>
      </c>
      <c r="T272" s="42" t="str">
        <f>VLOOKUP(Tabla1[[#This Row],[AREA]],Hoja1!A:B,2,FALSE)</f>
        <v>10. Personas mayores, familia y servicios sociales</v>
      </c>
      <c r="U272" s="45" t="s">
        <v>159</v>
      </c>
      <c r="V272" s="42" t="str">
        <f>VLOOKUP(Tabla1[[#This Row],[PROGRAMA]],Hoja1!A:B,2,FALSE)</f>
        <v>2315. Políticas de Igualdad e infancia</v>
      </c>
      <c r="W272" s="45">
        <v>22</v>
      </c>
      <c r="X272" s="45">
        <v>22799</v>
      </c>
    </row>
    <row r="273" spans="1:24" x14ac:dyDescent="0.25">
      <c r="A273" s="33">
        <v>220250005740</v>
      </c>
      <c r="B273" s="56" t="s">
        <v>349</v>
      </c>
      <c r="C273" s="34">
        <v>45743</v>
      </c>
      <c r="D273" s="33">
        <v>22025002562</v>
      </c>
      <c r="E273" s="56" t="s">
        <v>1574</v>
      </c>
      <c r="F273" s="35">
        <v>3569.5</v>
      </c>
      <c r="G273" s="56" t="s">
        <v>1575</v>
      </c>
      <c r="H273" s="56" t="s">
        <v>1576</v>
      </c>
      <c r="I273" s="33">
        <v>220</v>
      </c>
      <c r="J273" s="56" t="s">
        <v>427</v>
      </c>
      <c r="K273" s="56" t="s">
        <v>427</v>
      </c>
      <c r="L273" s="56" t="s">
        <v>357</v>
      </c>
      <c r="M273" s="56" t="s">
        <v>458</v>
      </c>
      <c r="N273" s="56" t="s">
        <v>429</v>
      </c>
      <c r="O273" s="32" t="s">
        <v>310</v>
      </c>
      <c r="P273" s="32" t="s">
        <v>265</v>
      </c>
      <c r="Q273" s="45" t="s">
        <v>922</v>
      </c>
      <c r="R273" s="32" t="s">
        <v>254</v>
      </c>
      <c r="S273" s="45" t="s">
        <v>89</v>
      </c>
      <c r="T273" s="42" t="str">
        <f>VLOOKUP(Tabla1[[#This Row],[AREA]],Hoja1!A:B,2,FALSE)</f>
        <v>01. Alcaldía</v>
      </c>
      <c r="U273" s="45" t="s">
        <v>294</v>
      </c>
      <c r="V273" s="42" t="str">
        <f>VLOOKUP(Tabla1[[#This Row],[PROGRAMA]],Hoja1!A:B,2,FALSE)</f>
        <v>4331. Desarrollo empresarial</v>
      </c>
      <c r="W273" s="45">
        <v>22</v>
      </c>
      <c r="X273" s="45">
        <v>22606</v>
      </c>
    </row>
    <row r="274" spans="1:24" x14ac:dyDescent="0.25">
      <c r="A274" s="33">
        <v>220239000321</v>
      </c>
      <c r="B274" s="56" t="s">
        <v>349</v>
      </c>
      <c r="C274" s="34">
        <v>45658</v>
      </c>
      <c r="D274" s="33">
        <v>22025001647</v>
      </c>
      <c r="E274" s="56" t="s">
        <v>1220</v>
      </c>
      <c r="F274" s="35">
        <v>123156.25</v>
      </c>
      <c r="G274" s="56" t="s">
        <v>431</v>
      </c>
      <c r="H274" s="56" t="s">
        <v>759</v>
      </c>
      <c r="I274" s="33">
        <v>220</v>
      </c>
      <c r="J274" s="56" t="s">
        <v>432</v>
      </c>
      <c r="K274" s="56" t="s">
        <v>433</v>
      </c>
      <c r="L274" s="56" t="s">
        <v>357</v>
      </c>
      <c r="M274" s="56" t="s">
        <v>354</v>
      </c>
      <c r="N274" s="56" t="s">
        <v>355</v>
      </c>
      <c r="O274" s="32" t="s">
        <v>305</v>
      </c>
      <c r="P274" s="32" t="s">
        <v>265</v>
      </c>
      <c r="Q274" s="45" t="s">
        <v>922</v>
      </c>
      <c r="R274" s="32" t="s">
        <v>254</v>
      </c>
      <c r="S274" s="45" t="s">
        <v>98</v>
      </c>
      <c r="T274" s="42" t="str">
        <f>VLOOKUP(Tabla1[[#This Row],[AREA]],Hoja1!A:B,2,FALSE)</f>
        <v>10. Personas mayores, familia y servicios sociales</v>
      </c>
      <c r="U274" s="45" t="s">
        <v>155</v>
      </c>
      <c r="V274" s="42" t="str">
        <f>VLOOKUP(Tabla1[[#This Row],[PROGRAMA]],Hoja1!A:B,2,FALSE)</f>
        <v>2312. Iniciativas sociales</v>
      </c>
      <c r="W274" s="45">
        <v>22</v>
      </c>
      <c r="X274" s="45">
        <v>22799</v>
      </c>
    </row>
    <row r="275" spans="1:24" x14ac:dyDescent="0.25">
      <c r="A275" s="33">
        <v>220250001235</v>
      </c>
      <c r="B275" s="56" t="s">
        <v>349</v>
      </c>
      <c r="C275" s="34">
        <v>45700</v>
      </c>
      <c r="D275" s="33">
        <v>22025001195</v>
      </c>
      <c r="E275" s="56" t="s">
        <v>1375</v>
      </c>
      <c r="F275" s="35">
        <v>3569.5</v>
      </c>
      <c r="G275" s="56" t="s">
        <v>974</v>
      </c>
      <c r="H275" s="56" t="s">
        <v>1579</v>
      </c>
      <c r="I275" s="33">
        <v>220</v>
      </c>
      <c r="J275" s="56" t="s">
        <v>352</v>
      </c>
      <c r="K275" s="56" t="s">
        <v>352</v>
      </c>
      <c r="L275" s="56" t="s">
        <v>357</v>
      </c>
      <c r="M275" s="56" t="s">
        <v>458</v>
      </c>
      <c r="N275" s="56" t="s">
        <v>429</v>
      </c>
      <c r="O275" s="32" t="s">
        <v>310</v>
      </c>
      <c r="P275" s="32" t="s">
        <v>265</v>
      </c>
      <c r="Q275" s="45" t="s">
        <v>922</v>
      </c>
      <c r="R275" s="32" t="s">
        <v>254</v>
      </c>
      <c r="S275" s="45" t="s">
        <v>291</v>
      </c>
      <c r="T275" s="42" t="str">
        <f>VLOOKUP(Tabla1[[#This Row],[AREA]],Hoja1!A:B,2,FALSE)</f>
        <v>11. Salud pública y seguridad ciudadana</v>
      </c>
      <c r="U275" s="45" t="s">
        <v>129</v>
      </c>
      <c r="V275" s="42" t="str">
        <f>VLOOKUP(Tabla1[[#This Row],[PROGRAMA]],Hoja1!A:B,2,FALSE)</f>
        <v>1321. Policía municipal</v>
      </c>
      <c r="W275" s="45">
        <v>22</v>
      </c>
      <c r="X275" s="45">
        <v>22799</v>
      </c>
    </row>
    <row r="276" spans="1:24" x14ac:dyDescent="0.25">
      <c r="A276" s="33">
        <v>220249000490</v>
      </c>
      <c r="B276" s="56" t="s">
        <v>349</v>
      </c>
      <c r="C276" s="34">
        <v>45658</v>
      </c>
      <c r="D276" s="33">
        <v>22025001933</v>
      </c>
      <c r="E276" s="56" t="s">
        <v>1264</v>
      </c>
      <c r="F276" s="35">
        <v>3510</v>
      </c>
      <c r="G276" s="56" t="s">
        <v>660</v>
      </c>
      <c r="H276" s="56" t="s">
        <v>1580</v>
      </c>
      <c r="I276" s="33">
        <v>220</v>
      </c>
      <c r="J276" s="56" t="s">
        <v>356</v>
      </c>
      <c r="K276" s="56" t="s">
        <v>356</v>
      </c>
      <c r="L276" s="56" t="s">
        <v>357</v>
      </c>
      <c r="M276" s="56" t="s">
        <v>458</v>
      </c>
      <c r="N276" s="56" t="s">
        <v>429</v>
      </c>
      <c r="O276" s="32" t="s">
        <v>310</v>
      </c>
      <c r="P276" s="32" t="s">
        <v>265</v>
      </c>
      <c r="Q276" s="45" t="s">
        <v>922</v>
      </c>
      <c r="R276" s="32" t="s">
        <v>254</v>
      </c>
      <c r="S276" s="45" t="s">
        <v>94</v>
      </c>
      <c r="T276" s="42" t="str">
        <f>VLOOKUP(Tabla1[[#This Row],[AREA]],Hoja1!A:B,2,FALSE)</f>
        <v>06. Educación y cultura</v>
      </c>
      <c r="U276" s="45" t="s">
        <v>172</v>
      </c>
      <c r="V276" s="42" t="str">
        <f>VLOOKUP(Tabla1[[#This Row],[PROGRAMA]],Hoja1!A:B,2,FALSE)</f>
        <v>3261. Servicios complementarios de educación</v>
      </c>
      <c r="W276" s="45">
        <v>22</v>
      </c>
      <c r="X276" s="45">
        <v>22799</v>
      </c>
    </row>
    <row r="277" spans="1:24" x14ac:dyDescent="0.25">
      <c r="A277" s="33">
        <v>220249000867</v>
      </c>
      <c r="B277" s="56" t="s">
        <v>349</v>
      </c>
      <c r="C277" s="34">
        <v>45658</v>
      </c>
      <c r="D277" s="33">
        <v>22025002085</v>
      </c>
      <c r="E277" s="56" t="s">
        <v>1466</v>
      </c>
      <c r="F277" s="35">
        <v>3484</v>
      </c>
      <c r="G277" s="56" t="s">
        <v>333</v>
      </c>
      <c r="H277" s="56" t="s">
        <v>1581</v>
      </c>
      <c r="I277" s="33">
        <v>220</v>
      </c>
      <c r="J277" s="56" t="s">
        <v>615</v>
      </c>
      <c r="K277" s="56" t="s">
        <v>356</v>
      </c>
      <c r="L277" s="56" t="s">
        <v>357</v>
      </c>
      <c r="M277" s="56" t="s">
        <v>458</v>
      </c>
      <c r="N277" s="56" t="s">
        <v>429</v>
      </c>
      <c r="O277" s="32" t="s">
        <v>310</v>
      </c>
      <c r="P277" s="32" t="s">
        <v>265</v>
      </c>
      <c r="Q277" s="45" t="s">
        <v>922</v>
      </c>
      <c r="R277" s="32" t="s">
        <v>254</v>
      </c>
      <c r="S277" s="45" t="s">
        <v>98</v>
      </c>
      <c r="T277" s="42" t="str">
        <f>VLOOKUP(Tabla1[[#This Row],[AREA]],Hoja1!A:B,2,FALSE)</f>
        <v>10. Personas mayores, familia y servicios sociales</v>
      </c>
      <c r="U277" s="45" t="s">
        <v>159</v>
      </c>
      <c r="V277" s="42" t="str">
        <f>VLOOKUP(Tabla1[[#This Row],[PROGRAMA]],Hoja1!A:B,2,FALSE)</f>
        <v>2315. Políticas de Igualdad e infancia</v>
      </c>
      <c r="W277" s="45">
        <v>22</v>
      </c>
      <c r="X277" s="45">
        <v>22799</v>
      </c>
    </row>
    <row r="278" spans="1:24" x14ac:dyDescent="0.25">
      <c r="A278" s="33">
        <v>220249000688</v>
      </c>
      <c r="B278" s="56" t="s">
        <v>349</v>
      </c>
      <c r="C278" s="34">
        <v>45658</v>
      </c>
      <c r="D278" s="33">
        <v>22025002317</v>
      </c>
      <c r="E278" s="56" t="s">
        <v>1582</v>
      </c>
      <c r="F278" s="35">
        <v>116000</v>
      </c>
      <c r="G278" s="56" t="s">
        <v>456</v>
      </c>
      <c r="H278" s="56" t="s">
        <v>1583</v>
      </c>
      <c r="I278" s="33">
        <v>220</v>
      </c>
      <c r="J278" s="56" t="s">
        <v>352</v>
      </c>
      <c r="K278" s="56" t="s">
        <v>352</v>
      </c>
      <c r="L278" s="56" t="s">
        <v>367</v>
      </c>
      <c r="M278" s="56" t="s">
        <v>354</v>
      </c>
      <c r="N278" s="56" t="s">
        <v>355</v>
      </c>
      <c r="O278" s="32" t="s">
        <v>305</v>
      </c>
      <c r="P278" s="32" t="s">
        <v>265</v>
      </c>
      <c r="Q278" s="45" t="s">
        <v>922</v>
      </c>
      <c r="R278" s="32" t="s">
        <v>254</v>
      </c>
      <c r="S278" s="45" t="s">
        <v>291</v>
      </c>
      <c r="T278" s="42" t="str">
        <f>VLOOKUP(Tabla1[[#This Row],[AREA]],Hoja1!A:B,2,FALSE)</f>
        <v>11. Salud pública y seguridad ciudadana</v>
      </c>
      <c r="U278" s="45" t="s">
        <v>129</v>
      </c>
      <c r="V278" s="42" t="str">
        <f>VLOOKUP(Tabla1[[#This Row],[PROGRAMA]],Hoja1!A:B,2,FALSE)</f>
        <v>1321. Policía municipal</v>
      </c>
      <c r="W278" s="45">
        <v>22</v>
      </c>
      <c r="X278" s="45">
        <v>22103</v>
      </c>
    </row>
    <row r="279" spans="1:24" x14ac:dyDescent="0.25">
      <c r="A279" s="33">
        <v>220249000274</v>
      </c>
      <c r="B279" s="56" t="s">
        <v>349</v>
      </c>
      <c r="C279" s="34">
        <v>45658</v>
      </c>
      <c r="D279" s="33">
        <v>22025002258</v>
      </c>
      <c r="E279" s="56" t="s">
        <v>1340</v>
      </c>
      <c r="F279" s="35">
        <v>114933.53</v>
      </c>
      <c r="G279" s="56" t="s">
        <v>40</v>
      </c>
      <c r="H279" s="56" t="s">
        <v>1584</v>
      </c>
      <c r="I279" s="33">
        <v>220</v>
      </c>
      <c r="J279" s="56" t="s">
        <v>356</v>
      </c>
      <c r="K279" s="56" t="s">
        <v>356</v>
      </c>
      <c r="L279" s="56" t="s">
        <v>357</v>
      </c>
      <c r="M279" s="56" t="s">
        <v>354</v>
      </c>
      <c r="N279" s="56" t="s">
        <v>380</v>
      </c>
      <c r="O279" s="32" t="s">
        <v>305</v>
      </c>
      <c r="P279" s="32" t="s">
        <v>265</v>
      </c>
      <c r="Q279" s="45" t="s">
        <v>922</v>
      </c>
      <c r="R279" s="32" t="s">
        <v>254</v>
      </c>
      <c r="S279" s="45" t="s">
        <v>94</v>
      </c>
      <c r="T279" s="42" t="str">
        <f>VLOOKUP(Tabla1[[#This Row],[AREA]],Hoja1!A:B,2,FALSE)</f>
        <v>06. Educación y cultura</v>
      </c>
      <c r="U279" s="45" t="s">
        <v>170</v>
      </c>
      <c r="V279" s="42" t="str">
        <f>VLOOKUP(Tabla1[[#This Row],[PROGRAMA]],Hoja1!A:B,2,FALSE)</f>
        <v>3232. Conservación y mantenimiento centros educación infantil y primaria</v>
      </c>
      <c r="W279" s="45">
        <v>22</v>
      </c>
      <c r="X279" s="45">
        <v>22799</v>
      </c>
    </row>
    <row r="280" spans="1:24" x14ac:dyDescent="0.25">
      <c r="A280" s="33">
        <v>220249000936</v>
      </c>
      <c r="B280" s="56" t="s">
        <v>349</v>
      </c>
      <c r="C280" s="34">
        <v>45658</v>
      </c>
      <c r="D280" s="33">
        <v>22025002137</v>
      </c>
      <c r="E280" s="56" t="s">
        <v>1231</v>
      </c>
      <c r="F280" s="35">
        <v>114583.33</v>
      </c>
      <c r="G280" s="56" t="s">
        <v>325</v>
      </c>
      <c r="H280" s="56" t="s">
        <v>1585</v>
      </c>
      <c r="I280" s="33">
        <v>220</v>
      </c>
      <c r="J280" s="56" t="s">
        <v>352</v>
      </c>
      <c r="K280" s="56" t="s">
        <v>352</v>
      </c>
      <c r="L280" s="56" t="s">
        <v>357</v>
      </c>
      <c r="M280" s="56" t="s">
        <v>354</v>
      </c>
      <c r="N280" s="56" t="s">
        <v>355</v>
      </c>
      <c r="O280" s="32" t="s">
        <v>305</v>
      </c>
      <c r="P280" s="32" t="s">
        <v>265</v>
      </c>
      <c r="Q280" s="45" t="s">
        <v>922</v>
      </c>
      <c r="R280" s="32" t="s">
        <v>254</v>
      </c>
      <c r="S280" s="45" t="s">
        <v>291</v>
      </c>
      <c r="T280" s="42" t="str">
        <f>VLOOKUP(Tabla1[[#This Row],[AREA]],Hoja1!A:B,2,FALSE)</f>
        <v>11. Salud pública y seguridad ciudadana</v>
      </c>
      <c r="U280" s="45" t="s">
        <v>141</v>
      </c>
      <c r="V280" s="42" t="str">
        <f>VLOOKUP(Tabla1[[#This Row],[PROGRAMA]],Hoja1!A:B,2,FALSE)</f>
        <v>1621. Recogida de residuos</v>
      </c>
      <c r="W280" s="45">
        <v>22</v>
      </c>
      <c r="X280" s="45">
        <v>22700</v>
      </c>
    </row>
    <row r="281" spans="1:24" x14ac:dyDescent="0.25">
      <c r="A281" s="33">
        <v>220239000064</v>
      </c>
      <c r="B281" s="56" t="s">
        <v>349</v>
      </c>
      <c r="C281" s="34">
        <v>45658</v>
      </c>
      <c r="D281" s="33">
        <v>22025001615</v>
      </c>
      <c r="E281" s="56" t="s">
        <v>1194</v>
      </c>
      <c r="F281" s="35">
        <v>113424.66</v>
      </c>
      <c r="G281" s="56" t="s">
        <v>364</v>
      </c>
      <c r="H281" s="56" t="s">
        <v>1586</v>
      </c>
      <c r="I281" s="33">
        <v>220</v>
      </c>
      <c r="J281" s="56" t="s">
        <v>365</v>
      </c>
      <c r="K281" s="56" t="s">
        <v>365</v>
      </c>
      <c r="L281" s="56" t="s">
        <v>357</v>
      </c>
      <c r="M281" s="56" t="s">
        <v>354</v>
      </c>
      <c r="N281" s="56" t="s">
        <v>355</v>
      </c>
      <c r="O281" s="32" t="s">
        <v>305</v>
      </c>
      <c r="P281" s="32" t="s">
        <v>265</v>
      </c>
      <c r="Q281" s="45" t="s">
        <v>922</v>
      </c>
      <c r="R281" s="32" t="s">
        <v>254</v>
      </c>
      <c r="S281" s="45" t="s">
        <v>291</v>
      </c>
      <c r="T281" s="42" t="str">
        <f>VLOOKUP(Tabla1[[#This Row],[AREA]],Hoja1!A:B,2,FALSE)</f>
        <v>11. Salud pública y seguridad ciudadana</v>
      </c>
      <c r="U281" s="45" t="s">
        <v>129</v>
      </c>
      <c r="V281" s="42" t="str">
        <f>VLOOKUP(Tabla1[[#This Row],[PROGRAMA]],Hoja1!A:B,2,FALSE)</f>
        <v>1321. Policía municipal</v>
      </c>
      <c r="W281" s="45">
        <v>22</v>
      </c>
      <c r="X281" s="45">
        <v>22701</v>
      </c>
    </row>
    <row r="282" spans="1:24" x14ac:dyDescent="0.25">
      <c r="A282" s="33">
        <v>220250001275</v>
      </c>
      <c r="B282" s="56" t="s">
        <v>349</v>
      </c>
      <c r="C282" s="34">
        <v>45702</v>
      </c>
      <c r="D282" s="33">
        <v>22025001314</v>
      </c>
      <c r="E282" s="56" t="s">
        <v>1208</v>
      </c>
      <c r="F282" s="35">
        <v>3429.14</v>
      </c>
      <c r="G282" s="56" t="s">
        <v>1587</v>
      </c>
      <c r="H282" s="56" t="s">
        <v>1588</v>
      </c>
      <c r="I282" s="33">
        <v>220</v>
      </c>
      <c r="J282" s="56" t="s">
        <v>725</v>
      </c>
      <c r="K282" s="56" t="s">
        <v>725</v>
      </c>
      <c r="L282" s="56" t="s">
        <v>357</v>
      </c>
      <c r="M282" s="56" t="s">
        <v>458</v>
      </c>
      <c r="N282" s="56" t="s">
        <v>429</v>
      </c>
      <c r="O282" s="32" t="s">
        <v>310</v>
      </c>
      <c r="P282" s="32" t="s">
        <v>265</v>
      </c>
      <c r="Q282" s="45" t="s">
        <v>922</v>
      </c>
      <c r="R282" s="32" t="s">
        <v>254</v>
      </c>
      <c r="S282" s="45" t="s">
        <v>89</v>
      </c>
      <c r="T282" s="42" t="str">
        <f>VLOOKUP(Tabla1[[#This Row],[AREA]],Hoja1!A:B,2,FALSE)</f>
        <v>01. Alcaldía</v>
      </c>
      <c r="U282" s="45" t="s">
        <v>294</v>
      </c>
      <c r="V282" s="42" t="str">
        <f>VLOOKUP(Tabla1[[#This Row],[PROGRAMA]],Hoja1!A:B,2,FALSE)</f>
        <v>4331. Desarrollo empresarial</v>
      </c>
      <c r="W282" s="45">
        <v>22</v>
      </c>
      <c r="X282" s="45">
        <v>22799</v>
      </c>
    </row>
    <row r="283" spans="1:24" x14ac:dyDescent="0.25">
      <c r="A283" s="33">
        <v>220250005727</v>
      </c>
      <c r="B283" s="56" t="s">
        <v>349</v>
      </c>
      <c r="C283" s="34">
        <v>45743</v>
      </c>
      <c r="D283" s="33">
        <v>22025003145</v>
      </c>
      <c r="E283" s="56" t="s">
        <v>1589</v>
      </c>
      <c r="F283" s="35">
        <v>3404.15</v>
      </c>
      <c r="G283" s="56" t="s">
        <v>345</v>
      </c>
      <c r="H283" s="56" t="s">
        <v>1590</v>
      </c>
      <c r="I283" s="33">
        <v>220</v>
      </c>
      <c r="J283" s="56" t="s">
        <v>356</v>
      </c>
      <c r="K283" s="56" t="s">
        <v>356</v>
      </c>
      <c r="L283" s="56" t="s">
        <v>367</v>
      </c>
      <c r="M283" s="56" t="s">
        <v>458</v>
      </c>
      <c r="N283" s="56" t="s">
        <v>429</v>
      </c>
      <c r="O283" s="32" t="s">
        <v>310</v>
      </c>
      <c r="P283" s="32" t="s">
        <v>265</v>
      </c>
      <c r="Q283" s="45" t="s">
        <v>922</v>
      </c>
      <c r="R283" s="32" t="s">
        <v>254</v>
      </c>
      <c r="S283" s="45" t="s">
        <v>291</v>
      </c>
      <c r="T283" s="42" t="str">
        <f>VLOOKUP(Tabla1[[#This Row],[AREA]],Hoja1!A:B,2,FALSE)</f>
        <v>11. Salud pública y seguridad ciudadana</v>
      </c>
      <c r="U283" s="45" t="s">
        <v>164</v>
      </c>
      <c r="V283" s="42" t="str">
        <f>VLOOKUP(Tabla1[[#This Row],[PROGRAMA]],Hoja1!A:B,2,FALSE)</f>
        <v>3111. Protección de la salubridad pública</v>
      </c>
      <c r="W283" s="45">
        <v>22</v>
      </c>
      <c r="X283" s="45">
        <v>22104</v>
      </c>
    </row>
    <row r="284" spans="1:24" x14ac:dyDescent="0.25">
      <c r="A284" s="33">
        <v>220249000654</v>
      </c>
      <c r="B284" s="56" t="s">
        <v>349</v>
      </c>
      <c r="C284" s="34">
        <v>45658</v>
      </c>
      <c r="D284" s="33">
        <v>22025001989</v>
      </c>
      <c r="E284" s="56" t="s">
        <v>1355</v>
      </c>
      <c r="F284" s="35">
        <v>3373.72</v>
      </c>
      <c r="G284" s="56" t="s">
        <v>86</v>
      </c>
      <c r="H284" s="56" t="s">
        <v>1591</v>
      </c>
      <c r="I284" s="33">
        <v>220</v>
      </c>
      <c r="J284" s="56" t="s">
        <v>356</v>
      </c>
      <c r="K284" s="56" t="s">
        <v>356</v>
      </c>
      <c r="L284" s="56" t="s">
        <v>357</v>
      </c>
      <c r="M284" s="56" t="s">
        <v>458</v>
      </c>
      <c r="N284" s="56" t="s">
        <v>429</v>
      </c>
      <c r="O284" s="32" t="s">
        <v>310</v>
      </c>
      <c r="P284" s="32" t="s">
        <v>265</v>
      </c>
      <c r="Q284" s="45" t="s">
        <v>922</v>
      </c>
      <c r="R284" s="32" t="s">
        <v>254</v>
      </c>
      <c r="S284" s="45" t="s">
        <v>98</v>
      </c>
      <c r="T284" s="42" t="str">
        <f>VLOOKUP(Tabla1[[#This Row],[AREA]],Hoja1!A:B,2,FALSE)</f>
        <v>10. Personas mayores, familia y servicios sociales</v>
      </c>
      <c r="U284" s="45" t="s">
        <v>155</v>
      </c>
      <c r="V284" s="42" t="str">
        <f>VLOOKUP(Tabla1[[#This Row],[PROGRAMA]],Hoja1!A:B,2,FALSE)</f>
        <v>2312. Iniciativas sociales</v>
      </c>
      <c r="W284" s="45">
        <v>21</v>
      </c>
      <c r="X284" s="45">
        <v>213</v>
      </c>
    </row>
    <row r="285" spans="1:24" x14ac:dyDescent="0.25">
      <c r="A285" s="33">
        <v>220250004201</v>
      </c>
      <c r="B285" s="56" t="s">
        <v>349</v>
      </c>
      <c r="C285" s="34">
        <v>45734</v>
      </c>
      <c r="D285" s="33">
        <v>22025002895</v>
      </c>
      <c r="E285" s="56" t="s">
        <v>1462</v>
      </c>
      <c r="F285" s="35">
        <v>3368.64</v>
      </c>
      <c r="G285" s="56" t="s">
        <v>975</v>
      </c>
      <c r="H285" s="56" t="s">
        <v>1593</v>
      </c>
      <c r="I285" s="33">
        <v>220</v>
      </c>
      <c r="J285" s="56" t="s">
        <v>356</v>
      </c>
      <c r="K285" s="56" t="s">
        <v>356</v>
      </c>
      <c r="L285" s="56" t="s">
        <v>357</v>
      </c>
      <c r="M285" s="56" t="s">
        <v>458</v>
      </c>
      <c r="N285" s="56" t="s">
        <v>429</v>
      </c>
      <c r="O285" s="32" t="s">
        <v>310</v>
      </c>
      <c r="P285" s="32" t="s">
        <v>265</v>
      </c>
      <c r="Q285" s="45" t="s">
        <v>922</v>
      </c>
      <c r="R285" s="32" t="s">
        <v>254</v>
      </c>
      <c r="S285" s="45" t="s">
        <v>98</v>
      </c>
      <c r="T285" s="42" t="str">
        <f>VLOOKUP(Tabla1[[#This Row],[AREA]],Hoja1!A:B,2,FALSE)</f>
        <v>10. Personas mayores, familia y servicios sociales</v>
      </c>
      <c r="U285" s="45" t="s">
        <v>153</v>
      </c>
      <c r="V285" s="42" t="str">
        <f>VLOOKUP(Tabla1[[#This Row],[PROGRAMA]],Hoja1!A:B,2,FALSE)</f>
        <v>2311. Intervención social</v>
      </c>
      <c r="W285" s="45">
        <v>21</v>
      </c>
      <c r="X285" s="45">
        <v>212</v>
      </c>
    </row>
    <row r="286" spans="1:24" x14ac:dyDescent="0.25">
      <c r="A286" s="33">
        <v>220250006423</v>
      </c>
      <c r="B286" s="56" t="s">
        <v>526</v>
      </c>
      <c r="C286" s="34">
        <v>45744</v>
      </c>
      <c r="D286" s="33">
        <v>22025001126</v>
      </c>
      <c r="E286" s="56" t="s">
        <v>1594</v>
      </c>
      <c r="F286" s="35">
        <v>49.8</v>
      </c>
      <c r="G286" s="56" t="s">
        <v>50</v>
      </c>
      <c r="H286" s="56" t="s">
        <v>1595</v>
      </c>
      <c r="I286" s="33">
        <v>300</v>
      </c>
      <c r="J286" s="56" t="s">
        <v>356</v>
      </c>
      <c r="K286" s="56" t="s">
        <v>356</v>
      </c>
      <c r="L286" s="56" t="s">
        <v>367</v>
      </c>
      <c r="M286" s="56" t="s">
        <v>354</v>
      </c>
      <c r="N286" s="56" t="s">
        <v>355</v>
      </c>
      <c r="O286" s="32" t="s">
        <v>309</v>
      </c>
      <c r="P286" s="32" t="s">
        <v>265</v>
      </c>
      <c r="Q286" s="45" t="s">
        <v>922</v>
      </c>
      <c r="R286" s="32" t="s">
        <v>254</v>
      </c>
      <c r="S286" s="45" t="s">
        <v>291</v>
      </c>
      <c r="T286" s="42" t="str">
        <f>VLOOKUP(Tabla1[[#This Row],[AREA]],Hoja1!A:B,2,FALSE)</f>
        <v>11. Salud pública y seguridad ciudadana</v>
      </c>
      <c r="U286" s="45" t="s">
        <v>141</v>
      </c>
      <c r="V286" s="42" t="str">
        <f>VLOOKUP(Tabla1[[#This Row],[PROGRAMA]],Hoja1!A:B,2,FALSE)</f>
        <v>1621. Recogida de residuos</v>
      </c>
      <c r="W286" s="45">
        <v>22</v>
      </c>
      <c r="X286" s="45">
        <v>22104</v>
      </c>
    </row>
    <row r="287" spans="1:24" x14ac:dyDescent="0.25">
      <c r="A287" s="33">
        <v>220250006419</v>
      </c>
      <c r="B287" s="56" t="s">
        <v>526</v>
      </c>
      <c r="C287" s="34">
        <v>45744</v>
      </c>
      <c r="D287" s="33">
        <v>22025001126</v>
      </c>
      <c r="E287" s="56" t="s">
        <v>1594</v>
      </c>
      <c r="F287" s="35">
        <v>57.38</v>
      </c>
      <c r="G287" s="56" t="s">
        <v>50</v>
      </c>
      <c r="H287" s="56" t="s">
        <v>1596</v>
      </c>
      <c r="I287" s="33">
        <v>300</v>
      </c>
      <c r="J287" s="56" t="s">
        <v>356</v>
      </c>
      <c r="K287" s="56" t="s">
        <v>356</v>
      </c>
      <c r="L287" s="56" t="s">
        <v>367</v>
      </c>
      <c r="M287" s="56" t="s">
        <v>354</v>
      </c>
      <c r="N287" s="56" t="s">
        <v>355</v>
      </c>
      <c r="O287" s="32" t="s">
        <v>309</v>
      </c>
      <c r="P287" s="32" t="s">
        <v>265</v>
      </c>
      <c r="Q287" s="45" t="s">
        <v>922</v>
      </c>
      <c r="R287" s="32" t="s">
        <v>254</v>
      </c>
      <c r="S287" s="45" t="s">
        <v>291</v>
      </c>
      <c r="T287" s="42" t="str">
        <f>VLOOKUP(Tabla1[[#This Row],[AREA]],Hoja1!A:B,2,FALSE)</f>
        <v>11. Salud pública y seguridad ciudadana</v>
      </c>
      <c r="U287" s="45" t="s">
        <v>141</v>
      </c>
      <c r="V287" s="42" t="str">
        <f>VLOOKUP(Tabla1[[#This Row],[PROGRAMA]],Hoja1!A:B,2,FALSE)</f>
        <v>1621. Recogida de residuos</v>
      </c>
      <c r="W287" s="45">
        <v>22</v>
      </c>
      <c r="X287" s="45">
        <v>22104</v>
      </c>
    </row>
    <row r="288" spans="1:24" x14ac:dyDescent="0.25">
      <c r="A288" s="33">
        <v>220250006499</v>
      </c>
      <c r="B288" s="56" t="s">
        <v>526</v>
      </c>
      <c r="C288" s="34">
        <v>45744</v>
      </c>
      <c r="D288" s="33">
        <v>22025001126</v>
      </c>
      <c r="E288" s="56" t="s">
        <v>1594</v>
      </c>
      <c r="F288" s="35">
        <v>59.41</v>
      </c>
      <c r="G288" s="56" t="s">
        <v>50</v>
      </c>
      <c r="H288" s="56" t="s">
        <v>1597</v>
      </c>
      <c r="I288" s="33">
        <v>300</v>
      </c>
      <c r="J288" s="56" t="s">
        <v>356</v>
      </c>
      <c r="K288" s="56" t="s">
        <v>356</v>
      </c>
      <c r="L288" s="56" t="s">
        <v>367</v>
      </c>
      <c r="M288" s="56" t="s">
        <v>354</v>
      </c>
      <c r="N288" s="56" t="s">
        <v>355</v>
      </c>
      <c r="O288" s="32" t="s">
        <v>309</v>
      </c>
      <c r="P288" s="32" t="s">
        <v>265</v>
      </c>
      <c r="Q288" s="45" t="s">
        <v>922</v>
      </c>
      <c r="R288" s="32" t="s">
        <v>254</v>
      </c>
      <c r="S288" s="45" t="s">
        <v>291</v>
      </c>
      <c r="T288" s="42" t="str">
        <f>VLOOKUP(Tabla1[[#This Row],[AREA]],Hoja1!A:B,2,FALSE)</f>
        <v>11. Salud pública y seguridad ciudadana</v>
      </c>
      <c r="U288" s="45" t="s">
        <v>141</v>
      </c>
      <c r="V288" s="42" t="str">
        <f>VLOOKUP(Tabla1[[#This Row],[PROGRAMA]],Hoja1!A:B,2,FALSE)</f>
        <v>1621. Recogida de residuos</v>
      </c>
      <c r="W288" s="45">
        <v>22</v>
      </c>
      <c r="X288" s="45">
        <v>22104</v>
      </c>
    </row>
    <row r="289" spans="1:24" x14ac:dyDescent="0.25">
      <c r="A289" s="33">
        <v>220250006817</v>
      </c>
      <c r="B289" s="56" t="s">
        <v>526</v>
      </c>
      <c r="C289" s="34">
        <v>45744</v>
      </c>
      <c r="D289" s="33">
        <v>22025001126</v>
      </c>
      <c r="E289" s="56" t="s">
        <v>1594</v>
      </c>
      <c r="F289" s="35">
        <v>215.82</v>
      </c>
      <c r="G289" s="56" t="s">
        <v>50</v>
      </c>
      <c r="H289" s="56" t="s">
        <v>1598</v>
      </c>
      <c r="I289" s="33">
        <v>300</v>
      </c>
      <c r="J289" s="56" t="s">
        <v>356</v>
      </c>
      <c r="K289" s="56" t="s">
        <v>356</v>
      </c>
      <c r="L289" s="56" t="s">
        <v>367</v>
      </c>
      <c r="M289" s="56" t="s">
        <v>354</v>
      </c>
      <c r="N289" s="56" t="s">
        <v>355</v>
      </c>
      <c r="O289" s="32" t="s">
        <v>309</v>
      </c>
      <c r="P289" s="32" t="s">
        <v>265</v>
      </c>
      <c r="Q289" s="45" t="s">
        <v>922</v>
      </c>
      <c r="R289" s="32" t="s">
        <v>254</v>
      </c>
      <c r="S289" s="45" t="s">
        <v>291</v>
      </c>
      <c r="T289" s="42" t="str">
        <f>VLOOKUP(Tabla1[[#This Row],[AREA]],Hoja1!A:B,2,FALSE)</f>
        <v>11. Salud pública y seguridad ciudadana</v>
      </c>
      <c r="U289" s="45" t="s">
        <v>141</v>
      </c>
      <c r="V289" s="42" t="str">
        <f>VLOOKUP(Tabla1[[#This Row],[PROGRAMA]],Hoja1!A:B,2,FALSE)</f>
        <v>1621. Recogida de residuos</v>
      </c>
      <c r="W289" s="45">
        <v>22</v>
      </c>
      <c r="X289" s="45">
        <v>22104</v>
      </c>
    </row>
    <row r="290" spans="1:24" x14ac:dyDescent="0.25">
      <c r="A290" s="33">
        <v>220250006961</v>
      </c>
      <c r="B290" s="56" t="s">
        <v>526</v>
      </c>
      <c r="C290" s="34">
        <v>45744</v>
      </c>
      <c r="D290" s="33">
        <v>22025001132</v>
      </c>
      <c r="E290" s="56" t="s">
        <v>1599</v>
      </c>
      <c r="F290" s="35">
        <v>852.23</v>
      </c>
      <c r="G290" s="56" t="s">
        <v>50</v>
      </c>
      <c r="H290" s="56" t="s">
        <v>1600</v>
      </c>
      <c r="I290" s="33">
        <v>300</v>
      </c>
      <c r="J290" s="56" t="s">
        <v>356</v>
      </c>
      <c r="K290" s="56" t="s">
        <v>356</v>
      </c>
      <c r="L290" s="56" t="s">
        <v>367</v>
      </c>
      <c r="M290" s="56" t="s">
        <v>354</v>
      </c>
      <c r="N290" s="56" t="s">
        <v>355</v>
      </c>
      <c r="O290" s="32" t="s">
        <v>309</v>
      </c>
      <c r="P290" s="32" t="s">
        <v>265</v>
      </c>
      <c r="Q290" s="45" t="s">
        <v>922</v>
      </c>
      <c r="R290" s="32" t="s">
        <v>254</v>
      </c>
      <c r="S290" s="45" t="s">
        <v>291</v>
      </c>
      <c r="T290" s="42" t="str">
        <f>VLOOKUP(Tabla1[[#This Row],[AREA]],Hoja1!A:B,2,FALSE)</f>
        <v>11. Salud pública y seguridad ciudadana</v>
      </c>
      <c r="U290" s="45" t="s">
        <v>144</v>
      </c>
      <c r="V290" s="42" t="str">
        <f>VLOOKUP(Tabla1[[#This Row],[PROGRAMA]],Hoja1!A:B,2,FALSE)</f>
        <v>1631. Limpieza viaria</v>
      </c>
      <c r="W290" s="45">
        <v>22</v>
      </c>
      <c r="X290" s="45">
        <v>22199</v>
      </c>
    </row>
    <row r="291" spans="1:24" x14ac:dyDescent="0.25">
      <c r="A291" s="33">
        <v>220249000183</v>
      </c>
      <c r="B291" s="56" t="s">
        <v>349</v>
      </c>
      <c r="C291" s="34">
        <v>45658</v>
      </c>
      <c r="D291" s="33">
        <v>22025001875</v>
      </c>
      <c r="E291" s="56" t="s">
        <v>1422</v>
      </c>
      <c r="F291" s="35">
        <v>3366.32</v>
      </c>
      <c r="G291" s="56" t="s">
        <v>802</v>
      </c>
      <c r="H291" s="56" t="s">
        <v>1601</v>
      </c>
      <c r="I291" s="33">
        <v>220</v>
      </c>
      <c r="J291" s="56" t="s">
        <v>356</v>
      </c>
      <c r="K291" s="56" t="s">
        <v>356</v>
      </c>
      <c r="L291" s="56" t="s">
        <v>357</v>
      </c>
      <c r="M291" s="56" t="s">
        <v>458</v>
      </c>
      <c r="N291" s="56" t="s">
        <v>429</v>
      </c>
      <c r="O291" s="32" t="s">
        <v>310</v>
      </c>
      <c r="P291" s="32" t="s">
        <v>265</v>
      </c>
      <c r="Q291" s="45" t="s">
        <v>922</v>
      </c>
      <c r="R291" s="32" t="s">
        <v>254</v>
      </c>
      <c r="S291" s="45" t="s">
        <v>89</v>
      </c>
      <c r="T291" s="42" t="str">
        <f>VLOOKUP(Tabla1[[#This Row],[AREA]],Hoja1!A:B,2,FALSE)</f>
        <v>01. Alcaldía</v>
      </c>
      <c r="U291" s="45" t="s">
        <v>210</v>
      </c>
      <c r="V291" s="42" t="str">
        <f>VLOOKUP(Tabla1[[#This Row],[PROGRAMA]],Hoja1!A:B,2,FALSE)</f>
        <v>9205. Imprenta municipal</v>
      </c>
      <c r="W291" s="45">
        <v>20</v>
      </c>
      <c r="X291" s="45">
        <v>203</v>
      </c>
    </row>
    <row r="292" spans="1:24" x14ac:dyDescent="0.25">
      <c r="A292" s="33">
        <v>220249000711</v>
      </c>
      <c r="B292" s="56" t="s">
        <v>349</v>
      </c>
      <c r="C292" s="34">
        <v>45658</v>
      </c>
      <c r="D292" s="33">
        <v>22025001999</v>
      </c>
      <c r="E292" s="56" t="s">
        <v>1300</v>
      </c>
      <c r="F292" s="35">
        <v>3307.38</v>
      </c>
      <c r="G292" s="56" t="s">
        <v>47</v>
      </c>
      <c r="H292" s="56" t="s">
        <v>1603</v>
      </c>
      <c r="I292" s="33">
        <v>220</v>
      </c>
      <c r="J292" s="56" t="s">
        <v>356</v>
      </c>
      <c r="K292" s="56" t="s">
        <v>356</v>
      </c>
      <c r="L292" s="56" t="s">
        <v>357</v>
      </c>
      <c r="M292" s="56" t="s">
        <v>458</v>
      </c>
      <c r="N292" s="56" t="s">
        <v>429</v>
      </c>
      <c r="O292" s="32" t="s">
        <v>310</v>
      </c>
      <c r="P292" s="32" t="s">
        <v>265</v>
      </c>
      <c r="Q292" s="45" t="s">
        <v>922</v>
      </c>
      <c r="R292" s="32" t="s">
        <v>254</v>
      </c>
      <c r="S292" s="45" t="s">
        <v>94</v>
      </c>
      <c r="T292" s="42" t="str">
        <f>VLOOKUP(Tabla1[[#This Row],[AREA]],Hoja1!A:B,2,FALSE)</f>
        <v>06. Educación y cultura</v>
      </c>
      <c r="U292" s="45" t="s">
        <v>168</v>
      </c>
      <c r="V292" s="42" t="str">
        <f>VLOOKUP(Tabla1[[#This Row],[PROGRAMA]],Hoja1!A:B,2,FALSE)</f>
        <v>3231. Escuelas infantiles</v>
      </c>
      <c r="W292" s="45">
        <v>21</v>
      </c>
      <c r="X292" s="45">
        <v>213</v>
      </c>
    </row>
    <row r="293" spans="1:24" x14ac:dyDescent="0.25">
      <c r="A293" s="33">
        <v>220249000577</v>
      </c>
      <c r="B293" s="56" t="s">
        <v>349</v>
      </c>
      <c r="C293" s="34">
        <v>45658</v>
      </c>
      <c r="D293" s="33">
        <v>22025001968</v>
      </c>
      <c r="E293" s="56" t="s">
        <v>1264</v>
      </c>
      <c r="F293" s="35">
        <v>3200</v>
      </c>
      <c r="G293" s="56" t="s">
        <v>724</v>
      </c>
      <c r="H293" s="56" t="s">
        <v>1604</v>
      </c>
      <c r="I293" s="33">
        <v>220</v>
      </c>
      <c r="J293" s="56" t="s">
        <v>356</v>
      </c>
      <c r="K293" s="56" t="s">
        <v>356</v>
      </c>
      <c r="L293" s="56" t="s">
        <v>357</v>
      </c>
      <c r="M293" s="56" t="s">
        <v>458</v>
      </c>
      <c r="N293" s="56" t="s">
        <v>429</v>
      </c>
      <c r="O293" s="32" t="s">
        <v>310</v>
      </c>
      <c r="P293" s="32" t="s">
        <v>265</v>
      </c>
      <c r="Q293" s="45" t="s">
        <v>922</v>
      </c>
      <c r="R293" s="32" t="s">
        <v>254</v>
      </c>
      <c r="S293" s="45" t="s">
        <v>94</v>
      </c>
      <c r="T293" s="42" t="str">
        <f>VLOOKUP(Tabla1[[#This Row],[AREA]],Hoja1!A:B,2,FALSE)</f>
        <v>06. Educación y cultura</v>
      </c>
      <c r="U293" s="45" t="s">
        <v>172</v>
      </c>
      <c r="V293" s="42" t="str">
        <f>VLOOKUP(Tabla1[[#This Row],[PROGRAMA]],Hoja1!A:B,2,FALSE)</f>
        <v>3261. Servicios complementarios de educación</v>
      </c>
      <c r="W293" s="45">
        <v>22</v>
      </c>
      <c r="X293" s="45">
        <v>22799</v>
      </c>
    </row>
    <row r="294" spans="1:24" x14ac:dyDescent="0.25">
      <c r="A294" s="33">
        <v>220249000208</v>
      </c>
      <c r="B294" s="56" t="s">
        <v>349</v>
      </c>
      <c r="C294" s="34">
        <v>45658</v>
      </c>
      <c r="D294" s="33">
        <v>22025001879</v>
      </c>
      <c r="E294" s="56" t="s">
        <v>1208</v>
      </c>
      <c r="F294" s="35">
        <v>9973.33</v>
      </c>
      <c r="G294" s="56" t="s">
        <v>1039</v>
      </c>
      <c r="H294" s="56" t="s">
        <v>1608</v>
      </c>
      <c r="I294" s="33">
        <v>220</v>
      </c>
      <c r="J294" s="56" t="s">
        <v>356</v>
      </c>
      <c r="K294" s="56" t="s">
        <v>356</v>
      </c>
      <c r="L294" s="56" t="s">
        <v>357</v>
      </c>
      <c r="M294" s="56" t="s">
        <v>458</v>
      </c>
      <c r="N294" s="56" t="s">
        <v>429</v>
      </c>
      <c r="O294" s="32" t="s">
        <v>310</v>
      </c>
      <c r="P294" s="32" t="s">
        <v>265</v>
      </c>
      <c r="Q294" s="45" t="s">
        <v>922</v>
      </c>
      <c r="R294" s="32" t="s">
        <v>254</v>
      </c>
      <c r="S294" s="45" t="s">
        <v>89</v>
      </c>
      <c r="T294" s="42" t="str">
        <f>VLOOKUP(Tabla1[[#This Row],[AREA]],Hoja1!A:B,2,FALSE)</f>
        <v>01. Alcaldía</v>
      </c>
      <c r="U294" s="45" t="s">
        <v>294</v>
      </c>
      <c r="V294" s="42" t="str">
        <f>VLOOKUP(Tabla1[[#This Row],[PROGRAMA]],Hoja1!A:B,2,FALSE)</f>
        <v>4331. Desarrollo empresarial</v>
      </c>
      <c r="W294" s="45">
        <v>22</v>
      </c>
      <c r="X294" s="45">
        <v>22799</v>
      </c>
    </row>
    <row r="295" spans="1:24" x14ac:dyDescent="0.25">
      <c r="A295" s="33">
        <v>220250006919</v>
      </c>
      <c r="B295" s="56" t="s">
        <v>526</v>
      </c>
      <c r="C295" s="34">
        <v>45744</v>
      </c>
      <c r="D295" s="33">
        <v>22025001128</v>
      </c>
      <c r="E295" s="56" t="s">
        <v>1498</v>
      </c>
      <c r="F295" s="35">
        <v>5866.08</v>
      </c>
      <c r="G295" s="56" t="s">
        <v>43</v>
      </c>
      <c r="H295" s="56" t="s">
        <v>1609</v>
      </c>
      <c r="I295" s="33">
        <v>300</v>
      </c>
      <c r="J295" s="56" t="s">
        <v>624</v>
      </c>
      <c r="K295" s="56" t="s">
        <v>352</v>
      </c>
      <c r="L295" s="56" t="s">
        <v>367</v>
      </c>
      <c r="M295" s="56" t="s">
        <v>354</v>
      </c>
      <c r="N295" s="56" t="s">
        <v>355</v>
      </c>
      <c r="O295" s="32" t="s">
        <v>309</v>
      </c>
      <c r="P295" s="32" t="s">
        <v>265</v>
      </c>
      <c r="Q295" s="45" t="s">
        <v>922</v>
      </c>
      <c r="R295" s="32" t="s">
        <v>254</v>
      </c>
      <c r="S295" s="45" t="s">
        <v>291</v>
      </c>
      <c r="T295" s="42" t="str">
        <f>VLOOKUP(Tabla1[[#This Row],[AREA]],Hoja1!A:B,2,FALSE)</f>
        <v>11. Salud pública y seguridad ciudadana</v>
      </c>
      <c r="U295" s="45" t="s">
        <v>141</v>
      </c>
      <c r="V295" s="42" t="str">
        <f>VLOOKUP(Tabla1[[#This Row],[PROGRAMA]],Hoja1!A:B,2,FALSE)</f>
        <v>1621. Recogida de residuos</v>
      </c>
      <c r="W295" s="45">
        <v>22</v>
      </c>
      <c r="X295" s="45">
        <v>22199</v>
      </c>
    </row>
    <row r="296" spans="1:24" x14ac:dyDescent="0.25">
      <c r="A296" s="33">
        <v>220249000920</v>
      </c>
      <c r="B296" s="56" t="s">
        <v>349</v>
      </c>
      <c r="C296" s="34">
        <v>45658</v>
      </c>
      <c r="D296" s="33">
        <v>22025002123</v>
      </c>
      <c r="E296" s="56" t="s">
        <v>1200</v>
      </c>
      <c r="F296" s="35">
        <v>3015.48</v>
      </c>
      <c r="G296" s="56" t="s">
        <v>446</v>
      </c>
      <c r="H296" s="56" t="s">
        <v>1611</v>
      </c>
      <c r="I296" s="33">
        <v>220</v>
      </c>
      <c r="J296" s="56" t="s">
        <v>356</v>
      </c>
      <c r="K296" s="56" t="s">
        <v>356</v>
      </c>
      <c r="L296" s="56" t="s">
        <v>357</v>
      </c>
      <c r="M296" s="56" t="s">
        <v>354</v>
      </c>
      <c r="N296" s="56" t="s">
        <v>355</v>
      </c>
      <c r="O296" s="32" t="s">
        <v>305</v>
      </c>
      <c r="P296" s="32" t="s">
        <v>265</v>
      </c>
      <c r="Q296" s="45" t="s">
        <v>922</v>
      </c>
      <c r="R296" s="32" t="s">
        <v>254</v>
      </c>
      <c r="S296" s="45" t="s">
        <v>98</v>
      </c>
      <c r="T296" s="42" t="str">
        <f>VLOOKUP(Tabla1[[#This Row],[AREA]],Hoja1!A:B,2,FALSE)</f>
        <v>10. Personas mayores, familia y servicios sociales</v>
      </c>
      <c r="U296" s="45" t="s">
        <v>153</v>
      </c>
      <c r="V296" s="42" t="str">
        <f>VLOOKUP(Tabla1[[#This Row],[PROGRAMA]],Hoja1!A:B,2,FALSE)</f>
        <v>2311. Intervención social</v>
      </c>
      <c r="W296" s="45">
        <v>22</v>
      </c>
      <c r="X296" s="45">
        <v>22700</v>
      </c>
    </row>
    <row r="297" spans="1:24" x14ac:dyDescent="0.25">
      <c r="A297" s="33">
        <v>220250001279</v>
      </c>
      <c r="B297" s="56" t="s">
        <v>349</v>
      </c>
      <c r="C297" s="34">
        <v>45702</v>
      </c>
      <c r="D297" s="33">
        <v>22025001121</v>
      </c>
      <c r="E297" s="56" t="s">
        <v>1612</v>
      </c>
      <c r="F297" s="35">
        <v>3000</v>
      </c>
      <c r="G297" s="56" t="s">
        <v>75</v>
      </c>
      <c r="H297" s="56" t="s">
        <v>1613</v>
      </c>
      <c r="I297" s="33">
        <v>220</v>
      </c>
      <c r="J297" s="56" t="s">
        <v>569</v>
      </c>
      <c r="K297" s="56" t="s">
        <v>356</v>
      </c>
      <c r="L297" s="56" t="s">
        <v>357</v>
      </c>
      <c r="M297" s="56" t="s">
        <v>458</v>
      </c>
      <c r="N297" s="56" t="s">
        <v>429</v>
      </c>
      <c r="O297" s="32" t="s">
        <v>310</v>
      </c>
      <c r="P297" s="32" t="s">
        <v>265</v>
      </c>
      <c r="Q297" s="45" t="s">
        <v>922</v>
      </c>
      <c r="R297" s="32" t="s">
        <v>254</v>
      </c>
      <c r="S297" s="45" t="s">
        <v>95</v>
      </c>
      <c r="T297" s="42" t="str">
        <f>VLOOKUP(Tabla1[[#This Row],[AREA]],Hoja1!A:B,2,FALSE)</f>
        <v>07. Medio ambiente</v>
      </c>
      <c r="U297" s="45" t="s">
        <v>149</v>
      </c>
      <c r="V297" s="42" t="str">
        <f>VLOOKUP(Tabla1[[#This Row],[PROGRAMA]],Hoja1!A:B,2,FALSE)</f>
        <v>1711. Parques y jardines</v>
      </c>
      <c r="W297" s="45">
        <v>21</v>
      </c>
      <c r="X297" s="45">
        <v>213</v>
      </c>
    </row>
    <row r="298" spans="1:24" x14ac:dyDescent="0.25">
      <c r="A298" s="33">
        <v>220250001509</v>
      </c>
      <c r="B298" s="56" t="s">
        <v>349</v>
      </c>
      <c r="C298" s="34">
        <v>45707</v>
      </c>
      <c r="D298" s="33">
        <v>22025001426</v>
      </c>
      <c r="E298" s="56" t="s">
        <v>1614</v>
      </c>
      <c r="F298" s="35">
        <v>3000</v>
      </c>
      <c r="G298" s="56" t="s">
        <v>35</v>
      </c>
      <c r="H298" s="56" t="s">
        <v>1615</v>
      </c>
      <c r="I298" s="33">
        <v>220</v>
      </c>
      <c r="J298" s="56" t="s">
        <v>356</v>
      </c>
      <c r="K298" s="56" t="s">
        <v>356</v>
      </c>
      <c r="L298" s="56" t="s">
        <v>367</v>
      </c>
      <c r="M298" s="56" t="s">
        <v>458</v>
      </c>
      <c r="N298" s="56" t="s">
        <v>429</v>
      </c>
      <c r="O298" s="32" t="s">
        <v>310</v>
      </c>
      <c r="P298" s="32" t="s">
        <v>265</v>
      </c>
      <c r="Q298" s="45" t="s">
        <v>922</v>
      </c>
      <c r="R298" s="32" t="s">
        <v>254</v>
      </c>
      <c r="S298" s="45" t="s">
        <v>291</v>
      </c>
      <c r="T298" s="42" t="str">
        <f>VLOOKUP(Tabla1[[#This Row],[AREA]],Hoja1!A:B,2,FALSE)</f>
        <v>11. Salud pública y seguridad ciudadana</v>
      </c>
      <c r="U298" s="45" t="s">
        <v>164</v>
      </c>
      <c r="V298" s="42" t="str">
        <f>VLOOKUP(Tabla1[[#This Row],[PROGRAMA]],Hoja1!A:B,2,FALSE)</f>
        <v>3111. Protección de la salubridad pública</v>
      </c>
      <c r="W298" s="45">
        <v>22</v>
      </c>
      <c r="X298" s="45">
        <v>22199</v>
      </c>
    </row>
    <row r="299" spans="1:24" x14ac:dyDescent="0.25">
      <c r="A299" s="33">
        <v>220250005673</v>
      </c>
      <c r="B299" s="56" t="s">
        <v>349</v>
      </c>
      <c r="C299" s="34">
        <v>45742</v>
      </c>
      <c r="D299" s="33">
        <v>22025003047</v>
      </c>
      <c r="E299" s="56" t="s">
        <v>1617</v>
      </c>
      <c r="F299" s="35">
        <v>3000</v>
      </c>
      <c r="G299" s="56" t="s">
        <v>16</v>
      </c>
      <c r="H299" s="56" t="s">
        <v>1618</v>
      </c>
      <c r="I299" s="33">
        <v>220</v>
      </c>
      <c r="J299" s="56" t="s">
        <v>356</v>
      </c>
      <c r="K299" s="56" t="s">
        <v>356</v>
      </c>
      <c r="L299" s="56" t="s">
        <v>357</v>
      </c>
      <c r="M299" s="56" t="s">
        <v>458</v>
      </c>
      <c r="N299" s="56" t="s">
        <v>429</v>
      </c>
      <c r="O299" s="32" t="s">
        <v>310</v>
      </c>
      <c r="P299" s="32" t="s">
        <v>265</v>
      </c>
      <c r="Q299" s="45" t="s">
        <v>922</v>
      </c>
      <c r="R299" s="32" t="s">
        <v>254</v>
      </c>
      <c r="S299" s="45" t="s">
        <v>89</v>
      </c>
      <c r="T299" s="42" t="str">
        <f>VLOOKUP(Tabla1[[#This Row],[AREA]],Hoja1!A:B,2,FALSE)</f>
        <v>01. Alcaldía</v>
      </c>
      <c r="U299" s="45" t="s">
        <v>294</v>
      </c>
      <c r="V299" s="42" t="str">
        <f>VLOOKUP(Tabla1[[#This Row],[PROGRAMA]],Hoja1!A:B,2,FALSE)</f>
        <v>4331. Desarrollo empresarial</v>
      </c>
      <c r="W299" s="45">
        <v>21</v>
      </c>
      <c r="X299" s="45">
        <v>213</v>
      </c>
    </row>
    <row r="300" spans="1:24" x14ac:dyDescent="0.25">
      <c r="A300" s="33">
        <v>220250005768</v>
      </c>
      <c r="B300" s="56" t="s">
        <v>349</v>
      </c>
      <c r="C300" s="34">
        <v>45743</v>
      </c>
      <c r="D300" s="33">
        <v>22025002884</v>
      </c>
      <c r="E300" s="56" t="s">
        <v>1325</v>
      </c>
      <c r="F300" s="35">
        <v>3000</v>
      </c>
      <c r="G300" s="56" t="s">
        <v>329</v>
      </c>
      <c r="H300" s="56" t="s">
        <v>1621</v>
      </c>
      <c r="I300" s="33">
        <v>220</v>
      </c>
      <c r="J300" s="56" t="s">
        <v>356</v>
      </c>
      <c r="K300" s="56" t="s">
        <v>356</v>
      </c>
      <c r="L300" s="56" t="s">
        <v>367</v>
      </c>
      <c r="M300" s="56" t="s">
        <v>458</v>
      </c>
      <c r="N300" s="56" t="s">
        <v>429</v>
      </c>
      <c r="O300" s="32" t="s">
        <v>310</v>
      </c>
      <c r="P300" s="32" t="s">
        <v>265</v>
      </c>
      <c r="Q300" s="45" t="s">
        <v>922</v>
      </c>
      <c r="R300" s="32" t="s">
        <v>254</v>
      </c>
      <c r="S300" s="45" t="s">
        <v>93</v>
      </c>
      <c r="T300" s="42" t="str">
        <f>VLOOKUP(Tabla1[[#This Row],[AREA]],Hoja1!A:B,2,FALSE)</f>
        <v>04. Hacienda, personal y modernización administrativa</v>
      </c>
      <c r="U300" s="45" t="s">
        <v>214</v>
      </c>
      <c r="V300" s="42" t="str">
        <f>VLOOKUP(Tabla1[[#This Row],[PROGRAMA]],Hoja1!A:B,2,FALSE)</f>
        <v>9231. Información, registro y gestión del padrón</v>
      </c>
      <c r="W300" s="45">
        <v>22</v>
      </c>
      <c r="X300" s="45">
        <v>22799</v>
      </c>
    </row>
    <row r="301" spans="1:24" x14ac:dyDescent="0.25">
      <c r="A301" s="33">
        <v>220250001517</v>
      </c>
      <c r="B301" s="56" t="s">
        <v>349</v>
      </c>
      <c r="C301" s="34">
        <v>45707</v>
      </c>
      <c r="D301" s="33">
        <v>22025001308</v>
      </c>
      <c r="E301" s="56" t="s">
        <v>1468</v>
      </c>
      <c r="F301" s="35">
        <v>2997.78</v>
      </c>
      <c r="G301" s="56" t="s">
        <v>509</v>
      </c>
      <c r="H301" s="56" t="s">
        <v>1622</v>
      </c>
      <c r="I301" s="33">
        <v>220</v>
      </c>
      <c r="J301" s="56" t="s">
        <v>356</v>
      </c>
      <c r="K301" s="56" t="s">
        <v>356</v>
      </c>
      <c r="L301" s="56" t="s">
        <v>367</v>
      </c>
      <c r="M301" s="56" t="s">
        <v>458</v>
      </c>
      <c r="N301" s="56" t="s">
        <v>429</v>
      </c>
      <c r="O301" s="32" t="s">
        <v>310</v>
      </c>
      <c r="P301" s="32" t="s">
        <v>265</v>
      </c>
      <c r="Q301" s="45" t="s">
        <v>922</v>
      </c>
      <c r="R301" s="32" t="s">
        <v>254</v>
      </c>
      <c r="S301" s="45" t="s">
        <v>291</v>
      </c>
      <c r="T301" s="42" t="str">
        <f>VLOOKUP(Tabla1[[#This Row],[AREA]],Hoja1!A:B,2,FALSE)</f>
        <v>11. Salud pública y seguridad ciudadana</v>
      </c>
      <c r="U301" s="45" t="s">
        <v>135</v>
      </c>
      <c r="V301" s="42" t="str">
        <f>VLOOKUP(Tabla1[[#This Row],[PROGRAMA]],Hoja1!A:B,2,FALSE)</f>
        <v>1361. Prevención y extinción de incencios</v>
      </c>
      <c r="W301" s="45">
        <v>22</v>
      </c>
      <c r="X301" s="45">
        <v>22104</v>
      </c>
    </row>
    <row r="302" spans="1:24" x14ac:dyDescent="0.25">
      <c r="A302" s="33">
        <v>220250001202</v>
      </c>
      <c r="B302" s="56" t="s">
        <v>349</v>
      </c>
      <c r="C302" s="34">
        <v>45699</v>
      </c>
      <c r="D302" s="33">
        <v>22025001058</v>
      </c>
      <c r="E302" s="56" t="s">
        <v>1623</v>
      </c>
      <c r="F302" s="35">
        <v>2993.25</v>
      </c>
      <c r="G302" s="56" t="s">
        <v>1624</v>
      </c>
      <c r="H302" s="56" t="s">
        <v>1625</v>
      </c>
      <c r="I302" s="33">
        <v>220</v>
      </c>
      <c r="J302" s="56" t="s">
        <v>356</v>
      </c>
      <c r="K302" s="56" t="s">
        <v>356</v>
      </c>
      <c r="L302" s="56" t="s">
        <v>367</v>
      </c>
      <c r="M302" s="56" t="s">
        <v>458</v>
      </c>
      <c r="N302" s="56" t="s">
        <v>429</v>
      </c>
      <c r="O302" s="32" t="s">
        <v>310</v>
      </c>
      <c r="P302" s="32" t="s">
        <v>265</v>
      </c>
      <c r="Q302" s="45" t="s">
        <v>922</v>
      </c>
      <c r="R302" s="32" t="s">
        <v>254</v>
      </c>
      <c r="S302" s="45" t="s">
        <v>291</v>
      </c>
      <c r="T302" s="42" t="str">
        <f>VLOOKUP(Tabla1[[#This Row],[AREA]],Hoja1!A:B,2,FALSE)</f>
        <v>11. Salud pública y seguridad ciudadana</v>
      </c>
      <c r="U302" s="45" t="s">
        <v>135</v>
      </c>
      <c r="V302" s="42" t="str">
        <f>VLOOKUP(Tabla1[[#This Row],[PROGRAMA]],Hoja1!A:B,2,FALSE)</f>
        <v>1361. Prevención y extinción de incencios</v>
      </c>
      <c r="W302" s="45">
        <v>22</v>
      </c>
      <c r="X302" s="45">
        <v>22199</v>
      </c>
    </row>
    <row r="303" spans="1:24" x14ac:dyDescent="0.25">
      <c r="A303" s="33">
        <v>220250001711</v>
      </c>
      <c r="B303" s="56" t="s">
        <v>349</v>
      </c>
      <c r="C303" s="34">
        <v>45716</v>
      </c>
      <c r="D303" s="33">
        <v>22025001506</v>
      </c>
      <c r="E303" s="56" t="s">
        <v>1240</v>
      </c>
      <c r="F303" s="35">
        <v>2971.95</v>
      </c>
      <c r="G303" s="56" t="s">
        <v>85</v>
      </c>
      <c r="H303" s="56" t="s">
        <v>1626</v>
      </c>
      <c r="I303" s="33">
        <v>220</v>
      </c>
      <c r="J303" s="56" t="s">
        <v>356</v>
      </c>
      <c r="K303" s="56" t="s">
        <v>356</v>
      </c>
      <c r="L303" s="56" t="s">
        <v>357</v>
      </c>
      <c r="M303" s="56" t="s">
        <v>458</v>
      </c>
      <c r="N303" s="56" t="s">
        <v>429</v>
      </c>
      <c r="O303" s="32" t="s">
        <v>310</v>
      </c>
      <c r="P303" s="32" t="s">
        <v>265</v>
      </c>
      <c r="Q303" s="45" t="s">
        <v>922</v>
      </c>
      <c r="R303" s="32" t="s">
        <v>254</v>
      </c>
      <c r="S303" s="45" t="s">
        <v>98</v>
      </c>
      <c r="T303" s="42" t="str">
        <f>VLOOKUP(Tabla1[[#This Row],[AREA]],Hoja1!A:B,2,FALSE)</f>
        <v>10. Personas mayores, familia y servicios sociales</v>
      </c>
      <c r="U303" s="45" t="s">
        <v>158</v>
      </c>
      <c r="V303" s="42" t="str">
        <f>VLOOKUP(Tabla1[[#This Row],[PROGRAMA]],Hoja1!A:B,2,FALSE)</f>
        <v>2314. Centro de programas juveniles</v>
      </c>
      <c r="W303" s="45">
        <v>22</v>
      </c>
      <c r="X303" s="45">
        <v>22799</v>
      </c>
    </row>
    <row r="304" spans="1:24" x14ac:dyDescent="0.25">
      <c r="A304" s="33">
        <v>220250005737</v>
      </c>
      <c r="B304" s="56" t="s">
        <v>349</v>
      </c>
      <c r="C304" s="34">
        <v>45743</v>
      </c>
      <c r="D304" s="33">
        <v>22025001244</v>
      </c>
      <c r="E304" s="56" t="s">
        <v>1264</v>
      </c>
      <c r="F304" s="35">
        <v>2963.29</v>
      </c>
      <c r="G304" s="56" t="s">
        <v>957</v>
      </c>
      <c r="H304" s="56" t="s">
        <v>1627</v>
      </c>
      <c r="I304" s="33">
        <v>220</v>
      </c>
      <c r="J304" s="56" t="s">
        <v>356</v>
      </c>
      <c r="K304" s="56" t="s">
        <v>356</v>
      </c>
      <c r="L304" s="56" t="s">
        <v>367</v>
      </c>
      <c r="M304" s="56" t="s">
        <v>458</v>
      </c>
      <c r="N304" s="56" t="s">
        <v>429</v>
      </c>
      <c r="O304" s="32" t="s">
        <v>310</v>
      </c>
      <c r="P304" s="32" t="s">
        <v>265</v>
      </c>
      <c r="Q304" s="45" t="s">
        <v>922</v>
      </c>
      <c r="R304" s="32" t="s">
        <v>254</v>
      </c>
      <c r="S304" s="45" t="s">
        <v>94</v>
      </c>
      <c r="T304" s="42" t="str">
        <f>VLOOKUP(Tabla1[[#This Row],[AREA]],Hoja1!A:B,2,FALSE)</f>
        <v>06. Educación y cultura</v>
      </c>
      <c r="U304" s="45" t="s">
        <v>172</v>
      </c>
      <c r="V304" s="42" t="str">
        <f>VLOOKUP(Tabla1[[#This Row],[PROGRAMA]],Hoja1!A:B,2,FALSE)</f>
        <v>3261. Servicios complementarios de educación</v>
      </c>
      <c r="W304" s="45">
        <v>22</v>
      </c>
      <c r="X304" s="45">
        <v>22799</v>
      </c>
    </row>
    <row r="305" spans="1:24" x14ac:dyDescent="0.25">
      <c r="A305" s="33">
        <v>220250001152</v>
      </c>
      <c r="B305" s="56" t="s">
        <v>349</v>
      </c>
      <c r="C305" s="34">
        <v>45699</v>
      </c>
      <c r="D305" s="33">
        <v>22025000758</v>
      </c>
      <c r="E305" s="56" t="s">
        <v>1421</v>
      </c>
      <c r="F305" s="35">
        <v>2904</v>
      </c>
      <c r="G305" s="56" t="s">
        <v>324</v>
      </c>
      <c r="H305" s="56" t="s">
        <v>1628</v>
      </c>
      <c r="I305" s="33">
        <v>220</v>
      </c>
      <c r="J305" s="56" t="s">
        <v>356</v>
      </c>
      <c r="K305" s="56" t="s">
        <v>356</v>
      </c>
      <c r="L305" s="56" t="s">
        <v>357</v>
      </c>
      <c r="M305" s="56" t="s">
        <v>458</v>
      </c>
      <c r="N305" s="56" t="s">
        <v>429</v>
      </c>
      <c r="O305" s="32" t="s">
        <v>310</v>
      </c>
      <c r="P305" s="32" t="s">
        <v>265</v>
      </c>
      <c r="Q305" s="45" t="s">
        <v>922</v>
      </c>
      <c r="R305" s="32" t="s">
        <v>254</v>
      </c>
      <c r="S305" s="45" t="s">
        <v>96</v>
      </c>
      <c r="T305" s="42" t="str">
        <f>VLOOKUP(Tabla1[[#This Row],[AREA]],Hoja1!A:B,2,FALSE)</f>
        <v>08. Tráfico y movilidad</v>
      </c>
      <c r="U305" s="45" t="s">
        <v>140</v>
      </c>
      <c r="V305" s="42" t="str">
        <f>VLOOKUP(Tabla1[[#This Row],[PROGRAMA]],Hoja1!A:B,2,FALSE)</f>
        <v>1532. Pavimentación vias públicas y otros servicios urbanísticos</v>
      </c>
      <c r="W305" s="45">
        <v>21</v>
      </c>
      <c r="X305" s="45">
        <v>213</v>
      </c>
    </row>
    <row r="306" spans="1:24" x14ac:dyDescent="0.25">
      <c r="A306" s="33">
        <v>220250005749</v>
      </c>
      <c r="B306" s="56" t="s">
        <v>349</v>
      </c>
      <c r="C306" s="34">
        <v>45743</v>
      </c>
      <c r="D306" s="33">
        <v>22025002474</v>
      </c>
      <c r="E306" s="56" t="s">
        <v>1375</v>
      </c>
      <c r="F306" s="35">
        <v>2896.15</v>
      </c>
      <c r="G306" s="56" t="s">
        <v>999</v>
      </c>
      <c r="H306" s="56" t="s">
        <v>1629</v>
      </c>
      <c r="I306" s="33">
        <v>220</v>
      </c>
      <c r="J306" s="56" t="s">
        <v>356</v>
      </c>
      <c r="K306" s="56" t="s">
        <v>356</v>
      </c>
      <c r="L306" s="56" t="s">
        <v>357</v>
      </c>
      <c r="M306" s="56" t="s">
        <v>458</v>
      </c>
      <c r="N306" s="56" t="s">
        <v>429</v>
      </c>
      <c r="O306" s="32" t="s">
        <v>310</v>
      </c>
      <c r="P306" s="32" t="s">
        <v>265</v>
      </c>
      <c r="Q306" s="45" t="s">
        <v>922</v>
      </c>
      <c r="R306" s="32" t="s">
        <v>254</v>
      </c>
      <c r="S306" s="45" t="s">
        <v>291</v>
      </c>
      <c r="T306" s="42" t="str">
        <f>VLOOKUP(Tabla1[[#This Row],[AREA]],Hoja1!A:B,2,FALSE)</f>
        <v>11. Salud pública y seguridad ciudadana</v>
      </c>
      <c r="U306" s="45" t="s">
        <v>129</v>
      </c>
      <c r="V306" s="42" t="str">
        <f>VLOOKUP(Tabla1[[#This Row],[PROGRAMA]],Hoja1!A:B,2,FALSE)</f>
        <v>1321. Policía municipal</v>
      </c>
      <c r="W306" s="45">
        <v>22</v>
      </c>
      <c r="X306" s="45">
        <v>22799</v>
      </c>
    </row>
    <row r="307" spans="1:24" x14ac:dyDescent="0.25">
      <c r="A307" s="33">
        <v>220250005345</v>
      </c>
      <c r="B307" s="56" t="s">
        <v>349</v>
      </c>
      <c r="C307" s="34">
        <v>45741</v>
      </c>
      <c r="D307" s="33">
        <v>22025002961</v>
      </c>
      <c r="E307" s="56" t="s">
        <v>1623</v>
      </c>
      <c r="F307" s="35">
        <v>2844</v>
      </c>
      <c r="G307" s="56" t="s">
        <v>1003</v>
      </c>
      <c r="H307" s="56" t="s">
        <v>1630</v>
      </c>
      <c r="I307" s="33">
        <v>220</v>
      </c>
      <c r="J307" s="56" t="s">
        <v>419</v>
      </c>
      <c r="K307" s="56" t="s">
        <v>419</v>
      </c>
      <c r="L307" s="56" t="s">
        <v>367</v>
      </c>
      <c r="M307" s="56" t="s">
        <v>458</v>
      </c>
      <c r="N307" s="56" t="s">
        <v>429</v>
      </c>
      <c r="O307" s="32" t="s">
        <v>310</v>
      </c>
      <c r="P307" s="32" t="s">
        <v>265</v>
      </c>
      <c r="Q307" s="45" t="s">
        <v>922</v>
      </c>
      <c r="R307" s="32" t="s">
        <v>254</v>
      </c>
      <c r="S307" s="45" t="s">
        <v>291</v>
      </c>
      <c r="T307" s="42" t="str">
        <f>VLOOKUP(Tabla1[[#This Row],[AREA]],Hoja1!A:B,2,FALSE)</f>
        <v>11. Salud pública y seguridad ciudadana</v>
      </c>
      <c r="U307" s="45" t="s">
        <v>135</v>
      </c>
      <c r="V307" s="42" t="str">
        <f>VLOOKUP(Tabla1[[#This Row],[PROGRAMA]],Hoja1!A:B,2,FALSE)</f>
        <v>1361. Prevención y extinción de incencios</v>
      </c>
      <c r="W307" s="45">
        <v>22</v>
      </c>
      <c r="X307" s="45">
        <v>22199</v>
      </c>
    </row>
    <row r="308" spans="1:24" x14ac:dyDescent="0.25">
      <c r="A308" s="33">
        <v>220239000141</v>
      </c>
      <c r="B308" s="56" t="s">
        <v>349</v>
      </c>
      <c r="C308" s="34">
        <v>45658</v>
      </c>
      <c r="D308" s="33">
        <v>22025001629</v>
      </c>
      <c r="E308" s="56" t="s">
        <v>1292</v>
      </c>
      <c r="F308" s="35">
        <v>103536.19</v>
      </c>
      <c r="G308" s="56" t="s">
        <v>655</v>
      </c>
      <c r="H308" s="56" t="s">
        <v>754</v>
      </c>
      <c r="I308" s="33">
        <v>220</v>
      </c>
      <c r="J308" s="56" t="s">
        <v>468</v>
      </c>
      <c r="K308" s="56" t="s">
        <v>468</v>
      </c>
      <c r="L308" s="56" t="s">
        <v>357</v>
      </c>
      <c r="M308" s="56" t="s">
        <v>354</v>
      </c>
      <c r="N308" s="56" t="s">
        <v>355</v>
      </c>
      <c r="O308" s="32" t="s">
        <v>305</v>
      </c>
      <c r="P308" s="32" t="s">
        <v>265</v>
      </c>
      <c r="Q308" s="45" t="s">
        <v>922</v>
      </c>
      <c r="R308" s="32" t="s">
        <v>254</v>
      </c>
      <c r="S308" s="45" t="s">
        <v>95</v>
      </c>
      <c r="T308" s="42" t="str">
        <f>VLOOKUP(Tabla1[[#This Row],[AREA]],Hoja1!A:B,2,FALSE)</f>
        <v>07. Medio ambiente</v>
      </c>
      <c r="U308" s="45" t="s">
        <v>149</v>
      </c>
      <c r="V308" s="42" t="str">
        <f>VLOOKUP(Tabla1[[#This Row],[PROGRAMA]],Hoja1!A:B,2,FALSE)</f>
        <v>1711. Parques y jardines</v>
      </c>
      <c r="W308" s="45">
        <v>22</v>
      </c>
      <c r="X308" s="45">
        <v>22799</v>
      </c>
    </row>
    <row r="309" spans="1:24" x14ac:dyDescent="0.25">
      <c r="A309" s="33">
        <v>220239000320</v>
      </c>
      <c r="B309" s="56" t="s">
        <v>349</v>
      </c>
      <c r="C309" s="34">
        <v>45658</v>
      </c>
      <c r="D309" s="33">
        <v>22025001646</v>
      </c>
      <c r="E309" s="56" t="s">
        <v>1220</v>
      </c>
      <c r="F309" s="35">
        <v>95593.75</v>
      </c>
      <c r="G309" s="56" t="s">
        <v>431</v>
      </c>
      <c r="H309" s="56" t="s">
        <v>763</v>
      </c>
      <c r="I309" s="33">
        <v>220</v>
      </c>
      <c r="J309" s="56" t="s">
        <v>432</v>
      </c>
      <c r="K309" s="56" t="s">
        <v>433</v>
      </c>
      <c r="L309" s="56" t="s">
        <v>357</v>
      </c>
      <c r="M309" s="56" t="s">
        <v>354</v>
      </c>
      <c r="N309" s="56" t="s">
        <v>355</v>
      </c>
      <c r="O309" s="32" t="s">
        <v>305</v>
      </c>
      <c r="P309" s="32" t="s">
        <v>265</v>
      </c>
      <c r="Q309" s="45" t="s">
        <v>922</v>
      </c>
      <c r="R309" s="32" t="s">
        <v>254</v>
      </c>
      <c r="S309" s="45" t="s">
        <v>98</v>
      </c>
      <c r="T309" s="42" t="str">
        <f>VLOOKUP(Tabla1[[#This Row],[AREA]],Hoja1!A:B,2,FALSE)</f>
        <v>10. Personas mayores, familia y servicios sociales</v>
      </c>
      <c r="U309" s="45" t="s">
        <v>155</v>
      </c>
      <c r="V309" s="42" t="str">
        <f>VLOOKUP(Tabla1[[#This Row],[PROGRAMA]],Hoja1!A:B,2,FALSE)</f>
        <v>2312. Iniciativas sociales</v>
      </c>
      <c r="W309" s="45">
        <v>22</v>
      </c>
      <c r="X309" s="45">
        <v>22799</v>
      </c>
    </row>
    <row r="310" spans="1:24" x14ac:dyDescent="0.25">
      <c r="A310" s="33">
        <v>220249000341</v>
      </c>
      <c r="B310" s="56" t="s">
        <v>349</v>
      </c>
      <c r="C310" s="34">
        <v>45658</v>
      </c>
      <c r="D310" s="33">
        <v>22025001902</v>
      </c>
      <c r="E310" s="56" t="s">
        <v>1466</v>
      </c>
      <c r="F310" s="35">
        <v>21938.639999999999</v>
      </c>
      <c r="G310" s="56" t="s">
        <v>496</v>
      </c>
      <c r="H310" s="56" t="s">
        <v>1631</v>
      </c>
      <c r="I310" s="33">
        <v>220</v>
      </c>
      <c r="J310" s="56" t="s">
        <v>403</v>
      </c>
      <c r="K310" s="56" t="s">
        <v>403</v>
      </c>
      <c r="L310" s="56" t="s">
        <v>357</v>
      </c>
      <c r="M310" s="56" t="s">
        <v>354</v>
      </c>
      <c r="N310" s="56" t="s">
        <v>355</v>
      </c>
      <c r="O310" s="32" t="s">
        <v>305</v>
      </c>
      <c r="P310" s="32" t="s">
        <v>265</v>
      </c>
      <c r="Q310" s="45" t="s">
        <v>922</v>
      </c>
      <c r="R310" s="32" t="s">
        <v>254</v>
      </c>
      <c r="S310" s="45" t="s">
        <v>98</v>
      </c>
      <c r="T310" s="42" t="str">
        <f>VLOOKUP(Tabla1[[#This Row],[AREA]],Hoja1!A:B,2,FALSE)</f>
        <v>10. Personas mayores, familia y servicios sociales</v>
      </c>
      <c r="U310" s="45" t="s">
        <v>159</v>
      </c>
      <c r="V310" s="42" t="str">
        <f>VLOOKUP(Tabla1[[#This Row],[PROGRAMA]],Hoja1!A:B,2,FALSE)</f>
        <v>2315. Políticas de Igualdad e infancia</v>
      </c>
      <c r="W310" s="45">
        <v>22</v>
      </c>
      <c r="X310" s="45">
        <v>22799</v>
      </c>
    </row>
    <row r="311" spans="1:24" x14ac:dyDescent="0.25">
      <c r="A311" s="33">
        <v>220249000932</v>
      </c>
      <c r="B311" s="56" t="s">
        <v>349</v>
      </c>
      <c r="C311" s="34">
        <v>45658</v>
      </c>
      <c r="D311" s="33">
        <v>22025002133</v>
      </c>
      <c r="E311" s="56" t="s">
        <v>1582</v>
      </c>
      <c r="F311" s="35">
        <v>90000</v>
      </c>
      <c r="G311" s="56" t="s">
        <v>456</v>
      </c>
      <c r="H311" s="56" t="s">
        <v>1632</v>
      </c>
      <c r="I311" s="33">
        <v>220</v>
      </c>
      <c r="J311" s="56" t="s">
        <v>352</v>
      </c>
      <c r="K311" s="56" t="s">
        <v>352</v>
      </c>
      <c r="L311" s="56" t="s">
        <v>367</v>
      </c>
      <c r="M311" s="56" t="s">
        <v>354</v>
      </c>
      <c r="N311" s="56" t="s">
        <v>355</v>
      </c>
      <c r="O311" s="32" t="s">
        <v>305</v>
      </c>
      <c r="P311" s="32" t="s">
        <v>265</v>
      </c>
      <c r="Q311" s="45" t="s">
        <v>922</v>
      </c>
      <c r="R311" s="32" t="s">
        <v>254</v>
      </c>
      <c r="S311" s="45" t="s">
        <v>291</v>
      </c>
      <c r="T311" s="42" t="str">
        <f>VLOOKUP(Tabla1[[#This Row],[AREA]],Hoja1!A:B,2,FALSE)</f>
        <v>11. Salud pública y seguridad ciudadana</v>
      </c>
      <c r="U311" s="45" t="s">
        <v>129</v>
      </c>
      <c r="V311" s="42" t="str">
        <f>VLOOKUP(Tabla1[[#This Row],[PROGRAMA]],Hoja1!A:B,2,FALSE)</f>
        <v>1321. Policía municipal</v>
      </c>
      <c r="W311" s="45">
        <v>22</v>
      </c>
      <c r="X311" s="45">
        <v>22103</v>
      </c>
    </row>
    <row r="312" spans="1:24" x14ac:dyDescent="0.25">
      <c r="A312" s="33">
        <v>220250003693</v>
      </c>
      <c r="B312" s="56" t="s">
        <v>526</v>
      </c>
      <c r="C312" s="34">
        <v>45729</v>
      </c>
      <c r="D312" s="33">
        <v>22025001212</v>
      </c>
      <c r="E312" s="56" t="s">
        <v>1534</v>
      </c>
      <c r="F312" s="35">
        <v>184.72</v>
      </c>
      <c r="G312" s="56" t="s">
        <v>39</v>
      </c>
      <c r="H312" s="56" t="s">
        <v>1633</v>
      </c>
      <c r="I312" s="33">
        <v>300</v>
      </c>
      <c r="J312" s="56" t="s">
        <v>356</v>
      </c>
      <c r="K312" s="56" t="s">
        <v>356</v>
      </c>
      <c r="L312" s="56" t="s">
        <v>367</v>
      </c>
      <c r="M312" s="56" t="s">
        <v>354</v>
      </c>
      <c r="N312" s="56" t="s">
        <v>355</v>
      </c>
      <c r="O312" s="32" t="s">
        <v>309</v>
      </c>
      <c r="P312" s="32" t="s">
        <v>265</v>
      </c>
      <c r="Q312" s="45" t="s">
        <v>922</v>
      </c>
      <c r="R312" s="32" t="s">
        <v>254</v>
      </c>
      <c r="S312" s="45" t="s">
        <v>92</v>
      </c>
      <c r="T312" s="42" t="str">
        <f>VLOOKUP(Tabla1[[#This Row],[AREA]],Hoja1!A:B,2,FALSE)</f>
        <v>03. Participación ciudadana y deportes</v>
      </c>
      <c r="U312" s="45" t="s">
        <v>215</v>
      </c>
      <c r="V312" s="42" t="str">
        <f>VLOOKUP(Tabla1[[#This Row],[PROGRAMA]],Hoja1!A:B,2,FALSE)</f>
        <v>9241. Participación ciudadana</v>
      </c>
      <c r="W312" s="45">
        <v>21</v>
      </c>
      <c r="X312" s="45">
        <v>212</v>
      </c>
    </row>
    <row r="313" spans="1:24" x14ac:dyDescent="0.25">
      <c r="A313" s="33">
        <v>220250001710</v>
      </c>
      <c r="B313" s="56" t="s">
        <v>349</v>
      </c>
      <c r="C313" s="34">
        <v>45716</v>
      </c>
      <c r="D313" s="33">
        <v>22025001497</v>
      </c>
      <c r="E313" s="56" t="s">
        <v>1167</v>
      </c>
      <c r="F313" s="35">
        <v>2843.5</v>
      </c>
      <c r="G313" s="56" t="s">
        <v>20</v>
      </c>
      <c r="H313" s="56" t="s">
        <v>1634</v>
      </c>
      <c r="I313" s="33">
        <v>220</v>
      </c>
      <c r="J313" s="56" t="s">
        <v>356</v>
      </c>
      <c r="K313" s="56" t="s">
        <v>356</v>
      </c>
      <c r="L313" s="56" t="s">
        <v>357</v>
      </c>
      <c r="M313" s="56" t="s">
        <v>458</v>
      </c>
      <c r="N313" s="56" t="s">
        <v>429</v>
      </c>
      <c r="O313" s="32" t="s">
        <v>310</v>
      </c>
      <c r="P313" s="32" t="s">
        <v>265</v>
      </c>
      <c r="Q313" s="45" t="s">
        <v>922</v>
      </c>
      <c r="R313" s="32" t="s">
        <v>254</v>
      </c>
      <c r="S313" s="45" t="s">
        <v>98</v>
      </c>
      <c r="T313" s="42" t="str">
        <f>VLOOKUP(Tabla1[[#This Row],[AREA]],Hoja1!A:B,2,FALSE)</f>
        <v>10. Personas mayores, familia y servicios sociales</v>
      </c>
      <c r="U313" s="45" t="s">
        <v>153</v>
      </c>
      <c r="V313" s="42" t="str">
        <f>VLOOKUP(Tabla1[[#This Row],[PROGRAMA]],Hoja1!A:B,2,FALSE)</f>
        <v>2311. Intervención social</v>
      </c>
      <c r="W313" s="45">
        <v>22</v>
      </c>
      <c r="X313" s="45">
        <v>22799</v>
      </c>
    </row>
    <row r="314" spans="1:24" x14ac:dyDescent="0.25">
      <c r="A314" s="33">
        <v>220249000553</v>
      </c>
      <c r="B314" s="56" t="s">
        <v>349</v>
      </c>
      <c r="C314" s="34">
        <v>45658</v>
      </c>
      <c r="D314" s="33">
        <v>22025001958</v>
      </c>
      <c r="E314" s="56" t="s">
        <v>1284</v>
      </c>
      <c r="F314" s="35">
        <v>2783</v>
      </c>
      <c r="G314" s="56" t="s">
        <v>61</v>
      </c>
      <c r="H314" s="56" t="s">
        <v>1130</v>
      </c>
      <c r="I314" s="33">
        <v>220</v>
      </c>
      <c r="J314" s="56" t="s">
        <v>356</v>
      </c>
      <c r="K314" s="56" t="s">
        <v>356</v>
      </c>
      <c r="L314" s="56" t="s">
        <v>357</v>
      </c>
      <c r="M314" s="56" t="s">
        <v>458</v>
      </c>
      <c r="N314" s="56" t="s">
        <v>429</v>
      </c>
      <c r="O314" s="32" t="s">
        <v>310</v>
      </c>
      <c r="P314" s="32" t="s">
        <v>265</v>
      </c>
      <c r="Q314" s="45" t="s">
        <v>922</v>
      </c>
      <c r="R314" s="32" t="s">
        <v>254</v>
      </c>
      <c r="S314" s="45" t="s">
        <v>97</v>
      </c>
      <c r="T314" s="42" t="str">
        <f>VLOOKUP(Tabla1[[#This Row],[AREA]],Hoja1!A:B,2,FALSE)</f>
        <v>09. Turismo, eventos y marca ciudad</v>
      </c>
      <c r="U314" s="45" t="s">
        <v>199</v>
      </c>
      <c r="V314" s="42" t="str">
        <f>VLOOKUP(Tabla1[[#This Row],[PROGRAMA]],Hoja1!A:B,2,FALSE)</f>
        <v>4321. Turismo</v>
      </c>
      <c r="W314" s="45">
        <v>22</v>
      </c>
      <c r="X314" s="45">
        <v>22799</v>
      </c>
    </row>
    <row r="315" spans="1:24" x14ac:dyDescent="0.25">
      <c r="A315" s="33">
        <v>220250005701</v>
      </c>
      <c r="B315" s="56" t="s">
        <v>349</v>
      </c>
      <c r="C315" s="34">
        <v>45742</v>
      </c>
      <c r="D315" s="33">
        <v>22025002450</v>
      </c>
      <c r="E315" s="56" t="s">
        <v>1507</v>
      </c>
      <c r="F315" s="35">
        <v>2750</v>
      </c>
      <c r="G315" s="56" t="s">
        <v>954</v>
      </c>
      <c r="H315" s="56" t="s">
        <v>1635</v>
      </c>
      <c r="I315" s="33">
        <v>220</v>
      </c>
      <c r="J315" s="56" t="s">
        <v>356</v>
      </c>
      <c r="K315" s="56" t="s">
        <v>356</v>
      </c>
      <c r="L315" s="56" t="s">
        <v>367</v>
      </c>
      <c r="M315" s="56" t="s">
        <v>458</v>
      </c>
      <c r="N315" s="56" t="s">
        <v>429</v>
      </c>
      <c r="O315" s="32" t="s">
        <v>310</v>
      </c>
      <c r="P315" s="32" t="s">
        <v>265</v>
      </c>
      <c r="Q315" s="45" t="s">
        <v>922</v>
      </c>
      <c r="R315" s="32" t="s">
        <v>254</v>
      </c>
      <c r="S315" s="45" t="s">
        <v>94</v>
      </c>
      <c r="T315" s="42" t="str">
        <f>VLOOKUP(Tabla1[[#This Row],[AREA]],Hoja1!A:B,2,FALSE)</f>
        <v>06. Educación y cultura</v>
      </c>
      <c r="U315" s="45" t="s">
        <v>176</v>
      </c>
      <c r="V315" s="42" t="str">
        <f>VLOOKUP(Tabla1[[#This Row],[PROGRAMA]],Hoja1!A:B,2,FALSE)</f>
        <v>3321. Bibliotecas públicas</v>
      </c>
      <c r="W315" s="45">
        <v>22</v>
      </c>
      <c r="X315" s="45">
        <v>22199</v>
      </c>
    </row>
    <row r="316" spans="1:24" x14ac:dyDescent="0.25">
      <c r="A316" s="33">
        <v>220250001154</v>
      </c>
      <c r="B316" s="56" t="s">
        <v>349</v>
      </c>
      <c r="C316" s="34">
        <v>45699</v>
      </c>
      <c r="D316" s="33">
        <v>22025000812</v>
      </c>
      <c r="E316" s="56" t="s">
        <v>1636</v>
      </c>
      <c r="F316" s="35">
        <v>2710.4</v>
      </c>
      <c r="G316" s="56" t="s">
        <v>29</v>
      </c>
      <c r="H316" s="56" t="s">
        <v>1637</v>
      </c>
      <c r="I316" s="33">
        <v>220</v>
      </c>
      <c r="J316" s="56" t="s">
        <v>356</v>
      </c>
      <c r="K316" s="56" t="s">
        <v>356</v>
      </c>
      <c r="L316" s="56" t="s">
        <v>367</v>
      </c>
      <c r="M316" s="56" t="s">
        <v>458</v>
      </c>
      <c r="N316" s="56" t="s">
        <v>429</v>
      </c>
      <c r="O316" s="32" t="s">
        <v>310</v>
      </c>
      <c r="P316" s="32" t="s">
        <v>265</v>
      </c>
      <c r="Q316" s="45" t="s">
        <v>922</v>
      </c>
      <c r="R316" s="32" t="s">
        <v>254</v>
      </c>
      <c r="S316" s="45" t="s">
        <v>96</v>
      </c>
      <c r="T316" s="42" t="str">
        <f>VLOOKUP(Tabla1[[#This Row],[AREA]],Hoja1!A:B,2,FALSE)</f>
        <v>08. Tráfico y movilidad</v>
      </c>
      <c r="U316" s="45" t="s">
        <v>140</v>
      </c>
      <c r="V316" s="42" t="str">
        <f>VLOOKUP(Tabla1[[#This Row],[PROGRAMA]],Hoja1!A:B,2,FALSE)</f>
        <v>1532. Pavimentación vias públicas y otros servicios urbanísticos</v>
      </c>
      <c r="W316" s="45">
        <v>22</v>
      </c>
      <c r="X316" s="45">
        <v>22103</v>
      </c>
    </row>
    <row r="317" spans="1:24" x14ac:dyDescent="0.25">
      <c r="A317" s="33">
        <v>220249000829</v>
      </c>
      <c r="B317" s="56" t="s">
        <v>349</v>
      </c>
      <c r="C317" s="34">
        <v>45658</v>
      </c>
      <c r="D317" s="33">
        <v>22025002050</v>
      </c>
      <c r="E317" s="56" t="s">
        <v>1638</v>
      </c>
      <c r="F317" s="35">
        <v>2689.83</v>
      </c>
      <c r="G317" s="56" t="s">
        <v>21</v>
      </c>
      <c r="H317" s="56" t="s">
        <v>1639</v>
      </c>
      <c r="I317" s="33">
        <v>220</v>
      </c>
      <c r="J317" s="56" t="s">
        <v>356</v>
      </c>
      <c r="K317" s="56" t="s">
        <v>356</v>
      </c>
      <c r="L317" s="56" t="s">
        <v>357</v>
      </c>
      <c r="M317" s="56" t="s">
        <v>458</v>
      </c>
      <c r="N317" s="56" t="s">
        <v>429</v>
      </c>
      <c r="O317" s="32" t="s">
        <v>310</v>
      </c>
      <c r="P317" s="32" t="s">
        <v>265</v>
      </c>
      <c r="Q317" s="45" t="s">
        <v>922</v>
      </c>
      <c r="R317" s="32" t="s">
        <v>254</v>
      </c>
      <c r="S317" s="45" t="s">
        <v>92</v>
      </c>
      <c r="T317" s="42" t="str">
        <f>VLOOKUP(Tabla1[[#This Row],[AREA]],Hoja1!A:B,2,FALSE)</f>
        <v>03. Participación ciudadana y deportes</v>
      </c>
      <c r="U317" s="45" t="s">
        <v>215</v>
      </c>
      <c r="V317" s="42" t="str">
        <f>VLOOKUP(Tabla1[[#This Row],[PROGRAMA]],Hoja1!A:B,2,FALSE)</f>
        <v>9241. Participación ciudadana</v>
      </c>
      <c r="W317" s="45">
        <v>22</v>
      </c>
      <c r="X317" s="45">
        <v>22602</v>
      </c>
    </row>
    <row r="318" spans="1:24" x14ac:dyDescent="0.25">
      <c r="A318" s="33">
        <v>220250001197</v>
      </c>
      <c r="B318" s="56" t="s">
        <v>349</v>
      </c>
      <c r="C318" s="34">
        <v>45699</v>
      </c>
      <c r="D318" s="33">
        <v>22025001030</v>
      </c>
      <c r="E318" s="56" t="s">
        <v>1309</v>
      </c>
      <c r="F318" s="35">
        <v>2662</v>
      </c>
      <c r="G318" s="56" t="s">
        <v>56</v>
      </c>
      <c r="H318" s="56" t="s">
        <v>1640</v>
      </c>
      <c r="I318" s="33">
        <v>220</v>
      </c>
      <c r="J318" s="56" t="s">
        <v>356</v>
      </c>
      <c r="K318" s="56" t="s">
        <v>356</v>
      </c>
      <c r="L318" s="56" t="s">
        <v>367</v>
      </c>
      <c r="M318" s="56" t="s">
        <v>458</v>
      </c>
      <c r="N318" s="56" t="s">
        <v>429</v>
      </c>
      <c r="O318" s="32" t="s">
        <v>310</v>
      </c>
      <c r="P318" s="32" t="s">
        <v>265</v>
      </c>
      <c r="Q318" s="45" t="s">
        <v>922</v>
      </c>
      <c r="R318" s="32" t="s">
        <v>254</v>
      </c>
      <c r="S318" s="45" t="s">
        <v>89</v>
      </c>
      <c r="T318" s="42" t="str">
        <f>VLOOKUP(Tabla1[[#This Row],[AREA]],Hoja1!A:B,2,FALSE)</f>
        <v>01. Alcaldía</v>
      </c>
      <c r="U318" s="45" t="s">
        <v>210</v>
      </c>
      <c r="V318" s="42" t="str">
        <f>VLOOKUP(Tabla1[[#This Row],[PROGRAMA]],Hoja1!A:B,2,FALSE)</f>
        <v>9205. Imprenta municipal</v>
      </c>
      <c r="W318" s="45">
        <v>22</v>
      </c>
      <c r="X318" s="45">
        <v>22199</v>
      </c>
    </row>
    <row r="319" spans="1:24" x14ac:dyDescent="0.25">
      <c r="A319" s="33">
        <v>220249000029</v>
      </c>
      <c r="B319" s="56" t="s">
        <v>349</v>
      </c>
      <c r="C319" s="34">
        <v>45658</v>
      </c>
      <c r="D319" s="33">
        <v>22025001822</v>
      </c>
      <c r="E319" s="56" t="s">
        <v>1208</v>
      </c>
      <c r="F319" s="35">
        <v>2662</v>
      </c>
      <c r="G319" s="56" t="s">
        <v>17</v>
      </c>
      <c r="H319" s="56" t="s">
        <v>1641</v>
      </c>
      <c r="I319" s="33">
        <v>220</v>
      </c>
      <c r="J319" s="56" t="s">
        <v>356</v>
      </c>
      <c r="K319" s="56" t="s">
        <v>356</v>
      </c>
      <c r="L319" s="56" t="s">
        <v>357</v>
      </c>
      <c r="M319" s="56" t="s">
        <v>458</v>
      </c>
      <c r="N319" s="56" t="s">
        <v>429</v>
      </c>
      <c r="O319" s="32" t="s">
        <v>310</v>
      </c>
      <c r="P319" s="32" t="s">
        <v>265</v>
      </c>
      <c r="Q319" s="45" t="s">
        <v>922</v>
      </c>
      <c r="R319" s="32" t="s">
        <v>254</v>
      </c>
      <c r="S319" s="45" t="s">
        <v>89</v>
      </c>
      <c r="T319" s="42" t="str">
        <f>VLOOKUP(Tabla1[[#This Row],[AREA]],Hoja1!A:B,2,FALSE)</f>
        <v>01. Alcaldía</v>
      </c>
      <c r="U319" s="45" t="s">
        <v>294</v>
      </c>
      <c r="V319" s="42" t="str">
        <f>VLOOKUP(Tabla1[[#This Row],[PROGRAMA]],Hoja1!A:B,2,FALSE)</f>
        <v>4331. Desarrollo empresarial</v>
      </c>
      <c r="W319" s="45">
        <v>22</v>
      </c>
      <c r="X319" s="45">
        <v>22799</v>
      </c>
    </row>
    <row r="320" spans="1:24" x14ac:dyDescent="0.25">
      <c r="A320" s="33">
        <v>220249000934</v>
      </c>
      <c r="B320" s="56" t="s">
        <v>349</v>
      </c>
      <c r="C320" s="34">
        <v>45658</v>
      </c>
      <c r="D320" s="33">
        <v>22025002135</v>
      </c>
      <c r="E320" s="56" t="s">
        <v>1642</v>
      </c>
      <c r="F320" s="35">
        <v>90000</v>
      </c>
      <c r="G320" s="56" t="s">
        <v>456</v>
      </c>
      <c r="H320" s="56" t="s">
        <v>1643</v>
      </c>
      <c r="I320" s="33">
        <v>220</v>
      </c>
      <c r="J320" s="56" t="s">
        <v>352</v>
      </c>
      <c r="K320" s="56" t="s">
        <v>352</v>
      </c>
      <c r="L320" s="56" t="s">
        <v>367</v>
      </c>
      <c r="M320" s="56" t="s">
        <v>354</v>
      </c>
      <c r="N320" s="56" t="s">
        <v>355</v>
      </c>
      <c r="O320" s="32" t="s">
        <v>305</v>
      </c>
      <c r="P320" s="32" t="s">
        <v>265</v>
      </c>
      <c r="Q320" s="45" t="s">
        <v>922</v>
      </c>
      <c r="R320" s="32" t="s">
        <v>254</v>
      </c>
      <c r="S320" s="45" t="s">
        <v>95</v>
      </c>
      <c r="T320" s="42" t="str">
        <f>VLOOKUP(Tabla1[[#This Row],[AREA]],Hoja1!A:B,2,FALSE)</f>
        <v>07. Medio ambiente</v>
      </c>
      <c r="U320" s="45" t="s">
        <v>149</v>
      </c>
      <c r="V320" s="42" t="str">
        <f>VLOOKUP(Tabla1[[#This Row],[PROGRAMA]],Hoja1!A:B,2,FALSE)</f>
        <v>1711. Parques y jardines</v>
      </c>
      <c r="W320" s="45">
        <v>22</v>
      </c>
      <c r="X320" s="45">
        <v>22103</v>
      </c>
    </row>
    <row r="321" spans="1:24" x14ac:dyDescent="0.25">
      <c r="A321" s="33">
        <v>220249000761</v>
      </c>
      <c r="B321" s="56" t="s">
        <v>349</v>
      </c>
      <c r="C321" s="34">
        <v>45658</v>
      </c>
      <c r="D321" s="33">
        <v>22025002365</v>
      </c>
      <c r="E321" s="56" t="s">
        <v>1645</v>
      </c>
      <c r="F321" s="35">
        <v>88130.92</v>
      </c>
      <c r="G321" s="56" t="s">
        <v>1646</v>
      </c>
      <c r="H321" s="56" t="s">
        <v>1647</v>
      </c>
      <c r="I321" s="33">
        <v>220</v>
      </c>
      <c r="J321" s="56" t="s">
        <v>403</v>
      </c>
      <c r="K321" s="56" t="s">
        <v>403</v>
      </c>
      <c r="L321" s="56" t="s">
        <v>357</v>
      </c>
      <c r="M321" s="56" t="s">
        <v>354</v>
      </c>
      <c r="N321" s="56" t="s">
        <v>355</v>
      </c>
      <c r="O321" s="32" t="s">
        <v>305</v>
      </c>
      <c r="P321" s="32" t="s">
        <v>265</v>
      </c>
      <c r="Q321" s="45" t="s">
        <v>922</v>
      </c>
      <c r="R321" s="32" t="s">
        <v>254</v>
      </c>
      <c r="S321" s="45" t="s">
        <v>95</v>
      </c>
      <c r="T321" s="42" t="str">
        <f>VLOOKUP(Tabla1[[#This Row],[AREA]],Hoja1!A:B,2,FALSE)</f>
        <v>07. Medio ambiente</v>
      </c>
      <c r="U321" s="45" t="s">
        <v>147</v>
      </c>
      <c r="V321" s="42" t="str">
        <f>VLOOKUP(Tabla1[[#This Row],[PROGRAMA]],Hoja1!A:B,2,FALSE)</f>
        <v>1701. Dirección del área de medio ambiente</v>
      </c>
      <c r="W321" s="45">
        <v>22</v>
      </c>
      <c r="X321" s="45">
        <v>22700</v>
      </c>
    </row>
    <row r="322" spans="1:24" x14ac:dyDescent="0.25">
      <c r="A322" s="33">
        <v>220249000876</v>
      </c>
      <c r="B322" s="56" t="s">
        <v>349</v>
      </c>
      <c r="C322" s="34">
        <v>45658</v>
      </c>
      <c r="D322" s="33">
        <v>22025002094</v>
      </c>
      <c r="E322" s="56" t="s">
        <v>1466</v>
      </c>
      <c r="F322" s="35">
        <v>2662</v>
      </c>
      <c r="G322" s="56" t="s">
        <v>286</v>
      </c>
      <c r="H322" s="56" t="s">
        <v>1648</v>
      </c>
      <c r="I322" s="33">
        <v>220</v>
      </c>
      <c r="J322" s="56" t="s">
        <v>513</v>
      </c>
      <c r="K322" s="56" t="s">
        <v>356</v>
      </c>
      <c r="L322" s="56" t="s">
        <v>357</v>
      </c>
      <c r="M322" s="56" t="s">
        <v>458</v>
      </c>
      <c r="N322" s="56" t="s">
        <v>429</v>
      </c>
      <c r="O322" s="32" t="s">
        <v>310</v>
      </c>
      <c r="P322" s="32" t="s">
        <v>265</v>
      </c>
      <c r="Q322" s="45" t="s">
        <v>922</v>
      </c>
      <c r="R322" s="32" t="s">
        <v>254</v>
      </c>
      <c r="S322" s="45" t="s">
        <v>98</v>
      </c>
      <c r="T322" s="42" t="str">
        <f>VLOOKUP(Tabla1[[#This Row],[AREA]],Hoja1!A:B,2,FALSE)</f>
        <v>10. Personas mayores, familia y servicios sociales</v>
      </c>
      <c r="U322" s="45" t="s">
        <v>159</v>
      </c>
      <c r="V322" s="42" t="str">
        <f>VLOOKUP(Tabla1[[#This Row],[PROGRAMA]],Hoja1!A:B,2,FALSE)</f>
        <v>2315. Políticas de Igualdad e infancia</v>
      </c>
      <c r="W322" s="45">
        <v>22</v>
      </c>
      <c r="X322" s="45">
        <v>22799</v>
      </c>
    </row>
    <row r="323" spans="1:24" x14ac:dyDescent="0.25">
      <c r="A323" s="33">
        <v>220250001127</v>
      </c>
      <c r="B323" s="56" t="s">
        <v>349</v>
      </c>
      <c r="C323" s="34">
        <v>45698</v>
      </c>
      <c r="D323" s="33">
        <v>22025001026</v>
      </c>
      <c r="E323" s="56" t="s">
        <v>1218</v>
      </c>
      <c r="F323" s="35">
        <v>2580.9299999999998</v>
      </c>
      <c r="G323" s="56" t="s">
        <v>1649</v>
      </c>
      <c r="H323" s="56" t="s">
        <v>1650</v>
      </c>
      <c r="I323" s="33">
        <v>220</v>
      </c>
      <c r="J323" s="56" t="s">
        <v>356</v>
      </c>
      <c r="K323" s="56" t="s">
        <v>356</v>
      </c>
      <c r="L323" s="56" t="s">
        <v>367</v>
      </c>
      <c r="M323" s="56" t="s">
        <v>458</v>
      </c>
      <c r="N323" s="56" t="s">
        <v>429</v>
      </c>
      <c r="O323" s="32" t="s">
        <v>310</v>
      </c>
      <c r="P323" s="32" t="s">
        <v>265</v>
      </c>
      <c r="Q323" s="45" t="s">
        <v>922</v>
      </c>
      <c r="R323" s="32" t="s">
        <v>254</v>
      </c>
      <c r="S323" s="45" t="s">
        <v>94</v>
      </c>
      <c r="T323" s="42" t="str">
        <f>VLOOKUP(Tabla1[[#This Row],[AREA]],Hoja1!A:B,2,FALSE)</f>
        <v>06. Educación y cultura</v>
      </c>
      <c r="U323" s="45" t="s">
        <v>170</v>
      </c>
      <c r="V323" s="42" t="str">
        <f>VLOOKUP(Tabla1[[#This Row],[PROGRAMA]],Hoja1!A:B,2,FALSE)</f>
        <v>3232. Conservación y mantenimiento centros educación infantil y primaria</v>
      </c>
      <c r="W323" s="45">
        <v>21</v>
      </c>
      <c r="X323" s="45">
        <v>213</v>
      </c>
    </row>
    <row r="324" spans="1:24" x14ac:dyDescent="0.25">
      <c r="A324" s="33">
        <v>220250001201</v>
      </c>
      <c r="B324" s="56" t="s">
        <v>349</v>
      </c>
      <c r="C324" s="34">
        <v>45699</v>
      </c>
      <c r="D324" s="33">
        <v>22025001057</v>
      </c>
      <c r="E324" s="56" t="s">
        <v>1417</v>
      </c>
      <c r="F324" s="35">
        <v>2551.64</v>
      </c>
      <c r="G324" s="56" t="s">
        <v>969</v>
      </c>
      <c r="H324" s="56" t="s">
        <v>1651</v>
      </c>
      <c r="I324" s="33">
        <v>220</v>
      </c>
      <c r="J324" s="56" t="s">
        <v>970</v>
      </c>
      <c r="K324" s="56" t="s">
        <v>427</v>
      </c>
      <c r="L324" s="56" t="s">
        <v>357</v>
      </c>
      <c r="M324" s="56" t="s">
        <v>458</v>
      </c>
      <c r="N324" s="56" t="s">
        <v>429</v>
      </c>
      <c r="O324" s="32" t="s">
        <v>310</v>
      </c>
      <c r="P324" s="32" t="s">
        <v>265</v>
      </c>
      <c r="Q324" s="45" t="s">
        <v>922</v>
      </c>
      <c r="R324" s="32" t="s">
        <v>254</v>
      </c>
      <c r="S324" s="45" t="s">
        <v>291</v>
      </c>
      <c r="T324" s="42" t="str">
        <f>VLOOKUP(Tabla1[[#This Row],[AREA]],Hoja1!A:B,2,FALSE)</f>
        <v>11. Salud pública y seguridad ciudadana</v>
      </c>
      <c r="U324" s="45" t="s">
        <v>135</v>
      </c>
      <c r="V324" s="42" t="str">
        <f>VLOOKUP(Tabla1[[#This Row],[PROGRAMA]],Hoja1!A:B,2,FALSE)</f>
        <v>1361. Prevención y extinción de incencios</v>
      </c>
      <c r="W324" s="45">
        <v>21</v>
      </c>
      <c r="X324" s="45">
        <v>213</v>
      </c>
    </row>
    <row r="325" spans="1:24" x14ac:dyDescent="0.25">
      <c r="A325" s="33">
        <v>220249000863</v>
      </c>
      <c r="B325" s="56" t="s">
        <v>349</v>
      </c>
      <c r="C325" s="34">
        <v>45658</v>
      </c>
      <c r="D325" s="33">
        <v>22025002081</v>
      </c>
      <c r="E325" s="56" t="s">
        <v>1466</v>
      </c>
      <c r="F325" s="35">
        <v>2520</v>
      </c>
      <c r="G325" s="56" t="s">
        <v>1036</v>
      </c>
      <c r="H325" s="56" t="s">
        <v>1652</v>
      </c>
      <c r="I325" s="33">
        <v>220</v>
      </c>
      <c r="J325" s="56" t="s">
        <v>356</v>
      </c>
      <c r="K325" s="56" t="s">
        <v>356</v>
      </c>
      <c r="L325" s="56" t="s">
        <v>357</v>
      </c>
      <c r="M325" s="56" t="s">
        <v>458</v>
      </c>
      <c r="N325" s="56" t="s">
        <v>429</v>
      </c>
      <c r="O325" s="32" t="s">
        <v>310</v>
      </c>
      <c r="P325" s="32" t="s">
        <v>265</v>
      </c>
      <c r="Q325" s="45" t="s">
        <v>922</v>
      </c>
      <c r="R325" s="32" t="s">
        <v>254</v>
      </c>
      <c r="S325" s="45" t="s">
        <v>98</v>
      </c>
      <c r="T325" s="42" t="str">
        <f>VLOOKUP(Tabla1[[#This Row],[AREA]],Hoja1!A:B,2,FALSE)</f>
        <v>10. Personas mayores, familia y servicios sociales</v>
      </c>
      <c r="U325" s="45" t="s">
        <v>159</v>
      </c>
      <c r="V325" s="42" t="str">
        <f>VLOOKUP(Tabla1[[#This Row],[PROGRAMA]],Hoja1!A:B,2,FALSE)</f>
        <v>2315. Políticas de Igualdad e infancia</v>
      </c>
      <c r="W325" s="45">
        <v>22</v>
      </c>
      <c r="X325" s="45">
        <v>22799</v>
      </c>
    </row>
    <row r="326" spans="1:24" x14ac:dyDescent="0.25">
      <c r="A326" s="33">
        <v>220250001230</v>
      </c>
      <c r="B326" s="56" t="s">
        <v>349</v>
      </c>
      <c r="C326" s="34">
        <v>45700</v>
      </c>
      <c r="D326" s="33">
        <v>22025001149</v>
      </c>
      <c r="E326" s="56" t="s">
        <v>1471</v>
      </c>
      <c r="F326" s="35">
        <v>2508.33</v>
      </c>
      <c r="G326" s="56" t="s">
        <v>531</v>
      </c>
      <c r="H326" s="56" t="s">
        <v>1653</v>
      </c>
      <c r="I326" s="33">
        <v>220</v>
      </c>
      <c r="J326" s="56" t="s">
        <v>356</v>
      </c>
      <c r="K326" s="56" t="s">
        <v>356</v>
      </c>
      <c r="L326" s="56" t="s">
        <v>357</v>
      </c>
      <c r="M326" s="56" t="s">
        <v>458</v>
      </c>
      <c r="N326" s="56" t="s">
        <v>429</v>
      </c>
      <c r="O326" s="32" t="s">
        <v>310</v>
      </c>
      <c r="P326" s="32" t="s">
        <v>265</v>
      </c>
      <c r="Q326" s="45" t="s">
        <v>922</v>
      </c>
      <c r="R326" s="32" t="s">
        <v>254</v>
      </c>
      <c r="S326" s="45" t="s">
        <v>95</v>
      </c>
      <c r="T326" s="42" t="str">
        <f>VLOOKUP(Tabla1[[#This Row],[AREA]],Hoja1!A:B,2,FALSE)</f>
        <v>07. Medio ambiente</v>
      </c>
      <c r="U326" s="45" t="s">
        <v>151</v>
      </c>
      <c r="V326" s="42" t="str">
        <f>VLOOKUP(Tabla1[[#This Row],[PROGRAMA]],Hoja1!A:B,2,FALSE)</f>
        <v>1721. Protección del medio ambiente</v>
      </c>
      <c r="W326" s="45">
        <v>21</v>
      </c>
      <c r="X326" s="45">
        <v>213</v>
      </c>
    </row>
    <row r="327" spans="1:24" x14ac:dyDescent="0.25">
      <c r="A327" s="33">
        <v>220250001122</v>
      </c>
      <c r="B327" s="56" t="s">
        <v>349</v>
      </c>
      <c r="C327" s="34">
        <v>45698</v>
      </c>
      <c r="D327" s="33">
        <v>22025001107</v>
      </c>
      <c r="E327" s="56" t="s">
        <v>1346</v>
      </c>
      <c r="F327" s="35">
        <v>2500</v>
      </c>
      <c r="G327" s="56" t="s">
        <v>733</v>
      </c>
      <c r="H327" s="56" t="s">
        <v>1654</v>
      </c>
      <c r="I327" s="33">
        <v>220</v>
      </c>
      <c r="J327" s="56" t="s">
        <v>356</v>
      </c>
      <c r="K327" s="56" t="s">
        <v>356</v>
      </c>
      <c r="L327" s="56" t="s">
        <v>357</v>
      </c>
      <c r="M327" s="56" t="s">
        <v>458</v>
      </c>
      <c r="N327" s="56" t="s">
        <v>429</v>
      </c>
      <c r="O327" s="32" t="s">
        <v>310</v>
      </c>
      <c r="P327" s="32" t="s">
        <v>265</v>
      </c>
      <c r="Q327" s="45" t="s">
        <v>922</v>
      </c>
      <c r="R327" s="32" t="s">
        <v>254</v>
      </c>
      <c r="S327" s="45" t="s">
        <v>98</v>
      </c>
      <c r="T327" s="42" t="str">
        <f>VLOOKUP(Tabla1[[#This Row],[AREA]],Hoja1!A:B,2,FALSE)</f>
        <v>10. Personas mayores, familia y servicios sociales</v>
      </c>
      <c r="U327" s="45" t="s">
        <v>153</v>
      </c>
      <c r="V327" s="42" t="str">
        <f>VLOOKUP(Tabla1[[#This Row],[PROGRAMA]],Hoja1!A:B,2,FALSE)</f>
        <v>2311. Intervención social</v>
      </c>
      <c r="W327" s="45">
        <v>21</v>
      </c>
      <c r="X327" s="45">
        <v>213</v>
      </c>
    </row>
    <row r="328" spans="1:24" x14ac:dyDescent="0.25">
      <c r="A328" s="33">
        <v>220250005800</v>
      </c>
      <c r="B328" s="56" t="s">
        <v>349</v>
      </c>
      <c r="C328" s="34">
        <v>45743</v>
      </c>
      <c r="D328" s="33">
        <v>22025002958</v>
      </c>
      <c r="E328" s="56" t="s">
        <v>1414</v>
      </c>
      <c r="F328" s="35">
        <v>2500</v>
      </c>
      <c r="G328" s="56" t="s">
        <v>679</v>
      </c>
      <c r="H328" s="56" t="s">
        <v>1655</v>
      </c>
      <c r="I328" s="33">
        <v>220</v>
      </c>
      <c r="J328" s="56" t="s">
        <v>455</v>
      </c>
      <c r="K328" s="56" t="s">
        <v>356</v>
      </c>
      <c r="L328" s="56" t="s">
        <v>357</v>
      </c>
      <c r="M328" s="56" t="s">
        <v>458</v>
      </c>
      <c r="N328" s="56" t="s">
        <v>429</v>
      </c>
      <c r="O328" s="32" t="s">
        <v>310</v>
      </c>
      <c r="P328" s="32" t="s">
        <v>265</v>
      </c>
      <c r="Q328" s="45" t="s">
        <v>922</v>
      </c>
      <c r="R328" s="32" t="s">
        <v>254</v>
      </c>
      <c r="S328" s="45" t="s">
        <v>291</v>
      </c>
      <c r="T328" s="42" t="str">
        <f>VLOOKUP(Tabla1[[#This Row],[AREA]],Hoja1!A:B,2,FALSE)</f>
        <v>11. Salud pública y seguridad ciudadana</v>
      </c>
      <c r="U328" s="45" t="s">
        <v>141</v>
      </c>
      <c r="V328" s="42" t="str">
        <f>VLOOKUP(Tabla1[[#This Row],[PROGRAMA]],Hoja1!A:B,2,FALSE)</f>
        <v>1621. Recogida de residuos</v>
      </c>
      <c r="W328" s="45">
        <v>21</v>
      </c>
      <c r="X328" s="45">
        <v>213</v>
      </c>
    </row>
    <row r="329" spans="1:24" x14ac:dyDescent="0.25">
      <c r="A329" s="33">
        <v>220250006457</v>
      </c>
      <c r="B329" s="56" t="s">
        <v>526</v>
      </c>
      <c r="C329" s="34">
        <v>45744</v>
      </c>
      <c r="D329" s="33">
        <v>22025001124</v>
      </c>
      <c r="E329" s="56" t="s">
        <v>1237</v>
      </c>
      <c r="F329" s="35">
        <v>91.17</v>
      </c>
      <c r="G329" s="56" t="s">
        <v>586</v>
      </c>
      <c r="H329" s="56" t="s">
        <v>1656</v>
      </c>
      <c r="I329" s="33">
        <v>300</v>
      </c>
      <c r="J329" s="56" t="s">
        <v>587</v>
      </c>
      <c r="K329" s="56" t="s">
        <v>356</v>
      </c>
      <c r="L329" s="56" t="s">
        <v>367</v>
      </c>
      <c r="M329" s="56" t="s">
        <v>354</v>
      </c>
      <c r="N329" s="56" t="s">
        <v>355</v>
      </c>
      <c r="O329" s="32" t="s">
        <v>309</v>
      </c>
      <c r="P329" s="32" t="s">
        <v>265</v>
      </c>
      <c r="Q329" s="45" t="s">
        <v>922</v>
      </c>
      <c r="R329" s="32" t="s">
        <v>254</v>
      </c>
      <c r="S329" s="45" t="s">
        <v>291</v>
      </c>
      <c r="T329" s="42" t="str">
        <f>VLOOKUP(Tabla1[[#This Row],[AREA]],Hoja1!A:B,2,FALSE)</f>
        <v>11. Salud pública y seguridad ciudadana</v>
      </c>
      <c r="U329" s="45" t="s">
        <v>141</v>
      </c>
      <c r="V329" s="42" t="str">
        <f>VLOOKUP(Tabla1[[#This Row],[PROGRAMA]],Hoja1!A:B,2,FALSE)</f>
        <v>1621. Recogida de residuos</v>
      </c>
      <c r="W329" s="45">
        <v>21</v>
      </c>
      <c r="X329" s="45">
        <v>214</v>
      </c>
    </row>
    <row r="330" spans="1:24" x14ac:dyDescent="0.25">
      <c r="A330" s="33">
        <v>220250006727</v>
      </c>
      <c r="B330" s="56" t="s">
        <v>526</v>
      </c>
      <c r="C330" s="34">
        <v>45744</v>
      </c>
      <c r="D330" s="33">
        <v>22025001124</v>
      </c>
      <c r="E330" s="56" t="s">
        <v>1237</v>
      </c>
      <c r="F330" s="35">
        <v>343.71</v>
      </c>
      <c r="G330" s="56" t="s">
        <v>586</v>
      </c>
      <c r="H330" s="56" t="s">
        <v>1657</v>
      </c>
      <c r="I330" s="33">
        <v>300</v>
      </c>
      <c r="J330" s="56" t="s">
        <v>587</v>
      </c>
      <c r="K330" s="56" t="s">
        <v>356</v>
      </c>
      <c r="L330" s="56" t="s">
        <v>367</v>
      </c>
      <c r="M330" s="56" t="s">
        <v>354</v>
      </c>
      <c r="N330" s="56" t="s">
        <v>355</v>
      </c>
      <c r="O330" s="32" t="s">
        <v>309</v>
      </c>
      <c r="P330" s="32" t="s">
        <v>265</v>
      </c>
      <c r="Q330" s="45" t="s">
        <v>922</v>
      </c>
      <c r="R330" s="32" t="s">
        <v>254</v>
      </c>
      <c r="S330" s="45" t="s">
        <v>291</v>
      </c>
      <c r="T330" s="42" t="str">
        <f>VLOOKUP(Tabla1[[#This Row],[AREA]],Hoja1!A:B,2,FALSE)</f>
        <v>11. Salud pública y seguridad ciudadana</v>
      </c>
      <c r="U330" s="45" t="s">
        <v>141</v>
      </c>
      <c r="V330" s="42" t="str">
        <f>VLOOKUP(Tabla1[[#This Row],[PROGRAMA]],Hoja1!A:B,2,FALSE)</f>
        <v>1621. Recogida de residuos</v>
      </c>
      <c r="W330" s="45">
        <v>21</v>
      </c>
      <c r="X330" s="45">
        <v>214</v>
      </c>
    </row>
    <row r="331" spans="1:24" x14ac:dyDescent="0.25">
      <c r="A331" s="33">
        <v>220250006383</v>
      </c>
      <c r="B331" s="56" t="s">
        <v>526</v>
      </c>
      <c r="C331" s="34">
        <v>45744</v>
      </c>
      <c r="D331" s="33">
        <v>22025001122</v>
      </c>
      <c r="E331" s="56" t="s">
        <v>1237</v>
      </c>
      <c r="F331" s="35">
        <v>1499.16</v>
      </c>
      <c r="G331" s="56" t="s">
        <v>586</v>
      </c>
      <c r="H331" s="56" t="s">
        <v>1658</v>
      </c>
      <c r="I331" s="33">
        <v>300</v>
      </c>
      <c r="J331" s="56" t="s">
        <v>587</v>
      </c>
      <c r="K331" s="56" t="s">
        <v>356</v>
      </c>
      <c r="L331" s="56" t="s">
        <v>367</v>
      </c>
      <c r="M331" s="56" t="s">
        <v>354</v>
      </c>
      <c r="N331" s="56" t="s">
        <v>355</v>
      </c>
      <c r="O331" s="32" t="s">
        <v>309</v>
      </c>
      <c r="P331" s="32" t="s">
        <v>265</v>
      </c>
      <c r="Q331" s="45" t="s">
        <v>922</v>
      </c>
      <c r="R331" s="32" t="s">
        <v>254</v>
      </c>
      <c r="S331" s="45" t="s">
        <v>291</v>
      </c>
      <c r="T331" s="42" t="str">
        <f>VLOOKUP(Tabla1[[#This Row],[AREA]],Hoja1!A:B,2,FALSE)</f>
        <v>11. Salud pública y seguridad ciudadana</v>
      </c>
      <c r="U331" s="45" t="s">
        <v>141</v>
      </c>
      <c r="V331" s="42" t="str">
        <f>VLOOKUP(Tabla1[[#This Row],[PROGRAMA]],Hoja1!A:B,2,FALSE)</f>
        <v>1621. Recogida de residuos</v>
      </c>
      <c r="W331" s="45">
        <v>21</v>
      </c>
      <c r="X331" s="45">
        <v>214</v>
      </c>
    </row>
    <row r="332" spans="1:24" x14ac:dyDescent="0.25">
      <c r="A332" s="33">
        <v>220249000687</v>
      </c>
      <c r="B332" s="56" t="s">
        <v>349</v>
      </c>
      <c r="C332" s="34">
        <v>45658</v>
      </c>
      <c r="D332" s="33">
        <v>22025002316</v>
      </c>
      <c r="E332" s="56" t="s">
        <v>1659</v>
      </c>
      <c r="F332" s="35">
        <v>2500</v>
      </c>
      <c r="G332" s="56" t="s">
        <v>456</v>
      </c>
      <c r="H332" s="56" t="s">
        <v>1660</v>
      </c>
      <c r="I332" s="33">
        <v>220</v>
      </c>
      <c r="J332" s="56" t="s">
        <v>352</v>
      </c>
      <c r="K332" s="56" t="s">
        <v>352</v>
      </c>
      <c r="L332" s="56" t="s">
        <v>367</v>
      </c>
      <c r="M332" s="56" t="s">
        <v>354</v>
      </c>
      <c r="N332" s="56" t="s">
        <v>355</v>
      </c>
      <c r="O332" s="32" t="s">
        <v>305</v>
      </c>
      <c r="P332" s="32" t="s">
        <v>265</v>
      </c>
      <c r="Q332" s="45" t="s">
        <v>922</v>
      </c>
      <c r="R332" s="32" t="s">
        <v>254</v>
      </c>
      <c r="S332" s="45" t="s">
        <v>98</v>
      </c>
      <c r="T332" s="42" t="str">
        <f>VLOOKUP(Tabla1[[#This Row],[AREA]],Hoja1!A:B,2,FALSE)</f>
        <v>10. Personas mayores, familia y servicios sociales</v>
      </c>
      <c r="U332" s="45" t="s">
        <v>162</v>
      </c>
      <c r="V332" s="42" t="str">
        <f>VLOOKUP(Tabla1[[#This Row],[PROGRAMA]],Hoja1!A:B,2,FALSE)</f>
        <v>2412. Formación para el empleo</v>
      </c>
      <c r="W332" s="45">
        <v>22</v>
      </c>
      <c r="X332" s="45">
        <v>22103</v>
      </c>
    </row>
    <row r="333" spans="1:24" x14ac:dyDescent="0.25">
      <c r="A333" s="33">
        <v>220250005733</v>
      </c>
      <c r="B333" s="56" t="s">
        <v>349</v>
      </c>
      <c r="C333" s="34">
        <v>45743</v>
      </c>
      <c r="D333" s="33">
        <v>22025003033</v>
      </c>
      <c r="E333" s="56" t="s">
        <v>1571</v>
      </c>
      <c r="F333" s="35">
        <v>2499.9899999999998</v>
      </c>
      <c r="G333" s="56" t="s">
        <v>593</v>
      </c>
      <c r="H333" s="56" t="s">
        <v>1661</v>
      </c>
      <c r="I333" s="33">
        <v>220</v>
      </c>
      <c r="J333" s="56" t="s">
        <v>583</v>
      </c>
      <c r="K333" s="56" t="s">
        <v>356</v>
      </c>
      <c r="L333" s="56" t="s">
        <v>357</v>
      </c>
      <c r="M333" s="56" t="s">
        <v>458</v>
      </c>
      <c r="N333" s="56" t="s">
        <v>429</v>
      </c>
      <c r="O333" s="32" t="s">
        <v>310</v>
      </c>
      <c r="P333" s="32" t="s">
        <v>265</v>
      </c>
      <c r="Q333" s="45" t="s">
        <v>922</v>
      </c>
      <c r="R333" s="32" t="s">
        <v>254</v>
      </c>
      <c r="S333" s="45" t="s">
        <v>93</v>
      </c>
      <c r="T333" s="42" t="str">
        <f>VLOOKUP(Tabla1[[#This Row],[AREA]],Hoja1!A:B,2,FALSE)</f>
        <v>04. Hacienda, personal y modernización administrativa</v>
      </c>
      <c r="U333" s="45" t="s">
        <v>166</v>
      </c>
      <c r="V333" s="42" t="str">
        <f>VLOOKUP(Tabla1[[#This Row],[PROGRAMA]],Hoja1!A:B,2,FALSE)</f>
        <v>3121. Prevención y salud laboral</v>
      </c>
      <c r="W333" s="45">
        <v>22</v>
      </c>
      <c r="X333" s="45">
        <v>22799</v>
      </c>
    </row>
    <row r="334" spans="1:24" x14ac:dyDescent="0.25">
      <c r="A334" s="33">
        <v>220250001194</v>
      </c>
      <c r="B334" s="56" t="s">
        <v>349</v>
      </c>
      <c r="C334" s="34">
        <v>45699</v>
      </c>
      <c r="D334" s="33">
        <v>22025000991</v>
      </c>
      <c r="E334" s="56" t="s">
        <v>1664</v>
      </c>
      <c r="F334" s="35">
        <v>2424.5500000000002</v>
      </c>
      <c r="G334" s="56" t="s">
        <v>32</v>
      </c>
      <c r="H334" s="56" t="s">
        <v>1665</v>
      </c>
      <c r="I334" s="33">
        <v>220</v>
      </c>
      <c r="J334" s="56" t="s">
        <v>487</v>
      </c>
      <c r="K334" s="56" t="s">
        <v>411</v>
      </c>
      <c r="L334" s="56" t="s">
        <v>357</v>
      </c>
      <c r="M334" s="56" t="s">
        <v>458</v>
      </c>
      <c r="N334" s="56" t="s">
        <v>429</v>
      </c>
      <c r="O334" s="32" t="s">
        <v>310</v>
      </c>
      <c r="P334" s="32" t="s">
        <v>265</v>
      </c>
      <c r="Q334" s="45" t="s">
        <v>922</v>
      </c>
      <c r="R334" s="32" t="s">
        <v>254</v>
      </c>
      <c r="S334" s="45" t="s">
        <v>95</v>
      </c>
      <c r="T334" s="42" t="str">
        <f>VLOOKUP(Tabla1[[#This Row],[AREA]],Hoja1!A:B,2,FALSE)</f>
        <v>07. Medio ambiente</v>
      </c>
      <c r="U334" s="45" t="s">
        <v>147</v>
      </c>
      <c r="V334" s="42" t="str">
        <f>VLOOKUP(Tabla1[[#This Row],[PROGRAMA]],Hoja1!A:B,2,FALSE)</f>
        <v>1701. Dirección del área de medio ambiente</v>
      </c>
      <c r="W334" s="45">
        <v>21</v>
      </c>
      <c r="X334" s="45">
        <v>213</v>
      </c>
    </row>
    <row r="335" spans="1:24" x14ac:dyDescent="0.25">
      <c r="A335" s="33">
        <v>220250001694</v>
      </c>
      <c r="B335" s="56" t="s">
        <v>349</v>
      </c>
      <c r="C335" s="34">
        <v>45716</v>
      </c>
      <c r="D335" s="33">
        <v>22025000817</v>
      </c>
      <c r="E335" s="56" t="s">
        <v>1666</v>
      </c>
      <c r="F335" s="35">
        <v>2420</v>
      </c>
      <c r="G335" s="56" t="s">
        <v>66</v>
      </c>
      <c r="H335" s="56" t="s">
        <v>1667</v>
      </c>
      <c r="I335" s="33">
        <v>220</v>
      </c>
      <c r="J335" s="56" t="s">
        <v>427</v>
      </c>
      <c r="K335" s="56" t="s">
        <v>427</v>
      </c>
      <c r="L335" s="56" t="s">
        <v>367</v>
      </c>
      <c r="M335" s="56" t="s">
        <v>458</v>
      </c>
      <c r="N335" s="56" t="s">
        <v>429</v>
      </c>
      <c r="O335" s="32" t="s">
        <v>310</v>
      </c>
      <c r="P335" s="32" t="s">
        <v>265</v>
      </c>
      <c r="Q335" s="45" t="s">
        <v>922</v>
      </c>
      <c r="R335" s="32" t="s">
        <v>254</v>
      </c>
      <c r="S335" s="45" t="s">
        <v>96</v>
      </c>
      <c r="T335" s="42" t="str">
        <f>VLOOKUP(Tabla1[[#This Row],[AREA]],Hoja1!A:B,2,FALSE)</f>
        <v>08. Tráfico y movilidad</v>
      </c>
      <c r="U335" s="45" t="s">
        <v>140</v>
      </c>
      <c r="V335" s="42" t="str">
        <f>VLOOKUP(Tabla1[[#This Row],[PROGRAMA]],Hoja1!A:B,2,FALSE)</f>
        <v>1532. Pavimentación vias públicas y otros servicios urbanísticos</v>
      </c>
      <c r="W335" s="45">
        <v>22</v>
      </c>
      <c r="X335" s="45">
        <v>22199</v>
      </c>
    </row>
    <row r="336" spans="1:24" x14ac:dyDescent="0.25">
      <c r="A336" s="33">
        <v>220250001211</v>
      </c>
      <c r="B336" s="56" t="s">
        <v>349</v>
      </c>
      <c r="C336" s="34">
        <v>45700</v>
      </c>
      <c r="D336" s="33">
        <v>22025001095</v>
      </c>
      <c r="E336" s="56" t="s">
        <v>1668</v>
      </c>
      <c r="F336" s="35">
        <v>2417.58</v>
      </c>
      <c r="G336" s="56" t="s">
        <v>531</v>
      </c>
      <c r="H336" s="56" t="s">
        <v>1669</v>
      </c>
      <c r="I336" s="33">
        <v>220</v>
      </c>
      <c r="J336" s="56" t="s">
        <v>356</v>
      </c>
      <c r="K336" s="56" t="s">
        <v>356</v>
      </c>
      <c r="L336" s="56" t="s">
        <v>357</v>
      </c>
      <c r="M336" s="56" t="s">
        <v>458</v>
      </c>
      <c r="N336" s="56" t="s">
        <v>429</v>
      </c>
      <c r="O336" s="32" t="s">
        <v>310</v>
      </c>
      <c r="P336" s="32" t="s">
        <v>265</v>
      </c>
      <c r="Q336" s="45" t="s">
        <v>922</v>
      </c>
      <c r="R336" s="32" t="s">
        <v>254</v>
      </c>
      <c r="S336" s="45" t="s">
        <v>291</v>
      </c>
      <c r="T336" s="42" t="str">
        <f>VLOOKUP(Tabla1[[#This Row],[AREA]],Hoja1!A:B,2,FALSE)</f>
        <v>11. Salud pública y seguridad ciudadana</v>
      </c>
      <c r="U336" s="45" t="s">
        <v>164</v>
      </c>
      <c r="V336" s="42" t="str">
        <f>VLOOKUP(Tabla1[[#This Row],[PROGRAMA]],Hoja1!A:B,2,FALSE)</f>
        <v>3111. Protección de la salubridad pública</v>
      </c>
      <c r="W336" s="45">
        <v>21</v>
      </c>
      <c r="X336" s="45">
        <v>213</v>
      </c>
    </row>
    <row r="337" spans="1:24" x14ac:dyDescent="0.25">
      <c r="A337" s="33">
        <v>220229000426</v>
      </c>
      <c r="B337" s="56" t="s">
        <v>349</v>
      </c>
      <c r="C337" s="34">
        <v>45658</v>
      </c>
      <c r="D337" s="33">
        <v>22025001576</v>
      </c>
      <c r="E337" s="56" t="s">
        <v>1271</v>
      </c>
      <c r="F337" s="35">
        <v>84843.68</v>
      </c>
      <c r="G337" s="56" t="s">
        <v>1564</v>
      </c>
      <c r="H337" s="56" t="s">
        <v>439</v>
      </c>
      <c r="I337" s="33">
        <v>220</v>
      </c>
      <c r="J337" s="56" t="s">
        <v>1565</v>
      </c>
      <c r="K337" s="56" t="s">
        <v>1566</v>
      </c>
      <c r="L337" s="56" t="s">
        <v>357</v>
      </c>
      <c r="M337" s="56" t="s">
        <v>354</v>
      </c>
      <c r="N337" s="56" t="s">
        <v>355</v>
      </c>
      <c r="O337" s="32" t="s">
        <v>305</v>
      </c>
      <c r="P337" s="32" t="s">
        <v>265</v>
      </c>
      <c r="Q337" s="45" t="s">
        <v>922</v>
      </c>
      <c r="R337" s="32" t="s">
        <v>254</v>
      </c>
      <c r="S337" s="45" t="s">
        <v>93</v>
      </c>
      <c r="T337" s="42" t="str">
        <f>VLOOKUP(Tabla1[[#This Row],[AREA]],Hoja1!A:B,2,FALSE)</f>
        <v>04. Hacienda, personal y modernización administrativa</v>
      </c>
      <c r="U337" s="45" t="s">
        <v>209</v>
      </c>
      <c r="V337" s="42" t="str">
        <f>VLOOKUP(Tabla1[[#This Row],[PROGRAMA]],Hoja1!A:B,2,FALSE)</f>
        <v>9204. Tecnologías de la información y comunicación</v>
      </c>
      <c r="W337" s="45">
        <v>21</v>
      </c>
      <c r="X337" s="45">
        <v>216</v>
      </c>
    </row>
    <row r="338" spans="1:24" x14ac:dyDescent="0.25">
      <c r="A338" s="33">
        <v>220250005705</v>
      </c>
      <c r="B338" s="56" t="s">
        <v>349</v>
      </c>
      <c r="C338" s="34">
        <v>45742</v>
      </c>
      <c r="D338" s="33">
        <v>22025003013</v>
      </c>
      <c r="E338" s="56" t="s">
        <v>1636</v>
      </c>
      <c r="F338" s="35">
        <v>2359.5</v>
      </c>
      <c r="G338" s="56" t="s">
        <v>29</v>
      </c>
      <c r="H338" s="56" t="s">
        <v>1670</v>
      </c>
      <c r="I338" s="33">
        <v>220</v>
      </c>
      <c r="J338" s="56" t="s">
        <v>356</v>
      </c>
      <c r="K338" s="56" t="s">
        <v>356</v>
      </c>
      <c r="L338" s="56" t="s">
        <v>367</v>
      </c>
      <c r="M338" s="56" t="s">
        <v>458</v>
      </c>
      <c r="N338" s="56" t="s">
        <v>429</v>
      </c>
      <c r="O338" s="32" t="s">
        <v>310</v>
      </c>
      <c r="P338" s="32" t="s">
        <v>265</v>
      </c>
      <c r="Q338" s="45" t="s">
        <v>922</v>
      </c>
      <c r="R338" s="32" t="s">
        <v>254</v>
      </c>
      <c r="S338" s="45" t="s">
        <v>96</v>
      </c>
      <c r="T338" s="42" t="str">
        <f>VLOOKUP(Tabla1[[#This Row],[AREA]],Hoja1!A:B,2,FALSE)</f>
        <v>08. Tráfico y movilidad</v>
      </c>
      <c r="U338" s="45" t="s">
        <v>140</v>
      </c>
      <c r="V338" s="42" t="str">
        <f>VLOOKUP(Tabla1[[#This Row],[PROGRAMA]],Hoja1!A:B,2,FALSE)</f>
        <v>1532. Pavimentación vias públicas y otros servicios urbanísticos</v>
      </c>
      <c r="W338" s="45">
        <v>22</v>
      </c>
      <c r="X338" s="45">
        <v>22103</v>
      </c>
    </row>
    <row r="339" spans="1:24" x14ac:dyDescent="0.25">
      <c r="A339" s="33">
        <v>220250001179</v>
      </c>
      <c r="B339" s="56" t="s">
        <v>349</v>
      </c>
      <c r="C339" s="34">
        <v>45699</v>
      </c>
      <c r="D339" s="33">
        <v>22025000775</v>
      </c>
      <c r="E339" s="56" t="s">
        <v>1203</v>
      </c>
      <c r="F339" s="35">
        <v>2350.4</v>
      </c>
      <c r="G339" s="56" t="s">
        <v>71</v>
      </c>
      <c r="H339" s="56" t="s">
        <v>1672</v>
      </c>
      <c r="I339" s="33">
        <v>220</v>
      </c>
      <c r="J339" s="56" t="s">
        <v>352</v>
      </c>
      <c r="K339" s="56" t="s">
        <v>352</v>
      </c>
      <c r="L339" s="56" t="s">
        <v>367</v>
      </c>
      <c r="M339" s="56" t="s">
        <v>458</v>
      </c>
      <c r="N339" s="56" t="s">
        <v>429</v>
      </c>
      <c r="O339" s="32" t="s">
        <v>310</v>
      </c>
      <c r="P339" s="32" t="s">
        <v>265</v>
      </c>
      <c r="Q339" s="45" t="s">
        <v>922</v>
      </c>
      <c r="R339" s="32" t="s">
        <v>254</v>
      </c>
      <c r="S339" s="45" t="s">
        <v>89</v>
      </c>
      <c r="T339" s="42" t="str">
        <f>VLOOKUP(Tabla1[[#This Row],[AREA]],Hoja1!A:B,2,FALSE)</f>
        <v>01. Alcaldía</v>
      </c>
      <c r="U339" s="45" t="s">
        <v>212</v>
      </c>
      <c r="V339" s="42" t="str">
        <f>VLOOKUP(Tabla1[[#This Row],[PROGRAMA]],Hoja1!A:B,2,FALSE)</f>
        <v>9207. Gobierno y relaciones</v>
      </c>
      <c r="W339" s="45">
        <v>22</v>
      </c>
      <c r="X339" s="45">
        <v>22001</v>
      </c>
    </row>
    <row r="340" spans="1:24" x14ac:dyDescent="0.25">
      <c r="A340" s="33">
        <v>220250001522</v>
      </c>
      <c r="B340" s="56" t="s">
        <v>349</v>
      </c>
      <c r="C340" s="34">
        <v>45707</v>
      </c>
      <c r="D340" s="33">
        <v>22025001300</v>
      </c>
      <c r="E340" s="56" t="s">
        <v>1223</v>
      </c>
      <c r="F340" s="35">
        <v>2320</v>
      </c>
      <c r="G340" s="56" t="s">
        <v>1673</v>
      </c>
      <c r="H340" s="56" t="s">
        <v>1674</v>
      </c>
      <c r="I340" s="33">
        <v>220</v>
      </c>
      <c r="J340" s="56" t="s">
        <v>1675</v>
      </c>
      <c r="K340" s="56" t="s">
        <v>392</v>
      </c>
      <c r="L340" s="56" t="s">
        <v>357</v>
      </c>
      <c r="M340" s="56" t="s">
        <v>458</v>
      </c>
      <c r="N340" s="56" t="s">
        <v>429</v>
      </c>
      <c r="O340" s="32" t="s">
        <v>310</v>
      </c>
      <c r="P340" s="32" t="s">
        <v>265</v>
      </c>
      <c r="Q340" s="45" t="s">
        <v>922</v>
      </c>
      <c r="R340" s="32" t="s">
        <v>254</v>
      </c>
      <c r="S340" s="45" t="s">
        <v>291</v>
      </c>
      <c r="T340" s="42" t="str">
        <f>VLOOKUP(Tabla1[[#This Row],[AREA]],Hoja1!A:B,2,FALSE)</f>
        <v>11. Salud pública y seguridad ciudadana</v>
      </c>
      <c r="U340" s="45" t="s">
        <v>141</v>
      </c>
      <c r="V340" s="42" t="str">
        <f>VLOOKUP(Tabla1[[#This Row],[PROGRAMA]],Hoja1!A:B,2,FALSE)</f>
        <v>1621. Recogida de residuos</v>
      </c>
      <c r="W340" s="45">
        <v>22</v>
      </c>
      <c r="X340" s="45">
        <v>22799</v>
      </c>
    </row>
    <row r="341" spans="1:24" x14ac:dyDescent="0.25">
      <c r="A341" s="33">
        <v>220250001217</v>
      </c>
      <c r="B341" s="56" t="s">
        <v>349</v>
      </c>
      <c r="C341" s="34">
        <v>45700</v>
      </c>
      <c r="D341" s="33">
        <v>22025001215</v>
      </c>
      <c r="E341" s="56" t="s">
        <v>1223</v>
      </c>
      <c r="F341" s="35">
        <v>2220.0500000000002</v>
      </c>
      <c r="G341" s="56" t="s">
        <v>874</v>
      </c>
      <c r="H341" s="56" t="s">
        <v>1676</v>
      </c>
      <c r="I341" s="33">
        <v>220</v>
      </c>
      <c r="J341" s="56" t="s">
        <v>462</v>
      </c>
      <c r="K341" s="56" t="s">
        <v>356</v>
      </c>
      <c r="L341" s="56" t="s">
        <v>357</v>
      </c>
      <c r="M341" s="56" t="s">
        <v>458</v>
      </c>
      <c r="N341" s="56" t="s">
        <v>429</v>
      </c>
      <c r="O341" s="32" t="s">
        <v>310</v>
      </c>
      <c r="P341" s="32" t="s">
        <v>265</v>
      </c>
      <c r="Q341" s="45" t="s">
        <v>922</v>
      </c>
      <c r="R341" s="32" t="s">
        <v>254</v>
      </c>
      <c r="S341" s="45" t="s">
        <v>291</v>
      </c>
      <c r="T341" s="42" t="str">
        <f>VLOOKUP(Tabla1[[#This Row],[AREA]],Hoja1!A:B,2,FALSE)</f>
        <v>11. Salud pública y seguridad ciudadana</v>
      </c>
      <c r="U341" s="45" t="s">
        <v>141</v>
      </c>
      <c r="V341" s="42" t="str">
        <f>VLOOKUP(Tabla1[[#This Row],[PROGRAMA]],Hoja1!A:B,2,FALSE)</f>
        <v>1621. Recogida de residuos</v>
      </c>
      <c r="W341" s="45">
        <v>22</v>
      </c>
      <c r="X341" s="45">
        <v>22799</v>
      </c>
    </row>
    <row r="342" spans="1:24" x14ac:dyDescent="0.25">
      <c r="A342" s="33">
        <v>220250001158</v>
      </c>
      <c r="B342" s="56" t="s">
        <v>349</v>
      </c>
      <c r="C342" s="34">
        <v>45699</v>
      </c>
      <c r="D342" s="33">
        <v>22025000893</v>
      </c>
      <c r="E342" s="56" t="s">
        <v>1677</v>
      </c>
      <c r="F342" s="35">
        <v>5000</v>
      </c>
      <c r="G342" s="56" t="s">
        <v>543</v>
      </c>
      <c r="H342" s="56" t="s">
        <v>1678</v>
      </c>
      <c r="I342" s="33">
        <v>220</v>
      </c>
      <c r="J342" s="56" t="s">
        <v>356</v>
      </c>
      <c r="K342" s="56" t="s">
        <v>356</v>
      </c>
      <c r="L342" s="56" t="s">
        <v>357</v>
      </c>
      <c r="M342" s="56" t="s">
        <v>354</v>
      </c>
      <c r="N342" s="56" t="s">
        <v>355</v>
      </c>
      <c r="O342" s="32" t="s">
        <v>309</v>
      </c>
      <c r="P342" s="32" t="s">
        <v>265</v>
      </c>
      <c r="Q342" s="45" t="s">
        <v>922</v>
      </c>
      <c r="R342" s="32" t="s">
        <v>254</v>
      </c>
      <c r="S342" s="45" t="s">
        <v>93</v>
      </c>
      <c r="T342" s="42" t="str">
        <f>VLOOKUP(Tabla1[[#This Row],[AREA]],Hoja1!A:B,2,FALSE)</f>
        <v>04. Hacienda, personal y modernización administrativa</v>
      </c>
      <c r="U342" s="45" t="s">
        <v>218</v>
      </c>
      <c r="V342" s="42" t="str">
        <f>VLOOKUP(Tabla1[[#This Row],[PROGRAMA]],Hoja1!A:B,2,FALSE)</f>
        <v>9321. Gestión de ingresos e inspección</v>
      </c>
      <c r="W342" s="45">
        <v>22</v>
      </c>
      <c r="X342" s="45">
        <v>22602</v>
      </c>
    </row>
    <row r="343" spans="1:24" x14ac:dyDescent="0.25">
      <c r="A343" s="33">
        <v>220239000890</v>
      </c>
      <c r="B343" s="56" t="s">
        <v>349</v>
      </c>
      <c r="C343" s="34">
        <v>45658</v>
      </c>
      <c r="D343" s="33">
        <v>22025001753</v>
      </c>
      <c r="E343" s="56" t="s">
        <v>1543</v>
      </c>
      <c r="F343" s="35">
        <v>2216.75</v>
      </c>
      <c r="G343" s="56" t="s">
        <v>56</v>
      </c>
      <c r="H343" s="56" t="s">
        <v>1679</v>
      </c>
      <c r="I343" s="33">
        <v>220</v>
      </c>
      <c r="J343" s="56" t="s">
        <v>356</v>
      </c>
      <c r="K343" s="56" t="s">
        <v>356</v>
      </c>
      <c r="L343" s="56" t="s">
        <v>367</v>
      </c>
      <c r="M343" s="56" t="s">
        <v>354</v>
      </c>
      <c r="N343" s="56" t="s">
        <v>355</v>
      </c>
      <c r="O343" s="32" t="s">
        <v>305</v>
      </c>
      <c r="P343" s="32" t="s">
        <v>265</v>
      </c>
      <c r="Q343" s="45" t="s">
        <v>922</v>
      </c>
      <c r="R343" s="32" t="s">
        <v>254</v>
      </c>
      <c r="S343" s="45" t="s">
        <v>89</v>
      </c>
      <c r="T343" s="42" t="str">
        <f>VLOOKUP(Tabla1[[#This Row],[AREA]],Hoja1!A:B,2,FALSE)</f>
        <v>01. Alcaldía</v>
      </c>
      <c r="U343" s="45" t="s">
        <v>208</v>
      </c>
      <c r="V343" s="42" t="str">
        <f>VLOOKUP(Tabla1[[#This Row],[PROGRAMA]],Hoja1!A:B,2,FALSE)</f>
        <v>9203. Unidad de régimen interior</v>
      </c>
      <c r="W343" s="45">
        <v>22</v>
      </c>
      <c r="X343" s="45">
        <v>22000</v>
      </c>
    </row>
    <row r="344" spans="1:24" x14ac:dyDescent="0.25">
      <c r="A344" s="33">
        <v>220250001716</v>
      </c>
      <c r="B344" s="56" t="s">
        <v>349</v>
      </c>
      <c r="C344" s="34">
        <v>45716</v>
      </c>
      <c r="D344" s="33">
        <v>22025001510</v>
      </c>
      <c r="E344" s="56" t="s">
        <v>1493</v>
      </c>
      <c r="F344" s="35">
        <v>2195.56</v>
      </c>
      <c r="G344" s="56" t="s">
        <v>334</v>
      </c>
      <c r="H344" s="56" t="s">
        <v>1680</v>
      </c>
      <c r="I344" s="33">
        <v>220</v>
      </c>
      <c r="J344" s="56" t="s">
        <v>356</v>
      </c>
      <c r="K344" s="56" t="s">
        <v>356</v>
      </c>
      <c r="L344" s="56" t="s">
        <v>367</v>
      </c>
      <c r="M344" s="56" t="s">
        <v>458</v>
      </c>
      <c r="N344" s="56" t="s">
        <v>429</v>
      </c>
      <c r="O344" s="32" t="s">
        <v>310</v>
      </c>
      <c r="P344" s="32" t="s">
        <v>265</v>
      </c>
      <c r="Q344" s="45" t="s">
        <v>922</v>
      </c>
      <c r="R344" s="32" t="s">
        <v>254</v>
      </c>
      <c r="S344" s="45" t="s">
        <v>91</v>
      </c>
      <c r="T344" s="42" t="str">
        <f>VLOOKUP(Tabla1[[#This Row],[AREA]],Hoja1!A:B,2,FALSE)</f>
        <v>02. Urbanismo y vivienda</v>
      </c>
      <c r="U344" s="45" t="s">
        <v>220</v>
      </c>
      <c r="V344" s="42" t="str">
        <f>VLOOKUP(Tabla1[[#This Row],[PROGRAMA]],Hoja1!A:B,2,FALSE)</f>
        <v>9332. Mantenimiento de edificios e instalaciones municipales</v>
      </c>
      <c r="W344" s="45">
        <v>21</v>
      </c>
      <c r="X344" s="45">
        <v>212</v>
      </c>
    </row>
    <row r="345" spans="1:24" x14ac:dyDescent="0.25">
      <c r="A345" s="33">
        <v>220250002453</v>
      </c>
      <c r="B345" s="56" t="s">
        <v>349</v>
      </c>
      <c r="C345" s="34">
        <v>45721</v>
      </c>
      <c r="D345" s="33">
        <v>22025001090</v>
      </c>
      <c r="E345" s="56" t="s">
        <v>1271</v>
      </c>
      <c r="F345" s="35">
        <v>82250.990000000005</v>
      </c>
      <c r="G345" s="56" t="s">
        <v>368</v>
      </c>
      <c r="H345" s="56" t="s">
        <v>1681</v>
      </c>
      <c r="I345" s="33">
        <v>220</v>
      </c>
      <c r="J345" s="56" t="s">
        <v>356</v>
      </c>
      <c r="K345" s="56" t="s">
        <v>356</v>
      </c>
      <c r="L345" s="56" t="s">
        <v>357</v>
      </c>
      <c r="M345" s="56" t="s">
        <v>354</v>
      </c>
      <c r="N345" s="56" t="s">
        <v>355</v>
      </c>
      <c r="O345" s="32" t="s">
        <v>305</v>
      </c>
      <c r="P345" s="32" t="s">
        <v>265</v>
      </c>
      <c r="Q345" s="45" t="s">
        <v>922</v>
      </c>
      <c r="R345" s="32" t="s">
        <v>254</v>
      </c>
      <c r="S345" s="45" t="s">
        <v>93</v>
      </c>
      <c r="T345" s="42" t="str">
        <f>VLOOKUP(Tabla1[[#This Row],[AREA]],Hoja1!A:B,2,FALSE)</f>
        <v>04. Hacienda, personal y modernización administrativa</v>
      </c>
      <c r="U345" s="45" t="s">
        <v>209</v>
      </c>
      <c r="V345" s="42" t="str">
        <f>VLOOKUP(Tabla1[[#This Row],[PROGRAMA]],Hoja1!A:B,2,FALSE)</f>
        <v>9204. Tecnologías de la información y comunicación</v>
      </c>
      <c r="W345" s="45">
        <v>21</v>
      </c>
      <c r="X345" s="45">
        <v>216</v>
      </c>
    </row>
    <row r="346" spans="1:24" x14ac:dyDescent="0.25">
      <c r="A346" s="33">
        <v>220249000568</v>
      </c>
      <c r="B346" s="56" t="s">
        <v>349</v>
      </c>
      <c r="C346" s="34">
        <v>45658</v>
      </c>
      <c r="D346" s="33">
        <v>22025001962</v>
      </c>
      <c r="E346" s="56" t="s">
        <v>1682</v>
      </c>
      <c r="F346" s="35">
        <v>9482.18</v>
      </c>
      <c r="G346" s="56" t="s">
        <v>54</v>
      </c>
      <c r="H346" s="56" t="s">
        <v>1109</v>
      </c>
      <c r="I346" s="33">
        <v>220</v>
      </c>
      <c r="J346" s="56" t="s">
        <v>479</v>
      </c>
      <c r="K346" s="56" t="s">
        <v>479</v>
      </c>
      <c r="L346" s="56" t="s">
        <v>357</v>
      </c>
      <c r="M346" s="56" t="s">
        <v>354</v>
      </c>
      <c r="N346" s="56" t="s">
        <v>355</v>
      </c>
      <c r="O346" s="32" t="s">
        <v>305</v>
      </c>
      <c r="P346" s="32" t="s">
        <v>265</v>
      </c>
      <c r="Q346" s="45" t="s">
        <v>922</v>
      </c>
      <c r="R346" s="32" t="s">
        <v>254</v>
      </c>
      <c r="S346" s="45" t="s">
        <v>97</v>
      </c>
      <c r="T346" s="42" t="str">
        <f>VLOOKUP(Tabla1[[#This Row],[AREA]],Hoja1!A:B,2,FALSE)</f>
        <v>09. Turismo, eventos y marca ciudad</v>
      </c>
      <c r="U346" s="45" t="s">
        <v>199</v>
      </c>
      <c r="V346" s="42" t="str">
        <f>VLOOKUP(Tabla1[[#This Row],[PROGRAMA]],Hoja1!A:B,2,FALSE)</f>
        <v>4321. Turismo</v>
      </c>
      <c r="W346" s="45">
        <v>21</v>
      </c>
      <c r="X346" s="45">
        <v>213</v>
      </c>
    </row>
    <row r="347" spans="1:24" x14ac:dyDescent="0.25">
      <c r="A347" s="33">
        <v>220249000569</v>
      </c>
      <c r="B347" s="56" t="s">
        <v>349</v>
      </c>
      <c r="C347" s="34">
        <v>45658</v>
      </c>
      <c r="D347" s="33">
        <v>22025001963</v>
      </c>
      <c r="E347" s="56" t="s">
        <v>1682</v>
      </c>
      <c r="F347" s="35">
        <v>3199.21</v>
      </c>
      <c r="G347" s="56" t="s">
        <v>54</v>
      </c>
      <c r="H347" s="56" t="s">
        <v>1683</v>
      </c>
      <c r="I347" s="33">
        <v>220</v>
      </c>
      <c r="J347" s="56" t="s">
        <v>479</v>
      </c>
      <c r="K347" s="56" t="s">
        <v>479</v>
      </c>
      <c r="L347" s="56" t="s">
        <v>357</v>
      </c>
      <c r="M347" s="56" t="s">
        <v>354</v>
      </c>
      <c r="N347" s="56" t="s">
        <v>355</v>
      </c>
      <c r="O347" s="32" t="s">
        <v>305</v>
      </c>
      <c r="P347" s="32" t="s">
        <v>265</v>
      </c>
      <c r="Q347" s="45" t="s">
        <v>922</v>
      </c>
      <c r="R347" s="32" t="s">
        <v>254</v>
      </c>
      <c r="S347" s="45" t="s">
        <v>97</v>
      </c>
      <c r="T347" s="42" t="str">
        <f>VLOOKUP(Tabla1[[#This Row],[AREA]],Hoja1!A:B,2,FALSE)</f>
        <v>09. Turismo, eventos y marca ciudad</v>
      </c>
      <c r="U347" s="45" t="s">
        <v>199</v>
      </c>
      <c r="V347" s="42" t="str">
        <f>VLOOKUP(Tabla1[[#This Row],[PROGRAMA]],Hoja1!A:B,2,FALSE)</f>
        <v>4321. Turismo</v>
      </c>
      <c r="W347" s="45">
        <v>21</v>
      </c>
      <c r="X347" s="45">
        <v>213</v>
      </c>
    </row>
    <row r="348" spans="1:24" x14ac:dyDescent="0.25">
      <c r="A348" s="33">
        <v>220250001213</v>
      </c>
      <c r="B348" s="56" t="s">
        <v>349</v>
      </c>
      <c r="C348" s="34">
        <v>45700</v>
      </c>
      <c r="D348" s="33">
        <v>22025001263</v>
      </c>
      <c r="E348" s="56" t="s">
        <v>1218</v>
      </c>
      <c r="F348" s="35">
        <v>2178</v>
      </c>
      <c r="G348" s="56" t="s">
        <v>32</v>
      </c>
      <c r="H348" s="56" t="s">
        <v>1685</v>
      </c>
      <c r="I348" s="33">
        <v>220</v>
      </c>
      <c r="J348" s="56" t="s">
        <v>487</v>
      </c>
      <c r="K348" s="56" t="s">
        <v>411</v>
      </c>
      <c r="L348" s="56" t="s">
        <v>367</v>
      </c>
      <c r="M348" s="56" t="s">
        <v>458</v>
      </c>
      <c r="N348" s="56" t="s">
        <v>429</v>
      </c>
      <c r="O348" s="32" t="s">
        <v>310</v>
      </c>
      <c r="P348" s="32" t="s">
        <v>265</v>
      </c>
      <c r="Q348" s="45" t="s">
        <v>922</v>
      </c>
      <c r="R348" s="32" t="s">
        <v>254</v>
      </c>
      <c r="S348" s="45" t="s">
        <v>94</v>
      </c>
      <c r="T348" s="42" t="str">
        <f>VLOOKUP(Tabla1[[#This Row],[AREA]],Hoja1!A:B,2,FALSE)</f>
        <v>06. Educación y cultura</v>
      </c>
      <c r="U348" s="45" t="s">
        <v>170</v>
      </c>
      <c r="V348" s="42" t="str">
        <f>VLOOKUP(Tabla1[[#This Row],[PROGRAMA]],Hoja1!A:B,2,FALSE)</f>
        <v>3232. Conservación y mantenimiento centros educación infantil y primaria</v>
      </c>
      <c r="W348" s="45">
        <v>21</v>
      </c>
      <c r="X348" s="45">
        <v>213</v>
      </c>
    </row>
    <row r="349" spans="1:24" x14ac:dyDescent="0.25">
      <c r="A349" s="33">
        <v>220250005739</v>
      </c>
      <c r="B349" s="56" t="s">
        <v>349</v>
      </c>
      <c r="C349" s="34">
        <v>45743</v>
      </c>
      <c r="D349" s="33">
        <v>22025002225</v>
      </c>
      <c r="E349" s="56" t="s">
        <v>1208</v>
      </c>
      <c r="F349" s="35">
        <v>2158.1999999999998</v>
      </c>
      <c r="G349" s="56" t="s">
        <v>1688</v>
      </c>
      <c r="H349" s="56" t="s">
        <v>1689</v>
      </c>
      <c r="I349" s="33">
        <v>220</v>
      </c>
      <c r="J349" s="56" t="s">
        <v>477</v>
      </c>
      <c r="K349" s="56" t="s">
        <v>356</v>
      </c>
      <c r="L349" s="56" t="s">
        <v>357</v>
      </c>
      <c r="M349" s="56" t="s">
        <v>458</v>
      </c>
      <c r="N349" s="56" t="s">
        <v>429</v>
      </c>
      <c r="O349" s="32" t="s">
        <v>310</v>
      </c>
      <c r="P349" s="32" t="s">
        <v>265</v>
      </c>
      <c r="Q349" s="45" t="s">
        <v>922</v>
      </c>
      <c r="R349" s="32" t="s">
        <v>254</v>
      </c>
      <c r="S349" s="45" t="s">
        <v>89</v>
      </c>
      <c r="T349" s="42" t="str">
        <f>VLOOKUP(Tabla1[[#This Row],[AREA]],Hoja1!A:B,2,FALSE)</f>
        <v>01. Alcaldía</v>
      </c>
      <c r="U349" s="45" t="s">
        <v>294</v>
      </c>
      <c r="V349" s="42" t="str">
        <f>VLOOKUP(Tabla1[[#This Row],[PROGRAMA]],Hoja1!A:B,2,FALSE)</f>
        <v>4331. Desarrollo empresarial</v>
      </c>
      <c r="W349" s="45">
        <v>22</v>
      </c>
      <c r="X349" s="45">
        <v>22799</v>
      </c>
    </row>
    <row r="350" spans="1:24" x14ac:dyDescent="0.25">
      <c r="A350" s="33">
        <v>220250001264</v>
      </c>
      <c r="B350" s="56" t="s">
        <v>349</v>
      </c>
      <c r="C350" s="34">
        <v>45701</v>
      </c>
      <c r="D350" s="33">
        <v>22025000770</v>
      </c>
      <c r="E350" s="56" t="s">
        <v>1690</v>
      </c>
      <c r="F350" s="35">
        <v>2153.8000000000002</v>
      </c>
      <c r="G350" s="56" t="s">
        <v>22</v>
      </c>
      <c r="H350" s="56" t="s">
        <v>1691</v>
      </c>
      <c r="I350" s="33">
        <v>220</v>
      </c>
      <c r="J350" s="56" t="s">
        <v>352</v>
      </c>
      <c r="K350" s="56" t="s">
        <v>352</v>
      </c>
      <c r="L350" s="56" t="s">
        <v>357</v>
      </c>
      <c r="M350" s="56" t="s">
        <v>458</v>
      </c>
      <c r="N350" s="56" t="s">
        <v>429</v>
      </c>
      <c r="O350" s="32" t="s">
        <v>310</v>
      </c>
      <c r="P350" s="32" t="s">
        <v>265</v>
      </c>
      <c r="Q350" s="45" t="s">
        <v>922</v>
      </c>
      <c r="R350" s="32" t="s">
        <v>254</v>
      </c>
      <c r="S350" s="45" t="s">
        <v>89</v>
      </c>
      <c r="T350" s="42" t="str">
        <f>VLOOKUP(Tabla1[[#This Row],[AREA]],Hoja1!A:B,2,FALSE)</f>
        <v>01. Alcaldía</v>
      </c>
      <c r="U350" s="45" t="s">
        <v>212</v>
      </c>
      <c r="V350" s="42" t="str">
        <f>VLOOKUP(Tabla1[[#This Row],[PROGRAMA]],Hoja1!A:B,2,FALSE)</f>
        <v>9207. Gobierno y relaciones</v>
      </c>
      <c r="W350" s="45">
        <v>22</v>
      </c>
      <c r="X350" s="45">
        <v>22602</v>
      </c>
    </row>
    <row r="351" spans="1:24" x14ac:dyDescent="0.25">
      <c r="A351" s="33">
        <v>220249000574</v>
      </c>
      <c r="B351" s="56" t="s">
        <v>349</v>
      </c>
      <c r="C351" s="34">
        <v>45658</v>
      </c>
      <c r="D351" s="33">
        <v>22025001966</v>
      </c>
      <c r="E351" s="56" t="s">
        <v>1284</v>
      </c>
      <c r="F351" s="35">
        <v>2152.8000000000002</v>
      </c>
      <c r="G351" s="56" t="s">
        <v>448</v>
      </c>
      <c r="H351" s="56" t="s">
        <v>1148</v>
      </c>
      <c r="I351" s="33">
        <v>220</v>
      </c>
      <c r="J351" s="56" t="s">
        <v>427</v>
      </c>
      <c r="K351" s="56" t="s">
        <v>427</v>
      </c>
      <c r="L351" s="56" t="s">
        <v>357</v>
      </c>
      <c r="M351" s="56" t="s">
        <v>458</v>
      </c>
      <c r="N351" s="56" t="s">
        <v>429</v>
      </c>
      <c r="O351" s="32" t="s">
        <v>310</v>
      </c>
      <c r="P351" s="32" t="s">
        <v>265</v>
      </c>
      <c r="Q351" s="45" t="s">
        <v>922</v>
      </c>
      <c r="R351" s="32" t="s">
        <v>254</v>
      </c>
      <c r="S351" s="45" t="s">
        <v>97</v>
      </c>
      <c r="T351" s="42" t="str">
        <f>VLOOKUP(Tabla1[[#This Row],[AREA]],Hoja1!A:B,2,FALSE)</f>
        <v>09. Turismo, eventos y marca ciudad</v>
      </c>
      <c r="U351" s="45" t="s">
        <v>199</v>
      </c>
      <c r="V351" s="42" t="str">
        <f>VLOOKUP(Tabla1[[#This Row],[PROGRAMA]],Hoja1!A:B,2,FALSE)</f>
        <v>4321. Turismo</v>
      </c>
      <c r="W351" s="45">
        <v>22</v>
      </c>
      <c r="X351" s="45">
        <v>22799</v>
      </c>
    </row>
    <row r="352" spans="1:24" x14ac:dyDescent="0.25">
      <c r="A352" s="33">
        <v>220250006923</v>
      </c>
      <c r="B352" s="56" t="s">
        <v>526</v>
      </c>
      <c r="C352" s="34">
        <v>45744</v>
      </c>
      <c r="D352" s="33">
        <v>22025001130</v>
      </c>
      <c r="E352" s="56" t="s">
        <v>1692</v>
      </c>
      <c r="F352" s="35">
        <v>120.03</v>
      </c>
      <c r="G352" s="56" t="s">
        <v>509</v>
      </c>
      <c r="H352" s="56" t="s">
        <v>1693</v>
      </c>
      <c r="I352" s="33">
        <v>300</v>
      </c>
      <c r="J352" s="56" t="s">
        <v>356</v>
      </c>
      <c r="K352" s="56" t="s">
        <v>356</v>
      </c>
      <c r="L352" s="56" t="s">
        <v>367</v>
      </c>
      <c r="M352" s="56" t="s">
        <v>354</v>
      </c>
      <c r="N352" s="56" t="s">
        <v>355</v>
      </c>
      <c r="O352" s="32" t="s">
        <v>309</v>
      </c>
      <c r="P352" s="32" t="s">
        <v>265</v>
      </c>
      <c r="Q352" s="45" t="s">
        <v>922</v>
      </c>
      <c r="R352" s="32" t="s">
        <v>254</v>
      </c>
      <c r="S352" s="45" t="s">
        <v>291</v>
      </c>
      <c r="T352" s="42" t="str">
        <f>VLOOKUP(Tabla1[[#This Row],[AREA]],Hoja1!A:B,2,FALSE)</f>
        <v>11. Salud pública y seguridad ciudadana</v>
      </c>
      <c r="U352" s="45" t="s">
        <v>144</v>
      </c>
      <c r="V352" s="42" t="str">
        <f>VLOOKUP(Tabla1[[#This Row],[PROGRAMA]],Hoja1!A:B,2,FALSE)</f>
        <v>1631. Limpieza viaria</v>
      </c>
      <c r="W352" s="45">
        <v>22</v>
      </c>
      <c r="X352" s="45">
        <v>22104</v>
      </c>
    </row>
    <row r="353" spans="1:24" x14ac:dyDescent="0.25">
      <c r="A353" s="33">
        <v>220250006945</v>
      </c>
      <c r="B353" s="56" t="s">
        <v>526</v>
      </c>
      <c r="C353" s="34">
        <v>45744</v>
      </c>
      <c r="D353" s="33">
        <v>22025001130</v>
      </c>
      <c r="E353" s="56" t="s">
        <v>1692</v>
      </c>
      <c r="F353" s="35">
        <v>214.41</v>
      </c>
      <c r="G353" s="56" t="s">
        <v>509</v>
      </c>
      <c r="H353" s="56" t="s">
        <v>1694</v>
      </c>
      <c r="I353" s="33">
        <v>300</v>
      </c>
      <c r="J353" s="56" t="s">
        <v>356</v>
      </c>
      <c r="K353" s="56" t="s">
        <v>356</v>
      </c>
      <c r="L353" s="56" t="s">
        <v>367</v>
      </c>
      <c r="M353" s="56" t="s">
        <v>354</v>
      </c>
      <c r="N353" s="56" t="s">
        <v>355</v>
      </c>
      <c r="O353" s="32" t="s">
        <v>309</v>
      </c>
      <c r="P353" s="32" t="s">
        <v>265</v>
      </c>
      <c r="Q353" s="45" t="s">
        <v>922</v>
      </c>
      <c r="R353" s="32" t="s">
        <v>254</v>
      </c>
      <c r="S353" s="45" t="s">
        <v>291</v>
      </c>
      <c r="T353" s="42" t="str">
        <f>VLOOKUP(Tabla1[[#This Row],[AREA]],Hoja1!A:B,2,FALSE)</f>
        <v>11. Salud pública y seguridad ciudadana</v>
      </c>
      <c r="U353" s="45" t="s">
        <v>144</v>
      </c>
      <c r="V353" s="42" t="str">
        <f>VLOOKUP(Tabla1[[#This Row],[PROGRAMA]],Hoja1!A:B,2,FALSE)</f>
        <v>1631. Limpieza viaria</v>
      </c>
      <c r="W353" s="45">
        <v>22</v>
      </c>
      <c r="X353" s="45">
        <v>22104</v>
      </c>
    </row>
    <row r="354" spans="1:24" x14ac:dyDescent="0.25">
      <c r="A354" s="33">
        <v>220250001273</v>
      </c>
      <c r="B354" s="56" t="s">
        <v>349</v>
      </c>
      <c r="C354" s="34">
        <v>45702</v>
      </c>
      <c r="D354" s="33">
        <v>22025001233</v>
      </c>
      <c r="E354" s="56" t="s">
        <v>1208</v>
      </c>
      <c r="F354" s="35">
        <v>2117.5</v>
      </c>
      <c r="G354" s="56" t="s">
        <v>950</v>
      </c>
      <c r="H354" s="56" t="s">
        <v>1695</v>
      </c>
      <c r="I354" s="33">
        <v>220</v>
      </c>
      <c r="J354" s="56" t="s">
        <v>356</v>
      </c>
      <c r="K354" s="56" t="s">
        <v>356</v>
      </c>
      <c r="L354" s="56" t="s">
        <v>357</v>
      </c>
      <c r="M354" s="56" t="s">
        <v>458</v>
      </c>
      <c r="N354" s="56" t="s">
        <v>429</v>
      </c>
      <c r="O354" s="32" t="s">
        <v>310</v>
      </c>
      <c r="P354" s="32" t="s">
        <v>265</v>
      </c>
      <c r="Q354" s="45" t="s">
        <v>922</v>
      </c>
      <c r="R354" s="32" t="s">
        <v>254</v>
      </c>
      <c r="S354" s="45" t="s">
        <v>89</v>
      </c>
      <c r="T354" s="42" t="str">
        <f>VLOOKUP(Tabla1[[#This Row],[AREA]],Hoja1!A:B,2,FALSE)</f>
        <v>01. Alcaldía</v>
      </c>
      <c r="U354" s="45" t="s">
        <v>294</v>
      </c>
      <c r="V354" s="42" t="str">
        <f>VLOOKUP(Tabla1[[#This Row],[PROGRAMA]],Hoja1!A:B,2,FALSE)</f>
        <v>4331. Desarrollo empresarial</v>
      </c>
      <c r="W354" s="45">
        <v>22</v>
      </c>
      <c r="X354" s="45">
        <v>22799</v>
      </c>
    </row>
    <row r="355" spans="1:24" x14ac:dyDescent="0.25">
      <c r="A355" s="33">
        <v>220229000817</v>
      </c>
      <c r="B355" s="56" t="s">
        <v>349</v>
      </c>
      <c r="C355" s="34">
        <v>45658</v>
      </c>
      <c r="D355" s="33">
        <v>22025001598</v>
      </c>
      <c r="E355" s="56" t="s">
        <v>1220</v>
      </c>
      <c r="F355" s="35">
        <v>79688</v>
      </c>
      <c r="G355" s="56" t="s">
        <v>739</v>
      </c>
      <c r="H355" s="56" t="s">
        <v>1696</v>
      </c>
      <c r="I355" s="33">
        <v>220</v>
      </c>
      <c r="J355" s="56" t="s">
        <v>352</v>
      </c>
      <c r="K355" s="56" t="s">
        <v>352</v>
      </c>
      <c r="L355" s="56" t="s">
        <v>357</v>
      </c>
      <c r="M355" s="56" t="s">
        <v>354</v>
      </c>
      <c r="N355" s="56" t="s">
        <v>355</v>
      </c>
      <c r="O355" s="32" t="s">
        <v>305</v>
      </c>
      <c r="P355" s="32" t="s">
        <v>265</v>
      </c>
      <c r="Q355" s="45" t="s">
        <v>922</v>
      </c>
      <c r="R355" s="32" t="s">
        <v>254</v>
      </c>
      <c r="S355" s="45" t="s">
        <v>98</v>
      </c>
      <c r="T355" s="42" t="str">
        <f>VLOOKUP(Tabla1[[#This Row],[AREA]],Hoja1!A:B,2,FALSE)</f>
        <v>10. Personas mayores, familia y servicios sociales</v>
      </c>
      <c r="U355" s="45" t="s">
        <v>155</v>
      </c>
      <c r="V355" s="42" t="str">
        <f>VLOOKUP(Tabla1[[#This Row],[PROGRAMA]],Hoja1!A:B,2,FALSE)</f>
        <v>2312. Iniciativas sociales</v>
      </c>
      <c r="W355" s="45">
        <v>22</v>
      </c>
      <c r="X355" s="45">
        <v>22799</v>
      </c>
    </row>
    <row r="356" spans="1:24" x14ac:dyDescent="0.25">
      <c r="A356" s="33">
        <v>220249000721</v>
      </c>
      <c r="B356" s="56" t="s">
        <v>349</v>
      </c>
      <c r="C356" s="34">
        <v>45658</v>
      </c>
      <c r="D356" s="33">
        <v>22025002325</v>
      </c>
      <c r="E356" s="56" t="s">
        <v>1697</v>
      </c>
      <c r="F356" s="35">
        <v>78312.490000000005</v>
      </c>
      <c r="G356" s="56" t="s">
        <v>928</v>
      </c>
      <c r="H356" s="56" t="s">
        <v>1698</v>
      </c>
      <c r="I356" s="33">
        <v>220</v>
      </c>
      <c r="J356" s="56" t="s">
        <v>356</v>
      </c>
      <c r="K356" s="56" t="s">
        <v>356</v>
      </c>
      <c r="L356" s="56" t="s">
        <v>357</v>
      </c>
      <c r="M356" s="56" t="s">
        <v>354</v>
      </c>
      <c r="N356" s="56" t="s">
        <v>355</v>
      </c>
      <c r="O356" s="32" t="s">
        <v>305</v>
      </c>
      <c r="P356" s="32" t="s">
        <v>265</v>
      </c>
      <c r="Q356" s="45" t="s">
        <v>922</v>
      </c>
      <c r="R356" s="32" t="s">
        <v>254</v>
      </c>
      <c r="S356" s="45" t="s">
        <v>291</v>
      </c>
      <c r="T356" s="42" t="str">
        <f>VLOOKUP(Tabla1[[#This Row],[AREA]],Hoja1!A:B,2,FALSE)</f>
        <v>11. Salud pública y seguridad ciudadana</v>
      </c>
      <c r="U356" s="45" t="s">
        <v>135</v>
      </c>
      <c r="V356" s="42" t="str">
        <f>VLOOKUP(Tabla1[[#This Row],[PROGRAMA]],Hoja1!A:B,2,FALSE)</f>
        <v>1361. Prevención y extinción de incencios</v>
      </c>
      <c r="W356" s="45">
        <v>22</v>
      </c>
      <c r="X356" s="45">
        <v>22700</v>
      </c>
    </row>
    <row r="357" spans="1:24" x14ac:dyDescent="0.25">
      <c r="A357" s="33">
        <v>220250001129</v>
      </c>
      <c r="B357" s="56" t="s">
        <v>349</v>
      </c>
      <c r="C357" s="34">
        <v>45698</v>
      </c>
      <c r="D357" s="33">
        <v>22025000813</v>
      </c>
      <c r="E357" s="56" t="s">
        <v>1321</v>
      </c>
      <c r="F357" s="35">
        <v>2117.5</v>
      </c>
      <c r="G357" s="56" t="s">
        <v>48</v>
      </c>
      <c r="H357" s="56" t="s">
        <v>1699</v>
      </c>
      <c r="I357" s="33">
        <v>220</v>
      </c>
      <c r="J357" s="56" t="s">
        <v>455</v>
      </c>
      <c r="K357" s="56" t="s">
        <v>356</v>
      </c>
      <c r="L357" s="56" t="s">
        <v>357</v>
      </c>
      <c r="M357" s="56" t="s">
        <v>354</v>
      </c>
      <c r="N357" s="56" t="s">
        <v>355</v>
      </c>
      <c r="O357" s="32" t="s">
        <v>309</v>
      </c>
      <c r="P357" s="32" t="s">
        <v>265</v>
      </c>
      <c r="Q357" s="45" t="s">
        <v>922</v>
      </c>
      <c r="R357" s="32" t="s">
        <v>254</v>
      </c>
      <c r="S357" s="45" t="s">
        <v>291</v>
      </c>
      <c r="T357" s="42" t="str">
        <f>VLOOKUP(Tabla1[[#This Row],[AREA]],Hoja1!A:B,2,FALSE)</f>
        <v>11. Salud pública y seguridad ciudadana</v>
      </c>
      <c r="U357" s="45" t="s">
        <v>141</v>
      </c>
      <c r="V357" s="42" t="str">
        <f>VLOOKUP(Tabla1[[#This Row],[PROGRAMA]],Hoja1!A:B,2,FALSE)</f>
        <v>1621. Recogida de residuos</v>
      </c>
      <c r="W357" s="45">
        <v>22</v>
      </c>
      <c r="X357" s="45">
        <v>22706</v>
      </c>
    </row>
    <row r="358" spans="1:24" x14ac:dyDescent="0.25">
      <c r="A358" s="33">
        <v>220250005703</v>
      </c>
      <c r="B358" s="56" t="s">
        <v>349</v>
      </c>
      <c r="C358" s="34">
        <v>45742</v>
      </c>
      <c r="D358" s="33">
        <v>22025002966</v>
      </c>
      <c r="E358" s="56" t="s">
        <v>1414</v>
      </c>
      <c r="F358" s="35">
        <v>2105.4</v>
      </c>
      <c r="G358" s="56" t="s">
        <v>873</v>
      </c>
      <c r="H358" s="56" t="s">
        <v>1700</v>
      </c>
      <c r="I358" s="33">
        <v>220</v>
      </c>
      <c r="J358" s="56" t="s">
        <v>512</v>
      </c>
      <c r="K358" s="56" t="s">
        <v>356</v>
      </c>
      <c r="L358" s="56" t="s">
        <v>357</v>
      </c>
      <c r="M358" s="56" t="s">
        <v>458</v>
      </c>
      <c r="N358" s="56" t="s">
        <v>429</v>
      </c>
      <c r="O358" s="32" t="s">
        <v>310</v>
      </c>
      <c r="P358" s="32" t="s">
        <v>265</v>
      </c>
      <c r="Q358" s="45" t="s">
        <v>922</v>
      </c>
      <c r="R358" s="32" t="s">
        <v>254</v>
      </c>
      <c r="S358" s="45" t="s">
        <v>291</v>
      </c>
      <c r="T358" s="42" t="str">
        <f>VLOOKUP(Tabla1[[#This Row],[AREA]],Hoja1!A:B,2,FALSE)</f>
        <v>11. Salud pública y seguridad ciudadana</v>
      </c>
      <c r="U358" s="45" t="s">
        <v>141</v>
      </c>
      <c r="V358" s="42" t="str">
        <f>VLOOKUP(Tabla1[[#This Row],[PROGRAMA]],Hoja1!A:B,2,FALSE)</f>
        <v>1621. Recogida de residuos</v>
      </c>
      <c r="W358" s="45">
        <v>21</v>
      </c>
      <c r="X358" s="45">
        <v>213</v>
      </c>
    </row>
    <row r="359" spans="1:24" x14ac:dyDescent="0.25">
      <c r="A359" s="33">
        <v>220250001267</v>
      </c>
      <c r="B359" s="56" t="s">
        <v>349</v>
      </c>
      <c r="C359" s="34">
        <v>45701</v>
      </c>
      <c r="D359" s="33">
        <v>22025001229</v>
      </c>
      <c r="E359" s="56" t="s">
        <v>1599</v>
      </c>
      <c r="F359" s="35">
        <v>2082.17</v>
      </c>
      <c r="G359" s="56" t="s">
        <v>1702</v>
      </c>
      <c r="H359" s="56" t="s">
        <v>1703</v>
      </c>
      <c r="I359" s="33">
        <v>220</v>
      </c>
      <c r="J359" s="56" t="s">
        <v>1704</v>
      </c>
      <c r="K359" s="56" t="s">
        <v>1043</v>
      </c>
      <c r="L359" s="56" t="s">
        <v>367</v>
      </c>
      <c r="M359" s="56" t="s">
        <v>458</v>
      </c>
      <c r="N359" s="56" t="s">
        <v>429</v>
      </c>
      <c r="O359" s="32" t="s">
        <v>310</v>
      </c>
      <c r="P359" s="32" t="s">
        <v>265</v>
      </c>
      <c r="Q359" s="45" t="s">
        <v>922</v>
      </c>
      <c r="R359" s="32" t="s">
        <v>254</v>
      </c>
      <c r="S359" s="45" t="s">
        <v>291</v>
      </c>
      <c r="T359" s="42" t="str">
        <f>VLOOKUP(Tabla1[[#This Row],[AREA]],Hoja1!A:B,2,FALSE)</f>
        <v>11. Salud pública y seguridad ciudadana</v>
      </c>
      <c r="U359" s="45" t="s">
        <v>144</v>
      </c>
      <c r="V359" s="42" t="str">
        <f>VLOOKUP(Tabla1[[#This Row],[PROGRAMA]],Hoja1!A:B,2,FALSE)</f>
        <v>1631. Limpieza viaria</v>
      </c>
      <c r="W359" s="45">
        <v>22</v>
      </c>
      <c r="X359" s="45">
        <v>22199</v>
      </c>
    </row>
    <row r="360" spans="1:24" x14ac:dyDescent="0.25">
      <c r="A360" s="33">
        <v>220249000448</v>
      </c>
      <c r="B360" s="56" t="s">
        <v>349</v>
      </c>
      <c r="C360" s="34">
        <v>45658</v>
      </c>
      <c r="D360" s="33">
        <v>22025001920</v>
      </c>
      <c r="E360" s="56" t="s">
        <v>1705</v>
      </c>
      <c r="F360" s="35">
        <v>7347.41</v>
      </c>
      <c r="G360" s="56" t="s">
        <v>24</v>
      </c>
      <c r="H360" s="56" t="s">
        <v>1706</v>
      </c>
      <c r="I360" s="33">
        <v>220</v>
      </c>
      <c r="J360" s="56" t="s">
        <v>356</v>
      </c>
      <c r="K360" s="56" t="s">
        <v>356</v>
      </c>
      <c r="L360" s="56" t="s">
        <v>367</v>
      </c>
      <c r="M360" s="56" t="s">
        <v>458</v>
      </c>
      <c r="N360" s="56" t="s">
        <v>429</v>
      </c>
      <c r="O360" s="32" t="s">
        <v>310</v>
      </c>
      <c r="P360" s="32" t="s">
        <v>265</v>
      </c>
      <c r="Q360" s="45" t="s">
        <v>922</v>
      </c>
      <c r="R360" s="32" t="s">
        <v>254</v>
      </c>
      <c r="S360" s="45" t="s">
        <v>98</v>
      </c>
      <c r="T360" s="42" t="str">
        <f>VLOOKUP(Tabla1[[#This Row],[AREA]],Hoja1!A:B,2,FALSE)</f>
        <v>10. Personas mayores, familia y servicios sociales</v>
      </c>
      <c r="U360" s="45" t="s">
        <v>155</v>
      </c>
      <c r="V360" s="42" t="str">
        <f>VLOOKUP(Tabla1[[#This Row],[PROGRAMA]],Hoja1!A:B,2,FALSE)</f>
        <v>2312. Iniciativas sociales</v>
      </c>
      <c r="W360" s="45">
        <v>22</v>
      </c>
      <c r="X360" s="45">
        <v>22001</v>
      </c>
    </row>
    <row r="361" spans="1:24" x14ac:dyDescent="0.25">
      <c r="A361" s="33">
        <v>220249000449</v>
      </c>
      <c r="B361" s="56" t="s">
        <v>349</v>
      </c>
      <c r="C361" s="34">
        <v>45658</v>
      </c>
      <c r="D361" s="33">
        <v>22025001921</v>
      </c>
      <c r="E361" s="56" t="s">
        <v>1705</v>
      </c>
      <c r="F361" s="35">
        <v>7027.94</v>
      </c>
      <c r="G361" s="56" t="s">
        <v>24</v>
      </c>
      <c r="H361" s="56" t="s">
        <v>1707</v>
      </c>
      <c r="I361" s="33">
        <v>220</v>
      </c>
      <c r="J361" s="56" t="s">
        <v>356</v>
      </c>
      <c r="K361" s="56" t="s">
        <v>356</v>
      </c>
      <c r="L361" s="56" t="s">
        <v>367</v>
      </c>
      <c r="M361" s="56" t="s">
        <v>458</v>
      </c>
      <c r="N361" s="56" t="s">
        <v>429</v>
      </c>
      <c r="O361" s="32" t="s">
        <v>310</v>
      </c>
      <c r="P361" s="32" t="s">
        <v>265</v>
      </c>
      <c r="Q361" s="45" t="s">
        <v>922</v>
      </c>
      <c r="R361" s="32" t="s">
        <v>254</v>
      </c>
      <c r="S361" s="45" t="s">
        <v>98</v>
      </c>
      <c r="T361" s="42" t="str">
        <f>VLOOKUP(Tabla1[[#This Row],[AREA]],Hoja1!A:B,2,FALSE)</f>
        <v>10. Personas mayores, familia y servicios sociales</v>
      </c>
      <c r="U361" s="45" t="s">
        <v>155</v>
      </c>
      <c r="V361" s="42" t="str">
        <f>VLOOKUP(Tabla1[[#This Row],[PROGRAMA]],Hoja1!A:B,2,FALSE)</f>
        <v>2312. Iniciativas sociales</v>
      </c>
      <c r="W361" s="45">
        <v>22</v>
      </c>
      <c r="X361" s="45">
        <v>22001</v>
      </c>
    </row>
    <row r="362" spans="1:24" x14ac:dyDescent="0.25">
      <c r="A362" s="33">
        <v>220250001157</v>
      </c>
      <c r="B362" s="56" t="s">
        <v>349</v>
      </c>
      <c r="C362" s="34">
        <v>45699</v>
      </c>
      <c r="D362" s="33">
        <v>22025000884</v>
      </c>
      <c r="E362" s="56" t="s">
        <v>1677</v>
      </c>
      <c r="F362" s="35">
        <v>6000</v>
      </c>
      <c r="G362" s="56" t="s">
        <v>24</v>
      </c>
      <c r="H362" s="56" t="s">
        <v>1708</v>
      </c>
      <c r="I362" s="33">
        <v>220</v>
      </c>
      <c r="J362" s="56" t="s">
        <v>356</v>
      </c>
      <c r="K362" s="56" t="s">
        <v>356</v>
      </c>
      <c r="L362" s="56" t="s">
        <v>357</v>
      </c>
      <c r="M362" s="56" t="s">
        <v>354</v>
      </c>
      <c r="N362" s="56" t="s">
        <v>355</v>
      </c>
      <c r="O362" s="32" t="s">
        <v>309</v>
      </c>
      <c r="P362" s="32" t="s">
        <v>265</v>
      </c>
      <c r="Q362" s="45" t="s">
        <v>922</v>
      </c>
      <c r="R362" s="32" t="s">
        <v>254</v>
      </c>
      <c r="S362" s="45" t="s">
        <v>93</v>
      </c>
      <c r="T362" s="42" t="str">
        <f>VLOOKUP(Tabla1[[#This Row],[AREA]],Hoja1!A:B,2,FALSE)</f>
        <v>04. Hacienda, personal y modernización administrativa</v>
      </c>
      <c r="U362" s="45" t="s">
        <v>218</v>
      </c>
      <c r="V362" s="42" t="str">
        <f>VLOOKUP(Tabla1[[#This Row],[PROGRAMA]],Hoja1!A:B,2,FALSE)</f>
        <v>9321. Gestión de ingresos e inspección</v>
      </c>
      <c r="W362" s="45">
        <v>22</v>
      </c>
      <c r="X362" s="45">
        <v>22602</v>
      </c>
    </row>
    <row r="363" spans="1:24" x14ac:dyDescent="0.25">
      <c r="A363" s="33">
        <v>220250001208</v>
      </c>
      <c r="B363" s="56" t="s">
        <v>349</v>
      </c>
      <c r="C363" s="34">
        <v>45699</v>
      </c>
      <c r="D363" s="33">
        <v>22025001167</v>
      </c>
      <c r="E363" s="56" t="s">
        <v>1709</v>
      </c>
      <c r="F363" s="35">
        <v>726</v>
      </c>
      <c r="G363" s="56" t="s">
        <v>24</v>
      </c>
      <c r="H363" s="56" t="s">
        <v>1710</v>
      </c>
      <c r="I363" s="33">
        <v>220</v>
      </c>
      <c r="J363" s="56" t="s">
        <v>356</v>
      </c>
      <c r="K363" s="56" t="s">
        <v>356</v>
      </c>
      <c r="L363" s="56" t="s">
        <v>367</v>
      </c>
      <c r="M363" s="56" t="s">
        <v>458</v>
      </c>
      <c r="N363" s="56" t="s">
        <v>429</v>
      </c>
      <c r="O363" s="32" t="s">
        <v>310</v>
      </c>
      <c r="P363" s="32" t="s">
        <v>265</v>
      </c>
      <c r="Q363" s="45" t="s">
        <v>922</v>
      </c>
      <c r="R363" s="32" t="s">
        <v>254</v>
      </c>
      <c r="S363" s="45" t="s">
        <v>89</v>
      </c>
      <c r="T363" s="42" t="str">
        <f>VLOOKUP(Tabla1[[#This Row],[AREA]],Hoja1!A:B,2,FALSE)</f>
        <v>01. Alcaldía</v>
      </c>
      <c r="U363" s="45" t="s">
        <v>294</v>
      </c>
      <c r="V363" s="42" t="str">
        <f>VLOOKUP(Tabla1[[#This Row],[PROGRAMA]],Hoja1!A:B,2,FALSE)</f>
        <v>4331. Desarrollo empresarial</v>
      </c>
      <c r="W363" s="45">
        <v>22</v>
      </c>
      <c r="X363" s="45">
        <v>22001</v>
      </c>
    </row>
    <row r="364" spans="1:24" x14ac:dyDescent="0.25">
      <c r="A364" s="33">
        <v>220250005342</v>
      </c>
      <c r="B364" s="56" t="s">
        <v>349</v>
      </c>
      <c r="C364" s="34">
        <v>45741</v>
      </c>
      <c r="D364" s="33">
        <v>22025002910</v>
      </c>
      <c r="E364" s="56" t="s">
        <v>1468</v>
      </c>
      <c r="F364" s="35">
        <v>2069.1</v>
      </c>
      <c r="G364" s="56" t="s">
        <v>1711</v>
      </c>
      <c r="H364" s="56" t="s">
        <v>1712</v>
      </c>
      <c r="I364" s="33">
        <v>220</v>
      </c>
      <c r="J364" s="56" t="s">
        <v>356</v>
      </c>
      <c r="K364" s="56" t="s">
        <v>356</v>
      </c>
      <c r="L364" s="56" t="s">
        <v>367</v>
      </c>
      <c r="M364" s="56" t="s">
        <v>458</v>
      </c>
      <c r="N364" s="56" t="s">
        <v>429</v>
      </c>
      <c r="O364" s="32" t="s">
        <v>310</v>
      </c>
      <c r="P364" s="32" t="s">
        <v>265</v>
      </c>
      <c r="Q364" s="45" t="s">
        <v>922</v>
      </c>
      <c r="R364" s="32" t="s">
        <v>254</v>
      </c>
      <c r="S364" s="45" t="s">
        <v>291</v>
      </c>
      <c r="T364" s="42" t="str">
        <f>VLOOKUP(Tabla1[[#This Row],[AREA]],Hoja1!A:B,2,FALSE)</f>
        <v>11. Salud pública y seguridad ciudadana</v>
      </c>
      <c r="U364" s="45" t="s">
        <v>135</v>
      </c>
      <c r="V364" s="42" t="str">
        <f>VLOOKUP(Tabla1[[#This Row],[PROGRAMA]],Hoja1!A:B,2,FALSE)</f>
        <v>1361. Prevención y extinción de incencios</v>
      </c>
      <c r="W364" s="45">
        <v>22</v>
      </c>
      <c r="X364" s="45">
        <v>22104</v>
      </c>
    </row>
    <row r="365" spans="1:24" x14ac:dyDescent="0.25">
      <c r="A365" s="33">
        <v>220250001265</v>
      </c>
      <c r="B365" s="56" t="s">
        <v>349</v>
      </c>
      <c r="C365" s="34">
        <v>45701</v>
      </c>
      <c r="D365" s="33">
        <v>22025000773</v>
      </c>
      <c r="E365" s="56" t="s">
        <v>1203</v>
      </c>
      <c r="F365" s="35">
        <v>1452.36</v>
      </c>
      <c r="G365" s="56" t="s">
        <v>24</v>
      </c>
      <c r="H365" s="56" t="s">
        <v>1713</v>
      </c>
      <c r="I365" s="33">
        <v>220</v>
      </c>
      <c r="J365" s="56" t="s">
        <v>356</v>
      </c>
      <c r="K365" s="56" t="s">
        <v>356</v>
      </c>
      <c r="L365" s="56" t="s">
        <v>367</v>
      </c>
      <c r="M365" s="56" t="s">
        <v>458</v>
      </c>
      <c r="N365" s="56" t="s">
        <v>429</v>
      </c>
      <c r="O365" s="32" t="s">
        <v>310</v>
      </c>
      <c r="P365" s="32" t="s">
        <v>265</v>
      </c>
      <c r="Q365" s="45" t="s">
        <v>922</v>
      </c>
      <c r="R365" s="32" t="s">
        <v>254</v>
      </c>
      <c r="S365" s="45" t="s">
        <v>89</v>
      </c>
      <c r="T365" s="42" t="str">
        <f>VLOOKUP(Tabla1[[#This Row],[AREA]],Hoja1!A:B,2,FALSE)</f>
        <v>01. Alcaldía</v>
      </c>
      <c r="U365" s="45" t="s">
        <v>212</v>
      </c>
      <c r="V365" s="42" t="str">
        <f>VLOOKUP(Tabla1[[#This Row],[PROGRAMA]],Hoja1!A:B,2,FALSE)</f>
        <v>9207. Gobierno y relaciones</v>
      </c>
      <c r="W365" s="45">
        <v>22</v>
      </c>
      <c r="X365" s="45">
        <v>22001</v>
      </c>
    </row>
    <row r="366" spans="1:24" x14ac:dyDescent="0.25">
      <c r="A366" s="33">
        <v>220250003020</v>
      </c>
      <c r="B366" s="56" t="s">
        <v>349</v>
      </c>
      <c r="C366" s="34">
        <v>45726</v>
      </c>
      <c r="D366" s="33">
        <v>22025002226</v>
      </c>
      <c r="E366" s="56" t="s">
        <v>1714</v>
      </c>
      <c r="F366" s="35">
        <v>11616</v>
      </c>
      <c r="G366" s="56" t="s">
        <v>24</v>
      </c>
      <c r="H366" s="56" t="s">
        <v>1715</v>
      </c>
      <c r="I366" s="33">
        <v>220</v>
      </c>
      <c r="J366" s="56" t="s">
        <v>356</v>
      </c>
      <c r="K366" s="56" t="s">
        <v>356</v>
      </c>
      <c r="L366" s="56" t="s">
        <v>367</v>
      </c>
      <c r="M366" s="56" t="s">
        <v>458</v>
      </c>
      <c r="N366" s="56" t="s">
        <v>429</v>
      </c>
      <c r="O366" s="32" t="s">
        <v>310</v>
      </c>
      <c r="P366" s="32" t="s">
        <v>265</v>
      </c>
      <c r="Q366" s="45" t="s">
        <v>922</v>
      </c>
      <c r="R366" s="32" t="s">
        <v>254</v>
      </c>
      <c r="S366" s="45" t="s">
        <v>89</v>
      </c>
      <c r="T366" s="42" t="str">
        <f>VLOOKUP(Tabla1[[#This Row],[AREA]],Hoja1!A:B,2,FALSE)</f>
        <v>01. Alcaldía</v>
      </c>
      <c r="U366" s="45" t="s">
        <v>211</v>
      </c>
      <c r="V366" s="42" t="str">
        <f>VLOOKUP(Tabla1[[#This Row],[PROGRAMA]],Hoja1!A:B,2,FALSE)</f>
        <v>9206. Archivo municipal</v>
      </c>
      <c r="W366" s="45">
        <v>22</v>
      </c>
      <c r="X366" s="45">
        <v>22001</v>
      </c>
    </row>
    <row r="367" spans="1:24" x14ac:dyDescent="0.25">
      <c r="A367" s="33">
        <v>220250004558</v>
      </c>
      <c r="B367" s="56" t="s">
        <v>349</v>
      </c>
      <c r="C367" s="34">
        <v>45734</v>
      </c>
      <c r="D367" s="33">
        <v>22025001312</v>
      </c>
      <c r="E367" s="56" t="s">
        <v>1235</v>
      </c>
      <c r="F367" s="35">
        <v>10291.73</v>
      </c>
      <c r="G367" s="56" t="s">
        <v>24</v>
      </c>
      <c r="H367" s="56" t="s">
        <v>1716</v>
      </c>
      <c r="I367" s="33">
        <v>220</v>
      </c>
      <c r="J367" s="56" t="s">
        <v>356</v>
      </c>
      <c r="K367" s="56" t="s">
        <v>356</v>
      </c>
      <c r="L367" s="56" t="s">
        <v>367</v>
      </c>
      <c r="M367" s="56" t="s">
        <v>458</v>
      </c>
      <c r="N367" s="56" t="s">
        <v>429</v>
      </c>
      <c r="O367" s="32" t="s">
        <v>310</v>
      </c>
      <c r="P367" s="32" t="s">
        <v>265</v>
      </c>
      <c r="Q367" s="45" t="s">
        <v>922</v>
      </c>
      <c r="R367" s="32" t="s">
        <v>254</v>
      </c>
      <c r="S367" s="45" t="s">
        <v>94</v>
      </c>
      <c r="T367" s="42" t="str">
        <f>VLOOKUP(Tabla1[[#This Row],[AREA]],Hoja1!A:B,2,FALSE)</f>
        <v>06. Educación y cultura</v>
      </c>
      <c r="U367" s="45" t="s">
        <v>176</v>
      </c>
      <c r="V367" s="42" t="str">
        <f>VLOOKUP(Tabla1[[#This Row],[PROGRAMA]],Hoja1!A:B,2,FALSE)</f>
        <v>3321. Bibliotecas públicas</v>
      </c>
      <c r="W367" s="45">
        <v>22</v>
      </c>
      <c r="X367" s="45">
        <v>22001</v>
      </c>
    </row>
    <row r="368" spans="1:24" x14ac:dyDescent="0.25">
      <c r="A368" s="33">
        <v>220249001046</v>
      </c>
      <c r="B368" s="56" t="s">
        <v>349</v>
      </c>
      <c r="C368" s="34">
        <v>45658</v>
      </c>
      <c r="D368" s="33">
        <v>22025002437</v>
      </c>
      <c r="E368" s="56" t="s">
        <v>1242</v>
      </c>
      <c r="F368" s="35">
        <v>74955.48</v>
      </c>
      <c r="G368" s="56" t="s">
        <v>693</v>
      </c>
      <c r="H368" s="56" t="s">
        <v>1717</v>
      </c>
      <c r="I368" s="33">
        <v>220</v>
      </c>
      <c r="J368" s="56" t="s">
        <v>403</v>
      </c>
      <c r="K368" s="56" t="s">
        <v>403</v>
      </c>
      <c r="L368" s="56" t="s">
        <v>357</v>
      </c>
      <c r="M368" s="56" t="s">
        <v>354</v>
      </c>
      <c r="N368" s="56" t="s">
        <v>355</v>
      </c>
      <c r="O368" s="32" t="s">
        <v>305</v>
      </c>
      <c r="P368" s="32" t="s">
        <v>265</v>
      </c>
      <c r="Q368" s="45" t="s">
        <v>922</v>
      </c>
      <c r="R368" s="32" t="s">
        <v>254</v>
      </c>
      <c r="S368" s="45" t="s">
        <v>291</v>
      </c>
      <c r="T368" s="42" t="str">
        <f>VLOOKUP(Tabla1[[#This Row],[AREA]],Hoja1!A:B,2,FALSE)</f>
        <v>11. Salud pública y seguridad ciudadana</v>
      </c>
      <c r="U368" s="45" t="s">
        <v>144</v>
      </c>
      <c r="V368" s="42" t="str">
        <f>VLOOKUP(Tabla1[[#This Row],[PROGRAMA]],Hoja1!A:B,2,FALSE)</f>
        <v>1631. Limpieza viaria</v>
      </c>
      <c r="W368" s="45">
        <v>22</v>
      </c>
      <c r="X368" s="45">
        <v>22700</v>
      </c>
    </row>
    <row r="369" spans="1:24" x14ac:dyDescent="0.25">
      <c r="A369" s="33">
        <v>220239000481</v>
      </c>
      <c r="B369" s="56" t="s">
        <v>349</v>
      </c>
      <c r="C369" s="34">
        <v>45658</v>
      </c>
      <c r="D369" s="33">
        <v>22025001683</v>
      </c>
      <c r="E369" s="56" t="s">
        <v>1562</v>
      </c>
      <c r="F369" s="35">
        <v>71411.679999999993</v>
      </c>
      <c r="G369" s="56" t="s">
        <v>418</v>
      </c>
      <c r="H369" s="56" t="s">
        <v>768</v>
      </c>
      <c r="I369" s="33">
        <v>220</v>
      </c>
      <c r="J369" s="56" t="s">
        <v>356</v>
      </c>
      <c r="K369" s="56" t="s">
        <v>356</v>
      </c>
      <c r="L369" s="56" t="s">
        <v>357</v>
      </c>
      <c r="M369" s="56" t="s">
        <v>354</v>
      </c>
      <c r="N369" s="56" t="s">
        <v>355</v>
      </c>
      <c r="O369" s="32" t="s">
        <v>305</v>
      </c>
      <c r="P369" s="32" t="s">
        <v>265</v>
      </c>
      <c r="Q369" s="45" t="s">
        <v>922</v>
      </c>
      <c r="R369" s="32" t="s">
        <v>254</v>
      </c>
      <c r="S369" s="45" t="s">
        <v>92</v>
      </c>
      <c r="T369" s="42" t="str">
        <f>VLOOKUP(Tabla1[[#This Row],[AREA]],Hoja1!A:B,2,FALSE)</f>
        <v>03. Participación ciudadana y deportes</v>
      </c>
      <c r="U369" s="45" t="s">
        <v>215</v>
      </c>
      <c r="V369" s="42" t="str">
        <f>VLOOKUP(Tabla1[[#This Row],[PROGRAMA]],Hoja1!A:B,2,FALSE)</f>
        <v>9241. Participación ciudadana</v>
      </c>
      <c r="W369" s="45">
        <v>22</v>
      </c>
      <c r="X369" s="45">
        <v>22799</v>
      </c>
    </row>
    <row r="370" spans="1:24" x14ac:dyDescent="0.25">
      <c r="A370" s="33">
        <v>220229000386</v>
      </c>
      <c r="B370" s="56" t="s">
        <v>349</v>
      </c>
      <c r="C370" s="34">
        <v>45658</v>
      </c>
      <c r="D370" s="33">
        <v>22025001574</v>
      </c>
      <c r="E370" s="56" t="s">
        <v>1446</v>
      </c>
      <c r="F370" s="35">
        <v>70712.399999999994</v>
      </c>
      <c r="G370" s="56" t="s">
        <v>441</v>
      </c>
      <c r="H370" s="56" t="s">
        <v>442</v>
      </c>
      <c r="I370" s="33">
        <v>220</v>
      </c>
      <c r="J370" s="56" t="s">
        <v>443</v>
      </c>
      <c r="K370" s="56" t="s">
        <v>443</v>
      </c>
      <c r="L370" s="56" t="s">
        <v>367</v>
      </c>
      <c r="M370" s="56" t="s">
        <v>354</v>
      </c>
      <c r="N370" s="56" t="s">
        <v>355</v>
      </c>
      <c r="O370" s="32" t="s">
        <v>305</v>
      </c>
      <c r="P370" s="32" t="s">
        <v>265</v>
      </c>
      <c r="Q370" s="45" t="s">
        <v>922</v>
      </c>
      <c r="R370" s="32" t="s">
        <v>254</v>
      </c>
      <c r="S370" s="45" t="s">
        <v>291</v>
      </c>
      <c r="T370" s="42" t="str">
        <f>VLOOKUP(Tabla1[[#This Row],[AREA]],Hoja1!A:B,2,FALSE)</f>
        <v>11. Salud pública y seguridad ciudadana</v>
      </c>
      <c r="U370" s="45" t="s">
        <v>129</v>
      </c>
      <c r="V370" s="42" t="str">
        <f>VLOOKUP(Tabla1[[#This Row],[PROGRAMA]],Hoja1!A:B,2,FALSE)</f>
        <v>1321. Policía municipal</v>
      </c>
      <c r="W370" s="45">
        <v>20</v>
      </c>
      <c r="X370" s="45">
        <v>204</v>
      </c>
    </row>
    <row r="371" spans="1:24" x14ac:dyDescent="0.25">
      <c r="A371" s="33">
        <v>220250005346</v>
      </c>
      <c r="B371" s="56" t="s">
        <v>349</v>
      </c>
      <c r="C371" s="34">
        <v>45741</v>
      </c>
      <c r="D371" s="33">
        <v>22025003049</v>
      </c>
      <c r="E371" s="56" t="s">
        <v>1719</v>
      </c>
      <c r="F371" s="35">
        <v>2044.9</v>
      </c>
      <c r="G371" s="56" t="s">
        <v>1720</v>
      </c>
      <c r="H371" s="56" t="s">
        <v>1721</v>
      </c>
      <c r="I371" s="33">
        <v>220</v>
      </c>
      <c r="J371" s="56" t="s">
        <v>1087</v>
      </c>
      <c r="K371" s="56" t="s">
        <v>356</v>
      </c>
      <c r="L371" s="56" t="s">
        <v>357</v>
      </c>
      <c r="M371" s="56" t="s">
        <v>458</v>
      </c>
      <c r="N371" s="56" t="s">
        <v>429</v>
      </c>
      <c r="O371" s="32" t="s">
        <v>310</v>
      </c>
      <c r="P371" s="32" t="s">
        <v>265</v>
      </c>
      <c r="Q371" s="45" t="s">
        <v>922</v>
      </c>
      <c r="R371" s="32" t="s">
        <v>254</v>
      </c>
      <c r="S371" s="45" t="s">
        <v>291</v>
      </c>
      <c r="T371" s="42" t="str">
        <f>VLOOKUP(Tabla1[[#This Row],[AREA]],Hoja1!A:B,2,FALSE)</f>
        <v>11. Salud pública y seguridad ciudadana</v>
      </c>
      <c r="U371" s="45" t="s">
        <v>135</v>
      </c>
      <c r="V371" s="42" t="str">
        <f>VLOOKUP(Tabla1[[#This Row],[PROGRAMA]],Hoja1!A:B,2,FALSE)</f>
        <v>1361. Prevención y extinción de incencios</v>
      </c>
      <c r="W371" s="45">
        <v>22</v>
      </c>
      <c r="X371" s="45">
        <v>22699</v>
      </c>
    </row>
    <row r="372" spans="1:24" x14ac:dyDescent="0.25">
      <c r="A372" s="33">
        <v>220250005343</v>
      </c>
      <c r="B372" s="56" t="s">
        <v>349</v>
      </c>
      <c r="C372" s="34">
        <v>45741</v>
      </c>
      <c r="D372" s="33">
        <v>22025002926</v>
      </c>
      <c r="E372" s="56" t="s">
        <v>1623</v>
      </c>
      <c r="F372" s="35">
        <v>2034.97</v>
      </c>
      <c r="G372" s="56" t="s">
        <v>1058</v>
      </c>
      <c r="H372" s="56" t="s">
        <v>1722</v>
      </c>
      <c r="I372" s="33">
        <v>220</v>
      </c>
      <c r="J372" s="56" t="s">
        <v>352</v>
      </c>
      <c r="K372" s="56" t="s">
        <v>352</v>
      </c>
      <c r="L372" s="56" t="s">
        <v>367</v>
      </c>
      <c r="M372" s="56" t="s">
        <v>458</v>
      </c>
      <c r="N372" s="56" t="s">
        <v>429</v>
      </c>
      <c r="O372" s="32" t="s">
        <v>310</v>
      </c>
      <c r="P372" s="32" t="s">
        <v>265</v>
      </c>
      <c r="Q372" s="45" t="s">
        <v>922</v>
      </c>
      <c r="R372" s="32" t="s">
        <v>254</v>
      </c>
      <c r="S372" s="45" t="s">
        <v>291</v>
      </c>
      <c r="T372" s="42" t="str">
        <f>VLOOKUP(Tabla1[[#This Row],[AREA]],Hoja1!A:B,2,FALSE)</f>
        <v>11. Salud pública y seguridad ciudadana</v>
      </c>
      <c r="U372" s="45" t="s">
        <v>135</v>
      </c>
      <c r="V372" s="42" t="str">
        <f>VLOOKUP(Tabla1[[#This Row],[PROGRAMA]],Hoja1!A:B,2,FALSE)</f>
        <v>1361. Prevención y extinción de incencios</v>
      </c>
      <c r="W372" s="45">
        <v>22</v>
      </c>
      <c r="X372" s="45">
        <v>22199</v>
      </c>
    </row>
    <row r="373" spans="1:24" x14ac:dyDescent="0.25">
      <c r="A373" s="33">
        <v>220249000729</v>
      </c>
      <c r="B373" s="56" t="s">
        <v>349</v>
      </c>
      <c r="C373" s="34">
        <v>45658</v>
      </c>
      <c r="D373" s="33">
        <v>22025002333</v>
      </c>
      <c r="E373" s="56" t="s">
        <v>1724</v>
      </c>
      <c r="F373" s="35">
        <v>65930.95</v>
      </c>
      <c r="G373" s="56" t="s">
        <v>1378</v>
      </c>
      <c r="H373" s="56" t="s">
        <v>1725</v>
      </c>
      <c r="I373" s="33">
        <v>220</v>
      </c>
      <c r="J373" s="56" t="s">
        <v>696</v>
      </c>
      <c r="K373" s="56" t="s">
        <v>392</v>
      </c>
      <c r="L373" s="56" t="s">
        <v>357</v>
      </c>
      <c r="M373" s="56" t="s">
        <v>354</v>
      </c>
      <c r="N373" s="56" t="s">
        <v>355</v>
      </c>
      <c r="O373" s="32" t="s">
        <v>305</v>
      </c>
      <c r="P373" s="32" t="s">
        <v>265</v>
      </c>
      <c r="Q373" s="45" t="s">
        <v>922</v>
      </c>
      <c r="R373" s="32" t="s">
        <v>254</v>
      </c>
      <c r="S373" s="45" t="s">
        <v>94</v>
      </c>
      <c r="T373" s="42" t="str">
        <f>VLOOKUP(Tabla1[[#This Row],[AREA]],Hoja1!A:B,2,FALSE)</f>
        <v>06. Educación y cultura</v>
      </c>
      <c r="U373" s="45" t="s">
        <v>176</v>
      </c>
      <c r="V373" s="42" t="str">
        <f>VLOOKUP(Tabla1[[#This Row],[PROGRAMA]],Hoja1!A:B,2,FALSE)</f>
        <v>3321. Bibliotecas públicas</v>
      </c>
      <c r="W373" s="45">
        <v>22</v>
      </c>
      <c r="X373" s="45">
        <v>22700</v>
      </c>
    </row>
    <row r="374" spans="1:24" x14ac:dyDescent="0.25">
      <c r="A374" s="33">
        <v>220250000091</v>
      </c>
      <c r="B374" s="56" t="s">
        <v>349</v>
      </c>
      <c r="C374" s="34">
        <v>45680</v>
      </c>
      <c r="D374" s="33">
        <v>22025000463</v>
      </c>
      <c r="E374" s="56" t="s">
        <v>1250</v>
      </c>
      <c r="F374" s="35">
        <v>2032.8</v>
      </c>
      <c r="G374" s="56" t="s">
        <v>50</v>
      </c>
      <c r="H374" s="56" t="s">
        <v>1726</v>
      </c>
      <c r="I374" s="33">
        <v>220</v>
      </c>
      <c r="J374" s="56" t="s">
        <v>356</v>
      </c>
      <c r="K374" s="56" t="s">
        <v>356</v>
      </c>
      <c r="L374" s="56" t="s">
        <v>381</v>
      </c>
      <c r="M374" s="56" t="s">
        <v>458</v>
      </c>
      <c r="N374" s="56" t="s">
        <v>429</v>
      </c>
      <c r="O374" s="32" t="s">
        <v>310</v>
      </c>
      <c r="P374" s="32" t="s">
        <v>265</v>
      </c>
      <c r="Q374" s="45" t="s">
        <v>922</v>
      </c>
      <c r="R374" s="32" t="s">
        <v>254</v>
      </c>
      <c r="S374" s="45" t="s">
        <v>93</v>
      </c>
      <c r="T374" s="42" t="str">
        <f>VLOOKUP(Tabla1[[#This Row],[AREA]],Hoja1!A:B,2,FALSE)</f>
        <v>04. Hacienda, personal y modernización administrativa</v>
      </c>
      <c r="U374" s="45" t="s">
        <v>218</v>
      </c>
      <c r="V374" s="42" t="str">
        <f>VLOOKUP(Tabla1[[#This Row],[PROGRAMA]],Hoja1!A:B,2,FALSE)</f>
        <v>9321. Gestión de ingresos e inspección</v>
      </c>
      <c r="W374" s="45">
        <v>22</v>
      </c>
      <c r="X374" s="45">
        <v>22799</v>
      </c>
    </row>
    <row r="375" spans="1:24" x14ac:dyDescent="0.25">
      <c r="A375" s="33">
        <v>220250005759</v>
      </c>
      <c r="B375" s="56" t="s">
        <v>349</v>
      </c>
      <c r="C375" s="34">
        <v>45743</v>
      </c>
      <c r="D375" s="33">
        <v>22025002656</v>
      </c>
      <c r="E375" s="56" t="s">
        <v>1727</v>
      </c>
      <c r="F375" s="35">
        <v>2016.66</v>
      </c>
      <c r="G375" s="56" t="s">
        <v>461</v>
      </c>
      <c r="H375" s="56" t="s">
        <v>1728</v>
      </c>
      <c r="I375" s="33">
        <v>220</v>
      </c>
      <c r="J375" s="56" t="s">
        <v>462</v>
      </c>
      <c r="K375" s="56" t="s">
        <v>356</v>
      </c>
      <c r="L375" s="56" t="s">
        <v>357</v>
      </c>
      <c r="M375" s="56" t="s">
        <v>458</v>
      </c>
      <c r="N375" s="56" t="s">
        <v>429</v>
      </c>
      <c r="O375" s="32" t="s">
        <v>310</v>
      </c>
      <c r="P375" s="32" t="s">
        <v>265</v>
      </c>
      <c r="Q375" s="45" t="s">
        <v>922</v>
      </c>
      <c r="R375" s="32" t="s">
        <v>254</v>
      </c>
      <c r="S375" s="45" t="s">
        <v>94</v>
      </c>
      <c r="T375" s="42" t="str">
        <f>VLOOKUP(Tabla1[[#This Row],[AREA]],Hoja1!A:B,2,FALSE)</f>
        <v>06. Educación y cultura</v>
      </c>
      <c r="U375" s="45" t="s">
        <v>176</v>
      </c>
      <c r="V375" s="42" t="str">
        <f>VLOOKUP(Tabla1[[#This Row],[PROGRAMA]],Hoja1!A:B,2,FALSE)</f>
        <v>3321. Bibliotecas públicas</v>
      </c>
      <c r="W375" s="45">
        <v>21</v>
      </c>
      <c r="X375" s="45">
        <v>212</v>
      </c>
    </row>
    <row r="376" spans="1:24" x14ac:dyDescent="0.25">
      <c r="A376" s="33">
        <v>220250005752</v>
      </c>
      <c r="B376" s="56" t="s">
        <v>349</v>
      </c>
      <c r="C376" s="34">
        <v>45743</v>
      </c>
      <c r="D376" s="33">
        <v>22025002593</v>
      </c>
      <c r="E376" s="56" t="s">
        <v>1317</v>
      </c>
      <c r="F376" s="35">
        <v>2000</v>
      </c>
      <c r="G376" s="56" t="s">
        <v>343</v>
      </c>
      <c r="H376" s="56" t="s">
        <v>1729</v>
      </c>
      <c r="I376" s="33">
        <v>220</v>
      </c>
      <c r="J376" s="56" t="s">
        <v>538</v>
      </c>
      <c r="K376" s="56" t="s">
        <v>365</v>
      </c>
      <c r="L376" s="56" t="s">
        <v>357</v>
      </c>
      <c r="M376" s="56" t="s">
        <v>458</v>
      </c>
      <c r="N376" s="56" t="s">
        <v>429</v>
      </c>
      <c r="O376" s="32" t="s">
        <v>310</v>
      </c>
      <c r="P376" s="32" t="s">
        <v>265</v>
      </c>
      <c r="Q376" s="45" t="s">
        <v>922</v>
      </c>
      <c r="R376" s="32" t="s">
        <v>254</v>
      </c>
      <c r="S376" s="45" t="s">
        <v>291</v>
      </c>
      <c r="T376" s="42" t="str">
        <f>VLOOKUP(Tabla1[[#This Row],[AREA]],Hoja1!A:B,2,FALSE)</f>
        <v>11. Salud pública y seguridad ciudadana</v>
      </c>
      <c r="U376" s="45" t="s">
        <v>129</v>
      </c>
      <c r="V376" s="42" t="str">
        <f>VLOOKUP(Tabla1[[#This Row],[PROGRAMA]],Hoja1!A:B,2,FALSE)</f>
        <v>1321. Policía municipal</v>
      </c>
      <c r="W376" s="45">
        <v>21</v>
      </c>
      <c r="X376" s="45">
        <v>213</v>
      </c>
    </row>
    <row r="377" spans="1:24" x14ac:dyDescent="0.25">
      <c r="A377" s="33">
        <v>220249000837</v>
      </c>
      <c r="B377" s="56" t="s">
        <v>349</v>
      </c>
      <c r="C377" s="34">
        <v>45658</v>
      </c>
      <c r="D377" s="33">
        <v>22025002058</v>
      </c>
      <c r="E377" s="56" t="s">
        <v>1730</v>
      </c>
      <c r="F377" s="35">
        <v>2000</v>
      </c>
      <c r="G377" s="56" t="s">
        <v>864</v>
      </c>
      <c r="H377" s="56" t="s">
        <v>1731</v>
      </c>
      <c r="I377" s="33">
        <v>220</v>
      </c>
      <c r="J377" s="56" t="s">
        <v>356</v>
      </c>
      <c r="K377" s="56" t="s">
        <v>356</v>
      </c>
      <c r="L377" s="56" t="s">
        <v>357</v>
      </c>
      <c r="M377" s="56" t="s">
        <v>458</v>
      </c>
      <c r="N377" s="56" t="s">
        <v>429</v>
      </c>
      <c r="O377" s="32" t="s">
        <v>310</v>
      </c>
      <c r="P377" s="32" t="s">
        <v>265</v>
      </c>
      <c r="Q377" s="45" t="s">
        <v>922</v>
      </c>
      <c r="R377" s="32" t="s">
        <v>254</v>
      </c>
      <c r="S377" s="45" t="s">
        <v>92</v>
      </c>
      <c r="T377" s="42" t="str">
        <f>VLOOKUP(Tabla1[[#This Row],[AREA]],Hoja1!A:B,2,FALSE)</f>
        <v>03. Participación ciudadana y deportes</v>
      </c>
      <c r="U377" s="45" t="s">
        <v>215</v>
      </c>
      <c r="V377" s="42" t="str">
        <f>VLOOKUP(Tabla1[[#This Row],[PROGRAMA]],Hoja1!A:B,2,FALSE)</f>
        <v>9241. Participación ciudadana</v>
      </c>
      <c r="W377" s="45">
        <v>22</v>
      </c>
      <c r="X377" s="45">
        <v>22609</v>
      </c>
    </row>
    <row r="378" spans="1:24" x14ac:dyDescent="0.25">
      <c r="A378" s="33">
        <v>220250001283</v>
      </c>
      <c r="B378" s="56" t="s">
        <v>349</v>
      </c>
      <c r="C378" s="34">
        <v>45702</v>
      </c>
      <c r="D378" s="33">
        <v>22025001297</v>
      </c>
      <c r="E378" s="56" t="s">
        <v>1612</v>
      </c>
      <c r="F378" s="35">
        <v>2000</v>
      </c>
      <c r="G378" s="56" t="s">
        <v>966</v>
      </c>
      <c r="H378" s="56" t="s">
        <v>1732</v>
      </c>
      <c r="I378" s="33">
        <v>220</v>
      </c>
      <c r="J378" s="56" t="s">
        <v>356</v>
      </c>
      <c r="K378" s="56" t="s">
        <v>356</v>
      </c>
      <c r="L378" s="56" t="s">
        <v>357</v>
      </c>
      <c r="M378" s="56" t="s">
        <v>458</v>
      </c>
      <c r="N378" s="56" t="s">
        <v>429</v>
      </c>
      <c r="O378" s="32" t="s">
        <v>310</v>
      </c>
      <c r="P378" s="32" t="s">
        <v>265</v>
      </c>
      <c r="Q378" s="45" t="s">
        <v>922</v>
      </c>
      <c r="R378" s="32" t="s">
        <v>254</v>
      </c>
      <c r="S378" s="45" t="s">
        <v>95</v>
      </c>
      <c r="T378" s="42" t="str">
        <f>VLOOKUP(Tabla1[[#This Row],[AREA]],Hoja1!A:B,2,FALSE)</f>
        <v>07. Medio ambiente</v>
      </c>
      <c r="U378" s="45" t="s">
        <v>149</v>
      </c>
      <c r="V378" s="42" t="str">
        <f>VLOOKUP(Tabla1[[#This Row],[PROGRAMA]],Hoja1!A:B,2,FALSE)</f>
        <v>1711. Parques y jardines</v>
      </c>
      <c r="W378" s="45">
        <v>21</v>
      </c>
      <c r="X378" s="45">
        <v>213</v>
      </c>
    </row>
    <row r="379" spans="1:24" x14ac:dyDescent="0.25">
      <c r="A379" s="33">
        <v>220250003019</v>
      </c>
      <c r="B379" s="56" t="s">
        <v>349</v>
      </c>
      <c r="C379" s="34">
        <v>45726</v>
      </c>
      <c r="D379" s="33">
        <v>22025001897</v>
      </c>
      <c r="E379" s="56" t="s">
        <v>1733</v>
      </c>
      <c r="F379" s="35">
        <v>2000</v>
      </c>
      <c r="G379" s="56" t="s">
        <v>314</v>
      </c>
      <c r="H379" s="56" t="s">
        <v>1734</v>
      </c>
      <c r="I379" s="33">
        <v>220</v>
      </c>
      <c r="J379" s="56" t="s">
        <v>356</v>
      </c>
      <c r="K379" s="56" t="s">
        <v>356</v>
      </c>
      <c r="L379" s="56" t="s">
        <v>357</v>
      </c>
      <c r="M379" s="56" t="s">
        <v>458</v>
      </c>
      <c r="N379" s="56" t="s">
        <v>429</v>
      </c>
      <c r="O379" s="32" t="s">
        <v>310</v>
      </c>
      <c r="P379" s="32" t="s">
        <v>265</v>
      </c>
      <c r="Q379" s="45" t="s">
        <v>922</v>
      </c>
      <c r="R379" s="32" t="s">
        <v>254</v>
      </c>
      <c r="S379" s="45" t="s">
        <v>291</v>
      </c>
      <c r="T379" s="42" t="str">
        <f>VLOOKUP(Tabla1[[#This Row],[AREA]],Hoja1!A:B,2,FALSE)</f>
        <v>11. Salud pública y seguridad ciudadana</v>
      </c>
      <c r="U379" s="45" t="s">
        <v>129</v>
      </c>
      <c r="V379" s="42" t="str">
        <f>VLOOKUP(Tabla1[[#This Row],[PROGRAMA]],Hoja1!A:B,2,FALSE)</f>
        <v>1321. Policía municipal</v>
      </c>
      <c r="W379" s="45">
        <v>22</v>
      </c>
      <c r="X379" s="45">
        <v>22699</v>
      </c>
    </row>
    <row r="380" spans="1:24" x14ac:dyDescent="0.25">
      <c r="A380" s="33">
        <v>220250005730</v>
      </c>
      <c r="B380" s="56" t="s">
        <v>349</v>
      </c>
      <c r="C380" s="34">
        <v>45743</v>
      </c>
      <c r="D380" s="33">
        <v>22025003230</v>
      </c>
      <c r="E380" s="56" t="s">
        <v>1733</v>
      </c>
      <c r="F380" s="35">
        <v>2000</v>
      </c>
      <c r="G380" s="56" t="s">
        <v>72</v>
      </c>
      <c r="H380" s="56" t="s">
        <v>962</v>
      </c>
      <c r="I380" s="33">
        <v>220</v>
      </c>
      <c r="J380" s="56" t="s">
        <v>356</v>
      </c>
      <c r="K380" s="56" t="s">
        <v>356</v>
      </c>
      <c r="L380" s="56" t="s">
        <v>367</v>
      </c>
      <c r="M380" s="56" t="s">
        <v>458</v>
      </c>
      <c r="N380" s="56" t="s">
        <v>429</v>
      </c>
      <c r="O380" s="32" t="s">
        <v>310</v>
      </c>
      <c r="P380" s="32" t="s">
        <v>265</v>
      </c>
      <c r="Q380" s="45" t="s">
        <v>922</v>
      </c>
      <c r="R380" s="32" t="s">
        <v>254</v>
      </c>
      <c r="S380" s="45" t="s">
        <v>291</v>
      </c>
      <c r="T380" s="42" t="str">
        <f>VLOOKUP(Tabla1[[#This Row],[AREA]],Hoja1!A:B,2,FALSE)</f>
        <v>11. Salud pública y seguridad ciudadana</v>
      </c>
      <c r="U380" s="45" t="s">
        <v>129</v>
      </c>
      <c r="V380" s="42" t="str">
        <f>VLOOKUP(Tabla1[[#This Row],[PROGRAMA]],Hoja1!A:B,2,FALSE)</f>
        <v>1321. Policía municipal</v>
      </c>
      <c r="W380" s="45">
        <v>22</v>
      </c>
      <c r="X380" s="45">
        <v>22699</v>
      </c>
    </row>
    <row r="381" spans="1:24" x14ac:dyDescent="0.25">
      <c r="A381" s="33">
        <v>220249000864</v>
      </c>
      <c r="B381" s="56" t="s">
        <v>349</v>
      </c>
      <c r="C381" s="34">
        <v>45658</v>
      </c>
      <c r="D381" s="33">
        <v>22025002082</v>
      </c>
      <c r="E381" s="56" t="s">
        <v>1466</v>
      </c>
      <c r="F381" s="35">
        <v>1999.99</v>
      </c>
      <c r="G381" s="56" t="s">
        <v>341</v>
      </c>
      <c r="H381" s="56" t="s">
        <v>1737</v>
      </c>
      <c r="I381" s="33">
        <v>220</v>
      </c>
      <c r="J381" s="56" t="s">
        <v>356</v>
      </c>
      <c r="K381" s="56" t="s">
        <v>356</v>
      </c>
      <c r="L381" s="56" t="s">
        <v>357</v>
      </c>
      <c r="M381" s="56" t="s">
        <v>458</v>
      </c>
      <c r="N381" s="56" t="s">
        <v>429</v>
      </c>
      <c r="O381" s="32" t="s">
        <v>310</v>
      </c>
      <c r="P381" s="32" t="s">
        <v>265</v>
      </c>
      <c r="Q381" s="45" t="s">
        <v>922</v>
      </c>
      <c r="R381" s="32" t="s">
        <v>254</v>
      </c>
      <c r="S381" s="45" t="s">
        <v>98</v>
      </c>
      <c r="T381" s="42" t="str">
        <f>VLOOKUP(Tabla1[[#This Row],[AREA]],Hoja1!A:B,2,FALSE)</f>
        <v>10. Personas mayores, familia y servicios sociales</v>
      </c>
      <c r="U381" s="45" t="s">
        <v>159</v>
      </c>
      <c r="V381" s="42" t="str">
        <f>VLOOKUP(Tabla1[[#This Row],[PROGRAMA]],Hoja1!A:B,2,FALSE)</f>
        <v>2315. Políticas de Igualdad e infancia</v>
      </c>
      <c r="W381" s="45">
        <v>22</v>
      </c>
      <c r="X381" s="45">
        <v>22799</v>
      </c>
    </row>
    <row r="382" spans="1:24" x14ac:dyDescent="0.25">
      <c r="A382" s="33">
        <v>220250005668</v>
      </c>
      <c r="B382" s="56" t="s">
        <v>349</v>
      </c>
      <c r="C382" s="34">
        <v>45742</v>
      </c>
      <c r="D382" s="33">
        <v>22025002869</v>
      </c>
      <c r="E382" s="56" t="s">
        <v>1303</v>
      </c>
      <c r="F382" s="35">
        <v>1936</v>
      </c>
      <c r="G382" s="56" t="s">
        <v>602</v>
      </c>
      <c r="H382" s="56" t="s">
        <v>1738</v>
      </c>
      <c r="I382" s="33">
        <v>220</v>
      </c>
      <c r="J382" s="56" t="s">
        <v>603</v>
      </c>
      <c r="K382" s="56" t="s">
        <v>508</v>
      </c>
      <c r="L382" s="56" t="s">
        <v>367</v>
      </c>
      <c r="M382" s="56" t="s">
        <v>458</v>
      </c>
      <c r="N382" s="56" t="s">
        <v>429</v>
      </c>
      <c r="O382" s="32" t="s">
        <v>310</v>
      </c>
      <c r="P382" s="32" t="s">
        <v>265</v>
      </c>
      <c r="Q382" s="45" t="s">
        <v>922</v>
      </c>
      <c r="R382" s="32" t="s">
        <v>254</v>
      </c>
      <c r="S382" s="45" t="s">
        <v>94</v>
      </c>
      <c r="T382" s="42" t="str">
        <f>VLOOKUP(Tabla1[[#This Row],[AREA]],Hoja1!A:B,2,FALSE)</f>
        <v>06. Educación y cultura</v>
      </c>
      <c r="U382" s="45" t="s">
        <v>170</v>
      </c>
      <c r="V382" s="42" t="str">
        <f>VLOOKUP(Tabla1[[#This Row],[PROGRAMA]],Hoja1!A:B,2,FALSE)</f>
        <v>3232. Conservación y mantenimiento centros educación infantil y primaria</v>
      </c>
      <c r="W382" s="45">
        <v>21</v>
      </c>
      <c r="X382" s="45">
        <v>212</v>
      </c>
    </row>
    <row r="383" spans="1:24" x14ac:dyDescent="0.25">
      <c r="A383" s="33">
        <v>220250003394</v>
      </c>
      <c r="B383" s="56" t="s">
        <v>349</v>
      </c>
      <c r="C383" s="34">
        <v>45728</v>
      </c>
      <c r="D383" s="33">
        <v>22025002598</v>
      </c>
      <c r="E383" s="56" t="s">
        <v>1414</v>
      </c>
      <c r="F383" s="35">
        <v>1933</v>
      </c>
      <c r="G383" s="56" t="s">
        <v>31</v>
      </c>
      <c r="H383" s="56" t="s">
        <v>1739</v>
      </c>
      <c r="I383" s="33">
        <v>220</v>
      </c>
      <c r="J383" s="56" t="s">
        <v>584</v>
      </c>
      <c r="K383" s="56" t="s">
        <v>352</v>
      </c>
      <c r="L383" s="56" t="s">
        <v>357</v>
      </c>
      <c r="M383" s="56" t="s">
        <v>458</v>
      </c>
      <c r="N383" s="56" t="s">
        <v>429</v>
      </c>
      <c r="O383" s="32" t="s">
        <v>310</v>
      </c>
      <c r="P383" s="32" t="s">
        <v>265</v>
      </c>
      <c r="Q383" s="45" t="s">
        <v>922</v>
      </c>
      <c r="R383" s="32" t="s">
        <v>254</v>
      </c>
      <c r="S383" s="45" t="s">
        <v>291</v>
      </c>
      <c r="T383" s="42" t="str">
        <f>VLOOKUP(Tabla1[[#This Row],[AREA]],Hoja1!A:B,2,FALSE)</f>
        <v>11. Salud pública y seguridad ciudadana</v>
      </c>
      <c r="U383" s="45" t="s">
        <v>141</v>
      </c>
      <c r="V383" s="42" t="str">
        <f>VLOOKUP(Tabla1[[#This Row],[PROGRAMA]],Hoja1!A:B,2,FALSE)</f>
        <v>1621. Recogida de residuos</v>
      </c>
      <c r="W383" s="45">
        <v>21</v>
      </c>
      <c r="X383" s="45">
        <v>213</v>
      </c>
    </row>
    <row r="384" spans="1:24" x14ac:dyDescent="0.25">
      <c r="A384" s="33">
        <v>220249000471</v>
      </c>
      <c r="B384" s="56" t="s">
        <v>349</v>
      </c>
      <c r="C384" s="34">
        <v>45658</v>
      </c>
      <c r="D384" s="33">
        <v>22025002291</v>
      </c>
      <c r="E384" s="56" t="s">
        <v>1242</v>
      </c>
      <c r="F384" s="35">
        <v>63525.81</v>
      </c>
      <c r="G384" s="56" t="s">
        <v>1133</v>
      </c>
      <c r="H384" s="56" t="s">
        <v>1740</v>
      </c>
      <c r="I384" s="33">
        <v>220</v>
      </c>
      <c r="J384" s="56" t="s">
        <v>356</v>
      </c>
      <c r="K384" s="56" t="s">
        <v>356</v>
      </c>
      <c r="L384" s="56" t="s">
        <v>357</v>
      </c>
      <c r="M384" s="56" t="s">
        <v>354</v>
      </c>
      <c r="N384" s="56" t="s">
        <v>355</v>
      </c>
      <c r="O384" s="32" t="s">
        <v>305</v>
      </c>
      <c r="P384" s="32" t="s">
        <v>265</v>
      </c>
      <c r="Q384" s="45" t="s">
        <v>922</v>
      </c>
      <c r="R384" s="32" t="s">
        <v>254</v>
      </c>
      <c r="S384" s="45" t="s">
        <v>291</v>
      </c>
      <c r="T384" s="42" t="str">
        <f>VLOOKUP(Tabla1[[#This Row],[AREA]],Hoja1!A:B,2,FALSE)</f>
        <v>11. Salud pública y seguridad ciudadana</v>
      </c>
      <c r="U384" s="45" t="s">
        <v>144</v>
      </c>
      <c r="V384" s="42" t="str">
        <f>VLOOKUP(Tabla1[[#This Row],[PROGRAMA]],Hoja1!A:B,2,FALSE)</f>
        <v>1631. Limpieza viaria</v>
      </c>
      <c r="W384" s="45">
        <v>22</v>
      </c>
      <c r="X384" s="45">
        <v>22700</v>
      </c>
    </row>
    <row r="385" spans="1:24" x14ac:dyDescent="0.25">
      <c r="A385" s="33">
        <v>220249000383</v>
      </c>
      <c r="B385" s="56" t="s">
        <v>349</v>
      </c>
      <c r="C385" s="34">
        <v>45658</v>
      </c>
      <c r="D385" s="33">
        <v>22025001903</v>
      </c>
      <c r="E385" s="56" t="s">
        <v>1348</v>
      </c>
      <c r="F385" s="35">
        <v>51750</v>
      </c>
      <c r="G385" s="56" t="s">
        <v>459</v>
      </c>
      <c r="H385" s="56" t="s">
        <v>1741</v>
      </c>
      <c r="I385" s="33">
        <v>220</v>
      </c>
      <c r="J385" s="56" t="s">
        <v>396</v>
      </c>
      <c r="K385" s="56" t="s">
        <v>356</v>
      </c>
      <c r="L385" s="56" t="s">
        <v>357</v>
      </c>
      <c r="M385" s="56" t="s">
        <v>354</v>
      </c>
      <c r="N385" s="56" t="s">
        <v>355</v>
      </c>
      <c r="O385" s="32" t="s">
        <v>305</v>
      </c>
      <c r="P385" s="32" t="s">
        <v>265</v>
      </c>
      <c r="Q385" s="45" t="s">
        <v>922</v>
      </c>
      <c r="R385" s="32" t="s">
        <v>254</v>
      </c>
      <c r="S385" s="45" t="s">
        <v>98</v>
      </c>
      <c r="T385" s="42" t="str">
        <f>VLOOKUP(Tabla1[[#This Row],[AREA]],Hoja1!A:B,2,FALSE)</f>
        <v>10. Personas mayores, familia y servicios sociales</v>
      </c>
      <c r="U385" s="45" t="s">
        <v>159</v>
      </c>
      <c r="V385" s="42" t="str">
        <f>VLOOKUP(Tabla1[[#This Row],[PROGRAMA]],Hoja1!A:B,2,FALSE)</f>
        <v>2315. Políticas de Igualdad e infancia</v>
      </c>
      <c r="W385" s="45">
        <v>22</v>
      </c>
      <c r="X385" s="45">
        <v>22620</v>
      </c>
    </row>
    <row r="386" spans="1:24" x14ac:dyDescent="0.25">
      <c r="A386" s="33">
        <v>220250003789</v>
      </c>
      <c r="B386" s="56" t="s">
        <v>526</v>
      </c>
      <c r="C386" s="34">
        <v>45729</v>
      </c>
      <c r="D386" s="33">
        <v>22025001347</v>
      </c>
      <c r="E386" s="56" t="s">
        <v>1493</v>
      </c>
      <c r="F386" s="35">
        <v>415.76</v>
      </c>
      <c r="G386" s="56" t="s">
        <v>506</v>
      </c>
      <c r="H386" s="56" t="s">
        <v>1742</v>
      </c>
      <c r="I386" s="33">
        <v>300</v>
      </c>
      <c r="J386" s="56" t="s">
        <v>356</v>
      </c>
      <c r="K386" s="56" t="s">
        <v>356</v>
      </c>
      <c r="L386" s="56" t="s">
        <v>367</v>
      </c>
      <c r="M386" s="56" t="s">
        <v>354</v>
      </c>
      <c r="N386" s="56" t="s">
        <v>355</v>
      </c>
      <c r="O386" s="32" t="s">
        <v>309</v>
      </c>
      <c r="P386" s="32" t="s">
        <v>265</v>
      </c>
      <c r="Q386" s="45" t="s">
        <v>922</v>
      </c>
      <c r="R386" s="32" t="s">
        <v>254</v>
      </c>
      <c r="S386" s="45" t="s">
        <v>91</v>
      </c>
      <c r="T386" s="42" t="str">
        <f>VLOOKUP(Tabla1[[#This Row],[AREA]],Hoja1!A:B,2,FALSE)</f>
        <v>02. Urbanismo y vivienda</v>
      </c>
      <c r="U386" s="45" t="s">
        <v>220</v>
      </c>
      <c r="V386" s="42" t="str">
        <f>VLOOKUP(Tabla1[[#This Row],[PROGRAMA]],Hoja1!A:B,2,FALSE)</f>
        <v>9332. Mantenimiento de edificios e instalaciones municipales</v>
      </c>
      <c r="W386" s="45">
        <v>21</v>
      </c>
      <c r="X386" s="45">
        <v>212</v>
      </c>
    </row>
    <row r="387" spans="1:24" x14ac:dyDescent="0.25">
      <c r="A387" s="33">
        <v>220250003645</v>
      </c>
      <c r="B387" s="56" t="s">
        <v>526</v>
      </c>
      <c r="C387" s="34">
        <v>45729</v>
      </c>
      <c r="D387" s="33">
        <v>22025001213</v>
      </c>
      <c r="E387" s="56" t="s">
        <v>1495</v>
      </c>
      <c r="F387" s="35">
        <v>635.98</v>
      </c>
      <c r="G387" s="56" t="s">
        <v>506</v>
      </c>
      <c r="H387" s="56" t="s">
        <v>1743</v>
      </c>
      <c r="I387" s="33">
        <v>300</v>
      </c>
      <c r="J387" s="56" t="s">
        <v>356</v>
      </c>
      <c r="K387" s="56" t="s">
        <v>356</v>
      </c>
      <c r="L387" s="56" t="s">
        <v>367</v>
      </c>
      <c r="M387" s="56" t="s">
        <v>354</v>
      </c>
      <c r="N387" s="56" t="s">
        <v>355</v>
      </c>
      <c r="O387" s="32" t="s">
        <v>309</v>
      </c>
      <c r="P387" s="32" t="s">
        <v>265</v>
      </c>
      <c r="Q387" s="45" t="s">
        <v>922</v>
      </c>
      <c r="R387" s="32" t="s">
        <v>254</v>
      </c>
      <c r="S387" s="45" t="s">
        <v>92</v>
      </c>
      <c r="T387" s="42" t="str">
        <f>VLOOKUP(Tabla1[[#This Row],[AREA]],Hoja1!A:B,2,FALSE)</f>
        <v>03. Participación ciudadana y deportes</v>
      </c>
      <c r="U387" s="45" t="s">
        <v>215</v>
      </c>
      <c r="V387" s="42" t="str">
        <f>VLOOKUP(Tabla1[[#This Row],[PROGRAMA]],Hoja1!A:B,2,FALSE)</f>
        <v>9241. Participación ciudadana</v>
      </c>
      <c r="W387" s="45">
        <v>21</v>
      </c>
      <c r="X387" s="45">
        <v>213</v>
      </c>
    </row>
    <row r="388" spans="1:24" x14ac:dyDescent="0.25">
      <c r="A388" s="33">
        <v>220250003625</v>
      </c>
      <c r="B388" s="56" t="s">
        <v>526</v>
      </c>
      <c r="C388" s="34">
        <v>45729</v>
      </c>
      <c r="D388" s="33">
        <v>22025001018</v>
      </c>
      <c r="E388" s="56" t="s">
        <v>1410</v>
      </c>
      <c r="F388" s="35">
        <v>678.81</v>
      </c>
      <c r="G388" s="56" t="s">
        <v>506</v>
      </c>
      <c r="H388" s="56" t="s">
        <v>1744</v>
      </c>
      <c r="I388" s="33">
        <v>300</v>
      </c>
      <c r="J388" s="56" t="s">
        <v>356</v>
      </c>
      <c r="K388" s="56" t="s">
        <v>356</v>
      </c>
      <c r="L388" s="56" t="s">
        <v>367</v>
      </c>
      <c r="M388" s="56" t="s">
        <v>354</v>
      </c>
      <c r="N388" s="56" t="s">
        <v>355</v>
      </c>
      <c r="O388" s="32" t="s">
        <v>309</v>
      </c>
      <c r="P388" s="32" t="s">
        <v>265</v>
      </c>
      <c r="Q388" s="45" t="s">
        <v>922</v>
      </c>
      <c r="R388" s="32" t="s">
        <v>254</v>
      </c>
      <c r="S388" s="45" t="s">
        <v>93</v>
      </c>
      <c r="T388" s="42" t="str">
        <f>VLOOKUP(Tabla1[[#This Row],[AREA]],Hoja1!A:B,2,FALSE)</f>
        <v>04. Hacienda, personal y modernización administrativa</v>
      </c>
      <c r="U388" s="45" t="s">
        <v>209</v>
      </c>
      <c r="V388" s="42" t="str">
        <f>VLOOKUP(Tabla1[[#This Row],[PROGRAMA]],Hoja1!A:B,2,FALSE)</f>
        <v>9204. Tecnologías de la información y comunicación</v>
      </c>
      <c r="W388" s="45">
        <v>21</v>
      </c>
      <c r="X388" s="45">
        <v>213</v>
      </c>
    </row>
    <row r="389" spans="1:24" x14ac:dyDescent="0.25">
      <c r="A389" s="33">
        <v>220250003689</v>
      </c>
      <c r="B389" s="56" t="s">
        <v>526</v>
      </c>
      <c r="C389" s="34">
        <v>45729</v>
      </c>
      <c r="D389" s="33">
        <v>22025001213</v>
      </c>
      <c r="E389" s="56" t="s">
        <v>1495</v>
      </c>
      <c r="F389" s="35">
        <v>1486</v>
      </c>
      <c r="G389" s="56" t="s">
        <v>506</v>
      </c>
      <c r="H389" s="56" t="s">
        <v>1745</v>
      </c>
      <c r="I389" s="33">
        <v>300</v>
      </c>
      <c r="J389" s="56" t="s">
        <v>356</v>
      </c>
      <c r="K389" s="56" t="s">
        <v>356</v>
      </c>
      <c r="L389" s="56" t="s">
        <v>367</v>
      </c>
      <c r="M389" s="56" t="s">
        <v>354</v>
      </c>
      <c r="N389" s="56" t="s">
        <v>355</v>
      </c>
      <c r="O389" s="32" t="s">
        <v>309</v>
      </c>
      <c r="P389" s="32" t="s">
        <v>265</v>
      </c>
      <c r="Q389" s="45" t="s">
        <v>922</v>
      </c>
      <c r="R389" s="32" t="s">
        <v>254</v>
      </c>
      <c r="S389" s="45" t="s">
        <v>92</v>
      </c>
      <c r="T389" s="42" t="str">
        <f>VLOOKUP(Tabla1[[#This Row],[AREA]],Hoja1!A:B,2,FALSE)</f>
        <v>03. Participación ciudadana y deportes</v>
      </c>
      <c r="U389" s="45" t="s">
        <v>215</v>
      </c>
      <c r="V389" s="42" t="str">
        <f>VLOOKUP(Tabla1[[#This Row],[PROGRAMA]],Hoja1!A:B,2,FALSE)</f>
        <v>9241. Participación ciudadana</v>
      </c>
      <c r="W389" s="45">
        <v>21</v>
      </c>
      <c r="X389" s="45">
        <v>213</v>
      </c>
    </row>
    <row r="390" spans="1:24" x14ac:dyDescent="0.25">
      <c r="A390" s="33">
        <v>220250005349</v>
      </c>
      <c r="B390" s="56" t="s">
        <v>349</v>
      </c>
      <c r="C390" s="34">
        <v>45741</v>
      </c>
      <c r="D390" s="33">
        <v>22025003154</v>
      </c>
      <c r="E390" s="56" t="s">
        <v>1468</v>
      </c>
      <c r="F390" s="35">
        <v>1890.02</v>
      </c>
      <c r="G390" s="56" t="s">
        <v>687</v>
      </c>
      <c r="H390" s="56" t="s">
        <v>1746</v>
      </c>
      <c r="I390" s="33">
        <v>220</v>
      </c>
      <c r="J390" s="56" t="s">
        <v>356</v>
      </c>
      <c r="K390" s="56" t="s">
        <v>356</v>
      </c>
      <c r="L390" s="56" t="s">
        <v>367</v>
      </c>
      <c r="M390" s="56" t="s">
        <v>458</v>
      </c>
      <c r="N390" s="56" t="s">
        <v>429</v>
      </c>
      <c r="O390" s="32" t="s">
        <v>310</v>
      </c>
      <c r="P390" s="32" t="s">
        <v>265</v>
      </c>
      <c r="Q390" s="45" t="s">
        <v>922</v>
      </c>
      <c r="R390" s="32" t="s">
        <v>254</v>
      </c>
      <c r="S390" s="45" t="s">
        <v>291</v>
      </c>
      <c r="T390" s="42" t="str">
        <f>VLOOKUP(Tabla1[[#This Row],[AREA]],Hoja1!A:B,2,FALSE)</f>
        <v>11. Salud pública y seguridad ciudadana</v>
      </c>
      <c r="U390" s="45" t="s">
        <v>135</v>
      </c>
      <c r="V390" s="42" t="str">
        <f>VLOOKUP(Tabla1[[#This Row],[PROGRAMA]],Hoja1!A:B,2,FALSE)</f>
        <v>1361. Prevención y extinción de incencios</v>
      </c>
      <c r="W390" s="45">
        <v>22</v>
      </c>
      <c r="X390" s="45">
        <v>22104</v>
      </c>
    </row>
    <row r="391" spans="1:24" x14ac:dyDescent="0.25">
      <c r="A391" s="33">
        <v>220250001135</v>
      </c>
      <c r="B391" s="56" t="s">
        <v>349</v>
      </c>
      <c r="C391" s="34">
        <v>45698</v>
      </c>
      <c r="D391" s="33">
        <v>22025000932</v>
      </c>
      <c r="E391" s="56" t="s">
        <v>1747</v>
      </c>
      <c r="F391" s="35">
        <v>1875.5</v>
      </c>
      <c r="G391" s="56" t="s">
        <v>25</v>
      </c>
      <c r="H391" s="56" t="s">
        <v>1748</v>
      </c>
      <c r="I391" s="33">
        <v>220</v>
      </c>
      <c r="J391" s="56" t="s">
        <v>356</v>
      </c>
      <c r="K391" s="56" t="s">
        <v>356</v>
      </c>
      <c r="L391" s="56" t="s">
        <v>367</v>
      </c>
      <c r="M391" s="56" t="s">
        <v>458</v>
      </c>
      <c r="N391" s="56" t="s">
        <v>429</v>
      </c>
      <c r="O391" s="32" t="s">
        <v>310</v>
      </c>
      <c r="P391" s="32" t="s">
        <v>265</v>
      </c>
      <c r="Q391" s="45" t="s">
        <v>922</v>
      </c>
      <c r="R391" s="32" t="s">
        <v>254</v>
      </c>
      <c r="S391" s="45" t="s">
        <v>95</v>
      </c>
      <c r="T391" s="42" t="str">
        <f>VLOOKUP(Tabla1[[#This Row],[AREA]],Hoja1!A:B,2,FALSE)</f>
        <v>07. Medio ambiente</v>
      </c>
      <c r="U391" s="45" t="s">
        <v>151</v>
      </c>
      <c r="V391" s="42" t="str">
        <f>VLOOKUP(Tabla1[[#This Row],[PROGRAMA]],Hoja1!A:B,2,FALSE)</f>
        <v>1721. Protección del medio ambiente</v>
      </c>
      <c r="W391" s="45">
        <v>22</v>
      </c>
      <c r="X391" s="45">
        <v>22112</v>
      </c>
    </row>
    <row r="392" spans="1:24" x14ac:dyDescent="0.25">
      <c r="A392" s="33">
        <v>220249000708</v>
      </c>
      <c r="B392" s="56" t="s">
        <v>349</v>
      </c>
      <c r="C392" s="34">
        <v>45658</v>
      </c>
      <c r="D392" s="33">
        <v>22025001996</v>
      </c>
      <c r="E392" s="56" t="s">
        <v>1346</v>
      </c>
      <c r="F392" s="35">
        <v>900.24</v>
      </c>
      <c r="G392" s="56" t="s">
        <v>20</v>
      </c>
      <c r="H392" s="56" t="s">
        <v>1749</v>
      </c>
      <c r="I392" s="33">
        <v>220</v>
      </c>
      <c r="J392" s="56" t="s">
        <v>356</v>
      </c>
      <c r="K392" s="56" t="s">
        <v>356</v>
      </c>
      <c r="L392" s="56" t="s">
        <v>357</v>
      </c>
      <c r="M392" s="56" t="s">
        <v>458</v>
      </c>
      <c r="N392" s="56" t="s">
        <v>429</v>
      </c>
      <c r="O392" s="32" t="s">
        <v>310</v>
      </c>
      <c r="P392" s="32" t="s">
        <v>265</v>
      </c>
      <c r="Q392" s="45" t="s">
        <v>922</v>
      </c>
      <c r="R392" s="32" t="s">
        <v>254</v>
      </c>
      <c r="S392" s="45" t="s">
        <v>98</v>
      </c>
      <c r="T392" s="42" t="str">
        <f>VLOOKUP(Tabla1[[#This Row],[AREA]],Hoja1!A:B,2,FALSE)</f>
        <v>10. Personas mayores, familia y servicios sociales</v>
      </c>
      <c r="U392" s="45" t="s">
        <v>153</v>
      </c>
      <c r="V392" s="42" t="str">
        <f>VLOOKUP(Tabla1[[#This Row],[PROGRAMA]],Hoja1!A:B,2,FALSE)</f>
        <v>2311. Intervención social</v>
      </c>
      <c r="W392" s="45">
        <v>21</v>
      </c>
      <c r="X392" s="45">
        <v>213</v>
      </c>
    </row>
    <row r="393" spans="1:24" x14ac:dyDescent="0.25">
      <c r="A393" s="33">
        <v>220229000854</v>
      </c>
      <c r="B393" s="56" t="s">
        <v>349</v>
      </c>
      <c r="C393" s="34">
        <v>45658</v>
      </c>
      <c r="D393" s="33">
        <v>22025001600</v>
      </c>
      <c r="E393" s="56" t="s">
        <v>1271</v>
      </c>
      <c r="F393" s="35">
        <v>61941.25</v>
      </c>
      <c r="G393" s="56" t="s">
        <v>368</v>
      </c>
      <c r="H393" s="56" t="s">
        <v>369</v>
      </c>
      <c r="I393" s="33">
        <v>220</v>
      </c>
      <c r="J393" s="56" t="s">
        <v>356</v>
      </c>
      <c r="K393" s="56" t="s">
        <v>356</v>
      </c>
      <c r="L393" s="56" t="s">
        <v>357</v>
      </c>
      <c r="M393" s="56" t="s">
        <v>354</v>
      </c>
      <c r="N393" s="56" t="s">
        <v>355</v>
      </c>
      <c r="O393" s="32" t="s">
        <v>305</v>
      </c>
      <c r="P393" s="32" t="s">
        <v>265</v>
      </c>
      <c r="Q393" s="45" t="s">
        <v>922</v>
      </c>
      <c r="R393" s="32" t="s">
        <v>254</v>
      </c>
      <c r="S393" s="45" t="s">
        <v>93</v>
      </c>
      <c r="T393" s="42" t="str">
        <f>VLOOKUP(Tabla1[[#This Row],[AREA]],Hoja1!A:B,2,FALSE)</f>
        <v>04. Hacienda, personal y modernización administrativa</v>
      </c>
      <c r="U393" s="45" t="s">
        <v>209</v>
      </c>
      <c r="V393" s="42" t="str">
        <f>VLOOKUP(Tabla1[[#This Row],[PROGRAMA]],Hoja1!A:B,2,FALSE)</f>
        <v>9204. Tecnologías de la información y comunicación</v>
      </c>
      <c r="W393" s="45">
        <v>21</v>
      </c>
      <c r="X393" s="45">
        <v>216</v>
      </c>
    </row>
    <row r="394" spans="1:24" x14ac:dyDescent="0.25">
      <c r="A394" s="33">
        <v>220249000725</v>
      </c>
      <c r="B394" s="56" t="s">
        <v>349</v>
      </c>
      <c r="C394" s="34">
        <v>45658</v>
      </c>
      <c r="D394" s="33">
        <v>22025002329</v>
      </c>
      <c r="E394" s="56" t="s">
        <v>1750</v>
      </c>
      <c r="F394" s="35">
        <v>60381.49</v>
      </c>
      <c r="G394" s="56" t="s">
        <v>431</v>
      </c>
      <c r="H394" s="56" t="s">
        <v>1751</v>
      </c>
      <c r="I394" s="33">
        <v>220</v>
      </c>
      <c r="J394" s="56" t="s">
        <v>432</v>
      </c>
      <c r="K394" s="56" t="s">
        <v>433</v>
      </c>
      <c r="L394" s="56" t="s">
        <v>357</v>
      </c>
      <c r="M394" s="56" t="s">
        <v>354</v>
      </c>
      <c r="N394" s="56" t="s">
        <v>355</v>
      </c>
      <c r="O394" s="32" t="s">
        <v>305</v>
      </c>
      <c r="P394" s="32" t="s">
        <v>265</v>
      </c>
      <c r="Q394" s="45" t="s">
        <v>922</v>
      </c>
      <c r="R394" s="32" t="s">
        <v>254</v>
      </c>
      <c r="S394" s="45" t="s">
        <v>89</v>
      </c>
      <c r="T394" s="42" t="str">
        <f>VLOOKUP(Tabla1[[#This Row],[AREA]],Hoja1!A:B,2,FALSE)</f>
        <v>01. Alcaldía</v>
      </c>
      <c r="U394" s="45" t="s">
        <v>294</v>
      </c>
      <c r="V394" s="42" t="str">
        <f>VLOOKUP(Tabla1[[#This Row],[PROGRAMA]],Hoja1!A:B,2,FALSE)</f>
        <v>4331. Desarrollo empresarial</v>
      </c>
      <c r="W394" s="45">
        <v>22</v>
      </c>
      <c r="X394" s="45">
        <v>22700</v>
      </c>
    </row>
    <row r="395" spans="1:24" x14ac:dyDescent="0.25">
      <c r="A395" s="33">
        <v>220250001209</v>
      </c>
      <c r="B395" s="56" t="s">
        <v>349</v>
      </c>
      <c r="C395" s="34">
        <v>45700</v>
      </c>
      <c r="D395" s="33">
        <v>22025001114</v>
      </c>
      <c r="E395" s="56" t="s">
        <v>1421</v>
      </c>
      <c r="F395" s="35">
        <v>1846.46</v>
      </c>
      <c r="G395" s="56" t="s">
        <v>324</v>
      </c>
      <c r="H395" s="56" t="s">
        <v>1752</v>
      </c>
      <c r="I395" s="33">
        <v>220</v>
      </c>
      <c r="J395" s="56" t="s">
        <v>356</v>
      </c>
      <c r="K395" s="56" t="s">
        <v>356</v>
      </c>
      <c r="L395" s="56" t="s">
        <v>367</v>
      </c>
      <c r="M395" s="56" t="s">
        <v>458</v>
      </c>
      <c r="N395" s="56" t="s">
        <v>429</v>
      </c>
      <c r="O395" s="32" t="s">
        <v>310</v>
      </c>
      <c r="P395" s="32" t="s">
        <v>265</v>
      </c>
      <c r="Q395" s="45" t="s">
        <v>922</v>
      </c>
      <c r="R395" s="32" t="s">
        <v>254</v>
      </c>
      <c r="S395" s="45" t="s">
        <v>96</v>
      </c>
      <c r="T395" s="42" t="str">
        <f>VLOOKUP(Tabla1[[#This Row],[AREA]],Hoja1!A:B,2,FALSE)</f>
        <v>08. Tráfico y movilidad</v>
      </c>
      <c r="U395" s="45" t="s">
        <v>140</v>
      </c>
      <c r="V395" s="42" t="str">
        <f>VLOOKUP(Tabla1[[#This Row],[PROGRAMA]],Hoja1!A:B,2,FALSE)</f>
        <v>1532. Pavimentación vias públicas y otros servicios urbanísticos</v>
      </c>
      <c r="W395" s="45">
        <v>21</v>
      </c>
      <c r="X395" s="45">
        <v>213</v>
      </c>
    </row>
    <row r="396" spans="1:24" x14ac:dyDescent="0.25">
      <c r="A396" s="33">
        <v>220250001223</v>
      </c>
      <c r="B396" s="56" t="s">
        <v>349</v>
      </c>
      <c r="C396" s="34">
        <v>45700</v>
      </c>
      <c r="D396" s="33">
        <v>22025000995</v>
      </c>
      <c r="E396" s="56" t="s">
        <v>1206</v>
      </c>
      <c r="F396" s="35">
        <v>1830.4</v>
      </c>
      <c r="G396" s="56" t="s">
        <v>581</v>
      </c>
      <c r="H396" s="56" t="s">
        <v>1753</v>
      </c>
      <c r="I396" s="33">
        <v>220</v>
      </c>
      <c r="J396" s="56" t="s">
        <v>356</v>
      </c>
      <c r="K396" s="56" t="s">
        <v>356</v>
      </c>
      <c r="L396" s="56" t="s">
        <v>357</v>
      </c>
      <c r="M396" s="56" t="s">
        <v>458</v>
      </c>
      <c r="N396" s="56" t="s">
        <v>429</v>
      </c>
      <c r="O396" s="32" t="s">
        <v>310</v>
      </c>
      <c r="P396" s="32" t="s">
        <v>265</v>
      </c>
      <c r="Q396" s="45" t="s">
        <v>922</v>
      </c>
      <c r="R396" s="32" t="s">
        <v>254</v>
      </c>
      <c r="S396" s="45" t="s">
        <v>98</v>
      </c>
      <c r="T396" s="42" t="str">
        <f>VLOOKUP(Tabla1[[#This Row],[AREA]],Hoja1!A:B,2,FALSE)</f>
        <v>10. Personas mayores, familia y servicios sociales</v>
      </c>
      <c r="U396" s="45" t="s">
        <v>155</v>
      </c>
      <c r="V396" s="42" t="str">
        <f>VLOOKUP(Tabla1[[#This Row],[PROGRAMA]],Hoja1!A:B,2,FALSE)</f>
        <v>2312. Iniciativas sociales</v>
      </c>
      <c r="W396" s="45">
        <v>22</v>
      </c>
      <c r="X396" s="45">
        <v>22606</v>
      </c>
    </row>
    <row r="397" spans="1:24" x14ac:dyDescent="0.25">
      <c r="A397" s="33">
        <v>220239000191</v>
      </c>
      <c r="B397" s="56" t="s">
        <v>349</v>
      </c>
      <c r="C397" s="34">
        <v>45658</v>
      </c>
      <c r="D397" s="33">
        <v>22025002754</v>
      </c>
      <c r="E397" s="56" t="s">
        <v>1325</v>
      </c>
      <c r="F397" s="35">
        <v>57348.07</v>
      </c>
      <c r="G397" s="56" t="s">
        <v>556</v>
      </c>
      <c r="H397" s="56" t="s">
        <v>747</v>
      </c>
      <c r="I397" s="33">
        <v>220</v>
      </c>
      <c r="J397" s="56" t="s">
        <v>395</v>
      </c>
      <c r="K397" s="56" t="s">
        <v>395</v>
      </c>
      <c r="L397" s="56" t="s">
        <v>357</v>
      </c>
      <c r="M397" s="56" t="s">
        <v>354</v>
      </c>
      <c r="N397" s="56" t="s">
        <v>355</v>
      </c>
      <c r="O397" s="32" t="s">
        <v>305</v>
      </c>
      <c r="P397" s="32" t="s">
        <v>265</v>
      </c>
      <c r="Q397" s="45" t="s">
        <v>922</v>
      </c>
      <c r="R397" s="32" t="s">
        <v>254</v>
      </c>
      <c r="S397" s="45" t="s">
        <v>93</v>
      </c>
      <c r="T397" s="42" t="str">
        <f>VLOOKUP(Tabla1[[#This Row],[AREA]],Hoja1!A:B,2,FALSE)</f>
        <v>04. Hacienda, personal y modernización administrativa</v>
      </c>
      <c r="U397" s="45" t="s">
        <v>214</v>
      </c>
      <c r="V397" s="42" t="str">
        <f>VLOOKUP(Tabla1[[#This Row],[PROGRAMA]],Hoja1!A:B,2,FALSE)</f>
        <v>9231. Información, registro y gestión del padrón</v>
      </c>
      <c r="W397" s="45">
        <v>22</v>
      </c>
      <c r="X397" s="45">
        <v>22799</v>
      </c>
    </row>
    <row r="398" spans="1:24" x14ac:dyDescent="0.25">
      <c r="A398" s="33">
        <v>220250001712</v>
      </c>
      <c r="B398" s="56" t="s">
        <v>349</v>
      </c>
      <c r="C398" s="34">
        <v>45716</v>
      </c>
      <c r="D398" s="33">
        <v>22025001514</v>
      </c>
      <c r="E398" s="56" t="s">
        <v>1756</v>
      </c>
      <c r="F398" s="35">
        <v>1819.51</v>
      </c>
      <c r="G398" s="56" t="s">
        <v>85</v>
      </c>
      <c r="H398" s="56" t="s">
        <v>1757</v>
      </c>
      <c r="I398" s="33">
        <v>220</v>
      </c>
      <c r="J398" s="56" t="s">
        <v>356</v>
      </c>
      <c r="K398" s="56" t="s">
        <v>356</v>
      </c>
      <c r="L398" s="56" t="s">
        <v>357</v>
      </c>
      <c r="M398" s="56" t="s">
        <v>458</v>
      </c>
      <c r="N398" s="56" t="s">
        <v>429</v>
      </c>
      <c r="O398" s="32" t="s">
        <v>310</v>
      </c>
      <c r="P398" s="32" t="s">
        <v>265</v>
      </c>
      <c r="Q398" s="45" t="s">
        <v>922</v>
      </c>
      <c r="R398" s="32" t="s">
        <v>254</v>
      </c>
      <c r="S398" s="45" t="s">
        <v>98</v>
      </c>
      <c r="T398" s="42" t="str">
        <f>VLOOKUP(Tabla1[[#This Row],[AREA]],Hoja1!A:B,2,FALSE)</f>
        <v>10. Personas mayores, familia y servicios sociales</v>
      </c>
      <c r="U398" s="45" t="s">
        <v>155</v>
      </c>
      <c r="V398" s="42" t="str">
        <f>VLOOKUP(Tabla1[[#This Row],[PROGRAMA]],Hoja1!A:B,2,FALSE)</f>
        <v>2312. Iniciativas sociales</v>
      </c>
      <c r="W398" s="45">
        <v>22</v>
      </c>
      <c r="X398" s="45">
        <v>22612</v>
      </c>
    </row>
    <row r="399" spans="1:24" x14ac:dyDescent="0.25">
      <c r="A399" s="33">
        <v>220250001139</v>
      </c>
      <c r="B399" s="56" t="s">
        <v>349</v>
      </c>
      <c r="C399" s="34">
        <v>45698</v>
      </c>
      <c r="D399" s="33">
        <v>22025001155</v>
      </c>
      <c r="E399" s="56" t="s">
        <v>1747</v>
      </c>
      <c r="F399" s="35">
        <v>1815</v>
      </c>
      <c r="G399" s="56" t="s">
        <v>338</v>
      </c>
      <c r="H399" s="56" t="s">
        <v>1758</v>
      </c>
      <c r="I399" s="33">
        <v>220</v>
      </c>
      <c r="J399" s="56" t="s">
        <v>352</v>
      </c>
      <c r="K399" s="56" t="s">
        <v>352</v>
      </c>
      <c r="L399" s="56" t="s">
        <v>357</v>
      </c>
      <c r="M399" s="56" t="s">
        <v>458</v>
      </c>
      <c r="N399" s="56" t="s">
        <v>429</v>
      </c>
      <c r="O399" s="32" t="s">
        <v>310</v>
      </c>
      <c r="P399" s="32" t="s">
        <v>265</v>
      </c>
      <c r="Q399" s="45" t="s">
        <v>922</v>
      </c>
      <c r="R399" s="32" t="s">
        <v>254</v>
      </c>
      <c r="S399" s="45" t="s">
        <v>95</v>
      </c>
      <c r="T399" s="42" t="str">
        <f>VLOOKUP(Tabla1[[#This Row],[AREA]],Hoja1!A:B,2,FALSE)</f>
        <v>07. Medio ambiente</v>
      </c>
      <c r="U399" s="45" t="s">
        <v>151</v>
      </c>
      <c r="V399" s="42" t="str">
        <f>VLOOKUP(Tabla1[[#This Row],[PROGRAMA]],Hoja1!A:B,2,FALSE)</f>
        <v>1721. Protección del medio ambiente</v>
      </c>
      <c r="W399" s="45">
        <v>22</v>
      </c>
      <c r="X399" s="45">
        <v>22112</v>
      </c>
    </row>
    <row r="400" spans="1:24" x14ac:dyDescent="0.25">
      <c r="A400" s="33">
        <v>220239000142</v>
      </c>
      <c r="B400" s="56" t="s">
        <v>349</v>
      </c>
      <c r="C400" s="34">
        <v>45658</v>
      </c>
      <c r="D400" s="33">
        <v>22025001630</v>
      </c>
      <c r="E400" s="56" t="s">
        <v>1292</v>
      </c>
      <c r="F400" s="35">
        <v>55358.28</v>
      </c>
      <c r="G400" s="56" t="s">
        <v>654</v>
      </c>
      <c r="H400" s="56" t="s">
        <v>753</v>
      </c>
      <c r="I400" s="33">
        <v>220</v>
      </c>
      <c r="J400" s="56" t="s">
        <v>352</v>
      </c>
      <c r="K400" s="56" t="s">
        <v>352</v>
      </c>
      <c r="L400" s="56" t="s">
        <v>357</v>
      </c>
      <c r="M400" s="56" t="s">
        <v>354</v>
      </c>
      <c r="N400" s="56" t="s">
        <v>355</v>
      </c>
      <c r="O400" s="32" t="s">
        <v>305</v>
      </c>
      <c r="P400" s="32" t="s">
        <v>265</v>
      </c>
      <c r="Q400" s="45" t="s">
        <v>922</v>
      </c>
      <c r="R400" s="32" t="s">
        <v>254</v>
      </c>
      <c r="S400" s="45" t="s">
        <v>95</v>
      </c>
      <c r="T400" s="42" t="str">
        <f>VLOOKUP(Tabla1[[#This Row],[AREA]],Hoja1!A:B,2,FALSE)</f>
        <v>07. Medio ambiente</v>
      </c>
      <c r="U400" s="45" t="s">
        <v>149</v>
      </c>
      <c r="V400" s="42" t="str">
        <f>VLOOKUP(Tabla1[[#This Row],[PROGRAMA]],Hoja1!A:B,2,FALSE)</f>
        <v>1711. Parques y jardines</v>
      </c>
      <c r="W400" s="45">
        <v>22</v>
      </c>
      <c r="X400" s="45">
        <v>22799</v>
      </c>
    </row>
    <row r="401" spans="1:24" x14ac:dyDescent="0.25">
      <c r="A401" s="33">
        <v>220249000527</v>
      </c>
      <c r="B401" s="56" t="s">
        <v>349</v>
      </c>
      <c r="C401" s="34">
        <v>45658</v>
      </c>
      <c r="D401" s="33">
        <v>22025001954</v>
      </c>
      <c r="E401" s="56" t="s">
        <v>1761</v>
      </c>
      <c r="F401" s="35">
        <v>52531.8</v>
      </c>
      <c r="G401" s="56" t="s">
        <v>1055</v>
      </c>
      <c r="H401" s="56" t="s">
        <v>1762</v>
      </c>
      <c r="I401" s="33">
        <v>220</v>
      </c>
      <c r="J401" s="56" t="s">
        <v>562</v>
      </c>
      <c r="K401" s="56" t="s">
        <v>436</v>
      </c>
      <c r="L401" s="56" t="s">
        <v>367</v>
      </c>
      <c r="M401" s="56" t="s">
        <v>354</v>
      </c>
      <c r="N401" s="56" t="s">
        <v>355</v>
      </c>
      <c r="O401" s="32" t="s">
        <v>305</v>
      </c>
      <c r="P401" s="32" t="s">
        <v>265</v>
      </c>
      <c r="Q401" s="45" t="s">
        <v>922</v>
      </c>
      <c r="R401" s="32" t="s">
        <v>254</v>
      </c>
      <c r="S401" s="45" t="s">
        <v>291</v>
      </c>
      <c r="T401" s="42" t="str">
        <f>VLOOKUP(Tabla1[[#This Row],[AREA]],Hoja1!A:B,2,FALSE)</f>
        <v>11. Salud pública y seguridad ciudadana</v>
      </c>
      <c r="U401" s="45" t="s">
        <v>129</v>
      </c>
      <c r="V401" s="42" t="str">
        <f>VLOOKUP(Tabla1[[#This Row],[PROGRAMA]],Hoja1!A:B,2,FALSE)</f>
        <v>1321. Policía municipal</v>
      </c>
      <c r="W401" s="45">
        <v>22</v>
      </c>
      <c r="X401" s="45">
        <v>22104</v>
      </c>
    </row>
    <row r="402" spans="1:24" x14ac:dyDescent="0.25">
      <c r="A402" s="33">
        <v>220250002488</v>
      </c>
      <c r="B402" s="56" t="s">
        <v>349</v>
      </c>
      <c r="C402" s="34">
        <v>45722</v>
      </c>
      <c r="D402" s="33">
        <v>22025002465</v>
      </c>
      <c r="E402" s="56" t="s">
        <v>1763</v>
      </c>
      <c r="F402" s="35">
        <v>1815</v>
      </c>
      <c r="G402" s="56" t="s">
        <v>1149</v>
      </c>
      <c r="H402" s="56" t="s">
        <v>1764</v>
      </c>
      <c r="I402" s="33">
        <v>220</v>
      </c>
      <c r="J402" s="56" t="s">
        <v>356</v>
      </c>
      <c r="K402" s="56" t="s">
        <v>356</v>
      </c>
      <c r="L402" s="56" t="s">
        <v>357</v>
      </c>
      <c r="M402" s="56" t="s">
        <v>458</v>
      </c>
      <c r="N402" s="56" t="s">
        <v>429</v>
      </c>
      <c r="O402" s="32" t="s">
        <v>310</v>
      </c>
      <c r="P402" s="32" t="s">
        <v>265</v>
      </c>
      <c r="Q402" s="45" t="s">
        <v>922</v>
      </c>
      <c r="R402" s="32" t="s">
        <v>254</v>
      </c>
      <c r="S402" s="45" t="s">
        <v>291</v>
      </c>
      <c r="T402" s="42" t="str">
        <f>VLOOKUP(Tabla1[[#This Row],[AREA]],Hoja1!A:B,2,FALSE)</f>
        <v>11. Salud pública y seguridad ciudadana</v>
      </c>
      <c r="U402" s="45" t="s">
        <v>135</v>
      </c>
      <c r="V402" s="42" t="str">
        <f>VLOOKUP(Tabla1[[#This Row],[PROGRAMA]],Hoja1!A:B,2,FALSE)</f>
        <v>1361. Prevención y extinción de incencios</v>
      </c>
      <c r="W402" s="45">
        <v>22</v>
      </c>
      <c r="X402" s="45">
        <v>22799</v>
      </c>
    </row>
    <row r="403" spans="1:24" x14ac:dyDescent="0.25">
      <c r="A403" s="33">
        <v>220249000073</v>
      </c>
      <c r="B403" s="56" t="s">
        <v>349</v>
      </c>
      <c r="C403" s="34">
        <v>45658</v>
      </c>
      <c r="D403" s="33">
        <v>22025001835</v>
      </c>
      <c r="E403" s="56" t="s">
        <v>1167</v>
      </c>
      <c r="F403" s="35">
        <v>1813.37</v>
      </c>
      <c r="G403" s="56" t="s">
        <v>546</v>
      </c>
      <c r="H403" s="56" t="s">
        <v>1765</v>
      </c>
      <c r="I403" s="33">
        <v>220</v>
      </c>
      <c r="J403" s="56" t="s">
        <v>356</v>
      </c>
      <c r="K403" s="56" t="s">
        <v>356</v>
      </c>
      <c r="L403" s="56" t="s">
        <v>357</v>
      </c>
      <c r="M403" s="56" t="s">
        <v>458</v>
      </c>
      <c r="N403" s="56" t="s">
        <v>429</v>
      </c>
      <c r="O403" s="32" t="s">
        <v>310</v>
      </c>
      <c r="P403" s="32" t="s">
        <v>265</v>
      </c>
      <c r="Q403" s="45" t="s">
        <v>922</v>
      </c>
      <c r="R403" s="32" t="s">
        <v>254</v>
      </c>
      <c r="S403" s="45" t="s">
        <v>98</v>
      </c>
      <c r="T403" s="42" t="str">
        <f>VLOOKUP(Tabla1[[#This Row],[AREA]],Hoja1!A:B,2,FALSE)</f>
        <v>10. Personas mayores, familia y servicios sociales</v>
      </c>
      <c r="U403" s="45" t="s">
        <v>153</v>
      </c>
      <c r="V403" s="42" t="str">
        <f>VLOOKUP(Tabla1[[#This Row],[PROGRAMA]],Hoja1!A:B,2,FALSE)</f>
        <v>2311. Intervención social</v>
      </c>
      <c r="W403" s="45">
        <v>22</v>
      </c>
      <c r="X403" s="45">
        <v>22799</v>
      </c>
    </row>
    <row r="404" spans="1:24" x14ac:dyDescent="0.25">
      <c r="A404" s="33">
        <v>220249000870</v>
      </c>
      <c r="B404" s="56" t="s">
        <v>349</v>
      </c>
      <c r="C404" s="34">
        <v>45658</v>
      </c>
      <c r="D404" s="33">
        <v>22025002088</v>
      </c>
      <c r="E404" s="56" t="s">
        <v>1466</v>
      </c>
      <c r="F404" s="35">
        <v>1800</v>
      </c>
      <c r="G404" s="56" t="s">
        <v>1073</v>
      </c>
      <c r="H404" s="56" t="s">
        <v>1766</v>
      </c>
      <c r="I404" s="33">
        <v>220</v>
      </c>
      <c r="J404" s="56" t="s">
        <v>356</v>
      </c>
      <c r="K404" s="56" t="s">
        <v>356</v>
      </c>
      <c r="L404" s="56" t="s">
        <v>357</v>
      </c>
      <c r="M404" s="56" t="s">
        <v>458</v>
      </c>
      <c r="N404" s="56" t="s">
        <v>429</v>
      </c>
      <c r="O404" s="32" t="s">
        <v>310</v>
      </c>
      <c r="P404" s="32" t="s">
        <v>265</v>
      </c>
      <c r="Q404" s="45" t="s">
        <v>922</v>
      </c>
      <c r="R404" s="32" t="s">
        <v>254</v>
      </c>
      <c r="S404" s="45" t="s">
        <v>98</v>
      </c>
      <c r="T404" s="42" t="str">
        <f>VLOOKUP(Tabla1[[#This Row],[AREA]],Hoja1!A:B,2,FALSE)</f>
        <v>10. Personas mayores, familia y servicios sociales</v>
      </c>
      <c r="U404" s="45" t="s">
        <v>159</v>
      </c>
      <c r="V404" s="42" t="str">
        <f>VLOOKUP(Tabla1[[#This Row],[PROGRAMA]],Hoja1!A:B,2,FALSE)</f>
        <v>2315. Políticas de Igualdad e infancia</v>
      </c>
      <c r="W404" s="45">
        <v>22</v>
      </c>
      <c r="X404" s="45">
        <v>22799</v>
      </c>
    </row>
    <row r="405" spans="1:24" x14ac:dyDescent="0.25">
      <c r="A405" s="33">
        <v>220249000879</v>
      </c>
      <c r="B405" s="56" t="s">
        <v>349</v>
      </c>
      <c r="C405" s="34">
        <v>45658</v>
      </c>
      <c r="D405" s="33">
        <v>22025002097</v>
      </c>
      <c r="E405" s="56" t="s">
        <v>1466</v>
      </c>
      <c r="F405" s="35">
        <v>1800</v>
      </c>
      <c r="G405" s="56" t="s">
        <v>1052</v>
      </c>
      <c r="H405" s="56" t="s">
        <v>1767</v>
      </c>
      <c r="I405" s="33">
        <v>220</v>
      </c>
      <c r="J405" s="56" t="s">
        <v>356</v>
      </c>
      <c r="K405" s="56" t="s">
        <v>356</v>
      </c>
      <c r="L405" s="56" t="s">
        <v>357</v>
      </c>
      <c r="M405" s="56" t="s">
        <v>458</v>
      </c>
      <c r="N405" s="56" t="s">
        <v>429</v>
      </c>
      <c r="O405" s="32" t="s">
        <v>310</v>
      </c>
      <c r="P405" s="32" t="s">
        <v>265</v>
      </c>
      <c r="Q405" s="45" t="s">
        <v>922</v>
      </c>
      <c r="R405" s="32" t="s">
        <v>254</v>
      </c>
      <c r="S405" s="45" t="s">
        <v>98</v>
      </c>
      <c r="T405" s="42" t="str">
        <f>VLOOKUP(Tabla1[[#This Row],[AREA]],Hoja1!A:B,2,FALSE)</f>
        <v>10. Personas mayores, familia y servicios sociales</v>
      </c>
      <c r="U405" s="45" t="s">
        <v>159</v>
      </c>
      <c r="V405" s="42" t="str">
        <f>VLOOKUP(Tabla1[[#This Row],[PROGRAMA]],Hoja1!A:B,2,FALSE)</f>
        <v>2315. Políticas de Igualdad e infancia</v>
      </c>
      <c r="W405" s="45">
        <v>22</v>
      </c>
      <c r="X405" s="45">
        <v>22799</v>
      </c>
    </row>
    <row r="406" spans="1:24" x14ac:dyDescent="0.25">
      <c r="A406" s="33">
        <v>220250001116</v>
      </c>
      <c r="B406" s="56" t="s">
        <v>349</v>
      </c>
      <c r="C406" s="34">
        <v>45698</v>
      </c>
      <c r="D406" s="33">
        <v>22025001065</v>
      </c>
      <c r="E406" s="56" t="s">
        <v>1768</v>
      </c>
      <c r="F406" s="35">
        <v>1791.05</v>
      </c>
      <c r="G406" s="56" t="s">
        <v>332</v>
      </c>
      <c r="H406" s="56" t="s">
        <v>1769</v>
      </c>
      <c r="I406" s="33">
        <v>220</v>
      </c>
      <c r="J406" s="56" t="s">
        <v>522</v>
      </c>
      <c r="K406" s="56" t="s">
        <v>356</v>
      </c>
      <c r="L406" s="56" t="s">
        <v>357</v>
      </c>
      <c r="M406" s="56" t="s">
        <v>458</v>
      </c>
      <c r="N406" s="56" t="s">
        <v>429</v>
      </c>
      <c r="O406" s="32" t="s">
        <v>310</v>
      </c>
      <c r="P406" s="32" t="s">
        <v>265</v>
      </c>
      <c r="Q406" s="45" t="s">
        <v>922</v>
      </c>
      <c r="R406" s="32" t="s">
        <v>254</v>
      </c>
      <c r="S406" s="45" t="s">
        <v>89</v>
      </c>
      <c r="T406" s="42" t="str">
        <f>VLOOKUP(Tabla1[[#This Row],[AREA]],Hoja1!A:B,2,FALSE)</f>
        <v>01. Alcaldía</v>
      </c>
      <c r="U406" s="45" t="s">
        <v>211</v>
      </c>
      <c r="V406" s="42" t="str">
        <f>VLOOKUP(Tabla1[[#This Row],[PROGRAMA]],Hoja1!A:B,2,FALSE)</f>
        <v>9206. Archivo municipal</v>
      </c>
      <c r="W406" s="45">
        <v>22</v>
      </c>
      <c r="X406" s="45">
        <v>22799</v>
      </c>
    </row>
    <row r="407" spans="1:24" x14ac:dyDescent="0.25">
      <c r="A407" s="33">
        <v>220250004170</v>
      </c>
      <c r="B407" s="56" t="s">
        <v>526</v>
      </c>
      <c r="C407" s="34">
        <v>45730</v>
      </c>
      <c r="D407" s="33">
        <v>22025002421</v>
      </c>
      <c r="E407" s="56" t="s">
        <v>1411</v>
      </c>
      <c r="F407" s="35">
        <v>1342.7</v>
      </c>
      <c r="G407" s="56" t="s">
        <v>47</v>
      </c>
      <c r="H407" s="56" t="s">
        <v>1770</v>
      </c>
      <c r="I407" s="33">
        <v>300</v>
      </c>
      <c r="J407" s="56" t="s">
        <v>356</v>
      </c>
      <c r="K407" s="56" t="s">
        <v>356</v>
      </c>
      <c r="L407" s="56" t="s">
        <v>357</v>
      </c>
      <c r="M407" s="56" t="s">
        <v>354</v>
      </c>
      <c r="N407" s="56" t="s">
        <v>355</v>
      </c>
      <c r="O407" s="32" t="s">
        <v>305</v>
      </c>
      <c r="P407" s="32" t="s">
        <v>265</v>
      </c>
      <c r="Q407" s="45" t="s">
        <v>922</v>
      </c>
      <c r="R407" s="32" t="s">
        <v>254</v>
      </c>
      <c r="S407" s="45" t="s">
        <v>98</v>
      </c>
      <c r="T407" s="42" t="str">
        <f>VLOOKUP(Tabla1[[#This Row],[AREA]],Hoja1!A:B,2,FALSE)</f>
        <v>10. Personas mayores, familia y servicios sociales</v>
      </c>
      <c r="U407" s="45" t="s">
        <v>159</v>
      </c>
      <c r="V407" s="42" t="str">
        <f>VLOOKUP(Tabla1[[#This Row],[PROGRAMA]],Hoja1!A:B,2,FALSE)</f>
        <v>2315. Políticas de Igualdad e infancia</v>
      </c>
      <c r="W407" s="45">
        <v>21</v>
      </c>
      <c r="X407" s="45">
        <v>213</v>
      </c>
    </row>
    <row r="408" spans="1:24" x14ac:dyDescent="0.25">
      <c r="A408" s="33">
        <v>220250005327</v>
      </c>
      <c r="B408" s="56" t="s">
        <v>349</v>
      </c>
      <c r="C408" s="34">
        <v>45741</v>
      </c>
      <c r="D408" s="33">
        <v>22025002637</v>
      </c>
      <c r="E408" s="56" t="s">
        <v>1623</v>
      </c>
      <c r="F408" s="35">
        <v>1697.87</v>
      </c>
      <c r="G408" s="56" t="s">
        <v>1775</v>
      </c>
      <c r="H408" s="56" t="s">
        <v>1776</v>
      </c>
      <c r="I408" s="33">
        <v>220</v>
      </c>
      <c r="J408" s="56" t="s">
        <v>1777</v>
      </c>
      <c r="K408" s="56" t="s">
        <v>365</v>
      </c>
      <c r="L408" s="56" t="s">
        <v>367</v>
      </c>
      <c r="M408" s="56" t="s">
        <v>458</v>
      </c>
      <c r="N408" s="56" t="s">
        <v>429</v>
      </c>
      <c r="O408" s="32" t="s">
        <v>310</v>
      </c>
      <c r="P408" s="32" t="s">
        <v>265</v>
      </c>
      <c r="Q408" s="45" t="s">
        <v>922</v>
      </c>
      <c r="R408" s="32" t="s">
        <v>254</v>
      </c>
      <c r="S408" s="45" t="s">
        <v>291</v>
      </c>
      <c r="T408" s="42" t="str">
        <f>VLOOKUP(Tabla1[[#This Row],[AREA]],Hoja1!A:B,2,FALSE)</f>
        <v>11. Salud pública y seguridad ciudadana</v>
      </c>
      <c r="U408" s="45" t="s">
        <v>135</v>
      </c>
      <c r="V408" s="42" t="str">
        <f>VLOOKUP(Tabla1[[#This Row],[PROGRAMA]],Hoja1!A:B,2,FALSE)</f>
        <v>1361. Prevención y extinción de incencios</v>
      </c>
      <c r="W408" s="45">
        <v>22</v>
      </c>
      <c r="X408" s="45">
        <v>22199</v>
      </c>
    </row>
    <row r="409" spans="1:24" x14ac:dyDescent="0.25">
      <c r="A409" s="33">
        <v>220250001699</v>
      </c>
      <c r="B409" s="56" t="s">
        <v>349</v>
      </c>
      <c r="C409" s="34">
        <v>45716</v>
      </c>
      <c r="D409" s="33">
        <v>22025001302</v>
      </c>
      <c r="E409" s="56" t="s">
        <v>1778</v>
      </c>
      <c r="F409" s="35">
        <v>1694</v>
      </c>
      <c r="G409" s="56" t="s">
        <v>1779</v>
      </c>
      <c r="H409" s="56" t="s">
        <v>1780</v>
      </c>
      <c r="I409" s="33">
        <v>220</v>
      </c>
      <c r="J409" s="56" t="s">
        <v>356</v>
      </c>
      <c r="K409" s="56" t="s">
        <v>356</v>
      </c>
      <c r="L409" s="56" t="s">
        <v>357</v>
      </c>
      <c r="M409" s="56" t="s">
        <v>458</v>
      </c>
      <c r="N409" s="56" t="s">
        <v>429</v>
      </c>
      <c r="O409" s="32" t="s">
        <v>310</v>
      </c>
      <c r="P409" s="32" t="s">
        <v>265</v>
      </c>
      <c r="Q409" s="45" t="s">
        <v>922</v>
      </c>
      <c r="R409" s="32" t="s">
        <v>254</v>
      </c>
      <c r="S409" s="45" t="s">
        <v>98</v>
      </c>
      <c r="T409" s="42" t="str">
        <f>VLOOKUP(Tabla1[[#This Row],[AREA]],Hoja1!A:B,2,FALSE)</f>
        <v>10. Personas mayores, familia y servicios sociales</v>
      </c>
      <c r="U409" s="45" t="s">
        <v>153</v>
      </c>
      <c r="V409" s="42" t="str">
        <f>VLOOKUP(Tabla1[[#This Row],[PROGRAMA]],Hoja1!A:B,2,FALSE)</f>
        <v>2311. Intervención social</v>
      </c>
      <c r="W409" s="45">
        <v>22</v>
      </c>
      <c r="X409" s="45">
        <v>22699</v>
      </c>
    </row>
    <row r="410" spans="1:24" x14ac:dyDescent="0.25">
      <c r="A410" s="33">
        <v>220250006549</v>
      </c>
      <c r="B410" s="56" t="s">
        <v>526</v>
      </c>
      <c r="C410" s="34">
        <v>45744</v>
      </c>
      <c r="D410" s="33">
        <v>22025001347</v>
      </c>
      <c r="E410" s="56" t="s">
        <v>1493</v>
      </c>
      <c r="F410" s="35">
        <v>13.75</v>
      </c>
      <c r="G410" s="56" t="s">
        <v>573</v>
      </c>
      <c r="H410" s="56" t="s">
        <v>1781</v>
      </c>
      <c r="I410" s="33">
        <v>300</v>
      </c>
      <c r="J410" s="56" t="s">
        <v>356</v>
      </c>
      <c r="K410" s="56" t="s">
        <v>356</v>
      </c>
      <c r="L410" s="56" t="s">
        <v>367</v>
      </c>
      <c r="M410" s="56" t="s">
        <v>354</v>
      </c>
      <c r="N410" s="56" t="s">
        <v>355</v>
      </c>
      <c r="O410" s="32" t="s">
        <v>309</v>
      </c>
      <c r="P410" s="32" t="s">
        <v>265</v>
      </c>
      <c r="Q410" s="45" t="s">
        <v>922</v>
      </c>
      <c r="R410" s="32" t="s">
        <v>254</v>
      </c>
      <c r="S410" s="45" t="s">
        <v>91</v>
      </c>
      <c r="T410" s="42" t="str">
        <f>VLOOKUP(Tabla1[[#This Row],[AREA]],Hoja1!A:B,2,FALSE)</f>
        <v>02. Urbanismo y vivienda</v>
      </c>
      <c r="U410" s="45" t="s">
        <v>220</v>
      </c>
      <c r="V410" s="42" t="str">
        <f>VLOOKUP(Tabla1[[#This Row],[PROGRAMA]],Hoja1!A:B,2,FALSE)</f>
        <v>9332. Mantenimiento de edificios e instalaciones municipales</v>
      </c>
      <c r="W410" s="45">
        <v>21</v>
      </c>
      <c r="X410" s="45">
        <v>212</v>
      </c>
    </row>
    <row r="411" spans="1:24" x14ac:dyDescent="0.25">
      <c r="A411" s="33">
        <v>220250003653</v>
      </c>
      <c r="B411" s="56" t="s">
        <v>526</v>
      </c>
      <c r="C411" s="34">
        <v>45729</v>
      </c>
      <c r="D411" s="33">
        <v>22025001212</v>
      </c>
      <c r="E411" s="56" t="s">
        <v>1534</v>
      </c>
      <c r="F411" s="35">
        <v>20.260000000000002</v>
      </c>
      <c r="G411" s="56" t="s">
        <v>573</v>
      </c>
      <c r="H411" s="56" t="s">
        <v>1782</v>
      </c>
      <c r="I411" s="33">
        <v>300</v>
      </c>
      <c r="J411" s="56" t="s">
        <v>356</v>
      </c>
      <c r="K411" s="56" t="s">
        <v>356</v>
      </c>
      <c r="L411" s="56" t="s">
        <v>367</v>
      </c>
      <c r="M411" s="56" t="s">
        <v>354</v>
      </c>
      <c r="N411" s="56" t="s">
        <v>355</v>
      </c>
      <c r="O411" s="32" t="s">
        <v>309</v>
      </c>
      <c r="P411" s="32" t="s">
        <v>265</v>
      </c>
      <c r="Q411" s="45" t="s">
        <v>922</v>
      </c>
      <c r="R411" s="32" t="s">
        <v>254</v>
      </c>
      <c r="S411" s="45" t="s">
        <v>92</v>
      </c>
      <c r="T411" s="42" t="str">
        <f>VLOOKUP(Tabla1[[#This Row],[AREA]],Hoja1!A:B,2,FALSE)</f>
        <v>03. Participación ciudadana y deportes</v>
      </c>
      <c r="U411" s="45" t="s">
        <v>215</v>
      </c>
      <c r="V411" s="42" t="str">
        <f>VLOOKUP(Tabla1[[#This Row],[PROGRAMA]],Hoja1!A:B,2,FALSE)</f>
        <v>9241. Participación ciudadana</v>
      </c>
      <c r="W411" s="45">
        <v>21</v>
      </c>
      <c r="X411" s="45">
        <v>212</v>
      </c>
    </row>
    <row r="412" spans="1:24" x14ac:dyDescent="0.25">
      <c r="A412" s="33">
        <v>220250006557</v>
      </c>
      <c r="B412" s="56" t="s">
        <v>526</v>
      </c>
      <c r="C412" s="34">
        <v>45744</v>
      </c>
      <c r="D412" s="33">
        <v>22025001347</v>
      </c>
      <c r="E412" s="56" t="s">
        <v>1493</v>
      </c>
      <c r="F412" s="35">
        <v>21.6</v>
      </c>
      <c r="G412" s="56" t="s">
        <v>573</v>
      </c>
      <c r="H412" s="56" t="s">
        <v>1783</v>
      </c>
      <c r="I412" s="33">
        <v>300</v>
      </c>
      <c r="J412" s="56" t="s">
        <v>356</v>
      </c>
      <c r="K412" s="56" t="s">
        <v>356</v>
      </c>
      <c r="L412" s="56" t="s">
        <v>367</v>
      </c>
      <c r="M412" s="56" t="s">
        <v>354</v>
      </c>
      <c r="N412" s="56" t="s">
        <v>355</v>
      </c>
      <c r="O412" s="32" t="s">
        <v>309</v>
      </c>
      <c r="P412" s="32" t="s">
        <v>265</v>
      </c>
      <c r="Q412" s="45" t="s">
        <v>922</v>
      </c>
      <c r="R412" s="32" t="s">
        <v>254</v>
      </c>
      <c r="S412" s="45" t="s">
        <v>91</v>
      </c>
      <c r="T412" s="42" t="str">
        <f>VLOOKUP(Tabla1[[#This Row],[AREA]],Hoja1!A:B,2,FALSE)</f>
        <v>02. Urbanismo y vivienda</v>
      </c>
      <c r="U412" s="45" t="s">
        <v>220</v>
      </c>
      <c r="V412" s="42" t="str">
        <f>VLOOKUP(Tabla1[[#This Row],[PROGRAMA]],Hoja1!A:B,2,FALSE)</f>
        <v>9332. Mantenimiento de edificios e instalaciones municipales</v>
      </c>
      <c r="W412" s="45">
        <v>21</v>
      </c>
      <c r="X412" s="45">
        <v>212</v>
      </c>
    </row>
    <row r="413" spans="1:24" x14ac:dyDescent="0.25">
      <c r="A413" s="33">
        <v>220250003643</v>
      </c>
      <c r="B413" s="56" t="s">
        <v>526</v>
      </c>
      <c r="C413" s="34">
        <v>45729</v>
      </c>
      <c r="D413" s="33">
        <v>22025001213</v>
      </c>
      <c r="E413" s="56" t="s">
        <v>1495</v>
      </c>
      <c r="F413" s="35">
        <v>24.7</v>
      </c>
      <c r="G413" s="56" t="s">
        <v>573</v>
      </c>
      <c r="H413" s="56" t="s">
        <v>1784</v>
      </c>
      <c r="I413" s="33">
        <v>300</v>
      </c>
      <c r="J413" s="56" t="s">
        <v>356</v>
      </c>
      <c r="K413" s="56" t="s">
        <v>356</v>
      </c>
      <c r="L413" s="56" t="s">
        <v>367</v>
      </c>
      <c r="M413" s="56" t="s">
        <v>354</v>
      </c>
      <c r="N413" s="56" t="s">
        <v>355</v>
      </c>
      <c r="O413" s="32" t="s">
        <v>309</v>
      </c>
      <c r="P413" s="32" t="s">
        <v>265</v>
      </c>
      <c r="Q413" s="45" t="s">
        <v>922</v>
      </c>
      <c r="R413" s="32" t="s">
        <v>254</v>
      </c>
      <c r="S413" s="45" t="s">
        <v>92</v>
      </c>
      <c r="T413" s="42" t="str">
        <f>VLOOKUP(Tabla1[[#This Row],[AREA]],Hoja1!A:B,2,FALSE)</f>
        <v>03. Participación ciudadana y deportes</v>
      </c>
      <c r="U413" s="45" t="s">
        <v>215</v>
      </c>
      <c r="V413" s="42" t="str">
        <f>VLOOKUP(Tabla1[[#This Row],[PROGRAMA]],Hoja1!A:B,2,FALSE)</f>
        <v>9241. Participación ciudadana</v>
      </c>
      <c r="W413" s="45">
        <v>21</v>
      </c>
      <c r="X413" s="45">
        <v>213</v>
      </c>
    </row>
    <row r="414" spans="1:24" x14ac:dyDescent="0.25">
      <c r="A414" s="33">
        <v>220250006433</v>
      </c>
      <c r="B414" s="56" t="s">
        <v>526</v>
      </c>
      <c r="C414" s="34">
        <v>45744</v>
      </c>
      <c r="D414" s="33">
        <v>22025001128</v>
      </c>
      <c r="E414" s="56" t="s">
        <v>1498</v>
      </c>
      <c r="F414" s="35">
        <v>39.08</v>
      </c>
      <c r="G414" s="56" t="s">
        <v>573</v>
      </c>
      <c r="H414" s="56" t="s">
        <v>1785</v>
      </c>
      <c r="I414" s="33">
        <v>300</v>
      </c>
      <c r="J414" s="56" t="s">
        <v>356</v>
      </c>
      <c r="K414" s="56" t="s">
        <v>356</v>
      </c>
      <c r="L414" s="56" t="s">
        <v>367</v>
      </c>
      <c r="M414" s="56" t="s">
        <v>354</v>
      </c>
      <c r="N414" s="56" t="s">
        <v>355</v>
      </c>
      <c r="O414" s="32" t="s">
        <v>309</v>
      </c>
      <c r="P414" s="32" t="s">
        <v>265</v>
      </c>
      <c r="Q414" s="45" t="s">
        <v>922</v>
      </c>
      <c r="R414" s="32" t="s">
        <v>254</v>
      </c>
      <c r="S414" s="45" t="s">
        <v>291</v>
      </c>
      <c r="T414" s="42" t="str">
        <f>VLOOKUP(Tabla1[[#This Row],[AREA]],Hoja1!A:B,2,FALSE)</f>
        <v>11. Salud pública y seguridad ciudadana</v>
      </c>
      <c r="U414" s="45" t="s">
        <v>141</v>
      </c>
      <c r="V414" s="42" t="str">
        <f>VLOOKUP(Tabla1[[#This Row],[PROGRAMA]],Hoja1!A:B,2,FALSE)</f>
        <v>1621. Recogida de residuos</v>
      </c>
      <c r="W414" s="45">
        <v>22</v>
      </c>
      <c r="X414" s="45">
        <v>22199</v>
      </c>
    </row>
    <row r="415" spans="1:24" x14ac:dyDescent="0.25">
      <c r="A415" s="33">
        <v>220250003657</v>
      </c>
      <c r="B415" s="56" t="s">
        <v>526</v>
      </c>
      <c r="C415" s="34">
        <v>45729</v>
      </c>
      <c r="D415" s="33">
        <v>22025001212</v>
      </c>
      <c r="E415" s="56" t="s">
        <v>1534</v>
      </c>
      <c r="F415" s="35">
        <v>41.82</v>
      </c>
      <c r="G415" s="56" t="s">
        <v>573</v>
      </c>
      <c r="H415" s="56" t="s">
        <v>1786</v>
      </c>
      <c r="I415" s="33">
        <v>300</v>
      </c>
      <c r="J415" s="56" t="s">
        <v>356</v>
      </c>
      <c r="K415" s="56" t="s">
        <v>356</v>
      </c>
      <c r="L415" s="56" t="s">
        <v>367</v>
      </c>
      <c r="M415" s="56" t="s">
        <v>354</v>
      </c>
      <c r="N415" s="56" t="s">
        <v>355</v>
      </c>
      <c r="O415" s="32" t="s">
        <v>309</v>
      </c>
      <c r="P415" s="32" t="s">
        <v>265</v>
      </c>
      <c r="Q415" s="45" t="s">
        <v>922</v>
      </c>
      <c r="R415" s="32" t="s">
        <v>254</v>
      </c>
      <c r="S415" s="45" t="s">
        <v>92</v>
      </c>
      <c r="T415" s="42" t="str">
        <f>VLOOKUP(Tabla1[[#This Row],[AREA]],Hoja1!A:B,2,FALSE)</f>
        <v>03. Participación ciudadana y deportes</v>
      </c>
      <c r="U415" s="45" t="s">
        <v>215</v>
      </c>
      <c r="V415" s="42" t="str">
        <f>VLOOKUP(Tabla1[[#This Row],[PROGRAMA]],Hoja1!A:B,2,FALSE)</f>
        <v>9241. Participación ciudadana</v>
      </c>
      <c r="W415" s="45">
        <v>21</v>
      </c>
      <c r="X415" s="45">
        <v>212</v>
      </c>
    </row>
    <row r="416" spans="1:24" x14ac:dyDescent="0.25">
      <c r="A416" s="33">
        <v>220250006739</v>
      </c>
      <c r="B416" s="56" t="s">
        <v>526</v>
      </c>
      <c r="C416" s="34">
        <v>45744</v>
      </c>
      <c r="D416" s="33">
        <v>22025001124</v>
      </c>
      <c r="E416" s="56" t="s">
        <v>1237</v>
      </c>
      <c r="F416" s="35">
        <v>73.180000000000007</v>
      </c>
      <c r="G416" s="56" t="s">
        <v>573</v>
      </c>
      <c r="H416" s="56" t="s">
        <v>1787</v>
      </c>
      <c r="I416" s="33">
        <v>300</v>
      </c>
      <c r="J416" s="56" t="s">
        <v>356</v>
      </c>
      <c r="K416" s="56" t="s">
        <v>356</v>
      </c>
      <c r="L416" s="56" t="s">
        <v>367</v>
      </c>
      <c r="M416" s="56" t="s">
        <v>354</v>
      </c>
      <c r="N416" s="56" t="s">
        <v>355</v>
      </c>
      <c r="O416" s="32" t="s">
        <v>309</v>
      </c>
      <c r="P416" s="32" t="s">
        <v>265</v>
      </c>
      <c r="Q416" s="45" t="s">
        <v>922</v>
      </c>
      <c r="R416" s="32" t="s">
        <v>254</v>
      </c>
      <c r="S416" s="45" t="s">
        <v>291</v>
      </c>
      <c r="T416" s="42" t="str">
        <f>VLOOKUP(Tabla1[[#This Row],[AREA]],Hoja1!A:B,2,FALSE)</f>
        <v>11. Salud pública y seguridad ciudadana</v>
      </c>
      <c r="U416" s="45" t="s">
        <v>141</v>
      </c>
      <c r="V416" s="42" t="str">
        <f>VLOOKUP(Tabla1[[#This Row],[PROGRAMA]],Hoja1!A:B,2,FALSE)</f>
        <v>1621. Recogida de residuos</v>
      </c>
      <c r="W416" s="45">
        <v>21</v>
      </c>
      <c r="X416" s="45">
        <v>214</v>
      </c>
    </row>
    <row r="417" spans="1:24" x14ac:dyDescent="0.25">
      <c r="A417" s="33">
        <v>220250003691</v>
      </c>
      <c r="B417" s="56" t="s">
        <v>526</v>
      </c>
      <c r="C417" s="34">
        <v>45729</v>
      </c>
      <c r="D417" s="33">
        <v>22025001213</v>
      </c>
      <c r="E417" s="56" t="s">
        <v>1495</v>
      </c>
      <c r="F417" s="35">
        <v>301.87</v>
      </c>
      <c r="G417" s="56" t="s">
        <v>573</v>
      </c>
      <c r="H417" s="56" t="s">
        <v>1788</v>
      </c>
      <c r="I417" s="33">
        <v>300</v>
      </c>
      <c r="J417" s="56" t="s">
        <v>356</v>
      </c>
      <c r="K417" s="56" t="s">
        <v>356</v>
      </c>
      <c r="L417" s="56" t="s">
        <v>367</v>
      </c>
      <c r="M417" s="56" t="s">
        <v>354</v>
      </c>
      <c r="N417" s="56" t="s">
        <v>355</v>
      </c>
      <c r="O417" s="32" t="s">
        <v>309</v>
      </c>
      <c r="P417" s="32" t="s">
        <v>265</v>
      </c>
      <c r="Q417" s="45" t="s">
        <v>922</v>
      </c>
      <c r="R417" s="32" t="s">
        <v>254</v>
      </c>
      <c r="S417" s="45" t="s">
        <v>92</v>
      </c>
      <c r="T417" s="42" t="str">
        <f>VLOOKUP(Tabla1[[#This Row],[AREA]],Hoja1!A:B,2,FALSE)</f>
        <v>03. Participación ciudadana y deportes</v>
      </c>
      <c r="U417" s="45" t="s">
        <v>215</v>
      </c>
      <c r="V417" s="42" t="str">
        <f>VLOOKUP(Tabla1[[#This Row],[PROGRAMA]],Hoja1!A:B,2,FALSE)</f>
        <v>9241. Participación ciudadana</v>
      </c>
      <c r="W417" s="45">
        <v>21</v>
      </c>
      <c r="X417" s="45">
        <v>213</v>
      </c>
    </row>
    <row r="418" spans="1:24" x14ac:dyDescent="0.25">
      <c r="A418" s="33">
        <v>220250006735</v>
      </c>
      <c r="B418" s="56" t="s">
        <v>526</v>
      </c>
      <c r="C418" s="34">
        <v>45744</v>
      </c>
      <c r="D418" s="33">
        <v>22025001124</v>
      </c>
      <c r="E418" s="56" t="s">
        <v>1237</v>
      </c>
      <c r="F418" s="35">
        <v>438.47</v>
      </c>
      <c r="G418" s="56" t="s">
        <v>573</v>
      </c>
      <c r="H418" s="56" t="s">
        <v>1789</v>
      </c>
      <c r="I418" s="33">
        <v>300</v>
      </c>
      <c r="J418" s="56" t="s">
        <v>356</v>
      </c>
      <c r="K418" s="56" t="s">
        <v>356</v>
      </c>
      <c r="L418" s="56" t="s">
        <v>367</v>
      </c>
      <c r="M418" s="56" t="s">
        <v>354</v>
      </c>
      <c r="N418" s="56" t="s">
        <v>355</v>
      </c>
      <c r="O418" s="32" t="s">
        <v>309</v>
      </c>
      <c r="P418" s="32" t="s">
        <v>265</v>
      </c>
      <c r="Q418" s="45" t="s">
        <v>922</v>
      </c>
      <c r="R418" s="32" t="s">
        <v>254</v>
      </c>
      <c r="S418" s="45" t="s">
        <v>291</v>
      </c>
      <c r="T418" s="42" t="str">
        <f>VLOOKUP(Tabla1[[#This Row],[AREA]],Hoja1!A:B,2,FALSE)</f>
        <v>11. Salud pública y seguridad ciudadana</v>
      </c>
      <c r="U418" s="45" t="s">
        <v>141</v>
      </c>
      <c r="V418" s="42" t="str">
        <f>VLOOKUP(Tabla1[[#This Row],[PROGRAMA]],Hoja1!A:B,2,FALSE)</f>
        <v>1621. Recogida de residuos</v>
      </c>
      <c r="W418" s="45">
        <v>21</v>
      </c>
      <c r="X418" s="45">
        <v>214</v>
      </c>
    </row>
    <row r="419" spans="1:24" x14ac:dyDescent="0.25">
      <c r="A419" s="33">
        <v>220250001167</v>
      </c>
      <c r="B419" s="56" t="s">
        <v>349</v>
      </c>
      <c r="C419" s="34">
        <v>45699</v>
      </c>
      <c r="D419" s="33">
        <v>22025000993</v>
      </c>
      <c r="E419" s="56" t="s">
        <v>1264</v>
      </c>
      <c r="F419" s="35">
        <v>1694</v>
      </c>
      <c r="G419" s="56" t="s">
        <v>51</v>
      </c>
      <c r="H419" s="56" t="s">
        <v>1790</v>
      </c>
      <c r="I419" s="33">
        <v>220</v>
      </c>
      <c r="J419" s="56" t="s">
        <v>356</v>
      </c>
      <c r="K419" s="56" t="s">
        <v>356</v>
      </c>
      <c r="L419" s="56" t="s">
        <v>357</v>
      </c>
      <c r="M419" s="56" t="s">
        <v>458</v>
      </c>
      <c r="N419" s="56" t="s">
        <v>429</v>
      </c>
      <c r="O419" s="32" t="s">
        <v>310</v>
      </c>
      <c r="P419" s="32" t="s">
        <v>265</v>
      </c>
      <c r="Q419" s="45" t="s">
        <v>922</v>
      </c>
      <c r="R419" s="32" t="s">
        <v>254</v>
      </c>
      <c r="S419" s="45" t="s">
        <v>94</v>
      </c>
      <c r="T419" s="42" t="str">
        <f>VLOOKUP(Tabla1[[#This Row],[AREA]],Hoja1!A:B,2,FALSE)</f>
        <v>06. Educación y cultura</v>
      </c>
      <c r="U419" s="45" t="s">
        <v>172</v>
      </c>
      <c r="V419" s="42" t="str">
        <f>VLOOKUP(Tabla1[[#This Row],[PROGRAMA]],Hoja1!A:B,2,FALSE)</f>
        <v>3261. Servicios complementarios de educación</v>
      </c>
      <c r="W419" s="45">
        <v>22</v>
      </c>
      <c r="X419" s="45">
        <v>22799</v>
      </c>
    </row>
    <row r="420" spans="1:24" x14ac:dyDescent="0.25">
      <c r="A420" s="33">
        <v>220229000052</v>
      </c>
      <c r="B420" s="56" t="s">
        <v>349</v>
      </c>
      <c r="C420" s="34">
        <v>45658</v>
      </c>
      <c r="D420" s="33">
        <v>22025001565</v>
      </c>
      <c r="E420" s="56" t="s">
        <v>1791</v>
      </c>
      <c r="F420" s="35">
        <v>51904.27</v>
      </c>
      <c r="G420" s="56" t="s">
        <v>449</v>
      </c>
      <c r="H420" s="56" t="s">
        <v>450</v>
      </c>
      <c r="I420" s="33">
        <v>220</v>
      </c>
      <c r="J420" s="56" t="s">
        <v>436</v>
      </c>
      <c r="K420" s="56" t="s">
        <v>436</v>
      </c>
      <c r="L420" s="56" t="s">
        <v>357</v>
      </c>
      <c r="M420" s="56" t="s">
        <v>354</v>
      </c>
      <c r="N420" s="56" t="s">
        <v>355</v>
      </c>
      <c r="O420" s="32" t="s">
        <v>305</v>
      </c>
      <c r="P420" s="32" t="s">
        <v>265</v>
      </c>
      <c r="Q420" s="45" t="s">
        <v>922</v>
      </c>
      <c r="R420" s="32" t="s">
        <v>254</v>
      </c>
      <c r="S420" s="45" t="s">
        <v>93</v>
      </c>
      <c r="T420" s="42" t="str">
        <f>VLOOKUP(Tabla1[[#This Row],[AREA]],Hoja1!A:B,2,FALSE)</f>
        <v>04. Hacienda, personal y modernización administrativa</v>
      </c>
      <c r="U420" s="45" t="s">
        <v>232</v>
      </c>
      <c r="V420" s="42" t="str">
        <f>VLOOKUP(Tabla1[[#This Row],[PROGRAMA]],Hoja1!A:B,2,FALSE)</f>
        <v>9341. Tesorería y recaudación</v>
      </c>
      <c r="W420" s="45">
        <v>22</v>
      </c>
      <c r="X420" s="45">
        <v>22699</v>
      </c>
    </row>
    <row r="421" spans="1:24" x14ac:dyDescent="0.25">
      <c r="A421" s="33">
        <v>220250004203</v>
      </c>
      <c r="B421" s="56" t="s">
        <v>349</v>
      </c>
      <c r="C421" s="34">
        <v>45734</v>
      </c>
      <c r="D421" s="33">
        <v>22025001033</v>
      </c>
      <c r="E421" s="56" t="s">
        <v>1200</v>
      </c>
      <c r="F421" s="35">
        <v>51748.83</v>
      </c>
      <c r="G421" s="56" t="s">
        <v>40</v>
      </c>
      <c r="H421" s="56" t="s">
        <v>1792</v>
      </c>
      <c r="I421" s="33">
        <v>220</v>
      </c>
      <c r="J421" s="56" t="s">
        <v>356</v>
      </c>
      <c r="K421" s="56" t="s">
        <v>356</v>
      </c>
      <c r="L421" s="56" t="s">
        <v>357</v>
      </c>
      <c r="M421" s="56" t="s">
        <v>354</v>
      </c>
      <c r="N421" s="56" t="s">
        <v>355</v>
      </c>
      <c r="O421" s="32" t="s">
        <v>305</v>
      </c>
      <c r="P421" s="32" t="s">
        <v>265</v>
      </c>
      <c r="Q421" s="45" t="s">
        <v>922</v>
      </c>
      <c r="R421" s="32" t="s">
        <v>254</v>
      </c>
      <c r="S421" s="45" t="s">
        <v>98</v>
      </c>
      <c r="T421" s="42" t="str">
        <f>VLOOKUP(Tabla1[[#This Row],[AREA]],Hoja1!A:B,2,FALSE)</f>
        <v>10. Personas mayores, familia y servicios sociales</v>
      </c>
      <c r="U421" s="45" t="s">
        <v>153</v>
      </c>
      <c r="V421" s="42" t="str">
        <f>VLOOKUP(Tabla1[[#This Row],[PROGRAMA]],Hoja1!A:B,2,FALSE)</f>
        <v>2311. Intervención social</v>
      </c>
      <c r="W421" s="45">
        <v>22</v>
      </c>
      <c r="X421" s="45">
        <v>22700</v>
      </c>
    </row>
    <row r="422" spans="1:24" x14ac:dyDescent="0.25">
      <c r="A422" s="33">
        <v>220249000534</v>
      </c>
      <c r="B422" s="56" t="s">
        <v>349</v>
      </c>
      <c r="C422" s="34">
        <v>45658</v>
      </c>
      <c r="D422" s="33">
        <v>22025002296</v>
      </c>
      <c r="E422" s="56" t="s">
        <v>1798</v>
      </c>
      <c r="F422" s="35">
        <v>50709.62</v>
      </c>
      <c r="G422" s="56" t="s">
        <v>637</v>
      </c>
      <c r="H422" s="56" t="s">
        <v>1799</v>
      </c>
      <c r="I422" s="33">
        <v>220</v>
      </c>
      <c r="J422" s="56" t="s">
        <v>427</v>
      </c>
      <c r="K422" s="56" t="s">
        <v>427</v>
      </c>
      <c r="L422" s="56" t="s">
        <v>357</v>
      </c>
      <c r="M422" s="56" t="s">
        <v>354</v>
      </c>
      <c r="N422" s="56" t="s">
        <v>355</v>
      </c>
      <c r="O422" s="32" t="s">
        <v>305</v>
      </c>
      <c r="P422" s="32" t="s">
        <v>265</v>
      </c>
      <c r="Q422" s="45" t="s">
        <v>922</v>
      </c>
      <c r="R422" s="32" t="s">
        <v>254</v>
      </c>
      <c r="S422" s="45" t="s">
        <v>95</v>
      </c>
      <c r="T422" s="42" t="str">
        <f>VLOOKUP(Tabla1[[#This Row],[AREA]],Hoja1!A:B,2,FALSE)</f>
        <v>07. Medio ambiente</v>
      </c>
      <c r="U422" s="45" t="s">
        <v>147</v>
      </c>
      <c r="V422" s="42" t="str">
        <f>VLOOKUP(Tabla1[[#This Row],[PROGRAMA]],Hoja1!A:B,2,FALSE)</f>
        <v>1701. Dirección del área de medio ambiente</v>
      </c>
      <c r="W422" s="45">
        <v>22</v>
      </c>
      <c r="X422" s="45">
        <v>22706</v>
      </c>
    </row>
    <row r="423" spans="1:24" x14ac:dyDescent="0.25">
      <c r="A423" s="33">
        <v>220250001239</v>
      </c>
      <c r="B423" s="56" t="s">
        <v>349</v>
      </c>
      <c r="C423" s="34">
        <v>45700</v>
      </c>
      <c r="D423" s="33">
        <v>22025001098</v>
      </c>
      <c r="E423" s="56" t="s">
        <v>1800</v>
      </c>
      <c r="F423" s="35">
        <v>1656.23</v>
      </c>
      <c r="G423" s="56" t="s">
        <v>623</v>
      </c>
      <c r="H423" s="56" t="s">
        <v>1801</v>
      </c>
      <c r="I423" s="33">
        <v>220</v>
      </c>
      <c r="J423" s="56" t="s">
        <v>352</v>
      </c>
      <c r="K423" s="56" t="s">
        <v>352</v>
      </c>
      <c r="L423" s="56" t="s">
        <v>381</v>
      </c>
      <c r="M423" s="56" t="s">
        <v>458</v>
      </c>
      <c r="N423" s="56" t="s">
        <v>429</v>
      </c>
      <c r="O423" s="32" t="s">
        <v>310</v>
      </c>
      <c r="P423" s="32" t="s">
        <v>265</v>
      </c>
      <c r="Q423" s="45" t="s">
        <v>922</v>
      </c>
      <c r="R423" s="32" t="s">
        <v>254</v>
      </c>
      <c r="S423" s="45" t="s">
        <v>95</v>
      </c>
      <c r="T423" s="42" t="str">
        <f>VLOOKUP(Tabla1[[#This Row],[AREA]],Hoja1!A:B,2,FALSE)</f>
        <v>07. Medio ambiente</v>
      </c>
      <c r="U423" s="45" t="s">
        <v>147</v>
      </c>
      <c r="V423" s="42" t="str">
        <f>VLOOKUP(Tabla1[[#This Row],[PROGRAMA]],Hoja1!A:B,2,FALSE)</f>
        <v>1701. Dirección del área de medio ambiente</v>
      </c>
      <c r="W423" s="45">
        <v>22</v>
      </c>
      <c r="X423" s="45">
        <v>224</v>
      </c>
    </row>
    <row r="424" spans="1:24" x14ac:dyDescent="0.25">
      <c r="A424" s="33">
        <v>220250003807</v>
      </c>
      <c r="B424" s="56" t="s">
        <v>526</v>
      </c>
      <c r="C424" s="34">
        <v>45729</v>
      </c>
      <c r="D424" s="33">
        <v>22025001213</v>
      </c>
      <c r="E424" s="56" t="s">
        <v>1495</v>
      </c>
      <c r="F424" s="35">
        <v>9.5299999999999994</v>
      </c>
      <c r="G424" s="56" t="s">
        <v>74</v>
      </c>
      <c r="H424" s="56" t="s">
        <v>1802</v>
      </c>
      <c r="I424" s="33">
        <v>300</v>
      </c>
      <c r="J424" s="56" t="s">
        <v>356</v>
      </c>
      <c r="K424" s="56" t="s">
        <v>356</v>
      </c>
      <c r="L424" s="56" t="s">
        <v>367</v>
      </c>
      <c r="M424" s="56" t="s">
        <v>354</v>
      </c>
      <c r="N424" s="56" t="s">
        <v>355</v>
      </c>
      <c r="O424" s="32" t="s">
        <v>309</v>
      </c>
      <c r="P424" s="32" t="s">
        <v>265</v>
      </c>
      <c r="Q424" s="45" t="s">
        <v>922</v>
      </c>
      <c r="R424" s="32" t="s">
        <v>254</v>
      </c>
      <c r="S424" s="45" t="s">
        <v>92</v>
      </c>
      <c r="T424" s="42" t="str">
        <f>VLOOKUP(Tabla1[[#This Row],[AREA]],Hoja1!A:B,2,FALSE)</f>
        <v>03. Participación ciudadana y deportes</v>
      </c>
      <c r="U424" s="45" t="s">
        <v>215</v>
      </c>
      <c r="V424" s="42" t="str">
        <f>VLOOKUP(Tabla1[[#This Row],[PROGRAMA]],Hoja1!A:B,2,FALSE)</f>
        <v>9241. Participación ciudadana</v>
      </c>
      <c r="W424" s="45">
        <v>21</v>
      </c>
      <c r="X424" s="45">
        <v>213</v>
      </c>
    </row>
    <row r="425" spans="1:24" x14ac:dyDescent="0.25">
      <c r="A425" s="33">
        <v>220250006937</v>
      </c>
      <c r="B425" s="56" t="s">
        <v>526</v>
      </c>
      <c r="C425" s="34">
        <v>45744</v>
      </c>
      <c r="D425" s="33">
        <v>22025001132</v>
      </c>
      <c r="E425" s="56" t="s">
        <v>1599</v>
      </c>
      <c r="F425" s="35">
        <v>12.71</v>
      </c>
      <c r="G425" s="56" t="s">
        <v>74</v>
      </c>
      <c r="H425" s="56" t="s">
        <v>1803</v>
      </c>
      <c r="I425" s="33">
        <v>300</v>
      </c>
      <c r="J425" s="56" t="s">
        <v>356</v>
      </c>
      <c r="K425" s="56" t="s">
        <v>356</v>
      </c>
      <c r="L425" s="56" t="s">
        <v>367</v>
      </c>
      <c r="M425" s="56" t="s">
        <v>354</v>
      </c>
      <c r="N425" s="56" t="s">
        <v>355</v>
      </c>
      <c r="O425" s="32" t="s">
        <v>309</v>
      </c>
      <c r="P425" s="32" t="s">
        <v>265</v>
      </c>
      <c r="Q425" s="45" t="s">
        <v>922</v>
      </c>
      <c r="R425" s="32" t="s">
        <v>254</v>
      </c>
      <c r="S425" s="45" t="s">
        <v>291</v>
      </c>
      <c r="T425" s="42" t="str">
        <f>VLOOKUP(Tabla1[[#This Row],[AREA]],Hoja1!A:B,2,FALSE)</f>
        <v>11. Salud pública y seguridad ciudadana</v>
      </c>
      <c r="U425" s="45" t="s">
        <v>144</v>
      </c>
      <c r="V425" s="42" t="str">
        <f>VLOOKUP(Tabla1[[#This Row],[PROGRAMA]],Hoja1!A:B,2,FALSE)</f>
        <v>1631. Limpieza viaria</v>
      </c>
      <c r="W425" s="45">
        <v>22</v>
      </c>
      <c r="X425" s="45">
        <v>22199</v>
      </c>
    </row>
    <row r="426" spans="1:24" x14ac:dyDescent="0.25">
      <c r="A426" s="33">
        <v>220250006935</v>
      </c>
      <c r="B426" s="56" t="s">
        <v>526</v>
      </c>
      <c r="C426" s="34">
        <v>45744</v>
      </c>
      <c r="D426" s="33">
        <v>22025001132</v>
      </c>
      <c r="E426" s="56" t="s">
        <v>1599</v>
      </c>
      <c r="F426" s="35">
        <v>19.059999999999999</v>
      </c>
      <c r="G426" s="56" t="s">
        <v>74</v>
      </c>
      <c r="H426" s="56" t="s">
        <v>1803</v>
      </c>
      <c r="I426" s="33">
        <v>300</v>
      </c>
      <c r="J426" s="56" t="s">
        <v>356</v>
      </c>
      <c r="K426" s="56" t="s">
        <v>356</v>
      </c>
      <c r="L426" s="56" t="s">
        <v>367</v>
      </c>
      <c r="M426" s="56" t="s">
        <v>354</v>
      </c>
      <c r="N426" s="56" t="s">
        <v>355</v>
      </c>
      <c r="O426" s="32" t="s">
        <v>309</v>
      </c>
      <c r="P426" s="32" t="s">
        <v>265</v>
      </c>
      <c r="Q426" s="45" t="s">
        <v>922</v>
      </c>
      <c r="R426" s="32" t="s">
        <v>254</v>
      </c>
      <c r="S426" s="45" t="s">
        <v>291</v>
      </c>
      <c r="T426" s="42" t="str">
        <f>VLOOKUP(Tabla1[[#This Row],[AREA]],Hoja1!A:B,2,FALSE)</f>
        <v>11. Salud pública y seguridad ciudadana</v>
      </c>
      <c r="U426" s="45" t="s">
        <v>144</v>
      </c>
      <c r="V426" s="42" t="str">
        <f>VLOOKUP(Tabla1[[#This Row],[PROGRAMA]],Hoja1!A:B,2,FALSE)</f>
        <v>1631. Limpieza viaria</v>
      </c>
      <c r="W426" s="45">
        <v>22</v>
      </c>
      <c r="X426" s="45">
        <v>22199</v>
      </c>
    </row>
    <row r="427" spans="1:24" x14ac:dyDescent="0.25">
      <c r="A427" s="33">
        <v>220250003805</v>
      </c>
      <c r="B427" s="56" t="s">
        <v>526</v>
      </c>
      <c r="C427" s="34">
        <v>45729</v>
      </c>
      <c r="D427" s="33">
        <v>22025001213</v>
      </c>
      <c r="E427" s="56" t="s">
        <v>1495</v>
      </c>
      <c r="F427" s="35">
        <v>19.670000000000002</v>
      </c>
      <c r="G427" s="56" t="s">
        <v>74</v>
      </c>
      <c r="H427" s="56" t="s">
        <v>1804</v>
      </c>
      <c r="I427" s="33">
        <v>300</v>
      </c>
      <c r="J427" s="56" t="s">
        <v>356</v>
      </c>
      <c r="K427" s="56" t="s">
        <v>356</v>
      </c>
      <c r="L427" s="56" t="s">
        <v>367</v>
      </c>
      <c r="M427" s="56" t="s">
        <v>354</v>
      </c>
      <c r="N427" s="56" t="s">
        <v>355</v>
      </c>
      <c r="O427" s="32" t="s">
        <v>309</v>
      </c>
      <c r="P427" s="32" t="s">
        <v>265</v>
      </c>
      <c r="Q427" s="45" t="s">
        <v>922</v>
      </c>
      <c r="R427" s="32" t="s">
        <v>254</v>
      </c>
      <c r="S427" s="45" t="s">
        <v>92</v>
      </c>
      <c r="T427" s="42" t="str">
        <f>VLOOKUP(Tabla1[[#This Row],[AREA]],Hoja1!A:B,2,FALSE)</f>
        <v>03. Participación ciudadana y deportes</v>
      </c>
      <c r="U427" s="45" t="s">
        <v>215</v>
      </c>
      <c r="V427" s="42" t="str">
        <f>VLOOKUP(Tabla1[[#This Row],[PROGRAMA]],Hoja1!A:B,2,FALSE)</f>
        <v>9241. Participación ciudadana</v>
      </c>
      <c r="W427" s="45">
        <v>21</v>
      </c>
      <c r="X427" s="45">
        <v>213</v>
      </c>
    </row>
    <row r="428" spans="1:24" x14ac:dyDescent="0.25">
      <c r="A428" s="33">
        <v>220250006555</v>
      </c>
      <c r="B428" s="56" t="s">
        <v>526</v>
      </c>
      <c r="C428" s="34">
        <v>45744</v>
      </c>
      <c r="D428" s="33">
        <v>22025001347</v>
      </c>
      <c r="E428" s="56" t="s">
        <v>1493</v>
      </c>
      <c r="F428" s="35">
        <v>44.04</v>
      </c>
      <c r="G428" s="56" t="s">
        <v>74</v>
      </c>
      <c r="H428" s="56" t="s">
        <v>1805</v>
      </c>
      <c r="I428" s="33">
        <v>300</v>
      </c>
      <c r="J428" s="56" t="s">
        <v>356</v>
      </c>
      <c r="K428" s="56" t="s">
        <v>356</v>
      </c>
      <c r="L428" s="56" t="s">
        <v>367</v>
      </c>
      <c r="M428" s="56" t="s">
        <v>354</v>
      </c>
      <c r="N428" s="56" t="s">
        <v>355</v>
      </c>
      <c r="O428" s="32" t="s">
        <v>309</v>
      </c>
      <c r="P428" s="32" t="s">
        <v>265</v>
      </c>
      <c r="Q428" s="45" t="s">
        <v>922</v>
      </c>
      <c r="R428" s="32" t="s">
        <v>254</v>
      </c>
      <c r="S428" s="45" t="s">
        <v>91</v>
      </c>
      <c r="T428" s="42" t="str">
        <f>VLOOKUP(Tabla1[[#This Row],[AREA]],Hoja1!A:B,2,FALSE)</f>
        <v>02. Urbanismo y vivienda</v>
      </c>
      <c r="U428" s="45" t="s">
        <v>220</v>
      </c>
      <c r="V428" s="42" t="str">
        <f>VLOOKUP(Tabla1[[#This Row],[PROGRAMA]],Hoja1!A:B,2,FALSE)</f>
        <v>9332. Mantenimiento de edificios e instalaciones municipales</v>
      </c>
      <c r="W428" s="45">
        <v>21</v>
      </c>
      <c r="X428" s="45">
        <v>212</v>
      </c>
    </row>
    <row r="429" spans="1:24" x14ac:dyDescent="0.25">
      <c r="A429" s="33">
        <v>220250003649</v>
      </c>
      <c r="B429" s="56" t="s">
        <v>526</v>
      </c>
      <c r="C429" s="34">
        <v>45729</v>
      </c>
      <c r="D429" s="33">
        <v>22025001213</v>
      </c>
      <c r="E429" s="56" t="s">
        <v>1495</v>
      </c>
      <c r="F429" s="35">
        <v>121.5</v>
      </c>
      <c r="G429" s="56" t="s">
        <v>74</v>
      </c>
      <c r="H429" s="56" t="s">
        <v>1806</v>
      </c>
      <c r="I429" s="33">
        <v>300</v>
      </c>
      <c r="J429" s="56" t="s">
        <v>356</v>
      </c>
      <c r="K429" s="56" t="s">
        <v>356</v>
      </c>
      <c r="L429" s="56" t="s">
        <v>367</v>
      </c>
      <c r="M429" s="56" t="s">
        <v>354</v>
      </c>
      <c r="N429" s="56" t="s">
        <v>355</v>
      </c>
      <c r="O429" s="32" t="s">
        <v>309</v>
      </c>
      <c r="P429" s="32" t="s">
        <v>265</v>
      </c>
      <c r="Q429" s="45" t="s">
        <v>922</v>
      </c>
      <c r="R429" s="32" t="s">
        <v>254</v>
      </c>
      <c r="S429" s="45" t="s">
        <v>92</v>
      </c>
      <c r="T429" s="42" t="str">
        <f>VLOOKUP(Tabla1[[#This Row],[AREA]],Hoja1!A:B,2,FALSE)</f>
        <v>03. Participación ciudadana y deportes</v>
      </c>
      <c r="U429" s="45" t="s">
        <v>215</v>
      </c>
      <c r="V429" s="42" t="str">
        <f>VLOOKUP(Tabla1[[#This Row],[PROGRAMA]],Hoja1!A:B,2,FALSE)</f>
        <v>9241. Participación ciudadana</v>
      </c>
      <c r="W429" s="45">
        <v>21</v>
      </c>
      <c r="X429" s="45">
        <v>213</v>
      </c>
    </row>
    <row r="430" spans="1:24" x14ac:dyDescent="0.25">
      <c r="A430" s="33">
        <v>220250003803</v>
      </c>
      <c r="B430" s="56" t="s">
        <v>526</v>
      </c>
      <c r="C430" s="34">
        <v>45729</v>
      </c>
      <c r="D430" s="33">
        <v>22025001213</v>
      </c>
      <c r="E430" s="56" t="s">
        <v>1495</v>
      </c>
      <c r="F430" s="35">
        <v>128.6</v>
      </c>
      <c r="G430" s="56" t="s">
        <v>74</v>
      </c>
      <c r="H430" s="56" t="s">
        <v>1807</v>
      </c>
      <c r="I430" s="33">
        <v>300</v>
      </c>
      <c r="J430" s="56" t="s">
        <v>356</v>
      </c>
      <c r="K430" s="56" t="s">
        <v>356</v>
      </c>
      <c r="L430" s="56" t="s">
        <v>367</v>
      </c>
      <c r="M430" s="56" t="s">
        <v>354</v>
      </c>
      <c r="N430" s="56" t="s">
        <v>355</v>
      </c>
      <c r="O430" s="32" t="s">
        <v>309</v>
      </c>
      <c r="P430" s="32" t="s">
        <v>265</v>
      </c>
      <c r="Q430" s="45" t="s">
        <v>922</v>
      </c>
      <c r="R430" s="32" t="s">
        <v>254</v>
      </c>
      <c r="S430" s="45" t="s">
        <v>92</v>
      </c>
      <c r="T430" s="42" t="str">
        <f>VLOOKUP(Tabla1[[#This Row],[AREA]],Hoja1!A:B,2,FALSE)</f>
        <v>03. Participación ciudadana y deportes</v>
      </c>
      <c r="U430" s="45" t="s">
        <v>215</v>
      </c>
      <c r="V430" s="42" t="str">
        <f>VLOOKUP(Tabla1[[#This Row],[PROGRAMA]],Hoja1!A:B,2,FALSE)</f>
        <v>9241. Participación ciudadana</v>
      </c>
      <c r="W430" s="45">
        <v>21</v>
      </c>
      <c r="X430" s="45">
        <v>213</v>
      </c>
    </row>
    <row r="431" spans="1:24" x14ac:dyDescent="0.25">
      <c r="A431" s="33">
        <v>220250003765</v>
      </c>
      <c r="B431" s="56" t="s">
        <v>526</v>
      </c>
      <c r="C431" s="34">
        <v>45729</v>
      </c>
      <c r="D431" s="33">
        <v>22025001347</v>
      </c>
      <c r="E431" s="56" t="s">
        <v>1493</v>
      </c>
      <c r="F431" s="35">
        <v>132.30000000000001</v>
      </c>
      <c r="G431" s="56" t="s">
        <v>74</v>
      </c>
      <c r="H431" s="56" t="s">
        <v>1808</v>
      </c>
      <c r="I431" s="33">
        <v>300</v>
      </c>
      <c r="J431" s="56" t="s">
        <v>356</v>
      </c>
      <c r="K431" s="56" t="s">
        <v>356</v>
      </c>
      <c r="L431" s="56" t="s">
        <v>367</v>
      </c>
      <c r="M431" s="56" t="s">
        <v>354</v>
      </c>
      <c r="N431" s="56" t="s">
        <v>355</v>
      </c>
      <c r="O431" s="32" t="s">
        <v>309</v>
      </c>
      <c r="P431" s="32" t="s">
        <v>265</v>
      </c>
      <c r="Q431" s="45" t="s">
        <v>922</v>
      </c>
      <c r="R431" s="32" t="s">
        <v>254</v>
      </c>
      <c r="S431" s="45" t="s">
        <v>91</v>
      </c>
      <c r="T431" s="42" t="str">
        <f>VLOOKUP(Tabla1[[#This Row],[AREA]],Hoja1!A:B,2,FALSE)</f>
        <v>02. Urbanismo y vivienda</v>
      </c>
      <c r="U431" s="45" t="s">
        <v>220</v>
      </c>
      <c r="V431" s="42" t="str">
        <f>VLOOKUP(Tabla1[[#This Row],[PROGRAMA]],Hoja1!A:B,2,FALSE)</f>
        <v>9332. Mantenimiento de edificios e instalaciones municipales</v>
      </c>
      <c r="W431" s="45">
        <v>21</v>
      </c>
      <c r="X431" s="45">
        <v>212</v>
      </c>
    </row>
    <row r="432" spans="1:24" x14ac:dyDescent="0.25">
      <c r="A432" s="33">
        <v>220250003651</v>
      </c>
      <c r="B432" s="56" t="s">
        <v>526</v>
      </c>
      <c r="C432" s="34">
        <v>45729</v>
      </c>
      <c r="D432" s="33">
        <v>22025001213</v>
      </c>
      <c r="E432" s="56" t="s">
        <v>1495</v>
      </c>
      <c r="F432" s="35">
        <v>276.57</v>
      </c>
      <c r="G432" s="56" t="s">
        <v>74</v>
      </c>
      <c r="H432" s="56" t="s">
        <v>1809</v>
      </c>
      <c r="I432" s="33">
        <v>300</v>
      </c>
      <c r="J432" s="56" t="s">
        <v>356</v>
      </c>
      <c r="K432" s="56" t="s">
        <v>356</v>
      </c>
      <c r="L432" s="56" t="s">
        <v>367</v>
      </c>
      <c r="M432" s="56" t="s">
        <v>354</v>
      </c>
      <c r="N432" s="56" t="s">
        <v>355</v>
      </c>
      <c r="O432" s="32" t="s">
        <v>309</v>
      </c>
      <c r="P432" s="32" t="s">
        <v>265</v>
      </c>
      <c r="Q432" s="45" t="s">
        <v>922</v>
      </c>
      <c r="R432" s="32" t="s">
        <v>254</v>
      </c>
      <c r="S432" s="45" t="s">
        <v>92</v>
      </c>
      <c r="T432" s="42" t="str">
        <f>VLOOKUP(Tabla1[[#This Row],[AREA]],Hoja1!A:B,2,FALSE)</f>
        <v>03. Participación ciudadana y deportes</v>
      </c>
      <c r="U432" s="45" t="s">
        <v>215</v>
      </c>
      <c r="V432" s="42" t="str">
        <f>VLOOKUP(Tabla1[[#This Row],[PROGRAMA]],Hoja1!A:B,2,FALSE)</f>
        <v>9241. Participación ciudadana</v>
      </c>
      <c r="W432" s="45">
        <v>21</v>
      </c>
      <c r="X432" s="45">
        <v>213</v>
      </c>
    </row>
    <row r="433" spans="1:24" x14ac:dyDescent="0.25">
      <c r="A433" s="33">
        <v>220250006933</v>
      </c>
      <c r="B433" s="56" t="s">
        <v>526</v>
      </c>
      <c r="C433" s="34">
        <v>45744</v>
      </c>
      <c r="D433" s="33">
        <v>22025001132</v>
      </c>
      <c r="E433" s="56" t="s">
        <v>1599</v>
      </c>
      <c r="F433" s="35">
        <v>300.66000000000003</v>
      </c>
      <c r="G433" s="56" t="s">
        <v>74</v>
      </c>
      <c r="H433" s="56" t="s">
        <v>1810</v>
      </c>
      <c r="I433" s="33">
        <v>300</v>
      </c>
      <c r="J433" s="56" t="s">
        <v>356</v>
      </c>
      <c r="K433" s="56" t="s">
        <v>356</v>
      </c>
      <c r="L433" s="56" t="s">
        <v>367</v>
      </c>
      <c r="M433" s="56" t="s">
        <v>354</v>
      </c>
      <c r="N433" s="56" t="s">
        <v>355</v>
      </c>
      <c r="O433" s="32" t="s">
        <v>309</v>
      </c>
      <c r="P433" s="32" t="s">
        <v>265</v>
      </c>
      <c r="Q433" s="45" t="s">
        <v>922</v>
      </c>
      <c r="R433" s="32" t="s">
        <v>254</v>
      </c>
      <c r="S433" s="45" t="s">
        <v>291</v>
      </c>
      <c r="T433" s="42" t="str">
        <f>VLOOKUP(Tabla1[[#This Row],[AREA]],Hoja1!A:B,2,FALSE)</f>
        <v>11. Salud pública y seguridad ciudadana</v>
      </c>
      <c r="U433" s="45" t="s">
        <v>144</v>
      </c>
      <c r="V433" s="42" t="str">
        <f>VLOOKUP(Tabla1[[#This Row],[PROGRAMA]],Hoja1!A:B,2,FALSE)</f>
        <v>1631. Limpieza viaria</v>
      </c>
      <c r="W433" s="45">
        <v>22</v>
      </c>
      <c r="X433" s="45">
        <v>22199</v>
      </c>
    </row>
    <row r="434" spans="1:24" x14ac:dyDescent="0.25">
      <c r="A434" s="33">
        <v>220250005688</v>
      </c>
      <c r="B434" s="56" t="s">
        <v>349</v>
      </c>
      <c r="C434" s="34">
        <v>45742</v>
      </c>
      <c r="D434" s="33">
        <v>22025002638</v>
      </c>
      <c r="E434" s="56" t="s">
        <v>1730</v>
      </c>
      <c r="F434" s="35">
        <v>1650</v>
      </c>
      <c r="G434" s="56" t="s">
        <v>803</v>
      </c>
      <c r="H434" s="56" t="s">
        <v>1811</v>
      </c>
      <c r="I434" s="33">
        <v>220</v>
      </c>
      <c r="J434" s="56" t="s">
        <v>804</v>
      </c>
      <c r="K434" s="56" t="s">
        <v>365</v>
      </c>
      <c r="L434" s="56" t="s">
        <v>357</v>
      </c>
      <c r="M434" s="56" t="s">
        <v>458</v>
      </c>
      <c r="N434" s="56" t="s">
        <v>429</v>
      </c>
      <c r="O434" s="32" t="s">
        <v>310</v>
      </c>
      <c r="P434" s="32" t="s">
        <v>265</v>
      </c>
      <c r="Q434" s="45" t="s">
        <v>922</v>
      </c>
      <c r="R434" s="32" t="s">
        <v>254</v>
      </c>
      <c r="S434" s="45" t="s">
        <v>92</v>
      </c>
      <c r="T434" s="42" t="str">
        <f>VLOOKUP(Tabla1[[#This Row],[AREA]],Hoja1!A:B,2,FALSE)</f>
        <v>03. Participación ciudadana y deportes</v>
      </c>
      <c r="U434" s="45" t="s">
        <v>215</v>
      </c>
      <c r="V434" s="42" t="str">
        <f>VLOOKUP(Tabla1[[#This Row],[PROGRAMA]],Hoja1!A:B,2,FALSE)</f>
        <v>9241. Participación ciudadana</v>
      </c>
      <c r="W434" s="45">
        <v>22</v>
      </c>
      <c r="X434" s="45">
        <v>22609</v>
      </c>
    </row>
    <row r="435" spans="1:24" x14ac:dyDescent="0.25">
      <c r="A435" s="33">
        <v>220250001150</v>
      </c>
      <c r="B435" s="56" t="s">
        <v>349</v>
      </c>
      <c r="C435" s="34">
        <v>45698</v>
      </c>
      <c r="D435" s="33">
        <v>22025001179</v>
      </c>
      <c r="E435" s="56" t="s">
        <v>1273</v>
      </c>
      <c r="F435" s="35">
        <v>1650</v>
      </c>
      <c r="G435" s="56" t="s">
        <v>322</v>
      </c>
      <c r="H435" s="56" t="s">
        <v>1812</v>
      </c>
      <c r="I435" s="33">
        <v>220</v>
      </c>
      <c r="J435" s="56" t="s">
        <v>356</v>
      </c>
      <c r="K435" s="56" t="s">
        <v>356</v>
      </c>
      <c r="L435" s="56" t="s">
        <v>357</v>
      </c>
      <c r="M435" s="56" t="s">
        <v>458</v>
      </c>
      <c r="N435" s="56" t="s">
        <v>429</v>
      </c>
      <c r="O435" s="32" t="s">
        <v>310</v>
      </c>
      <c r="P435" s="32" t="s">
        <v>265</v>
      </c>
      <c r="Q435" s="45" t="s">
        <v>922</v>
      </c>
      <c r="R435" s="32" t="s">
        <v>254</v>
      </c>
      <c r="S435" s="45" t="s">
        <v>94</v>
      </c>
      <c r="T435" s="42" t="str">
        <f>VLOOKUP(Tabla1[[#This Row],[AREA]],Hoja1!A:B,2,FALSE)</f>
        <v>06. Educación y cultura</v>
      </c>
      <c r="U435" s="45" t="s">
        <v>176</v>
      </c>
      <c r="V435" s="42" t="str">
        <f>VLOOKUP(Tabla1[[#This Row],[PROGRAMA]],Hoja1!A:B,2,FALSE)</f>
        <v>3321. Bibliotecas públicas</v>
      </c>
      <c r="W435" s="45">
        <v>22</v>
      </c>
      <c r="X435" s="45">
        <v>22799</v>
      </c>
    </row>
    <row r="436" spans="1:24" x14ac:dyDescent="0.25">
      <c r="A436" s="33">
        <v>220250005755</v>
      </c>
      <c r="B436" s="56" t="s">
        <v>349</v>
      </c>
      <c r="C436" s="34">
        <v>45743</v>
      </c>
      <c r="D436" s="33">
        <v>22025002425</v>
      </c>
      <c r="E436" s="56" t="s">
        <v>1730</v>
      </c>
      <c r="F436" s="35">
        <v>1650</v>
      </c>
      <c r="G436" s="56" t="s">
        <v>1113</v>
      </c>
      <c r="H436" s="56" t="s">
        <v>1813</v>
      </c>
      <c r="I436" s="33">
        <v>220</v>
      </c>
      <c r="J436" s="56" t="s">
        <v>356</v>
      </c>
      <c r="K436" s="56" t="s">
        <v>356</v>
      </c>
      <c r="L436" s="56" t="s">
        <v>357</v>
      </c>
      <c r="M436" s="56" t="s">
        <v>458</v>
      </c>
      <c r="N436" s="56" t="s">
        <v>429</v>
      </c>
      <c r="O436" s="32" t="s">
        <v>310</v>
      </c>
      <c r="P436" s="32" t="s">
        <v>265</v>
      </c>
      <c r="Q436" s="45" t="s">
        <v>922</v>
      </c>
      <c r="R436" s="32" t="s">
        <v>254</v>
      </c>
      <c r="S436" s="45" t="s">
        <v>92</v>
      </c>
      <c r="T436" s="42" t="str">
        <f>VLOOKUP(Tabla1[[#This Row],[AREA]],Hoja1!A:B,2,FALSE)</f>
        <v>03. Participación ciudadana y deportes</v>
      </c>
      <c r="U436" s="45" t="s">
        <v>215</v>
      </c>
      <c r="V436" s="42" t="str">
        <f>VLOOKUP(Tabla1[[#This Row],[PROGRAMA]],Hoja1!A:B,2,FALSE)</f>
        <v>9241. Participación ciudadana</v>
      </c>
      <c r="W436" s="45">
        <v>22</v>
      </c>
      <c r="X436" s="45">
        <v>22609</v>
      </c>
    </row>
    <row r="437" spans="1:24" x14ac:dyDescent="0.25">
      <c r="A437" s="33">
        <v>220250001286</v>
      </c>
      <c r="B437" s="56" t="s">
        <v>349</v>
      </c>
      <c r="C437" s="34">
        <v>45702</v>
      </c>
      <c r="D437" s="33">
        <v>22025001307</v>
      </c>
      <c r="E437" s="56" t="s">
        <v>1768</v>
      </c>
      <c r="F437" s="35">
        <v>1644.5</v>
      </c>
      <c r="G437" s="56" t="s">
        <v>40</v>
      </c>
      <c r="H437" s="56" t="s">
        <v>1814</v>
      </c>
      <c r="I437" s="33">
        <v>220</v>
      </c>
      <c r="J437" s="56" t="s">
        <v>356</v>
      </c>
      <c r="K437" s="56" t="s">
        <v>356</v>
      </c>
      <c r="L437" s="56" t="s">
        <v>357</v>
      </c>
      <c r="M437" s="56" t="s">
        <v>458</v>
      </c>
      <c r="N437" s="56" t="s">
        <v>429</v>
      </c>
      <c r="O437" s="32" t="s">
        <v>310</v>
      </c>
      <c r="P437" s="32" t="s">
        <v>265</v>
      </c>
      <c r="Q437" s="45" t="s">
        <v>922</v>
      </c>
      <c r="R437" s="32" t="s">
        <v>254</v>
      </c>
      <c r="S437" s="45" t="s">
        <v>89</v>
      </c>
      <c r="T437" s="42" t="str">
        <f>VLOOKUP(Tabla1[[#This Row],[AREA]],Hoja1!A:B,2,FALSE)</f>
        <v>01. Alcaldía</v>
      </c>
      <c r="U437" s="45" t="s">
        <v>211</v>
      </c>
      <c r="V437" s="42" t="str">
        <f>VLOOKUP(Tabla1[[#This Row],[PROGRAMA]],Hoja1!A:B,2,FALSE)</f>
        <v>9206. Archivo municipal</v>
      </c>
      <c r="W437" s="45">
        <v>22</v>
      </c>
      <c r="X437" s="45">
        <v>22799</v>
      </c>
    </row>
    <row r="438" spans="1:24" x14ac:dyDescent="0.25">
      <c r="A438" s="33">
        <v>220250005691</v>
      </c>
      <c r="B438" s="56" t="s">
        <v>349</v>
      </c>
      <c r="C438" s="34">
        <v>45742</v>
      </c>
      <c r="D438" s="33">
        <v>22025002649</v>
      </c>
      <c r="E438" s="56" t="s">
        <v>1730</v>
      </c>
      <c r="F438" s="35">
        <v>1633.5</v>
      </c>
      <c r="G438" s="56" t="s">
        <v>1815</v>
      </c>
      <c r="H438" s="56" t="s">
        <v>1816</v>
      </c>
      <c r="I438" s="33">
        <v>220</v>
      </c>
      <c r="J438" s="56" t="s">
        <v>356</v>
      </c>
      <c r="K438" s="56" t="s">
        <v>356</v>
      </c>
      <c r="L438" s="56" t="s">
        <v>357</v>
      </c>
      <c r="M438" s="56" t="s">
        <v>458</v>
      </c>
      <c r="N438" s="56" t="s">
        <v>429</v>
      </c>
      <c r="O438" s="32" t="s">
        <v>310</v>
      </c>
      <c r="P438" s="32" t="s">
        <v>265</v>
      </c>
      <c r="Q438" s="45" t="s">
        <v>922</v>
      </c>
      <c r="R438" s="32" t="s">
        <v>254</v>
      </c>
      <c r="S438" s="45" t="s">
        <v>92</v>
      </c>
      <c r="T438" s="42" t="str">
        <f>VLOOKUP(Tabla1[[#This Row],[AREA]],Hoja1!A:B,2,FALSE)</f>
        <v>03. Participación ciudadana y deportes</v>
      </c>
      <c r="U438" s="45" t="s">
        <v>215</v>
      </c>
      <c r="V438" s="42" t="str">
        <f>VLOOKUP(Tabla1[[#This Row],[PROGRAMA]],Hoja1!A:B,2,FALSE)</f>
        <v>9241. Participación ciudadana</v>
      </c>
      <c r="W438" s="45">
        <v>22</v>
      </c>
      <c r="X438" s="45">
        <v>22609</v>
      </c>
    </row>
    <row r="439" spans="1:24" x14ac:dyDescent="0.25">
      <c r="A439" s="33">
        <v>220250006411</v>
      </c>
      <c r="B439" s="56" t="s">
        <v>526</v>
      </c>
      <c r="C439" s="34">
        <v>45744</v>
      </c>
      <c r="D439" s="33">
        <v>22025001128</v>
      </c>
      <c r="E439" s="56" t="s">
        <v>1498</v>
      </c>
      <c r="F439" s="35">
        <v>60.03</v>
      </c>
      <c r="G439" s="56" t="s">
        <v>73</v>
      </c>
      <c r="H439" s="56" t="s">
        <v>1817</v>
      </c>
      <c r="I439" s="33">
        <v>300</v>
      </c>
      <c r="J439" s="56" t="s">
        <v>356</v>
      </c>
      <c r="K439" s="56" t="s">
        <v>356</v>
      </c>
      <c r="L439" s="56" t="s">
        <v>367</v>
      </c>
      <c r="M439" s="56" t="s">
        <v>354</v>
      </c>
      <c r="N439" s="56" t="s">
        <v>355</v>
      </c>
      <c r="O439" s="32" t="s">
        <v>309</v>
      </c>
      <c r="P439" s="32" t="s">
        <v>265</v>
      </c>
      <c r="Q439" s="45" t="s">
        <v>922</v>
      </c>
      <c r="R439" s="32" t="s">
        <v>254</v>
      </c>
      <c r="S439" s="45" t="s">
        <v>291</v>
      </c>
      <c r="T439" s="42" t="str">
        <f>VLOOKUP(Tabla1[[#This Row],[AREA]],Hoja1!A:B,2,FALSE)</f>
        <v>11. Salud pública y seguridad ciudadana</v>
      </c>
      <c r="U439" s="45" t="s">
        <v>141</v>
      </c>
      <c r="V439" s="42" t="str">
        <f>VLOOKUP(Tabla1[[#This Row],[PROGRAMA]],Hoja1!A:B,2,FALSE)</f>
        <v>1621. Recogida de residuos</v>
      </c>
      <c r="W439" s="45">
        <v>22</v>
      </c>
      <c r="X439" s="45">
        <v>22199</v>
      </c>
    </row>
    <row r="440" spans="1:24" x14ac:dyDescent="0.25">
      <c r="A440" s="33">
        <v>220250006777</v>
      </c>
      <c r="B440" s="56" t="s">
        <v>526</v>
      </c>
      <c r="C440" s="34">
        <v>45744</v>
      </c>
      <c r="D440" s="33">
        <v>22025001128</v>
      </c>
      <c r="E440" s="56" t="s">
        <v>1498</v>
      </c>
      <c r="F440" s="35">
        <v>1517.51</v>
      </c>
      <c r="G440" s="56" t="s">
        <v>73</v>
      </c>
      <c r="H440" s="56" t="s">
        <v>1818</v>
      </c>
      <c r="I440" s="33">
        <v>300</v>
      </c>
      <c r="J440" s="56" t="s">
        <v>356</v>
      </c>
      <c r="K440" s="56" t="s">
        <v>356</v>
      </c>
      <c r="L440" s="56" t="s">
        <v>367</v>
      </c>
      <c r="M440" s="56" t="s">
        <v>354</v>
      </c>
      <c r="N440" s="56" t="s">
        <v>355</v>
      </c>
      <c r="O440" s="32" t="s">
        <v>309</v>
      </c>
      <c r="P440" s="32" t="s">
        <v>265</v>
      </c>
      <c r="Q440" s="45" t="s">
        <v>922</v>
      </c>
      <c r="R440" s="32" t="s">
        <v>254</v>
      </c>
      <c r="S440" s="45" t="s">
        <v>291</v>
      </c>
      <c r="T440" s="42" t="str">
        <f>VLOOKUP(Tabla1[[#This Row],[AREA]],Hoja1!A:B,2,FALSE)</f>
        <v>11. Salud pública y seguridad ciudadana</v>
      </c>
      <c r="U440" s="45" t="s">
        <v>141</v>
      </c>
      <c r="V440" s="42" t="str">
        <f>VLOOKUP(Tabla1[[#This Row],[PROGRAMA]],Hoja1!A:B,2,FALSE)</f>
        <v>1621. Recogida de residuos</v>
      </c>
      <c r="W440" s="45">
        <v>22</v>
      </c>
      <c r="X440" s="45">
        <v>22199</v>
      </c>
    </row>
    <row r="441" spans="1:24" x14ac:dyDescent="0.25">
      <c r="A441" s="33">
        <v>220239000143</v>
      </c>
      <c r="B441" s="56" t="s">
        <v>349</v>
      </c>
      <c r="C441" s="34">
        <v>45658</v>
      </c>
      <c r="D441" s="33">
        <v>22025001631</v>
      </c>
      <c r="E441" s="56" t="s">
        <v>1292</v>
      </c>
      <c r="F441" s="35">
        <v>50051.47</v>
      </c>
      <c r="G441" s="56" t="s">
        <v>654</v>
      </c>
      <c r="H441" s="56" t="s">
        <v>1819</v>
      </c>
      <c r="I441" s="33">
        <v>220</v>
      </c>
      <c r="J441" s="56" t="s">
        <v>352</v>
      </c>
      <c r="K441" s="56" t="s">
        <v>352</v>
      </c>
      <c r="L441" s="56" t="s">
        <v>357</v>
      </c>
      <c r="M441" s="56" t="s">
        <v>354</v>
      </c>
      <c r="N441" s="56" t="s">
        <v>355</v>
      </c>
      <c r="O441" s="32" t="s">
        <v>305</v>
      </c>
      <c r="P441" s="32" t="s">
        <v>265</v>
      </c>
      <c r="Q441" s="45" t="s">
        <v>922</v>
      </c>
      <c r="R441" s="32" t="s">
        <v>254</v>
      </c>
      <c r="S441" s="45" t="s">
        <v>95</v>
      </c>
      <c r="T441" s="42" t="str">
        <f>VLOOKUP(Tabla1[[#This Row],[AREA]],Hoja1!A:B,2,FALSE)</f>
        <v>07. Medio ambiente</v>
      </c>
      <c r="U441" s="45" t="s">
        <v>149</v>
      </c>
      <c r="V441" s="42" t="str">
        <f>VLOOKUP(Tabla1[[#This Row],[PROGRAMA]],Hoja1!A:B,2,FALSE)</f>
        <v>1711. Parques y jardines</v>
      </c>
      <c r="W441" s="45">
        <v>22</v>
      </c>
      <c r="X441" s="45">
        <v>22799</v>
      </c>
    </row>
    <row r="442" spans="1:24" x14ac:dyDescent="0.25">
      <c r="A442" s="33">
        <v>220239000261</v>
      </c>
      <c r="B442" s="56" t="s">
        <v>349</v>
      </c>
      <c r="C442" s="34">
        <v>45658</v>
      </c>
      <c r="D442" s="33">
        <v>22025001640</v>
      </c>
      <c r="E442" s="56" t="s">
        <v>1820</v>
      </c>
      <c r="F442" s="35">
        <v>49274.23</v>
      </c>
      <c r="G442" s="56" t="s">
        <v>690</v>
      </c>
      <c r="H442" s="56" t="s">
        <v>769</v>
      </c>
      <c r="I442" s="33">
        <v>220</v>
      </c>
      <c r="J442" s="56" t="s">
        <v>691</v>
      </c>
      <c r="K442" s="56" t="s">
        <v>436</v>
      </c>
      <c r="L442" s="56" t="s">
        <v>357</v>
      </c>
      <c r="M442" s="56" t="s">
        <v>354</v>
      </c>
      <c r="N442" s="56" t="s">
        <v>355</v>
      </c>
      <c r="O442" s="32" t="s">
        <v>305</v>
      </c>
      <c r="P442" s="32" t="s">
        <v>265</v>
      </c>
      <c r="Q442" s="45" t="s">
        <v>922</v>
      </c>
      <c r="R442" s="32" t="s">
        <v>254</v>
      </c>
      <c r="S442" s="45" t="s">
        <v>291</v>
      </c>
      <c r="T442" s="42" t="str">
        <f>VLOOKUP(Tabla1[[#This Row],[AREA]],Hoja1!A:B,2,FALSE)</f>
        <v>11. Salud pública y seguridad ciudadana</v>
      </c>
      <c r="U442" s="45" t="s">
        <v>141</v>
      </c>
      <c r="V442" s="42" t="str">
        <f>VLOOKUP(Tabla1[[#This Row],[PROGRAMA]],Hoja1!A:B,2,FALSE)</f>
        <v>1621. Recogida de residuos</v>
      </c>
      <c r="W442" s="45">
        <v>20</v>
      </c>
      <c r="X442" s="45">
        <v>204</v>
      </c>
    </row>
    <row r="443" spans="1:24" x14ac:dyDescent="0.25">
      <c r="A443" s="33">
        <v>220250002882</v>
      </c>
      <c r="B443" s="56" t="s">
        <v>349</v>
      </c>
      <c r="C443" s="34">
        <v>45723</v>
      </c>
      <c r="D443" s="33">
        <v>22025001045</v>
      </c>
      <c r="E443" s="56" t="s">
        <v>1821</v>
      </c>
      <c r="F443" s="35">
        <v>48936.43</v>
      </c>
      <c r="G443" s="56" t="s">
        <v>40</v>
      </c>
      <c r="H443" s="56" t="s">
        <v>1822</v>
      </c>
      <c r="I443" s="33">
        <v>220</v>
      </c>
      <c r="J443" s="56" t="s">
        <v>356</v>
      </c>
      <c r="K443" s="56" t="s">
        <v>356</v>
      </c>
      <c r="L443" s="56" t="s">
        <v>357</v>
      </c>
      <c r="M443" s="56" t="s">
        <v>354</v>
      </c>
      <c r="N443" s="56" t="s">
        <v>355</v>
      </c>
      <c r="O443" s="32" t="s">
        <v>305</v>
      </c>
      <c r="P443" s="32" t="s">
        <v>265</v>
      </c>
      <c r="Q443" s="45" t="s">
        <v>922</v>
      </c>
      <c r="R443" s="32" t="s">
        <v>254</v>
      </c>
      <c r="S443" s="45" t="s">
        <v>98</v>
      </c>
      <c r="T443" s="42" t="str">
        <f>VLOOKUP(Tabla1[[#This Row],[AREA]],Hoja1!A:B,2,FALSE)</f>
        <v>10. Personas mayores, familia y servicios sociales</v>
      </c>
      <c r="U443" s="45" t="s">
        <v>158</v>
      </c>
      <c r="V443" s="42" t="str">
        <f>VLOOKUP(Tabla1[[#This Row],[PROGRAMA]],Hoja1!A:B,2,FALSE)</f>
        <v>2314. Centro de programas juveniles</v>
      </c>
      <c r="W443" s="45">
        <v>22</v>
      </c>
      <c r="X443" s="45">
        <v>22700</v>
      </c>
    </row>
    <row r="444" spans="1:24" x14ac:dyDescent="0.25">
      <c r="A444" s="33">
        <v>220239000664</v>
      </c>
      <c r="B444" s="56" t="s">
        <v>349</v>
      </c>
      <c r="C444" s="34">
        <v>45658</v>
      </c>
      <c r="D444" s="33">
        <v>22025001731</v>
      </c>
      <c r="E444" s="56" t="s">
        <v>1273</v>
      </c>
      <c r="F444" s="35">
        <v>48400</v>
      </c>
      <c r="G444" s="56" t="s">
        <v>41</v>
      </c>
      <c r="H444" s="56" t="s">
        <v>782</v>
      </c>
      <c r="I444" s="33">
        <v>220</v>
      </c>
      <c r="J444" s="56" t="s">
        <v>453</v>
      </c>
      <c r="K444" s="56" t="s">
        <v>356</v>
      </c>
      <c r="L444" s="56" t="s">
        <v>357</v>
      </c>
      <c r="M444" s="56" t="s">
        <v>354</v>
      </c>
      <c r="N444" s="56" t="s">
        <v>355</v>
      </c>
      <c r="O444" s="32" t="s">
        <v>305</v>
      </c>
      <c r="P444" s="32" t="s">
        <v>265</v>
      </c>
      <c r="Q444" s="45" t="s">
        <v>922</v>
      </c>
      <c r="R444" s="32" t="s">
        <v>254</v>
      </c>
      <c r="S444" s="45" t="s">
        <v>94</v>
      </c>
      <c r="T444" s="42" t="str">
        <f>VLOOKUP(Tabla1[[#This Row],[AREA]],Hoja1!A:B,2,FALSE)</f>
        <v>06. Educación y cultura</v>
      </c>
      <c r="U444" s="45" t="s">
        <v>176</v>
      </c>
      <c r="V444" s="42" t="str">
        <f>VLOOKUP(Tabla1[[#This Row],[PROGRAMA]],Hoja1!A:B,2,FALSE)</f>
        <v>3321. Bibliotecas públicas</v>
      </c>
      <c r="W444" s="45">
        <v>22</v>
      </c>
      <c r="X444" s="45">
        <v>22799</v>
      </c>
    </row>
    <row r="445" spans="1:24" x14ac:dyDescent="0.25">
      <c r="A445" s="33">
        <v>220249000528</v>
      </c>
      <c r="B445" s="56" t="s">
        <v>349</v>
      </c>
      <c r="C445" s="34">
        <v>45658</v>
      </c>
      <c r="D445" s="33">
        <v>22025001955</v>
      </c>
      <c r="E445" s="56" t="s">
        <v>1761</v>
      </c>
      <c r="F445" s="35">
        <v>48400</v>
      </c>
      <c r="G445" s="56" t="s">
        <v>1823</v>
      </c>
      <c r="H445" s="56" t="s">
        <v>1824</v>
      </c>
      <c r="I445" s="33">
        <v>220</v>
      </c>
      <c r="J445" s="56" t="s">
        <v>1825</v>
      </c>
      <c r="K445" s="56" t="s">
        <v>411</v>
      </c>
      <c r="L445" s="56" t="s">
        <v>367</v>
      </c>
      <c r="M445" s="56" t="s">
        <v>354</v>
      </c>
      <c r="N445" s="56" t="s">
        <v>355</v>
      </c>
      <c r="O445" s="32" t="s">
        <v>305</v>
      </c>
      <c r="P445" s="32" t="s">
        <v>265</v>
      </c>
      <c r="Q445" s="45" t="s">
        <v>922</v>
      </c>
      <c r="R445" s="32" t="s">
        <v>254</v>
      </c>
      <c r="S445" s="45" t="s">
        <v>291</v>
      </c>
      <c r="T445" s="42" t="str">
        <f>VLOOKUP(Tabla1[[#This Row],[AREA]],Hoja1!A:B,2,FALSE)</f>
        <v>11. Salud pública y seguridad ciudadana</v>
      </c>
      <c r="U445" s="45" t="s">
        <v>129</v>
      </c>
      <c r="V445" s="42" t="str">
        <f>VLOOKUP(Tabla1[[#This Row],[PROGRAMA]],Hoja1!A:B,2,FALSE)</f>
        <v>1321. Policía municipal</v>
      </c>
      <c r="W445" s="45">
        <v>22</v>
      </c>
      <c r="X445" s="45">
        <v>22104</v>
      </c>
    </row>
    <row r="446" spans="1:24" x14ac:dyDescent="0.25">
      <c r="A446" s="33">
        <v>220249000744</v>
      </c>
      <c r="B446" s="56" t="s">
        <v>349</v>
      </c>
      <c r="C446" s="34">
        <v>45658</v>
      </c>
      <c r="D446" s="33">
        <v>22025002344</v>
      </c>
      <c r="E446" s="56" t="s">
        <v>1826</v>
      </c>
      <c r="F446" s="35">
        <v>48362.65</v>
      </c>
      <c r="G446" s="56" t="s">
        <v>474</v>
      </c>
      <c r="H446" s="56" t="s">
        <v>1827</v>
      </c>
      <c r="I446" s="33">
        <v>220</v>
      </c>
      <c r="J446" s="56" t="s">
        <v>475</v>
      </c>
      <c r="K446" s="56" t="s">
        <v>642</v>
      </c>
      <c r="L446" s="56" t="s">
        <v>367</v>
      </c>
      <c r="M446" s="56" t="s">
        <v>354</v>
      </c>
      <c r="N446" s="56" t="s">
        <v>380</v>
      </c>
      <c r="O446" s="32" t="s">
        <v>305</v>
      </c>
      <c r="P446" s="32" t="s">
        <v>265</v>
      </c>
      <c r="Q446" s="45" t="s">
        <v>922</v>
      </c>
      <c r="R446" s="32" t="s">
        <v>254</v>
      </c>
      <c r="S446" s="45" t="s">
        <v>93</v>
      </c>
      <c r="T446" s="42" t="str">
        <f>VLOOKUP(Tabla1[[#This Row],[AREA]],Hoja1!A:B,2,FALSE)</f>
        <v>04. Hacienda, personal y modernización administrativa</v>
      </c>
      <c r="U446" s="45" t="s">
        <v>209</v>
      </c>
      <c r="V446" s="42" t="str">
        <f>VLOOKUP(Tabla1[[#This Row],[PROGRAMA]],Hoja1!A:B,2,FALSE)</f>
        <v>9204. Tecnologías de la información y comunicación</v>
      </c>
      <c r="W446" s="45">
        <v>22</v>
      </c>
      <c r="X446" s="45">
        <v>22002</v>
      </c>
    </row>
    <row r="447" spans="1:24" x14ac:dyDescent="0.25">
      <c r="A447" s="33">
        <v>220250005359</v>
      </c>
      <c r="B447" s="56" t="s">
        <v>349</v>
      </c>
      <c r="C447" s="34">
        <v>45741</v>
      </c>
      <c r="D447" s="33">
        <v>22025002023</v>
      </c>
      <c r="E447" s="56" t="s">
        <v>1828</v>
      </c>
      <c r="F447" s="35">
        <v>1600.1</v>
      </c>
      <c r="G447" s="56" t="s">
        <v>548</v>
      </c>
      <c r="H447" s="56" t="s">
        <v>1829</v>
      </c>
      <c r="I447" s="33">
        <v>220</v>
      </c>
      <c r="J447" s="56" t="s">
        <v>427</v>
      </c>
      <c r="K447" s="56" t="s">
        <v>427</v>
      </c>
      <c r="L447" s="56" t="s">
        <v>357</v>
      </c>
      <c r="M447" s="56" t="s">
        <v>458</v>
      </c>
      <c r="N447" s="56" t="s">
        <v>429</v>
      </c>
      <c r="O447" s="32" t="s">
        <v>310</v>
      </c>
      <c r="P447" s="32" t="s">
        <v>265</v>
      </c>
      <c r="Q447" s="45" t="s">
        <v>922</v>
      </c>
      <c r="R447" s="32" t="s">
        <v>254</v>
      </c>
      <c r="S447" s="45" t="s">
        <v>89</v>
      </c>
      <c r="T447" s="42" t="str">
        <f>VLOOKUP(Tabla1[[#This Row],[AREA]],Hoja1!A:B,2,FALSE)</f>
        <v>01. Alcaldía</v>
      </c>
      <c r="U447" s="45" t="s">
        <v>210</v>
      </c>
      <c r="V447" s="42" t="str">
        <f>VLOOKUP(Tabla1[[#This Row],[PROGRAMA]],Hoja1!A:B,2,FALSE)</f>
        <v>9205. Imprenta municipal</v>
      </c>
      <c r="W447" s="45">
        <v>22</v>
      </c>
      <c r="X447" s="45">
        <v>22699</v>
      </c>
    </row>
    <row r="448" spans="1:24" x14ac:dyDescent="0.25">
      <c r="A448" s="33">
        <v>220250001712</v>
      </c>
      <c r="B448" s="56" t="s">
        <v>349</v>
      </c>
      <c r="C448" s="34">
        <v>45716</v>
      </c>
      <c r="D448" s="33">
        <v>22025001515</v>
      </c>
      <c r="E448" s="56" t="s">
        <v>1830</v>
      </c>
      <c r="F448" s="35">
        <v>1597.17</v>
      </c>
      <c r="G448" s="56" t="s">
        <v>85</v>
      </c>
      <c r="H448" s="56" t="s">
        <v>1757</v>
      </c>
      <c r="I448" s="33">
        <v>220</v>
      </c>
      <c r="J448" s="56" t="s">
        <v>356</v>
      </c>
      <c r="K448" s="56" t="s">
        <v>356</v>
      </c>
      <c r="L448" s="56" t="s">
        <v>357</v>
      </c>
      <c r="M448" s="56" t="s">
        <v>458</v>
      </c>
      <c r="N448" s="56" t="s">
        <v>429</v>
      </c>
      <c r="O448" s="32" t="s">
        <v>310</v>
      </c>
      <c r="P448" s="32" t="s">
        <v>265</v>
      </c>
      <c r="Q448" s="45" t="s">
        <v>922</v>
      </c>
      <c r="R448" s="32" t="s">
        <v>254</v>
      </c>
      <c r="S448" s="45" t="s">
        <v>98</v>
      </c>
      <c r="T448" s="42" t="str">
        <f>VLOOKUP(Tabla1[[#This Row],[AREA]],Hoja1!A:B,2,FALSE)</f>
        <v>10. Personas mayores, familia y servicios sociales</v>
      </c>
      <c r="U448" s="45" t="s">
        <v>155</v>
      </c>
      <c r="V448" s="42" t="str">
        <f>VLOOKUP(Tabla1[[#This Row],[PROGRAMA]],Hoja1!A:B,2,FALSE)</f>
        <v>2312. Iniciativas sociales</v>
      </c>
      <c r="W448" s="45">
        <v>22</v>
      </c>
      <c r="X448" s="45">
        <v>22618</v>
      </c>
    </row>
    <row r="449" spans="1:24" x14ac:dyDescent="0.25">
      <c r="A449" s="33">
        <v>220239000260</v>
      </c>
      <c r="B449" s="56" t="s">
        <v>349</v>
      </c>
      <c r="C449" s="34">
        <v>45658</v>
      </c>
      <c r="D449" s="33">
        <v>22025001639</v>
      </c>
      <c r="E449" s="56" t="s">
        <v>1446</v>
      </c>
      <c r="F449" s="35">
        <v>46347.839999999997</v>
      </c>
      <c r="G449" s="56" t="s">
        <v>441</v>
      </c>
      <c r="H449" s="56" t="s">
        <v>793</v>
      </c>
      <c r="I449" s="33">
        <v>220</v>
      </c>
      <c r="J449" s="56" t="s">
        <v>443</v>
      </c>
      <c r="K449" s="56" t="s">
        <v>443</v>
      </c>
      <c r="L449" s="56" t="s">
        <v>367</v>
      </c>
      <c r="M449" s="56" t="s">
        <v>354</v>
      </c>
      <c r="N449" s="56" t="s">
        <v>355</v>
      </c>
      <c r="O449" s="32" t="s">
        <v>305</v>
      </c>
      <c r="P449" s="32" t="s">
        <v>265</v>
      </c>
      <c r="Q449" s="45" t="s">
        <v>922</v>
      </c>
      <c r="R449" s="32" t="s">
        <v>254</v>
      </c>
      <c r="S449" s="45" t="s">
        <v>291</v>
      </c>
      <c r="T449" s="42" t="str">
        <f>VLOOKUP(Tabla1[[#This Row],[AREA]],Hoja1!A:B,2,FALSE)</f>
        <v>11. Salud pública y seguridad ciudadana</v>
      </c>
      <c r="U449" s="45" t="s">
        <v>129</v>
      </c>
      <c r="V449" s="42" t="str">
        <f>VLOOKUP(Tabla1[[#This Row],[PROGRAMA]],Hoja1!A:B,2,FALSE)</f>
        <v>1321. Policía municipal</v>
      </c>
      <c r="W449" s="45">
        <v>20</v>
      </c>
      <c r="X449" s="45">
        <v>204</v>
      </c>
    </row>
    <row r="450" spans="1:24" x14ac:dyDescent="0.25">
      <c r="A450" s="33">
        <v>220239000476</v>
      </c>
      <c r="B450" s="56" t="s">
        <v>349</v>
      </c>
      <c r="C450" s="34">
        <v>45658</v>
      </c>
      <c r="D450" s="33">
        <v>22025001680</v>
      </c>
      <c r="E450" s="56" t="s">
        <v>1495</v>
      </c>
      <c r="F450" s="35">
        <v>45577.08</v>
      </c>
      <c r="G450" s="56" t="s">
        <v>52</v>
      </c>
      <c r="H450" s="56" t="s">
        <v>772</v>
      </c>
      <c r="I450" s="33">
        <v>220</v>
      </c>
      <c r="J450" s="56" t="s">
        <v>356</v>
      </c>
      <c r="K450" s="56" t="s">
        <v>352</v>
      </c>
      <c r="L450" s="56" t="s">
        <v>357</v>
      </c>
      <c r="M450" s="56" t="s">
        <v>354</v>
      </c>
      <c r="N450" s="56" t="s">
        <v>355</v>
      </c>
      <c r="O450" s="32" t="s">
        <v>305</v>
      </c>
      <c r="P450" s="32" t="s">
        <v>265</v>
      </c>
      <c r="Q450" s="45" t="s">
        <v>922</v>
      </c>
      <c r="R450" s="32" t="s">
        <v>254</v>
      </c>
      <c r="S450" s="45" t="s">
        <v>92</v>
      </c>
      <c r="T450" s="42" t="str">
        <f>VLOOKUP(Tabla1[[#This Row],[AREA]],Hoja1!A:B,2,FALSE)</f>
        <v>03. Participación ciudadana y deportes</v>
      </c>
      <c r="U450" s="45" t="s">
        <v>215</v>
      </c>
      <c r="V450" s="42" t="str">
        <f>VLOOKUP(Tabla1[[#This Row],[PROGRAMA]],Hoja1!A:B,2,FALSE)</f>
        <v>9241. Participación ciudadana</v>
      </c>
      <c r="W450" s="45">
        <v>21</v>
      </c>
      <c r="X450" s="45">
        <v>213</v>
      </c>
    </row>
    <row r="451" spans="1:24" x14ac:dyDescent="0.25">
      <c r="A451" s="33">
        <v>220249000422</v>
      </c>
      <c r="B451" s="56" t="s">
        <v>349</v>
      </c>
      <c r="C451" s="34">
        <v>45658</v>
      </c>
      <c r="D451" s="33">
        <v>22025002290</v>
      </c>
      <c r="E451" s="56" t="s">
        <v>1832</v>
      </c>
      <c r="F451" s="35">
        <v>45173.33</v>
      </c>
      <c r="G451" s="56" t="s">
        <v>1057</v>
      </c>
      <c r="H451" s="56" t="s">
        <v>1833</v>
      </c>
      <c r="I451" s="33">
        <v>220</v>
      </c>
      <c r="J451" s="56" t="s">
        <v>352</v>
      </c>
      <c r="K451" s="56" t="s">
        <v>352</v>
      </c>
      <c r="L451" s="56" t="s">
        <v>357</v>
      </c>
      <c r="M451" s="56" t="s">
        <v>354</v>
      </c>
      <c r="N451" s="56" t="s">
        <v>355</v>
      </c>
      <c r="O451" s="32" t="s">
        <v>305</v>
      </c>
      <c r="P451" s="32" t="s">
        <v>265</v>
      </c>
      <c r="Q451" s="45" t="s">
        <v>922</v>
      </c>
      <c r="R451" s="32" t="s">
        <v>254</v>
      </c>
      <c r="S451" s="45" t="s">
        <v>98</v>
      </c>
      <c r="T451" s="42" t="str">
        <f>VLOOKUP(Tabla1[[#This Row],[AREA]],Hoja1!A:B,2,FALSE)</f>
        <v>10. Personas mayores, familia y servicios sociales</v>
      </c>
      <c r="U451" s="45" t="s">
        <v>157</v>
      </c>
      <c r="V451" s="42" t="str">
        <f>VLOOKUP(Tabla1[[#This Row],[PROGRAMA]],Hoja1!A:B,2,FALSE)</f>
        <v>2313. Dirección del área de personas mayores, familia y servicios sociales</v>
      </c>
      <c r="W451" s="45">
        <v>22</v>
      </c>
      <c r="X451" s="45">
        <v>22799</v>
      </c>
    </row>
    <row r="452" spans="1:24" x14ac:dyDescent="0.25">
      <c r="A452" s="33">
        <v>220250001712</v>
      </c>
      <c r="B452" s="56" t="s">
        <v>349</v>
      </c>
      <c r="C452" s="34">
        <v>45716</v>
      </c>
      <c r="D452" s="33">
        <v>22025001516</v>
      </c>
      <c r="E452" s="56" t="s">
        <v>1830</v>
      </c>
      <c r="F452" s="35">
        <v>1597.16</v>
      </c>
      <c r="G452" s="56" t="s">
        <v>85</v>
      </c>
      <c r="H452" s="56" t="s">
        <v>1757</v>
      </c>
      <c r="I452" s="33">
        <v>220</v>
      </c>
      <c r="J452" s="56" t="s">
        <v>356</v>
      </c>
      <c r="K452" s="56" t="s">
        <v>356</v>
      </c>
      <c r="L452" s="56" t="s">
        <v>357</v>
      </c>
      <c r="M452" s="56" t="s">
        <v>458</v>
      </c>
      <c r="N452" s="56" t="s">
        <v>429</v>
      </c>
      <c r="O452" s="32" t="s">
        <v>310</v>
      </c>
      <c r="P452" s="32" t="s">
        <v>265</v>
      </c>
      <c r="Q452" s="45" t="s">
        <v>922</v>
      </c>
      <c r="R452" s="32" t="s">
        <v>254</v>
      </c>
      <c r="S452" s="45" t="s">
        <v>98</v>
      </c>
      <c r="T452" s="42" t="str">
        <f>VLOOKUP(Tabla1[[#This Row],[AREA]],Hoja1!A:B,2,FALSE)</f>
        <v>10. Personas mayores, familia y servicios sociales</v>
      </c>
      <c r="U452" s="45" t="s">
        <v>155</v>
      </c>
      <c r="V452" s="42" t="str">
        <f>VLOOKUP(Tabla1[[#This Row],[PROGRAMA]],Hoja1!A:B,2,FALSE)</f>
        <v>2312. Iniciativas sociales</v>
      </c>
      <c r="W452" s="45">
        <v>22</v>
      </c>
      <c r="X452" s="45">
        <v>22618</v>
      </c>
    </row>
    <row r="453" spans="1:24" x14ac:dyDescent="0.25">
      <c r="A453" s="33">
        <v>220250005692</v>
      </c>
      <c r="B453" s="56" t="s">
        <v>349</v>
      </c>
      <c r="C453" s="34">
        <v>45742</v>
      </c>
      <c r="D453" s="33">
        <v>22025002674</v>
      </c>
      <c r="E453" s="56" t="s">
        <v>1730</v>
      </c>
      <c r="F453" s="35">
        <v>1595</v>
      </c>
      <c r="G453" s="56" t="s">
        <v>1114</v>
      </c>
      <c r="H453" s="56" t="s">
        <v>1835</v>
      </c>
      <c r="I453" s="33">
        <v>220</v>
      </c>
      <c r="J453" s="56" t="s">
        <v>356</v>
      </c>
      <c r="K453" s="56" t="s">
        <v>356</v>
      </c>
      <c r="L453" s="56" t="s">
        <v>357</v>
      </c>
      <c r="M453" s="56" t="s">
        <v>458</v>
      </c>
      <c r="N453" s="56" t="s">
        <v>429</v>
      </c>
      <c r="O453" s="32" t="s">
        <v>310</v>
      </c>
      <c r="P453" s="32" t="s">
        <v>265</v>
      </c>
      <c r="Q453" s="45" t="s">
        <v>922</v>
      </c>
      <c r="R453" s="32" t="s">
        <v>254</v>
      </c>
      <c r="S453" s="45" t="s">
        <v>92</v>
      </c>
      <c r="T453" s="42" t="str">
        <f>VLOOKUP(Tabla1[[#This Row],[AREA]],Hoja1!A:B,2,FALSE)</f>
        <v>03. Participación ciudadana y deportes</v>
      </c>
      <c r="U453" s="45" t="s">
        <v>215</v>
      </c>
      <c r="V453" s="42" t="str">
        <f>VLOOKUP(Tabla1[[#This Row],[PROGRAMA]],Hoja1!A:B,2,FALSE)</f>
        <v>9241. Participación ciudadana</v>
      </c>
      <c r="W453" s="45">
        <v>22</v>
      </c>
      <c r="X453" s="45">
        <v>22609</v>
      </c>
    </row>
    <row r="454" spans="1:24" x14ac:dyDescent="0.25">
      <c r="A454" s="33">
        <v>220249000895</v>
      </c>
      <c r="B454" s="56" t="s">
        <v>349</v>
      </c>
      <c r="C454" s="34">
        <v>45658</v>
      </c>
      <c r="D454" s="33">
        <v>22025002968</v>
      </c>
      <c r="E454" s="56" t="s">
        <v>1355</v>
      </c>
      <c r="F454" s="35">
        <v>1589.75</v>
      </c>
      <c r="G454" s="56" t="s">
        <v>1836</v>
      </c>
      <c r="H454" s="56" t="s">
        <v>1837</v>
      </c>
      <c r="I454" s="33">
        <v>220</v>
      </c>
      <c r="J454" s="56" t="s">
        <v>396</v>
      </c>
      <c r="K454" s="56" t="s">
        <v>356</v>
      </c>
      <c r="L454" s="56" t="s">
        <v>357</v>
      </c>
      <c r="M454" s="56" t="s">
        <v>458</v>
      </c>
      <c r="N454" s="56" t="s">
        <v>429</v>
      </c>
      <c r="O454" s="32" t="s">
        <v>310</v>
      </c>
      <c r="P454" s="32" t="s">
        <v>265</v>
      </c>
      <c r="Q454" s="45" t="s">
        <v>922</v>
      </c>
      <c r="R454" s="32" t="s">
        <v>254</v>
      </c>
      <c r="S454" s="45" t="s">
        <v>98</v>
      </c>
      <c r="T454" s="42" t="str">
        <f>VLOOKUP(Tabla1[[#This Row],[AREA]],Hoja1!A:B,2,FALSE)</f>
        <v>10. Personas mayores, familia y servicios sociales</v>
      </c>
      <c r="U454" s="45" t="s">
        <v>155</v>
      </c>
      <c r="V454" s="42" t="str">
        <f>VLOOKUP(Tabla1[[#This Row],[PROGRAMA]],Hoja1!A:B,2,FALSE)</f>
        <v>2312. Iniciativas sociales</v>
      </c>
      <c r="W454" s="45">
        <v>21</v>
      </c>
      <c r="X454" s="45">
        <v>213</v>
      </c>
    </row>
    <row r="455" spans="1:24" x14ac:dyDescent="0.25">
      <c r="A455" s="33">
        <v>220250001708</v>
      </c>
      <c r="B455" s="56" t="s">
        <v>349</v>
      </c>
      <c r="C455" s="34">
        <v>45716</v>
      </c>
      <c r="D455" s="33">
        <v>22025001345</v>
      </c>
      <c r="E455" s="56" t="s">
        <v>1838</v>
      </c>
      <c r="F455" s="35">
        <v>1554.47</v>
      </c>
      <c r="G455" s="56" t="s">
        <v>677</v>
      </c>
      <c r="H455" s="56" t="s">
        <v>1839</v>
      </c>
      <c r="I455" s="33">
        <v>220</v>
      </c>
      <c r="J455" s="56" t="s">
        <v>356</v>
      </c>
      <c r="K455" s="56" t="s">
        <v>356</v>
      </c>
      <c r="L455" s="56" t="s">
        <v>367</v>
      </c>
      <c r="M455" s="56" t="s">
        <v>458</v>
      </c>
      <c r="N455" s="56" t="s">
        <v>429</v>
      </c>
      <c r="O455" s="32" t="s">
        <v>310</v>
      </c>
      <c r="P455" s="32" t="s">
        <v>265</v>
      </c>
      <c r="Q455" s="45" t="s">
        <v>922</v>
      </c>
      <c r="R455" s="32" t="s">
        <v>254</v>
      </c>
      <c r="S455" s="45" t="s">
        <v>98</v>
      </c>
      <c r="T455" s="42" t="str">
        <f>VLOOKUP(Tabla1[[#This Row],[AREA]],Hoja1!A:B,2,FALSE)</f>
        <v>10. Personas mayores, familia y servicios sociales</v>
      </c>
      <c r="U455" s="45" t="s">
        <v>155</v>
      </c>
      <c r="V455" s="42" t="str">
        <f>VLOOKUP(Tabla1[[#This Row],[PROGRAMA]],Hoja1!A:B,2,FALSE)</f>
        <v>2312. Iniciativas sociales</v>
      </c>
      <c r="W455" s="45">
        <v>21</v>
      </c>
      <c r="X455" s="45">
        <v>212</v>
      </c>
    </row>
    <row r="456" spans="1:24" x14ac:dyDescent="0.25">
      <c r="A456" s="33">
        <v>220250001132</v>
      </c>
      <c r="B456" s="56" t="s">
        <v>349</v>
      </c>
      <c r="C456" s="34">
        <v>45698</v>
      </c>
      <c r="D456" s="33">
        <v>22025000924</v>
      </c>
      <c r="E456" s="56" t="s">
        <v>1321</v>
      </c>
      <c r="F456" s="35">
        <v>1554.09</v>
      </c>
      <c r="G456" s="56" t="s">
        <v>340</v>
      </c>
      <c r="H456" s="56" t="s">
        <v>1840</v>
      </c>
      <c r="I456" s="33">
        <v>220</v>
      </c>
      <c r="J456" s="56" t="s">
        <v>452</v>
      </c>
      <c r="K456" s="56" t="s">
        <v>452</v>
      </c>
      <c r="L456" s="56" t="s">
        <v>357</v>
      </c>
      <c r="M456" s="56" t="s">
        <v>354</v>
      </c>
      <c r="N456" s="56" t="s">
        <v>355</v>
      </c>
      <c r="O456" s="32" t="s">
        <v>309</v>
      </c>
      <c r="P456" s="32" t="s">
        <v>265</v>
      </c>
      <c r="Q456" s="45" t="s">
        <v>922</v>
      </c>
      <c r="R456" s="32" t="s">
        <v>254</v>
      </c>
      <c r="S456" s="45" t="s">
        <v>291</v>
      </c>
      <c r="T456" s="42" t="str">
        <f>VLOOKUP(Tabla1[[#This Row],[AREA]],Hoja1!A:B,2,FALSE)</f>
        <v>11. Salud pública y seguridad ciudadana</v>
      </c>
      <c r="U456" s="45" t="s">
        <v>141</v>
      </c>
      <c r="V456" s="42" t="str">
        <f>VLOOKUP(Tabla1[[#This Row],[PROGRAMA]],Hoja1!A:B,2,FALSE)</f>
        <v>1621. Recogida de residuos</v>
      </c>
      <c r="W456" s="45">
        <v>22</v>
      </c>
      <c r="X456" s="45">
        <v>22706</v>
      </c>
    </row>
    <row r="457" spans="1:24" x14ac:dyDescent="0.25">
      <c r="A457" s="33">
        <v>220250005750</v>
      </c>
      <c r="B457" s="56" t="s">
        <v>349</v>
      </c>
      <c r="C457" s="34">
        <v>45743</v>
      </c>
      <c r="D457" s="33">
        <v>22025002587</v>
      </c>
      <c r="E457" s="56" t="s">
        <v>1761</v>
      </c>
      <c r="F457" s="35">
        <v>1546.99</v>
      </c>
      <c r="G457" s="56" t="s">
        <v>933</v>
      </c>
      <c r="H457" s="56" t="s">
        <v>1842</v>
      </c>
      <c r="I457" s="33">
        <v>220</v>
      </c>
      <c r="J457" s="56" t="s">
        <v>356</v>
      </c>
      <c r="K457" s="56" t="s">
        <v>356</v>
      </c>
      <c r="L457" s="56" t="s">
        <v>367</v>
      </c>
      <c r="M457" s="56" t="s">
        <v>458</v>
      </c>
      <c r="N457" s="56" t="s">
        <v>429</v>
      </c>
      <c r="O457" s="32" t="s">
        <v>310</v>
      </c>
      <c r="P457" s="32" t="s">
        <v>265</v>
      </c>
      <c r="Q457" s="45" t="s">
        <v>922</v>
      </c>
      <c r="R457" s="32" t="s">
        <v>254</v>
      </c>
      <c r="S457" s="45" t="s">
        <v>291</v>
      </c>
      <c r="T457" s="42" t="str">
        <f>VLOOKUP(Tabla1[[#This Row],[AREA]],Hoja1!A:B,2,FALSE)</f>
        <v>11. Salud pública y seguridad ciudadana</v>
      </c>
      <c r="U457" s="45" t="s">
        <v>129</v>
      </c>
      <c r="V457" s="42" t="str">
        <f>VLOOKUP(Tabla1[[#This Row],[PROGRAMA]],Hoja1!A:B,2,FALSE)</f>
        <v>1321. Policía municipal</v>
      </c>
      <c r="W457" s="45">
        <v>22</v>
      </c>
      <c r="X457" s="45">
        <v>22104</v>
      </c>
    </row>
    <row r="458" spans="1:24" x14ac:dyDescent="0.25">
      <c r="A458" s="33">
        <v>220249000288</v>
      </c>
      <c r="B458" s="56" t="s">
        <v>349</v>
      </c>
      <c r="C458" s="34">
        <v>45658</v>
      </c>
      <c r="D458" s="33">
        <v>22025002264</v>
      </c>
      <c r="E458" s="56" t="s">
        <v>1220</v>
      </c>
      <c r="F458" s="35">
        <v>45000</v>
      </c>
      <c r="G458" s="56" t="s">
        <v>277</v>
      </c>
      <c r="H458" s="56" t="s">
        <v>1843</v>
      </c>
      <c r="I458" s="33">
        <v>220</v>
      </c>
      <c r="J458" s="56" t="s">
        <v>396</v>
      </c>
      <c r="K458" s="56" t="s">
        <v>356</v>
      </c>
      <c r="L458" s="56" t="s">
        <v>357</v>
      </c>
      <c r="M458" s="56" t="s">
        <v>354</v>
      </c>
      <c r="N458" s="56" t="s">
        <v>355</v>
      </c>
      <c r="O458" s="32" t="s">
        <v>305</v>
      </c>
      <c r="P458" s="32" t="s">
        <v>265</v>
      </c>
      <c r="Q458" s="45" t="s">
        <v>922</v>
      </c>
      <c r="R458" s="32" t="s">
        <v>254</v>
      </c>
      <c r="S458" s="45" t="s">
        <v>98</v>
      </c>
      <c r="T458" s="42" t="str">
        <f>VLOOKUP(Tabla1[[#This Row],[AREA]],Hoja1!A:B,2,FALSE)</f>
        <v>10. Personas mayores, familia y servicios sociales</v>
      </c>
      <c r="U458" s="45" t="s">
        <v>155</v>
      </c>
      <c r="V458" s="42" t="str">
        <f>VLOOKUP(Tabla1[[#This Row],[PROGRAMA]],Hoja1!A:B,2,FALSE)</f>
        <v>2312. Iniciativas sociales</v>
      </c>
      <c r="W458" s="45">
        <v>22</v>
      </c>
      <c r="X458" s="45">
        <v>22799</v>
      </c>
    </row>
    <row r="459" spans="1:24" x14ac:dyDescent="0.25">
      <c r="A459" s="33">
        <v>220249000287</v>
      </c>
      <c r="B459" s="56" t="s">
        <v>349</v>
      </c>
      <c r="C459" s="34">
        <v>45658</v>
      </c>
      <c r="D459" s="33">
        <v>22025002263</v>
      </c>
      <c r="E459" s="56" t="s">
        <v>1832</v>
      </c>
      <c r="F459" s="35">
        <v>45000</v>
      </c>
      <c r="G459" s="56" t="s">
        <v>55</v>
      </c>
      <c r="H459" s="56" t="s">
        <v>1844</v>
      </c>
      <c r="I459" s="33">
        <v>220</v>
      </c>
      <c r="J459" s="56" t="s">
        <v>396</v>
      </c>
      <c r="K459" s="56" t="s">
        <v>356</v>
      </c>
      <c r="L459" s="56" t="s">
        <v>357</v>
      </c>
      <c r="M459" s="56" t="s">
        <v>354</v>
      </c>
      <c r="N459" s="56" t="s">
        <v>355</v>
      </c>
      <c r="O459" s="32" t="s">
        <v>305</v>
      </c>
      <c r="P459" s="32" t="s">
        <v>265</v>
      </c>
      <c r="Q459" s="45" t="s">
        <v>922</v>
      </c>
      <c r="R459" s="32" t="s">
        <v>254</v>
      </c>
      <c r="S459" s="45" t="s">
        <v>98</v>
      </c>
      <c r="T459" s="42" t="str">
        <f>VLOOKUP(Tabla1[[#This Row],[AREA]],Hoja1!A:B,2,FALSE)</f>
        <v>10. Personas mayores, familia y servicios sociales</v>
      </c>
      <c r="U459" s="45" t="s">
        <v>157</v>
      </c>
      <c r="V459" s="42" t="str">
        <f>VLOOKUP(Tabla1[[#This Row],[PROGRAMA]],Hoja1!A:B,2,FALSE)</f>
        <v>2313. Dirección del área de personas mayores, familia y servicios sociales</v>
      </c>
      <c r="W459" s="45">
        <v>22</v>
      </c>
      <c r="X459" s="45">
        <v>22799</v>
      </c>
    </row>
    <row r="460" spans="1:24" x14ac:dyDescent="0.25">
      <c r="A460" s="33">
        <v>220250005677</v>
      </c>
      <c r="B460" s="56" t="s">
        <v>349</v>
      </c>
      <c r="C460" s="34">
        <v>45742</v>
      </c>
      <c r="D460" s="33">
        <v>22025002483</v>
      </c>
      <c r="E460" s="56" t="s">
        <v>1730</v>
      </c>
      <c r="F460" s="35">
        <v>1540</v>
      </c>
      <c r="G460" s="56" t="s">
        <v>26</v>
      </c>
      <c r="H460" s="56" t="s">
        <v>1845</v>
      </c>
      <c r="I460" s="33">
        <v>220</v>
      </c>
      <c r="J460" s="56" t="s">
        <v>403</v>
      </c>
      <c r="K460" s="56" t="s">
        <v>403</v>
      </c>
      <c r="L460" s="56" t="s">
        <v>357</v>
      </c>
      <c r="M460" s="56" t="s">
        <v>458</v>
      </c>
      <c r="N460" s="56" t="s">
        <v>429</v>
      </c>
      <c r="O460" s="32" t="s">
        <v>310</v>
      </c>
      <c r="P460" s="32" t="s">
        <v>265</v>
      </c>
      <c r="Q460" s="45" t="s">
        <v>922</v>
      </c>
      <c r="R460" s="32" t="s">
        <v>254</v>
      </c>
      <c r="S460" s="45" t="s">
        <v>92</v>
      </c>
      <c r="T460" s="42" t="str">
        <f>VLOOKUP(Tabla1[[#This Row],[AREA]],Hoja1!A:B,2,FALSE)</f>
        <v>03. Participación ciudadana y deportes</v>
      </c>
      <c r="U460" s="45" t="s">
        <v>215</v>
      </c>
      <c r="V460" s="42" t="str">
        <f>VLOOKUP(Tabla1[[#This Row],[PROGRAMA]],Hoja1!A:B,2,FALSE)</f>
        <v>9241. Participación ciudadana</v>
      </c>
      <c r="W460" s="45">
        <v>22</v>
      </c>
      <c r="X460" s="45">
        <v>22609</v>
      </c>
    </row>
    <row r="461" spans="1:24" x14ac:dyDescent="0.25">
      <c r="A461" s="33">
        <v>220250005799</v>
      </c>
      <c r="B461" s="56" t="s">
        <v>349</v>
      </c>
      <c r="C461" s="34">
        <v>45743</v>
      </c>
      <c r="D461" s="33">
        <v>22025002921</v>
      </c>
      <c r="E461" s="56" t="s">
        <v>1321</v>
      </c>
      <c r="F461" s="35">
        <v>1512.5</v>
      </c>
      <c r="G461" s="56" t="s">
        <v>48</v>
      </c>
      <c r="H461" s="56" t="s">
        <v>1846</v>
      </c>
      <c r="I461" s="33">
        <v>220</v>
      </c>
      <c r="J461" s="56" t="s">
        <v>455</v>
      </c>
      <c r="K461" s="56" t="s">
        <v>356</v>
      </c>
      <c r="L461" s="56" t="s">
        <v>357</v>
      </c>
      <c r="M461" s="56" t="s">
        <v>354</v>
      </c>
      <c r="N461" s="56" t="s">
        <v>355</v>
      </c>
      <c r="O461" s="32" t="s">
        <v>309</v>
      </c>
      <c r="P461" s="32" t="s">
        <v>265</v>
      </c>
      <c r="Q461" s="45" t="s">
        <v>922</v>
      </c>
      <c r="R461" s="32" t="s">
        <v>254</v>
      </c>
      <c r="S461" s="45" t="s">
        <v>291</v>
      </c>
      <c r="T461" s="42" t="str">
        <f>VLOOKUP(Tabla1[[#This Row],[AREA]],Hoja1!A:B,2,FALSE)</f>
        <v>11. Salud pública y seguridad ciudadana</v>
      </c>
      <c r="U461" s="45" t="s">
        <v>141</v>
      </c>
      <c r="V461" s="42" t="str">
        <f>VLOOKUP(Tabla1[[#This Row],[PROGRAMA]],Hoja1!A:B,2,FALSE)</f>
        <v>1621. Recogida de residuos</v>
      </c>
      <c r="W461" s="45">
        <v>22</v>
      </c>
      <c r="X461" s="45">
        <v>22706</v>
      </c>
    </row>
    <row r="462" spans="1:24" x14ac:dyDescent="0.25">
      <c r="A462" s="33">
        <v>220250001162</v>
      </c>
      <c r="B462" s="56" t="s">
        <v>349</v>
      </c>
      <c r="C462" s="34">
        <v>45699</v>
      </c>
      <c r="D462" s="33">
        <v>22025000793</v>
      </c>
      <c r="E462" s="56" t="s">
        <v>1838</v>
      </c>
      <c r="F462" s="35">
        <v>1500.4</v>
      </c>
      <c r="G462" s="56" t="s">
        <v>537</v>
      </c>
      <c r="H462" s="56" t="s">
        <v>1847</v>
      </c>
      <c r="I462" s="33">
        <v>220</v>
      </c>
      <c r="J462" s="56" t="s">
        <v>356</v>
      </c>
      <c r="K462" s="56" t="s">
        <v>356</v>
      </c>
      <c r="L462" s="56" t="s">
        <v>357</v>
      </c>
      <c r="M462" s="56" t="s">
        <v>458</v>
      </c>
      <c r="N462" s="56" t="s">
        <v>429</v>
      </c>
      <c r="O462" s="32" t="s">
        <v>310</v>
      </c>
      <c r="P462" s="32" t="s">
        <v>265</v>
      </c>
      <c r="Q462" s="45" t="s">
        <v>922</v>
      </c>
      <c r="R462" s="32" t="s">
        <v>254</v>
      </c>
      <c r="S462" s="45" t="s">
        <v>98</v>
      </c>
      <c r="T462" s="42" t="str">
        <f>VLOOKUP(Tabla1[[#This Row],[AREA]],Hoja1!A:B,2,FALSE)</f>
        <v>10. Personas mayores, familia y servicios sociales</v>
      </c>
      <c r="U462" s="45" t="s">
        <v>155</v>
      </c>
      <c r="V462" s="42" t="str">
        <f>VLOOKUP(Tabla1[[#This Row],[PROGRAMA]],Hoja1!A:B,2,FALSE)</f>
        <v>2312. Iniciativas sociales</v>
      </c>
      <c r="W462" s="45">
        <v>21</v>
      </c>
      <c r="X462" s="45">
        <v>212</v>
      </c>
    </row>
    <row r="463" spans="1:24" x14ac:dyDescent="0.25">
      <c r="A463" s="33">
        <v>220250001162</v>
      </c>
      <c r="B463" s="56" t="s">
        <v>349</v>
      </c>
      <c r="C463" s="34">
        <v>45699</v>
      </c>
      <c r="D463" s="33">
        <v>22025000794</v>
      </c>
      <c r="E463" s="56" t="s">
        <v>1838</v>
      </c>
      <c r="F463" s="35">
        <v>1500.4</v>
      </c>
      <c r="G463" s="56" t="s">
        <v>537</v>
      </c>
      <c r="H463" s="56" t="s">
        <v>1847</v>
      </c>
      <c r="I463" s="33">
        <v>220</v>
      </c>
      <c r="J463" s="56" t="s">
        <v>356</v>
      </c>
      <c r="K463" s="56" t="s">
        <v>356</v>
      </c>
      <c r="L463" s="56" t="s">
        <v>357</v>
      </c>
      <c r="M463" s="56" t="s">
        <v>458</v>
      </c>
      <c r="N463" s="56" t="s">
        <v>429</v>
      </c>
      <c r="O463" s="32" t="s">
        <v>310</v>
      </c>
      <c r="P463" s="32" t="s">
        <v>265</v>
      </c>
      <c r="Q463" s="45" t="s">
        <v>922</v>
      </c>
      <c r="R463" s="32" t="s">
        <v>254</v>
      </c>
      <c r="S463" s="45" t="s">
        <v>98</v>
      </c>
      <c r="T463" s="42" t="str">
        <f>VLOOKUP(Tabla1[[#This Row],[AREA]],Hoja1!A:B,2,FALSE)</f>
        <v>10. Personas mayores, familia y servicios sociales</v>
      </c>
      <c r="U463" s="45" t="s">
        <v>155</v>
      </c>
      <c r="V463" s="42" t="str">
        <f>VLOOKUP(Tabla1[[#This Row],[PROGRAMA]],Hoja1!A:B,2,FALSE)</f>
        <v>2312. Iniciativas sociales</v>
      </c>
      <c r="W463" s="45">
        <v>21</v>
      </c>
      <c r="X463" s="45">
        <v>212</v>
      </c>
    </row>
    <row r="464" spans="1:24" x14ac:dyDescent="0.25">
      <c r="A464" s="33">
        <v>220249000309</v>
      </c>
      <c r="B464" s="56" t="s">
        <v>349</v>
      </c>
      <c r="C464" s="34">
        <v>45658</v>
      </c>
      <c r="D464" s="33">
        <v>22025002276</v>
      </c>
      <c r="E464" s="56" t="s">
        <v>1832</v>
      </c>
      <c r="F464" s="35">
        <v>45000</v>
      </c>
      <c r="G464" s="56" t="s">
        <v>1014</v>
      </c>
      <c r="H464" s="56" t="s">
        <v>1848</v>
      </c>
      <c r="I464" s="33">
        <v>220</v>
      </c>
      <c r="J464" s="56" t="s">
        <v>352</v>
      </c>
      <c r="K464" s="56" t="s">
        <v>352</v>
      </c>
      <c r="L464" s="56" t="s">
        <v>357</v>
      </c>
      <c r="M464" s="56" t="s">
        <v>354</v>
      </c>
      <c r="N464" s="56" t="s">
        <v>355</v>
      </c>
      <c r="O464" s="32" t="s">
        <v>305</v>
      </c>
      <c r="P464" s="32" t="s">
        <v>265</v>
      </c>
      <c r="Q464" s="45" t="s">
        <v>922</v>
      </c>
      <c r="R464" s="32" t="s">
        <v>254</v>
      </c>
      <c r="S464" s="45" t="s">
        <v>98</v>
      </c>
      <c r="T464" s="42" t="str">
        <f>VLOOKUP(Tabla1[[#This Row],[AREA]],Hoja1!A:B,2,FALSE)</f>
        <v>10. Personas mayores, familia y servicios sociales</v>
      </c>
      <c r="U464" s="45" t="s">
        <v>157</v>
      </c>
      <c r="V464" s="42" t="str">
        <f>VLOOKUP(Tabla1[[#This Row],[PROGRAMA]],Hoja1!A:B,2,FALSE)</f>
        <v>2313. Dirección del área de personas mayores, familia y servicios sociales</v>
      </c>
      <c r="W464" s="45">
        <v>22</v>
      </c>
      <c r="X464" s="45">
        <v>22799</v>
      </c>
    </row>
    <row r="465" spans="1:24" x14ac:dyDescent="0.25">
      <c r="A465" s="33">
        <v>220249000217</v>
      </c>
      <c r="B465" s="56" t="s">
        <v>349</v>
      </c>
      <c r="C465" s="34">
        <v>45658</v>
      </c>
      <c r="D465" s="33">
        <v>22025001881</v>
      </c>
      <c r="E465" s="56" t="s">
        <v>1240</v>
      </c>
      <c r="F465" s="35">
        <v>10424</v>
      </c>
      <c r="G465" s="56" t="s">
        <v>532</v>
      </c>
      <c r="H465" s="56" t="s">
        <v>1849</v>
      </c>
      <c r="I465" s="33">
        <v>220</v>
      </c>
      <c r="J465" s="56" t="s">
        <v>356</v>
      </c>
      <c r="K465" s="56" t="s">
        <v>356</v>
      </c>
      <c r="L465" s="56" t="s">
        <v>357</v>
      </c>
      <c r="M465" s="56" t="s">
        <v>354</v>
      </c>
      <c r="N465" s="56" t="s">
        <v>355</v>
      </c>
      <c r="O465" s="32" t="s">
        <v>305</v>
      </c>
      <c r="P465" s="32" t="s">
        <v>265</v>
      </c>
      <c r="Q465" s="45" t="s">
        <v>922</v>
      </c>
      <c r="R465" s="32" t="s">
        <v>254</v>
      </c>
      <c r="S465" s="45" t="s">
        <v>98</v>
      </c>
      <c r="T465" s="42" t="str">
        <f>VLOOKUP(Tabla1[[#This Row],[AREA]],Hoja1!A:B,2,FALSE)</f>
        <v>10. Personas mayores, familia y servicios sociales</v>
      </c>
      <c r="U465" s="45" t="s">
        <v>158</v>
      </c>
      <c r="V465" s="42" t="str">
        <f>VLOOKUP(Tabla1[[#This Row],[PROGRAMA]],Hoja1!A:B,2,FALSE)</f>
        <v>2314. Centro de programas juveniles</v>
      </c>
      <c r="W465" s="45">
        <v>22</v>
      </c>
      <c r="X465" s="45">
        <v>22799</v>
      </c>
    </row>
    <row r="466" spans="1:24" x14ac:dyDescent="0.25">
      <c r="A466" s="33">
        <v>220250001148</v>
      </c>
      <c r="B466" s="56" t="s">
        <v>349</v>
      </c>
      <c r="C466" s="34">
        <v>45698</v>
      </c>
      <c r="D466" s="33">
        <v>22025001163</v>
      </c>
      <c r="E466" s="56" t="s">
        <v>1273</v>
      </c>
      <c r="F466" s="35">
        <v>1500</v>
      </c>
      <c r="G466" s="56" t="s">
        <v>85</v>
      </c>
      <c r="H466" s="56" t="s">
        <v>1850</v>
      </c>
      <c r="I466" s="33">
        <v>220</v>
      </c>
      <c r="J466" s="56" t="s">
        <v>356</v>
      </c>
      <c r="K466" s="56" t="s">
        <v>356</v>
      </c>
      <c r="L466" s="56" t="s">
        <v>357</v>
      </c>
      <c r="M466" s="56" t="s">
        <v>458</v>
      </c>
      <c r="N466" s="56" t="s">
        <v>429</v>
      </c>
      <c r="O466" s="32" t="s">
        <v>310</v>
      </c>
      <c r="P466" s="32" t="s">
        <v>265</v>
      </c>
      <c r="Q466" s="45" t="s">
        <v>922</v>
      </c>
      <c r="R466" s="32" t="s">
        <v>254</v>
      </c>
      <c r="S466" s="45" t="s">
        <v>94</v>
      </c>
      <c r="T466" s="42" t="str">
        <f>VLOOKUP(Tabla1[[#This Row],[AREA]],Hoja1!A:B,2,FALSE)</f>
        <v>06. Educación y cultura</v>
      </c>
      <c r="U466" s="45" t="s">
        <v>176</v>
      </c>
      <c r="V466" s="42" t="str">
        <f>VLOOKUP(Tabla1[[#This Row],[PROGRAMA]],Hoja1!A:B,2,FALSE)</f>
        <v>3321. Bibliotecas públicas</v>
      </c>
      <c r="W466" s="45">
        <v>22</v>
      </c>
      <c r="X466" s="45">
        <v>22799</v>
      </c>
    </row>
    <row r="467" spans="1:24" x14ac:dyDescent="0.25">
      <c r="A467" s="33">
        <v>220250001128</v>
      </c>
      <c r="B467" s="56" t="s">
        <v>349</v>
      </c>
      <c r="C467" s="34">
        <v>45698</v>
      </c>
      <c r="D467" s="33">
        <v>22025001086</v>
      </c>
      <c r="E467" s="56" t="s">
        <v>1303</v>
      </c>
      <c r="F467" s="35">
        <v>1500</v>
      </c>
      <c r="G467" s="56" t="s">
        <v>1150</v>
      </c>
      <c r="H467" s="56" t="s">
        <v>1851</v>
      </c>
      <c r="I467" s="33">
        <v>220</v>
      </c>
      <c r="J467" s="56" t="s">
        <v>356</v>
      </c>
      <c r="K467" s="56" t="s">
        <v>356</v>
      </c>
      <c r="L467" s="56" t="s">
        <v>357</v>
      </c>
      <c r="M467" s="56" t="s">
        <v>458</v>
      </c>
      <c r="N467" s="56" t="s">
        <v>429</v>
      </c>
      <c r="O467" s="32" t="s">
        <v>310</v>
      </c>
      <c r="P467" s="32" t="s">
        <v>265</v>
      </c>
      <c r="Q467" s="45" t="s">
        <v>922</v>
      </c>
      <c r="R467" s="32" t="s">
        <v>254</v>
      </c>
      <c r="S467" s="45" t="s">
        <v>94</v>
      </c>
      <c r="T467" s="42" t="str">
        <f>VLOOKUP(Tabla1[[#This Row],[AREA]],Hoja1!A:B,2,FALSE)</f>
        <v>06. Educación y cultura</v>
      </c>
      <c r="U467" s="45" t="s">
        <v>170</v>
      </c>
      <c r="V467" s="42" t="str">
        <f>VLOOKUP(Tabla1[[#This Row],[PROGRAMA]],Hoja1!A:B,2,FALSE)</f>
        <v>3232. Conservación y mantenimiento centros educación infantil y primaria</v>
      </c>
      <c r="W467" s="45">
        <v>21</v>
      </c>
      <c r="X467" s="45">
        <v>212</v>
      </c>
    </row>
    <row r="468" spans="1:24" x14ac:dyDescent="0.25">
      <c r="A468" s="33">
        <v>220250005678</v>
      </c>
      <c r="B468" s="56" t="s">
        <v>349</v>
      </c>
      <c r="C468" s="34">
        <v>45742</v>
      </c>
      <c r="D468" s="33">
        <v>22025002570</v>
      </c>
      <c r="E468" s="56" t="s">
        <v>1730</v>
      </c>
      <c r="F468" s="35">
        <v>1485</v>
      </c>
      <c r="G468" s="56" t="s">
        <v>1115</v>
      </c>
      <c r="H468" s="56" t="s">
        <v>1852</v>
      </c>
      <c r="I468" s="33">
        <v>220</v>
      </c>
      <c r="J468" s="56" t="s">
        <v>569</v>
      </c>
      <c r="K468" s="56" t="s">
        <v>356</v>
      </c>
      <c r="L468" s="56" t="s">
        <v>357</v>
      </c>
      <c r="M468" s="56" t="s">
        <v>458</v>
      </c>
      <c r="N468" s="56" t="s">
        <v>429</v>
      </c>
      <c r="O468" s="32" t="s">
        <v>310</v>
      </c>
      <c r="P468" s="32" t="s">
        <v>265</v>
      </c>
      <c r="Q468" s="45" t="s">
        <v>922</v>
      </c>
      <c r="R468" s="32" t="s">
        <v>254</v>
      </c>
      <c r="S468" s="45" t="s">
        <v>92</v>
      </c>
      <c r="T468" s="42" t="str">
        <f>VLOOKUP(Tabla1[[#This Row],[AREA]],Hoja1!A:B,2,FALSE)</f>
        <v>03. Participación ciudadana y deportes</v>
      </c>
      <c r="U468" s="45" t="s">
        <v>215</v>
      </c>
      <c r="V468" s="42" t="str">
        <f>VLOOKUP(Tabla1[[#This Row],[PROGRAMA]],Hoja1!A:B,2,FALSE)</f>
        <v>9241. Participación ciudadana</v>
      </c>
      <c r="W468" s="45">
        <v>22</v>
      </c>
      <c r="X468" s="45">
        <v>22609</v>
      </c>
    </row>
    <row r="469" spans="1:24" x14ac:dyDescent="0.25">
      <c r="A469" s="33">
        <v>220249000906</v>
      </c>
      <c r="B469" s="56" t="s">
        <v>349</v>
      </c>
      <c r="C469" s="34">
        <v>45658</v>
      </c>
      <c r="D469" s="33">
        <v>22025002113</v>
      </c>
      <c r="E469" s="56" t="s">
        <v>1200</v>
      </c>
      <c r="F469" s="35">
        <v>1473.23</v>
      </c>
      <c r="G469" s="56" t="s">
        <v>446</v>
      </c>
      <c r="H469" s="56" t="s">
        <v>1853</v>
      </c>
      <c r="I469" s="33">
        <v>220</v>
      </c>
      <c r="J469" s="56" t="s">
        <v>356</v>
      </c>
      <c r="K469" s="56" t="s">
        <v>356</v>
      </c>
      <c r="L469" s="56" t="s">
        <v>357</v>
      </c>
      <c r="M469" s="56" t="s">
        <v>354</v>
      </c>
      <c r="N469" s="56" t="s">
        <v>355</v>
      </c>
      <c r="O469" s="32" t="s">
        <v>305</v>
      </c>
      <c r="P469" s="32" t="s">
        <v>265</v>
      </c>
      <c r="Q469" s="45" t="s">
        <v>922</v>
      </c>
      <c r="R469" s="32" t="s">
        <v>254</v>
      </c>
      <c r="S469" s="45" t="s">
        <v>98</v>
      </c>
      <c r="T469" s="42" t="str">
        <f>VLOOKUP(Tabla1[[#This Row],[AREA]],Hoja1!A:B,2,FALSE)</f>
        <v>10. Personas mayores, familia y servicios sociales</v>
      </c>
      <c r="U469" s="45" t="s">
        <v>153</v>
      </c>
      <c r="V469" s="42" t="str">
        <f>VLOOKUP(Tabla1[[#This Row],[PROGRAMA]],Hoja1!A:B,2,FALSE)</f>
        <v>2311. Intervención social</v>
      </c>
      <c r="W469" s="45">
        <v>22</v>
      </c>
      <c r="X469" s="45">
        <v>22700</v>
      </c>
    </row>
    <row r="470" spans="1:24" x14ac:dyDescent="0.25">
      <c r="A470" s="33">
        <v>220239000881</v>
      </c>
      <c r="B470" s="56" t="s">
        <v>349</v>
      </c>
      <c r="C470" s="34">
        <v>45658</v>
      </c>
      <c r="D470" s="33">
        <v>22025001750</v>
      </c>
      <c r="E470" s="56" t="s">
        <v>1471</v>
      </c>
      <c r="F470" s="35">
        <v>3872</v>
      </c>
      <c r="G470" s="56" t="s">
        <v>582</v>
      </c>
      <c r="H470" s="56" t="s">
        <v>856</v>
      </c>
      <c r="I470" s="33">
        <v>220</v>
      </c>
      <c r="J470" s="56" t="s">
        <v>352</v>
      </c>
      <c r="K470" s="56" t="s">
        <v>352</v>
      </c>
      <c r="L470" s="56" t="s">
        <v>367</v>
      </c>
      <c r="M470" s="56" t="s">
        <v>354</v>
      </c>
      <c r="N470" s="56" t="s">
        <v>355</v>
      </c>
      <c r="O470" s="32" t="s">
        <v>305</v>
      </c>
      <c r="P470" s="32" t="s">
        <v>265</v>
      </c>
      <c r="Q470" s="45" t="s">
        <v>922</v>
      </c>
      <c r="R470" s="32" t="s">
        <v>254</v>
      </c>
      <c r="S470" s="45" t="s">
        <v>95</v>
      </c>
      <c r="T470" s="42" t="str">
        <f>VLOOKUP(Tabla1[[#This Row],[AREA]],Hoja1!A:B,2,FALSE)</f>
        <v>07. Medio ambiente</v>
      </c>
      <c r="U470" s="45" t="s">
        <v>151</v>
      </c>
      <c r="V470" s="42" t="str">
        <f>VLOOKUP(Tabla1[[#This Row],[PROGRAMA]],Hoja1!A:B,2,FALSE)</f>
        <v>1721. Protección del medio ambiente</v>
      </c>
      <c r="W470" s="45">
        <v>21</v>
      </c>
      <c r="X470" s="45">
        <v>213</v>
      </c>
    </row>
    <row r="471" spans="1:24" x14ac:dyDescent="0.25">
      <c r="A471" s="33">
        <v>220250005021</v>
      </c>
      <c r="B471" s="56" t="s">
        <v>495</v>
      </c>
      <c r="C471" s="34">
        <v>45737</v>
      </c>
      <c r="D471" s="33">
        <v>22025001277</v>
      </c>
      <c r="E471" s="56" t="s">
        <v>1854</v>
      </c>
      <c r="F471" s="35">
        <v>2200</v>
      </c>
      <c r="G471" s="56" t="s">
        <v>1855</v>
      </c>
      <c r="H471" s="56" t="s">
        <v>1856</v>
      </c>
      <c r="I471" s="33">
        <v>240</v>
      </c>
      <c r="J471" s="56" t="s">
        <v>356</v>
      </c>
      <c r="K471" s="56" t="s">
        <v>356</v>
      </c>
      <c r="L471" s="56" t="s">
        <v>381</v>
      </c>
      <c r="M471" s="56" t="s">
        <v>458</v>
      </c>
      <c r="N471" s="56" t="s">
        <v>429</v>
      </c>
      <c r="O471" s="32" t="s">
        <v>310</v>
      </c>
      <c r="P471" s="32" t="s">
        <v>265</v>
      </c>
      <c r="Q471" s="45" t="s">
        <v>922</v>
      </c>
      <c r="R471" s="32" t="s">
        <v>254</v>
      </c>
      <c r="S471" s="45" t="s">
        <v>89</v>
      </c>
      <c r="T471" s="42" t="str">
        <f>VLOOKUP(Tabla1[[#This Row],[AREA]],Hoja1!A:B,2,FALSE)</f>
        <v>01. Alcaldía</v>
      </c>
      <c r="U471" s="45" t="s">
        <v>294</v>
      </c>
      <c r="V471" s="42" t="str">
        <f>VLOOKUP(Tabla1[[#This Row],[PROGRAMA]],Hoja1!A:B,2,FALSE)</f>
        <v>4331. Desarrollo empresarial</v>
      </c>
      <c r="W471" s="45">
        <v>22</v>
      </c>
      <c r="X471" s="45">
        <v>22699</v>
      </c>
    </row>
    <row r="472" spans="1:24" x14ac:dyDescent="0.25">
      <c r="A472" s="33">
        <v>220250001514</v>
      </c>
      <c r="B472" s="56" t="s">
        <v>349</v>
      </c>
      <c r="C472" s="34">
        <v>45707</v>
      </c>
      <c r="D472" s="33">
        <v>22025001281</v>
      </c>
      <c r="E472" s="56" t="s">
        <v>1560</v>
      </c>
      <c r="F472" s="35">
        <v>1464.1</v>
      </c>
      <c r="G472" s="56" t="s">
        <v>1858</v>
      </c>
      <c r="H472" s="56" t="s">
        <v>1859</v>
      </c>
      <c r="I472" s="33">
        <v>220</v>
      </c>
      <c r="J472" s="56" t="s">
        <v>523</v>
      </c>
      <c r="K472" s="56" t="s">
        <v>356</v>
      </c>
      <c r="L472" s="56" t="s">
        <v>357</v>
      </c>
      <c r="M472" s="56" t="s">
        <v>458</v>
      </c>
      <c r="N472" s="56" t="s">
        <v>429</v>
      </c>
      <c r="O472" s="32" t="s">
        <v>310</v>
      </c>
      <c r="P472" s="32" t="s">
        <v>265</v>
      </c>
      <c r="Q472" s="45" t="s">
        <v>922</v>
      </c>
      <c r="R472" s="32" t="s">
        <v>254</v>
      </c>
      <c r="S472" s="45" t="s">
        <v>95</v>
      </c>
      <c r="T472" s="42" t="str">
        <f>VLOOKUP(Tabla1[[#This Row],[AREA]],Hoja1!A:B,2,FALSE)</f>
        <v>07. Medio ambiente</v>
      </c>
      <c r="U472" s="45" t="s">
        <v>151</v>
      </c>
      <c r="V472" s="42" t="str">
        <f>VLOOKUP(Tabla1[[#This Row],[PROGRAMA]],Hoja1!A:B,2,FALSE)</f>
        <v>1721. Protección del medio ambiente</v>
      </c>
      <c r="W472" s="45">
        <v>22</v>
      </c>
      <c r="X472" s="45">
        <v>22706</v>
      </c>
    </row>
    <row r="473" spans="1:24" x14ac:dyDescent="0.25">
      <c r="A473" s="33">
        <v>220250007320</v>
      </c>
      <c r="B473" s="56" t="s">
        <v>349</v>
      </c>
      <c r="C473" s="34">
        <v>45747</v>
      </c>
      <c r="D473" s="33">
        <v>22025002753</v>
      </c>
      <c r="E473" s="56" t="s">
        <v>1417</v>
      </c>
      <c r="F473" s="35">
        <v>1452</v>
      </c>
      <c r="G473" s="56" t="s">
        <v>666</v>
      </c>
      <c r="H473" s="56" t="s">
        <v>1860</v>
      </c>
      <c r="I473" s="33">
        <v>220</v>
      </c>
      <c r="J473" s="56" t="s">
        <v>356</v>
      </c>
      <c r="K473" s="56" t="s">
        <v>356</v>
      </c>
      <c r="L473" s="56" t="s">
        <v>357</v>
      </c>
      <c r="M473" s="56" t="s">
        <v>458</v>
      </c>
      <c r="N473" s="56" t="s">
        <v>429</v>
      </c>
      <c r="O473" s="32" t="s">
        <v>310</v>
      </c>
      <c r="P473" s="32" t="s">
        <v>265</v>
      </c>
      <c r="Q473" s="45" t="s">
        <v>922</v>
      </c>
      <c r="R473" s="32" t="s">
        <v>254</v>
      </c>
      <c r="S473" s="45" t="s">
        <v>291</v>
      </c>
      <c r="T473" s="42" t="str">
        <f>VLOOKUP(Tabla1[[#This Row],[AREA]],Hoja1!A:B,2,FALSE)</f>
        <v>11. Salud pública y seguridad ciudadana</v>
      </c>
      <c r="U473" s="45" t="s">
        <v>135</v>
      </c>
      <c r="V473" s="42" t="str">
        <f>VLOOKUP(Tabla1[[#This Row],[PROGRAMA]],Hoja1!A:B,2,FALSE)</f>
        <v>1361. Prevención y extinción de incencios</v>
      </c>
      <c r="W473" s="45">
        <v>21</v>
      </c>
      <c r="X473" s="45">
        <v>213</v>
      </c>
    </row>
    <row r="474" spans="1:24" x14ac:dyDescent="0.25">
      <c r="A474" s="33">
        <v>220239000420</v>
      </c>
      <c r="B474" s="56" t="s">
        <v>349</v>
      </c>
      <c r="C474" s="34">
        <v>45658</v>
      </c>
      <c r="D474" s="33">
        <v>22025001654</v>
      </c>
      <c r="E474" s="56" t="s">
        <v>1861</v>
      </c>
      <c r="F474" s="35">
        <v>45400</v>
      </c>
      <c r="G474" s="56" t="s">
        <v>15</v>
      </c>
      <c r="H474" s="56" t="s">
        <v>779</v>
      </c>
      <c r="I474" s="33">
        <v>220</v>
      </c>
      <c r="J474" s="56" t="s">
        <v>427</v>
      </c>
      <c r="K474" s="56" t="s">
        <v>427</v>
      </c>
      <c r="L474" s="56" t="s">
        <v>367</v>
      </c>
      <c r="M474" s="56" t="s">
        <v>354</v>
      </c>
      <c r="N474" s="56" t="s">
        <v>355</v>
      </c>
      <c r="O474" s="32" t="s">
        <v>305</v>
      </c>
      <c r="P474" s="32" t="s">
        <v>265</v>
      </c>
      <c r="Q474" s="45" t="s">
        <v>922</v>
      </c>
      <c r="R474" s="32" t="s">
        <v>254</v>
      </c>
      <c r="S474" s="45" t="s">
        <v>98</v>
      </c>
      <c r="T474" s="42" t="str">
        <f>VLOOKUP(Tabla1[[#This Row],[AREA]],Hoja1!A:B,2,FALSE)</f>
        <v>10. Personas mayores, familia y servicios sociales</v>
      </c>
      <c r="U474" s="45" t="s">
        <v>155</v>
      </c>
      <c r="V474" s="42" t="str">
        <f>VLOOKUP(Tabla1[[#This Row],[PROGRAMA]],Hoja1!A:B,2,FALSE)</f>
        <v>2312. Iniciativas sociales</v>
      </c>
      <c r="W474" s="45">
        <v>22</v>
      </c>
      <c r="X474" s="45">
        <v>22102</v>
      </c>
    </row>
    <row r="475" spans="1:24" x14ac:dyDescent="0.25">
      <c r="A475" s="33">
        <v>220239000421</v>
      </c>
      <c r="B475" s="56" t="s">
        <v>349</v>
      </c>
      <c r="C475" s="34">
        <v>45658</v>
      </c>
      <c r="D475" s="33">
        <v>22025001655</v>
      </c>
      <c r="E475" s="56" t="s">
        <v>1861</v>
      </c>
      <c r="F475" s="35">
        <v>58200</v>
      </c>
      <c r="G475" s="56" t="s">
        <v>15</v>
      </c>
      <c r="H475" s="56" t="s">
        <v>775</v>
      </c>
      <c r="I475" s="33">
        <v>220</v>
      </c>
      <c r="J475" s="56" t="s">
        <v>427</v>
      </c>
      <c r="K475" s="56" t="s">
        <v>427</v>
      </c>
      <c r="L475" s="56" t="s">
        <v>367</v>
      </c>
      <c r="M475" s="56" t="s">
        <v>354</v>
      </c>
      <c r="N475" s="56" t="s">
        <v>355</v>
      </c>
      <c r="O475" s="32" t="s">
        <v>305</v>
      </c>
      <c r="P475" s="32" t="s">
        <v>265</v>
      </c>
      <c r="Q475" s="45" t="s">
        <v>922</v>
      </c>
      <c r="R475" s="32" t="s">
        <v>254</v>
      </c>
      <c r="S475" s="45" t="s">
        <v>98</v>
      </c>
      <c r="T475" s="42" t="str">
        <f>VLOOKUP(Tabla1[[#This Row],[AREA]],Hoja1!A:B,2,FALSE)</f>
        <v>10. Personas mayores, familia y servicios sociales</v>
      </c>
      <c r="U475" s="45" t="s">
        <v>155</v>
      </c>
      <c r="V475" s="42" t="str">
        <f>VLOOKUP(Tabla1[[#This Row],[PROGRAMA]],Hoja1!A:B,2,FALSE)</f>
        <v>2312. Iniciativas sociales</v>
      </c>
      <c r="W475" s="45">
        <v>22</v>
      </c>
      <c r="X475" s="45">
        <v>22102</v>
      </c>
    </row>
    <row r="476" spans="1:24" x14ac:dyDescent="0.25">
      <c r="A476" s="33">
        <v>220239000423</v>
      </c>
      <c r="B476" s="56" t="s">
        <v>349</v>
      </c>
      <c r="C476" s="34">
        <v>45658</v>
      </c>
      <c r="D476" s="33">
        <v>22025001656</v>
      </c>
      <c r="E476" s="56" t="s">
        <v>1862</v>
      </c>
      <c r="F476" s="35">
        <v>10000</v>
      </c>
      <c r="G476" s="56" t="s">
        <v>15</v>
      </c>
      <c r="H476" s="56" t="s">
        <v>797</v>
      </c>
      <c r="I476" s="33">
        <v>220</v>
      </c>
      <c r="J476" s="56" t="s">
        <v>427</v>
      </c>
      <c r="K476" s="56" t="s">
        <v>427</v>
      </c>
      <c r="L476" s="56" t="s">
        <v>367</v>
      </c>
      <c r="M476" s="56" t="s">
        <v>354</v>
      </c>
      <c r="N476" s="56" t="s">
        <v>355</v>
      </c>
      <c r="O476" s="32" t="s">
        <v>305</v>
      </c>
      <c r="P476" s="32" t="s">
        <v>265</v>
      </c>
      <c r="Q476" s="45" t="s">
        <v>922</v>
      </c>
      <c r="R476" s="32" t="s">
        <v>254</v>
      </c>
      <c r="S476" s="45" t="s">
        <v>98</v>
      </c>
      <c r="T476" s="42" t="str">
        <f>VLOOKUP(Tabla1[[#This Row],[AREA]],Hoja1!A:B,2,FALSE)</f>
        <v>10. Personas mayores, familia y servicios sociales</v>
      </c>
      <c r="U476" s="45" t="s">
        <v>162</v>
      </c>
      <c r="V476" s="42" t="str">
        <f>VLOOKUP(Tabla1[[#This Row],[PROGRAMA]],Hoja1!A:B,2,FALSE)</f>
        <v>2412. Formación para el empleo</v>
      </c>
      <c r="W476" s="45">
        <v>22</v>
      </c>
      <c r="X476" s="45">
        <v>22102</v>
      </c>
    </row>
    <row r="477" spans="1:24" x14ac:dyDescent="0.25">
      <c r="A477" s="33">
        <v>220239000424</v>
      </c>
      <c r="B477" s="56" t="s">
        <v>349</v>
      </c>
      <c r="C477" s="34">
        <v>45658</v>
      </c>
      <c r="D477" s="33">
        <v>22025001657</v>
      </c>
      <c r="E477" s="56" t="s">
        <v>1863</v>
      </c>
      <c r="F477" s="35">
        <v>9000</v>
      </c>
      <c r="G477" s="56" t="s">
        <v>15</v>
      </c>
      <c r="H477" s="56" t="s">
        <v>796</v>
      </c>
      <c r="I477" s="33">
        <v>220</v>
      </c>
      <c r="J477" s="56" t="s">
        <v>427</v>
      </c>
      <c r="K477" s="56" t="s">
        <v>427</v>
      </c>
      <c r="L477" s="56" t="s">
        <v>367</v>
      </c>
      <c r="M477" s="56" t="s">
        <v>354</v>
      </c>
      <c r="N477" s="56" t="s">
        <v>355</v>
      </c>
      <c r="O477" s="32" t="s">
        <v>305</v>
      </c>
      <c r="P477" s="32" t="s">
        <v>265</v>
      </c>
      <c r="Q477" s="45" t="s">
        <v>922</v>
      </c>
      <c r="R477" s="32" t="s">
        <v>254</v>
      </c>
      <c r="S477" s="45" t="s">
        <v>98</v>
      </c>
      <c r="T477" s="42" t="str">
        <f>VLOOKUP(Tabla1[[#This Row],[AREA]],Hoja1!A:B,2,FALSE)</f>
        <v>10. Personas mayores, familia y servicios sociales</v>
      </c>
      <c r="U477" s="45" t="s">
        <v>153</v>
      </c>
      <c r="V477" s="42" t="str">
        <f>VLOOKUP(Tabla1[[#This Row],[PROGRAMA]],Hoja1!A:B,2,FALSE)</f>
        <v>2311. Intervención social</v>
      </c>
      <c r="W477" s="45">
        <v>22</v>
      </c>
      <c r="X477" s="45">
        <v>22102</v>
      </c>
    </row>
    <row r="478" spans="1:24" x14ac:dyDescent="0.25">
      <c r="A478" s="33">
        <v>220239000425</v>
      </c>
      <c r="B478" s="56" t="s">
        <v>349</v>
      </c>
      <c r="C478" s="34">
        <v>45658</v>
      </c>
      <c r="D478" s="33">
        <v>22025001658</v>
      </c>
      <c r="E478" s="56" t="s">
        <v>1863</v>
      </c>
      <c r="F478" s="35">
        <v>32500</v>
      </c>
      <c r="G478" s="56" t="s">
        <v>15</v>
      </c>
      <c r="H478" s="56" t="s">
        <v>783</v>
      </c>
      <c r="I478" s="33">
        <v>220</v>
      </c>
      <c r="J478" s="56" t="s">
        <v>427</v>
      </c>
      <c r="K478" s="56" t="s">
        <v>427</v>
      </c>
      <c r="L478" s="56" t="s">
        <v>367</v>
      </c>
      <c r="M478" s="56" t="s">
        <v>354</v>
      </c>
      <c r="N478" s="56" t="s">
        <v>355</v>
      </c>
      <c r="O478" s="32" t="s">
        <v>305</v>
      </c>
      <c r="P478" s="32" t="s">
        <v>265</v>
      </c>
      <c r="Q478" s="45" t="s">
        <v>922</v>
      </c>
      <c r="R478" s="32" t="s">
        <v>254</v>
      </c>
      <c r="S478" s="45" t="s">
        <v>98</v>
      </c>
      <c r="T478" s="42" t="str">
        <f>VLOOKUP(Tabla1[[#This Row],[AREA]],Hoja1!A:B,2,FALSE)</f>
        <v>10. Personas mayores, familia y servicios sociales</v>
      </c>
      <c r="U478" s="45" t="s">
        <v>153</v>
      </c>
      <c r="V478" s="42" t="str">
        <f>VLOOKUP(Tabla1[[#This Row],[PROGRAMA]],Hoja1!A:B,2,FALSE)</f>
        <v>2311. Intervención social</v>
      </c>
      <c r="W478" s="45">
        <v>22</v>
      </c>
      <c r="X478" s="45">
        <v>22102</v>
      </c>
    </row>
    <row r="479" spans="1:24" x14ac:dyDescent="0.25">
      <c r="A479" s="33">
        <v>220239000427</v>
      </c>
      <c r="B479" s="56" t="s">
        <v>349</v>
      </c>
      <c r="C479" s="34">
        <v>45658</v>
      </c>
      <c r="D479" s="33">
        <v>22025001659</v>
      </c>
      <c r="E479" s="56" t="s">
        <v>1864</v>
      </c>
      <c r="F479" s="35">
        <v>68000</v>
      </c>
      <c r="G479" s="56" t="s">
        <v>15</v>
      </c>
      <c r="H479" s="56" t="s">
        <v>1865</v>
      </c>
      <c r="I479" s="33">
        <v>220</v>
      </c>
      <c r="J479" s="56" t="s">
        <v>427</v>
      </c>
      <c r="K479" s="56" t="s">
        <v>427</v>
      </c>
      <c r="L479" s="56" t="s">
        <v>367</v>
      </c>
      <c r="M479" s="56" t="s">
        <v>354</v>
      </c>
      <c r="N479" s="56" t="s">
        <v>355</v>
      </c>
      <c r="O479" s="32" t="s">
        <v>305</v>
      </c>
      <c r="P479" s="32" t="s">
        <v>265</v>
      </c>
      <c r="Q479" s="45" t="s">
        <v>922</v>
      </c>
      <c r="R479" s="32" t="s">
        <v>254</v>
      </c>
      <c r="S479" s="45" t="s">
        <v>91</v>
      </c>
      <c r="T479" s="42" t="str">
        <f>VLOOKUP(Tabla1[[#This Row],[AREA]],Hoja1!A:B,2,FALSE)</f>
        <v>02. Urbanismo y vivienda</v>
      </c>
      <c r="U479" s="45" t="s">
        <v>220</v>
      </c>
      <c r="V479" s="42" t="str">
        <f>VLOOKUP(Tabla1[[#This Row],[PROGRAMA]],Hoja1!A:B,2,FALSE)</f>
        <v>9332. Mantenimiento de edificios e instalaciones municipales</v>
      </c>
      <c r="W479" s="45">
        <v>22</v>
      </c>
      <c r="X479" s="45">
        <v>22102</v>
      </c>
    </row>
    <row r="480" spans="1:24" x14ac:dyDescent="0.25">
      <c r="A480" s="33">
        <v>220239000428</v>
      </c>
      <c r="B480" s="56" t="s">
        <v>349</v>
      </c>
      <c r="C480" s="34">
        <v>45658</v>
      </c>
      <c r="D480" s="33">
        <v>22025001660</v>
      </c>
      <c r="E480" s="56" t="s">
        <v>1866</v>
      </c>
      <c r="F480" s="35">
        <v>60000</v>
      </c>
      <c r="G480" s="56" t="s">
        <v>15</v>
      </c>
      <c r="H480" s="56" t="s">
        <v>774</v>
      </c>
      <c r="I480" s="33">
        <v>220</v>
      </c>
      <c r="J480" s="56" t="s">
        <v>427</v>
      </c>
      <c r="K480" s="56" t="s">
        <v>427</v>
      </c>
      <c r="L480" s="56" t="s">
        <v>367</v>
      </c>
      <c r="M480" s="56" t="s">
        <v>354</v>
      </c>
      <c r="N480" s="56" t="s">
        <v>355</v>
      </c>
      <c r="O480" s="32" t="s">
        <v>305</v>
      </c>
      <c r="P480" s="32" t="s">
        <v>265</v>
      </c>
      <c r="Q480" s="45" t="s">
        <v>922</v>
      </c>
      <c r="R480" s="32" t="s">
        <v>254</v>
      </c>
      <c r="S480" s="45" t="s">
        <v>291</v>
      </c>
      <c r="T480" s="42" t="str">
        <f>VLOOKUP(Tabla1[[#This Row],[AREA]],Hoja1!A:B,2,FALSE)</f>
        <v>11. Salud pública y seguridad ciudadana</v>
      </c>
      <c r="U480" s="45" t="s">
        <v>129</v>
      </c>
      <c r="V480" s="42" t="str">
        <f>VLOOKUP(Tabla1[[#This Row],[PROGRAMA]],Hoja1!A:B,2,FALSE)</f>
        <v>1321. Policía municipal</v>
      </c>
      <c r="W480" s="45">
        <v>22</v>
      </c>
      <c r="X480" s="45">
        <v>22102</v>
      </c>
    </row>
    <row r="481" spans="1:24" x14ac:dyDescent="0.25">
      <c r="A481" s="33">
        <v>220239000429</v>
      </c>
      <c r="B481" s="56" t="s">
        <v>349</v>
      </c>
      <c r="C481" s="34">
        <v>45658</v>
      </c>
      <c r="D481" s="33">
        <v>22025001661</v>
      </c>
      <c r="E481" s="56" t="s">
        <v>1867</v>
      </c>
      <c r="F481" s="35">
        <v>32000</v>
      </c>
      <c r="G481" s="56" t="s">
        <v>15</v>
      </c>
      <c r="H481" s="56" t="s">
        <v>785</v>
      </c>
      <c r="I481" s="33">
        <v>220</v>
      </c>
      <c r="J481" s="56" t="s">
        <v>427</v>
      </c>
      <c r="K481" s="56" t="s">
        <v>427</v>
      </c>
      <c r="L481" s="56" t="s">
        <v>367</v>
      </c>
      <c r="M481" s="56" t="s">
        <v>354</v>
      </c>
      <c r="N481" s="56" t="s">
        <v>355</v>
      </c>
      <c r="O481" s="32" t="s">
        <v>305</v>
      </c>
      <c r="P481" s="32" t="s">
        <v>265</v>
      </c>
      <c r="Q481" s="45" t="s">
        <v>922</v>
      </c>
      <c r="R481" s="32" t="s">
        <v>254</v>
      </c>
      <c r="S481" s="45" t="s">
        <v>291</v>
      </c>
      <c r="T481" s="42" t="str">
        <f>VLOOKUP(Tabla1[[#This Row],[AREA]],Hoja1!A:B,2,FALSE)</f>
        <v>11. Salud pública y seguridad ciudadana</v>
      </c>
      <c r="U481" s="45" t="s">
        <v>141</v>
      </c>
      <c r="V481" s="42" t="str">
        <f>VLOOKUP(Tabla1[[#This Row],[PROGRAMA]],Hoja1!A:B,2,FALSE)</f>
        <v>1621. Recogida de residuos</v>
      </c>
      <c r="W481" s="45">
        <v>22</v>
      </c>
      <c r="X481" s="45">
        <v>22102</v>
      </c>
    </row>
    <row r="482" spans="1:24" x14ac:dyDescent="0.25">
      <c r="A482" s="33">
        <v>220239000431</v>
      </c>
      <c r="B482" s="56" t="s">
        <v>349</v>
      </c>
      <c r="C482" s="34">
        <v>45658</v>
      </c>
      <c r="D482" s="33">
        <v>22025001663</v>
      </c>
      <c r="E482" s="56" t="s">
        <v>1868</v>
      </c>
      <c r="F482" s="35">
        <v>590000</v>
      </c>
      <c r="G482" s="56" t="s">
        <v>15</v>
      </c>
      <c r="H482" s="56" t="s">
        <v>742</v>
      </c>
      <c r="I482" s="33">
        <v>220</v>
      </c>
      <c r="J482" s="56" t="s">
        <v>427</v>
      </c>
      <c r="K482" s="56" t="s">
        <v>427</v>
      </c>
      <c r="L482" s="56" t="s">
        <v>367</v>
      </c>
      <c r="M482" s="56" t="s">
        <v>354</v>
      </c>
      <c r="N482" s="56" t="s">
        <v>380</v>
      </c>
      <c r="O482" s="32" t="s">
        <v>305</v>
      </c>
      <c r="P482" s="32" t="s">
        <v>265</v>
      </c>
      <c r="Q482" s="45" t="s">
        <v>922</v>
      </c>
      <c r="R482" s="32" t="s">
        <v>254</v>
      </c>
      <c r="S482" s="45" t="s">
        <v>94</v>
      </c>
      <c r="T482" s="42" t="str">
        <f>VLOOKUP(Tabla1[[#This Row],[AREA]],Hoja1!A:B,2,FALSE)</f>
        <v>06. Educación y cultura</v>
      </c>
      <c r="U482" s="45" t="s">
        <v>170</v>
      </c>
      <c r="V482" s="42" t="str">
        <f>VLOOKUP(Tabla1[[#This Row],[PROGRAMA]],Hoja1!A:B,2,FALSE)</f>
        <v>3232. Conservación y mantenimiento centros educación infantil y primaria</v>
      </c>
      <c r="W482" s="45">
        <v>22</v>
      </c>
      <c r="X482" s="45">
        <v>22102</v>
      </c>
    </row>
    <row r="483" spans="1:24" x14ac:dyDescent="0.25">
      <c r="A483" s="33">
        <v>220239000432</v>
      </c>
      <c r="B483" s="56" t="s">
        <v>349</v>
      </c>
      <c r="C483" s="34">
        <v>45658</v>
      </c>
      <c r="D483" s="33">
        <v>22025001664</v>
      </c>
      <c r="E483" s="56" t="s">
        <v>1869</v>
      </c>
      <c r="F483" s="35">
        <v>57000</v>
      </c>
      <c r="G483" s="56" t="s">
        <v>15</v>
      </c>
      <c r="H483" s="56" t="s">
        <v>776</v>
      </c>
      <c r="I483" s="33">
        <v>220</v>
      </c>
      <c r="J483" s="56" t="s">
        <v>427</v>
      </c>
      <c r="K483" s="56" t="s">
        <v>427</v>
      </c>
      <c r="L483" s="56" t="s">
        <v>367</v>
      </c>
      <c r="M483" s="56" t="s">
        <v>354</v>
      </c>
      <c r="N483" s="56" t="s">
        <v>380</v>
      </c>
      <c r="O483" s="32" t="s">
        <v>305</v>
      </c>
      <c r="P483" s="32" t="s">
        <v>265</v>
      </c>
      <c r="Q483" s="45" t="s">
        <v>922</v>
      </c>
      <c r="R483" s="32" t="s">
        <v>254</v>
      </c>
      <c r="S483" s="45" t="s">
        <v>94</v>
      </c>
      <c r="T483" s="42" t="str">
        <f>VLOOKUP(Tabla1[[#This Row],[AREA]],Hoja1!A:B,2,FALSE)</f>
        <v>06. Educación y cultura</v>
      </c>
      <c r="U483" s="45" t="s">
        <v>168</v>
      </c>
      <c r="V483" s="42" t="str">
        <f>VLOOKUP(Tabla1[[#This Row],[PROGRAMA]],Hoja1!A:B,2,FALSE)</f>
        <v>3231. Escuelas infantiles</v>
      </c>
      <c r="W483" s="45">
        <v>22</v>
      </c>
      <c r="X483" s="45">
        <v>22102</v>
      </c>
    </row>
    <row r="484" spans="1:24" x14ac:dyDescent="0.25">
      <c r="A484" s="33">
        <v>220239000433</v>
      </c>
      <c r="B484" s="56" t="s">
        <v>349</v>
      </c>
      <c r="C484" s="34">
        <v>45658</v>
      </c>
      <c r="D484" s="33">
        <v>22025001665</v>
      </c>
      <c r="E484" s="56" t="s">
        <v>1870</v>
      </c>
      <c r="F484" s="35">
        <v>8000</v>
      </c>
      <c r="G484" s="56" t="s">
        <v>15</v>
      </c>
      <c r="H484" s="56" t="s">
        <v>798</v>
      </c>
      <c r="I484" s="33">
        <v>220</v>
      </c>
      <c r="J484" s="56" t="s">
        <v>427</v>
      </c>
      <c r="K484" s="56" t="s">
        <v>427</v>
      </c>
      <c r="L484" s="56" t="s">
        <v>367</v>
      </c>
      <c r="M484" s="56" t="s">
        <v>354</v>
      </c>
      <c r="N484" s="56" t="s">
        <v>380</v>
      </c>
      <c r="O484" s="32" t="s">
        <v>305</v>
      </c>
      <c r="P484" s="32" t="s">
        <v>265</v>
      </c>
      <c r="Q484" s="45" t="s">
        <v>922</v>
      </c>
      <c r="R484" s="32" t="s">
        <v>254</v>
      </c>
      <c r="S484" s="45" t="s">
        <v>94</v>
      </c>
      <c r="T484" s="42" t="str">
        <f>VLOOKUP(Tabla1[[#This Row],[AREA]],Hoja1!A:B,2,FALSE)</f>
        <v>06. Educación y cultura</v>
      </c>
      <c r="U484" s="45" t="s">
        <v>176</v>
      </c>
      <c r="V484" s="42" t="str">
        <f>VLOOKUP(Tabla1[[#This Row],[PROGRAMA]],Hoja1!A:B,2,FALSE)</f>
        <v>3321. Bibliotecas públicas</v>
      </c>
      <c r="W484" s="45">
        <v>22</v>
      </c>
      <c r="X484" s="45">
        <v>22102</v>
      </c>
    </row>
    <row r="485" spans="1:24" x14ac:dyDescent="0.25">
      <c r="A485" s="33">
        <v>220239000434</v>
      </c>
      <c r="B485" s="56" t="s">
        <v>349</v>
      </c>
      <c r="C485" s="34">
        <v>45658</v>
      </c>
      <c r="D485" s="33">
        <v>22025001666</v>
      </c>
      <c r="E485" s="56" t="s">
        <v>1871</v>
      </c>
      <c r="F485" s="35">
        <v>4000</v>
      </c>
      <c r="G485" s="56" t="s">
        <v>15</v>
      </c>
      <c r="H485" s="56" t="s">
        <v>805</v>
      </c>
      <c r="I485" s="33">
        <v>220</v>
      </c>
      <c r="J485" s="56" t="s">
        <v>427</v>
      </c>
      <c r="K485" s="56" t="s">
        <v>427</v>
      </c>
      <c r="L485" s="56" t="s">
        <v>367</v>
      </c>
      <c r="M485" s="56" t="s">
        <v>354</v>
      </c>
      <c r="N485" s="56" t="s">
        <v>380</v>
      </c>
      <c r="O485" s="32" t="s">
        <v>305</v>
      </c>
      <c r="P485" s="32" t="s">
        <v>265</v>
      </c>
      <c r="Q485" s="45" t="s">
        <v>922</v>
      </c>
      <c r="R485" s="32" t="s">
        <v>254</v>
      </c>
      <c r="S485" s="45" t="s">
        <v>98</v>
      </c>
      <c r="T485" s="42" t="str">
        <f>VLOOKUP(Tabla1[[#This Row],[AREA]],Hoja1!A:B,2,FALSE)</f>
        <v>10. Personas mayores, familia y servicios sociales</v>
      </c>
      <c r="U485" s="45" t="s">
        <v>159</v>
      </c>
      <c r="V485" s="42" t="str">
        <f>VLOOKUP(Tabla1[[#This Row],[PROGRAMA]],Hoja1!A:B,2,FALSE)</f>
        <v>2315. Políticas de Igualdad e infancia</v>
      </c>
      <c r="W485" s="45">
        <v>22</v>
      </c>
      <c r="X485" s="45">
        <v>22102</v>
      </c>
    </row>
    <row r="486" spans="1:24" x14ac:dyDescent="0.25">
      <c r="A486" s="33">
        <v>220239000435</v>
      </c>
      <c r="B486" s="56" t="s">
        <v>349</v>
      </c>
      <c r="C486" s="34">
        <v>45658</v>
      </c>
      <c r="D486" s="33">
        <v>22025001667</v>
      </c>
      <c r="E486" s="56" t="s">
        <v>1872</v>
      </c>
      <c r="F486" s="35">
        <v>1800</v>
      </c>
      <c r="G486" s="56" t="s">
        <v>15</v>
      </c>
      <c r="H486" s="56" t="s">
        <v>857</v>
      </c>
      <c r="I486" s="33">
        <v>220</v>
      </c>
      <c r="J486" s="56" t="s">
        <v>427</v>
      </c>
      <c r="K486" s="56" t="s">
        <v>427</v>
      </c>
      <c r="L486" s="56" t="s">
        <v>367</v>
      </c>
      <c r="M486" s="56" t="s">
        <v>354</v>
      </c>
      <c r="N486" s="56" t="s">
        <v>355</v>
      </c>
      <c r="O486" s="32" t="s">
        <v>305</v>
      </c>
      <c r="P486" s="32" t="s">
        <v>265</v>
      </c>
      <c r="Q486" s="45" t="s">
        <v>922</v>
      </c>
      <c r="R486" s="32" t="s">
        <v>254</v>
      </c>
      <c r="S486" s="45" t="s">
        <v>290</v>
      </c>
      <c r="T486" s="42" t="str">
        <f>VLOOKUP(Tabla1[[#This Row],[AREA]],Hoja1!A:B,2,FALSE)</f>
        <v>05. Comercio, mercados y consumo</v>
      </c>
      <c r="U486" s="45" t="s">
        <v>197</v>
      </c>
      <c r="V486" s="42" t="str">
        <f>VLOOKUP(Tabla1[[#This Row],[PROGRAMA]],Hoja1!A:B,2,FALSE)</f>
        <v>4312. Mercados</v>
      </c>
      <c r="W486" s="45">
        <v>22</v>
      </c>
      <c r="X486" s="45">
        <v>22102</v>
      </c>
    </row>
    <row r="487" spans="1:24" x14ac:dyDescent="0.25">
      <c r="A487" s="33">
        <v>220239000436</v>
      </c>
      <c r="B487" s="56" t="s">
        <v>349</v>
      </c>
      <c r="C487" s="34">
        <v>45658</v>
      </c>
      <c r="D487" s="33">
        <v>22025001668</v>
      </c>
      <c r="E487" s="56" t="s">
        <v>1873</v>
      </c>
      <c r="F487" s="35">
        <v>30000</v>
      </c>
      <c r="G487" s="56" t="s">
        <v>15</v>
      </c>
      <c r="H487" s="56" t="s">
        <v>788</v>
      </c>
      <c r="I487" s="33">
        <v>220</v>
      </c>
      <c r="J487" s="56" t="s">
        <v>427</v>
      </c>
      <c r="K487" s="56" t="s">
        <v>427</v>
      </c>
      <c r="L487" s="56" t="s">
        <v>367</v>
      </c>
      <c r="M487" s="56" t="s">
        <v>354</v>
      </c>
      <c r="N487" s="56" t="s">
        <v>355</v>
      </c>
      <c r="O487" s="32" t="s">
        <v>305</v>
      </c>
      <c r="P487" s="32" t="s">
        <v>265</v>
      </c>
      <c r="Q487" s="45" t="s">
        <v>922</v>
      </c>
      <c r="R487" s="32" t="s">
        <v>254</v>
      </c>
      <c r="S487" s="45" t="s">
        <v>291</v>
      </c>
      <c r="T487" s="42" t="str">
        <f>VLOOKUP(Tabla1[[#This Row],[AREA]],Hoja1!A:B,2,FALSE)</f>
        <v>11. Salud pública y seguridad ciudadana</v>
      </c>
      <c r="U487" s="45" t="s">
        <v>135</v>
      </c>
      <c r="V487" s="42" t="str">
        <f>VLOOKUP(Tabla1[[#This Row],[PROGRAMA]],Hoja1!A:B,2,FALSE)</f>
        <v>1361. Prevención y extinción de incencios</v>
      </c>
      <c r="W487" s="45">
        <v>22</v>
      </c>
      <c r="X487" s="45">
        <v>22102</v>
      </c>
    </row>
    <row r="488" spans="1:24" x14ac:dyDescent="0.25">
      <c r="A488" s="33">
        <v>220250005765</v>
      </c>
      <c r="B488" s="56" t="s">
        <v>349</v>
      </c>
      <c r="C488" s="34">
        <v>45743</v>
      </c>
      <c r="D488" s="33">
        <v>22025002818</v>
      </c>
      <c r="E488" s="56" t="s">
        <v>1868</v>
      </c>
      <c r="F488" s="35">
        <v>3025</v>
      </c>
      <c r="G488" s="56" t="s">
        <v>15</v>
      </c>
      <c r="H488" s="56" t="s">
        <v>1874</v>
      </c>
      <c r="I488" s="33">
        <v>220</v>
      </c>
      <c r="J488" s="56" t="s">
        <v>427</v>
      </c>
      <c r="K488" s="56" t="s">
        <v>427</v>
      </c>
      <c r="L488" s="56" t="s">
        <v>357</v>
      </c>
      <c r="M488" s="56" t="s">
        <v>458</v>
      </c>
      <c r="N488" s="56" t="s">
        <v>429</v>
      </c>
      <c r="O488" s="32" t="s">
        <v>310</v>
      </c>
      <c r="P488" s="32" t="s">
        <v>265</v>
      </c>
      <c r="Q488" s="45" t="s">
        <v>922</v>
      </c>
      <c r="R488" s="32" t="s">
        <v>254</v>
      </c>
      <c r="S488" s="45" t="s">
        <v>94</v>
      </c>
      <c r="T488" s="42" t="str">
        <f>VLOOKUP(Tabla1[[#This Row],[AREA]],Hoja1!A:B,2,FALSE)</f>
        <v>06. Educación y cultura</v>
      </c>
      <c r="U488" s="45" t="s">
        <v>170</v>
      </c>
      <c r="V488" s="42" t="str">
        <f>VLOOKUP(Tabla1[[#This Row],[PROGRAMA]],Hoja1!A:B,2,FALSE)</f>
        <v>3232. Conservación y mantenimiento centros educación infantil y primaria</v>
      </c>
      <c r="W488" s="45">
        <v>22</v>
      </c>
      <c r="X488" s="45">
        <v>22102</v>
      </c>
    </row>
    <row r="489" spans="1:24" x14ac:dyDescent="0.25">
      <c r="A489" s="33">
        <v>220250001290</v>
      </c>
      <c r="B489" s="56" t="s">
        <v>349</v>
      </c>
      <c r="C489" s="34">
        <v>45702</v>
      </c>
      <c r="D489" s="33">
        <v>22025001331</v>
      </c>
      <c r="E489" s="56" t="s">
        <v>1690</v>
      </c>
      <c r="F489" s="35">
        <v>1452</v>
      </c>
      <c r="G489" s="56" t="s">
        <v>711</v>
      </c>
      <c r="H489" s="56" t="s">
        <v>1876</v>
      </c>
      <c r="I489" s="33">
        <v>220</v>
      </c>
      <c r="J489" s="56" t="s">
        <v>462</v>
      </c>
      <c r="K489" s="56" t="s">
        <v>356</v>
      </c>
      <c r="L489" s="56" t="s">
        <v>357</v>
      </c>
      <c r="M489" s="56" t="s">
        <v>458</v>
      </c>
      <c r="N489" s="56" t="s">
        <v>429</v>
      </c>
      <c r="O489" s="32" t="s">
        <v>310</v>
      </c>
      <c r="P489" s="32" t="s">
        <v>265</v>
      </c>
      <c r="Q489" s="45" t="s">
        <v>922</v>
      </c>
      <c r="R489" s="32" t="s">
        <v>254</v>
      </c>
      <c r="S489" s="45" t="s">
        <v>89</v>
      </c>
      <c r="T489" s="42" t="str">
        <f>VLOOKUP(Tabla1[[#This Row],[AREA]],Hoja1!A:B,2,FALSE)</f>
        <v>01. Alcaldía</v>
      </c>
      <c r="U489" s="45" t="s">
        <v>212</v>
      </c>
      <c r="V489" s="42" t="str">
        <f>VLOOKUP(Tabla1[[#This Row],[PROGRAMA]],Hoja1!A:B,2,FALSE)</f>
        <v>9207. Gobierno y relaciones</v>
      </c>
      <c r="W489" s="45">
        <v>22</v>
      </c>
      <c r="X489" s="45">
        <v>22602</v>
      </c>
    </row>
    <row r="490" spans="1:24" x14ac:dyDescent="0.25">
      <c r="A490" s="33">
        <v>220249000852</v>
      </c>
      <c r="B490" s="56" t="s">
        <v>349</v>
      </c>
      <c r="C490" s="34">
        <v>45658</v>
      </c>
      <c r="D490" s="33">
        <v>22025002070</v>
      </c>
      <c r="E490" s="56" t="s">
        <v>1321</v>
      </c>
      <c r="F490" s="35">
        <v>44197.67</v>
      </c>
      <c r="G490" s="56" t="s">
        <v>285</v>
      </c>
      <c r="H490" s="56" t="s">
        <v>1877</v>
      </c>
      <c r="I490" s="33">
        <v>220</v>
      </c>
      <c r="J490" s="56" t="s">
        <v>356</v>
      </c>
      <c r="K490" s="56" t="s">
        <v>356</v>
      </c>
      <c r="L490" s="56" t="s">
        <v>357</v>
      </c>
      <c r="M490" s="56" t="s">
        <v>354</v>
      </c>
      <c r="N490" s="56" t="s">
        <v>355</v>
      </c>
      <c r="O490" s="32" t="s">
        <v>309</v>
      </c>
      <c r="P490" s="32" t="s">
        <v>265</v>
      </c>
      <c r="Q490" s="45" t="s">
        <v>922</v>
      </c>
      <c r="R490" s="32" t="s">
        <v>254</v>
      </c>
      <c r="S490" s="45" t="s">
        <v>291</v>
      </c>
      <c r="T490" s="42" t="str">
        <f>VLOOKUP(Tabla1[[#This Row],[AREA]],Hoja1!A:B,2,FALSE)</f>
        <v>11. Salud pública y seguridad ciudadana</v>
      </c>
      <c r="U490" s="45" t="s">
        <v>141</v>
      </c>
      <c r="V490" s="42" t="str">
        <f>VLOOKUP(Tabla1[[#This Row],[PROGRAMA]],Hoja1!A:B,2,FALSE)</f>
        <v>1621. Recogida de residuos</v>
      </c>
      <c r="W490" s="45">
        <v>22</v>
      </c>
      <c r="X490" s="45">
        <v>22706</v>
      </c>
    </row>
    <row r="491" spans="1:24" x14ac:dyDescent="0.25">
      <c r="A491" s="33">
        <v>220250005726</v>
      </c>
      <c r="B491" s="56" t="s">
        <v>349</v>
      </c>
      <c r="C491" s="34">
        <v>45743</v>
      </c>
      <c r="D491" s="33">
        <v>22025002756</v>
      </c>
      <c r="E491" s="56" t="s">
        <v>1878</v>
      </c>
      <c r="F491" s="35">
        <v>1452</v>
      </c>
      <c r="G491" s="56" t="s">
        <v>677</v>
      </c>
      <c r="H491" s="56" t="s">
        <v>1879</v>
      </c>
      <c r="I491" s="33">
        <v>220</v>
      </c>
      <c r="J491" s="56" t="s">
        <v>356</v>
      </c>
      <c r="K491" s="56" t="s">
        <v>356</v>
      </c>
      <c r="L491" s="56" t="s">
        <v>367</v>
      </c>
      <c r="M491" s="56" t="s">
        <v>458</v>
      </c>
      <c r="N491" s="56" t="s">
        <v>429</v>
      </c>
      <c r="O491" s="32" t="s">
        <v>310</v>
      </c>
      <c r="P491" s="32" t="s">
        <v>265</v>
      </c>
      <c r="Q491" s="45" t="s">
        <v>922</v>
      </c>
      <c r="R491" s="32" t="s">
        <v>254</v>
      </c>
      <c r="S491" s="45" t="s">
        <v>94</v>
      </c>
      <c r="T491" s="42" t="str">
        <f>VLOOKUP(Tabla1[[#This Row],[AREA]],Hoja1!A:B,2,FALSE)</f>
        <v>06. Educación y cultura</v>
      </c>
      <c r="U491" s="45" t="s">
        <v>168</v>
      </c>
      <c r="V491" s="42" t="str">
        <f>VLOOKUP(Tabla1[[#This Row],[PROGRAMA]],Hoja1!A:B,2,FALSE)</f>
        <v>3231. Escuelas infantiles</v>
      </c>
      <c r="W491" s="45">
        <v>21</v>
      </c>
      <c r="X491" s="45">
        <v>212</v>
      </c>
    </row>
    <row r="492" spans="1:24" x14ac:dyDescent="0.25">
      <c r="A492" s="33">
        <v>220249000840</v>
      </c>
      <c r="B492" s="56" t="s">
        <v>349</v>
      </c>
      <c r="C492" s="34">
        <v>45658</v>
      </c>
      <c r="D492" s="33">
        <v>22025002061</v>
      </c>
      <c r="E492" s="56" t="s">
        <v>1399</v>
      </c>
      <c r="F492" s="35">
        <v>43248.95</v>
      </c>
      <c r="G492" s="56" t="s">
        <v>51</v>
      </c>
      <c r="H492" s="56" t="s">
        <v>1880</v>
      </c>
      <c r="I492" s="33">
        <v>220</v>
      </c>
      <c r="J492" s="56" t="s">
        <v>356</v>
      </c>
      <c r="K492" s="56" t="s">
        <v>356</v>
      </c>
      <c r="L492" s="56" t="s">
        <v>357</v>
      </c>
      <c r="M492" s="56" t="s">
        <v>354</v>
      </c>
      <c r="N492" s="56" t="s">
        <v>355</v>
      </c>
      <c r="O492" s="32" t="s">
        <v>305</v>
      </c>
      <c r="P492" s="32" t="s">
        <v>265</v>
      </c>
      <c r="Q492" s="45" t="s">
        <v>922</v>
      </c>
      <c r="R492" s="32" t="s">
        <v>254</v>
      </c>
      <c r="S492" s="45" t="s">
        <v>92</v>
      </c>
      <c r="T492" s="42" t="str">
        <f>VLOOKUP(Tabla1[[#This Row],[AREA]],Hoja1!A:B,2,FALSE)</f>
        <v>03. Participación ciudadana y deportes</v>
      </c>
      <c r="U492" s="45" t="s">
        <v>215</v>
      </c>
      <c r="V492" s="42" t="str">
        <f>VLOOKUP(Tabla1[[#This Row],[PROGRAMA]],Hoja1!A:B,2,FALSE)</f>
        <v>9241. Participación ciudadana</v>
      </c>
      <c r="W492" s="45">
        <v>20</v>
      </c>
      <c r="X492" s="45">
        <v>203</v>
      </c>
    </row>
    <row r="493" spans="1:24" x14ac:dyDescent="0.25">
      <c r="A493" s="33">
        <v>220250003639</v>
      </c>
      <c r="B493" s="56" t="s">
        <v>526</v>
      </c>
      <c r="C493" s="34">
        <v>45729</v>
      </c>
      <c r="D493" s="33">
        <v>22025001213</v>
      </c>
      <c r="E493" s="56" t="s">
        <v>1495</v>
      </c>
      <c r="F493" s="35">
        <v>12.41</v>
      </c>
      <c r="G493" s="56" t="s">
        <v>524</v>
      </c>
      <c r="H493" s="56" t="s">
        <v>1881</v>
      </c>
      <c r="I493" s="33">
        <v>300</v>
      </c>
      <c r="J493" s="56" t="s">
        <v>427</v>
      </c>
      <c r="K493" s="56" t="s">
        <v>427</v>
      </c>
      <c r="L493" s="56" t="s">
        <v>367</v>
      </c>
      <c r="M493" s="56" t="s">
        <v>354</v>
      </c>
      <c r="N493" s="56" t="s">
        <v>355</v>
      </c>
      <c r="O493" s="32" t="s">
        <v>309</v>
      </c>
      <c r="P493" s="32" t="s">
        <v>265</v>
      </c>
      <c r="Q493" s="45" t="s">
        <v>922</v>
      </c>
      <c r="R493" s="32" t="s">
        <v>254</v>
      </c>
      <c r="S493" s="45" t="s">
        <v>92</v>
      </c>
      <c r="T493" s="42" t="str">
        <f>VLOOKUP(Tabla1[[#This Row],[AREA]],Hoja1!A:B,2,FALSE)</f>
        <v>03. Participación ciudadana y deportes</v>
      </c>
      <c r="U493" s="45" t="s">
        <v>215</v>
      </c>
      <c r="V493" s="42" t="str">
        <f>VLOOKUP(Tabla1[[#This Row],[PROGRAMA]],Hoja1!A:B,2,FALSE)</f>
        <v>9241. Participación ciudadana</v>
      </c>
      <c r="W493" s="45">
        <v>21</v>
      </c>
      <c r="X493" s="45">
        <v>213</v>
      </c>
    </row>
    <row r="494" spans="1:24" x14ac:dyDescent="0.25">
      <c r="A494" s="33">
        <v>220250006543</v>
      </c>
      <c r="B494" s="56" t="s">
        <v>526</v>
      </c>
      <c r="C494" s="34">
        <v>45744</v>
      </c>
      <c r="D494" s="33">
        <v>22025001347</v>
      </c>
      <c r="E494" s="56" t="s">
        <v>1493</v>
      </c>
      <c r="F494" s="35">
        <v>19.77</v>
      </c>
      <c r="G494" s="56" t="s">
        <v>524</v>
      </c>
      <c r="H494" s="56" t="s">
        <v>1882</v>
      </c>
      <c r="I494" s="33">
        <v>300</v>
      </c>
      <c r="J494" s="56" t="s">
        <v>427</v>
      </c>
      <c r="K494" s="56" t="s">
        <v>427</v>
      </c>
      <c r="L494" s="56" t="s">
        <v>367</v>
      </c>
      <c r="M494" s="56" t="s">
        <v>354</v>
      </c>
      <c r="N494" s="56" t="s">
        <v>355</v>
      </c>
      <c r="O494" s="32" t="s">
        <v>309</v>
      </c>
      <c r="P494" s="32" t="s">
        <v>265</v>
      </c>
      <c r="Q494" s="45" t="s">
        <v>922</v>
      </c>
      <c r="R494" s="32" t="s">
        <v>254</v>
      </c>
      <c r="S494" s="45" t="s">
        <v>91</v>
      </c>
      <c r="T494" s="42" t="str">
        <f>VLOOKUP(Tabla1[[#This Row],[AREA]],Hoja1!A:B,2,FALSE)</f>
        <v>02. Urbanismo y vivienda</v>
      </c>
      <c r="U494" s="45" t="s">
        <v>220</v>
      </c>
      <c r="V494" s="42" t="str">
        <f>VLOOKUP(Tabla1[[#This Row],[PROGRAMA]],Hoja1!A:B,2,FALSE)</f>
        <v>9332. Mantenimiento de edificios e instalaciones municipales</v>
      </c>
      <c r="W494" s="45">
        <v>21</v>
      </c>
      <c r="X494" s="45">
        <v>212</v>
      </c>
    </row>
    <row r="495" spans="1:24" x14ac:dyDescent="0.25">
      <c r="A495" s="33">
        <v>220250005014</v>
      </c>
      <c r="B495" s="56" t="s">
        <v>495</v>
      </c>
      <c r="C495" s="34">
        <v>45737</v>
      </c>
      <c r="D495" s="33">
        <v>22025000811</v>
      </c>
      <c r="E495" s="56" t="s">
        <v>1176</v>
      </c>
      <c r="F495" s="35">
        <v>39.880000000000003</v>
      </c>
      <c r="G495" s="56" t="s">
        <v>524</v>
      </c>
      <c r="H495" s="56" t="s">
        <v>1883</v>
      </c>
      <c r="I495" s="33">
        <v>240</v>
      </c>
      <c r="J495" s="56" t="s">
        <v>427</v>
      </c>
      <c r="K495" s="56" t="s">
        <v>427</v>
      </c>
      <c r="L495" s="56" t="s">
        <v>367</v>
      </c>
      <c r="M495" s="56" t="s">
        <v>458</v>
      </c>
      <c r="N495" s="56" t="s">
        <v>429</v>
      </c>
      <c r="O495" s="32" t="s">
        <v>310</v>
      </c>
      <c r="P495" s="32" t="s">
        <v>265</v>
      </c>
      <c r="Q495" s="45" t="s">
        <v>922</v>
      </c>
      <c r="R495" s="32" t="s">
        <v>254</v>
      </c>
      <c r="S495" s="45" t="s">
        <v>96</v>
      </c>
      <c r="T495" s="42" t="str">
        <f>VLOOKUP(Tabla1[[#This Row],[AREA]],Hoja1!A:B,2,FALSE)</f>
        <v>08. Tráfico y movilidad</v>
      </c>
      <c r="U495" s="45" t="s">
        <v>131</v>
      </c>
      <c r="V495" s="42" t="str">
        <f>VLOOKUP(Tabla1[[#This Row],[PROGRAMA]],Hoja1!A:B,2,FALSE)</f>
        <v>1341. Movilidad</v>
      </c>
      <c r="W495" s="45">
        <v>22</v>
      </c>
      <c r="X495" s="45">
        <v>22699</v>
      </c>
    </row>
    <row r="496" spans="1:24" x14ac:dyDescent="0.25">
      <c r="A496" s="33">
        <v>220250005702</v>
      </c>
      <c r="B496" s="56" t="s">
        <v>349</v>
      </c>
      <c r="C496" s="34">
        <v>45742</v>
      </c>
      <c r="D496" s="33">
        <v>22025002957</v>
      </c>
      <c r="E496" s="56" t="s">
        <v>1498</v>
      </c>
      <c r="F496" s="35">
        <v>1420.78</v>
      </c>
      <c r="G496" s="56" t="s">
        <v>734</v>
      </c>
      <c r="H496" s="56" t="s">
        <v>1884</v>
      </c>
      <c r="I496" s="33">
        <v>220</v>
      </c>
      <c r="J496" s="56" t="s">
        <v>735</v>
      </c>
      <c r="K496" s="56" t="s">
        <v>395</v>
      </c>
      <c r="L496" s="56" t="s">
        <v>367</v>
      </c>
      <c r="M496" s="56" t="s">
        <v>458</v>
      </c>
      <c r="N496" s="56" t="s">
        <v>429</v>
      </c>
      <c r="O496" s="32" t="s">
        <v>310</v>
      </c>
      <c r="P496" s="32" t="s">
        <v>265</v>
      </c>
      <c r="Q496" s="45" t="s">
        <v>922</v>
      </c>
      <c r="R496" s="32" t="s">
        <v>254</v>
      </c>
      <c r="S496" s="45" t="s">
        <v>291</v>
      </c>
      <c r="T496" s="42" t="str">
        <f>VLOOKUP(Tabla1[[#This Row],[AREA]],Hoja1!A:B,2,FALSE)</f>
        <v>11. Salud pública y seguridad ciudadana</v>
      </c>
      <c r="U496" s="45" t="s">
        <v>141</v>
      </c>
      <c r="V496" s="42" t="str">
        <f>VLOOKUP(Tabla1[[#This Row],[PROGRAMA]],Hoja1!A:B,2,FALSE)</f>
        <v>1621. Recogida de residuos</v>
      </c>
      <c r="W496" s="45">
        <v>22</v>
      </c>
      <c r="X496" s="45">
        <v>22199</v>
      </c>
    </row>
    <row r="497" spans="1:24" x14ac:dyDescent="0.25">
      <c r="A497" s="33">
        <v>220250001123</v>
      </c>
      <c r="B497" s="56" t="s">
        <v>349</v>
      </c>
      <c r="C497" s="34">
        <v>45698</v>
      </c>
      <c r="D497" s="33">
        <v>22025000904</v>
      </c>
      <c r="E497" s="56" t="s">
        <v>1668</v>
      </c>
      <c r="F497" s="35">
        <v>1404.23</v>
      </c>
      <c r="G497" s="56" t="s">
        <v>337</v>
      </c>
      <c r="H497" s="56" t="s">
        <v>1885</v>
      </c>
      <c r="I497" s="33">
        <v>220</v>
      </c>
      <c r="J497" s="56" t="s">
        <v>455</v>
      </c>
      <c r="K497" s="56" t="s">
        <v>356</v>
      </c>
      <c r="L497" s="56" t="s">
        <v>357</v>
      </c>
      <c r="M497" s="56" t="s">
        <v>458</v>
      </c>
      <c r="N497" s="56" t="s">
        <v>429</v>
      </c>
      <c r="O497" s="32" t="s">
        <v>310</v>
      </c>
      <c r="P497" s="32" t="s">
        <v>265</v>
      </c>
      <c r="Q497" s="45" t="s">
        <v>922</v>
      </c>
      <c r="R497" s="32" t="s">
        <v>254</v>
      </c>
      <c r="S497" s="45" t="s">
        <v>291</v>
      </c>
      <c r="T497" s="42" t="str">
        <f>VLOOKUP(Tabla1[[#This Row],[AREA]],Hoja1!A:B,2,FALSE)</f>
        <v>11. Salud pública y seguridad ciudadana</v>
      </c>
      <c r="U497" s="45" t="s">
        <v>164</v>
      </c>
      <c r="V497" s="42" t="str">
        <f>VLOOKUP(Tabla1[[#This Row],[PROGRAMA]],Hoja1!A:B,2,FALSE)</f>
        <v>3111. Protección de la salubridad pública</v>
      </c>
      <c r="W497" s="45">
        <v>21</v>
      </c>
      <c r="X497" s="45">
        <v>213</v>
      </c>
    </row>
    <row r="498" spans="1:24" x14ac:dyDescent="0.25">
      <c r="A498" s="33">
        <v>220249000050</v>
      </c>
      <c r="B498" s="56" t="s">
        <v>349</v>
      </c>
      <c r="C498" s="34">
        <v>45658</v>
      </c>
      <c r="D498" s="33">
        <v>22025001536</v>
      </c>
      <c r="E498" s="56" t="s">
        <v>1325</v>
      </c>
      <c r="F498" s="35">
        <v>42350</v>
      </c>
      <c r="G498" s="56" t="s">
        <v>893</v>
      </c>
      <c r="H498" s="56" t="s">
        <v>894</v>
      </c>
      <c r="I498" s="33">
        <v>220</v>
      </c>
      <c r="J498" s="56" t="s">
        <v>895</v>
      </c>
      <c r="K498" s="56" t="s">
        <v>395</v>
      </c>
      <c r="L498" s="56" t="s">
        <v>357</v>
      </c>
      <c r="M498" s="56" t="s">
        <v>354</v>
      </c>
      <c r="N498" s="56" t="s">
        <v>380</v>
      </c>
      <c r="O498" s="32" t="s">
        <v>305</v>
      </c>
      <c r="P498" s="32" t="s">
        <v>265</v>
      </c>
      <c r="Q498" s="45" t="s">
        <v>922</v>
      </c>
      <c r="R498" s="32" t="s">
        <v>254</v>
      </c>
      <c r="S498" s="45" t="s">
        <v>93</v>
      </c>
      <c r="T498" s="42" t="str">
        <f>VLOOKUP(Tabla1[[#This Row],[AREA]],Hoja1!A:B,2,FALSE)</f>
        <v>04. Hacienda, personal y modernización administrativa</v>
      </c>
      <c r="U498" s="45" t="s">
        <v>214</v>
      </c>
      <c r="V498" s="42" t="str">
        <f>VLOOKUP(Tabla1[[#This Row],[PROGRAMA]],Hoja1!A:B,2,FALSE)</f>
        <v>9231. Información, registro y gestión del padrón</v>
      </c>
      <c r="W498" s="45">
        <v>22</v>
      </c>
      <c r="X498" s="45">
        <v>22799</v>
      </c>
    </row>
    <row r="499" spans="1:24" x14ac:dyDescent="0.25">
      <c r="A499" s="33">
        <v>220239000325</v>
      </c>
      <c r="B499" s="56" t="s">
        <v>349</v>
      </c>
      <c r="C499" s="34">
        <v>45658</v>
      </c>
      <c r="D499" s="33">
        <v>22025001650</v>
      </c>
      <c r="E499" s="56" t="s">
        <v>1167</v>
      </c>
      <c r="F499" s="35">
        <v>41521.4</v>
      </c>
      <c r="G499" s="56" t="s">
        <v>692</v>
      </c>
      <c r="H499" s="56" t="s">
        <v>778</v>
      </c>
      <c r="I499" s="33">
        <v>220</v>
      </c>
      <c r="J499" s="56" t="s">
        <v>356</v>
      </c>
      <c r="K499" s="56" t="s">
        <v>356</v>
      </c>
      <c r="L499" s="56" t="s">
        <v>357</v>
      </c>
      <c r="M499" s="56" t="s">
        <v>354</v>
      </c>
      <c r="N499" s="56" t="s">
        <v>355</v>
      </c>
      <c r="O499" s="32" t="s">
        <v>305</v>
      </c>
      <c r="P499" s="32" t="s">
        <v>265</v>
      </c>
      <c r="Q499" s="45" t="s">
        <v>922</v>
      </c>
      <c r="R499" s="32" t="s">
        <v>254</v>
      </c>
      <c r="S499" s="45" t="s">
        <v>98</v>
      </c>
      <c r="T499" s="42" t="str">
        <f>VLOOKUP(Tabla1[[#This Row],[AREA]],Hoja1!A:B,2,FALSE)</f>
        <v>10. Personas mayores, familia y servicios sociales</v>
      </c>
      <c r="U499" s="45" t="s">
        <v>153</v>
      </c>
      <c r="V499" s="42" t="str">
        <f>VLOOKUP(Tabla1[[#This Row],[PROGRAMA]],Hoja1!A:B,2,FALSE)</f>
        <v>2311. Intervención social</v>
      </c>
      <c r="W499" s="45">
        <v>22</v>
      </c>
      <c r="X499" s="45">
        <v>22799</v>
      </c>
    </row>
    <row r="500" spans="1:24" x14ac:dyDescent="0.25">
      <c r="A500" s="33">
        <v>220249000059</v>
      </c>
      <c r="B500" s="56" t="s">
        <v>349</v>
      </c>
      <c r="C500" s="34">
        <v>45658</v>
      </c>
      <c r="D500" s="33">
        <v>22025001830</v>
      </c>
      <c r="E500" s="56" t="s">
        <v>1886</v>
      </c>
      <c r="F500" s="35">
        <v>40250</v>
      </c>
      <c r="G500" s="56" t="s">
        <v>773</v>
      </c>
      <c r="H500" s="56" t="s">
        <v>1887</v>
      </c>
      <c r="I500" s="33">
        <v>220</v>
      </c>
      <c r="J500" s="56" t="s">
        <v>356</v>
      </c>
      <c r="K500" s="56" t="s">
        <v>356</v>
      </c>
      <c r="L500" s="56" t="s">
        <v>357</v>
      </c>
      <c r="M500" s="56" t="s">
        <v>354</v>
      </c>
      <c r="N500" s="56" t="s">
        <v>355</v>
      </c>
      <c r="O500" s="32" t="s">
        <v>305</v>
      </c>
      <c r="P500" s="32" t="s">
        <v>265</v>
      </c>
      <c r="Q500" s="45" t="s">
        <v>922</v>
      </c>
      <c r="R500" s="32" t="s">
        <v>254</v>
      </c>
      <c r="S500" s="45" t="s">
        <v>89</v>
      </c>
      <c r="T500" s="42" t="str">
        <f>VLOOKUP(Tabla1[[#This Row],[AREA]],Hoja1!A:B,2,FALSE)</f>
        <v>01. Alcaldía</v>
      </c>
      <c r="U500" s="45" t="s">
        <v>211</v>
      </c>
      <c r="V500" s="42" t="str">
        <f>VLOOKUP(Tabla1[[#This Row],[PROGRAMA]],Hoja1!A:B,2,FALSE)</f>
        <v>9206. Archivo municipal</v>
      </c>
      <c r="W500" s="45">
        <v>22</v>
      </c>
      <c r="X500" s="45">
        <v>22706</v>
      </c>
    </row>
    <row r="501" spans="1:24" x14ac:dyDescent="0.25">
      <c r="A501" s="33">
        <v>220249000718</v>
      </c>
      <c r="B501" s="56" t="s">
        <v>349</v>
      </c>
      <c r="C501" s="34">
        <v>45658</v>
      </c>
      <c r="D501" s="33">
        <v>22025002322</v>
      </c>
      <c r="E501" s="56" t="s">
        <v>1888</v>
      </c>
      <c r="F501" s="35">
        <v>40063.1</v>
      </c>
      <c r="G501" s="56" t="s">
        <v>692</v>
      </c>
      <c r="H501" s="56" t="s">
        <v>1889</v>
      </c>
      <c r="I501" s="33">
        <v>220</v>
      </c>
      <c r="J501" s="56" t="s">
        <v>356</v>
      </c>
      <c r="K501" s="56" t="s">
        <v>356</v>
      </c>
      <c r="L501" s="56" t="s">
        <v>357</v>
      </c>
      <c r="M501" s="56" t="s">
        <v>354</v>
      </c>
      <c r="N501" s="56" t="s">
        <v>380</v>
      </c>
      <c r="O501" s="32" t="s">
        <v>305</v>
      </c>
      <c r="P501" s="32" t="s">
        <v>265</v>
      </c>
      <c r="Q501" s="45" t="s">
        <v>922</v>
      </c>
      <c r="R501" s="32" t="s">
        <v>254</v>
      </c>
      <c r="S501" s="45" t="s">
        <v>93</v>
      </c>
      <c r="T501" s="42" t="str">
        <f>VLOOKUP(Tabla1[[#This Row],[AREA]],Hoja1!A:B,2,FALSE)</f>
        <v>04. Hacienda, personal y modernización administrativa</v>
      </c>
      <c r="U501" s="45" t="s">
        <v>209</v>
      </c>
      <c r="V501" s="42" t="str">
        <f>VLOOKUP(Tabla1[[#This Row],[PROGRAMA]],Hoja1!A:B,2,FALSE)</f>
        <v>9204. Tecnologías de la información y comunicación</v>
      </c>
      <c r="W501" s="45">
        <v>22</v>
      </c>
      <c r="X501" s="45">
        <v>22701</v>
      </c>
    </row>
    <row r="502" spans="1:24" x14ac:dyDescent="0.25">
      <c r="A502" s="33">
        <v>220249000476</v>
      </c>
      <c r="B502" s="56" t="s">
        <v>349</v>
      </c>
      <c r="C502" s="34">
        <v>45658</v>
      </c>
      <c r="D502" s="33">
        <v>22025001930</v>
      </c>
      <c r="E502" s="56" t="s">
        <v>1890</v>
      </c>
      <c r="F502" s="35">
        <v>37243.800000000003</v>
      </c>
      <c r="G502" s="56" t="s">
        <v>1108</v>
      </c>
      <c r="H502" s="56" t="s">
        <v>1891</v>
      </c>
      <c r="I502" s="33">
        <v>220</v>
      </c>
      <c r="J502" s="56" t="s">
        <v>352</v>
      </c>
      <c r="K502" s="56" t="s">
        <v>352</v>
      </c>
      <c r="L502" s="56" t="s">
        <v>357</v>
      </c>
      <c r="M502" s="56" t="s">
        <v>354</v>
      </c>
      <c r="N502" s="56" t="s">
        <v>355</v>
      </c>
      <c r="O502" s="32" t="s">
        <v>305</v>
      </c>
      <c r="P502" s="32" t="s">
        <v>265</v>
      </c>
      <c r="Q502" s="45" t="s">
        <v>922</v>
      </c>
      <c r="R502" s="32" t="s">
        <v>254</v>
      </c>
      <c r="S502" s="45" t="s">
        <v>89</v>
      </c>
      <c r="T502" s="42" t="str">
        <f>VLOOKUP(Tabla1[[#This Row],[AREA]],Hoja1!A:B,2,FALSE)</f>
        <v>01. Alcaldía</v>
      </c>
      <c r="U502" s="45" t="s">
        <v>294</v>
      </c>
      <c r="V502" s="42" t="str">
        <f>VLOOKUP(Tabla1[[#This Row],[PROGRAMA]],Hoja1!A:B,2,FALSE)</f>
        <v>4331. Desarrollo empresarial</v>
      </c>
      <c r="W502" s="45">
        <v>22</v>
      </c>
      <c r="X502" s="45">
        <v>22706</v>
      </c>
    </row>
    <row r="503" spans="1:24" x14ac:dyDescent="0.25">
      <c r="A503" s="33">
        <v>220249000578</v>
      </c>
      <c r="B503" s="56" t="s">
        <v>349</v>
      </c>
      <c r="C503" s="34">
        <v>45658</v>
      </c>
      <c r="D503" s="33">
        <v>22025001969</v>
      </c>
      <c r="E503" s="56" t="s">
        <v>1636</v>
      </c>
      <c r="F503" s="35">
        <v>37126.400000000001</v>
      </c>
      <c r="G503" s="56" t="s">
        <v>29</v>
      </c>
      <c r="H503" s="56" t="s">
        <v>1892</v>
      </c>
      <c r="I503" s="33">
        <v>220</v>
      </c>
      <c r="J503" s="56" t="s">
        <v>356</v>
      </c>
      <c r="K503" s="56" t="s">
        <v>356</v>
      </c>
      <c r="L503" s="56" t="s">
        <v>367</v>
      </c>
      <c r="M503" s="56" t="s">
        <v>354</v>
      </c>
      <c r="N503" s="56" t="s">
        <v>355</v>
      </c>
      <c r="O503" s="32" t="s">
        <v>305</v>
      </c>
      <c r="P503" s="32" t="s">
        <v>265</v>
      </c>
      <c r="Q503" s="45" t="s">
        <v>922</v>
      </c>
      <c r="R503" s="32" t="s">
        <v>254</v>
      </c>
      <c r="S503" s="45" t="s">
        <v>96</v>
      </c>
      <c r="T503" s="42" t="str">
        <f>VLOOKUP(Tabla1[[#This Row],[AREA]],Hoja1!A:B,2,FALSE)</f>
        <v>08. Tráfico y movilidad</v>
      </c>
      <c r="U503" s="45" t="s">
        <v>140</v>
      </c>
      <c r="V503" s="42" t="str">
        <f>VLOOKUP(Tabla1[[#This Row],[PROGRAMA]],Hoja1!A:B,2,FALSE)</f>
        <v>1532. Pavimentación vias públicas y otros servicios urbanísticos</v>
      </c>
      <c r="W503" s="45">
        <v>22</v>
      </c>
      <c r="X503" s="45">
        <v>22103</v>
      </c>
    </row>
    <row r="504" spans="1:24" x14ac:dyDescent="0.25">
      <c r="A504" s="33">
        <v>220249001045</v>
      </c>
      <c r="B504" s="56" t="s">
        <v>349</v>
      </c>
      <c r="C504" s="34">
        <v>45658</v>
      </c>
      <c r="D504" s="33">
        <v>22025002436</v>
      </c>
      <c r="E504" s="56" t="s">
        <v>1231</v>
      </c>
      <c r="F504" s="35">
        <v>36680.339999999997</v>
      </c>
      <c r="G504" s="56" t="s">
        <v>693</v>
      </c>
      <c r="H504" s="56" t="s">
        <v>1893</v>
      </c>
      <c r="I504" s="33">
        <v>220</v>
      </c>
      <c r="J504" s="56" t="s">
        <v>403</v>
      </c>
      <c r="K504" s="56" t="s">
        <v>403</v>
      </c>
      <c r="L504" s="56" t="s">
        <v>357</v>
      </c>
      <c r="M504" s="56" t="s">
        <v>354</v>
      </c>
      <c r="N504" s="56" t="s">
        <v>355</v>
      </c>
      <c r="O504" s="32" t="s">
        <v>305</v>
      </c>
      <c r="P504" s="32" t="s">
        <v>265</v>
      </c>
      <c r="Q504" s="45" t="s">
        <v>922</v>
      </c>
      <c r="R504" s="32" t="s">
        <v>254</v>
      </c>
      <c r="S504" s="45" t="s">
        <v>291</v>
      </c>
      <c r="T504" s="42" t="str">
        <f>VLOOKUP(Tabla1[[#This Row],[AREA]],Hoja1!A:B,2,FALSE)</f>
        <v>11. Salud pública y seguridad ciudadana</v>
      </c>
      <c r="U504" s="45" t="s">
        <v>141</v>
      </c>
      <c r="V504" s="42" t="str">
        <f>VLOOKUP(Tabla1[[#This Row],[PROGRAMA]],Hoja1!A:B,2,FALSE)</f>
        <v>1621. Recogida de residuos</v>
      </c>
      <c r="W504" s="45">
        <v>22</v>
      </c>
      <c r="X504" s="45">
        <v>22700</v>
      </c>
    </row>
    <row r="505" spans="1:24" x14ac:dyDescent="0.25">
      <c r="A505" s="33">
        <v>220250001229</v>
      </c>
      <c r="B505" s="56" t="s">
        <v>349</v>
      </c>
      <c r="C505" s="34">
        <v>45700</v>
      </c>
      <c r="D505" s="33">
        <v>22025001148</v>
      </c>
      <c r="E505" s="56" t="s">
        <v>1455</v>
      </c>
      <c r="F505" s="35">
        <v>1397.55</v>
      </c>
      <c r="G505" s="56" t="s">
        <v>1154</v>
      </c>
      <c r="H505" s="56" t="s">
        <v>1895</v>
      </c>
      <c r="I505" s="33">
        <v>220</v>
      </c>
      <c r="J505" s="56" t="s">
        <v>352</v>
      </c>
      <c r="K505" s="56" t="s">
        <v>352</v>
      </c>
      <c r="L505" s="56" t="s">
        <v>357</v>
      </c>
      <c r="M505" s="56" t="s">
        <v>458</v>
      </c>
      <c r="N505" s="56" t="s">
        <v>429</v>
      </c>
      <c r="O505" s="32" t="s">
        <v>310</v>
      </c>
      <c r="P505" s="32" t="s">
        <v>265</v>
      </c>
      <c r="Q505" s="45" t="s">
        <v>922</v>
      </c>
      <c r="R505" s="32" t="s">
        <v>254</v>
      </c>
      <c r="S505" s="45" t="s">
        <v>95</v>
      </c>
      <c r="T505" s="42" t="str">
        <f>VLOOKUP(Tabla1[[#This Row],[AREA]],Hoja1!A:B,2,FALSE)</f>
        <v>07. Medio ambiente</v>
      </c>
      <c r="U505" s="45" t="s">
        <v>151</v>
      </c>
      <c r="V505" s="42" t="str">
        <f>VLOOKUP(Tabla1[[#This Row],[PROGRAMA]],Hoja1!A:B,2,FALSE)</f>
        <v>1721. Protección del medio ambiente</v>
      </c>
      <c r="W505" s="45">
        <v>22</v>
      </c>
      <c r="X505" s="45">
        <v>22799</v>
      </c>
    </row>
    <row r="506" spans="1:24" x14ac:dyDescent="0.25">
      <c r="A506" s="33">
        <v>220250001282</v>
      </c>
      <c r="B506" s="56" t="s">
        <v>349</v>
      </c>
      <c r="C506" s="34">
        <v>45702</v>
      </c>
      <c r="D506" s="33">
        <v>22025001294</v>
      </c>
      <c r="E506" s="56" t="s">
        <v>1896</v>
      </c>
      <c r="F506" s="35">
        <v>1375.9</v>
      </c>
      <c r="G506" s="56" t="s">
        <v>1142</v>
      </c>
      <c r="H506" s="56" t="s">
        <v>1897</v>
      </c>
      <c r="I506" s="33">
        <v>220</v>
      </c>
      <c r="J506" s="56" t="s">
        <v>356</v>
      </c>
      <c r="K506" s="56" t="s">
        <v>356</v>
      </c>
      <c r="L506" s="56" t="s">
        <v>367</v>
      </c>
      <c r="M506" s="56" t="s">
        <v>458</v>
      </c>
      <c r="N506" s="56" t="s">
        <v>429</v>
      </c>
      <c r="O506" s="32" t="s">
        <v>310</v>
      </c>
      <c r="P506" s="32" t="s">
        <v>265</v>
      </c>
      <c r="Q506" s="45" t="s">
        <v>922</v>
      </c>
      <c r="R506" s="32" t="s">
        <v>254</v>
      </c>
      <c r="S506" s="45" t="s">
        <v>95</v>
      </c>
      <c r="T506" s="42" t="str">
        <f>VLOOKUP(Tabla1[[#This Row],[AREA]],Hoja1!A:B,2,FALSE)</f>
        <v>07. Medio ambiente</v>
      </c>
      <c r="U506" s="45" t="s">
        <v>149</v>
      </c>
      <c r="V506" s="42" t="str">
        <f>VLOOKUP(Tabla1[[#This Row],[PROGRAMA]],Hoja1!A:B,2,FALSE)</f>
        <v>1711. Parques y jardines</v>
      </c>
      <c r="W506" s="45">
        <v>22</v>
      </c>
      <c r="X506" s="45">
        <v>22113</v>
      </c>
    </row>
    <row r="507" spans="1:24" x14ac:dyDescent="0.25">
      <c r="A507" s="33">
        <v>220249000474</v>
      </c>
      <c r="B507" s="56" t="s">
        <v>349</v>
      </c>
      <c r="C507" s="34">
        <v>45658</v>
      </c>
      <c r="D507" s="33">
        <v>22025001929</v>
      </c>
      <c r="E507" s="56" t="s">
        <v>1898</v>
      </c>
      <c r="F507" s="35">
        <v>34384.18</v>
      </c>
      <c r="G507" s="56" t="s">
        <v>469</v>
      </c>
      <c r="H507" s="56" t="s">
        <v>1128</v>
      </c>
      <c r="I507" s="33">
        <v>220</v>
      </c>
      <c r="J507" s="56" t="s">
        <v>470</v>
      </c>
      <c r="K507" s="56" t="s">
        <v>352</v>
      </c>
      <c r="L507" s="56" t="s">
        <v>367</v>
      </c>
      <c r="M507" s="56" t="s">
        <v>354</v>
      </c>
      <c r="N507" s="56" t="s">
        <v>355</v>
      </c>
      <c r="O507" s="32" t="s">
        <v>305</v>
      </c>
      <c r="P507" s="32" t="s">
        <v>265</v>
      </c>
      <c r="Q507" s="45" t="s">
        <v>922</v>
      </c>
      <c r="R507" s="32" t="s">
        <v>254</v>
      </c>
      <c r="S507" s="45" t="s">
        <v>96</v>
      </c>
      <c r="T507" s="42" t="str">
        <f>VLOOKUP(Tabla1[[#This Row],[AREA]],Hoja1!A:B,2,FALSE)</f>
        <v>08. Tráfico y movilidad</v>
      </c>
      <c r="U507" s="45" t="s">
        <v>146</v>
      </c>
      <c r="V507" s="42" t="str">
        <f>VLOOKUP(Tabla1[[#This Row],[PROGRAMA]],Hoja1!A:B,2,FALSE)</f>
        <v>1651. Alumbrado público</v>
      </c>
      <c r="W507" s="45">
        <v>21</v>
      </c>
      <c r="X507" s="45">
        <v>213</v>
      </c>
    </row>
    <row r="508" spans="1:24" x14ac:dyDescent="0.25">
      <c r="A508" s="33">
        <v>220249000868</v>
      </c>
      <c r="B508" s="56" t="s">
        <v>349</v>
      </c>
      <c r="C508" s="34">
        <v>45658</v>
      </c>
      <c r="D508" s="33">
        <v>22025002086</v>
      </c>
      <c r="E508" s="56" t="s">
        <v>1466</v>
      </c>
      <c r="F508" s="35">
        <v>1357.5</v>
      </c>
      <c r="G508" s="56" t="s">
        <v>322</v>
      </c>
      <c r="H508" s="56" t="s">
        <v>1899</v>
      </c>
      <c r="I508" s="33">
        <v>220</v>
      </c>
      <c r="J508" s="56" t="s">
        <v>356</v>
      </c>
      <c r="K508" s="56" t="s">
        <v>356</v>
      </c>
      <c r="L508" s="56" t="s">
        <v>357</v>
      </c>
      <c r="M508" s="56" t="s">
        <v>458</v>
      </c>
      <c r="N508" s="56" t="s">
        <v>429</v>
      </c>
      <c r="O508" s="32" t="s">
        <v>310</v>
      </c>
      <c r="P508" s="32" t="s">
        <v>265</v>
      </c>
      <c r="Q508" s="45" t="s">
        <v>922</v>
      </c>
      <c r="R508" s="32" t="s">
        <v>254</v>
      </c>
      <c r="S508" s="45" t="s">
        <v>98</v>
      </c>
      <c r="T508" s="42" t="str">
        <f>VLOOKUP(Tabla1[[#This Row],[AREA]],Hoja1!A:B,2,FALSE)</f>
        <v>10. Personas mayores, familia y servicios sociales</v>
      </c>
      <c r="U508" s="45" t="s">
        <v>159</v>
      </c>
      <c r="V508" s="42" t="str">
        <f>VLOOKUP(Tabla1[[#This Row],[PROGRAMA]],Hoja1!A:B,2,FALSE)</f>
        <v>2315. Políticas de Igualdad e infancia</v>
      </c>
      <c r="W508" s="45">
        <v>22</v>
      </c>
      <c r="X508" s="45">
        <v>22799</v>
      </c>
    </row>
    <row r="509" spans="1:24" x14ac:dyDescent="0.25">
      <c r="A509" s="33">
        <v>220250001221</v>
      </c>
      <c r="B509" s="56" t="s">
        <v>349</v>
      </c>
      <c r="C509" s="34">
        <v>45700</v>
      </c>
      <c r="D509" s="33">
        <v>22025000820</v>
      </c>
      <c r="E509" s="56" t="s">
        <v>1420</v>
      </c>
      <c r="F509" s="35">
        <v>1331</v>
      </c>
      <c r="G509" s="56" t="s">
        <v>83</v>
      </c>
      <c r="H509" s="56" t="s">
        <v>1900</v>
      </c>
      <c r="I509" s="33">
        <v>220</v>
      </c>
      <c r="J509" s="56" t="s">
        <v>541</v>
      </c>
      <c r="K509" s="56" t="s">
        <v>356</v>
      </c>
      <c r="L509" s="56" t="s">
        <v>367</v>
      </c>
      <c r="M509" s="56" t="s">
        <v>458</v>
      </c>
      <c r="N509" s="56" t="s">
        <v>429</v>
      </c>
      <c r="O509" s="32" t="s">
        <v>310</v>
      </c>
      <c r="P509" s="32" t="s">
        <v>265</v>
      </c>
      <c r="Q509" s="45" t="s">
        <v>922</v>
      </c>
      <c r="R509" s="32" t="s">
        <v>254</v>
      </c>
      <c r="S509" s="45" t="s">
        <v>96</v>
      </c>
      <c r="T509" s="42" t="str">
        <f>VLOOKUP(Tabla1[[#This Row],[AREA]],Hoja1!A:B,2,FALSE)</f>
        <v>08. Tráfico y movilidad</v>
      </c>
      <c r="U509" s="45" t="s">
        <v>140</v>
      </c>
      <c r="V509" s="42" t="str">
        <f>VLOOKUP(Tabla1[[#This Row],[PROGRAMA]],Hoja1!A:B,2,FALSE)</f>
        <v>1532. Pavimentación vias públicas y otros servicios urbanísticos</v>
      </c>
      <c r="W509" s="45">
        <v>20</v>
      </c>
      <c r="X509" s="45">
        <v>203</v>
      </c>
    </row>
    <row r="510" spans="1:24" x14ac:dyDescent="0.25">
      <c r="A510" s="33">
        <v>220239000326</v>
      </c>
      <c r="B510" s="56" t="s">
        <v>349</v>
      </c>
      <c r="C510" s="34">
        <v>45658</v>
      </c>
      <c r="D510" s="33">
        <v>22025001651</v>
      </c>
      <c r="E510" s="56" t="s">
        <v>1208</v>
      </c>
      <c r="F510" s="35">
        <v>33063.1</v>
      </c>
      <c r="G510" s="56" t="s">
        <v>693</v>
      </c>
      <c r="H510" s="56" t="s">
        <v>780</v>
      </c>
      <c r="I510" s="33">
        <v>220</v>
      </c>
      <c r="J510" s="56" t="s">
        <v>403</v>
      </c>
      <c r="K510" s="56" t="s">
        <v>403</v>
      </c>
      <c r="L510" s="56" t="s">
        <v>357</v>
      </c>
      <c r="M510" s="56" t="s">
        <v>354</v>
      </c>
      <c r="N510" s="56" t="s">
        <v>355</v>
      </c>
      <c r="O510" s="32" t="s">
        <v>305</v>
      </c>
      <c r="P510" s="32" t="s">
        <v>265</v>
      </c>
      <c r="Q510" s="45" t="s">
        <v>922</v>
      </c>
      <c r="R510" s="32" t="s">
        <v>254</v>
      </c>
      <c r="S510" s="45" t="s">
        <v>89</v>
      </c>
      <c r="T510" s="42" t="str">
        <f>VLOOKUP(Tabla1[[#This Row],[AREA]],Hoja1!A:B,2,FALSE)</f>
        <v>01. Alcaldía</v>
      </c>
      <c r="U510" s="45" t="s">
        <v>294</v>
      </c>
      <c r="V510" s="42" t="str">
        <f>VLOOKUP(Tabla1[[#This Row],[PROGRAMA]],Hoja1!A:B,2,FALSE)</f>
        <v>4331. Desarrollo empresarial</v>
      </c>
      <c r="W510" s="45">
        <v>22</v>
      </c>
      <c r="X510" s="45">
        <v>22799</v>
      </c>
    </row>
    <row r="511" spans="1:24" x14ac:dyDescent="0.25">
      <c r="A511" s="33">
        <v>220250001164</v>
      </c>
      <c r="B511" s="56" t="s">
        <v>349</v>
      </c>
      <c r="C511" s="34">
        <v>45699</v>
      </c>
      <c r="D511" s="33">
        <v>22025001025</v>
      </c>
      <c r="E511" s="56" t="s">
        <v>1902</v>
      </c>
      <c r="F511" s="35">
        <v>1270.5</v>
      </c>
      <c r="G511" s="56" t="s">
        <v>575</v>
      </c>
      <c r="H511" s="56" t="s">
        <v>1903</v>
      </c>
      <c r="I511" s="33">
        <v>220</v>
      </c>
      <c r="J511" s="56" t="s">
        <v>356</v>
      </c>
      <c r="K511" s="56" t="s">
        <v>356</v>
      </c>
      <c r="L511" s="56" t="s">
        <v>357</v>
      </c>
      <c r="M511" s="56" t="s">
        <v>458</v>
      </c>
      <c r="N511" s="56" t="s">
        <v>429</v>
      </c>
      <c r="O511" s="32" t="s">
        <v>310</v>
      </c>
      <c r="P511" s="32" t="s">
        <v>265</v>
      </c>
      <c r="Q511" s="45" t="s">
        <v>922</v>
      </c>
      <c r="R511" s="32" t="s">
        <v>254</v>
      </c>
      <c r="S511" s="45" t="s">
        <v>98</v>
      </c>
      <c r="T511" s="42" t="str">
        <f>VLOOKUP(Tabla1[[#This Row],[AREA]],Hoja1!A:B,2,FALSE)</f>
        <v>10. Personas mayores, familia y servicios sociales</v>
      </c>
      <c r="U511" s="45" t="s">
        <v>155</v>
      </c>
      <c r="V511" s="42" t="str">
        <f>VLOOKUP(Tabla1[[#This Row],[PROGRAMA]],Hoja1!A:B,2,FALSE)</f>
        <v>2312. Iniciativas sociales</v>
      </c>
      <c r="W511" s="45">
        <v>22</v>
      </c>
      <c r="X511" s="45">
        <v>22699</v>
      </c>
    </row>
    <row r="512" spans="1:24" x14ac:dyDescent="0.25">
      <c r="A512" s="33">
        <v>220250001177</v>
      </c>
      <c r="B512" s="56" t="s">
        <v>349</v>
      </c>
      <c r="C512" s="34">
        <v>45699</v>
      </c>
      <c r="D512" s="33">
        <v>22025000759</v>
      </c>
      <c r="E512" s="56" t="s">
        <v>1203</v>
      </c>
      <c r="F512" s="35">
        <v>1269.8499999999999</v>
      </c>
      <c r="G512" s="56" t="s">
        <v>28</v>
      </c>
      <c r="H512" s="56" t="s">
        <v>1904</v>
      </c>
      <c r="I512" s="33">
        <v>220</v>
      </c>
      <c r="J512" s="56" t="s">
        <v>356</v>
      </c>
      <c r="K512" s="56" t="s">
        <v>356</v>
      </c>
      <c r="L512" s="56" t="s">
        <v>367</v>
      </c>
      <c r="M512" s="56" t="s">
        <v>458</v>
      </c>
      <c r="N512" s="56" t="s">
        <v>429</v>
      </c>
      <c r="O512" s="32" t="s">
        <v>310</v>
      </c>
      <c r="P512" s="32" t="s">
        <v>265</v>
      </c>
      <c r="Q512" s="45" t="s">
        <v>922</v>
      </c>
      <c r="R512" s="32" t="s">
        <v>254</v>
      </c>
      <c r="S512" s="45" t="s">
        <v>89</v>
      </c>
      <c r="T512" s="42" t="str">
        <f>VLOOKUP(Tabla1[[#This Row],[AREA]],Hoja1!A:B,2,FALSE)</f>
        <v>01. Alcaldía</v>
      </c>
      <c r="U512" s="45" t="s">
        <v>212</v>
      </c>
      <c r="V512" s="42" t="str">
        <f>VLOOKUP(Tabla1[[#This Row],[PROGRAMA]],Hoja1!A:B,2,FALSE)</f>
        <v>9207. Gobierno y relaciones</v>
      </c>
      <c r="W512" s="45">
        <v>22</v>
      </c>
      <c r="X512" s="45">
        <v>22001</v>
      </c>
    </row>
    <row r="513" spans="1:24" x14ac:dyDescent="0.25">
      <c r="A513" s="33">
        <v>220250003012</v>
      </c>
      <c r="B513" s="56" t="s">
        <v>349</v>
      </c>
      <c r="C513" s="34">
        <v>45726</v>
      </c>
      <c r="D513" s="33">
        <v>22025001358</v>
      </c>
      <c r="E513" s="56" t="s">
        <v>1371</v>
      </c>
      <c r="F513" s="35">
        <v>8591</v>
      </c>
      <c r="G513" s="56" t="s">
        <v>1069</v>
      </c>
      <c r="H513" s="56" t="s">
        <v>1905</v>
      </c>
      <c r="I513" s="33">
        <v>220</v>
      </c>
      <c r="J513" s="56" t="s">
        <v>1070</v>
      </c>
      <c r="K513" s="56" t="s">
        <v>352</v>
      </c>
      <c r="L513" s="56" t="s">
        <v>357</v>
      </c>
      <c r="M513" s="56" t="s">
        <v>458</v>
      </c>
      <c r="N513" s="56" t="s">
        <v>429</v>
      </c>
      <c r="O513" s="32" t="s">
        <v>310</v>
      </c>
      <c r="P513" s="32" t="s">
        <v>265</v>
      </c>
      <c r="Q513" s="45" t="s">
        <v>922</v>
      </c>
      <c r="R513" s="32" t="s">
        <v>254</v>
      </c>
      <c r="S513" s="45" t="s">
        <v>98</v>
      </c>
      <c r="T513" s="42" t="str">
        <f>VLOOKUP(Tabla1[[#This Row],[AREA]],Hoja1!A:B,2,FALSE)</f>
        <v>10. Personas mayores, familia y servicios sociales</v>
      </c>
      <c r="U513" s="45" t="s">
        <v>158</v>
      </c>
      <c r="V513" s="42" t="str">
        <f>VLOOKUP(Tabla1[[#This Row],[PROGRAMA]],Hoja1!A:B,2,FALSE)</f>
        <v>2314. Centro de programas juveniles</v>
      </c>
      <c r="W513" s="45">
        <v>22</v>
      </c>
      <c r="X513" s="45">
        <v>22613</v>
      </c>
    </row>
    <row r="514" spans="1:24" x14ac:dyDescent="0.25">
      <c r="A514" s="33">
        <v>220249001042</v>
      </c>
      <c r="B514" s="56" t="s">
        <v>349</v>
      </c>
      <c r="C514" s="34">
        <v>45658</v>
      </c>
      <c r="D514" s="33">
        <v>22025002219</v>
      </c>
      <c r="E514" s="56" t="s">
        <v>1761</v>
      </c>
      <c r="F514" s="35">
        <v>30129</v>
      </c>
      <c r="G514" s="56" t="s">
        <v>529</v>
      </c>
      <c r="H514" s="56" t="s">
        <v>1906</v>
      </c>
      <c r="I514" s="33">
        <v>220</v>
      </c>
      <c r="J514" s="56" t="s">
        <v>356</v>
      </c>
      <c r="K514" s="56" t="s">
        <v>356</v>
      </c>
      <c r="L514" s="56" t="s">
        <v>367</v>
      </c>
      <c r="M514" s="56" t="s">
        <v>354</v>
      </c>
      <c r="N514" s="56" t="s">
        <v>355</v>
      </c>
      <c r="O514" s="32" t="s">
        <v>305</v>
      </c>
      <c r="P514" s="32" t="s">
        <v>265</v>
      </c>
      <c r="Q514" s="45" t="s">
        <v>922</v>
      </c>
      <c r="R514" s="32" t="s">
        <v>254</v>
      </c>
      <c r="S514" s="45" t="s">
        <v>291</v>
      </c>
      <c r="T514" s="42" t="str">
        <f>VLOOKUP(Tabla1[[#This Row],[AREA]],Hoja1!A:B,2,FALSE)</f>
        <v>11. Salud pública y seguridad ciudadana</v>
      </c>
      <c r="U514" s="45" t="s">
        <v>129</v>
      </c>
      <c r="V514" s="42" t="str">
        <f>VLOOKUP(Tabla1[[#This Row],[PROGRAMA]],Hoja1!A:B,2,FALSE)</f>
        <v>1321. Policía municipal</v>
      </c>
      <c r="W514" s="45">
        <v>22</v>
      </c>
      <c r="X514" s="45">
        <v>22104</v>
      </c>
    </row>
    <row r="515" spans="1:24" x14ac:dyDescent="0.25">
      <c r="A515" s="33">
        <v>220249000273</v>
      </c>
      <c r="B515" s="56" t="s">
        <v>349</v>
      </c>
      <c r="C515" s="34">
        <v>45658</v>
      </c>
      <c r="D515" s="33">
        <v>22025002257</v>
      </c>
      <c r="E515" s="56" t="s">
        <v>1466</v>
      </c>
      <c r="F515" s="35">
        <v>3565.23</v>
      </c>
      <c r="G515" s="56" t="s">
        <v>546</v>
      </c>
      <c r="H515" s="56" t="s">
        <v>1028</v>
      </c>
      <c r="I515" s="33">
        <v>220</v>
      </c>
      <c r="J515" s="56" t="s">
        <v>356</v>
      </c>
      <c r="K515" s="56" t="s">
        <v>356</v>
      </c>
      <c r="L515" s="56" t="s">
        <v>357</v>
      </c>
      <c r="M515" s="56" t="s">
        <v>354</v>
      </c>
      <c r="N515" s="56" t="s">
        <v>355</v>
      </c>
      <c r="O515" s="32" t="s">
        <v>305</v>
      </c>
      <c r="P515" s="32" t="s">
        <v>265</v>
      </c>
      <c r="Q515" s="45" t="s">
        <v>922</v>
      </c>
      <c r="R515" s="32" t="s">
        <v>254</v>
      </c>
      <c r="S515" s="45" t="s">
        <v>98</v>
      </c>
      <c r="T515" s="42" t="str">
        <f>VLOOKUP(Tabla1[[#This Row],[AREA]],Hoja1!A:B,2,FALSE)</f>
        <v>10. Personas mayores, familia y servicios sociales</v>
      </c>
      <c r="U515" s="45" t="s">
        <v>159</v>
      </c>
      <c r="V515" s="42" t="str">
        <f>VLOOKUP(Tabla1[[#This Row],[PROGRAMA]],Hoja1!A:B,2,FALSE)</f>
        <v>2315. Políticas de Igualdad e infancia</v>
      </c>
      <c r="W515" s="45">
        <v>22</v>
      </c>
      <c r="X515" s="45">
        <v>22799</v>
      </c>
    </row>
    <row r="516" spans="1:24" x14ac:dyDescent="0.25">
      <c r="A516" s="33">
        <v>220250004202</v>
      </c>
      <c r="B516" s="56" t="s">
        <v>349</v>
      </c>
      <c r="C516" s="34">
        <v>45734</v>
      </c>
      <c r="D516" s="33">
        <v>22025002578</v>
      </c>
      <c r="E516" s="56" t="s">
        <v>1220</v>
      </c>
      <c r="F516" s="35">
        <v>30008</v>
      </c>
      <c r="G516" s="56" t="s">
        <v>681</v>
      </c>
      <c r="H516" s="56" t="s">
        <v>1907</v>
      </c>
      <c r="I516" s="33">
        <v>220</v>
      </c>
      <c r="J516" s="56" t="s">
        <v>356</v>
      </c>
      <c r="K516" s="56" t="s">
        <v>356</v>
      </c>
      <c r="L516" s="56" t="s">
        <v>357</v>
      </c>
      <c r="M516" s="56" t="s">
        <v>354</v>
      </c>
      <c r="N516" s="56" t="s">
        <v>355</v>
      </c>
      <c r="O516" s="32" t="s">
        <v>305</v>
      </c>
      <c r="P516" s="32" t="s">
        <v>265</v>
      </c>
      <c r="Q516" s="45" t="s">
        <v>922</v>
      </c>
      <c r="R516" s="32" t="s">
        <v>254</v>
      </c>
      <c r="S516" s="45" t="s">
        <v>98</v>
      </c>
      <c r="T516" s="42" t="str">
        <f>VLOOKUP(Tabla1[[#This Row],[AREA]],Hoja1!A:B,2,FALSE)</f>
        <v>10. Personas mayores, familia y servicios sociales</v>
      </c>
      <c r="U516" s="45" t="s">
        <v>155</v>
      </c>
      <c r="V516" s="42" t="str">
        <f>VLOOKUP(Tabla1[[#This Row],[PROGRAMA]],Hoja1!A:B,2,FALSE)</f>
        <v>2312. Iniciativas sociales</v>
      </c>
      <c r="W516" s="45">
        <v>22</v>
      </c>
      <c r="X516" s="45">
        <v>22799</v>
      </c>
    </row>
    <row r="517" spans="1:24" x14ac:dyDescent="0.25">
      <c r="A517" s="33">
        <v>220250005016</v>
      </c>
      <c r="B517" s="56" t="s">
        <v>495</v>
      </c>
      <c r="C517" s="34">
        <v>45737</v>
      </c>
      <c r="D517" s="33">
        <v>22025001118</v>
      </c>
      <c r="E517" s="56" t="s">
        <v>1167</v>
      </c>
      <c r="F517" s="35">
        <v>114.77</v>
      </c>
      <c r="G517" s="56" t="s">
        <v>546</v>
      </c>
      <c r="H517" s="56" t="s">
        <v>1908</v>
      </c>
      <c r="I517" s="33">
        <v>240</v>
      </c>
      <c r="J517" s="56" t="s">
        <v>356</v>
      </c>
      <c r="K517" s="56" t="s">
        <v>356</v>
      </c>
      <c r="L517" s="56" t="s">
        <v>357</v>
      </c>
      <c r="M517" s="56" t="s">
        <v>354</v>
      </c>
      <c r="N517" s="56" t="s">
        <v>355</v>
      </c>
      <c r="O517" s="32" t="s">
        <v>305</v>
      </c>
      <c r="P517" s="32" t="s">
        <v>265</v>
      </c>
      <c r="Q517" s="45" t="s">
        <v>922</v>
      </c>
      <c r="R517" s="32" t="s">
        <v>254</v>
      </c>
      <c r="S517" s="45" t="s">
        <v>98</v>
      </c>
      <c r="T517" s="42" t="str">
        <f>VLOOKUP(Tabla1[[#This Row],[AREA]],Hoja1!A:B,2,FALSE)</f>
        <v>10. Personas mayores, familia y servicios sociales</v>
      </c>
      <c r="U517" s="45" t="s">
        <v>153</v>
      </c>
      <c r="V517" s="42" t="str">
        <f>VLOOKUP(Tabla1[[#This Row],[PROGRAMA]],Hoja1!A:B,2,FALSE)</f>
        <v>2311. Intervención social</v>
      </c>
      <c r="W517" s="45">
        <v>22</v>
      </c>
      <c r="X517" s="45">
        <v>22799</v>
      </c>
    </row>
    <row r="518" spans="1:24" x14ac:dyDescent="0.25">
      <c r="A518" s="33">
        <v>220250005017</v>
      </c>
      <c r="B518" s="56" t="s">
        <v>495</v>
      </c>
      <c r="C518" s="34">
        <v>45737</v>
      </c>
      <c r="D518" s="33">
        <v>22025001178</v>
      </c>
      <c r="E518" s="56" t="s">
        <v>1167</v>
      </c>
      <c r="F518" s="35">
        <v>524.32000000000005</v>
      </c>
      <c r="G518" s="56" t="s">
        <v>546</v>
      </c>
      <c r="H518" s="56" t="s">
        <v>1909</v>
      </c>
      <c r="I518" s="33">
        <v>240</v>
      </c>
      <c r="J518" s="56" t="s">
        <v>356</v>
      </c>
      <c r="K518" s="56" t="s">
        <v>356</v>
      </c>
      <c r="L518" s="56" t="s">
        <v>357</v>
      </c>
      <c r="M518" s="56" t="s">
        <v>458</v>
      </c>
      <c r="N518" s="56" t="s">
        <v>429</v>
      </c>
      <c r="O518" s="32" t="s">
        <v>310</v>
      </c>
      <c r="P518" s="32" t="s">
        <v>265</v>
      </c>
      <c r="Q518" s="45" t="s">
        <v>922</v>
      </c>
      <c r="R518" s="32" t="s">
        <v>254</v>
      </c>
      <c r="S518" s="45" t="s">
        <v>98</v>
      </c>
      <c r="T518" s="42" t="str">
        <f>VLOOKUP(Tabla1[[#This Row],[AREA]],Hoja1!A:B,2,FALSE)</f>
        <v>10. Personas mayores, familia y servicios sociales</v>
      </c>
      <c r="U518" s="45" t="s">
        <v>153</v>
      </c>
      <c r="V518" s="42" t="str">
        <f>VLOOKUP(Tabla1[[#This Row],[PROGRAMA]],Hoja1!A:B,2,FALSE)</f>
        <v>2311. Intervención social</v>
      </c>
      <c r="W518" s="45">
        <v>22</v>
      </c>
      <c r="X518" s="45">
        <v>22799</v>
      </c>
    </row>
    <row r="519" spans="1:24" x14ac:dyDescent="0.25">
      <c r="A519" s="33">
        <v>220249000940</v>
      </c>
      <c r="B519" s="56" t="s">
        <v>349</v>
      </c>
      <c r="C519" s="34">
        <v>45658</v>
      </c>
      <c r="D519" s="33">
        <v>22025002138</v>
      </c>
      <c r="E519" s="56" t="s">
        <v>1346</v>
      </c>
      <c r="F519" s="35">
        <v>25489.3</v>
      </c>
      <c r="G519" s="56" t="s">
        <v>379</v>
      </c>
      <c r="H519" s="56" t="s">
        <v>1912</v>
      </c>
      <c r="I519" s="33">
        <v>220</v>
      </c>
      <c r="J519" s="56" t="s">
        <v>356</v>
      </c>
      <c r="K519" s="56" t="s">
        <v>356</v>
      </c>
      <c r="L519" s="56" t="s">
        <v>367</v>
      </c>
      <c r="M519" s="56" t="s">
        <v>354</v>
      </c>
      <c r="N519" s="56" t="s">
        <v>355</v>
      </c>
      <c r="O519" s="32" t="s">
        <v>305</v>
      </c>
      <c r="P519" s="32" t="s">
        <v>265</v>
      </c>
      <c r="Q519" s="45" t="s">
        <v>922</v>
      </c>
      <c r="R519" s="32" t="s">
        <v>254</v>
      </c>
      <c r="S519" s="45" t="s">
        <v>98</v>
      </c>
      <c r="T519" s="42" t="str">
        <f>VLOOKUP(Tabla1[[#This Row],[AREA]],Hoja1!A:B,2,FALSE)</f>
        <v>10. Personas mayores, familia y servicios sociales</v>
      </c>
      <c r="U519" s="45" t="s">
        <v>153</v>
      </c>
      <c r="V519" s="42" t="str">
        <f>VLOOKUP(Tabla1[[#This Row],[PROGRAMA]],Hoja1!A:B,2,FALSE)</f>
        <v>2311. Intervención social</v>
      </c>
      <c r="W519" s="45">
        <v>21</v>
      </c>
      <c r="X519" s="45">
        <v>213</v>
      </c>
    </row>
    <row r="520" spans="1:24" x14ac:dyDescent="0.25">
      <c r="A520" s="33">
        <v>220249000941</v>
      </c>
      <c r="B520" s="56" t="s">
        <v>349</v>
      </c>
      <c r="C520" s="34">
        <v>45658</v>
      </c>
      <c r="D520" s="33">
        <v>22025002139</v>
      </c>
      <c r="E520" s="56" t="s">
        <v>1346</v>
      </c>
      <c r="F520" s="35">
        <v>682.93</v>
      </c>
      <c r="G520" s="56" t="s">
        <v>379</v>
      </c>
      <c r="H520" s="56" t="s">
        <v>1913</v>
      </c>
      <c r="I520" s="33">
        <v>220</v>
      </c>
      <c r="J520" s="56" t="s">
        <v>356</v>
      </c>
      <c r="K520" s="56" t="s">
        <v>356</v>
      </c>
      <c r="L520" s="56" t="s">
        <v>367</v>
      </c>
      <c r="M520" s="56" t="s">
        <v>354</v>
      </c>
      <c r="N520" s="56" t="s">
        <v>355</v>
      </c>
      <c r="O520" s="32" t="s">
        <v>305</v>
      </c>
      <c r="P520" s="32" t="s">
        <v>265</v>
      </c>
      <c r="Q520" s="45" t="s">
        <v>922</v>
      </c>
      <c r="R520" s="32" t="s">
        <v>254</v>
      </c>
      <c r="S520" s="45" t="s">
        <v>98</v>
      </c>
      <c r="T520" s="42" t="str">
        <f>VLOOKUP(Tabla1[[#This Row],[AREA]],Hoja1!A:B,2,FALSE)</f>
        <v>10. Personas mayores, familia y servicios sociales</v>
      </c>
      <c r="U520" s="45" t="s">
        <v>153</v>
      </c>
      <c r="V520" s="42" t="str">
        <f>VLOOKUP(Tabla1[[#This Row],[PROGRAMA]],Hoja1!A:B,2,FALSE)</f>
        <v>2311. Intervención social</v>
      </c>
      <c r="W520" s="45">
        <v>21</v>
      </c>
      <c r="X520" s="45">
        <v>213</v>
      </c>
    </row>
    <row r="521" spans="1:24" x14ac:dyDescent="0.25">
      <c r="A521" s="33">
        <v>220249000942</v>
      </c>
      <c r="B521" s="56" t="s">
        <v>349</v>
      </c>
      <c r="C521" s="34">
        <v>45658</v>
      </c>
      <c r="D521" s="33">
        <v>22025002140</v>
      </c>
      <c r="E521" s="56" t="s">
        <v>1346</v>
      </c>
      <c r="F521" s="35">
        <v>476.97</v>
      </c>
      <c r="G521" s="56" t="s">
        <v>379</v>
      </c>
      <c r="H521" s="56" t="s">
        <v>1914</v>
      </c>
      <c r="I521" s="33">
        <v>220</v>
      </c>
      <c r="J521" s="56" t="s">
        <v>356</v>
      </c>
      <c r="K521" s="56" t="s">
        <v>356</v>
      </c>
      <c r="L521" s="56" t="s">
        <v>367</v>
      </c>
      <c r="M521" s="56" t="s">
        <v>354</v>
      </c>
      <c r="N521" s="56" t="s">
        <v>355</v>
      </c>
      <c r="O521" s="32" t="s">
        <v>305</v>
      </c>
      <c r="P521" s="32" t="s">
        <v>265</v>
      </c>
      <c r="Q521" s="45" t="s">
        <v>922</v>
      </c>
      <c r="R521" s="32" t="s">
        <v>254</v>
      </c>
      <c r="S521" s="45" t="s">
        <v>98</v>
      </c>
      <c r="T521" s="42" t="str">
        <f>VLOOKUP(Tabla1[[#This Row],[AREA]],Hoja1!A:B,2,FALSE)</f>
        <v>10. Personas mayores, familia y servicios sociales</v>
      </c>
      <c r="U521" s="45" t="s">
        <v>153</v>
      </c>
      <c r="V521" s="42" t="str">
        <f>VLOOKUP(Tabla1[[#This Row],[PROGRAMA]],Hoja1!A:B,2,FALSE)</f>
        <v>2311. Intervención social</v>
      </c>
      <c r="W521" s="45">
        <v>21</v>
      </c>
      <c r="X521" s="45">
        <v>213</v>
      </c>
    </row>
    <row r="522" spans="1:24" x14ac:dyDescent="0.25">
      <c r="A522" s="33">
        <v>220249000943</v>
      </c>
      <c r="B522" s="56" t="s">
        <v>349</v>
      </c>
      <c r="C522" s="34">
        <v>45658</v>
      </c>
      <c r="D522" s="33">
        <v>22025002141</v>
      </c>
      <c r="E522" s="56" t="s">
        <v>1410</v>
      </c>
      <c r="F522" s="35">
        <v>644.12</v>
      </c>
      <c r="G522" s="56" t="s">
        <v>379</v>
      </c>
      <c r="H522" s="56" t="s">
        <v>1915</v>
      </c>
      <c r="I522" s="33">
        <v>220</v>
      </c>
      <c r="J522" s="56" t="s">
        <v>356</v>
      </c>
      <c r="K522" s="56" t="s">
        <v>356</v>
      </c>
      <c r="L522" s="56" t="s">
        <v>367</v>
      </c>
      <c r="M522" s="56" t="s">
        <v>354</v>
      </c>
      <c r="N522" s="56" t="s">
        <v>380</v>
      </c>
      <c r="O522" s="32" t="s">
        <v>305</v>
      </c>
      <c r="P522" s="32" t="s">
        <v>265</v>
      </c>
      <c r="Q522" s="45" t="s">
        <v>922</v>
      </c>
      <c r="R522" s="32" t="s">
        <v>254</v>
      </c>
      <c r="S522" s="45" t="s">
        <v>93</v>
      </c>
      <c r="T522" s="42" t="str">
        <f>VLOOKUP(Tabla1[[#This Row],[AREA]],Hoja1!A:B,2,FALSE)</f>
        <v>04. Hacienda, personal y modernización administrativa</v>
      </c>
      <c r="U522" s="45" t="s">
        <v>209</v>
      </c>
      <c r="V522" s="42" t="str">
        <f>VLOOKUP(Tabla1[[#This Row],[PROGRAMA]],Hoja1!A:B,2,FALSE)</f>
        <v>9204. Tecnologías de la información y comunicación</v>
      </c>
      <c r="W522" s="45">
        <v>21</v>
      </c>
      <c r="X522" s="45">
        <v>213</v>
      </c>
    </row>
    <row r="523" spans="1:24" x14ac:dyDescent="0.25">
      <c r="A523" s="33">
        <v>220249000944</v>
      </c>
      <c r="B523" s="56" t="s">
        <v>349</v>
      </c>
      <c r="C523" s="34">
        <v>45658</v>
      </c>
      <c r="D523" s="33">
        <v>22025002142</v>
      </c>
      <c r="E523" s="56" t="s">
        <v>1412</v>
      </c>
      <c r="F523" s="35">
        <v>3360.48</v>
      </c>
      <c r="G523" s="56" t="s">
        <v>379</v>
      </c>
      <c r="H523" s="56" t="s">
        <v>1916</v>
      </c>
      <c r="I523" s="33">
        <v>220</v>
      </c>
      <c r="J523" s="56" t="s">
        <v>356</v>
      </c>
      <c r="K523" s="56" t="s">
        <v>356</v>
      </c>
      <c r="L523" s="56" t="s">
        <v>367</v>
      </c>
      <c r="M523" s="56" t="s">
        <v>354</v>
      </c>
      <c r="N523" s="56" t="s">
        <v>355</v>
      </c>
      <c r="O523" s="32" t="s">
        <v>305</v>
      </c>
      <c r="P523" s="32" t="s">
        <v>265</v>
      </c>
      <c r="Q523" s="45" t="s">
        <v>922</v>
      </c>
      <c r="R523" s="32" t="s">
        <v>254</v>
      </c>
      <c r="S523" s="45" t="s">
        <v>94</v>
      </c>
      <c r="T523" s="42" t="str">
        <f>VLOOKUP(Tabla1[[#This Row],[AREA]],Hoja1!A:B,2,FALSE)</f>
        <v>06. Educación y cultura</v>
      </c>
      <c r="U523" s="45" t="s">
        <v>176</v>
      </c>
      <c r="V523" s="42" t="str">
        <f>VLOOKUP(Tabla1[[#This Row],[PROGRAMA]],Hoja1!A:B,2,FALSE)</f>
        <v>3321. Bibliotecas públicas</v>
      </c>
      <c r="W523" s="45">
        <v>21</v>
      </c>
      <c r="X523" s="45">
        <v>213</v>
      </c>
    </row>
    <row r="524" spans="1:24" x14ac:dyDescent="0.25">
      <c r="A524" s="33">
        <v>220249000945</v>
      </c>
      <c r="B524" s="56" t="s">
        <v>349</v>
      </c>
      <c r="C524" s="34">
        <v>45658</v>
      </c>
      <c r="D524" s="33">
        <v>22025002143</v>
      </c>
      <c r="E524" s="56" t="s">
        <v>1400</v>
      </c>
      <c r="F524" s="35">
        <v>11320</v>
      </c>
      <c r="G524" s="56" t="s">
        <v>379</v>
      </c>
      <c r="H524" s="56" t="s">
        <v>1917</v>
      </c>
      <c r="I524" s="33">
        <v>220</v>
      </c>
      <c r="J524" s="56" t="s">
        <v>356</v>
      </c>
      <c r="K524" s="56" t="s">
        <v>356</v>
      </c>
      <c r="L524" s="56" t="s">
        <v>357</v>
      </c>
      <c r="M524" s="56" t="s">
        <v>354</v>
      </c>
      <c r="N524" s="56" t="s">
        <v>355</v>
      </c>
      <c r="O524" s="32" t="s">
        <v>305</v>
      </c>
      <c r="P524" s="32" t="s">
        <v>265</v>
      </c>
      <c r="Q524" s="45" t="s">
        <v>922</v>
      </c>
      <c r="R524" s="32" t="s">
        <v>254</v>
      </c>
      <c r="S524" s="45" t="s">
        <v>95</v>
      </c>
      <c r="T524" s="42" t="str">
        <f>VLOOKUP(Tabla1[[#This Row],[AREA]],Hoja1!A:B,2,FALSE)</f>
        <v>07. Medio ambiente</v>
      </c>
      <c r="U524" s="45" t="s">
        <v>151</v>
      </c>
      <c r="V524" s="42" t="str">
        <f>VLOOKUP(Tabla1[[#This Row],[PROGRAMA]],Hoja1!A:B,2,FALSE)</f>
        <v>1721. Protección del medio ambiente</v>
      </c>
      <c r="W524" s="45">
        <v>20</v>
      </c>
      <c r="X524" s="45">
        <v>203</v>
      </c>
    </row>
    <row r="525" spans="1:24" x14ac:dyDescent="0.25">
      <c r="A525" s="33">
        <v>220249000946</v>
      </c>
      <c r="B525" s="56" t="s">
        <v>349</v>
      </c>
      <c r="C525" s="34">
        <v>45658</v>
      </c>
      <c r="D525" s="33">
        <v>22025002144</v>
      </c>
      <c r="E525" s="56" t="s">
        <v>1335</v>
      </c>
      <c r="F525" s="35">
        <v>902.52</v>
      </c>
      <c r="G525" s="56" t="s">
        <v>379</v>
      </c>
      <c r="H525" s="56" t="s">
        <v>1918</v>
      </c>
      <c r="I525" s="33">
        <v>220</v>
      </c>
      <c r="J525" s="56" t="s">
        <v>356</v>
      </c>
      <c r="K525" s="56" t="s">
        <v>356</v>
      </c>
      <c r="L525" s="56" t="s">
        <v>357</v>
      </c>
      <c r="M525" s="56" t="s">
        <v>354</v>
      </c>
      <c r="N525" s="56" t="s">
        <v>355</v>
      </c>
      <c r="O525" s="32" t="s">
        <v>305</v>
      </c>
      <c r="P525" s="32" t="s">
        <v>265</v>
      </c>
      <c r="Q525" s="45" t="s">
        <v>922</v>
      </c>
      <c r="R525" s="32" t="s">
        <v>254</v>
      </c>
      <c r="S525" s="45" t="s">
        <v>89</v>
      </c>
      <c r="T525" s="42" t="str">
        <f>VLOOKUP(Tabla1[[#This Row],[AREA]],Hoja1!A:B,2,FALSE)</f>
        <v>01. Alcaldía</v>
      </c>
      <c r="U525" s="45" t="s">
        <v>208</v>
      </c>
      <c r="V525" s="42" t="str">
        <f>VLOOKUP(Tabla1[[#This Row],[PROGRAMA]],Hoja1!A:B,2,FALSE)</f>
        <v>9203. Unidad de régimen interior</v>
      </c>
      <c r="W525" s="45">
        <v>21</v>
      </c>
      <c r="X525" s="45">
        <v>213</v>
      </c>
    </row>
    <row r="526" spans="1:24" x14ac:dyDescent="0.25">
      <c r="A526" s="33">
        <v>220249000947</v>
      </c>
      <c r="B526" s="56" t="s">
        <v>349</v>
      </c>
      <c r="C526" s="34">
        <v>45658</v>
      </c>
      <c r="D526" s="33">
        <v>22025002145</v>
      </c>
      <c r="E526" s="56" t="s">
        <v>1426</v>
      </c>
      <c r="F526" s="35">
        <v>732.48</v>
      </c>
      <c r="G526" s="56" t="s">
        <v>379</v>
      </c>
      <c r="H526" s="56" t="s">
        <v>1919</v>
      </c>
      <c r="I526" s="33">
        <v>220</v>
      </c>
      <c r="J526" s="56" t="s">
        <v>356</v>
      </c>
      <c r="K526" s="56" t="s">
        <v>356</v>
      </c>
      <c r="L526" s="56" t="s">
        <v>357</v>
      </c>
      <c r="M526" s="56" t="s">
        <v>354</v>
      </c>
      <c r="N526" s="56" t="s">
        <v>355</v>
      </c>
      <c r="O526" s="32" t="s">
        <v>305</v>
      </c>
      <c r="P526" s="32" t="s">
        <v>265</v>
      </c>
      <c r="Q526" s="45" t="s">
        <v>922</v>
      </c>
      <c r="R526" s="32" t="s">
        <v>254</v>
      </c>
      <c r="S526" s="45" t="s">
        <v>89</v>
      </c>
      <c r="T526" s="42" t="str">
        <f>VLOOKUP(Tabla1[[#This Row],[AREA]],Hoja1!A:B,2,FALSE)</f>
        <v>01. Alcaldía</v>
      </c>
      <c r="U526" s="45" t="s">
        <v>208</v>
      </c>
      <c r="V526" s="42" t="str">
        <f>VLOOKUP(Tabla1[[#This Row],[PROGRAMA]],Hoja1!A:B,2,FALSE)</f>
        <v>9203. Unidad de régimen interior</v>
      </c>
      <c r="W526" s="45">
        <v>20</v>
      </c>
      <c r="X526" s="45">
        <v>203</v>
      </c>
    </row>
    <row r="527" spans="1:24" x14ac:dyDescent="0.25">
      <c r="A527" s="33">
        <v>220249000948</v>
      </c>
      <c r="B527" s="56" t="s">
        <v>349</v>
      </c>
      <c r="C527" s="34">
        <v>45658</v>
      </c>
      <c r="D527" s="33">
        <v>22025002146</v>
      </c>
      <c r="E527" s="56" t="s">
        <v>1396</v>
      </c>
      <c r="F527" s="35">
        <v>2608.15</v>
      </c>
      <c r="G527" s="56" t="s">
        <v>379</v>
      </c>
      <c r="H527" s="56" t="s">
        <v>1920</v>
      </c>
      <c r="I527" s="33">
        <v>220</v>
      </c>
      <c r="J527" s="56" t="s">
        <v>356</v>
      </c>
      <c r="K527" s="56" t="s">
        <v>356</v>
      </c>
      <c r="L527" s="56" t="s">
        <v>367</v>
      </c>
      <c r="M527" s="56" t="s">
        <v>354</v>
      </c>
      <c r="N527" s="56" t="s">
        <v>355</v>
      </c>
      <c r="O527" s="32" t="s">
        <v>305</v>
      </c>
      <c r="P527" s="32" t="s">
        <v>265</v>
      </c>
      <c r="Q527" s="45" t="s">
        <v>922</v>
      </c>
      <c r="R527" s="32" t="s">
        <v>254</v>
      </c>
      <c r="S527" s="45" t="s">
        <v>98</v>
      </c>
      <c r="T527" s="42" t="str">
        <f>VLOOKUP(Tabla1[[#This Row],[AREA]],Hoja1!A:B,2,FALSE)</f>
        <v>10. Personas mayores, familia y servicios sociales</v>
      </c>
      <c r="U527" s="45" t="s">
        <v>157</v>
      </c>
      <c r="V527" s="42" t="str">
        <f>VLOOKUP(Tabla1[[#This Row],[PROGRAMA]],Hoja1!A:B,2,FALSE)</f>
        <v>2313. Dirección del área de personas mayores, familia y servicios sociales</v>
      </c>
      <c r="W527" s="45">
        <v>21</v>
      </c>
      <c r="X527" s="45">
        <v>213</v>
      </c>
    </row>
    <row r="528" spans="1:24" x14ac:dyDescent="0.25">
      <c r="A528" s="33">
        <v>220249000949</v>
      </c>
      <c r="B528" s="56" t="s">
        <v>349</v>
      </c>
      <c r="C528" s="34">
        <v>45658</v>
      </c>
      <c r="D528" s="33">
        <v>22025002147</v>
      </c>
      <c r="E528" s="56" t="s">
        <v>1417</v>
      </c>
      <c r="F528" s="35">
        <v>2052.89</v>
      </c>
      <c r="G528" s="56" t="s">
        <v>379</v>
      </c>
      <c r="H528" s="56" t="s">
        <v>1921</v>
      </c>
      <c r="I528" s="33">
        <v>220</v>
      </c>
      <c r="J528" s="56" t="s">
        <v>356</v>
      </c>
      <c r="K528" s="56" t="s">
        <v>356</v>
      </c>
      <c r="L528" s="56" t="s">
        <v>357</v>
      </c>
      <c r="M528" s="56" t="s">
        <v>354</v>
      </c>
      <c r="N528" s="56" t="s">
        <v>355</v>
      </c>
      <c r="O528" s="32" t="s">
        <v>305</v>
      </c>
      <c r="P528" s="32" t="s">
        <v>265</v>
      </c>
      <c r="Q528" s="45" t="s">
        <v>922</v>
      </c>
      <c r="R528" s="32" t="s">
        <v>254</v>
      </c>
      <c r="S528" s="45" t="s">
        <v>291</v>
      </c>
      <c r="T528" s="42" t="str">
        <f>VLOOKUP(Tabla1[[#This Row],[AREA]],Hoja1!A:B,2,FALSE)</f>
        <v>11. Salud pública y seguridad ciudadana</v>
      </c>
      <c r="U528" s="45" t="s">
        <v>135</v>
      </c>
      <c r="V528" s="42" t="str">
        <f>VLOOKUP(Tabla1[[#This Row],[PROGRAMA]],Hoja1!A:B,2,FALSE)</f>
        <v>1361. Prevención y extinción de incencios</v>
      </c>
      <c r="W528" s="45">
        <v>21</v>
      </c>
      <c r="X528" s="45">
        <v>213</v>
      </c>
    </row>
    <row r="529" spans="1:24" x14ac:dyDescent="0.25">
      <c r="A529" s="33">
        <v>220249000951</v>
      </c>
      <c r="B529" s="56" t="s">
        <v>349</v>
      </c>
      <c r="C529" s="34">
        <v>45658</v>
      </c>
      <c r="D529" s="33">
        <v>22025002148</v>
      </c>
      <c r="E529" s="56" t="s">
        <v>1414</v>
      </c>
      <c r="F529" s="35">
        <v>4000</v>
      </c>
      <c r="G529" s="56" t="s">
        <v>379</v>
      </c>
      <c r="H529" s="56" t="s">
        <v>1922</v>
      </c>
      <c r="I529" s="33">
        <v>220</v>
      </c>
      <c r="J529" s="56" t="s">
        <v>356</v>
      </c>
      <c r="K529" s="56" t="s">
        <v>356</v>
      </c>
      <c r="L529" s="56" t="s">
        <v>357</v>
      </c>
      <c r="M529" s="56" t="s">
        <v>354</v>
      </c>
      <c r="N529" s="56" t="s">
        <v>355</v>
      </c>
      <c r="O529" s="32" t="s">
        <v>305</v>
      </c>
      <c r="P529" s="32" t="s">
        <v>265</v>
      </c>
      <c r="Q529" s="45" t="s">
        <v>922</v>
      </c>
      <c r="R529" s="32" t="s">
        <v>254</v>
      </c>
      <c r="S529" s="45" t="s">
        <v>291</v>
      </c>
      <c r="T529" s="42" t="str">
        <f>VLOOKUP(Tabla1[[#This Row],[AREA]],Hoja1!A:B,2,FALSE)</f>
        <v>11. Salud pública y seguridad ciudadana</v>
      </c>
      <c r="U529" s="45" t="s">
        <v>141</v>
      </c>
      <c r="V529" s="42" t="str">
        <f>VLOOKUP(Tabla1[[#This Row],[PROGRAMA]],Hoja1!A:B,2,FALSE)</f>
        <v>1621. Recogida de residuos</v>
      </c>
      <c r="W529" s="45">
        <v>21</v>
      </c>
      <c r="X529" s="45">
        <v>213</v>
      </c>
    </row>
    <row r="530" spans="1:24" x14ac:dyDescent="0.25">
      <c r="A530" s="33">
        <v>220249000953</v>
      </c>
      <c r="B530" s="56" t="s">
        <v>349</v>
      </c>
      <c r="C530" s="34">
        <v>45658</v>
      </c>
      <c r="D530" s="33">
        <v>22025002149</v>
      </c>
      <c r="E530" s="56" t="s">
        <v>1405</v>
      </c>
      <c r="F530" s="35">
        <v>5375</v>
      </c>
      <c r="G530" s="56" t="s">
        <v>379</v>
      </c>
      <c r="H530" s="56" t="s">
        <v>1923</v>
      </c>
      <c r="I530" s="33">
        <v>220</v>
      </c>
      <c r="J530" s="56" t="s">
        <v>356</v>
      </c>
      <c r="K530" s="56" t="s">
        <v>356</v>
      </c>
      <c r="L530" s="56" t="s">
        <v>367</v>
      </c>
      <c r="M530" s="56" t="s">
        <v>354</v>
      </c>
      <c r="N530" s="56" t="s">
        <v>380</v>
      </c>
      <c r="O530" s="32" t="s">
        <v>305</v>
      </c>
      <c r="P530" s="32" t="s">
        <v>265</v>
      </c>
      <c r="Q530" s="45" t="s">
        <v>922</v>
      </c>
      <c r="R530" s="32" t="s">
        <v>254</v>
      </c>
      <c r="S530" s="45" t="s">
        <v>291</v>
      </c>
      <c r="T530" s="42" t="str">
        <f>VLOOKUP(Tabla1[[#This Row],[AREA]],Hoja1!A:B,2,FALSE)</f>
        <v>11. Salud pública y seguridad ciudadana</v>
      </c>
      <c r="U530" s="45" t="s">
        <v>164</v>
      </c>
      <c r="V530" s="42" t="str">
        <f>VLOOKUP(Tabla1[[#This Row],[PROGRAMA]],Hoja1!A:B,2,FALSE)</f>
        <v>3111. Protección de la salubridad pública</v>
      </c>
      <c r="W530" s="45">
        <v>20</v>
      </c>
      <c r="X530" s="45">
        <v>203</v>
      </c>
    </row>
    <row r="531" spans="1:24" x14ac:dyDescent="0.25">
      <c r="A531" s="33">
        <v>220249000954</v>
      </c>
      <c r="B531" s="56" t="s">
        <v>349</v>
      </c>
      <c r="C531" s="34">
        <v>45658</v>
      </c>
      <c r="D531" s="33">
        <v>22025002150</v>
      </c>
      <c r="E531" s="56" t="s">
        <v>1413</v>
      </c>
      <c r="F531" s="35">
        <v>2641.77</v>
      </c>
      <c r="G531" s="56" t="s">
        <v>379</v>
      </c>
      <c r="H531" s="56" t="s">
        <v>1924</v>
      </c>
      <c r="I531" s="33">
        <v>220</v>
      </c>
      <c r="J531" s="56" t="s">
        <v>356</v>
      </c>
      <c r="K531" s="56" t="s">
        <v>356</v>
      </c>
      <c r="L531" s="56" t="s">
        <v>367</v>
      </c>
      <c r="M531" s="56" t="s">
        <v>354</v>
      </c>
      <c r="N531" s="56" t="s">
        <v>355</v>
      </c>
      <c r="O531" s="32" t="s">
        <v>305</v>
      </c>
      <c r="P531" s="32" t="s">
        <v>265</v>
      </c>
      <c r="Q531" s="45" t="s">
        <v>922</v>
      </c>
      <c r="R531" s="32" t="s">
        <v>254</v>
      </c>
      <c r="S531" s="45" t="s">
        <v>97</v>
      </c>
      <c r="T531" s="42" t="str">
        <f>VLOOKUP(Tabla1[[#This Row],[AREA]],Hoja1!A:B,2,FALSE)</f>
        <v>09. Turismo, eventos y marca ciudad</v>
      </c>
      <c r="U531" s="45" t="s">
        <v>920</v>
      </c>
      <c r="V531" s="42" t="str">
        <f>VLOOKUP(Tabla1[[#This Row],[PROGRAMA]],Hoja1!A:B,2,FALSE)</f>
        <v>4332. Dirección del área de turismo, eventos y marca ciudad</v>
      </c>
      <c r="W531" s="45">
        <v>21</v>
      </c>
      <c r="X531" s="45">
        <v>213</v>
      </c>
    </row>
    <row r="532" spans="1:24" x14ac:dyDescent="0.25">
      <c r="A532" s="33">
        <v>220249000955</v>
      </c>
      <c r="B532" s="56" t="s">
        <v>349</v>
      </c>
      <c r="C532" s="34">
        <v>45658</v>
      </c>
      <c r="D532" s="33">
        <v>22025002151</v>
      </c>
      <c r="E532" s="56" t="s">
        <v>1398</v>
      </c>
      <c r="F532" s="35">
        <v>5500</v>
      </c>
      <c r="G532" s="56" t="s">
        <v>379</v>
      </c>
      <c r="H532" s="56" t="s">
        <v>1925</v>
      </c>
      <c r="I532" s="33">
        <v>220</v>
      </c>
      <c r="J532" s="56" t="s">
        <v>356</v>
      </c>
      <c r="K532" s="56" t="s">
        <v>356</v>
      </c>
      <c r="L532" s="56" t="s">
        <v>367</v>
      </c>
      <c r="M532" s="56" t="s">
        <v>354</v>
      </c>
      <c r="N532" s="56" t="s">
        <v>355</v>
      </c>
      <c r="O532" s="32" t="s">
        <v>305</v>
      </c>
      <c r="P532" s="32" t="s">
        <v>265</v>
      </c>
      <c r="Q532" s="45" t="s">
        <v>922</v>
      </c>
      <c r="R532" s="32" t="s">
        <v>254</v>
      </c>
      <c r="S532" s="45" t="s">
        <v>89</v>
      </c>
      <c r="T532" s="42" t="str">
        <f>VLOOKUP(Tabla1[[#This Row],[AREA]],Hoja1!A:B,2,FALSE)</f>
        <v>01. Alcaldía</v>
      </c>
      <c r="U532" s="45" t="s">
        <v>294</v>
      </c>
      <c r="V532" s="42" t="str">
        <f>VLOOKUP(Tabla1[[#This Row],[PROGRAMA]],Hoja1!A:B,2,FALSE)</f>
        <v>4331. Desarrollo empresarial</v>
      </c>
      <c r="W532" s="45">
        <v>20</v>
      </c>
      <c r="X532" s="45">
        <v>203</v>
      </c>
    </row>
    <row r="533" spans="1:24" x14ac:dyDescent="0.25">
      <c r="A533" s="33">
        <v>220249000956</v>
      </c>
      <c r="B533" s="56" t="s">
        <v>349</v>
      </c>
      <c r="C533" s="34">
        <v>45658</v>
      </c>
      <c r="D533" s="33">
        <v>22025002152</v>
      </c>
      <c r="E533" s="56" t="s">
        <v>1427</v>
      </c>
      <c r="F533" s="35">
        <v>1850</v>
      </c>
      <c r="G533" s="56" t="s">
        <v>379</v>
      </c>
      <c r="H533" s="56" t="s">
        <v>1926</v>
      </c>
      <c r="I533" s="33">
        <v>220</v>
      </c>
      <c r="J533" s="56" t="s">
        <v>356</v>
      </c>
      <c r="K533" s="56" t="s">
        <v>356</v>
      </c>
      <c r="L533" s="56" t="s">
        <v>357</v>
      </c>
      <c r="M533" s="56" t="s">
        <v>354</v>
      </c>
      <c r="N533" s="56" t="s">
        <v>355</v>
      </c>
      <c r="O533" s="32" t="s">
        <v>305</v>
      </c>
      <c r="P533" s="32" t="s">
        <v>265</v>
      </c>
      <c r="Q533" s="45" t="s">
        <v>922</v>
      </c>
      <c r="R533" s="32" t="s">
        <v>254</v>
      </c>
      <c r="S533" s="45" t="s">
        <v>290</v>
      </c>
      <c r="T533" s="42" t="str">
        <f>VLOOKUP(Tabla1[[#This Row],[AREA]],Hoja1!A:B,2,FALSE)</f>
        <v>05. Comercio, mercados y consumo</v>
      </c>
      <c r="U533" s="45" t="s">
        <v>197</v>
      </c>
      <c r="V533" s="42" t="str">
        <f>VLOOKUP(Tabla1[[#This Row],[PROGRAMA]],Hoja1!A:B,2,FALSE)</f>
        <v>4312. Mercados</v>
      </c>
      <c r="W533" s="45">
        <v>20</v>
      </c>
      <c r="X533" s="45">
        <v>203</v>
      </c>
    </row>
    <row r="534" spans="1:24" x14ac:dyDescent="0.25">
      <c r="A534" s="33">
        <v>220249000957</v>
      </c>
      <c r="B534" s="56" t="s">
        <v>349</v>
      </c>
      <c r="C534" s="34">
        <v>45658</v>
      </c>
      <c r="D534" s="33">
        <v>22025002153</v>
      </c>
      <c r="E534" s="56" t="s">
        <v>1411</v>
      </c>
      <c r="F534" s="35">
        <v>2796.79</v>
      </c>
      <c r="G534" s="56" t="s">
        <v>379</v>
      </c>
      <c r="H534" s="56" t="s">
        <v>1927</v>
      </c>
      <c r="I534" s="33">
        <v>220</v>
      </c>
      <c r="J534" s="56" t="s">
        <v>356</v>
      </c>
      <c r="K534" s="56" t="s">
        <v>356</v>
      </c>
      <c r="L534" s="56" t="s">
        <v>367</v>
      </c>
      <c r="M534" s="56" t="s">
        <v>354</v>
      </c>
      <c r="N534" s="56" t="s">
        <v>355</v>
      </c>
      <c r="O534" s="32" t="s">
        <v>305</v>
      </c>
      <c r="P534" s="32" t="s">
        <v>265</v>
      </c>
      <c r="Q534" s="45" t="s">
        <v>922</v>
      </c>
      <c r="R534" s="32" t="s">
        <v>254</v>
      </c>
      <c r="S534" s="45" t="s">
        <v>98</v>
      </c>
      <c r="T534" s="42" t="str">
        <f>VLOOKUP(Tabla1[[#This Row],[AREA]],Hoja1!A:B,2,FALSE)</f>
        <v>10. Personas mayores, familia y servicios sociales</v>
      </c>
      <c r="U534" s="45" t="s">
        <v>159</v>
      </c>
      <c r="V534" s="42" t="str">
        <f>VLOOKUP(Tabla1[[#This Row],[PROGRAMA]],Hoja1!A:B,2,FALSE)</f>
        <v>2315. Políticas de Igualdad e infancia</v>
      </c>
      <c r="W534" s="45">
        <v>21</v>
      </c>
      <c r="X534" s="45">
        <v>213</v>
      </c>
    </row>
    <row r="535" spans="1:24" x14ac:dyDescent="0.25">
      <c r="A535" s="33">
        <v>220249000958</v>
      </c>
      <c r="B535" s="56" t="s">
        <v>349</v>
      </c>
      <c r="C535" s="34">
        <v>45658</v>
      </c>
      <c r="D535" s="33">
        <v>22025002154</v>
      </c>
      <c r="E535" s="56" t="s">
        <v>1317</v>
      </c>
      <c r="F535" s="35">
        <v>17000</v>
      </c>
      <c r="G535" s="56" t="s">
        <v>379</v>
      </c>
      <c r="H535" s="56" t="s">
        <v>1928</v>
      </c>
      <c r="I535" s="33">
        <v>220</v>
      </c>
      <c r="J535" s="56" t="s">
        <v>356</v>
      </c>
      <c r="K535" s="56" t="s">
        <v>356</v>
      </c>
      <c r="L535" s="56" t="s">
        <v>367</v>
      </c>
      <c r="M535" s="56" t="s">
        <v>354</v>
      </c>
      <c r="N535" s="56" t="s">
        <v>355</v>
      </c>
      <c r="O535" s="32" t="s">
        <v>305</v>
      </c>
      <c r="P535" s="32" t="s">
        <v>265</v>
      </c>
      <c r="Q535" s="45" t="s">
        <v>922</v>
      </c>
      <c r="R535" s="32" t="s">
        <v>254</v>
      </c>
      <c r="S535" s="45" t="s">
        <v>291</v>
      </c>
      <c r="T535" s="42" t="str">
        <f>VLOOKUP(Tabla1[[#This Row],[AREA]],Hoja1!A:B,2,FALSE)</f>
        <v>11. Salud pública y seguridad ciudadana</v>
      </c>
      <c r="U535" s="45" t="s">
        <v>129</v>
      </c>
      <c r="V535" s="42" t="str">
        <f>VLOOKUP(Tabla1[[#This Row],[PROGRAMA]],Hoja1!A:B,2,FALSE)</f>
        <v>1321. Policía municipal</v>
      </c>
      <c r="W535" s="45">
        <v>21</v>
      </c>
      <c r="X535" s="45">
        <v>213</v>
      </c>
    </row>
    <row r="536" spans="1:24" x14ac:dyDescent="0.25">
      <c r="A536" s="33">
        <v>220249000959</v>
      </c>
      <c r="B536" s="56" t="s">
        <v>349</v>
      </c>
      <c r="C536" s="34">
        <v>45658</v>
      </c>
      <c r="D536" s="33">
        <v>22025002155</v>
      </c>
      <c r="E536" s="56" t="s">
        <v>1431</v>
      </c>
      <c r="F536" s="35">
        <v>1400</v>
      </c>
      <c r="G536" s="56" t="s">
        <v>379</v>
      </c>
      <c r="H536" s="56" t="s">
        <v>1929</v>
      </c>
      <c r="I536" s="33">
        <v>220</v>
      </c>
      <c r="J536" s="56" t="s">
        <v>356</v>
      </c>
      <c r="K536" s="56" t="s">
        <v>356</v>
      </c>
      <c r="L536" s="56" t="s">
        <v>367</v>
      </c>
      <c r="M536" s="56" t="s">
        <v>354</v>
      </c>
      <c r="N536" s="56" t="s">
        <v>355</v>
      </c>
      <c r="O536" s="32" t="s">
        <v>305</v>
      </c>
      <c r="P536" s="32" t="s">
        <v>265</v>
      </c>
      <c r="Q536" s="45" t="s">
        <v>922</v>
      </c>
      <c r="R536" s="32" t="s">
        <v>254</v>
      </c>
      <c r="S536" s="45" t="s">
        <v>91</v>
      </c>
      <c r="T536" s="42" t="str">
        <f>VLOOKUP(Tabla1[[#This Row],[AREA]],Hoja1!A:B,2,FALSE)</f>
        <v>02. Urbanismo y vivienda</v>
      </c>
      <c r="U536" s="45" t="s">
        <v>219</v>
      </c>
      <c r="V536" s="42" t="str">
        <f>VLOOKUP(Tabla1[[#This Row],[PROGRAMA]],Hoja1!A:B,2,FALSE)</f>
        <v>9331. Gestión del patrimonio</v>
      </c>
      <c r="W536" s="45">
        <v>20</v>
      </c>
      <c r="X536" s="45">
        <v>203</v>
      </c>
    </row>
    <row r="537" spans="1:24" x14ac:dyDescent="0.25">
      <c r="A537" s="33">
        <v>220249000960</v>
      </c>
      <c r="B537" s="56" t="s">
        <v>349</v>
      </c>
      <c r="C537" s="34">
        <v>45658</v>
      </c>
      <c r="D537" s="33">
        <v>22025002156</v>
      </c>
      <c r="E537" s="56" t="s">
        <v>1432</v>
      </c>
      <c r="F537" s="35">
        <v>1312.5</v>
      </c>
      <c r="G537" s="56" t="s">
        <v>379</v>
      </c>
      <c r="H537" s="56" t="s">
        <v>1930</v>
      </c>
      <c r="I537" s="33">
        <v>220</v>
      </c>
      <c r="J537" s="56" t="s">
        <v>356</v>
      </c>
      <c r="K537" s="56" t="s">
        <v>356</v>
      </c>
      <c r="L537" s="56" t="s">
        <v>367</v>
      </c>
      <c r="M537" s="56" t="s">
        <v>354</v>
      </c>
      <c r="N537" s="56" t="s">
        <v>355</v>
      </c>
      <c r="O537" s="32" t="s">
        <v>305</v>
      </c>
      <c r="P537" s="32" t="s">
        <v>265</v>
      </c>
      <c r="Q537" s="45" t="s">
        <v>922</v>
      </c>
      <c r="R537" s="32" t="s">
        <v>254</v>
      </c>
      <c r="S537" s="45" t="s">
        <v>91</v>
      </c>
      <c r="T537" s="42" t="str">
        <f>VLOOKUP(Tabla1[[#This Row],[AREA]],Hoja1!A:B,2,FALSE)</f>
        <v>02. Urbanismo y vivienda</v>
      </c>
      <c r="U537" s="45" t="s">
        <v>219</v>
      </c>
      <c r="V537" s="42" t="str">
        <f>VLOOKUP(Tabla1[[#This Row],[PROGRAMA]],Hoja1!A:B,2,FALSE)</f>
        <v>9331. Gestión del patrimonio</v>
      </c>
      <c r="W537" s="45">
        <v>21</v>
      </c>
      <c r="X537" s="45">
        <v>213</v>
      </c>
    </row>
    <row r="538" spans="1:24" x14ac:dyDescent="0.25">
      <c r="A538" s="33">
        <v>220249000961</v>
      </c>
      <c r="B538" s="56" t="s">
        <v>349</v>
      </c>
      <c r="C538" s="34">
        <v>45658</v>
      </c>
      <c r="D538" s="33">
        <v>22025002157</v>
      </c>
      <c r="E538" s="56" t="s">
        <v>1433</v>
      </c>
      <c r="F538" s="35">
        <v>2552.89</v>
      </c>
      <c r="G538" s="56" t="s">
        <v>379</v>
      </c>
      <c r="H538" s="56" t="s">
        <v>1931</v>
      </c>
      <c r="I538" s="33">
        <v>220</v>
      </c>
      <c r="J538" s="56" t="s">
        <v>356</v>
      </c>
      <c r="K538" s="56" t="s">
        <v>356</v>
      </c>
      <c r="L538" s="56" t="s">
        <v>367</v>
      </c>
      <c r="M538" s="56" t="s">
        <v>354</v>
      </c>
      <c r="N538" s="56" t="s">
        <v>355</v>
      </c>
      <c r="O538" s="32" t="s">
        <v>305</v>
      </c>
      <c r="P538" s="32" t="s">
        <v>265</v>
      </c>
      <c r="Q538" s="45" t="s">
        <v>922</v>
      </c>
      <c r="R538" s="32" t="s">
        <v>254</v>
      </c>
      <c r="S538" s="45" t="s">
        <v>89</v>
      </c>
      <c r="T538" s="42" t="str">
        <f>VLOOKUP(Tabla1[[#This Row],[AREA]],Hoja1!A:B,2,FALSE)</f>
        <v>01. Alcaldía</v>
      </c>
      <c r="U538" s="45" t="s">
        <v>212</v>
      </c>
      <c r="V538" s="42" t="str">
        <f>VLOOKUP(Tabla1[[#This Row],[PROGRAMA]],Hoja1!A:B,2,FALSE)</f>
        <v>9207. Gobierno y relaciones</v>
      </c>
      <c r="W538" s="45">
        <v>20</v>
      </c>
      <c r="X538" s="45">
        <v>203</v>
      </c>
    </row>
    <row r="539" spans="1:24" x14ac:dyDescent="0.25">
      <c r="A539" s="33">
        <v>220249000962</v>
      </c>
      <c r="B539" s="56" t="s">
        <v>349</v>
      </c>
      <c r="C539" s="34">
        <v>45658</v>
      </c>
      <c r="D539" s="33">
        <v>22025002158</v>
      </c>
      <c r="E539" s="56" t="s">
        <v>1404</v>
      </c>
      <c r="F539" s="35">
        <v>8521.5</v>
      </c>
      <c r="G539" s="56" t="s">
        <v>379</v>
      </c>
      <c r="H539" s="56" t="s">
        <v>1932</v>
      </c>
      <c r="I539" s="33">
        <v>220</v>
      </c>
      <c r="J539" s="56" t="s">
        <v>356</v>
      </c>
      <c r="K539" s="56" t="s">
        <v>356</v>
      </c>
      <c r="L539" s="56" t="s">
        <v>357</v>
      </c>
      <c r="M539" s="56" t="s">
        <v>354</v>
      </c>
      <c r="N539" s="56" t="s">
        <v>355</v>
      </c>
      <c r="O539" s="32" t="s">
        <v>305</v>
      </c>
      <c r="P539" s="32" t="s">
        <v>265</v>
      </c>
      <c r="Q539" s="45" t="s">
        <v>922</v>
      </c>
      <c r="R539" s="32" t="s">
        <v>254</v>
      </c>
      <c r="S539" s="45" t="s">
        <v>91</v>
      </c>
      <c r="T539" s="42" t="str">
        <f>VLOOKUP(Tabla1[[#This Row],[AREA]],Hoja1!A:B,2,FALSE)</f>
        <v>02. Urbanismo y vivienda</v>
      </c>
      <c r="U539" s="45" t="s">
        <v>137</v>
      </c>
      <c r="V539" s="42" t="str">
        <f>VLOOKUP(Tabla1[[#This Row],[PROGRAMA]],Hoja1!A:B,2,FALSE)</f>
        <v>1501. Dirección del área de urbanismo y vivienda</v>
      </c>
      <c r="W539" s="45">
        <v>20</v>
      </c>
      <c r="X539" s="45">
        <v>203</v>
      </c>
    </row>
    <row r="540" spans="1:24" x14ac:dyDescent="0.25">
      <c r="A540" s="33">
        <v>220249000964</v>
      </c>
      <c r="B540" s="56" t="s">
        <v>349</v>
      </c>
      <c r="C540" s="34">
        <v>45658</v>
      </c>
      <c r="D540" s="33">
        <v>22025002159</v>
      </c>
      <c r="E540" s="56" t="s">
        <v>1422</v>
      </c>
      <c r="F540" s="35">
        <v>119.24</v>
      </c>
      <c r="G540" s="56" t="s">
        <v>379</v>
      </c>
      <c r="H540" s="56" t="s">
        <v>1933</v>
      </c>
      <c r="I540" s="33">
        <v>220</v>
      </c>
      <c r="J540" s="56" t="s">
        <v>356</v>
      </c>
      <c r="K540" s="56" t="s">
        <v>356</v>
      </c>
      <c r="L540" s="56" t="s">
        <v>367</v>
      </c>
      <c r="M540" s="56" t="s">
        <v>354</v>
      </c>
      <c r="N540" s="56" t="s">
        <v>355</v>
      </c>
      <c r="O540" s="32" t="s">
        <v>305</v>
      </c>
      <c r="P540" s="32" t="s">
        <v>265</v>
      </c>
      <c r="Q540" s="45" t="s">
        <v>922</v>
      </c>
      <c r="R540" s="32" t="s">
        <v>254</v>
      </c>
      <c r="S540" s="45" t="s">
        <v>89</v>
      </c>
      <c r="T540" s="42" t="str">
        <f>VLOOKUP(Tabla1[[#This Row],[AREA]],Hoja1!A:B,2,FALSE)</f>
        <v>01. Alcaldía</v>
      </c>
      <c r="U540" s="45" t="s">
        <v>210</v>
      </c>
      <c r="V540" s="42" t="str">
        <f>VLOOKUP(Tabla1[[#This Row],[PROGRAMA]],Hoja1!A:B,2,FALSE)</f>
        <v>9205. Imprenta municipal</v>
      </c>
      <c r="W540" s="45">
        <v>20</v>
      </c>
      <c r="X540" s="45">
        <v>203</v>
      </c>
    </row>
    <row r="541" spans="1:24" x14ac:dyDescent="0.25">
      <c r="A541" s="33">
        <v>220249000965</v>
      </c>
      <c r="B541" s="56" t="s">
        <v>349</v>
      </c>
      <c r="C541" s="34">
        <v>45658</v>
      </c>
      <c r="D541" s="33">
        <v>22025002160</v>
      </c>
      <c r="E541" s="56" t="s">
        <v>1424</v>
      </c>
      <c r="F541" s="35">
        <v>66.400000000000006</v>
      </c>
      <c r="G541" s="56" t="s">
        <v>379</v>
      </c>
      <c r="H541" s="56" t="s">
        <v>1934</v>
      </c>
      <c r="I541" s="33">
        <v>220</v>
      </c>
      <c r="J541" s="56" t="s">
        <v>356</v>
      </c>
      <c r="K541" s="56" t="s">
        <v>356</v>
      </c>
      <c r="L541" s="56" t="s">
        <v>367</v>
      </c>
      <c r="M541" s="56" t="s">
        <v>354</v>
      </c>
      <c r="N541" s="56" t="s">
        <v>355</v>
      </c>
      <c r="O541" s="32" t="s">
        <v>305</v>
      </c>
      <c r="P541" s="32" t="s">
        <v>265</v>
      </c>
      <c r="Q541" s="45" t="s">
        <v>922</v>
      </c>
      <c r="R541" s="32" t="s">
        <v>254</v>
      </c>
      <c r="S541" s="45" t="s">
        <v>89</v>
      </c>
      <c r="T541" s="42" t="str">
        <f>VLOOKUP(Tabla1[[#This Row],[AREA]],Hoja1!A:B,2,FALSE)</f>
        <v>01. Alcaldía</v>
      </c>
      <c r="U541" s="45" t="s">
        <v>210</v>
      </c>
      <c r="V541" s="42" t="str">
        <f>VLOOKUP(Tabla1[[#This Row],[PROGRAMA]],Hoja1!A:B,2,FALSE)</f>
        <v>9205. Imprenta municipal</v>
      </c>
      <c r="W541" s="45">
        <v>21</v>
      </c>
      <c r="X541" s="45">
        <v>213</v>
      </c>
    </row>
    <row r="542" spans="1:24" x14ac:dyDescent="0.25">
      <c r="A542" s="33">
        <v>220249000966</v>
      </c>
      <c r="B542" s="56" t="s">
        <v>349</v>
      </c>
      <c r="C542" s="34">
        <v>45658</v>
      </c>
      <c r="D542" s="33">
        <v>22025002161</v>
      </c>
      <c r="E542" s="56" t="s">
        <v>1401</v>
      </c>
      <c r="F542" s="35">
        <v>2500</v>
      </c>
      <c r="G542" s="56" t="s">
        <v>379</v>
      </c>
      <c r="H542" s="56" t="s">
        <v>1935</v>
      </c>
      <c r="I542" s="33">
        <v>220</v>
      </c>
      <c r="J542" s="56" t="s">
        <v>356</v>
      </c>
      <c r="K542" s="56" t="s">
        <v>356</v>
      </c>
      <c r="L542" s="56" t="s">
        <v>367</v>
      </c>
      <c r="M542" s="56" t="s">
        <v>354</v>
      </c>
      <c r="N542" s="56" t="s">
        <v>355</v>
      </c>
      <c r="O542" s="32" t="s">
        <v>305</v>
      </c>
      <c r="P542" s="32" t="s">
        <v>265</v>
      </c>
      <c r="Q542" s="45" t="s">
        <v>922</v>
      </c>
      <c r="R542" s="32" t="s">
        <v>254</v>
      </c>
      <c r="S542" s="45" t="s">
        <v>290</v>
      </c>
      <c r="T542" s="42" t="str">
        <f>VLOOKUP(Tabla1[[#This Row],[AREA]],Hoja1!A:B,2,FALSE)</f>
        <v>05. Comercio, mercados y consumo</v>
      </c>
      <c r="U542" s="45" t="s">
        <v>299</v>
      </c>
      <c r="V542" s="42" t="str">
        <f>VLOOKUP(Tabla1[[#This Row],[PROGRAMA]],Hoja1!A:B,2,FALSE)</f>
        <v>4301. Dirección del área de comercio, mercados y consumo</v>
      </c>
      <c r="W542" s="45">
        <v>20</v>
      </c>
      <c r="X542" s="45">
        <v>203</v>
      </c>
    </row>
    <row r="543" spans="1:24" x14ac:dyDescent="0.25">
      <c r="A543" s="33">
        <v>220249000967</v>
      </c>
      <c r="B543" s="56" t="s">
        <v>349</v>
      </c>
      <c r="C543" s="34">
        <v>45658</v>
      </c>
      <c r="D543" s="33">
        <v>22025002162</v>
      </c>
      <c r="E543" s="56" t="s">
        <v>1437</v>
      </c>
      <c r="F543" s="35">
        <v>1330</v>
      </c>
      <c r="G543" s="56" t="s">
        <v>379</v>
      </c>
      <c r="H543" s="56" t="s">
        <v>1936</v>
      </c>
      <c r="I543" s="33">
        <v>220</v>
      </c>
      <c r="J543" s="56" t="s">
        <v>356</v>
      </c>
      <c r="K543" s="56" t="s">
        <v>356</v>
      </c>
      <c r="L543" s="56" t="s">
        <v>357</v>
      </c>
      <c r="M543" s="56" t="s">
        <v>354</v>
      </c>
      <c r="N543" s="56" t="s">
        <v>355</v>
      </c>
      <c r="O543" s="32" t="s">
        <v>305</v>
      </c>
      <c r="P543" s="32" t="s">
        <v>265</v>
      </c>
      <c r="Q543" s="45" t="s">
        <v>922</v>
      </c>
      <c r="R543" s="32" t="s">
        <v>254</v>
      </c>
      <c r="S543" s="45" t="s">
        <v>89</v>
      </c>
      <c r="T543" s="42" t="str">
        <f>VLOOKUP(Tabla1[[#This Row],[AREA]],Hoja1!A:B,2,FALSE)</f>
        <v>01. Alcaldía</v>
      </c>
      <c r="U543" s="45" t="s">
        <v>211</v>
      </c>
      <c r="V543" s="42" t="str">
        <f>VLOOKUP(Tabla1[[#This Row],[PROGRAMA]],Hoja1!A:B,2,FALSE)</f>
        <v>9206. Archivo municipal</v>
      </c>
      <c r="W543" s="45">
        <v>20</v>
      </c>
      <c r="X543" s="45">
        <v>203</v>
      </c>
    </row>
    <row r="544" spans="1:24" x14ac:dyDescent="0.25">
      <c r="A544" s="33">
        <v>220249000969</v>
      </c>
      <c r="B544" s="56" t="s">
        <v>349</v>
      </c>
      <c r="C544" s="34">
        <v>45658</v>
      </c>
      <c r="D544" s="33">
        <v>22025002163</v>
      </c>
      <c r="E544" s="56" t="s">
        <v>1439</v>
      </c>
      <c r="F544" s="35">
        <v>397</v>
      </c>
      <c r="G544" s="56" t="s">
        <v>379</v>
      </c>
      <c r="H544" s="56" t="s">
        <v>1937</v>
      </c>
      <c r="I544" s="33">
        <v>220</v>
      </c>
      <c r="J544" s="56" t="s">
        <v>356</v>
      </c>
      <c r="K544" s="56" t="s">
        <v>356</v>
      </c>
      <c r="L544" s="56" t="s">
        <v>367</v>
      </c>
      <c r="M544" s="56" t="s">
        <v>354</v>
      </c>
      <c r="N544" s="56" t="s">
        <v>355</v>
      </c>
      <c r="O544" s="32" t="s">
        <v>305</v>
      </c>
      <c r="P544" s="32" t="s">
        <v>265</v>
      </c>
      <c r="Q544" s="45" t="s">
        <v>922</v>
      </c>
      <c r="R544" s="32" t="s">
        <v>254</v>
      </c>
      <c r="S544" s="45" t="s">
        <v>89</v>
      </c>
      <c r="T544" s="42" t="str">
        <f>VLOOKUP(Tabla1[[#This Row],[AREA]],Hoja1!A:B,2,FALSE)</f>
        <v>01. Alcaldía</v>
      </c>
      <c r="U544" s="45" t="s">
        <v>211</v>
      </c>
      <c r="V544" s="42" t="str">
        <f>VLOOKUP(Tabla1[[#This Row],[PROGRAMA]],Hoja1!A:B,2,FALSE)</f>
        <v>9206. Archivo municipal</v>
      </c>
      <c r="W544" s="45">
        <v>21</v>
      </c>
      <c r="X544" s="45">
        <v>213</v>
      </c>
    </row>
    <row r="545" spans="1:24" x14ac:dyDescent="0.25">
      <c r="A545" s="33">
        <v>220249000971</v>
      </c>
      <c r="B545" s="56" t="s">
        <v>349</v>
      </c>
      <c r="C545" s="34">
        <v>45658</v>
      </c>
      <c r="D545" s="33">
        <v>22025002164</v>
      </c>
      <c r="E545" s="56" t="s">
        <v>1399</v>
      </c>
      <c r="F545" s="35">
        <v>11000</v>
      </c>
      <c r="G545" s="56" t="s">
        <v>379</v>
      </c>
      <c r="H545" s="56" t="s">
        <v>1938</v>
      </c>
      <c r="I545" s="33">
        <v>220</v>
      </c>
      <c r="J545" s="56" t="s">
        <v>356</v>
      </c>
      <c r="K545" s="56" t="s">
        <v>356</v>
      </c>
      <c r="L545" s="56" t="s">
        <v>367</v>
      </c>
      <c r="M545" s="56" t="s">
        <v>354</v>
      </c>
      <c r="N545" s="56" t="s">
        <v>355</v>
      </c>
      <c r="O545" s="32" t="s">
        <v>305</v>
      </c>
      <c r="P545" s="32" t="s">
        <v>265</v>
      </c>
      <c r="Q545" s="45" t="s">
        <v>922</v>
      </c>
      <c r="R545" s="32" t="s">
        <v>254</v>
      </c>
      <c r="S545" s="45" t="s">
        <v>92</v>
      </c>
      <c r="T545" s="42" t="str">
        <f>VLOOKUP(Tabla1[[#This Row],[AREA]],Hoja1!A:B,2,FALSE)</f>
        <v>03. Participación ciudadana y deportes</v>
      </c>
      <c r="U545" s="45" t="s">
        <v>215</v>
      </c>
      <c r="V545" s="42" t="str">
        <f>VLOOKUP(Tabla1[[#This Row],[PROGRAMA]],Hoja1!A:B,2,FALSE)</f>
        <v>9241. Participación ciudadana</v>
      </c>
      <c r="W545" s="45">
        <v>20</v>
      </c>
      <c r="X545" s="45">
        <v>203</v>
      </c>
    </row>
    <row r="546" spans="1:24" x14ac:dyDescent="0.25">
      <c r="A546" s="33">
        <v>220249000972</v>
      </c>
      <c r="B546" s="56" t="s">
        <v>349</v>
      </c>
      <c r="C546" s="34">
        <v>45658</v>
      </c>
      <c r="D546" s="33">
        <v>22025002165</v>
      </c>
      <c r="E546" s="56" t="s">
        <v>1428</v>
      </c>
      <c r="F546" s="35">
        <v>1500</v>
      </c>
      <c r="G546" s="56" t="s">
        <v>379</v>
      </c>
      <c r="H546" s="56" t="s">
        <v>1939</v>
      </c>
      <c r="I546" s="33">
        <v>220</v>
      </c>
      <c r="J546" s="56" t="s">
        <v>356</v>
      </c>
      <c r="K546" s="56" t="s">
        <v>356</v>
      </c>
      <c r="L546" s="56" t="s">
        <v>367</v>
      </c>
      <c r="M546" s="56" t="s">
        <v>354</v>
      </c>
      <c r="N546" s="56" t="s">
        <v>355</v>
      </c>
      <c r="O546" s="32" t="s">
        <v>305</v>
      </c>
      <c r="P546" s="32" t="s">
        <v>265</v>
      </c>
      <c r="Q546" s="45" t="s">
        <v>922</v>
      </c>
      <c r="R546" s="32" t="s">
        <v>254</v>
      </c>
      <c r="S546" s="45" t="s">
        <v>93</v>
      </c>
      <c r="T546" s="42" t="str">
        <f>VLOOKUP(Tabla1[[#This Row],[AREA]],Hoja1!A:B,2,FALSE)</f>
        <v>04. Hacienda, personal y modernización administrativa</v>
      </c>
      <c r="U546" s="45" t="s">
        <v>207</v>
      </c>
      <c r="V546" s="42" t="str">
        <f>VLOOKUP(Tabla1[[#This Row],[PROGRAMA]],Hoja1!A:B,2,FALSE)</f>
        <v>9202. Gestión de recursos humanos</v>
      </c>
      <c r="W546" s="45">
        <v>20</v>
      </c>
      <c r="X546" s="45">
        <v>203</v>
      </c>
    </row>
    <row r="547" spans="1:24" x14ac:dyDescent="0.25">
      <c r="A547" s="33">
        <v>220249000973</v>
      </c>
      <c r="B547" s="56" t="s">
        <v>349</v>
      </c>
      <c r="C547" s="34">
        <v>45658</v>
      </c>
      <c r="D547" s="33">
        <v>22025002166</v>
      </c>
      <c r="E547" s="56" t="s">
        <v>1418</v>
      </c>
      <c r="F547" s="35">
        <v>4000</v>
      </c>
      <c r="G547" s="56" t="s">
        <v>379</v>
      </c>
      <c r="H547" s="56" t="s">
        <v>1940</v>
      </c>
      <c r="I547" s="33">
        <v>220</v>
      </c>
      <c r="J547" s="56" t="s">
        <v>356</v>
      </c>
      <c r="K547" s="56" t="s">
        <v>356</v>
      </c>
      <c r="L547" s="56" t="s">
        <v>367</v>
      </c>
      <c r="M547" s="56" t="s">
        <v>354</v>
      </c>
      <c r="N547" s="56" t="s">
        <v>355</v>
      </c>
      <c r="O547" s="32" t="s">
        <v>305</v>
      </c>
      <c r="P547" s="32" t="s">
        <v>265</v>
      </c>
      <c r="Q547" s="45" t="s">
        <v>922</v>
      </c>
      <c r="R547" s="32" t="s">
        <v>254</v>
      </c>
      <c r="S547" s="45" t="s">
        <v>93</v>
      </c>
      <c r="T547" s="42" t="str">
        <f>VLOOKUP(Tabla1[[#This Row],[AREA]],Hoja1!A:B,2,FALSE)</f>
        <v>04. Hacienda, personal y modernización administrativa</v>
      </c>
      <c r="U547" s="45" t="s">
        <v>214</v>
      </c>
      <c r="V547" s="42" t="str">
        <f>VLOOKUP(Tabla1[[#This Row],[PROGRAMA]],Hoja1!A:B,2,FALSE)</f>
        <v>9231. Información, registro y gestión del padrón</v>
      </c>
      <c r="W547" s="45">
        <v>21</v>
      </c>
      <c r="X547" s="45">
        <v>213</v>
      </c>
    </row>
    <row r="548" spans="1:24" x14ac:dyDescent="0.25">
      <c r="A548" s="33">
        <v>220249000974</v>
      </c>
      <c r="B548" s="56" t="s">
        <v>349</v>
      </c>
      <c r="C548" s="34">
        <v>45658</v>
      </c>
      <c r="D548" s="33">
        <v>22025002167</v>
      </c>
      <c r="E548" s="56" t="s">
        <v>1415</v>
      </c>
      <c r="F548" s="35">
        <v>614.65</v>
      </c>
      <c r="G548" s="56" t="s">
        <v>379</v>
      </c>
      <c r="H548" s="56" t="s">
        <v>1941</v>
      </c>
      <c r="I548" s="33">
        <v>220</v>
      </c>
      <c r="J548" s="56" t="s">
        <v>356</v>
      </c>
      <c r="K548" s="56" t="s">
        <v>356</v>
      </c>
      <c r="L548" s="56" t="s">
        <v>367</v>
      </c>
      <c r="M548" s="56" t="s">
        <v>354</v>
      </c>
      <c r="N548" s="56" t="s">
        <v>355</v>
      </c>
      <c r="O548" s="32" t="s">
        <v>305</v>
      </c>
      <c r="P548" s="32" t="s">
        <v>265</v>
      </c>
      <c r="Q548" s="45" t="s">
        <v>922</v>
      </c>
      <c r="R548" s="32" t="s">
        <v>254</v>
      </c>
      <c r="S548" s="45" t="s">
        <v>93</v>
      </c>
      <c r="T548" s="42" t="str">
        <f>VLOOKUP(Tabla1[[#This Row],[AREA]],Hoja1!A:B,2,FALSE)</f>
        <v>04. Hacienda, personal y modernización administrativa</v>
      </c>
      <c r="U548" s="45" t="s">
        <v>217</v>
      </c>
      <c r="V548" s="42" t="str">
        <f>VLOOKUP(Tabla1[[#This Row],[PROGRAMA]],Hoja1!A:B,2,FALSE)</f>
        <v>9311. Planificación económico financiera</v>
      </c>
      <c r="W548" s="45">
        <v>20</v>
      </c>
      <c r="X548" s="45">
        <v>203</v>
      </c>
    </row>
    <row r="549" spans="1:24" x14ac:dyDescent="0.25">
      <c r="A549" s="33">
        <v>220249000975</v>
      </c>
      <c r="B549" s="56" t="s">
        <v>349</v>
      </c>
      <c r="C549" s="34">
        <v>45658</v>
      </c>
      <c r="D549" s="33">
        <v>22025002168</v>
      </c>
      <c r="E549" s="56" t="s">
        <v>1415</v>
      </c>
      <c r="F549" s="35">
        <v>731.72</v>
      </c>
      <c r="G549" s="56" t="s">
        <v>379</v>
      </c>
      <c r="H549" s="56" t="s">
        <v>1942</v>
      </c>
      <c r="I549" s="33">
        <v>220</v>
      </c>
      <c r="J549" s="56" t="s">
        <v>356</v>
      </c>
      <c r="K549" s="56" t="s">
        <v>356</v>
      </c>
      <c r="L549" s="56" t="s">
        <v>367</v>
      </c>
      <c r="M549" s="56" t="s">
        <v>354</v>
      </c>
      <c r="N549" s="56" t="s">
        <v>355</v>
      </c>
      <c r="O549" s="32" t="s">
        <v>305</v>
      </c>
      <c r="P549" s="32" t="s">
        <v>265</v>
      </c>
      <c r="Q549" s="45" t="s">
        <v>922</v>
      </c>
      <c r="R549" s="32" t="s">
        <v>254</v>
      </c>
      <c r="S549" s="45" t="s">
        <v>93</v>
      </c>
      <c r="T549" s="42" t="str">
        <f>VLOOKUP(Tabla1[[#This Row],[AREA]],Hoja1!A:B,2,FALSE)</f>
        <v>04. Hacienda, personal y modernización administrativa</v>
      </c>
      <c r="U549" s="45" t="s">
        <v>217</v>
      </c>
      <c r="V549" s="42" t="str">
        <f>VLOOKUP(Tabla1[[#This Row],[PROGRAMA]],Hoja1!A:B,2,FALSE)</f>
        <v>9311. Planificación económico financiera</v>
      </c>
      <c r="W549" s="45">
        <v>20</v>
      </c>
      <c r="X549" s="45">
        <v>203</v>
      </c>
    </row>
    <row r="550" spans="1:24" x14ac:dyDescent="0.25">
      <c r="A550" s="33">
        <v>220249000976</v>
      </c>
      <c r="B550" s="56" t="s">
        <v>349</v>
      </c>
      <c r="C550" s="34">
        <v>45658</v>
      </c>
      <c r="D550" s="33">
        <v>22025002169</v>
      </c>
      <c r="E550" s="56" t="s">
        <v>1402</v>
      </c>
      <c r="F550" s="35">
        <v>363</v>
      </c>
      <c r="G550" s="56" t="s">
        <v>379</v>
      </c>
      <c r="H550" s="56" t="s">
        <v>1943</v>
      </c>
      <c r="I550" s="33">
        <v>220</v>
      </c>
      <c r="J550" s="56" t="s">
        <v>356</v>
      </c>
      <c r="K550" s="56" t="s">
        <v>356</v>
      </c>
      <c r="L550" s="56" t="s">
        <v>357</v>
      </c>
      <c r="M550" s="56" t="s">
        <v>354</v>
      </c>
      <c r="N550" s="56" t="s">
        <v>355</v>
      </c>
      <c r="O550" s="32" t="s">
        <v>305</v>
      </c>
      <c r="P550" s="32" t="s">
        <v>265</v>
      </c>
      <c r="Q550" s="45" t="s">
        <v>922</v>
      </c>
      <c r="R550" s="32" t="s">
        <v>254</v>
      </c>
      <c r="S550" s="45" t="s">
        <v>89</v>
      </c>
      <c r="T550" s="42" t="str">
        <f>VLOOKUP(Tabla1[[#This Row],[AREA]],Hoja1!A:B,2,FALSE)</f>
        <v>01. Alcaldía</v>
      </c>
      <c r="U550" s="45" t="s">
        <v>292</v>
      </c>
      <c r="V550" s="42" t="str">
        <f>VLOOKUP(Tabla1[[#This Row],[PROGRAMA]],Hoja1!A:B,2,FALSE)</f>
        <v>9312. Intervención general</v>
      </c>
      <c r="W550" s="45">
        <v>20</v>
      </c>
      <c r="X550" s="45">
        <v>203</v>
      </c>
    </row>
    <row r="551" spans="1:24" x14ac:dyDescent="0.25">
      <c r="A551" s="33">
        <v>220249000977</v>
      </c>
      <c r="B551" s="56" t="s">
        <v>349</v>
      </c>
      <c r="C551" s="34">
        <v>45658</v>
      </c>
      <c r="D551" s="33">
        <v>22025002170</v>
      </c>
      <c r="E551" s="56" t="s">
        <v>1402</v>
      </c>
      <c r="F551" s="35">
        <v>363</v>
      </c>
      <c r="G551" s="56" t="s">
        <v>379</v>
      </c>
      <c r="H551" s="56" t="s">
        <v>1944</v>
      </c>
      <c r="I551" s="33">
        <v>220</v>
      </c>
      <c r="J551" s="56" t="s">
        <v>356</v>
      </c>
      <c r="K551" s="56" t="s">
        <v>356</v>
      </c>
      <c r="L551" s="56" t="s">
        <v>357</v>
      </c>
      <c r="M551" s="56" t="s">
        <v>354</v>
      </c>
      <c r="N551" s="56" t="s">
        <v>355</v>
      </c>
      <c r="O551" s="32" t="s">
        <v>305</v>
      </c>
      <c r="P551" s="32" t="s">
        <v>265</v>
      </c>
      <c r="Q551" s="45" t="s">
        <v>922</v>
      </c>
      <c r="R551" s="32" t="s">
        <v>254</v>
      </c>
      <c r="S551" s="45" t="s">
        <v>89</v>
      </c>
      <c r="T551" s="42" t="str">
        <f>VLOOKUP(Tabla1[[#This Row],[AREA]],Hoja1!A:B,2,FALSE)</f>
        <v>01. Alcaldía</v>
      </c>
      <c r="U551" s="45" t="s">
        <v>292</v>
      </c>
      <c r="V551" s="42" t="str">
        <f>VLOOKUP(Tabla1[[#This Row],[PROGRAMA]],Hoja1!A:B,2,FALSE)</f>
        <v>9312. Intervención general</v>
      </c>
      <c r="W551" s="45">
        <v>20</v>
      </c>
      <c r="X551" s="45">
        <v>203</v>
      </c>
    </row>
    <row r="552" spans="1:24" x14ac:dyDescent="0.25">
      <c r="A552" s="33">
        <v>220249000978</v>
      </c>
      <c r="B552" s="56" t="s">
        <v>349</v>
      </c>
      <c r="C552" s="34">
        <v>45658</v>
      </c>
      <c r="D552" s="33">
        <v>22025002171</v>
      </c>
      <c r="E552" s="56" t="s">
        <v>1403</v>
      </c>
      <c r="F552" s="35">
        <v>247</v>
      </c>
      <c r="G552" s="56" t="s">
        <v>379</v>
      </c>
      <c r="H552" s="56" t="s">
        <v>1945</v>
      </c>
      <c r="I552" s="33">
        <v>220</v>
      </c>
      <c r="J552" s="56" t="s">
        <v>356</v>
      </c>
      <c r="K552" s="56" t="s">
        <v>356</v>
      </c>
      <c r="L552" s="56" t="s">
        <v>367</v>
      </c>
      <c r="M552" s="56" t="s">
        <v>354</v>
      </c>
      <c r="N552" s="56" t="s">
        <v>355</v>
      </c>
      <c r="O552" s="32" t="s">
        <v>305</v>
      </c>
      <c r="P552" s="32" t="s">
        <v>265</v>
      </c>
      <c r="Q552" s="45" t="s">
        <v>922</v>
      </c>
      <c r="R552" s="32" t="s">
        <v>254</v>
      </c>
      <c r="S552" s="45" t="s">
        <v>89</v>
      </c>
      <c r="T552" s="42" t="str">
        <f>VLOOKUP(Tabla1[[#This Row],[AREA]],Hoja1!A:B,2,FALSE)</f>
        <v>01. Alcaldía</v>
      </c>
      <c r="U552" s="45" t="s">
        <v>292</v>
      </c>
      <c r="V552" s="42" t="str">
        <f>VLOOKUP(Tabla1[[#This Row],[PROGRAMA]],Hoja1!A:B,2,FALSE)</f>
        <v>9312. Intervención general</v>
      </c>
      <c r="W552" s="45">
        <v>21</v>
      </c>
      <c r="X552" s="45">
        <v>213</v>
      </c>
    </row>
    <row r="553" spans="1:24" x14ac:dyDescent="0.25">
      <c r="A553" s="33">
        <v>220249000979</v>
      </c>
      <c r="B553" s="56" t="s">
        <v>349</v>
      </c>
      <c r="C553" s="34">
        <v>45658</v>
      </c>
      <c r="D553" s="33">
        <v>22025002172</v>
      </c>
      <c r="E553" s="56" t="s">
        <v>1403</v>
      </c>
      <c r="F553" s="35">
        <v>30</v>
      </c>
      <c r="G553" s="56" t="s">
        <v>379</v>
      </c>
      <c r="H553" s="56" t="s">
        <v>1946</v>
      </c>
      <c r="I553" s="33">
        <v>220</v>
      </c>
      <c r="J553" s="56" t="s">
        <v>356</v>
      </c>
      <c r="K553" s="56" t="s">
        <v>356</v>
      </c>
      <c r="L553" s="56" t="s">
        <v>367</v>
      </c>
      <c r="M553" s="56" t="s">
        <v>354</v>
      </c>
      <c r="N553" s="56" t="s">
        <v>355</v>
      </c>
      <c r="O553" s="32" t="s">
        <v>305</v>
      </c>
      <c r="P553" s="32" t="s">
        <v>265</v>
      </c>
      <c r="Q553" s="45" t="s">
        <v>922</v>
      </c>
      <c r="R553" s="32" t="s">
        <v>254</v>
      </c>
      <c r="S553" s="45" t="s">
        <v>89</v>
      </c>
      <c r="T553" s="42" t="str">
        <f>VLOOKUP(Tabla1[[#This Row],[AREA]],Hoja1!A:B,2,FALSE)</f>
        <v>01. Alcaldía</v>
      </c>
      <c r="U553" s="45" t="s">
        <v>292</v>
      </c>
      <c r="V553" s="42" t="str">
        <f>VLOOKUP(Tabla1[[#This Row],[PROGRAMA]],Hoja1!A:B,2,FALSE)</f>
        <v>9312. Intervención general</v>
      </c>
      <c r="W553" s="45">
        <v>21</v>
      </c>
      <c r="X553" s="45">
        <v>213</v>
      </c>
    </row>
    <row r="554" spans="1:24" x14ac:dyDescent="0.25">
      <c r="A554" s="33">
        <v>220249000980</v>
      </c>
      <c r="B554" s="56" t="s">
        <v>349</v>
      </c>
      <c r="C554" s="34">
        <v>45658</v>
      </c>
      <c r="D554" s="33">
        <v>22025002173</v>
      </c>
      <c r="E554" s="56" t="s">
        <v>1430</v>
      </c>
      <c r="F554" s="35">
        <v>2883.51</v>
      </c>
      <c r="G554" s="56" t="s">
        <v>379</v>
      </c>
      <c r="H554" s="56" t="s">
        <v>1947</v>
      </c>
      <c r="I554" s="33">
        <v>220</v>
      </c>
      <c r="J554" s="56" t="s">
        <v>356</v>
      </c>
      <c r="K554" s="56" t="s">
        <v>356</v>
      </c>
      <c r="L554" s="56" t="s">
        <v>367</v>
      </c>
      <c r="M554" s="56" t="s">
        <v>354</v>
      </c>
      <c r="N554" s="56" t="s">
        <v>355</v>
      </c>
      <c r="O554" s="32" t="s">
        <v>305</v>
      </c>
      <c r="P554" s="32" t="s">
        <v>265</v>
      </c>
      <c r="Q554" s="45" t="s">
        <v>922</v>
      </c>
      <c r="R554" s="32" t="s">
        <v>254</v>
      </c>
      <c r="S554" s="45" t="s">
        <v>93</v>
      </c>
      <c r="T554" s="42" t="str">
        <f>VLOOKUP(Tabla1[[#This Row],[AREA]],Hoja1!A:B,2,FALSE)</f>
        <v>04. Hacienda, personal y modernización administrativa</v>
      </c>
      <c r="U554" s="45" t="s">
        <v>213</v>
      </c>
      <c r="V554" s="42" t="str">
        <f>VLOOKUP(Tabla1[[#This Row],[PROGRAMA]],Hoja1!A:B,2,FALSE)</f>
        <v>9209. Dirección del area de hacienda, personal y modernización administrativa</v>
      </c>
      <c r="W554" s="45">
        <v>20</v>
      </c>
      <c r="X554" s="45">
        <v>203</v>
      </c>
    </row>
    <row r="555" spans="1:24" x14ac:dyDescent="0.25">
      <c r="A555" s="33">
        <v>220249000982</v>
      </c>
      <c r="B555" s="56" t="s">
        <v>349</v>
      </c>
      <c r="C555" s="34">
        <v>45658</v>
      </c>
      <c r="D555" s="33">
        <v>22025002174</v>
      </c>
      <c r="E555" s="56" t="s">
        <v>1406</v>
      </c>
      <c r="F555" s="35">
        <v>5000</v>
      </c>
      <c r="G555" s="56" t="s">
        <v>379</v>
      </c>
      <c r="H555" s="56" t="s">
        <v>1948</v>
      </c>
      <c r="I555" s="33">
        <v>220</v>
      </c>
      <c r="J555" s="56" t="s">
        <v>356</v>
      </c>
      <c r="K555" s="56" t="s">
        <v>356</v>
      </c>
      <c r="L555" s="56" t="s">
        <v>357</v>
      </c>
      <c r="M555" s="56" t="s">
        <v>354</v>
      </c>
      <c r="N555" s="56" t="s">
        <v>355</v>
      </c>
      <c r="O555" s="32" t="s">
        <v>305</v>
      </c>
      <c r="P555" s="32" t="s">
        <v>265</v>
      </c>
      <c r="Q555" s="45" t="s">
        <v>922</v>
      </c>
      <c r="R555" s="32" t="s">
        <v>254</v>
      </c>
      <c r="S555" s="45" t="s">
        <v>96</v>
      </c>
      <c r="T555" s="42" t="str">
        <f>VLOOKUP(Tabla1[[#This Row],[AREA]],Hoja1!A:B,2,FALSE)</f>
        <v>08. Tráfico y movilidad</v>
      </c>
      <c r="U555" s="45" t="s">
        <v>128</v>
      </c>
      <c r="V555" s="42" t="str">
        <f>VLOOKUP(Tabla1[[#This Row],[PROGRAMA]],Hoja1!A:B,2,FALSE)</f>
        <v>1301. Dirección del área de tráfico y movilidad</v>
      </c>
      <c r="W555" s="45">
        <v>21</v>
      </c>
      <c r="X555" s="45">
        <v>213</v>
      </c>
    </row>
    <row r="556" spans="1:24" x14ac:dyDescent="0.25">
      <c r="A556" s="33">
        <v>220249000983</v>
      </c>
      <c r="B556" s="56" t="s">
        <v>349</v>
      </c>
      <c r="C556" s="34">
        <v>45658</v>
      </c>
      <c r="D556" s="33">
        <v>22025002175</v>
      </c>
      <c r="E556" s="56" t="s">
        <v>1407</v>
      </c>
      <c r="F556" s="35">
        <v>740</v>
      </c>
      <c r="G556" s="56" t="s">
        <v>379</v>
      </c>
      <c r="H556" s="56" t="s">
        <v>1949</v>
      </c>
      <c r="I556" s="33">
        <v>220</v>
      </c>
      <c r="J556" s="56" t="s">
        <v>356</v>
      </c>
      <c r="K556" s="56" t="s">
        <v>356</v>
      </c>
      <c r="L556" s="56" t="s">
        <v>367</v>
      </c>
      <c r="M556" s="56" t="s">
        <v>354</v>
      </c>
      <c r="N556" s="56" t="s">
        <v>355</v>
      </c>
      <c r="O556" s="32" t="s">
        <v>305</v>
      </c>
      <c r="P556" s="32" t="s">
        <v>265</v>
      </c>
      <c r="Q556" s="45" t="s">
        <v>922</v>
      </c>
      <c r="R556" s="32" t="s">
        <v>254</v>
      </c>
      <c r="S556" s="45" t="s">
        <v>96</v>
      </c>
      <c r="T556" s="42" t="str">
        <f>VLOOKUP(Tabla1[[#This Row],[AREA]],Hoja1!A:B,2,FALSE)</f>
        <v>08. Tráfico y movilidad</v>
      </c>
      <c r="U556" s="45" t="s">
        <v>131</v>
      </c>
      <c r="V556" s="42" t="str">
        <f>VLOOKUP(Tabla1[[#This Row],[PROGRAMA]],Hoja1!A:B,2,FALSE)</f>
        <v>1341. Movilidad</v>
      </c>
      <c r="W556" s="45">
        <v>20</v>
      </c>
      <c r="X556" s="45">
        <v>203</v>
      </c>
    </row>
    <row r="557" spans="1:24" x14ac:dyDescent="0.25">
      <c r="A557" s="33">
        <v>220249000984</v>
      </c>
      <c r="B557" s="56" t="s">
        <v>349</v>
      </c>
      <c r="C557" s="34">
        <v>45658</v>
      </c>
      <c r="D557" s="33">
        <v>22025002176</v>
      </c>
      <c r="E557" s="56" t="s">
        <v>1408</v>
      </c>
      <c r="F557" s="35">
        <v>620</v>
      </c>
      <c r="G557" s="56" t="s">
        <v>379</v>
      </c>
      <c r="H557" s="56" t="s">
        <v>1950</v>
      </c>
      <c r="I557" s="33">
        <v>220</v>
      </c>
      <c r="J557" s="56" t="s">
        <v>356</v>
      </c>
      <c r="K557" s="56" t="s">
        <v>356</v>
      </c>
      <c r="L557" s="56" t="s">
        <v>367</v>
      </c>
      <c r="M557" s="56" t="s">
        <v>354</v>
      </c>
      <c r="N557" s="56" t="s">
        <v>355</v>
      </c>
      <c r="O557" s="32" t="s">
        <v>305</v>
      </c>
      <c r="P557" s="32" t="s">
        <v>265</v>
      </c>
      <c r="Q557" s="45" t="s">
        <v>922</v>
      </c>
      <c r="R557" s="32" t="s">
        <v>254</v>
      </c>
      <c r="S557" s="45" t="s">
        <v>96</v>
      </c>
      <c r="T557" s="42" t="str">
        <f>VLOOKUP(Tabla1[[#This Row],[AREA]],Hoja1!A:B,2,FALSE)</f>
        <v>08. Tráfico y movilidad</v>
      </c>
      <c r="U557" s="45" t="s">
        <v>131</v>
      </c>
      <c r="V557" s="42" t="str">
        <f>VLOOKUP(Tabla1[[#This Row],[PROGRAMA]],Hoja1!A:B,2,FALSE)</f>
        <v>1341. Movilidad</v>
      </c>
      <c r="W557" s="45">
        <v>21</v>
      </c>
      <c r="X557" s="45">
        <v>213</v>
      </c>
    </row>
    <row r="558" spans="1:24" x14ac:dyDescent="0.25">
      <c r="A558" s="33">
        <v>220249000985</v>
      </c>
      <c r="B558" s="56" t="s">
        <v>349</v>
      </c>
      <c r="C558" s="34">
        <v>45658</v>
      </c>
      <c r="D558" s="33">
        <v>22025002177</v>
      </c>
      <c r="E558" s="56" t="s">
        <v>1407</v>
      </c>
      <c r="F558" s="35">
        <v>740</v>
      </c>
      <c r="G558" s="56" t="s">
        <v>379</v>
      </c>
      <c r="H558" s="56" t="s">
        <v>1951</v>
      </c>
      <c r="I558" s="33">
        <v>220</v>
      </c>
      <c r="J558" s="56" t="s">
        <v>356</v>
      </c>
      <c r="K558" s="56" t="s">
        <v>356</v>
      </c>
      <c r="L558" s="56" t="s">
        <v>367</v>
      </c>
      <c r="M558" s="56" t="s">
        <v>354</v>
      </c>
      <c r="N558" s="56" t="s">
        <v>355</v>
      </c>
      <c r="O558" s="32" t="s">
        <v>305</v>
      </c>
      <c r="P558" s="32" t="s">
        <v>265</v>
      </c>
      <c r="Q558" s="45" t="s">
        <v>922</v>
      </c>
      <c r="R558" s="32" t="s">
        <v>254</v>
      </c>
      <c r="S558" s="45" t="s">
        <v>96</v>
      </c>
      <c r="T558" s="42" t="str">
        <f>VLOOKUP(Tabla1[[#This Row],[AREA]],Hoja1!A:B,2,FALSE)</f>
        <v>08. Tráfico y movilidad</v>
      </c>
      <c r="U558" s="45" t="s">
        <v>131</v>
      </c>
      <c r="V558" s="42" t="str">
        <f>VLOOKUP(Tabla1[[#This Row],[PROGRAMA]],Hoja1!A:B,2,FALSE)</f>
        <v>1341. Movilidad</v>
      </c>
      <c r="W558" s="45">
        <v>20</v>
      </c>
      <c r="X558" s="45">
        <v>203</v>
      </c>
    </row>
    <row r="559" spans="1:24" x14ac:dyDescent="0.25">
      <c r="A559" s="33">
        <v>220249000986</v>
      </c>
      <c r="B559" s="56" t="s">
        <v>349</v>
      </c>
      <c r="C559" s="34">
        <v>45658</v>
      </c>
      <c r="D559" s="33">
        <v>22025002178</v>
      </c>
      <c r="E559" s="56" t="s">
        <v>1408</v>
      </c>
      <c r="F559" s="35">
        <v>250</v>
      </c>
      <c r="G559" s="56" t="s">
        <v>379</v>
      </c>
      <c r="H559" s="56" t="s">
        <v>1952</v>
      </c>
      <c r="I559" s="33">
        <v>220</v>
      </c>
      <c r="J559" s="56" t="s">
        <v>356</v>
      </c>
      <c r="K559" s="56" t="s">
        <v>356</v>
      </c>
      <c r="L559" s="56" t="s">
        <v>367</v>
      </c>
      <c r="M559" s="56" t="s">
        <v>354</v>
      </c>
      <c r="N559" s="56" t="s">
        <v>355</v>
      </c>
      <c r="O559" s="32" t="s">
        <v>305</v>
      </c>
      <c r="P559" s="32" t="s">
        <v>265</v>
      </c>
      <c r="Q559" s="45" t="s">
        <v>922</v>
      </c>
      <c r="R559" s="32" t="s">
        <v>254</v>
      </c>
      <c r="S559" s="45" t="s">
        <v>96</v>
      </c>
      <c r="T559" s="42" t="str">
        <f>VLOOKUP(Tabla1[[#This Row],[AREA]],Hoja1!A:B,2,FALSE)</f>
        <v>08. Tráfico y movilidad</v>
      </c>
      <c r="U559" s="45" t="s">
        <v>131</v>
      </c>
      <c r="V559" s="42" t="str">
        <f>VLOOKUP(Tabla1[[#This Row],[PROGRAMA]],Hoja1!A:B,2,FALSE)</f>
        <v>1341. Movilidad</v>
      </c>
      <c r="W559" s="45">
        <v>21</v>
      </c>
      <c r="X559" s="45">
        <v>213</v>
      </c>
    </row>
    <row r="560" spans="1:24" x14ac:dyDescent="0.25">
      <c r="A560" s="33">
        <v>220249000987</v>
      </c>
      <c r="B560" s="56" t="s">
        <v>349</v>
      </c>
      <c r="C560" s="34">
        <v>45658</v>
      </c>
      <c r="D560" s="33">
        <v>22025002179</v>
      </c>
      <c r="E560" s="56" t="s">
        <v>1435</v>
      </c>
      <c r="F560" s="35">
        <v>5000</v>
      </c>
      <c r="G560" s="56" t="s">
        <v>379</v>
      </c>
      <c r="H560" s="56" t="s">
        <v>1953</v>
      </c>
      <c r="I560" s="33">
        <v>220</v>
      </c>
      <c r="J560" s="56" t="s">
        <v>356</v>
      </c>
      <c r="K560" s="56" t="s">
        <v>356</v>
      </c>
      <c r="L560" s="56" t="s">
        <v>367</v>
      </c>
      <c r="M560" s="56" t="s">
        <v>354</v>
      </c>
      <c r="N560" s="56" t="s">
        <v>355</v>
      </c>
      <c r="O560" s="32" t="s">
        <v>305</v>
      </c>
      <c r="P560" s="32" t="s">
        <v>265</v>
      </c>
      <c r="Q560" s="45" t="s">
        <v>922</v>
      </c>
      <c r="R560" s="32" t="s">
        <v>254</v>
      </c>
      <c r="S560" s="45" t="s">
        <v>93</v>
      </c>
      <c r="T560" s="42" t="str">
        <f>VLOOKUP(Tabla1[[#This Row],[AREA]],Hoja1!A:B,2,FALSE)</f>
        <v>04. Hacienda, personal y modernización administrativa</v>
      </c>
      <c r="U560" s="45" t="s">
        <v>218</v>
      </c>
      <c r="V560" s="42" t="str">
        <f>VLOOKUP(Tabla1[[#This Row],[PROGRAMA]],Hoja1!A:B,2,FALSE)</f>
        <v>9321. Gestión de ingresos e inspección</v>
      </c>
      <c r="W560" s="45">
        <v>20</v>
      </c>
      <c r="X560" s="45">
        <v>203</v>
      </c>
    </row>
    <row r="561" spans="1:24" x14ac:dyDescent="0.25">
      <c r="A561" s="33">
        <v>220249000989</v>
      </c>
      <c r="B561" s="56" t="s">
        <v>349</v>
      </c>
      <c r="C561" s="34">
        <v>45658</v>
      </c>
      <c r="D561" s="33">
        <v>22025002180</v>
      </c>
      <c r="E561" s="56" t="s">
        <v>1421</v>
      </c>
      <c r="F561" s="35">
        <v>2350</v>
      </c>
      <c r="G561" s="56" t="s">
        <v>379</v>
      </c>
      <c r="H561" s="56" t="s">
        <v>1954</v>
      </c>
      <c r="I561" s="33">
        <v>220</v>
      </c>
      <c r="J561" s="56" t="s">
        <v>356</v>
      </c>
      <c r="K561" s="56" t="s">
        <v>356</v>
      </c>
      <c r="L561" s="56" t="s">
        <v>357</v>
      </c>
      <c r="M561" s="56" t="s">
        <v>354</v>
      </c>
      <c r="N561" s="56" t="s">
        <v>380</v>
      </c>
      <c r="O561" s="32" t="s">
        <v>305</v>
      </c>
      <c r="P561" s="32" t="s">
        <v>265</v>
      </c>
      <c r="Q561" s="45" t="s">
        <v>922</v>
      </c>
      <c r="R561" s="32" t="s">
        <v>254</v>
      </c>
      <c r="S561" s="45" t="s">
        <v>96</v>
      </c>
      <c r="T561" s="42" t="str">
        <f>VLOOKUP(Tabla1[[#This Row],[AREA]],Hoja1!A:B,2,FALSE)</f>
        <v>08. Tráfico y movilidad</v>
      </c>
      <c r="U561" s="45" t="s">
        <v>140</v>
      </c>
      <c r="V561" s="42" t="str">
        <f>VLOOKUP(Tabla1[[#This Row],[PROGRAMA]],Hoja1!A:B,2,FALSE)</f>
        <v>1532. Pavimentación vias públicas y otros servicios urbanísticos</v>
      </c>
      <c r="W561" s="45">
        <v>21</v>
      </c>
      <c r="X561" s="45">
        <v>213</v>
      </c>
    </row>
    <row r="562" spans="1:24" x14ac:dyDescent="0.25">
      <c r="A562" s="33">
        <v>220249000990</v>
      </c>
      <c r="B562" s="56" t="s">
        <v>349</v>
      </c>
      <c r="C562" s="34">
        <v>45658</v>
      </c>
      <c r="D562" s="33">
        <v>22025002181</v>
      </c>
      <c r="E562" s="56" t="s">
        <v>1420</v>
      </c>
      <c r="F562" s="35">
        <v>3100</v>
      </c>
      <c r="G562" s="56" t="s">
        <v>379</v>
      </c>
      <c r="H562" s="56" t="s">
        <v>1955</v>
      </c>
      <c r="I562" s="33">
        <v>220</v>
      </c>
      <c r="J562" s="56" t="s">
        <v>356</v>
      </c>
      <c r="K562" s="56" t="s">
        <v>356</v>
      </c>
      <c r="L562" s="56" t="s">
        <v>367</v>
      </c>
      <c r="M562" s="56" t="s">
        <v>354</v>
      </c>
      <c r="N562" s="56" t="s">
        <v>380</v>
      </c>
      <c r="O562" s="32" t="s">
        <v>305</v>
      </c>
      <c r="P562" s="32" t="s">
        <v>265</v>
      </c>
      <c r="Q562" s="45" t="s">
        <v>922</v>
      </c>
      <c r="R562" s="32" t="s">
        <v>254</v>
      </c>
      <c r="S562" s="45" t="s">
        <v>96</v>
      </c>
      <c r="T562" s="42" t="str">
        <f>VLOOKUP(Tabla1[[#This Row],[AREA]],Hoja1!A:B,2,FALSE)</f>
        <v>08. Tráfico y movilidad</v>
      </c>
      <c r="U562" s="45" t="s">
        <v>140</v>
      </c>
      <c r="V562" s="42" t="str">
        <f>VLOOKUP(Tabla1[[#This Row],[PROGRAMA]],Hoja1!A:B,2,FALSE)</f>
        <v>1532. Pavimentación vias públicas y otros servicios urbanísticos</v>
      </c>
      <c r="W562" s="45">
        <v>20</v>
      </c>
      <c r="X562" s="45">
        <v>203</v>
      </c>
    </row>
    <row r="563" spans="1:24" x14ac:dyDescent="0.25">
      <c r="A563" s="33">
        <v>220249000991</v>
      </c>
      <c r="B563" s="56" t="s">
        <v>349</v>
      </c>
      <c r="C563" s="34">
        <v>45658</v>
      </c>
      <c r="D563" s="33">
        <v>22025002182</v>
      </c>
      <c r="E563" s="56" t="s">
        <v>1395</v>
      </c>
      <c r="F563" s="35">
        <v>1503.26</v>
      </c>
      <c r="G563" s="56" t="s">
        <v>379</v>
      </c>
      <c r="H563" s="56" t="s">
        <v>1956</v>
      </c>
      <c r="I563" s="33">
        <v>220</v>
      </c>
      <c r="J563" s="56" t="s">
        <v>356</v>
      </c>
      <c r="K563" s="56" t="s">
        <v>356</v>
      </c>
      <c r="L563" s="56" t="s">
        <v>357</v>
      </c>
      <c r="M563" s="56" t="s">
        <v>354</v>
      </c>
      <c r="N563" s="56" t="s">
        <v>355</v>
      </c>
      <c r="O563" s="32" t="s">
        <v>305</v>
      </c>
      <c r="P563" s="32" t="s">
        <v>265</v>
      </c>
      <c r="Q563" s="45" t="s">
        <v>922</v>
      </c>
      <c r="R563" s="32" t="s">
        <v>254</v>
      </c>
      <c r="S563" s="45" t="s">
        <v>93</v>
      </c>
      <c r="T563" s="42" t="str">
        <f>VLOOKUP(Tabla1[[#This Row],[AREA]],Hoja1!A:B,2,FALSE)</f>
        <v>04. Hacienda, personal y modernización administrativa</v>
      </c>
      <c r="U563" s="45" t="s">
        <v>166</v>
      </c>
      <c r="V563" s="42" t="str">
        <f>VLOOKUP(Tabla1[[#This Row],[PROGRAMA]],Hoja1!A:B,2,FALSE)</f>
        <v>3121. Prevención y salud laboral</v>
      </c>
      <c r="W563" s="45">
        <v>21</v>
      </c>
      <c r="X563" s="45">
        <v>213</v>
      </c>
    </row>
    <row r="564" spans="1:24" x14ac:dyDescent="0.25">
      <c r="A564" s="33">
        <v>220250001292</v>
      </c>
      <c r="B564" s="56" t="s">
        <v>349</v>
      </c>
      <c r="C564" s="34">
        <v>45702</v>
      </c>
      <c r="D564" s="33">
        <v>22025001260</v>
      </c>
      <c r="E564" s="56" t="s">
        <v>1690</v>
      </c>
      <c r="F564" s="35">
        <v>1210</v>
      </c>
      <c r="G564" s="56" t="s">
        <v>1100</v>
      </c>
      <c r="H564" s="56" t="s">
        <v>1957</v>
      </c>
      <c r="I564" s="33">
        <v>220</v>
      </c>
      <c r="J564" s="56" t="s">
        <v>356</v>
      </c>
      <c r="K564" s="56" t="s">
        <v>356</v>
      </c>
      <c r="L564" s="56" t="s">
        <v>357</v>
      </c>
      <c r="M564" s="56" t="s">
        <v>354</v>
      </c>
      <c r="N564" s="56" t="s">
        <v>355</v>
      </c>
      <c r="O564" s="32" t="s">
        <v>309</v>
      </c>
      <c r="P564" s="32" t="s">
        <v>265</v>
      </c>
      <c r="Q564" s="45" t="s">
        <v>922</v>
      </c>
      <c r="R564" s="32" t="s">
        <v>254</v>
      </c>
      <c r="S564" s="45" t="s">
        <v>89</v>
      </c>
      <c r="T564" s="42" t="str">
        <f>VLOOKUP(Tabla1[[#This Row],[AREA]],Hoja1!A:B,2,FALSE)</f>
        <v>01. Alcaldía</v>
      </c>
      <c r="U564" s="45" t="s">
        <v>212</v>
      </c>
      <c r="V564" s="42" t="str">
        <f>VLOOKUP(Tabla1[[#This Row],[PROGRAMA]],Hoja1!A:B,2,FALSE)</f>
        <v>9207. Gobierno y relaciones</v>
      </c>
      <c r="W564" s="45">
        <v>22</v>
      </c>
      <c r="X564" s="45">
        <v>22602</v>
      </c>
    </row>
    <row r="565" spans="1:24" x14ac:dyDescent="0.25">
      <c r="A565" s="33">
        <v>220249000993</v>
      </c>
      <c r="B565" s="56" t="s">
        <v>349</v>
      </c>
      <c r="C565" s="34">
        <v>45658</v>
      </c>
      <c r="D565" s="33">
        <v>22025002184</v>
      </c>
      <c r="E565" s="56" t="s">
        <v>1218</v>
      </c>
      <c r="F565" s="35">
        <v>2964.81</v>
      </c>
      <c r="G565" s="56" t="s">
        <v>379</v>
      </c>
      <c r="H565" s="56" t="s">
        <v>1958</v>
      </c>
      <c r="I565" s="33">
        <v>220</v>
      </c>
      <c r="J565" s="56" t="s">
        <v>356</v>
      </c>
      <c r="K565" s="56" t="s">
        <v>356</v>
      </c>
      <c r="L565" s="56" t="s">
        <v>367</v>
      </c>
      <c r="M565" s="56" t="s">
        <v>354</v>
      </c>
      <c r="N565" s="56" t="s">
        <v>355</v>
      </c>
      <c r="O565" s="32" t="s">
        <v>305</v>
      </c>
      <c r="P565" s="32" t="s">
        <v>265</v>
      </c>
      <c r="Q565" s="45" t="s">
        <v>922</v>
      </c>
      <c r="R565" s="32" t="s">
        <v>254</v>
      </c>
      <c r="S565" s="45" t="s">
        <v>94</v>
      </c>
      <c r="T565" s="42" t="str">
        <f>VLOOKUP(Tabla1[[#This Row],[AREA]],Hoja1!A:B,2,FALSE)</f>
        <v>06. Educación y cultura</v>
      </c>
      <c r="U565" s="45" t="s">
        <v>170</v>
      </c>
      <c r="V565" s="42" t="str">
        <f>VLOOKUP(Tabla1[[#This Row],[PROGRAMA]],Hoja1!A:B,2,FALSE)</f>
        <v>3232. Conservación y mantenimiento centros educación infantil y primaria</v>
      </c>
      <c r="W565" s="45">
        <v>21</v>
      </c>
      <c r="X565" s="45">
        <v>213</v>
      </c>
    </row>
    <row r="566" spans="1:24" x14ac:dyDescent="0.25">
      <c r="A566" s="33">
        <v>220239000317</v>
      </c>
      <c r="B566" s="56" t="s">
        <v>349</v>
      </c>
      <c r="C566" s="34">
        <v>45658</v>
      </c>
      <c r="D566" s="33">
        <v>22025001643</v>
      </c>
      <c r="E566" s="56" t="s">
        <v>1340</v>
      </c>
      <c r="F566" s="35">
        <v>29000</v>
      </c>
      <c r="G566" s="56" t="s">
        <v>431</v>
      </c>
      <c r="H566" s="56" t="s">
        <v>781</v>
      </c>
      <c r="I566" s="33">
        <v>220</v>
      </c>
      <c r="J566" s="56" t="s">
        <v>432</v>
      </c>
      <c r="K566" s="56" t="s">
        <v>433</v>
      </c>
      <c r="L566" s="56" t="s">
        <v>357</v>
      </c>
      <c r="M566" s="56" t="s">
        <v>354</v>
      </c>
      <c r="N566" s="56" t="s">
        <v>355</v>
      </c>
      <c r="O566" s="32" t="s">
        <v>305</v>
      </c>
      <c r="P566" s="32" t="s">
        <v>265</v>
      </c>
      <c r="Q566" s="45" t="s">
        <v>922</v>
      </c>
      <c r="R566" s="32" t="s">
        <v>254</v>
      </c>
      <c r="S566" s="45" t="s">
        <v>94</v>
      </c>
      <c r="T566" s="42" t="str">
        <f>VLOOKUP(Tabla1[[#This Row],[AREA]],Hoja1!A:B,2,FALSE)</f>
        <v>06. Educación y cultura</v>
      </c>
      <c r="U566" s="45" t="s">
        <v>170</v>
      </c>
      <c r="V566" s="42" t="str">
        <f>VLOOKUP(Tabla1[[#This Row],[PROGRAMA]],Hoja1!A:B,2,FALSE)</f>
        <v>3232. Conservación y mantenimiento centros educación infantil y primaria</v>
      </c>
      <c r="W566" s="45">
        <v>22</v>
      </c>
      <c r="X566" s="45">
        <v>22799</v>
      </c>
    </row>
    <row r="567" spans="1:24" x14ac:dyDescent="0.25">
      <c r="A567" s="33">
        <v>220250005689</v>
      </c>
      <c r="B567" s="56" t="s">
        <v>349</v>
      </c>
      <c r="C567" s="34">
        <v>45742</v>
      </c>
      <c r="D567" s="33">
        <v>22025002646</v>
      </c>
      <c r="E567" s="56" t="s">
        <v>1730</v>
      </c>
      <c r="F567" s="35">
        <v>1210</v>
      </c>
      <c r="G567" s="56" t="s">
        <v>346</v>
      </c>
      <c r="H567" s="56" t="s">
        <v>1959</v>
      </c>
      <c r="I567" s="33">
        <v>220</v>
      </c>
      <c r="J567" s="56" t="s">
        <v>356</v>
      </c>
      <c r="K567" s="56" t="s">
        <v>356</v>
      </c>
      <c r="L567" s="56" t="s">
        <v>357</v>
      </c>
      <c r="M567" s="56" t="s">
        <v>458</v>
      </c>
      <c r="N567" s="56" t="s">
        <v>429</v>
      </c>
      <c r="O567" s="32" t="s">
        <v>310</v>
      </c>
      <c r="P567" s="32" t="s">
        <v>265</v>
      </c>
      <c r="Q567" s="45" t="s">
        <v>922</v>
      </c>
      <c r="R567" s="32" t="s">
        <v>254</v>
      </c>
      <c r="S567" s="45" t="s">
        <v>92</v>
      </c>
      <c r="T567" s="42" t="str">
        <f>VLOOKUP(Tabla1[[#This Row],[AREA]],Hoja1!A:B,2,FALSE)</f>
        <v>03. Participación ciudadana y deportes</v>
      </c>
      <c r="U567" s="45" t="s">
        <v>215</v>
      </c>
      <c r="V567" s="42" t="str">
        <f>VLOOKUP(Tabla1[[#This Row],[PROGRAMA]],Hoja1!A:B,2,FALSE)</f>
        <v>9241. Participación ciudadana</v>
      </c>
      <c r="W567" s="45">
        <v>22</v>
      </c>
      <c r="X567" s="45">
        <v>22609</v>
      </c>
    </row>
    <row r="568" spans="1:24" x14ac:dyDescent="0.25">
      <c r="A568" s="33">
        <v>220250001510</v>
      </c>
      <c r="B568" s="56" t="s">
        <v>349</v>
      </c>
      <c r="C568" s="34">
        <v>45707</v>
      </c>
      <c r="D568" s="33">
        <v>22025001279</v>
      </c>
      <c r="E568" s="56" t="s">
        <v>1218</v>
      </c>
      <c r="F568" s="35">
        <v>1210</v>
      </c>
      <c r="G568" s="56" t="s">
        <v>27</v>
      </c>
      <c r="H568" s="56" t="s">
        <v>1960</v>
      </c>
      <c r="I568" s="33">
        <v>220</v>
      </c>
      <c r="J568" s="56" t="s">
        <v>356</v>
      </c>
      <c r="K568" s="56" t="s">
        <v>356</v>
      </c>
      <c r="L568" s="56" t="s">
        <v>367</v>
      </c>
      <c r="M568" s="56" t="s">
        <v>458</v>
      </c>
      <c r="N568" s="56" t="s">
        <v>429</v>
      </c>
      <c r="O568" s="32" t="s">
        <v>310</v>
      </c>
      <c r="P568" s="32" t="s">
        <v>265</v>
      </c>
      <c r="Q568" s="45" t="s">
        <v>922</v>
      </c>
      <c r="R568" s="32" t="s">
        <v>254</v>
      </c>
      <c r="S568" s="45" t="s">
        <v>94</v>
      </c>
      <c r="T568" s="42" t="str">
        <f>VLOOKUP(Tabla1[[#This Row],[AREA]],Hoja1!A:B,2,FALSE)</f>
        <v>06. Educación y cultura</v>
      </c>
      <c r="U568" s="45" t="s">
        <v>170</v>
      </c>
      <c r="V568" s="42" t="str">
        <f>VLOOKUP(Tabla1[[#This Row],[PROGRAMA]],Hoja1!A:B,2,FALSE)</f>
        <v>3232. Conservación y mantenimiento centros educación infantil y primaria</v>
      </c>
      <c r="W568" s="45">
        <v>21</v>
      </c>
      <c r="X568" s="45">
        <v>213</v>
      </c>
    </row>
    <row r="569" spans="1:24" x14ac:dyDescent="0.25">
      <c r="A569" s="33">
        <v>220250001293</v>
      </c>
      <c r="B569" s="56" t="s">
        <v>349</v>
      </c>
      <c r="C569" s="34">
        <v>45702</v>
      </c>
      <c r="D569" s="33">
        <v>22025001261</v>
      </c>
      <c r="E569" s="56" t="s">
        <v>1690</v>
      </c>
      <c r="F569" s="35">
        <v>1210</v>
      </c>
      <c r="G569" s="56" t="s">
        <v>1153</v>
      </c>
      <c r="H569" s="56" t="s">
        <v>1961</v>
      </c>
      <c r="I569" s="33">
        <v>220</v>
      </c>
      <c r="J569" s="56" t="s">
        <v>356</v>
      </c>
      <c r="K569" s="56" t="s">
        <v>356</v>
      </c>
      <c r="L569" s="56" t="s">
        <v>357</v>
      </c>
      <c r="M569" s="56" t="s">
        <v>354</v>
      </c>
      <c r="N569" s="56" t="s">
        <v>355</v>
      </c>
      <c r="O569" s="32" t="s">
        <v>309</v>
      </c>
      <c r="P569" s="32" t="s">
        <v>265</v>
      </c>
      <c r="Q569" s="45" t="s">
        <v>922</v>
      </c>
      <c r="R569" s="32" t="s">
        <v>254</v>
      </c>
      <c r="S569" s="45" t="s">
        <v>89</v>
      </c>
      <c r="T569" s="42" t="str">
        <f>VLOOKUP(Tabla1[[#This Row],[AREA]],Hoja1!A:B,2,FALSE)</f>
        <v>01. Alcaldía</v>
      </c>
      <c r="U569" s="45" t="s">
        <v>212</v>
      </c>
      <c r="V569" s="42" t="str">
        <f>VLOOKUP(Tabla1[[#This Row],[PROGRAMA]],Hoja1!A:B,2,FALSE)</f>
        <v>9207. Gobierno y relaciones</v>
      </c>
      <c r="W569" s="45">
        <v>22</v>
      </c>
      <c r="X569" s="45">
        <v>22602</v>
      </c>
    </row>
    <row r="570" spans="1:24" x14ac:dyDescent="0.25">
      <c r="A570" s="33">
        <v>220250001291</v>
      </c>
      <c r="B570" s="56" t="s">
        <v>349</v>
      </c>
      <c r="C570" s="34">
        <v>45702</v>
      </c>
      <c r="D570" s="33">
        <v>22025001259</v>
      </c>
      <c r="E570" s="56" t="s">
        <v>1690</v>
      </c>
      <c r="F570" s="35">
        <v>1210</v>
      </c>
      <c r="G570" s="56" t="s">
        <v>1160</v>
      </c>
      <c r="H570" s="56" t="s">
        <v>1962</v>
      </c>
      <c r="I570" s="33">
        <v>220</v>
      </c>
      <c r="J570" s="56" t="s">
        <v>356</v>
      </c>
      <c r="K570" s="56" t="s">
        <v>356</v>
      </c>
      <c r="L570" s="56" t="s">
        <v>357</v>
      </c>
      <c r="M570" s="56" t="s">
        <v>354</v>
      </c>
      <c r="N570" s="56" t="s">
        <v>355</v>
      </c>
      <c r="O570" s="32" t="s">
        <v>309</v>
      </c>
      <c r="P570" s="32" t="s">
        <v>265</v>
      </c>
      <c r="Q570" s="45" t="s">
        <v>922</v>
      </c>
      <c r="R570" s="32" t="s">
        <v>254</v>
      </c>
      <c r="S570" s="45" t="s">
        <v>89</v>
      </c>
      <c r="T570" s="42" t="str">
        <f>VLOOKUP(Tabla1[[#This Row],[AREA]],Hoja1!A:B,2,FALSE)</f>
        <v>01. Alcaldía</v>
      </c>
      <c r="U570" s="45" t="s">
        <v>212</v>
      </c>
      <c r="V570" s="42" t="str">
        <f>VLOOKUP(Tabla1[[#This Row],[PROGRAMA]],Hoja1!A:B,2,FALSE)</f>
        <v>9207. Gobierno y relaciones</v>
      </c>
      <c r="W570" s="45">
        <v>22</v>
      </c>
      <c r="X570" s="45">
        <v>22602</v>
      </c>
    </row>
    <row r="571" spans="1:24" x14ac:dyDescent="0.25">
      <c r="A571" s="33">
        <v>220239000804</v>
      </c>
      <c r="B571" s="56" t="s">
        <v>349</v>
      </c>
      <c r="C571" s="34">
        <v>45658</v>
      </c>
      <c r="D571" s="33">
        <v>22025001743</v>
      </c>
      <c r="E571" s="56" t="s">
        <v>1258</v>
      </c>
      <c r="F571" s="35">
        <v>28437.13</v>
      </c>
      <c r="G571" s="56" t="s">
        <v>486</v>
      </c>
      <c r="H571" s="56" t="s">
        <v>789</v>
      </c>
      <c r="I571" s="33">
        <v>220</v>
      </c>
      <c r="J571" s="56" t="s">
        <v>356</v>
      </c>
      <c r="K571" s="56" t="s">
        <v>356</v>
      </c>
      <c r="L571" s="56" t="s">
        <v>367</v>
      </c>
      <c r="M571" s="56" t="s">
        <v>354</v>
      </c>
      <c r="N571" s="56" t="s">
        <v>355</v>
      </c>
      <c r="O571" s="32" t="s">
        <v>305</v>
      </c>
      <c r="P571" s="32" t="s">
        <v>265</v>
      </c>
      <c r="Q571" s="45" t="s">
        <v>922</v>
      </c>
      <c r="R571" s="32" t="s">
        <v>254</v>
      </c>
      <c r="S571" s="45" t="s">
        <v>291</v>
      </c>
      <c r="T571" s="42" t="str">
        <f>VLOOKUP(Tabla1[[#This Row],[AREA]],Hoja1!A:B,2,FALSE)</f>
        <v>11. Salud pública y seguridad ciudadana</v>
      </c>
      <c r="U571" s="45" t="s">
        <v>164</v>
      </c>
      <c r="V571" s="42" t="str">
        <f>VLOOKUP(Tabla1[[#This Row],[PROGRAMA]],Hoja1!A:B,2,FALSE)</f>
        <v>3111. Protección de la salubridad pública</v>
      </c>
      <c r="W571" s="45">
        <v>22</v>
      </c>
      <c r="X571" s="45">
        <v>22106</v>
      </c>
    </row>
    <row r="572" spans="1:24" x14ac:dyDescent="0.25">
      <c r="A572" s="33">
        <v>220249000726</v>
      </c>
      <c r="B572" s="56" t="s">
        <v>349</v>
      </c>
      <c r="C572" s="34">
        <v>45658</v>
      </c>
      <c r="D572" s="33">
        <v>22025002330</v>
      </c>
      <c r="E572" s="56" t="s">
        <v>1750</v>
      </c>
      <c r="F572" s="35">
        <v>27803.64</v>
      </c>
      <c r="G572" s="56" t="s">
        <v>40</v>
      </c>
      <c r="H572" s="56" t="s">
        <v>1963</v>
      </c>
      <c r="I572" s="33">
        <v>220</v>
      </c>
      <c r="J572" s="56" t="s">
        <v>356</v>
      </c>
      <c r="K572" s="56" t="s">
        <v>356</v>
      </c>
      <c r="L572" s="56" t="s">
        <v>357</v>
      </c>
      <c r="M572" s="56" t="s">
        <v>354</v>
      </c>
      <c r="N572" s="56" t="s">
        <v>355</v>
      </c>
      <c r="O572" s="32" t="s">
        <v>305</v>
      </c>
      <c r="P572" s="32" t="s">
        <v>265</v>
      </c>
      <c r="Q572" s="45" t="s">
        <v>922</v>
      </c>
      <c r="R572" s="32" t="s">
        <v>254</v>
      </c>
      <c r="S572" s="45" t="s">
        <v>89</v>
      </c>
      <c r="T572" s="42" t="str">
        <f>VLOOKUP(Tabla1[[#This Row],[AREA]],Hoja1!A:B,2,FALSE)</f>
        <v>01. Alcaldía</v>
      </c>
      <c r="U572" s="45" t="s">
        <v>294</v>
      </c>
      <c r="V572" s="42" t="str">
        <f>VLOOKUP(Tabla1[[#This Row],[PROGRAMA]],Hoja1!A:B,2,FALSE)</f>
        <v>4331. Desarrollo empresarial</v>
      </c>
      <c r="W572" s="45">
        <v>22</v>
      </c>
      <c r="X572" s="45">
        <v>22700</v>
      </c>
    </row>
    <row r="573" spans="1:24" x14ac:dyDescent="0.25">
      <c r="A573" s="33">
        <v>220250006385</v>
      </c>
      <c r="B573" s="56" t="s">
        <v>526</v>
      </c>
      <c r="C573" s="34">
        <v>45744</v>
      </c>
      <c r="D573" s="33">
        <v>22025001122</v>
      </c>
      <c r="E573" s="56" t="s">
        <v>1237</v>
      </c>
      <c r="F573" s="35">
        <v>71.64</v>
      </c>
      <c r="G573" s="56" t="s">
        <v>589</v>
      </c>
      <c r="H573" s="56" t="s">
        <v>1964</v>
      </c>
      <c r="I573" s="33">
        <v>300</v>
      </c>
      <c r="J573" s="56" t="s">
        <v>356</v>
      </c>
      <c r="K573" s="56" t="s">
        <v>356</v>
      </c>
      <c r="L573" s="56" t="s">
        <v>357</v>
      </c>
      <c r="M573" s="56" t="s">
        <v>354</v>
      </c>
      <c r="N573" s="56" t="s">
        <v>355</v>
      </c>
      <c r="O573" s="32" t="s">
        <v>309</v>
      </c>
      <c r="P573" s="32" t="s">
        <v>265</v>
      </c>
      <c r="Q573" s="45" t="s">
        <v>922</v>
      </c>
      <c r="R573" s="32" t="s">
        <v>254</v>
      </c>
      <c r="S573" s="45" t="s">
        <v>291</v>
      </c>
      <c r="T573" s="42" t="str">
        <f>VLOOKUP(Tabla1[[#This Row],[AREA]],Hoja1!A:B,2,FALSE)</f>
        <v>11. Salud pública y seguridad ciudadana</v>
      </c>
      <c r="U573" s="45" t="s">
        <v>141</v>
      </c>
      <c r="V573" s="42" t="str">
        <f>VLOOKUP(Tabla1[[#This Row],[PROGRAMA]],Hoja1!A:B,2,FALSE)</f>
        <v>1621. Recogida de residuos</v>
      </c>
      <c r="W573" s="45">
        <v>21</v>
      </c>
      <c r="X573" s="45">
        <v>214</v>
      </c>
    </row>
    <row r="574" spans="1:24" x14ac:dyDescent="0.25">
      <c r="A574" s="33">
        <v>220249001037</v>
      </c>
      <c r="B574" s="56" t="s">
        <v>349</v>
      </c>
      <c r="C574" s="34">
        <v>45658</v>
      </c>
      <c r="D574" s="33">
        <v>22025002215</v>
      </c>
      <c r="E574" s="56" t="s">
        <v>1355</v>
      </c>
      <c r="F574" s="35">
        <v>5032.74</v>
      </c>
      <c r="G574" s="56" t="s">
        <v>379</v>
      </c>
      <c r="H574" s="56" t="s">
        <v>1965</v>
      </c>
      <c r="I574" s="33">
        <v>220</v>
      </c>
      <c r="J574" s="56" t="s">
        <v>356</v>
      </c>
      <c r="K574" s="56" t="s">
        <v>356</v>
      </c>
      <c r="L574" s="56" t="s">
        <v>357</v>
      </c>
      <c r="M574" s="56" t="s">
        <v>354</v>
      </c>
      <c r="N574" s="56" t="s">
        <v>355</v>
      </c>
      <c r="O574" s="32" t="s">
        <v>305</v>
      </c>
      <c r="P574" s="32" t="s">
        <v>265</v>
      </c>
      <c r="Q574" s="45" t="s">
        <v>922</v>
      </c>
      <c r="R574" s="32" t="s">
        <v>254</v>
      </c>
      <c r="S574" s="45" t="s">
        <v>98</v>
      </c>
      <c r="T574" s="42" t="str">
        <f>VLOOKUP(Tabla1[[#This Row],[AREA]],Hoja1!A:B,2,FALSE)</f>
        <v>10. Personas mayores, familia y servicios sociales</v>
      </c>
      <c r="U574" s="45" t="s">
        <v>155</v>
      </c>
      <c r="V574" s="42" t="str">
        <f>VLOOKUP(Tabla1[[#This Row],[PROGRAMA]],Hoja1!A:B,2,FALSE)</f>
        <v>2312. Iniciativas sociales</v>
      </c>
      <c r="W574" s="45">
        <v>21</v>
      </c>
      <c r="X574" s="45">
        <v>213</v>
      </c>
    </row>
    <row r="575" spans="1:24" x14ac:dyDescent="0.25">
      <c r="A575" s="33">
        <v>220249001038</v>
      </c>
      <c r="B575" s="56" t="s">
        <v>349</v>
      </c>
      <c r="C575" s="34">
        <v>45658</v>
      </c>
      <c r="D575" s="33">
        <v>22025002216</v>
      </c>
      <c r="E575" s="56" t="s">
        <v>1355</v>
      </c>
      <c r="F575" s="35">
        <v>8922.7999999999993</v>
      </c>
      <c r="G575" s="56" t="s">
        <v>379</v>
      </c>
      <c r="H575" s="56" t="s">
        <v>1966</v>
      </c>
      <c r="I575" s="33">
        <v>220</v>
      </c>
      <c r="J575" s="56" t="s">
        <v>356</v>
      </c>
      <c r="K575" s="56" t="s">
        <v>356</v>
      </c>
      <c r="L575" s="56" t="s">
        <v>357</v>
      </c>
      <c r="M575" s="56" t="s">
        <v>354</v>
      </c>
      <c r="N575" s="56" t="s">
        <v>355</v>
      </c>
      <c r="O575" s="32" t="s">
        <v>305</v>
      </c>
      <c r="P575" s="32" t="s">
        <v>265</v>
      </c>
      <c r="Q575" s="45" t="s">
        <v>922</v>
      </c>
      <c r="R575" s="32" t="s">
        <v>254</v>
      </c>
      <c r="S575" s="45" t="s">
        <v>98</v>
      </c>
      <c r="T575" s="42" t="str">
        <f>VLOOKUP(Tabla1[[#This Row],[AREA]],Hoja1!A:B,2,FALSE)</f>
        <v>10. Personas mayores, familia y servicios sociales</v>
      </c>
      <c r="U575" s="45" t="s">
        <v>155</v>
      </c>
      <c r="V575" s="42" t="str">
        <f>VLOOKUP(Tabla1[[#This Row],[PROGRAMA]],Hoja1!A:B,2,FALSE)</f>
        <v>2312. Iniciativas sociales</v>
      </c>
      <c r="W575" s="45">
        <v>21</v>
      </c>
      <c r="X575" s="45">
        <v>213</v>
      </c>
    </row>
    <row r="576" spans="1:24" x14ac:dyDescent="0.25">
      <c r="A576" s="33">
        <v>220249001039</v>
      </c>
      <c r="B576" s="56" t="s">
        <v>349</v>
      </c>
      <c r="C576" s="34">
        <v>45658</v>
      </c>
      <c r="D576" s="33">
        <v>22025002217</v>
      </c>
      <c r="E576" s="56" t="s">
        <v>1397</v>
      </c>
      <c r="F576" s="35">
        <v>2775</v>
      </c>
      <c r="G576" s="56" t="s">
        <v>379</v>
      </c>
      <c r="H576" s="56" t="s">
        <v>1967</v>
      </c>
      <c r="I576" s="33">
        <v>220</v>
      </c>
      <c r="J576" s="56" t="s">
        <v>356</v>
      </c>
      <c r="K576" s="56" t="s">
        <v>356</v>
      </c>
      <c r="L576" s="56" t="s">
        <v>357</v>
      </c>
      <c r="M576" s="56" t="s">
        <v>354</v>
      </c>
      <c r="N576" s="56" t="s">
        <v>355</v>
      </c>
      <c r="O576" s="32" t="s">
        <v>305</v>
      </c>
      <c r="P576" s="32" t="s">
        <v>265</v>
      </c>
      <c r="Q576" s="45" t="s">
        <v>922</v>
      </c>
      <c r="R576" s="32" t="s">
        <v>254</v>
      </c>
      <c r="S576" s="45" t="s">
        <v>98</v>
      </c>
      <c r="T576" s="42" t="str">
        <f>VLOOKUP(Tabla1[[#This Row],[AREA]],Hoja1!A:B,2,FALSE)</f>
        <v>10. Personas mayores, familia y servicios sociales</v>
      </c>
      <c r="U576" s="45" t="s">
        <v>162</v>
      </c>
      <c r="V576" s="42" t="str">
        <f>VLOOKUP(Tabla1[[#This Row],[PROGRAMA]],Hoja1!A:B,2,FALSE)</f>
        <v>2412. Formación para el empleo</v>
      </c>
      <c r="W576" s="45">
        <v>21</v>
      </c>
      <c r="X576" s="45">
        <v>213</v>
      </c>
    </row>
    <row r="577" spans="1:24" x14ac:dyDescent="0.25">
      <c r="A577" s="33">
        <v>220249001041</v>
      </c>
      <c r="B577" s="56" t="s">
        <v>349</v>
      </c>
      <c r="C577" s="34">
        <v>45658</v>
      </c>
      <c r="D577" s="33">
        <v>22025002218</v>
      </c>
      <c r="E577" s="56" t="s">
        <v>1442</v>
      </c>
      <c r="F577" s="35">
        <v>1787</v>
      </c>
      <c r="G577" s="56" t="s">
        <v>379</v>
      </c>
      <c r="H577" s="56" t="s">
        <v>1968</v>
      </c>
      <c r="I577" s="33">
        <v>220</v>
      </c>
      <c r="J577" s="56" t="s">
        <v>356</v>
      </c>
      <c r="K577" s="56" t="s">
        <v>356</v>
      </c>
      <c r="L577" s="56" t="s">
        <v>367</v>
      </c>
      <c r="M577" s="56" t="s">
        <v>354</v>
      </c>
      <c r="N577" s="56" t="s">
        <v>355</v>
      </c>
      <c r="O577" s="32" t="s">
        <v>305</v>
      </c>
      <c r="P577" s="32" t="s">
        <v>265</v>
      </c>
      <c r="Q577" s="45" t="s">
        <v>922</v>
      </c>
      <c r="R577" s="32" t="s">
        <v>254</v>
      </c>
      <c r="S577" s="45" t="s">
        <v>89</v>
      </c>
      <c r="T577" s="42" t="str">
        <f>VLOOKUP(Tabla1[[#This Row],[AREA]],Hoja1!A:B,2,FALSE)</f>
        <v>01. Alcaldía</v>
      </c>
      <c r="U577" s="45" t="s">
        <v>206</v>
      </c>
      <c r="V577" s="42" t="str">
        <f>VLOOKUP(Tabla1[[#This Row],[PROGRAMA]],Hoja1!A:B,2,FALSE)</f>
        <v>9201. Secretaría General</v>
      </c>
      <c r="W577" s="45">
        <v>21</v>
      </c>
      <c r="X577" s="45">
        <v>213</v>
      </c>
    </row>
    <row r="578" spans="1:24" x14ac:dyDescent="0.25">
      <c r="A578" s="33">
        <v>220250006471</v>
      </c>
      <c r="B578" s="56" t="s">
        <v>526</v>
      </c>
      <c r="C578" s="34">
        <v>45744</v>
      </c>
      <c r="D578" s="33">
        <v>22025001122</v>
      </c>
      <c r="E578" s="56" t="s">
        <v>1237</v>
      </c>
      <c r="F578" s="35">
        <v>76.900000000000006</v>
      </c>
      <c r="G578" s="56" t="s">
        <v>589</v>
      </c>
      <c r="H578" s="56" t="s">
        <v>1969</v>
      </c>
      <c r="I578" s="33">
        <v>300</v>
      </c>
      <c r="J578" s="56" t="s">
        <v>356</v>
      </c>
      <c r="K578" s="56" t="s">
        <v>356</v>
      </c>
      <c r="L578" s="56" t="s">
        <v>357</v>
      </c>
      <c r="M578" s="56" t="s">
        <v>354</v>
      </c>
      <c r="N578" s="56" t="s">
        <v>355</v>
      </c>
      <c r="O578" s="32" t="s">
        <v>309</v>
      </c>
      <c r="P578" s="32" t="s">
        <v>265</v>
      </c>
      <c r="Q578" s="45" t="s">
        <v>922</v>
      </c>
      <c r="R578" s="32" t="s">
        <v>254</v>
      </c>
      <c r="S578" s="45" t="s">
        <v>291</v>
      </c>
      <c r="T578" s="42" t="str">
        <f>VLOOKUP(Tabla1[[#This Row],[AREA]],Hoja1!A:B,2,FALSE)</f>
        <v>11. Salud pública y seguridad ciudadana</v>
      </c>
      <c r="U578" s="45" t="s">
        <v>141</v>
      </c>
      <c r="V578" s="42" t="str">
        <f>VLOOKUP(Tabla1[[#This Row],[PROGRAMA]],Hoja1!A:B,2,FALSE)</f>
        <v>1621. Recogida de residuos</v>
      </c>
      <c r="W578" s="45">
        <v>21</v>
      </c>
      <c r="X578" s="45">
        <v>214</v>
      </c>
    </row>
    <row r="579" spans="1:24" x14ac:dyDescent="0.25">
      <c r="A579" s="33">
        <v>220250006795</v>
      </c>
      <c r="B579" s="56" t="s">
        <v>526</v>
      </c>
      <c r="C579" s="34">
        <v>45744</v>
      </c>
      <c r="D579" s="33">
        <v>22025001122</v>
      </c>
      <c r="E579" s="56" t="s">
        <v>1237</v>
      </c>
      <c r="F579" s="35">
        <v>209.57</v>
      </c>
      <c r="G579" s="56" t="s">
        <v>589</v>
      </c>
      <c r="H579" s="56" t="s">
        <v>1970</v>
      </c>
      <c r="I579" s="33">
        <v>300</v>
      </c>
      <c r="J579" s="56" t="s">
        <v>356</v>
      </c>
      <c r="K579" s="56" t="s">
        <v>356</v>
      </c>
      <c r="L579" s="56" t="s">
        <v>357</v>
      </c>
      <c r="M579" s="56" t="s">
        <v>354</v>
      </c>
      <c r="N579" s="56" t="s">
        <v>355</v>
      </c>
      <c r="O579" s="32" t="s">
        <v>309</v>
      </c>
      <c r="P579" s="32" t="s">
        <v>265</v>
      </c>
      <c r="Q579" s="45" t="s">
        <v>922</v>
      </c>
      <c r="R579" s="32" t="s">
        <v>254</v>
      </c>
      <c r="S579" s="45" t="s">
        <v>291</v>
      </c>
      <c r="T579" s="42" t="str">
        <f>VLOOKUP(Tabla1[[#This Row],[AREA]],Hoja1!A:B,2,FALSE)</f>
        <v>11. Salud pública y seguridad ciudadana</v>
      </c>
      <c r="U579" s="45" t="s">
        <v>141</v>
      </c>
      <c r="V579" s="42" t="str">
        <f>VLOOKUP(Tabla1[[#This Row],[PROGRAMA]],Hoja1!A:B,2,FALSE)</f>
        <v>1621. Recogida de residuos</v>
      </c>
      <c r="W579" s="45">
        <v>21</v>
      </c>
      <c r="X579" s="45">
        <v>214</v>
      </c>
    </row>
    <row r="580" spans="1:24" x14ac:dyDescent="0.25">
      <c r="A580" s="33">
        <v>220250003717</v>
      </c>
      <c r="B580" s="56" t="s">
        <v>526</v>
      </c>
      <c r="C580" s="34">
        <v>45729</v>
      </c>
      <c r="D580" s="33">
        <v>22025001349</v>
      </c>
      <c r="E580" s="56" t="s">
        <v>1971</v>
      </c>
      <c r="F580" s="35">
        <v>534.34</v>
      </c>
      <c r="G580" s="56" t="s">
        <v>589</v>
      </c>
      <c r="H580" s="56" t="s">
        <v>1972</v>
      </c>
      <c r="I580" s="33">
        <v>300</v>
      </c>
      <c r="J580" s="56" t="s">
        <v>356</v>
      </c>
      <c r="K580" s="56" t="s">
        <v>356</v>
      </c>
      <c r="L580" s="56" t="s">
        <v>367</v>
      </c>
      <c r="M580" s="56" t="s">
        <v>354</v>
      </c>
      <c r="N580" s="56" t="s">
        <v>355</v>
      </c>
      <c r="O580" s="32" t="s">
        <v>309</v>
      </c>
      <c r="P580" s="32" t="s">
        <v>265</v>
      </c>
      <c r="Q580" s="45" t="s">
        <v>922</v>
      </c>
      <c r="R580" s="32" t="s">
        <v>254</v>
      </c>
      <c r="S580" s="45" t="s">
        <v>91</v>
      </c>
      <c r="T580" s="42" t="str">
        <f>VLOOKUP(Tabla1[[#This Row],[AREA]],Hoja1!A:B,2,FALSE)</f>
        <v>02. Urbanismo y vivienda</v>
      </c>
      <c r="U580" s="45" t="s">
        <v>220</v>
      </c>
      <c r="V580" s="42" t="str">
        <f>VLOOKUP(Tabla1[[#This Row],[PROGRAMA]],Hoja1!A:B,2,FALSE)</f>
        <v>9332. Mantenimiento de edificios e instalaciones municipales</v>
      </c>
      <c r="W580" s="45">
        <v>21</v>
      </c>
      <c r="X580" s="45">
        <v>214</v>
      </c>
    </row>
    <row r="581" spans="1:24" x14ac:dyDescent="0.25">
      <c r="A581" s="33">
        <v>220250006943</v>
      </c>
      <c r="B581" s="56" t="s">
        <v>526</v>
      </c>
      <c r="C581" s="34">
        <v>45744</v>
      </c>
      <c r="D581" s="33">
        <v>22025001129</v>
      </c>
      <c r="E581" s="56" t="s">
        <v>1973</v>
      </c>
      <c r="F581" s="35">
        <v>667.09</v>
      </c>
      <c r="G581" s="56" t="s">
        <v>589</v>
      </c>
      <c r="H581" s="56" t="s">
        <v>1974</v>
      </c>
      <c r="I581" s="33">
        <v>300</v>
      </c>
      <c r="J581" s="56" t="s">
        <v>356</v>
      </c>
      <c r="K581" s="56" t="s">
        <v>356</v>
      </c>
      <c r="L581" s="56" t="s">
        <v>367</v>
      </c>
      <c r="M581" s="56" t="s">
        <v>354</v>
      </c>
      <c r="N581" s="56" t="s">
        <v>355</v>
      </c>
      <c r="O581" s="32" t="s">
        <v>309</v>
      </c>
      <c r="P581" s="32" t="s">
        <v>265</v>
      </c>
      <c r="Q581" s="45" t="s">
        <v>922</v>
      </c>
      <c r="R581" s="32" t="s">
        <v>254</v>
      </c>
      <c r="S581" s="45" t="s">
        <v>291</v>
      </c>
      <c r="T581" s="42" t="str">
        <f>VLOOKUP(Tabla1[[#This Row],[AREA]],Hoja1!A:B,2,FALSE)</f>
        <v>11. Salud pública y seguridad ciudadana</v>
      </c>
      <c r="U581" s="45" t="s">
        <v>144</v>
      </c>
      <c r="V581" s="42" t="str">
        <f>VLOOKUP(Tabla1[[#This Row],[PROGRAMA]],Hoja1!A:B,2,FALSE)</f>
        <v>1631. Limpieza viaria</v>
      </c>
      <c r="W581" s="45">
        <v>21</v>
      </c>
      <c r="X581" s="45">
        <v>214</v>
      </c>
    </row>
    <row r="582" spans="1:24" x14ac:dyDescent="0.25">
      <c r="A582" s="33">
        <v>220250006721</v>
      </c>
      <c r="B582" s="56" t="s">
        <v>526</v>
      </c>
      <c r="C582" s="34">
        <v>45744</v>
      </c>
      <c r="D582" s="33">
        <v>22025001122</v>
      </c>
      <c r="E582" s="56" t="s">
        <v>1237</v>
      </c>
      <c r="F582" s="35">
        <v>691.84</v>
      </c>
      <c r="G582" s="56" t="s">
        <v>589</v>
      </c>
      <c r="H582" s="56" t="s">
        <v>1975</v>
      </c>
      <c r="I582" s="33">
        <v>300</v>
      </c>
      <c r="J582" s="56" t="s">
        <v>356</v>
      </c>
      <c r="K582" s="56" t="s">
        <v>356</v>
      </c>
      <c r="L582" s="56" t="s">
        <v>357</v>
      </c>
      <c r="M582" s="56" t="s">
        <v>354</v>
      </c>
      <c r="N582" s="56" t="s">
        <v>355</v>
      </c>
      <c r="O582" s="32" t="s">
        <v>309</v>
      </c>
      <c r="P582" s="32" t="s">
        <v>265</v>
      </c>
      <c r="Q582" s="45" t="s">
        <v>922</v>
      </c>
      <c r="R582" s="32" t="s">
        <v>254</v>
      </c>
      <c r="S582" s="45" t="s">
        <v>291</v>
      </c>
      <c r="T582" s="42" t="str">
        <f>VLOOKUP(Tabla1[[#This Row],[AREA]],Hoja1!A:B,2,FALSE)</f>
        <v>11. Salud pública y seguridad ciudadana</v>
      </c>
      <c r="U582" s="45" t="s">
        <v>141</v>
      </c>
      <c r="V582" s="42" t="str">
        <f>VLOOKUP(Tabla1[[#This Row],[PROGRAMA]],Hoja1!A:B,2,FALSE)</f>
        <v>1621. Recogida de residuos</v>
      </c>
      <c r="W582" s="45">
        <v>21</v>
      </c>
      <c r="X582" s="45">
        <v>214</v>
      </c>
    </row>
    <row r="583" spans="1:24" x14ac:dyDescent="0.25">
      <c r="A583" s="33">
        <v>220250006929</v>
      </c>
      <c r="B583" s="56" t="s">
        <v>526</v>
      </c>
      <c r="C583" s="34">
        <v>45744</v>
      </c>
      <c r="D583" s="33">
        <v>22025001129</v>
      </c>
      <c r="E583" s="56" t="s">
        <v>1973</v>
      </c>
      <c r="F583" s="35">
        <v>852.31</v>
      </c>
      <c r="G583" s="56" t="s">
        <v>589</v>
      </c>
      <c r="H583" s="56" t="s">
        <v>1976</v>
      </c>
      <c r="I583" s="33">
        <v>300</v>
      </c>
      <c r="J583" s="56" t="s">
        <v>356</v>
      </c>
      <c r="K583" s="56" t="s">
        <v>356</v>
      </c>
      <c r="L583" s="56" t="s">
        <v>367</v>
      </c>
      <c r="M583" s="56" t="s">
        <v>354</v>
      </c>
      <c r="N583" s="56" t="s">
        <v>355</v>
      </c>
      <c r="O583" s="32" t="s">
        <v>309</v>
      </c>
      <c r="P583" s="32" t="s">
        <v>265</v>
      </c>
      <c r="Q583" s="45" t="s">
        <v>922</v>
      </c>
      <c r="R583" s="32" t="s">
        <v>254</v>
      </c>
      <c r="S583" s="45" t="s">
        <v>291</v>
      </c>
      <c r="T583" s="42" t="str">
        <f>VLOOKUP(Tabla1[[#This Row],[AREA]],Hoja1!A:B,2,FALSE)</f>
        <v>11. Salud pública y seguridad ciudadana</v>
      </c>
      <c r="U583" s="45" t="s">
        <v>144</v>
      </c>
      <c r="V583" s="42" t="str">
        <f>VLOOKUP(Tabla1[[#This Row],[PROGRAMA]],Hoja1!A:B,2,FALSE)</f>
        <v>1631. Limpieza viaria</v>
      </c>
      <c r="W583" s="45">
        <v>21</v>
      </c>
      <c r="X583" s="45">
        <v>214</v>
      </c>
    </row>
    <row r="584" spans="1:24" x14ac:dyDescent="0.25">
      <c r="A584" s="33">
        <v>220250006797</v>
      </c>
      <c r="B584" s="56" t="s">
        <v>526</v>
      </c>
      <c r="C584" s="34">
        <v>45744</v>
      </c>
      <c r="D584" s="33">
        <v>22025001122</v>
      </c>
      <c r="E584" s="56" t="s">
        <v>1237</v>
      </c>
      <c r="F584" s="35">
        <v>2181.58</v>
      </c>
      <c r="G584" s="56" t="s">
        <v>589</v>
      </c>
      <c r="H584" s="56" t="s">
        <v>1977</v>
      </c>
      <c r="I584" s="33">
        <v>300</v>
      </c>
      <c r="J584" s="56" t="s">
        <v>356</v>
      </c>
      <c r="K584" s="56" t="s">
        <v>356</v>
      </c>
      <c r="L584" s="56" t="s">
        <v>357</v>
      </c>
      <c r="M584" s="56" t="s">
        <v>354</v>
      </c>
      <c r="N584" s="56" t="s">
        <v>355</v>
      </c>
      <c r="O584" s="32" t="s">
        <v>309</v>
      </c>
      <c r="P584" s="32" t="s">
        <v>265</v>
      </c>
      <c r="Q584" s="45" t="s">
        <v>922</v>
      </c>
      <c r="R584" s="32" t="s">
        <v>254</v>
      </c>
      <c r="S584" s="45" t="s">
        <v>291</v>
      </c>
      <c r="T584" s="42" t="str">
        <f>VLOOKUP(Tabla1[[#This Row],[AREA]],Hoja1!A:B,2,FALSE)</f>
        <v>11. Salud pública y seguridad ciudadana</v>
      </c>
      <c r="U584" s="45" t="s">
        <v>141</v>
      </c>
      <c r="V584" s="42" t="str">
        <f>VLOOKUP(Tabla1[[#This Row],[PROGRAMA]],Hoja1!A:B,2,FALSE)</f>
        <v>1621. Recogida de residuos</v>
      </c>
      <c r="W584" s="45">
        <v>21</v>
      </c>
      <c r="X584" s="45">
        <v>214</v>
      </c>
    </row>
    <row r="585" spans="1:24" x14ac:dyDescent="0.25">
      <c r="A585" s="33">
        <v>220250006749</v>
      </c>
      <c r="B585" s="56" t="s">
        <v>526</v>
      </c>
      <c r="C585" s="34">
        <v>45744</v>
      </c>
      <c r="D585" s="33">
        <v>22025001124</v>
      </c>
      <c r="E585" s="56" t="s">
        <v>1237</v>
      </c>
      <c r="F585" s="35">
        <v>2587.81</v>
      </c>
      <c r="G585" s="56" t="s">
        <v>589</v>
      </c>
      <c r="H585" s="56" t="s">
        <v>1978</v>
      </c>
      <c r="I585" s="33">
        <v>300</v>
      </c>
      <c r="J585" s="56" t="s">
        <v>356</v>
      </c>
      <c r="K585" s="56" t="s">
        <v>356</v>
      </c>
      <c r="L585" s="56" t="s">
        <v>367</v>
      </c>
      <c r="M585" s="56" t="s">
        <v>354</v>
      </c>
      <c r="N585" s="56" t="s">
        <v>355</v>
      </c>
      <c r="O585" s="32" t="s">
        <v>309</v>
      </c>
      <c r="P585" s="32" t="s">
        <v>265</v>
      </c>
      <c r="Q585" s="45" t="s">
        <v>922</v>
      </c>
      <c r="R585" s="32" t="s">
        <v>254</v>
      </c>
      <c r="S585" s="45" t="s">
        <v>291</v>
      </c>
      <c r="T585" s="42" t="str">
        <f>VLOOKUP(Tabla1[[#This Row],[AREA]],Hoja1!A:B,2,FALSE)</f>
        <v>11. Salud pública y seguridad ciudadana</v>
      </c>
      <c r="U585" s="45" t="s">
        <v>141</v>
      </c>
      <c r="V585" s="42" t="str">
        <f>VLOOKUP(Tabla1[[#This Row],[PROGRAMA]],Hoja1!A:B,2,FALSE)</f>
        <v>1621. Recogida de residuos</v>
      </c>
      <c r="W585" s="45">
        <v>21</v>
      </c>
      <c r="X585" s="45">
        <v>214</v>
      </c>
    </row>
    <row r="586" spans="1:24" x14ac:dyDescent="0.25">
      <c r="A586" s="33">
        <v>220250006723</v>
      </c>
      <c r="B586" s="56" t="s">
        <v>526</v>
      </c>
      <c r="C586" s="34">
        <v>45744</v>
      </c>
      <c r="D586" s="33">
        <v>22025001122</v>
      </c>
      <c r="E586" s="56" t="s">
        <v>1237</v>
      </c>
      <c r="F586" s="35">
        <v>2625.23</v>
      </c>
      <c r="G586" s="56" t="s">
        <v>589</v>
      </c>
      <c r="H586" s="56" t="s">
        <v>1979</v>
      </c>
      <c r="I586" s="33">
        <v>300</v>
      </c>
      <c r="J586" s="56" t="s">
        <v>356</v>
      </c>
      <c r="K586" s="56" t="s">
        <v>356</v>
      </c>
      <c r="L586" s="56" t="s">
        <v>357</v>
      </c>
      <c r="M586" s="56" t="s">
        <v>354</v>
      </c>
      <c r="N586" s="56" t="s">
        <v>355</v>
      </c>
      <c r="O586" s="32" t="s">
        <v>309</v>
      </c>
      <c r="P586" s="32" t="s">
        <v>265</v>
      </c>
      <c r="Q586" s="45" t="s">
        <v>922</v>
      </c>
      <c r="R586" s="32" t="s">
        <v>254</v>
      </c>
      <c r="S586" s="45" t="s">
        <v>291</v>
      </c>
      <c r="T586" s="42" t="str">
        <f>VLOOKUP(Tabla1[[#This Row],[AREA]],Hoja1!A:B,2,FALSE)</f>
        <v>11. Salud pública y seguridad ciudadana</v>
      </c>
      <c r="U586" s="45" t="s">
        <v>141</v>
      </c>
      <c r="V586" s="42" t="str">
        <f>VLOOKUP(Tabla1[[#This Row],[PROGRAMA]],Hoja1!A:B,2,FALSE)</f>
        <v>1621. Recogida de residuos</v>
      </c>
      <c r="W586" s="45">
        <v>21</v>
      </c>
      <c r="X586" s="45">
        <v>214</v>
      </c>
    </row>
    <row r="587" spans="1:24" x14ac:dyDescent="0.25">
      <c r="A587" s="33">
        <v>220250001294</v>
      </c>
      <c r="B587" s="56" t="s">
        <v>349</v>
      </c>
      <c r="C587" s="34">
        <v>45702</v>
      </c>
      <c r="D587" s="33">
        <v>22025001262</v>
      </c>
      <c r="E587" s="56" t="s">
        <v>1690</v>
      </c>
      <c r="F587" s="35">
        <v>1210</v>
      </c>
      <c r="G587" s="56" t="s">
        <v>1069</v>
      </c>
      <c r="H587" s="56" t="s">
        <v>1961</v>
      </c>
      <c r="I587" s="33">
        <v>220</v>
      </c>
      <c r="J587" s="56" t="s">
        <v>1070</v>
      </c>
      <c r="K587" s="56" t="s">
        <v>352</v>
      </c>
      <c r="L587" s="56" t="s">
        <v>357</v>
      </c>
      <c r="M587" s="56" t="s">
        <v>354</v>
      </c>
      <c r="N587" s="56" t="s">
        <v>355</v>
      </c>
      <c r="O587" s="32" t="s">
        <v>309</v>
      </c>
      <c r="P587" s="32" t="s">
        <v>265</v>
      </c>
      <c r="Q587" s="45" t="s">
        <v>922</v>
      </c>
      <c r="R587" s="32" t="s">
        <v>254</v>
      </c>
      <c r="S587" s="45" t="s">
        <v>89</v>
      </c>
      <c r="T587" s="42" t="str">
        <f>VLOOKUP(Tabla1[[#This Row],[AREA]],Hoja1!A:B,2,FALSE)</f>
        <v>01. Alcaldía</v>
      </c>
      <c r="U587" s="45" t="s">
        <v>212</v>
      </c>
      <c r="V587" s="42" t="str">
        <f>VLOOKUP(Tabla1[[#This Row],[PROGRAMA]],Hoja1!A:B,2,FALSE)</f>
        <v>9207. Gobierno y relaciones</v>
      </c>
      <c r="W587" s="45">
        <v>22</v>
      </c>
      <c r="X587" s="45">
        <v>22602</v>
      </c>
    </row>
    <row r="588" spans="1:24" x14ac:dyDescent="0.25">
      <c r="A588" s="33">
        <v>220250006737</v>
      </c>
      <c r="B588" s="56" t="s">
        <v>526</v>
      </c>
      <c r="C588" s="34">
        <v>45744</v>
      </c>
      <c r="D588" s="33">
        <v>22025001124</v>
      </c>
      <c r="E588" s="56" t="s">
        <v>1237</v>
      </c>
      <c r="F588" s="35">
        <v>1363.19</v>
      </c>
      <c r="G588" s="56" t="s">
        <v>551</v>
      </c>
      <c r="H588" s="56" t="s">
        <v>1980</v>
      </c>
      <c r="I588" s="33">
        <v>300</v>
      </c>
      <c r="J588" s="56" t="s">
        <v>356</v>
      </c>
      <c r="K588" s="56" t="s">
        <v>356</v>
      </c>
      <c r="L588" s="56" t="s">
        <v>367</v>
      </c>
      <c r="M588" s="56" t="s">
        <v>354</v>
      </c>
      <c r="N588" s="56" t="s">
        <v>355</v>
      </c>
      <c r="O588" s="32" t="s">
        <v>309</v>
      </c>
      <c r="P588" s="32" t="s">
        <v>265</v>
      </c>
      <c r="Q588" s="45" t="s">
        <v>922</v>
      </c>
      <c r="R588" s="32" t="s">
        <v>254</v>
      </c>
      <c r="S588" s="45" t="s">
        <v>291</v>
      </c>
      <c r="T588" s="42" t="str">
        <f>VLOOKUP(Tabla1[[#This Row],[AREA]],Hoja1!A:B,2,FALSE)</f>
        <v>11. Salud pública y seguridad ciudadana</v>
      </c>
      <c r="U588" s="45" t="s">
        <v>141</v>
      </c>
      <c r="V588" s="42" t="str">
        <f>VLOOKUP(Tabla1[[#This Row],[PROGRAMA]],Hoja1!A:B,2,FALSE)</f>
        <v>1621. Recogida de residuos</v>
      </c>
      <c r="W588" s="45">
        <v>21</v>
      </c>
      <c r="X588" s="45">
        <v>214</v>
      </c>
    </row>
    <row r="589" spans="1:24" x14ac:dyDescent="0.25">
      <c r="A589" s="33">
        <v>220250005704</v>
      </c>
      <c r="B589" s="56" t="s">
        <v>349</v>
      </c>
      <c r="C589" s="34">
        <v>45742</v>
      </c>
      <c r="D589" s="33">
        <v>22025003003</v>
      </c>
      <c r="E589" s="56" t="s">
        <v>1981</v>
      </c>
      <c r="F589" s="35">
        <v>1200.01</v>
      </c>
      <c r="G589" s="56" t="s">
        <v>1006</v>
      </c>
      <c r="H589" s="56" t="s">
        <v>1982</v>
      </c>
      <c r="I589" s="33">
        <v>220</v>
      </c>
      <c r="J589" s="56" t="s">
        <v>513</v>
      </c>
      <c r="K589" s="56" t="s">
        <v>356</v>
      </c>
      <c r="L589" s="56" t="s">
        <v>357</v>
      </c>
      <c r="M589" s="56" t="s">
        <v>458</v>
      </c>
      <c r="N589" s="56" t="s">
        <v>429</v>
      </c>
      <c r="O589" s="32" t="s">
        <v>310</v>
      </c>
      <c r="P589" s="32" t="s">
        <v>265</v>
      </c>
      <c r="Q589" s="45" t="s">
        <v>922</v>
      </c>
      <c r="R589" s="32" t="s">
        <v>254</v>
      </c>
      <c r="S589" s="45" t="s">
        <v>291</v>
      </c>
      <c r="T589" s="42" t="str">
        <f>VLOOKUP(Tabla1[[#This Row],[AREA]],Hoja1!A:B,2,FALSE)</f>
        <v>11. Salud pública y seguridad ciudadana</v>
      </c>
      <c r="U589" s="45" t="s">
        <v>141</v>
      </c>
      <c r="V589" s="42" t="str">
        <f>VLOOKUP(Tabla1[[#This Row],[PROGRAMA]],Hoja1!A:B,2,FALSE)</f>
        <v>1621. Recogida de residuos</v>
      </c>
      <c r="W589" s="45">
        <v>21</v>
      </c>
      <c r="X589" s="45">
        <v>212</v>
      </c>
    </row>
    <row r="590" spans="1:24" x14ac:dyDescent="0.25">
      <c r="A590" s="33">
        <v>220239000937</v>
      </c>
      <c r="B590" s="56" t="s">
        <v>349</v>
      </c>
      <c r="C590" s="34">
        <v>45658</v>
      </c>
      <c r="D590" s="33">
        <v>22025001759</v>
      </c>
      <c r="E590" s="56" t="s">
        <v>1447</v>
      </c>
      <c r="F590" s="35">
        <v>26000</v>
      </c>
      <c r="G590" s="56" t="s">
        <v>400</v>
      </c>
      <c r="H590" s="56" t="s">
        <v>760</v>
      </c>
      <c r="I590" s="33">
        <v>220</v>
      </c>
      <c r="J590" s="56" t="s">
        <v>401</v>
      </c>
      <c r="K590" s="56" t="s">
        <v>352</v>
      </c>
      <c r="L590" s="56" t="s">
        <v>357</v>
      </c>
      <c r="M590" s="56" t="s">
        <v>354</v>
      </c>
      <c r="N590" s="56" t="s">
        <v>355</v>
      </c>
      <c r="O590" s="32" t="s">
        <v>305</v>
      </c>
      <c r="P590" s="32" t="s">
        <v>265</v>
      </c>
      <c r="Q590" s="45" t="s">
        <v>922</v>
      </c>
      <c r="R590" s="32" t="s">
        <v>254</v>
      </c>
      <c r="S590" s="45" t="s">
        <v>93</v>
      </c>
      <c r="T590" s="42" t="str">
        <f>VLOOKUP(Tabla1[[#This Row],[AREA]],Hoja1!A:B,2,FALSE)</f>
        <v>04. Hacienda, personal y modernización administrativa</v>
      </c>
      <c r="U590" s="45" t="s">
        <v>214</v>
      </c>
      <c r="V590" s="42" t="str">
        <f>VLOOKUP(Tabla1[[#This Row],[PROGRAMA]],Hoja1!A:B,2,FALSE)</f>
        <v>9231. Información, registro y gestión del padrón</v>
      </c>
      <c r="W590" s="45">
        <v>22</v>
      </c>
      <c r="X590" s="45">
        <v>22201</v>
      </c>
    </row>
    <row r="591" spans="1:24" x14ac:dyDescent="0.25">
      <c r="A591" s="33">
        <v>220249000873</v>
      </c>
      <c r="B591" s="56" t="s">
        <v>349</v>
      </c>
      <c r="C591" s="34">
        <v>45658</v>
      </c>
      <c r="D591" s="33">
        <v>22025002091</v>
      </c>
      <c r="E591" s="56" t="s">
        <v>1466</v>
      </c>
      <c r="F591" s="35">
        <v>1200</v>
      </c>
      <c r="G591" s="56" t="s">
        <v>514</v>
      </c>
      <c r="H591" s="56" t="s">
        <v>1984</v>
      </c>
      <c r="I591" s="33">
        <v>220</v>
      </c>
      <c r="J591" s="56" t="s">
        <v>356</v>
      </c>
      <c r="K591" s="56" t="s">
        <v>356</v>
      </c>
      <c r="L591" s="56" t="s">
        <v>357</v>
      </c>
      <c r="M591" s="56" t="s">
        <v>458</v>
      </c>
      <c r="N591" s="56" t="s">
        <v>429</v>
      </c>
      <c r="O591" s="32" t="s">
        <v>310</v>
      </c>
      <c r="P591" s="32" t="s">
        <v>265</v>
      </c>
      <c r="Q591" s="45" t="s">
        <v>922</v>
      </c>
      <c r="R591" s="32" t="s">
        <v>254</v>
      </c>
      <c r="S591" s="45" t="s">
        <v>98</v>
      </c>
      <c r="T591" s="42" t="str">
        <f>VLOOKUP(Tabla1[[#This Row],[AREA]],Hoja1!A:B,2,FALSE)</f>
        <v>10. Personas mayores, familia y servicios sociales</v>
      </c>
      <c r="U591" s="45" t="s">
        <v>159</v>
      </c>
      <c r="V591" s="42" t="str">
        <f>VLOOKUP(Tabla1[[#This Row],[PROGRAMA]],Hoja1!A:B,2,FALSE)</f>
        <v>2315. Políticas de Igualdad e infancia</v>
      </c>
      <c r="W591" s="45">
        <v>22</v>
      </c>
      <c r="X591" s="45">
        <v>22799</v>
      </c>
    </row>
    <row r="592" spans="1:24" x14ac:dyDescent="0.25">
      <c r="A592" s="33">
        <v>220249000782</v>
      </c>
      <c r="B592" s="56" t="s">
        <v>349</v>
      </c>
      <c r="C592" s="34">
        <v>45658</v>
      </c>
      <c r="D592" s="33">
        <v>22025002004</v>
      </c>
      <c r="E592" s="56" t="s">
        <v>1985</v>
      </c>
      <c r="F592" s="35">
        <v>423506</v>
      </c>
      <c r="G592" s="56" t="s">
        <v>376</v>
      </c>
      <c r="H592" s="56" t="s">
        <v>1986</v>
      </c>
      <c r="I592" s="33">
        <v>220</v>
      </c>
      <c r="J592" s="56" t="s">
        <v>377</v>
      </c>
      <c r="K592" s="56" t="s">
        <v>378</v>
      </c>
      <c r="L592" s="56" t="s">
        <v>367</v>
      </c>
      <c r="M592" s="56" t="s">
        <v>354</v>
      </c>
      <c r="N592" s="56" t="s">
        <v>355</v>
      </c>
      <c r="O592" s="32" t="s">
        <v>305</v>
      </c>
      <c r="P592" s="32" t="s">
        <v>265</v>
      </c>
      <c r="Q592" s="45" t="s">
        <v>922</v>
      </c>
      <c r="R592" s="32" t="s">
        <v>254</v>
      </c>
      <c r="S592" s="45" t="s">
        <v>92</v>
      </c>
      <c r="T592" s="42" t="str">
        <f>VLOOKUP(Tabla1[[#This Row],[AREA]],Hoja1!A:B,2,FALSE)</f>
        <v>03. Participación ciudadana y deportes</v>
      </c>
      <c r="U592" s="45" t="s">
        <v>215</v>
      </c>
      <c r="V592" s="42" t="str">
        <f>VLOOKUP(Tabla1[[#This Row],[PROGRAMA]],Hoja1!A:B,2,FALSE)</f>
        <v>9241. Participación ciudadana</v>
      </c>
      <c r="W592" s="45">
        <v>22</v>
      </c>
      <c r="X592" s="45">
        <v>22100</v>
      </c>
    </row>
    <row r="593" spans="1:24" x14ac:dyDescent="0.25">
      <c r="A593" s="33">
        <v>220249000783</v>
      </c>
      <c r="B593" s="56" t="s">
        <v>349</v>
      </c>
      <c r="C593" s="34">
        <v>45658</v>
      </c>
      <c r="D593" s="33">
        <v>22025002005</v>
      </c>
      <c r="E593" s="56" t="s">
        <v>1987</v>
      </c>
      <c r="F593" s="35">
        <v>50000</v>
      </c>
      <c r="G593" s="56" t="s">
        <v>376</v>
      </c>
      <c r="H593" s="56" t="s">
        <v>1988</v>
      </c>
      <c r="I593" s="33">
        <v>220</v>
      </c>
      <c r="J593" s="56" t="s">
        <v>377</v>
      </c>
      <c r="K593" s="56" t="s">
        <v>378</v>
      </c>
      <c r="L593" s="56" t="s">
        <v>367</v>
      </c>
      <c r="M593" s="56" t="s">
        <v>354</v>
      </c>
      <c r="N593" s="56" t="s">
        <v>355</v>
      </c>
      <c r="O593" s="32" t="s">
        <v>305</v>
      </c>
      <c r="P593" s="32" t="s">
        <v>265</v>
      </c>
      <c r="Q593" s="45" t="s">
        <v>922</v>
      </c>
      <c r="R593" s="32" t="s">
        <v>254</v>
      </c>
      <c r="S593" s="45" t="s">
        <v>89</v>
      </c>
      <c r="T593" s="42" t="str">
        <f>VLOOKUP(Tabla1[[#This Row],[AREA]],Hoja1!A:B,2,FALSE)</f>
        <v>01. Alcaldía</v>
      </c>
      <c r="U593" s="45" t="s">
        <v>294</v>
      </c>
      <c r="V593" s="42" t="str">
        <f>VLOOKUP(Tabla1[[#This Row],[PROGRAMA]],Hoja1!A:B,2,FALSE)</f>
        <v>4331. Desarrollo empresarial</v>
      </c>
      <c r="W593" s="45">
        <v>22</v>
      </c>
      <c r="X593" s="45">
        <v>22100</v>
      </c>
    </row>
    <row r="594" spans="1:24" x14ac:dyDescent="0.25">
      <c r="A594" s="33">
        <v>220249000784</v>
      </c>
      <c r="B594" s="56" t="s">
        <v>349</v>
      </c>
      <c r="C594" s="34">
        <v>45658</v>
      </c>
      <c r="D594" s="33">
        <v>22025002006</v>
      </c>
      <c r="E594" s="56" t="s">
        <v>1989</v>
      </c>
      <c r="F594" s="35">
        <v>3500</v>
      </c>
      <c r="G594" s="56" t="s">
        <v>376</v>
      </c>
      <c r="H594" s="56" t="s">
        <v>1990</v>
      </c>
      <c r="I594" s="33">
        <v>220</v>
      </c>
      <c r="J594" s="56" t="s">
        <v>377</v>
      </c>
      <c r="K594" s="56" t="s">
        <v>378</v>
      </c>
      <c r="L594" s="56" t="s">
        <v>367</v>
      </c>
      <c r="M594" s="56" t="s">
        <v>354</v>
      </c>
      <c r="N594" s="56" t="s">
        <v>380</v>
      </c>
      <c r="O594" s="32" t="s">
        <v>305</v>
      </c>
      <c r="P594" s="32" t="s">
        <v>265</v>
      </c>
      <c r="Q594" s="45" t="s">
        <v>922</v>
      </c>
      <c r="R594" s="32" t="s">
        <v>254</v>
      </c>
      <c r="S594" s="45" t="s">
        <v>98</v>
      </c>
      <c r="T594" s="42" t="str">
        <f>VLOOKUP(Tabla1[[#This Row],[AREA]],Hoja1!A:B,2,FALSE)</f>
        <v>10. Personas mayores, familia y servicios sociales</v>
      </c>
      <c r="U594" s="45" t="s">
        <v>159</v>
      </c>
      <c r="V594" s="42" t="str">
        <f>VLOOKUP(Tabla1[[#This Row],[PROGRAMA]],Hoja1!A:B,2,FALSE)</f>
        <v>2315. Políticas de Igualdad e infancia</v>
      </c>
      <c r="W594" s="45">
        <v>22</v>
      </c>
      <c r="X594" s="45">
        <v>22100</v>
      </c>
    </row>
    <row r="595" spans="1:24" x14ac:dyDescent="0.25">
      <c r="A595" s="33">
        <v>220249000785</v>
      </c>
      <c r="B595" s="56" t="s">
        <v>349</v>
      </c>
      <c r="C595" s="34">
        <v>45658</v>
      </c>
      <c r="D595" s="33">
        <v>22025002007</v>
      </c>
      <c r="E595" s="56" t="s">
        <v>1991</v>
      </c>
      <c r="F595" s="35">
        <v>65000</v>
      </c>
      <c r="G595" s="56" t="s">
        <v>376</v>
      </c>
      <c r="H595" s="56" t="s">
        <v>1992</v>
      </c>
      <c r="I595" s="33">
        <v>220</v>
      </c>
      <c r="J595" s="56" t="s">
        <v>377</v>
      </c>
      <c r="K595" s="56" t="s">
        <v>378</v>
      </c>
      <c r="L595" s="56" t="s">
        <v>367</v>
      </c>
      <c r="M595" s="56" t="s">
        <v>354</v>
      </c>
      <c r="N595" s="56" t="s">
        <v>380</v>
      </c>
      <c r="O595" s="32" t="s">
        <v>305</v>
      </c>
      <c r="P595" s="32" t="s">
        <v>265</v>
      </c>
      <c r="Q595" s="45" t="s">
        <v>922</v>
      </c>
      <c r="R595" s="32" t="s">
        <v>254</v>
      </c>
      <c r="S595" s="45" t="s">
        <v>98</v>
      </c>
      <c r="T595" s="42" t="str">
        <f>VLOOKUP(Tabla1[[#This Row],[AREA]],Hoja1!A:B,2,FALSE)</f>
        <v>10. Personas mayores, familia y servicios sociales</v>
      </c>
      <c r="U595" s="45" t="s">
        <v>158</v>
      </c>
      <c r="V595" s="42" t="str">
        <f>VLOOKUP(Tabla1[[#This Row],[PROGRAMA]],Hoja1!A:B,2,FALSE)</f>
        <v>2314. Centro de programas juveniles</v>
      </c>
      <c r="W595" s="45">
        <v>22</v>
      </c>
      <c r="X595" s="45">
        <v>22100</v>
      </c>
    </row>
    <row r="596" spans="1:24" x14ac:dyDescent="0.25">
      <c r="A596" s="33">
        <v>220249000786</v>
      </c>
      <c r="B596" s="56" t="s">
        <v>349</v>
      </c>
      <c r="C596" s="34">
        <v>45658</v>
      </c>
      <c r="D596" s="33">
        <v>22025002008</v>
      </c>
      <c r="E596" s="56" t="s">
        <v>1993</v>
      </c>
      <c r="F596" s="35">
        <v>65000</v>
      </c>
      <c r="G596" s="56" t="s">
        <v>376</v>
      </c>
      <c r="H596" s="56" t="s">
        <v>1994</v>
      </c>
      <c r="I596" s="33">
        <v>220</v>
      </c>
      <c r="J596" s="56" t="s">
        <v>377</v>
      </c>
      <c r="K596" s="56" t="s">
        <v>378</v>
      </c>
      <c r="L596" s="56" t="s">
        <v>367</v>
      </c>
      <c r="M596" s="56" t="s">
        <v>354</v>
      </c>
      <c r="N596" s="56" t="s">
        <v>355</v>
      </c>
      <c r="O596" s="32" t="s">
        <v>305</v>
      </c>
      <c r="P596" s="32" t="s">
        <v>265</v>
      </c>
      <c r="Q596" s="45" t="s">
        <v>922</v>
      </c>
      <c r="R596" s="32" t="s">
        <v>254</v>
      </c>
      <c r="S596" s="45" t="s">
        <v>98</v>
      </c>
      <c r="T596" s="42" t="str">
        <f>VLOOKUP(Tabla1[[#This Row],[AREA]],Hoja1!A:B,2,FALSE)</f>
        <v>10. Personas mayores, familia y servicios sociales</v>
      </c>
      <c r="U596" s="45" t="s">
        <v>155</v>
      </c>
      <c r="V596" s="42" t="str">
        <f>VLOOKUP(Tabla1[[#This Row],[PROGRAMA]],Hoja1!A:B,2,FALSE)</f>
        <v>2312. Iniciativas sociales</v>
      </c>
      <c r="W596" s="45">
        <v>22</v>
      </c>
      <c r="X596" s="45">
        <v>22100</v>
      </c>
    </row>
    <row r="597" spans="1:24" x14ac:dyDescent="0.25">
      <c r="A597" s="33">
        <v>220249000787</v>
      </c>
      <c r="B597" s="56" t="s">
        <v>349</v>
      </c>
      <c r="C597" s="34">
        <v>45658</v>
      </c>
      <c r="D597" s="33">
        <v>22025002009</v>
      </c>
      <c r="E597" s="56" t="s">
        <v>1993</v>
      </c>
      <c r="F597" s="35">
        <v>115000</v>
      </c>
      <c r="G597" s="56" t="s">
        <v>376</v>
      </c>
      <c r="H597" s="56" t="s">
        <v>1995</v>
      </c>
      <c r="I597" s="33">
        <v>220</v>
      </c>
      <c r="J597" s="56" t="s">
        <v>377</v>
      </c>
      <c r="K597" s="56" t="s">
        <v>378</v>
      </c>
      <c r="L597" s="56" t="s">
        <v>367</v>
      </c>
      <c r="M597" s="56" t="s">
        <v>354</v>
      </c>
      <c r="N597" s="56" t="s">
        <v>355</v>
      </c>
      <c r="O597" s="32" t="s">
        <v>305</v>
      </c>
      <c r="P597" s="32" t="s">
        <v>265</v>
      </c>
      <c r="Q597" s="45" t="s">
        <v>922</v>
      </c>
      <c r="R597" s="32" t="s">
        <v>254</v>
      </c>
      <c r="S597" s="45" t="s">
        <v>98</v>
      </c>
      <c r="T597" s="42" t="str">
        <f>VLOOKUP(Tabla1[[#This Row],[AREA]],Hoja1!A:B,2,FALSE)</f>
        <v>10. Personas mayores, familia y servicios sociales</v>
      </c>
      <c r="U597" s="45" t="s">
        <v>155</v>
      </c>
      <c r="V597" s="42" t="str">
        <f>VLOOKUP(Tabla1[[#This Row],[PROGRAMA]],Hoja1!A:B,2,FALSE)</f>
        <v>2312. Iniciativas sociales</v>
      </c>
      <c r="W597" s="45">
        <v>22</v>
      </c>
      <c r="X597" s="45">
        <v>22100</v>
      </c>
    </row>
    <row r="598" spans="1:24" x14ac:dyDescent="0.25">
      <c r="A598" s="33">
        <v>220249000788</v>
      </c>
      <c r="B598" s="56" t="s">
        <v>349</v>
      </c>
      <c r="C598" s="34">
        <v>45658</v>
      </c>
      <c r="D598" s="33">
        <v>22025002010</v>
      </c>
      <c r="E598" s="56" t="s">
        <v>1993</v>
      </c>
      <c r="F598" s="35">
        <v>6000</v>
      </c>
      <c r="G598" s="56" t="s">
        <v>376</v>
      </c>
      <c r="H598" s="56" t="s">
        <v>1996</v>
      </c>
      <c r="I598" s="33">
        <v>220</v>
      </c>
      <c r="J598" s="56" t="s">
        <v>377</v>
      </c>
      <c r="K598" s="56" t="s">
        <v>378</v>
      </c>
      <c r="L598" s="56" t="s">
        <v>367</v>
      </c>
      <c r="M598" s="56" t="s">
        <v>354</v>
      </c>
      <c r="N598" s="56" t="s">
        <v>355</v>
      </c>
      <c r="O598" s="32" t="s">
        <v>305</v>
      </c>
      <c r="P598" s="32" t="s">
        <v>265</v>
      </c>
      <c r="Q598" s="45" t="s">
        <v>922</v>
      </c>
      <c r="R598" s="32" t="s">
        <v>254</v>
      </c>
      <c r="S598" s="45" t="s">
        <v>98</v>
      </c>
      <c r="T598" s="42" t="str">
        <f>VLOOKUP(Tabla1[[#This Row],[AREA]],Hoja1!A:B,2,FALSE)</f>
        <v>10. Personas mayores, familia y servicios sociales</v>
      </c>
      <c r="U598" s="45" t="s">
        <v>155</v>
      </c>
      <c r="V598" s="42" t="str">
        <f>VLOOKUP(Tabla1[[#This Row],[PROGRAMA]],Hoja1!A:B,2,FALSE)</f>
        <v>2312. Iniciativas sociales</v>
      </c>
      <c r="W598" s="45">
        <v>22</v>
      </c>
      <c r="X598" s="45">
        <v>22100</v>
      </c>
    </row>
    <row r="599" spans="1:24" x14ac:dyDescent="0.25">
      <c r="A599" s="33">
        <v>220249000789</v>
      </c>
      <c r="B599" s="56" t="s">
        <v>349</v>
      </c>
      <c r="C599" s="34">
        <v>45658</v>
      </c>
      <c r="D599" s="33">
        <v>22025002011</v>
      </c>
      <c r="E599" s="56" t="s">
        <v>1997</v>
      </c>
      <c r="F599" s="35">
        <v>13500</v>
      </c>
      <c r="G599" s="56" t="s">
        <v>376</v>
      </c>
      <c r="H599" s="56" t="s">
        <v>1998</v>
      </c>
      <c r="I599" s="33">
        <v>220</v>
      </c>
      <c r="J599" s="56" t="s">
        <v>377</v>
      </c>
      <c r="K599" s="56" t="s">
        <v>378</v>
      </c>
      <c r="L599" s="56" t="s">
        <v>367</v>
      </c>
      <c r="M599" s="56" t="s">
        <v>354</v>
      </c>
      <c r="N599" s="56" t="s">
        <v>355</v>
      </c>
      <c r="O599" s="32" t="s">
        <v>305</v>
      </c>
      <c r="P599" s="32" t="s">
        <v>265</v>
      </c>
      <c r="Q599" s="45" t="s">
        <v>922</v>
      </c>
      <c r="R599" s="32" t="s">
        <v>254</v>
      </c>
      <c r="S599" s="45" t="s">
        <v>98</v>
      </c>
      <c r="T599" s="42" t="str">
        <f>VLOOKUP(Tabla1[[#This Row],[AREA]],Hoja1!A:B,2,FALSE)</f>
        <v>10. Personas mayores, familia y servicios sociales</v>
      </c>
      <c r="U599" s="45" t="s">
        <v>162</v>
      </c>
      <c r="V599" s="42" t="str">
        <f>VLOOKUP(Tabla1[[#This Row],[PROGRAMA]],Hoja1!A:B,2,FALSE)</f>
        <v>2412. Formación para el empleo</v>
      </c>
      <c r="W599" s="45">
        <v>22</v>
      </c>
      <c r="X599" s="45">
        <v>22100</v>
      </c>
    </row>
    <row r="600" spans="1:24" x14ac:dyDescent="0.25">
      <c r="A600" s="33">
        <v>220249000790</v>
      </c>
      <c r="B600" s="56" t="s">
        <v>349</v>
      </c>
      <c r="C600" s="34">
        <v>45658</v>
      </c>
      <c r="D600" s="33">
        <v>22025002012</v>
      </c>
      <c r="E600" s="56" t="s">
        <v>1999</v>
      </c>
      <c r="F600" s="35">
        <v>8800</v>
      </c>
      <c r="G600" s="56" t="s">
        <v>376</v>
      </c>
      <c r="H600" s="56" t="s">
        <v>2000</v>
      </c>
      <c r="I600" s="33">
        <v>220</v>
      </c>
      <c r="J600" s="56" t="s">
        <v>377</v>
      </c>
      <c r="K600" s="56" t="s">
        <v>378</v>
      </c>
      <c r="L600" s="56" t="s">
        <v>367</v>
      </c>
      <c r="M600" s="56" t="s">
        <v>354</v>
      </c>
      <c r="N600" s="56" t="s">
        <v>355</v>
      </c>
      <c r="O600" s="32" t="s">
        <v>305</v>
      </c>
      <c r="P600" s="32" t="s">
        <v>265</v>
      </c>
      <c r="Q600" s="45" t="s">
        <v>922</v>
      </c>
      <c r="R600" s="32" t="s">
        <v>254</v>
      </c>
      <c r="S600" s="45" t="s">
        <v>98</v>
      </c>
      <c r="T600" s="42" t="str">
        <f>VLOOKUP(Tabla1[[#This Row],[AREA]],Hoja1!A:B,2,FALSE)</f>
        <v>10. Personas mayores, familia y servicios sociales</v>
      </c>
      <c r="U600" s="45" t="s">
        <v>153</v>
      </c>
      <c r="V600" s="42" t="str">
        <f>VLOOKUP(Tabla1[[#This Row],[PROGRAMA]],Hoja1!A:B,2,FALSE)</f>
        <v>2311. Intervención social</v>
      </c>
      <c r="W600" s="45">
        <v>22</v>
      </c>
      <c r="X600" s="45">
        <v>22100</v>
      </c>
    </row>
    <row r="601" spans="1:24" x14ac:dyDescent="0.25">
      <c r="A601" s="33">
        <v>220249000791</v>
      </c>
      <c r="B601" s="56" t="s">
        <v>349</v>
      </c>
      <c r="C601" s="34">
        <v>45658</v>
      </c>
      <c r="D601" s="33">
        <v>22025002013</v>
      </c>
      <c r="E601" s="56" t="s">
        <v>1999</v>
      </c>
      <c r="F601" s="35">
        <v>41200</v>
      </c>
      <c r="G601" s="56" t="s">
        <v>376</v>
      </c>
      <c r="H601" s="56" t="s">
        <v>2001</v>
      </c>
      <c r="I601" s="33">
        <v>220</v>
      </c>
      <c r="J601" s="56" t="s">
        <v>377</v>
      </c>
      <c r="K601" s="56" t="s">
        <v>378</v>
      </c>
      <c r="L601" s="56" t="s">
        <v>367</v>
      </c>
      <c r="M601" s="56" t="s">
        <v>354</v>
      </c>
      <c r="N601" s="56" t="s">
        <v>355</v>
      </c>
      <c r="O601" s="32" t="s">
        <v>305</v>
      </c>
      <c r="P601" s="32" t="s">
        <v>265</v>
      </c>
      <c r="Q601" s="45" t="s">
        <v>922</v>
      </c>
      <c r="R601" s="32" t="s">
        <v>254</v>
      </c>
      <c r="S601" s="45" t="s">
        <v>98</v>
      </c>
      <c r="T601" s="42" t="str">
        <f>VLOOKUP(Tabla1[[#This Row],[AREA]],Hoja1!A:B,2,FALSE)</f>
        <v>10. Personas mayores, familia y servicios sociales</v>
      </c>
      <c r="U601" s="45" t="s">
        <v>153</v>
      </c>
      <c r="V601" s="42" t="str">
        <f>VLOOKUP(Tabla1[[#This Row],[PROGRAMA]],Hoja1!A:B,2,FALSE)</f>
        <v>2311. Intervención social</v>
      </c>
      <c r="W601" s="45">
        <v>22</v>
      </c>
      <c r="X601" s="45">
        <v>22100</v>
      </c>
    </row>
    <row r="602" spans="1:24" x14ac:dyDescent="0.25">
      <c r="A602" s="33">
        <v>220249000792</v>
      </c>
      <c r="B602" s="56" t="s">
        <v>349</v>
      </c>
      <c r="C602" s="34">
        <v>45658</v>
      </c>
      <c r="D602" s="33">
        <v>22025002014</v>
      </c>
      <c r="E602" s="56" t="s">
        <v>2002</v>
      </c>
      <c r="F602" s="35">
        <v>70000</v>
      </c>
      <c r="G602" s="56" t="s">
        <v>376</v>
      </c>
      <c r="H602" s="56" t="s">
        <v>2003</v>
      </c>
      <c r="I602" s="33">
        <v>220</v>
      </c>
      <c r="J602" s="56" t="s">
        <v>377</v>
      </c>
      <c r="K602" s="56" t="s">
        <v>378</v>
      </c>
      <c r="L602" s="56" t="s">
        <v>367</v>
      </c>
      <c r="M602" s="56" t="s">
        <v>354</v>
      </c>
      <c r="N602" s="56" t="s">
        <v>380</v>
      </c>
      <c r="O602" s="32" t="s">
        <v>305</v>
      </c>
      <c r="P602" s="32" t="s">
        <v>265</v>
      </c>
      <c r="Q602" s="45" t="s">
        <v>922</v>
      </c>
      <c r="R602" s="32" t="s">
        <v>254</v>
      </c>
      <c r="S602" s="45" t="s">
        <v>93</v>
      </c>
      <c r="T602" s="42" t="str">
        <f>VLOOKUP(Tabla1[[#This Row],[AREA]],Hoja1!A:B,2,FALSE)</f>
        <v>04. Hacienda, personal y modernización administrativa</v>
      </c>
      <c r="U602" s="45" t="s">
        <v>209</v>
      </c>
      <c r="V602" s="42" t="str">
        <f>VLOOKUP(Tabla1[[#This Row],[PROGRAMA]],Hoja1!A:B,2,FALSE)</f>
        <v>9204. Tecnologías de la información y comunicación</v>
      </c>
      <c r="W602" s="45">
        <v>22</v>
      </c>
      <c r="X602" s="45">
        <v>22100</v>
      </c>
    </row>
    <row r="603" spans="1:24" x14ac:dyDescent="0.25">
      <c r="A603" s="33">
        <v>220249000793</v>
      </c>
      <c r="B603" s="56" t="s">
        <v>349</v>
      </c>
      <c r="C603" s="34">
        <v>45658</v>
      </c>
      <c r="D603" s="33">
        <v>22025002015</v>
      </c>
      <c r="E603" s="56" t="s">
        <v>2004</v>
      </c>
      <c r="F603" s="35">
        <v>32000</v>
      </c>
      <c r="G603" s="56" t="s">
        <v>376</v>
      </c>
      <c r="H603" s="56" t="s">
        <v>2005</v>
      </c>
      <c r="I603" s="33">
        <v>220</v>
      </c>
      <c r="J603" s="56" t="s">
        <v>377</v>
      </c>
      <c r="K603" s="56" t="s">
        <v>378</v>
      </c>
      <c r="L603" s="56" t="s">
        <v>367</v>
      </c>
      <c r="M603" s="56" t="s">
        <v>354</v>
      </c>
      <c r="N603" s="56" t="s">
        <v>355</v>
      </c>
      <c r="O603" s="32" t="s">
        <v>305</v>
      </c>
      <c r="P603" s="32" t="s">
        <v>265</v>
      </c>
      <c r="Q603" s="45" t="s">
        <v>922</v>
      </c>
      <c r="R603" s="32" t="s">
        <v>254</v>
      </c>
      <c r="S603" s="45" t="s">
        <v>291</v>
      </c>
      <c r="T603" s="42" t="str">
        <f>VLOOKUP(Tabla1[[#This Row],[AREA]],Hoja1!A:B,2,FALSE)</f>
        <v>11. Salud pública y seguridad ciudadana</v>
      </c>
      <c r="U603" s="45" t="s">
        <v>141</v>
      </c>
      <c r="V603" s="42" t="str">
        <f>VLOOKUP(Tabla1[[#This Row],[PROGRAMA]],Hoja1!A:B,2,FALSE)</f>
        <v>1621. Recogida de residuos</v>
      </c>
      <c r="W603" s="45">
        <v>22</v>
      </c>
      <c r="X603" s="45">
        <v>22100</v>
      </c>
    </row>
    <row r="604" spans="1:24" x14ac:dyDescent="0.25">
      <c r="A604" s="33">
        <v>220249000794</v>
      </c>
      <c r="B604" s="56" t="s">
        <v>349</v>
      </c>
      <c r="C604" s="34">
        <v>45658</v>
      </c>
      <c r="D604" s="33">
        <v>22025002016</v>
      </c>
      <c r="E604" s="56" t="s">
        <v>2006</v>
      </c>
      <c r="F604" s="35">
        <v>56000</v>
      </c>
      <c r="G604" s="56" t="s">
        <v>376</v>
      </c>
      <c r="H604" s="56" t="s">
        <v>2007</v>
      </c>
      <c r="I604" s="33">
        <v>220</v>
      </c>
      <c r="J604" s="56" t="s">
        <v>377</v>
      </c>
      <c r="K604" s="56" t="s">
        <v>378</v>
      </c>
      <c r="L604" s="56" t="s">
        <v>367</v>
      </c>
      <c r="M604" s="56" t="s">
        <v>354</v>
      </c>
      <c r="N604" s="56" t="s">
        <v>355</v>
      </c>
      <c r="O604" s="32" t="s">
        <v>305</v>
      </c>
      <c r="P604" s="32" t="s">
        <v>265</v>
      </c>
      <c r="Q604" s="45" t="s">
        <v>922</v>
      </c>
      <c r="R604" s="32" t="s">
        <v>254</v>
      </c>
      <c r="S604" s="45" t="s">
        <v>291</v>
      </c>
      <c r="T604" s="42" t="str">
        <f>VLOOKUP(Tabla1[[#This Row],[AREA]],Hoja1!A:B,2,FALSE)</f>
        <v>11. Salud pública y seguridad ciudadana</v>
      </c>
      <c r="U604" s="45" t="s">
        <v>144</v>
      </c>
      <c r="V604" s="42" t="str">
        <f>VLOOKUP(Tabla1[[#This Row],[PROGRAMA]],Hoja1!A:B,2,FALSE)</f>
        <v>1631. Limpieza viaria</v>
      </c>
      <c r="W604" s="45">
        <v>22</v>
      </c>
      <c r="X604" s="45">
        <v>22100</v>
      </c>
    </row>
    <row r="605" spans="1:24" x14ac:dyDescent="0.25">
      <c r="A605" s="33">
        <v>220249000795</v>
      </c>
      <c r="B605" s="56" t="s">
        <v>349</v>
      </c>
      <c r="C605" s="34">
        <v>45658</v>
      </c>
      <c r="D605" s="33">
        <v>22025002017</v>
      </c>
      <c r="E605" s="56" t="s">
        <v>2008</v>
      </c>
      <c r="F605" s="35">
        <v>110000</v>
      </c>
      <c r="G605" s="56" t="s">
        <v>376</v>
      </c>
      <c r="H605" s="56" t="s">
        <v>2009</v>
      </c>
      <c r="I605" s="33">
        <v>220</v>
      </c>
      <c r="J605" s="56" t="s">
        <v>377</v>
      </c>
      <c r="K605" s="56" t="s">
        <v>378</v>
      </c>
      <c r="L605" s="56" t="s">
        <v>367</v>
      </c>
      <c r="M605" s="56" t="s">
        <v>354</v>
      </c>
      <c r="N605" s="56" t="s">
        <v>355</v>
      </c>
      <c r="O605" s="32" t="s">
        <v>305</v>
      </c>
      <c r="P605" s="32" t="s">
        <v>265</v>
      </c>
      <c r="Q605" s="45" t="s">
        <v>922</v>
      </c>
      <c r="R605" s="32" t="s">
        <v>254</v>
      </c>
      <c r="S605" s="45" t="s">
        <v>291</v>
      </c>
      <c r="T605" s="42" t="str">
        <f>VLOOKUP(Tabla1[[#This Row],[AREA]],Hoja1!A:B,2,FALSE)</f>
        <v>11. Salud pública y seguridad ciudadana</v>
      </c>
      <c r="U605" s="45" t="s">
        <v>129</v>
      </c>
      <c r="V605" s="42" t="str">
        <f>VLOOKUP(Tabla1[[#This Row],[PROGRAMA]],Hoja1!A:B,2,FALSE)</f>
        <v>1321. Policía municipal</v>
      </c>
      <c r="W605" s="45">
        <v>22</v>
      </c>
      <c r="X605" s="45">
        <v>22100</v>
      </c>
    </row>
    <row r="606" spans="1:24" x14ac:dyDescent="0.25">
      <c r="A606" s="33">
        <v>220249000796</v>
      </c>
      <c r="B606" s="56" t="s">
        <v>349</v>
      </c>
      <c r="C606" s="34">
        <v>45658</v>
      </c>
      <c r="D606" s="33">
        <v>22025002018</v>
      </c>
      <c r="E606" s="56" t="s">
        <v>2010</v>
      </c>
      <c r="F606" s="35">
        <v>7000</v>
      </c>
      <c r="G606" s="56" t="s">
        <v>376</v>
      </c>
      <c r="H606" s="56" t="s">
        <v>2011</v>
      </c>
      <c r="I606" s="33">
        <v>220</v>
      </c>
      <c r="J606" s="56" t="s">
        <v>377</v>
      </c>
      <c r="K606" s="56" t="s">
        <v>378</v>
      </c>
      <c r="L606" s="56" t="s">
        <v>367</v>
      </c>
      <c r="M606" s="56" t="s">
        <v>354</v>
      </c>
      <c r="N606" s="56" t="s">
        <v>355</v>
      </c>
      <c r="O606" s="32" t="s">
        <v>305</v>
      </c>
      <c r="P606" s="32" t="s">
        <v>265</v>
      </c>
      <c r="Q606" s="45" t="s">
        <v>922</v>
      </c>
      <c r="R606" s="32" t="s">
        <v>254</v>
      </c>
      <c r="S606" s="45" t="s">
        <v>291</v>
      </c>
      <c r="T606" s="42" t="str">
        <f>VLOOKUP(Tabla1[[#This Row],[AREA]],Hoja1!A:B,2,FALSE)</f>
        <v>11. Salud pública y seguridad ciudadana</v>
      </c>
      <c r="U606" s="45" t="s">
        <v>164</v>
      </c>
      <c r="V606" s="42" t="str">
        <f>VLOOKUP(Tabla1[[#This Row],[PROGRAMA]],Hoja1!A:B,2,FALSE)</f>
        <v>3111. Protección de la salubridad pública</v>
      </c>
      <c r="W606" s="45">
        <v>22</v>
      </c>
      <c r="X606" s="45">
        <v>22100</v>
      </c>
    </row>
    <row r="607" spans="1:24" x14ac:dyDescent="0.25">
      <c r="A607" s="33">
        <v>220249000797</v>
      </c>
      <c r="B607" s="56" t="s">
        <v>349</v>
      </c>
      <c r="C607" s="34">
        <v>45658</v>
      </c>
      <c r="D607" s="33">
        <v>22025002019</v>
      </c>
      <c r="E607" s="56" t="s">
        <v>2012</v>
      </c>
      <c r="F607" s="35">
        <v>200000</v>
      </c>
      <c r="G607" s="56" t="s">
        <v>376</v>
      </c>
      <c r="H607" s="56" t="s">
        <v>2013</v>
      </c>
      <c r="I607" s="33">
        <v>220</v>
      </c>
      <c r="J607" s="56" t="s">
        <v>377</v>
      </c>
      <c r="K607" s="56" t="s">
        <v>378</v>
      </c>
      <c r="L607" s="56" t="s">
        <v>367</v>
      </c>
      <c r="M607" s="56" t="s">
        <v>354</v>
      </c>
      <c r="N607" s="56" t="s">
        <v>355</v>
      </c>
      <c r="O607" s="32" t="s">
        <v>305</v>
      </c>
      <c r="P607" s="32" t="s">
        <v>265</v>
      </c>
      <c r="Q607" s="45" t="s">
        <v>922</v>
      </c>
      <c r="R607" s="32" t="s">
        <v>254</v>
      </c>
      <c r="S607" s="45" t="s">
        <v>91</v>
      </c>
      <c r="T607" s="42" t="str">
        <f>VLOOKUP(Tabla1[[#This Row],[AREA]],Hoja1!A:B,2,FALSE)</f>
        <v>02. Urbanismo y vivienda</v>
      </c>
      <c r="U607" s="45" t="s">
        <v>220</v>
      </c>
      <c r="V607" s="42" t="str">
        <f>VLOOKUP(Tabla1[[#This Row],[PROGRAMA]],Hoja1!A:B,2,FALSE)</f>
        <v>9332. Mantenimiento de edificios e instalaciones municipales</v>
      </c>
      <c r="W607" s="45">
        <v>22</v>
      </c>
      <c r="X607" s="45">
        <v>22100</v>
      </c>
    </row>
    <row r="608" spans="1:24" x14ac:dyDescent="0.25">
      <c r="A608" s="33">
        <v>220249000798</v>
      </c>
      <c r="B608" s="56" t="s">
        <v>349</v>
      </c>
      <c r="C608" s="34">
        <v>45658</v>
      </c>
      <c r="D608" s="33">
        <v>22025002020</v>
      </c>
      <c r="E608" s="56" t="s">
        <v>2014</v>
      </c>
      <c r="F608" s="35">
        <v>30000</v>
      </c>
      <c r="G608" s="56" t="s">
        <v>376</v>
      </c>
      <c r="H608" s="56" t="s">
        <v>2015</v>
      </c>
      <c r="I608" s="33">
        <v>220</v>
      </c>
      <c r="J608" s="56" t="s">
        <v>377</v>
      </c>
      <c r="K608" s="56" t="s">
        <v>378</v>
      </c>
      <c r="L608" s="56" t="s">
        <v>357</v>
      </c>
      <c r="M608" s="56" t="s">
        <v>354</v>
      </c>
      <c r="N608" s="56" t="s">
        <v>355</v>
      </c>
      <c r="O608" s="32" t="s">
        <v>305</v>
      </c>
      <c r="P608" s="32" t="s">
        <v>265</v>
      </c>
      <c r="Q608" s="45" t="s">
        <v>922</v>
      </c>
      <c r="R608" s="32" t="s">
        <v>254</v>
      </c>
      <c r="S608" s="45" t="s">
        <v>291</v>
      </c>
      <c r="T608" s="42" t="str">
        <f>VLOOKUP(Tabla1[[#This Row],[AREA]],Hoja1!A:B,2,FALSE)</f>
        <v>11. Salud pública y seguridad ciudadana</v>
      </c>
      <c r="U608" s="45" t="s">
        <v>135</v>
      </c>
      <c r="V608" s="42" t="str">
        <f>VLOOKUP(Tabla1[[#This Row],[PROGRAMA]],Hoja1!A:B,2,FALSE)</f>
        <v>1361. Prevención y extinción de incencios</v>
      </c>
      <c r="W608" s="45">
        <v>22</v>
      </c>
      <c r="X608" s="45">
        <v>22100</v>
      </c>
    </row>
    <row r="609" spans="1:24" x14ac:dyDescent="0.25">
      <c r="A609" s="33">
        <v>220249000799</v>
      </c>
      <c r="B609" s="56" t="s">
        <v>349</v>
      </c>
      <c r="C609" s="34">
        <v>45658</v>
      </c>
      <c r="D609" s="33">
        <v>22025002021</v>
      </c>
      <c r="E609" s="56" t="s">
        <v>2016</v>
      </c>
      <c r="F609" s="35">
        <v>21000</v>
      </c>
      <c r="G609" s="56" t="s">
        <v>376</v>
      </c>
      <c r="H609" s="56" t="s">
        <v>2017</v>
      </c>
      <c r="I609" s="33">
        <v>220</v>
      </c>
      <c r="J609" s="56" t="s">
        <v>377</v>
      </c>
      <c r="K609" s="56" t="s">
        <v>378</v>
      </c>
      <c r="L609" s="56" t="s">
        <v>367</v>
      </c>
      <c r="M609" s="56" t="s">
        <v>354</v>
      </c>
      <c r="N609" s="56" t="s">
        <v>355</v>
      </c>
      <c r="O609" s="32" t="s">
        <v>305</v>
      </c>
      <c r="P609" s="32" t="s">
        <v>265</v>
      </c>
      <c r="Q609" s="45" t="s">
        <v>922</v>
      </c>
      <c r="R609" s="32" t="s">
        <v>254</v>
      </c>
      <c r="S609" s="45" t="s">
        <v>95</v>
      </c>
      <c r="T609" s="42" t="str">
        <f>VLOOKUP(Tabla1[[#This Row],[AREA]],Hoja1!A:B,2,FALSE)</f>
        <v>07. Medio ambiente</v>
      </c>
      <c r="U609" s="45" t="s">
        <v>147</v>
      </c>
      <c r="V609" s="42" t="str">
        <f>VLOOKUP(Tabla1[[#This Row],[PROGRAMA]],Hoja1!A:B,2,FALSE)</f>
        <v>1701. Dirección del área de medio ambiente</v>
      </c>
      <c r="W609" s="45">
        <v>22</v>
      </c>
      <c r="X609" s="45">
        <v>22100</v>
      </c>
    </row>
    <row r="610" spans="1:24" x14ac:dyDescent="0.25">
      <c r="A610" s="33">
        <v>220249000800</v>
      </c>
      <c r="B610" s="56" t="s">
        <v>349</v>
      </c>
      <c r="C610" s="34">
        <v>45658</v>
      </c>
      <c r="D610" s="33">
        <v>22025002022</v>
      </c>
      <c r="E610" s="56" t="s">
        <v>2018</v>
      </c>
      <c r="F610" s="35">
        <v>340000</v>
      </c>
      <c r="G610" s="56" t="s">
        <v>376</v>
      </c>
      <c r="H610" s="56" t="s">
        <v>2019</v>
      </c>
      <c r="I610" s="33">
        <v>220</v>
      </c>
      <c r="J610" s="56" t="s">
        <v>377</v>
      </c>
      <c r="K610" s="56" t="s">
        <v>378</v>
      </c>
      <c r="L610" s="56" t="s">
        <v>367</v>
      </c>
      <c r="M610" s="56" t="s">
        <v>354</v>
      </c>
      <c r="N610" s="56" t="s">
        <v>355</v>
      </c>
      <c r="O610" s="32" t="s">
        <v>305</v>
      </c>
      <c r="P610" s="32" t="s">
        <v>265</v>
      </c>
      <c r="Q610" s="45" t="s">
        <v>922</v>
      </c>
      <c r="R610" s="32" t="s">
        <v>254</v>
      </c>
      <c r="S610" s="45" t="s">
        <v>95</v>
      </c>
      <c r="T610" s="42" t="str">
        <f>VLOOKUP(Tabla1[[#This Row],[AREA]],Hoja1!A:B,2,FALSE)</f>
        <v>07. Medio ambiente</v>
      </c>
      <c r="U610" s="45" t="s">
        <v>149</v>
      </c>
      <c r="V610" s="42" t="str">
        <f>VLOOKUP(Tabla1[[#This Row],[PROGRAMA]],Hoja1!A:B,2,FALSE)</f>
        <v>1711. Parques y jardines</v>
      </c>
      <c r="W610" s="45">
        <v>22</v>
      </c>
      <c r="X610" s="45">
        <v>22100</v>
      </c>
    </row>
    <row r="611" spans="1:24" x14ac:dyDescent="0.25">
      <c r="A611" s="33">
        <v>220249000801</v>
      </c>
      <c r="B611" s="56" t="s">
        <v>349</v>
      </c>
      <c r="C611" s="34">
        <v>45658</v>
      </c>
      <c r="D611" s="33">
        <v>22025002024</v>
      </c>
      <c r="E611" s="56" t="s">
        <v>2020</v>
      </c>
      <c r="F611" s="35">
        <v>210000</v>
      </c>
      <c r="G611" s="56" t="s">
        <v>376</v>
      </c>
      <c r="H611" s="56" t="s">
        <v>2021</v>
      </c>
      <c r="I611" s="33">
        <v>220</v>
      </c>
      <c r="J611" s="56" t="s">
        <v>377</v>
      </c>
      <c r="K611" s="56" t="s">
        <v>378</v>
      </c>
      <c r="L611" s="56" t="s">
        <v>367</v>
      </c>
      <c r="M611" s="56" t="s">
        <v>354</v>
      </c>
      <c r="N611" s="56" t="s">
        <v>355</v>
      </c>
      <c r="O611" s="32" t="s">
        <v>305</v>
      </c>
      <c r="P611" s="32" t="s">
        <v>265</v>
      </c>
      <c r="Q611" s="45" t="s">
        <v>922</v>
      </c>
      <c r="R611" s="32" t="s">
        <v>254</v>
      </c>
      <c r="S611" s="45" t="s">
        <v>96</v>
      </c>
      <c r="T611" s="42" t="str">
        <f>VLOOKUP(Tabla1[[#This Row],[AREA]],Hoja1!A:B,2,FALSE)</f>
        <v>08. Tráfico y movilidad</v>
      </c>
      <c r="U611" s="45" t="s">
        <v>131</v>
      </c>
      <c r="V611" s="42" t="str">
        <f>VLOOKUP(Tabla1[[#This Row],[PROGRAMA]],Hoja1!A:B,2,FALSE)</f>
        <v>1341. Movilidad</v>
      </c>
      <c r="W611" s="45">
        <v>22</v>
      </c>
      <c r="X611" s="45">
        <v>22100</v>
      </c>
    </row>
    <row r="612" spans="1:24" x14ac:dyDescent="0.25">
      <c r="A612" s="33">
        <v>220249000802</v>
      </c>
      <c r="B612" s="56" t="s">
        <v>349</v>
      </c>
      <c r="C612" s="34">
        <v>45658</v>
      </c>
      <c r="D612" s="33">
        <v>22025002025</v>
      </c>
      <c r="E612" s="56" t="s">
        <v>2022</v>
      </c>
      <c r="F612" s="35">
        <v>4680</v>
      </c>
      <c r="G612" s="56" t="s">
        <v>376</v>
      </c>
      <c r="H612" s="56" t="s">
        <v>2023</v>
      </c>
      <c r="I612" s="33">
        <v>220</v>
      </c>
      <c r="J612" s="56" t="s">
        <v>377</v>
      </c>
      <c r="K612" s="56" t="s">
        <v>378</v>
      </c>
      <c r="L612" s="56" t="s">
        <v>367</v>
      </c>
      <c r="M612" s="56" t="s">
        <v>354</v>
      </c>
      <c r="N612" s="56" t="s">
        <v>355</v>
      </c>
      <c r="O612" s="32" t="s">
        <v>305</v>
      </c>
      <c r="P612" s="32" t="s">
        <v>265</v>
      </c>
      <c r="Q612" s="45" t="s">
        <v>922</v>
      </c>
      <c r="R612" s="32" t="s">
        <v>254</v>
      </c>
      <c r="S612" s="45" t="s">
        <v>89</v>
      </c>
      <c r="T612" s="42" t="str">
        <f>VLOOKUP(Tabla1[[#This Row],[AREA]],Hoja1!A:B,2,FALSE)</f>
        <v>01. Alcaldía</v>
      </c>
      <c r="U612" s="45" t="s">
        <v>210</v>
      </c>
      <c r="V612" s="42" t="str">
        <f>VLOOKUP(Tabla1[[#This Row],[PROGRAMA]],Hoja1!A:B,2,FALSE)</f>
        <v>9205. Imprenta municipal</v>
      </c>
      <c r="W612" s="45">
        <v>22</v>
      </c>
      <c r="X612" s="45">
        <v>22100</v>
      </c>
    </row>
    <row r="613" spans="1:24" x14ac:dyDescent="0.25">
      <c r="A613" s="33">
        <v>220249000803</v>
      </c>
      <c r="B613" s="56" t="s">
        <v>349</v>
      </c>
      <c r="C613" s="34">
        <v>45658</v>
      </c>
      <c r="D613" s="33">
        <v>22025002026</v>
      </c>
      <c r="E613" s="56" t="s">
        <v>2024</v>
      </c>
      <c r="F613" s="35">
        <v>49000</v>
      </c>
      <c r="G613" s="56" t="s">
        <v>376</v>
      </c>
      <c r="H613" s="56" t="s">
        <v>2025</v>
      </c>
      <c r="I613" s="33">
        <v>220</v>
      </c>
      <c r="J613" s="56" t="s">
        <v>377</v>
      </c>
      <c r="K613" s="56" t="s">
        <v>378</v>
      </c>
      <c r="L613" s="56" t="s">
        <v>367</v>
      </c>
      <c r="M613" s="56" t="s">
        <v>354</v>
      </c>
      <c r="N613" s="56" t="s">
        <v>380</v>
      </c>
      <c r="O613" s="32" t="s">
        <v>305</v>
      </c>
      <c r="P613" s="32" t="s">
        <v>265</v>
      </c>
      <c r="Q613" s="45" t="s">
        <v>922</v>
      </c>
      <c r="R613" s="32" t="s">
        <v>254</v>
      </c>
      <c r="S613" s="45" t="s">
        <v>94</v>
      </c>
      <c r="T613" s="42" t="str">
        <f>VLOOKUP(Tabla1[[#This Row],[AREA]],Hoja1!A:B,2,FALSE)</f>
        <v>06. Educación y cultura</v>
      </c>
      <c r="U613" s="45" t="s">
        <v>168</v>
      </c>
      <c r="V613" s="42" t="str">
        <f>VLOOKUP(Tabla1[[#This Row],[PROGRAMA]],Hoja1!A:B,2,FALSE)</f>
        <v>3231. Escuelas infantiles</v>
      </c>
      <c r="W613" s="45">
        <v>22</v>
      </c>
      <c r="X613" s="45">
        <v>22100</v>
      </c>
    </row>
    <row r="614" spans="1:24" x14ac:dyDescent="0.25">
      <c r="A614" s="33">
        <v>220249000804</v>
      </c>
      <c r="B614" s="56" t="s">
        <v>349</v>
      </c>
      <c r="C614" s="34">
        <v>45658</v>
      </c>
      <c r="D614" s="33">
        <v>22025002027</v>
      </c>
      <c r="E614" s="56" t="s">
        <v>2026</v>
      </c>
      <c r="F614" s="35">
        <v>460000</v>
      </c>
      <c r="G614" s="56" t="s">
        <v>376</v>
      </c>
      <c r="H614" s="56" t="s">
        <v>2027</v>
      </c>
      <c r="I614" s="33">
        <v>220</v>
      </c>
      <c r="J614" s="56" t="s">
        <v>377</v>
      </c>
      <c r="K614" s="56" t="s">
        <v>378</v>
      </c>
      <c r="L614" s="56" t="s">
        <v>367</v>
      </c>
      <c r="M614" s="56" t="s">
        <v>354</v>
      </c>
      <c r="N614" s="56" t="s">
        <v>380</v>
      </c>
      <c r="O614" s="32" t="s">
        <v>305</v>
      </c>
      <c r="P614" s="32" t="s">
        <v>265</v>
      </c>
      <c r="Q614" s="45" t="s">
        <v>922</v>
      </c>
      <c r="R614" s="32" t="s">
        <v>254</v>
      </c>
      <c r="S614" s="45" t="s">
        <v>94</v>
      </c>
      <c r="T614" s="42" t="str">
        <f>VLOOKUP(Tabla1[[#This Row],[AREA]],Hoja1!A:B,2,FALSE)</f>
        <v>06. Educación y cultura</v>
      </c>
      <c r="U614" s="45" t="s">
        <v>170</v>
      </c>
      <c r="V614" s="42" t="str">
        <f>VLOOKUP(Tabla1[[#This Row],[PROGRAMA]],Hoja1!A:B,2,FALSE)</f>
        <v>3232. Conservación y mantenimiento centros educación infantil y primaria</v>
      </c>
      <c r="W614" s="45">
        <v>22</v>
      </c>
      <c r="X614" s="45">
        <v>22100</v>
      </c>
    </row>
    <row r="615" spans="1:24" x14ac:dyDescent="0.25">
      <c r="A615" s="33">
        <v>220249000805</v>
      </c>
      <c r="B615" s="56" t="s">
        <v>349</v>
      </c>
      <c r="C615" s="34">
        <v>45658</v>
      </c>
      <c r="D615" s="33">
        <v>22025002028</v>
      </c>
      <c r="E615" s="56" t="s">
        <v>2028</v>
      </c>
      <c r="F615" s="35">
        <v>5000</v>
      </c>
      <c r="G615" s="56" t="s">
        <v>376</v>
      </c>
      <c r="H615" s="56" t="s">
        <v>2029</v>
      </c>
      <c r="I615" s="33">
        <v>220</v>
      </c>
      <c r="J615" s="56" t="s">
        <v>377</v>
      </c>
      <c r="K615" s="56" t="s">
        <v>378</v>
      </c>
      <c r="L615" s="56" t="s">
        <v>367</v>
      </c>
      <c r="M615" s="56" t="s">
        <v>354</v>
      </c>
      <c r="N615" s="56" t="s">
        <v>380</v>
      </c>
      <c r="O615" s="32" t="s">
        <v>305</v>
      </c>
      <c r="P615" s="32" t="s">
        <v>265</v>
      </c>
      <c r="Q615" s="45" t="s">
        <v>922</v>
      </c>
      <c r="R615" s="32" t="s">
        <v>254</v>
      </c>
      <c r="S615" s="45" t="s">
        <v>94</v>
      </c>
      <c r="T615" s="42" t="str">
        <f>VLOOKUP(Tabla1[[#This Row],[AREA]],Hoja1!A:B,2,FALSE)</f>
        <v>06. Educación y cultura</v>
      </c>
      <c r="U615" s="45" t="s">
        <v>176</v>
      </c>
      <c r="V615" s="42" t="str">
        <f>VLOOKUP(Tabla1[[#This Row],[PROGRAMA]],Hoja1!A:B,2,FALSE)</f>
        <v>3321. Bibliotecas públicas</v>
      </c>
      <c r="W615" s="45">
        <v>22</v>
      </c>
      <c r="X615" s="45">
        <v>22100</v>
      </c>
    </row>
    <row r="616" spans="1:24" x14ac:dyDescent="0.25">
      <c r="A616" s="33">
        <v>220249000806</v>
      </c>
      <c r="B616" s="56" t="s">
        <v>349</v>
      </c>
      <c r="C616" s="34">
        <v>45658</v>
      </c>
      <c r="D616" s="33">
        <v>22025002029</v>
      </c>
      <c r="E616" s="56" t="s">
        <v>2030</v>
      </c>
      <c r="F616" s="35">
        <v>8000</v>
      </c>
      <c r="G616" s="56" t="s">
        <v>376</v>
      </c>
      <c r="H616" s="56" t="s">
        <v>2031</v>
      </c>
      <c r="I616" s="33">
        <v>220</v>
      </c>
      <c r="J616" s="56" t="s">
        <v>377</v>
      </c>
      <c r="K616" s="56" t="s">
        <v>378</v>
      </c>
      <c r="L616" s="56" t="s">
        <v>367</v>
      </c>
      <c r="M616" s="56" t="s">
        <v>354</v>
      </c>
      <c r="N616" s="56" t="s">
        <v>380</v>
      </c>
      <c r="O616" s="32" t="s">
        <v>305</v>
      </c>
      <c r="P616" s="32" t="s">
        <v>265</v>
      </c>
      <c r="Q616" s="45" t="s">
        <v>922</v>
      </c>
      <c r="R616" s="32" t="s">
        <v>254</v>
      </c>
      <c r="S616" s="45" t="s">
        <v>94</v>
      </c>
      <c r="T616" s="42" t="str">
        <f>VLOOKUP(Tabla1[[#This Row],[AREA]],Hoja1!A:B,2,FALSE)</f>
        <v>06. Educación y cultura</v>
      </c>
      <c r="U616" s="45" t="s">
        <v>180</v>
      </c>
      <c r="V616" s="42" t="str">
        <f>VLOOKUP(Tabla1[[#This Row],[PROGRAMA]],Hoja1!A:B,2,FALSE)</f>
        <v>3341. Coordinación de políticas culturales</v>
      </c>
      <c r="W616" s="45">
        <v>22</v>
      </c>
      <c r="X616" s="45">
        <v>22100</v>
      </c>
    </row>
    <row r="617" spans="1:24" x14ac:dyDescent="0.25">
      <c r="A617" s="33">
        <v>220249000807</v>
      </c>
      <c r="B617" s="56" t="s">
        <v>349</v>
      </c>
      <c r="C617" s="34">
        <v>45658</v>
      </c>
      <c r="D617" s="33">
        <v>22025002030</v>
      </c>
      <c r="E617" s="56" t="s">
        <v>2032</v>
      </c>
      <c r="F617" s="35">
        <v>8000</v>
      </c>
      <c r="G617" s="56" t="s">
        <v>376</v>
      </c>
      <c r="H617" s="56" t="s">
        <v>2033</v>
      </c>
      <c r="I617" s="33">
        <v>220</v>
      </c>
      <c r="J617" s="56" t="s">
        <v>377</v>
      </c>
      <c r="K617" s="56" t="s">
        <v>378</v>
      </c>
      <c r="L617" s="56" t="s">
        <v>367</v>
      </c>
      <c r="M617" s="56" t="s">
        <v>354</v>
      </c>
      <c r="N617" s="56" t="s">
        <v>355</v>
      </c>
      <c r="O617" s="32" t="s">
        <v>305</v>
      </c>
      <c r="P617" s="32" t="s">
        <v>265</v>
      </c>
      <c r="Q617" s="45" t="s">
        <v>922</v>
      </c>
      <c r="R617" s="32" t="s">
        <v>254</v>
      </c>
      <c r="S617" s="45" t="s">
        <v>290</v>
      </c>
      <c r="T617" s="42" t="str">
        <f>VLOOKUP(Tabla1[[#This Row],[AREA]],Hoja1!A:B,2,FALSE)</f>
        <v>05. Comercio, mercados y consumo</v>
      </c>
      <c r="U617" s="45" t="s">
        <v>197</v>
      </c>
      <c r="V617" s="42" t="str">
        <f>VLOOKUP(Tabla1[[#This Row],[PROGRAMA]],Hoja1!A:B,2,FALSE)</f>
        <v>4312. Mercados</v>
      </c>
      <c r="W617" s="45">
        <v>22</v>
      </c>
      <c r="X617" s="45">
        <v>22100</v>
      </c>
    </row>
    <row r="618" spans="1:24" x14ac:dyDescent="0.25">
      <c r="A618" s="33">
        <v>220249000808</v>
      </c>
      <c r="B618" s="56" t="s">
        <v>349</v>
      </c>
      <c r="C618" s="34">
        <v>45658</v>
      </c>
      <c r="D618" s="33">
        <v>22025002031</v>
      </c>
      <c r="E618" s="56" t="s">
        <v>2034</v>
      </c>
      <c r="F618" s="35">
        <v>11000</v>
      </c>
      <c r="G618" s="56" t="s">
        <v>376</v>
      </c>
      <c r="H618" s="56" t="s">
        <v>2035</v>
      </c>
      <c r="I618" s="33">
        <v>220</v>
      </c>
      <c r="J618" s="56" t="s">
        <v>377</v>
      </c>
      <c r="K618" s="56" t="s">
        <v>378</v>
      </c>
      <c r="L618" s="56" t="s">
        <v>367</v>
      </c>
      <c r="M618" s="56" t="s">
        <v>354</v>
      </c>
      <c r="N618" s="56" t="s">
        <v>355</v>
      </c>
      <c r="O618" s="32" t="s">
        <v>305</v>
      </c>
      <c r="P618" s="32" t="s">
        <v>265</v>
      </c>
      <c r="Q618" s="45" t="s">
        <v>922</v>
      </c>
      <c r="R618" s="32" t="s">
        <v>254</v>
      </c>
      <c r="S618" s="45" t="s">
        <v>290</v>
      </c>
      <c r="T618" s="42" t="str">
        <f>VLOOKUP(Tabla1[[#This Row],[AREA]],Hoja1!A:B,2,FALSE)</f>
        <v>05. Comercio, mercados y consumo</v>
      </c>
      <c r="U618" s="45" t="s">
        <v>198</v>
      </c>
      <c r="V618" s="42" t="str">
        <f>VLOOKUP(Tabla1[[#This Row],[PROGRAMA]],Hoja1!A:B,2,FALSE)</f>
        <v>4314. Actuaciones en materia de comercio minorista</v>
      </c>
      <c r="W618" s="45">
        <v>22</v>
      </c>
      <c r="X618" s="45">
        <v>22100</v>
      </c>
    </row>
    <row r="619" spans="1:24" x14ac:dyDescent="0.25">
      <c r="A619" s="33">
        <v>220249000809</v>
      </c>
      <c r="B619" s="56" t="s">
        <v>349</v>
      </c>
      <c r="C619" s="34">
        <v>45658</v>
      </c>
      <c r="D619" s="33">
        <v>22025002032</v>
      </c>
      <c r="E619" s="56" t="s">
        <v>2036</v>
      </c>
      <c r="F619" s="35">
        <v>2500000</v>
      </c>
      <c r="G619" s="56" t="s">
        <v>376</v>
      </c>
      <c r="H619" s="56" t="s">
        <v>2037</v>
      </c>
      <c r="I619" s="33">
        <v>220</v>
      </c>
      <c r="J619" s="56" t="s">
        <v>377</v>
      </c>
      <c r="K619" s="56" t="s">
        <v>378</v>
      </c>
      <c r="L619" s="56" t="s">
        <v>367</v>
      </c>
      <c r="M619" s="56" t="s">
        <v>354</v>
      </c>
      <c r="N619" s="56" t="s">
        <v>355</v>
      </c>
      <c r="O619" s="32" t="s">
        <v>305</v>
      </c>
      <c r="P619" s="32" t="s">
        <v>265</v>
      </c>
      <c r="Q619" s="45" t="s">
        <v>922</v>
      </c>
      <c r="R619" s="32" t="s">
        <v>254</v>
      </c>
      <c r="S619" s="45" t="s">
        <v>96</v>
      </c>
      <c r="T619" s="42" t="str">
        <f>VLOOKUP(Tabla1[[#This Row],[AREA]],Hoja1!A:B,2,FALSE)</f>
        <v>08. Tráfico y movilidad</v>
      </c>
      <c r="U619" s="45" t="s">
        <v>146</v>
      </c>
      <c r="V619" s="42" t="str">
        <f>VLOOKUP(Tabla1[[#This Row],[PROGRAMA]],Hoja1!A:B,2,FALSE)</f>
        <v>1651. Alumbrado público</v>
      </c>
      <c r="W619" s="45">
        <v>22</v>
      </c>
      <c r="X619" s="45">
        <v>22100</v>
      </c>
    </row>
    <row r="620" spans="1:24" x14ac:dyDescent="0.25">
      <c r="A620" s="33">
        <v>220249000810</v>
      </c>
      <c r="B620" s="56" t="s">
        <v>349</v>
      </c>
      <c r="C620" s="34">
        <v>45658</v>
      </c>
      <c r="D620" s="33">
        <v>22025002033</v>
      </c>
      <c r="E620" s="56" t="s">
        <v>2038</v>
      </c>
      <c r="F620" s="35">
        <v>18500</v>
      </c>
      <c r="G620" s="56" t="s">
        <v>376</v>
      </c>
      <c r="H620" s="56" t="s">
        <v>2039</v>
      </c>
      <c r="I620" s="33">
        <v>220</v>
      </c>
      <c r="J620" s="56" t="s">
        <v>377</v>
      </c>
      <c r="K620" s="56" t="s">
        <v>378</v>
      </c>
      <c r="L620" s="56" t="s">
        <v>367</v>
      </c>
      <c r="M620" s="56" t="s">
        <v>354</v>
      </c>
      <c r="N620" s="56" t="s">
        <v>355</v>
      </c>
      <c r="O620" s="32" t="s">
        <v>305</v>
      </c>
      <c r="P620" s="32" t="s">
        <v>265</v>
      </c>
      <c r="Q620" s="45" t="s">
        <v>922</v>
      </c>
      <c r="R620" s="32" t="s">
        <v>254</v>
      </c>
      <c r="S620" s="45" t="s">
        <v>96</v>
      </c>
      <c r="T620" s="42" t="str">
        <f>VLOOKUP(Tabla1[[#This Row],[AREA]],Hoja1!A:B,2,FALSE)</f>
        <v>08. Tráfico y movilidad</v>
      </c>
      <c r="U620" s="45" t="s">
        <v>140</v>
      </c>
      <c r="V620" s="42" t="str">
        <f>VLOOKUP(Tabla1[[#This Row],[PROGRAMA]],Hoja1!A:B,2,FALSE)</f>
        <v>1532. Pavimentación vias públicas y otros servicios urbanísticos</v>
      </c>
      <c r="W620" s="45">
        <v>22</v>
      </c>
      <c r="X620" s="45">
        <v>22100</v>
      </c>
    </row>
    <row r="621" spans="1:24" x14ac:dyDescent="0.25">
      <c r="A621" s="33">
        <v>220249000811</v>
      </c>
      <c r="B621" s="56" t="s">
        <v>349</v>
      </c>
      <c r="C621" s="34">
        <v>45658</v>
      </c>
      <c r="D621" s="33">
        <v>22025002034</v>
      </c>
      <c r="E621" s="56" t="s">
        <v>2040</v>
      </c>
      <c r="F621" s="35">
        <v>20000</v>
      </c>
      <c r="G621" s="56" t="s">
        <v>376</v>
      </c>
      <c r="H621" s="56" t="s">
        <v>2041</v>
      </c>
      <c r="I621" s="33">
        <v>220</v>
      </c>
      <c r="J621" s="56" t="s">
        <v>377</v>
      </c>
      <c r="K621" s="56" t="s">
        <v>378</v>
      </c>
      <c r="L621" s="56" t="s">
        <v>367</v>
      </c>
      <c r="M621" s="56" t="s">
        <v>354</v>
      </c>
      <c r="N621" s="56" t="s">
        <v>355</v>
      </c>
      <c r="O621" s="32" t="s">
        <v>305</v>
      </c>
      <c r="P621" s="32" t="s">
        <v>265</v>
      </c>
      <c r="Q621" s="45" t="s">
        <v>922</v>
      </c>
      <c r="R621" s="32" t="s">
        <v>254</v>
      </c>
      <c r="S621" s="45" t="s">
        <v>95</v>
      </c>
      <c r="T621" s="42" t="str">
        <f>VLOOKUP(Tabla1[[#This Row],[AREA]],Hoja1!A:B,2,FALSE)</f>
        <v>07. Medio ambiente</v>
      </c>
      <c r="U621" s="45" t="s">
        <v>151</v>
      </c>
      <c r="V621" s="42" t="str">
        <f>VLOOKUP(Tabla1[[#This Row],[PROGRAMA]],Hoja1!A:B,2,FALSE)</f>
        <v>1721. Protección del medio ambiente</v>
      </c>
      <c r="W621" s="45">
        <v>22</v>
      </c>
      <c r="X621" s="45">
        <v>22100</v>
      </c>
    </row>
    <row r="622" spans="1:24" x14ac:dyDescent="0.25">
      <c r="A622" s="33">
        <v>220249000812</v>
      </c>
      <c r="B622" s="56" t="s">
        <v>349</v>
      </c>
      <c r="C622" s="34">
        <v>45658</v>
      </c>
      <c r="D622" s="33">
        <v>22025002035</v>
      </c>
      <c r="E622" s="56" t="s">
        <v>2042</v>
      </c>
      <c r="F622" s="35">
        <v>128000</v>
      </c>
      <c r="G622" s="56" t="s">
        <v>376</v>
      </c>
      <c r="H622" s="56" t="s">
        <v>2043</v>
      </c>
      <c r="I622" s="33">
        <v>220</v>
      </c>
      <c r="J622" s="56" t="s">
        <v>377</v>
      </c>
      <c r="K622" s="56" t="s">
        <v>378</v>
      </c>
      <c r="L622" s="56" t="s">
        <v>367</v>
      </c>
      <c r="M622" s="56" t="s">
        <v>354</v>
      </c>
      <c r="N622" s="56" t="s">
        <v>355</v>
      </c>
      <c r="O622" s="32" t="s">
        <v>305</v>
      </c>
      <c r="P622" s="32" t="s">
        <v>265</v>
      </c>
      <c r="Q622" s="45" t="s">
        <v>922</v>
      </c>
      <c r="R622" s="32" t="s">
        <v>254</v>
      </c>
      <c r="S622" s="45" t="s">
        <v>97</v>
      </c>
      <c r="T622" s="42" t="str">
        <f>VLOOKUP(Tabla1[[#This Row],[AREA]],Hoja1!A:B,2,FALSE)</f>
        <v>09. Turismo, eventos y marca ciudad</v>
      </c>
      <c r="U622" s="45" t="s">
        <v>199</v>
      </c>
      <c r="V622" s="42" t="str">
        <f>VLOOKUP(Tabla1[[#This Row],[PROGRAMA]],Hoja1!A:B,2,FALSE)</f>
        <v>4321. Turismo</v>
      </c>
      <c r="W622" s="45">
        <v>22</v>
      </c>
      <c r="X622" s="45">
        <v>22100</v>
      </c>
    </row>
    <row r="623" spans="1:24" x14ac:dyDescent="0.25">
      <c r="A623" s="33">
        <v>220250005043</v>
      </c>
      <c r="B623" s="56" t="s">
        <v>495</v>
      </c>
      <c r="C623" s="34">
        <v>45737</v>
      </c>
      <c r="D623" s="33">
        <v>22025002833</v>
      </c>
      <c r="E623" s="56" t="s">
        <v>1208</v>
      </c>
      <c r="F623" s="35">
        <v>4181.76</v>
      </c>
      <c r="G623" s="56" t="s">
        <v>376</v>
      </c>
      <c r="H623" s="56" t="s">
        <v>2044</v>
      </c>
      <c r="I623" s="33">
        <v>240</v>
      </c>
      <c r="J623" s="56" t="s">
        <v>377</v>
      </c>
      <c r="K623" s="56" t="s">
        <v>378</v>
      </c>
      <c r="L623" s="56" t="s">
        <v>367</v>
      </c>
      <c r="M623" s="56" t="s">
        <v>458</v>
      </c>
      <c r="N623" s="56" t="s">
        <v>429</v>
      </c>
      <c r="O623" s="32" t="s">
        <v>310</v>
      </c>
      <c r="P623" s="32" t="s">
        <v>265</v>
      </c>
      <c r="Q623" s="45" t="s">
        <v>922</v>
      </c>
      <c r="R623" s="32" t="s">
        <v>254</v>
      </c>
      <c r="S623" s="45" t="s">
        <v>89</v>
      </c>
      <c r="T623" s="42" t="str">
        <f>VLOOKUP(Tabla1[[#This Row],[AREA]],Hoja1!A:B,2,FALSE)</f>
        <v>01. Alcaldía</v>
      </c>
      <c r="U623" s="45" t="s">
        <v>294</v>
      </c>
      <c r="V623" s="42" t="str">
        <f>VLOOKUP(Tabla1[[#This Row],[PROGRAMA]],Hoja1!A:B,2,FALSE)</f>
        <v>4331. Desarrollo empresarial</v>
      </c>
      <c r="W623" s="45">
        <v>22</v>
      </c>
      <c r="X623" s="45">
        <v>22799</v>
      </c>
    </row>
    <row r="624" spans="1:24" x14ac:dyDescent="0.25">
      <c r="A624" s="33">
        <v>220249000128</v>
      </c>
      <c r="B624" s="56" t="s">
        <v>349</v>
      </c>
      <c r="C624" s="34">
        <v>45658</v>
      </c>
      <c r="D624" s="33">
        <v>22025001865</v>
      </c>
      <c r="E624" s="56" t="s">
        <v>2045</v>
      </c>
      <c r="F624" s="35">
        <v>39930</v>
      </c>
      <c r="G624" s="56" t="s">
        <v>667</v>
      </c>
      <c r="H624" s="56" t="s">
        <v>2046</v>
      </c>
      <c r="I624" s="33">
        <v>220</v>
      </c>
      <c r="J624" s="56" t="s">
        <v>668</v>
      </c>
      <c r="K624" s="56" t="s">
        <v>625</v>
      </c>
      <c r="L624" s="56" t="s">
        <v>367</v>
      </c>
      <c r="M624" s="56" t="s">
        <v>354</v>
      </c>
      <c r="N624" s="56" t="s">
        <v>355</v>
      </c>
      <c r="O624" s="32" t="s">
        <v>305</v>
      </c>
      <c r="P624" s="32" t="s">
        <v>265</v>
      </c>
      <c r="Q624" s="45" t="s">
        <v>922</v>
      </c>
      <c r="R624" s="32" t="s">
        <v>254</v>
      </c>
      <c r="S624" s="45" t="s">
        <v>291</v>
      </c>
      <c r="T624" s="42" t="str">
        <f>VLOOKUP(Tabla1[[#This Row],[AREA]],Hoja1!A:B,2,FALSE)</f>
        <v>11. Salud pública y seguridad ciudadana</v>
      </c>
      <c r="U624" s="45" t="s">
        <v>144</v>
      </c>
      <c r="V624" s="42" t="str">
        <f>VLOOKUP(Tabla1[[#This Row],[PROGRAMA]],Hoja1!A:B,2,FALSE)</f>
        <v>1631. Limpieza viaria</v>
      </c>
      <c r="W624" s="45">
        <v>22</v>
      </c>
      <c r="X624" s="45">
        <v>22110</v>
      </c>
    </row>
    <row r="625" spans="1:24" x14ac:dyDescent="0.25">
      <c r="A625" s="33">
        <v>220249000129</v>
      </c>
      <c r="B625" s="56" t="s">
        <v>349</v>
      </c>
      <c r="C625" s="34">
        <v>45658</v>
      </c>
      <c r="D625" s="33">
        <v>22025001866</v>
      </c>
      <c r="E625" s="56" t="s">
        <v>2045</v>
      </c>
      <c r="F625" s="35">
        <v>3176.25</v>
      </c>
      <c r="G625" s="56" t="s">
        <v>667</v>
      </c>
      <c r="H625" s="56" t="s">
        <v>2047</v>
      </c>
      <c r="I625" s="33">
        <v>220</v>
      </c>
      <c r="J625" s="56" t="s">
        <v>668</v>
      </c>
      <c r="K625" s="56" t="s">
        <v>625</v>
      </c>
      <c r="L625" s="56" t="s">
        <v>367</v>
      </c>
      <c r="M625" s="56" t="s">
        <v>354</v>
      </c>
      <c r="N625" s="56" t="s">
        <v>355</v>
      </c>
      <c r="O625" s="32" t="s">
        <v>305</v>
      </c>
      <c r="P625" s="32" t="s">
        <v>265</v>
      </c>
      <c r="Q625" s="45" t="s">
        <v>922</v>
      </c>
      <c r="R625" s="32" t="s">
        <v>254</v>
      </c>
      <c r="S625" s="45" t="s">
        <v>291</v>
      </c>
      <c r="T625" s="42" t="str">
        <f>VLOOKUP(Tabla1[[#This Row],[AREA]],Hoja1!A:B,2,FALSE)</f>
        <v>11. Salud pública y seguridad ciudadana</v>
      </c>
      <c r="U625" s="45" t="s">
        <v>144</v>
      </c>
      <c r="V625" s="42" t="str">
        <f>VLOOKUP(Tabla1[[#This Row],[PROGRAMA]],Hoja1!A:B,2,FALSE)</f>
        <v>1631. Limpieza viaria</v>
      </c>
      <c r="W625" s="45">
        <v>22</v>
      </c>
      <c r="X625" s="45">
        <v>22110</v>
      </c>
    </row>
    <row r="626" spans="1:24" x14ac:dyDescent="0.25">
      <c r="A626" s="33">
        <v>220249000880</v>
      </c>
      <c r="B626" s="56" t="s">
        <v>349</v>
      </c>
      <c r="C626" s="34">
        <v>45658</v>
      </c>
      <c r="D626" s="33">
        <v>22025002098</v>
      </c>
      <c r="E626" s="56" t="s">
        <v>1466</v>
      </c>
      <c r="F626" s="35">
        <v>1200</v>
      </c>
      <c r="G626" s="56" t="s">
        <v>1112</v>
      </c>
      <c r="H626" s="56" t="s">
        <v>2048</v>
      </c>
      <c r="I626" s="33">
        <v>220</v>
      </c>
      <c r="J626" s="56" t="s">
        <v>356</v>
      </c>
      <c r="K626" s="56" t="s">
        <v>356</v>
      </c>
      <c r="L626" s="56" t="s">
        <v>357</v>
      </c>
      <c r="M626" s="56" t="s">
        <v>458</v>
      </c>
      <c r="N626" s="56" t="s">
        <v>429</v>
      </c>
      <c r="O626" s="32" t="s">
        <v>310</v>
      </c>
      <c r="P626" s="32" t="s">
        <v>265</v>
      </c>
      <c r="Q626" s="45" t="s">
        <v>922</v>
      </c>
      <c r="R626" s="32" t="s">
        <v>254</v>
      </c>
      <c r="S626" s="45" t="s">
        <v>98</v>
      </c>
      <c r="T626" s="42" t="str">
        <f>VLOOKUP(Tabla1[[#This Row],[AREA]],Hoja1!A:B,2,FALSE)</f>
        <v>10. Personas mayores, familia y servicios sociales</v>
      </c>
      <c r="U626" s="45" t="s">
        <v>159</v>
      </c>
      <c r="V626" s="42" t="str">
        <f>VLOOKUP(Tabla1[[#This Row],[PROGRAMA]],Hoja1!A:B,2,FALSE)</f>
        <v>2315. Políticas de Igualdad e infancia</v>
      </c>
      <c r="W626" s="45">
        <v>22</v>
      </c>
      <c r="X626" s="45">
        <v>22799</v>
      </c>
    </row>
    <row r="627" spans="1:24" x14ac:dyDescent="0.25">
      <c r="A627" s="33">
        <v>220239000760</v>
      </c>
      <c r="B627" s="56" t="s">
        <v>349</v>
      </c>
      <c r="C627" s="34">
        <v>45658</v>
      </c>
      <c r="D627" s="33">
        <v>22025001735</v>
      </c>
      <c r="E627" s="56" t="s">
        <v>1240</v>
      </c>
      <c r="F627" s="35">
        <v>1688.95</v>
      </c>
      <c r="G627" s="56" t="s">
        <v>570</v>
      </c>
      <c r="H627" s="56" t="s">
        <v>860</v>
      </c>
      <c r="I627" s="33">
        <v>220</v>
      </c>
      <c r="J627" s="56" t="s">
        <v>356</v>
      </c>
      <c r="K627" s="56" t="s">
        <v>356</v>
      </c>
      <c r="L627" s="56" t="s">
        <v>357</v>
      </c>
      <c r="M627" s="56" t="s">
        <v>354</v>
      </c>
      <c r="N627" s="56" t="s">
        <v>355</v>
      </c>
      <c r="O627" s="32" t="s">
        <v>305</v>
      </c>
      <c r="P627" s="32" t="s">
        <v>265</v>
      </c>
      <c r="Q627" s="45" t="s">
        <v>922</v>
      </c>
      <c r="R627" s="32" t="s">
        <v>254</v>
      </c>
      <c r="S627" s="45" t="s">
        <v>98</v>
      </c>
      <c r="T627" s="42" t="str">
        <f>VLOOKUP(Tabla1[[#This Row],[AREA]],Hoja1!A:B,2,FALSE)</f>
        <v>10. Personas mayores, familia y servicios sociales</v>
      </c>
      <c r="U627" s="45" t="s">
        <v>158</v>
      </c>
      <c r="V627" s="42" t="str">
        <f>VLOOKUP(Tabla1[[#This Row],[PROGRAMA]],Hoja1!A:B,2,FALSE)</f>
        <v>2314. Centro de programas juveniles</v>
      </c>
      <c r="W627" s="45">
        <v>22</v>
      </c>
      <c r="X627" s="45">
        <v>22799</v>
      </c>
    </row>
    <row r="628" spans="1:24" x14ac:dyDescent="0.25">
      <c r="A628" s="33">
        <v>220249000182</v>
      </c>
      <c r="B628" s="56" t="s">
        <v>349</v>
      </c>
      <c r="C628" s="34">
        <v>45658</v>
      </c>
      <c r="D628" s="33">
        <v>22025002249</v>
      </c>
      <c r="E628" s="56" t="s">
        <v>2049</v>
      </c>
      <c r="F628" s="35">
        <v>7986</v>
      </c>
      <c r="G628" s="56" t="s">
        <v>555</v>
      </c>
      <c r="H628" s="56" t="s">
        <v>2050</v>
      </c>
      <c r="I628" s="33">
        <v>220</v>
      </c>
      <c r="J628" s="56" t="s">
        <v>356</v>
      </c>
      <c r="K628" s="56" t="s">
        <v>356</v>
      </c>
      <c r="L628" s="56" t="s">
        <v>357</v>
      </c>
      <c r="M628" s="56" t="s">
        <v>428</v>
      </c>
      <c r="N628" s="56" t="s">
        <v>429</v>
      </c>
      <c r="O628" s="32" t="s">
        <v>307</v>
      </c>
      <c r="P628" s="32" t="s">
        <v>265</v>
      </c>
      <c r="Q628" s="45" t="s">
        <v>922</v>
      </c>
      <c r="R628" s="32" t="s">
        <v>254</v>
      </c>
      <c r="S628" s="45" t="s">
        <v>98</v>
      </c>
      <c r="T628" s="42" t="str">
        <f>VLOOKUP(Tabla1[[#This Row],[AREA]],Hoja1!A:B,2,FALSE)</f>
        <v>10. Personas mayores, familia y servicios sociales</v>
      </c>
      <c r="U628" s="45" t="s">
        <v>153</v>
      </c>
      <c r="V628" s="42" t="str">
        <f>VLOOKUP(Tabla1[[#This Row],[PROGRAMA]],Hoja1!A:B,2,FALSE)</f>
        <v>2311. Intervención social</v>
      </c>
      <c r="W628" s="45">
        <v>22</v>
      </c>
      <c r="X628" s="45">
        <v>22706</v>
      </c>
    </row>
    <row r="629" spans="1:24" x14ac:dyDescent="0.25">
      <c r="A629" s="33">
        <v>220249000275</v>
      </c>
      <c r="B629" s="56" t="s">
        <v>349</v>
      </c>
      <c r="C629" s="34">
        <v>45658</v>
      </c>
      <c r="D629" s="33">
        <v>22025002259</v>
      </c>
      <c r="E629" s="56" t="s">
        <v>1289</v>
      </c>
      <c r="F629" s="35">
        <v>25783.75</v>
      </c>
      <c r="G629" s="56" t="s">
        <v>40</v>
      </c>
      <c r="H629" s="56" t="s">
        <v>2051</v>
      </c>
      <c r="I629" s="33">
        <v>220</v>
      </c>
      <c r="J629" s="56" t="s">
        <v>356</v>
      </c>
      <c r="K629" s="56" t="s">
        <v>356</v>
      </c>
      <c r="L629" s="56" t="s">
        <v>357</v>
      </c>
      <c r="M629" s="56" t="s">
        <v>354</v>
      </c>
      <c r="N629" s="56" t="s">
        <v>380</v>
      </c>
      <c r="O629" s="32" t="s">
        <v>305</v>
      </c>
      <c r="P629" s="32" t="s">
        <v>265</v>
      </c>
      <c r="Q629" s="45" t="s">
        <v>922</v>
      </c>
      <c r="R629" s="32" t="s">
        <v>254</v>
      </c>
      <c r="S629" s="45" t="s">
        <v>94</v>
      </c>
      <c r="T629" s="42" t="str">
        <f>VLOOKUP(Tabla1[[#This Row],[AREA]],Hoja1!A:B,2,FALSE)</f>
        <v>06. Educación y cultura</v>
      </c>
      <c r="U629" s="45" t="s">
        <v>168</v>
      </c>
      <c r="V629" s="42" t="str">
        <f>VLOOKUP(Tabla1[[#This Row],[PROGRAMA]],Hoja1!A:B,2,FALSE)</f>
        <v>3231. Escuelas infantiles</v>
      </c>
      <c r="W629" s="45">
        <v>22</v>
      </c>
      <c r="X629" s="45">
        <v>22799</v>
      </c>
    </row>
    <row r="630" spans="1:24" x14ac:dyDescent="0.25">
      <c r="A630" s="33">
        <v>220250005328</v>
      </c>
      <c r="B630" s="56" t="s">
        <v>349</v>
      </c>
      <c r="C630" s="34">
        <v>45741</v>
      </c>
      <c r="D630" s="33">
        <v>22025002639</v>
      </c>
      <c r="E630" s="56" t="s">
        <v>1623</v>
      </c>
      <c r="F630" s="35">
        <v>1198.03</v>
      </c>
      <c r="G630" s="56" t="s">
        <v>661</v>
      </c>
      <c r="H630" s="56" t="s">
        <v>2053</v>
      </c>
      <c r="I630" s="33">
        <v>220</v>
      </c>
      <c r="J630" s="56" t="s">
        <v>356</v>
      </c>
      <c r="K630" s="56" t="s">
        <v>356</v>
      </c>
      <c r="L630" s="56" t="s">
        <v>367</v>
      </c>
      <c r="M630" s="56" t="s">
        <v>458</v>
      </c>
      <c r="N630" s="56" t="s">
        <v>429</v>
      </c>
      <c r="O630" s="32" t="s">
        <v>310</v>
      </c>
      <c r="P630" s="32" t="s">
        <v>265</v>
      </c>
      <c r="Q630" s="45" t="s">
        <v>922</v>
      </c>
      <c r="R630" s="32" t="s">
        <v>254</v>
      </c>
      <c r="S630" s="45" t="s">
        <v>291</v>
      </c>
      <c r="T630" s="42" t="str">
        <f>VLOOKUP(Tabla1[[#This Row],[AREA]],Hoja1!A:B,2,FALSE)</f>
        <v>11. Salud pública y seguridad ciudadana</v>
      </c>
      <c r="U630" s="45" t="s">
        <v>135</v>
      </c>
      <c r="V630" s="42" t="str">
        <f>VLOOKUP(Tabla1[[#This Row],[PROGRAMA]],Hoja1!A:B,2,FALSE)</f>
        <v>1361. Prevención y extinción de incencios</v>
      </c>
      <c r="W630" s="45">
        <v>22</v>
      </c>
      <c r="X630" s="45">
        <v>22199</v>
      </c>
    </row>
    <row r="631" spans="1:24" x14ac:dyDescent="0.25">
      <c r="A631" s="33">
        <v>220250003392</v>
      </c>
      <c r="B631" s="56" t="s">
        <v>349</v>
      </c>
      <c r="C631" s="34">
        <v>45728</v>
      </c>
      <c r="D631" s="33">
        <v>22025002463</v>
      </c>
      <c r="E631" s="56" t="s">
        <v>1981</v>
      </c>
      <c r="F631" s="35">
        <v>1184.0899999999999</v>
      </c>
      <c r="G631" s="56" t="s">
        <v>935</v>
      </c>
      <c r="H631" s="56" t="s">
        <v>2054</v>
      </c>
      <c r="I631" s="33">
        <v>220</v>
      </c>
      <c r="J631" s="56" t="s">
        <v>356</v>
      </c>
      <c r="K631" s="56" t="s">
        <v>356</v>
      </c>
      <c r="L631" s="56" t="s">
        <v>357</v>
      </c>
      <c r="M631" s="56" t="s">
        <v>458</v>
      </c>
      <c r="N631" s="56" t="s">
        <v>429</v>
      </c>
      <c r="O631" s="32" t="s">
        <v>310</v>
      </c>
      <c r="P631" s="32" t="s">
        <v>265</v>
      </c>
      <c r="Q631" s="45" t="s">
        <v>922</v>
      </c>
      <c r="R631" s="32" t="s">
        <v>254</v>
      </c>
      <c r="S631" s="45" t="s">
        <v>291</v>
      </c>
      <c r="T631" s="42" t="str">
        <f>VLOOKUP(Tabla1[[#This Row],[AREA]],Hoja1!A:B,2,FALSE)</f>
        <v>11. Salud pública y seguridad ciudadana</v>
      </c>
      <c r="U631" s="45" t="s">
        <v>141</v>
      </c>
      <c r="V631" s="42" t="str">
        <f>VLOOKUP(Tabla1[[#This Row],[PROGRAMA]],Hoja1!A:B,2,FALSE)</f>
        <v>1621. Recogida de residuos</v>
      </c>
      <c r="W631" s="45">
        <v>21</v>
      </c>
      <c r="X631" s="45">
        <v>212</v>
      </c>
    </row>
    <row r="632" spans="1:24" x14ac:dyDescent="0.25">
      <c r="A632" s="33">
        <v>220250005334</v>
      </c>
      <c r="B632" s="56" t="s">
        <v>349</v>
      </c>
      <c r="C632" s="34">
        <v>45741</v>
      </c>
      <c r="D632" s="33">
        <v>22025002735</v>
      </c>
      <c r="E632" s="56" t="s">
        <v>1417</v>
      </c>
      <c r="F632" s="35">
        <v>1175.2</v>
      </c>
      <c r="G632" s="56" t="s">
        <v>969</v>
      </c>
      <c r="H632" s="56" t="s">
        <v>2055</v>
      </c>
      <c r="I632" s="33">
        <v>220</v>
      </c>
      <c r="J632" s="56" t="s">
        <v>970</v>
      </c>
      <c r="K632" s="56" t="s">
        <v>427</v>
      </c>
      <c r="L632" s="56" t="s">
        <v>357</v>
      </c>
      <c r="M632" s="56" t="s">
        <v>458</v>
      </c>
      <c r="N632" s="56" t="s">
        <v>429</v>
      </c>
      <c r="O632" s="32" t="s">
        <v>310</v>
      </c>
      <c r="P632" s="32" t="s">
        <v>265</v>
      </c>
      <c r="Q632" s="45" t="s">
        <v>922</v>
      </c>
      <c r="R632" s="32" t="s">
        <v>254</v>
      </c>
      <c r="S632" s="45" t="s">
        <v>291</v>
      </c>
      <c r="T632" s="42" t="str">
        <f>VLOOKUP(Tabla1[[#This Row],[AREA]],Hoja1!A:B,2,FALSE)</f>
        <v>11. Salud pública y seguridad ciudadana</v>
      </c>
      <c r="U632" s="45" t="s">
        <v>135</v>
      </c>
      <c r="V632" s="42" t="str">
        <f>VLOOKUP(Tabla1[[#This Row],[PROGRAMA]],Hoja1!A:B,2,FALSE)</f>
        <v>1361. Prevención y extinción de incencios</v>
      </c>
      <c r="W632" s="45">
        <v>21</v>
      </c>
      <c r="X632" s="45">
        <v>213</v>
      </c>
    </row>
    <row r="633" spans="1:24" x14ac:dyDescent="0.25">
      <c r="A633" s="33">
        <v>220250001712</v>
      </c>
      <c r="B633" s="56" t="s">
        <v>349</v>
      </c>
      <c r="C633" s="34">
        <v>45716</v>
      </c>
      <c r="D633" s="33">
        <v>22025001513</v>
      </c>
      <c r="E633" s="56" t="s">
        <v>2056</v>
      </c>
      <c r="F633" s="35">
        <v>1152.43</v>
      </c>
      <c r="G633" s="56" t="s">
        <v>85</v>
      </c>
      <c r="H633" s="56" t="s">
        <v>1757</v>
      </c>
      <c r="I633" s="33">
        <v>220</v>
      </c>
      <c r="J633" s="56" t="s">
        <v>356</v>
      </c>
      <c r="K633" s="56" t="s">
        <v>356</v>
      </c>
      <c r="L633" s="56" t="s">
        <v>357</v>
      </c>
      <c r="M633" s="56" t="s">
        <v>458</v>
      </c>
      <c r="N633" s="56" t="s">
        <v>429</v>
      </c>
      <c r="O633" s="32" t="s">
        <v>310</v>
      </c>
      <c r="P633" s="32" t="s">
        <v>265</v>
      </c>
      <c r="Q633" s="45" t="s">
        <v>922</v>
      </c>
      <c r="R633" s="32" t="s">
        <v>254</v>
      </c>
      <c r="S633" s="45" t="s">
        <v>98</v>
      </c>
      <c r="T633" s="42" t="str">
        <f>VLOOKUP(Tabla1[[#This Row],[AREA]],Hoja1!A:B,2,FALSE)</f>
        <v>10. Personas mayores, familia y servicios sociales</v>
      </c>
      <c r="U633" s="45" t="s">
        <v>155</v>
      </c>
      <c r="V633" s="42" t="str">
        <f>VLOOKUP(Tabla1[[#This Row],[PROGRAMA]],Hoja1!A:B,2,FALSE)</f>
        <v>2312. Iniciativas sociales</v>
      </c>
      <c r="W633" s="45">
        <v>22</v>
      </c>
      <c r="X633" s="45">
        <v>22617</v>
      </c>
    </row>
    <row r="634" spans="1:24" x14ac:dyDescent="0.25">
      <c r="A634" s="33">
        <v>220249000149</v>
      </c>
      <c r="B634" s="56" t="s">
        <v>349</v>
      </c>
      <c r="C634" s="34">
        <v>45658</v>
      </c>
      <c r="D634" s="33">
        <v>22025001871</v>
      </c>
      <c r="E634" s="56" t="s">
        <v>1264</v>
      </c>
      <c r="F634" s="35">
        <v>22692</v>
      </c>
      <c r="G634" s="56" t="s">
        <v>478</v>
      </c>
      <c r="H634" s="56" t="s">
        <v>2057</v>
      </c>
      <c r="I634" s="33">
        <v>220</v>
      </c>
      <c r="J634" s="56" t="s">
        <v>356</v>
      </c>
      <c r="K634" s="56" t="s">
        <v>356</v>
      </c>
      <c r="L634" s="56" t="s">
        <v>357</v>
      </c>
      <c r="M634" s="56" t="s">
        <v>354</v>
      </c>
      <c r="N634" s="56" t="s">
        <v>355</v>
      </c>
      <c r="O634" s="32" t="s">
        <v>305</v>
      </c>
      <c r="P634" s="32" t="s">
        <v>265</v>
      </c>
      <c r="Q634" s="45" t="s">
        <v>922</v>
      </c>
      <c r="R634" s="32" t="s">
        <v>254</v>
      </c>
      <c r="S634" s="45" t="s">
        <v>94</v>
      </c>
      <c r="T634" s="42" t="str">
        <f>VLOOKUP(Tabla1[[#This Row],[AREA]],Hoja1!A:B,2,FALSE)</f>
        <v>06. Educación y cultura</v>
      </c>
      <c r="U634" s="45" t="s">
        <v>172</v>
      </c>
      <c r="V634" s="42" t="str">
        <f>VLOOKUP(Tabla1[[#This Row],[PROGRAMA]],Hoja1!A:B,2,FALSE)</f>
        <v>3261. Servicios complementarios de educación</v>
      </c>
      <c r="W634" s="45">
        <v>22</v>
      </c>
      <c r="X634" s="45">
        <v>22799</v>
      </c>
    </row>
    <row r="635" spans="1:24" x14ac:dyDescent="0.25">
      <c r="A635" s="33">
        <v>220250005676</v>
      </c>
      <c r="B635" s="56" t="s">
        <v>349</v>
      </c>
      <c r="C635" s="34">
        <v>45742</v>
      </c>
      <c r="D635" s="33">
        <v>22025002481</v>
      </c>
      <c r="E635" s="56" t="s">
        <v>1730</v>
      </c>
      <c r="F635" s="35">
        <v>1149.5</v>
      </c>
      <c r="G635" s="56" t="s">
        <v>721</v>
      </c>
      <c r="H635" s="56" t="s">
        <v>2058</v>
      </c>
      <c r="I635" s="33">
        <v>220</v>
      </c>
      <c r="J635" s="56" t="s">
        <v>352</v>
      </c>
      <c r="K635" s="56" t="s">
        <v>352</v>
      </c>
      <c r="L635" s="56" t="s">
        <v>357</v>
      </c>
      <c r="M635" s="56" t="s">
        <v>458</v>
      </c>
      <c r="N635" s="56" t="s">
        <v>429</v>
      </c>
      <c r="O635" s="32" t="s">
        <v>310</v>
      </c>
      <c r="P635" s="32" t="s">
        <v>265</v>
      </c>
      <c r="Q635" s="45" t="s">
        <v>922</v>
      </c>
      <c r="R635" s="32" t="s">
        <v>254</v>
      </c>
      <c r="S635" s="45" t="s">
        <v>92</v>
      </c>
      <c r="T635" s="42" t="str">
        <f>VLOOKUP(Tabla1[[#This Row],[AREA]],Hoja1!A:B,2,FALSE)</f>
        <v>03. Participación ciudadana y deportes</v>
      </c>
      <c r="U635" s="45" t="s">
        <v>215</v>
      </c>
      <c r="V635" s="42" t="str">
        <f>VLOOKUP(Tabla1[[#This Row],[PROGRAMA]],Hoja1!A:B,2,FALSE)</f>
        <v>9241. Participación ciudadana</v>
      </c>
      <c r="W635" s="45">
        <v>22</v>
      </c>
      <c r="X635" s="45">
        <v>22609</v>
      </c>
    </row>
    <row r="636" spans="1:24" x14ac:dyDescent="0.25">
      <c r="A636" s="33">
        <v>220249000487</v>
      </c>
      <c r="B636" s="56" t="s">
        <v>349</v>
      </c>
      <c r="C636" s="34">
        <v>45658</v>
      </c>
      <c r="D636" s="33">
        <v>22025001932</v>
      </c>
      <c r="E636" s="56" t="s">
        <v>1898</v>
      </c>
      <c r="F636" s="35">
        <v>25121.49</v>
      </c>
      <c r="G636" s="56" t="s">
        <v>524</v>
      </c>
      <c r="H636" s="56" t="s">
        <v>1068</v>
      </c>
      <c r="I636" s="33">
        <v>220</v>
      </c>
      <c r="J636" s="56" t="s">
        <v>427</v>
      </c>
      <c r="K636" s="56" t="s">
        <v>427</v>
      </c>
      <c r="L636" s="56" t="s">
        <v>367</v>
      </c>
      <c r="M636" s="56" t="s">
        <v>354</v>
      </c>
      <c r="N636" s="56" t="s">
        <v>355</v>
      </c>
      <c r="O636" s="32" t="s">
        <v>305</v>
      </c>
      <c r="P636" s="32" t="s">
        <v>265</v>
      </c>
      <c r="Q636" s="45" t="s">
        <v>922</v>
      </c>
      <c r="R636" s="32" t="s">
        <v>254</v>
      </c>
      <c r="S636" s="45" t="s">
        <v>96</v>
      </c>
      <c r="T636" s="42" t="str">
        <f>VLOOKUP(Tabla1[[#This Row],[AREA]],Hoja1!A:B,2,FALSE)</f>
        <v>08. Tráfico y movilidad</v>
      </c>
      <c r="U636" s="45" t="s">
        <v>146</v>
      </c>
      <c r="V636" s="42" t="str">
        <f>VLOOKUP(Tabla1[[#This Row],[PROGRAMA]],Hoja1!A:B,2,FALSE)</f>
        <v>1651. Alumbrado público</v>
      </c>
      <c r="W636" s="45">
        <v>21</v>
      </c>
      <c r="X636" s="45">
        <v>213</v>
      </c>
    </row>
    <row r="637" spans="1:24" x14ac:dyDescent="0.25">
      <c r="A637" s="33">
        <v>220249000717</v>
      </c>
      <c r="B637" s="56" t="s">
        <v>349</v>
      </c>
      <c r="C637" s="34">
        <v>45658</v>
      </c>
      <c r="D637" s="33">
        <v>22025002321</v>
      </c>
      <c r="E637" s="56" t="s">
        <v>2059</v>
      </c>
      <c r="F637" s="35">
        <v>25000</v>
      </c>
      <c r="G637" s="56" t="s">
        <v>29</v>
      </c>
      <c r="H637" s="56" t="s">
        <v>2060</v>
      </c>
      <c r="I637" s="33">
        <v>220</v>
      </c>
      <c r="J637" s="56" t="s">
        <v>356</v>
      </c>
      <c r="K637" s="56" t="s">
        <v>356</v>
      </c>
      <c r="L637" s="56" t="s">
        <v>367</v>
      </c>
      <c r="M637" s="56" t="s">
        <v>354</v>
      </c>
      <c r="N637" s="56" t="s">
        <v>355</v>
      </c>
      <c r="O637" s="32" t="s">
        <v>305</v>
      </c>
      <c r="P637" s="32" t="s">
        <v>265</v>
      </c>
      <c r="Q637" s="45" t="s">
        <v>922</v>
      </c>
      <c r="R637" s="32" t="s">
        <v>254</v>
      </c>
      <c r="S637" s="45" t="s">
        <v>291</v>
      </c>
      <c r="T637" s="42" t="str">
        <f>VLOOKUP(Tabla1[[#This Row],[AREA]],Hoja1!A:B,2,FALSE)</f>
        <v>11. Salud pública y seguridad ciudadana</v>
      </c>
      <c r="U637" s="45" t="s">
        <v>135</v>
      </c>
      <c r="V637" s="42" t="str">
        <f>VLOOKUP(Tabla1[[#This Row],[PROGRAMA]],Hoja1!A:B,2,FALSE)</f>
        <v>1361. Prevención y extinción de incencios</v>
      </c>
      <c r="W637" s="45">
        <v>22</v>
      </c>
      <c r="X637" s="45">
        <v>22103</v>
      </c>
    </row>
    <row r="638" spans="1:24" x14ac:dyDescent="0.25">
      <c r="A638" s="33">
        <v>220249000504</v>
      </c>
      <c r="B638" s="56" t="s">
        <v>349</v>
      </c>
      <c r="C638" s="34">
        <v>45658</v>
      </c>
      <c r="D638" s="33">
        <v>22025002292</v>
      </c>
      <c r="E638" s="56" t="s">
        <v>2062</v>
      </c>
      <c r="F638" s="35">
        <v>24999.99</v>
      </c>
      <c r="G638" s="56" t="s">
        <v>1116</v>
      </c>
      <c r="H638" s="56" t="s">
        <v>2063</v>
      </c>
      <c r="I638" s="33">
        <v>220</v>
      </c>
      <c r="J638" s="56" t="s">
        <v>588</v>
      </c>
      <c r="K638" s="56" t="s">
        <v>641</v>
      </c>
      <c r="L638" s="56" t="s">
        <v>357</v>
      </c>
      <c r="M638" s="56" t="s">
        <v>354</v>
      </c>
      <c r="N638" s="56" t="s">
        <v>355</v>
      </c>
      <c r="O638" s="32" t="s">
        <v>305</v>
      </c>
      <c r="P638" s="32" t="s">
        <v>265</v>
      </c>
      <c r="Q638" s="45" t="s">
        <v>922</v>
      </c>
      <c r="R638" s="32" t="s">
        <v>254</v>
      </c>
      <c r="S638" s="45" t="s">
        <v>89</v>
      </c>
      <c r="T638" s="42" t="str">
        <f>VLOOKUP(Tabla1[[#This Row],[AREA]],Hoja1!A:B,2,FALSE)</f>
        <v>01. Alcaldía</v>
      </c>
      <c r="U638" s="45" t="s">
        <v>292</v>
      </c>
      <c r="V638" s="42" t="str">
        <f>VLOOKUP(Tabla1[[#This Row],[PROGRAMA]],Hoja1!A:B,2,FALSE)</f>
        <v>9312. Intervención general</v>
      </c>
      <c r="W638" s="45">
        <v>22</v>
      </c>
      <c r="X638" s="45">
        <v>22706</v>
      </c>
    </row>
    <row r="639" spans="1:24" x14ac:dyDescent="0.25">
      <c r="A639" s="33">
        <v>220249000827</v>
      </c>
      <c r="B639" s="56" t="s">
        <v>349</v>
      </c>
      <c r="C639" s="34">
        <v>45658</v>
      </c>
      <c r="D639" s="33">
        <v>22025002049</v>
      </c>
      <c r="E639" s="56" t="s">
        <v>1761</v>
      </c>
      <c r="F639" s="35">
        <v>24835.25</v>
      </c>
      <c r="G639" s="56" t="s">
        <v>1026</v>
      </c>
      <c r="H639" s="56" t="s">
        <v>2064</v>
      </c>
      <c r="I639" s="33">
        <v>220</v>
      </c>
      <c r="J639" s="56" t="s">
        <v>356</v>
      </c>
      <c r="K639" s="56" t="s">
        <v>356</v>
      </c>
      <c r="L639" s="56" t="s">
        <v>367</v>
      </c>
      <c r="M639" s="56" t="s">
        <v>354</v>
      </c>
      <c r="N639" s="56" t="s">
        <v>355</v>
      </c>
      <c r="O639" s="32" t="s">
        <v>305</v>
      </c>
      <c r="P639" s="32" t="s">
        <v>265</v>
      </c>
      <c r="Q639" s="45" t="s">
        <v>922</v>
      </c>
      <c r="R639" s="32" t="s">
        <v>254</v>
      </c>
      <c r="S639" s="45" t="s">
        <v>291</v>
      </c>
      <c r="T639" s="42" t="str">
        <f>VLOOKUP(Tabla1[[#This Row],[AREA]],Hoja1!A:B,2,FALSE)</f>
        <v>11. Salud pública y seguridad ciudadana</v>
      </c>
      <c r="U639" s="45" t="s">
        <v>129</v>
      </c>
      <c r="V639" s="42" t="str">
        <f>VLOOKUP(Tabla1[[#This Row],[PROGRAMA]],Hoja1!A:B,2,FALSE)</f>
        <v>1321. Policía municipal</v>
      </c>
      <c r="W639" s="45">
        <v>22</v>
      </c>
      <c r="X639" s="45">
        <v>22104</v>
      </c>
    </row>
    <row r="640" spans="1:24" x14ac:dyDescent="0.25">
      <c r="A640" s="33">
        <v>220189000209</v>
      </c>
      <c r="B640" s="56" t="s">
        <v>349</v>
      </c>
      <c r="C640" s="34">
        <v>45658</v>
      </c>
      <c r="D640" s="33">
        <v>22025001547</v>
      </c>
      <c r="E640" s="56" t="s">
        <v>2066</v>
      </c>
      <c r="F640" s="35">
        <v>24367.85</v>
      </c>
      <c r="G640" s="56" t="s">
        <v>480</v>
      </c>
      <c r="H640" s="56" t="s">
        <v>481</v>
      </c>
      <c r="I640" s="33">
        <v>220</v>
      </c>
      <c r="J640" s="56" t="s">
        <v>352</v>
      </c>
      <c r="K640" s="56" t="s">
        <v>352</v>
      </c>
      <c r="L640" s="56" t="s">
        <v>367</v>
      </c>
      <c r="M640" s="56" t="s">
        <v>354</v>
      </c>
      <c r="N640" s="56" t="s">
        <v>355</v>
      </c>
      <c r="O640" s="32" t="s">
        <v>305</v>
      </c>
      <c r="P640" s="32" t="s">
        <v>265</v>
      </c>
      <c r="Q640" s="45" t="s">
        <v>922</v>
      </c>
      <c r="R640" s="32" t="s">
        <v>254</v>
      </c>
      <c r="S640" s="45" t="s">
        <v>95</v>
      </c>
      <c r="T640" s="42" t="str">
        <f>VLOOKUP(Tabla1[[#This Row],[AREA]],Hoja1!A:B,2,FALSE)</f>
        <v>07. Medio ambiente</v>
      </c>
      <c r="U640" s="45" t="s">
        <v>147</v>
      </c>
      <c r="V640" s="42" t="str">
        <f>VLOOKUP(Tabla1[[#This Row],[PROGRAMA]],Hoja1!A:B,2,FALSE)</f>
        <v>1701. Dirección del área de medio ambiente</v>
      </c>
      <c r="W640" s="45">
        <v>22</v>
      </c>
      <c r="X640" s="45">
        <v>22102</v>
      </c>
    </row>
    <row r="641" spans="1:24" x14ac:dyDescent="0.25">
      <c r="A641" s="33">
        <v>220249000313</v>
      </c>
      <c r="B641" s="56" t="s">
        <v>349</v>
      </c>
      <c r="C641" s="34">
        <v>45658</v>
      </c>
      <c r="D641" s="33">
        <v>22025001892</v>
      </c>
      <c r="E641" s="56" t="s">
        <v>2067</v>
      </c>
      <c r="F641" s="35">
        <v>32246.5</v>
      </c>
      <c r="G641" s="56" t="s">
        <v>48</v>
      </c>
      <c r="H641" s="56" t="s">
        <v>1030</v>
      </c>
      <c r="I641" s="33">
        <v>220</v>
      </c>
      <c r="J641" s="56" t="s">
        <v>455</v>
      </c>
      <c r="K641" s="56" t="s">
        <v>356</v>
      </c>
      <c r="L641" s="56" t="s">
        <v>357</v>
      </c>
      <c r="M641" s="56" t="s">
        <v>354</v>
      </c>
      <c r="N641" s="56" t="s">
        <v>355</v>
      </c>
      <c r="O641" s="32" t="s">
        <v>305</v>
      </c>
      <c r="P641" s="32" t="s">
        <v>265</v>
      </c>
      <c r="Q641" s="45" t="s">
        <v>922</v>
      </c>
      <c r="R641" s="32" t="s">
        <v>254</v>
      </c>
      <c r="S641" s="45" t="s">
        <v>97</v>
      </c>
      <c r="T641" s="42" t="str">
        <f>VLOOKUP(Tabla1[[#This Row],[AREA]],Hoja1!A:B,2,FALSE)</f>
        <v>09. Turismo, eventos y marca ciudad</v>
      </c>
      <c r="U641" s="45" t="s">
        <v>920</v>
      </c>
      <c r="V641" s="42" t="str">
        <f>VLOOKUP(Tabla1[[#This Row],[PROGRAMA]],Hoja1!A:B,2,FALSE)</f>
        <v>4332. Dirección del área de turismo, eventos y marca ciudad</v>
      </c>
      <c r="W641" s="45">
        <v>22</v>
      </c>
      <c r="X641" s="45">
        <v>22799</v>
      </c>
    </row>
    <row r="642" spans="1:24" x14ac:dyDescent="0.25">
      <c r="A642" s="33">
        <v>220249000724</v>
      </c>
      <c r="B642" s="56" t="s">
        <v>349</v>
      </c>
      <c r="C642" s="34">
        <v>45658</v>
      </c>
      <c r="D642" s="33">
        <v>22025002328</v>
      </c>
      <c r="E642" s="56" t="s">
        <v>2068</v>
      </c>
      <c r="F642" s="35">
        <v>23215.29</v>
      </c>
      <c r="G642" s="56" t="s">
        <v>40</v>
      </c>
      <c r="H642" s="56" t="s">
        <v>2069</v>
      </c>
      <c r="I642" s="33">
        <v>220</v>
      </c>
      <c r="J642" s="56" t="s">
        <v>356</v>
      </c>
      <c r="K642" s="56" t="s">
        <v>356</v>
      </c>
      <c r="L642" s="56" t="s">
        <v>357</v>
      </c>
      <c r="M642" s="56" t="s">
        <v>354</v>
      </c>
      <c r="N642" s="56" t="s">
        <v>355</v>
      </c>
      <c r="O642" s="32" t="s">
        <v>305</v>
      </c>
      <c r="P642" s="32" t="s">
        <v>265</v>
      </c>
      <c r="Q642" s="45" t="s">
        <v>922</v>
      </c>
      <c r="R642" s="32" t="s">
        <v>254</v>
      </c>
      <c r="S642" s="45" t="s">
        <v>98</v>
      </c>
      <c r="T642" s="42" t="str">
        <f>VLOOKUP(Tabla1[[#This Row],[AREA]],Hoja1!A:B,2,FALSE)</f>
        <v>10. Personas mayores, familia y servicios sociales</v>
      </c>
      <c r="U642" s="45" t="s">
        <v>162</v>
      </c>
      <c r="V642" s="42" t="str">
        <f>VLOOKUP(Tabla1[[#This Row],[PROGRAMA]],Hoja1!A:B,2,FALSE)</f>
        <v>2412. Formación para el empleo</v>
      </c>
      <c r="W642" s="45">
        <v>22</v>
      </c>
      <c r="X642" s="45">
        <v>22700</v>
      </c>
    </row>
    <row r="643" spans="1:24" x14ac:dyDescent="0.25">
      <c r="A643" s="33">
        <v>220249000446</v>
      </c>
      <c r="B643" s="56" t="s">
        <v>349</v>
      </c>
      <c r="C643" s="34">
        <v>45658</v>
      </c>
      <c r="D643" s="33">
        <v>22025001918</v>
      </c>
      <c r="E643" s="56" t="s">
        <v>1761</v>
      </c>
      <c r="F643" s="35">
        <v>23080.75</v>
      </c>
      <c r="G643" s="56" t="s">
        <v>1067</v>
      </c>
      <c r="H643" s="56" t="s">
        <v>2070</v>
      </c>
      <c r="I643" s="33">
        <v>220</v>
      </c>
      <c r="J643" s="56" t="s">
        <v>468</v>
      </c>
      <c r="K643" s="56" t="s">
        <v>468</v>
      </c>
      <c r="L643" s="56" t="s">
        <v>367</v>
      </c>
      <c r="M643" s="56" t="s">
        <v>354</v>
      </c>
      <c r="N643" s="56" t="s">
        <v>355</v>
      </c>
      <c r="O643" s="32" t="s">
        <v>305</v>
      </c>
      <c r="P643" s="32" t="s">
        <v>265</v>
      </c>
      <c r="Q643" s="45" t="s">
        <v>922</v>
      </c>
      <c r="R643" s="32" t="s">
        <v>254</v>
      </c>
      <c r="S643" s="45" t="s">
        <v>291</v>
      </c>
      <c r="T643" s="42" t="str">
        <f>VLOOKUP(Tabla1[[#This Row],[AREA]],Hoja1!A:B,2,FALSE)</f>
        <v>11. Salud pública y seguridad ciudadana</v>
      </c>
      <c r="U643" s="45" t="s">
        <v>129</v>
      </c>
      <c r="V643" s="42" t="str">
        <f>VLOOKUP(Tabla1[[#This Row],[PROGRAMA]],Hoja1!A:B,2,FALSE)</f>
        <v>1321. Policía municipal</v>
      </c>
      <c r="W643" s="45">
        <v>22</v>
      </c>
      <c r="X643" s="45">
        <v>22104</v>
      </c>
    </row>
    <row r="644" spans="1:24" x14ac:dyDescent="0.25">
      <c r="A644" s="33">
        <v>220250001521</v>
      </c>
      <c r="B644" s="56" t="s">
        <v>349</v>
      </c>
      <c r="C644" s="34">
        <v>45707</v>
      </c>
      <c r="D644" s="33">
        <v>22025001425</v>
      </c>
      <c r="E644" s="56" t="s">
        <v>1733</v>
      </c>
      <c r="F644" s="35">
        <v>1118.04</v>
      </c>
      <c r="G644" s="56" t="s">
        <v>716</v>
      </c>
      <c r="H644" s="56" t="s">
        <v>2072</v>
      </c>
      <c r="I644" s="33">
        <v>220</v>
      </c>
      <c r="J644" s="56" t="s">
        <v>588</v>
      </c>
      <c r="K644" s="56" t="s">
        <v>641</v>
      </c>
      <c r="L644" s="56" t="s">
        <v>357</v>
      </c>
      <c r="M644" s="56" t="s">
        <v>458</v>
      </c>
      <c r="N644" s="56" t="s">
        <v>429</v>
      </c>
      <c r="O644" s="32" t="s">
        <v>310</v>
      </c>
      <c r="P644" s="32" t="s">
        <v>265</v>
      </c>
      <c r="Q644" s="45" t="s">
        <v>922</v>
      </c>
      <c r="R644" s="32" t="s">
        <v>254</v>
      </c>
      <c r="S644" s="45" t="s">
        <v>291</v>
      </c>
      <c r="T644" s="42" t="str">
        <f>VLOOKUP(Tabla1[[#This Row],[AREA]],Hoja1!A:B,2,FALSE)</f>
        <v>11. Salud pública y seguridad ciudadana</v>
      </c>
      <c r="U644" s="45" t="s">
        <v>129</v>
      </c>
      <c r="V644" s="42" t="str">
        <f>VLOOKUP(Tabla1[[#This Row],[PROGRAMA]],Hoja1!A:B,2,FALSE)</f>
        <v>1321. Policía municipal</v>
      </c>
      <c r="W644" s="45">
        <v>22</v>
      </c>
      <c r="X644" s="45">
        <v>22699</v>
      </c>
    </row>
    <row r="645" spans="1:24" x14ac:dyDescent="0.25">
      <c r="A645" s="33">
        <v>220239000472</v>
      </c>
      <c r="B645" s="56" t="s">
        <v>349</v>
      </c>
      <c r="C645" s="34">
        <v>45658</v>
      </c>
      <c r="D645" s="33">
        <v>22025001679</v>
      </c>
      <c r="E645" s="56" t="s">
        <v>1281</v>
      </c>
      <c r="F645" s="35">
        <v>21429.119999999999</v>
      </c>
      <c r="G645" s="56" t="s">
        <v>708</v>
      </c>
      <c r="H645" s="56" t="s">
        <v>791</v>
      </c>
      <c r="I645" s="33">
        <v>220</v>
      </c>
      <c r="J645" s="56" t="s">
        <v>709</v>
      </c>
      <c r="K645" s="56" t="s">
        <v>676</v>
      </c>
      <c r="L645" s="56" t="s">
        <v>357</v>
      </c>
      <c r="M645" s="56" t="s">
        <v>354</v>
      </c>
      <c r="N645" s="56" t="s">
        <v>355</v>
      </c>
      <c r="O645" s="32" t="s">
        <v>305</v>
      </c>
      <c r="P645" s="32" t="s">
        <v>265</v>
      </c>
      <c r="Q645" s="45" t="s">
        <v>922</v>
      </c>
      <c r="R645" s="32" t="s">
        <v>254</v>
      </c>
      <c r="S645" s="45" t="s">
        <v>291</v>
      </c>
      <c r="T645" s="42" t="str">
        <f>VLOOKUP(Tabla1[[#This Row],[AREA]],Hoja1!A:B,2,FALSE)</f>
        <v>11. Salud pública y seguridad ciudadana</v>
      </c>
      <c r="U645" s="45" t="s">
        <v>164</v>
      </c>
      <c r="V645" s="42" t="str">
        <f>VLOOKUP(Tabla1[[#This Row],[PROGRAMA]],Hoja1!A:B,2,FALSE)</f>
        <v>3111. Protección de la salubridad pública</v>
      </c>
      <c r="W645" s="45">
        <v>22</v>
      </c>
      <c r="X645" s="45">
        <v>22799</v>
      </c>
    </row>
    <row r="646" spans="1:24" x14ac:dyDescent="0.25">
      <c r="A646" s="33">
        <v>220239000891</v>
      </c>
      <c r="B646" s="56" t="s">
        <v>349</v>
      </c>
      <c r="C646" s="34">
        <v>45658</v>
      </c>
      <c r="D646" s="33">
        <v>22025001754</v>
      </c>
      <c r="E646" s="56" t="s">
        <v>1543</v>
      </c>
      <c r="F646" s="35">
        <v>1108.08</v>
      </c>
      <c r="G646" s="56" t="s">
        <v>493</v>
      </c>
      <c r="H646" s="56" t="s">
        <v>2073</v>
      </c>
      <c r="I646" s="33">
        <v>220</v>
      </c>
      <c r="J646" s="56" t="s">
        <v>403</v>
      </c>
      <c r="K646" s="56" t="s">
        <v>403</v>
      </c>
      <c r="L646" s="56" t="s">
        <v>367</v>
      </c>
      <c r="M646" s="56" t="s">
        <v>354</v>
      </c>
      <c r="N646" s="56" t="s">
        <v>355</v>
      </c>
      <c r="O646" s="32" t="s">
        <v>305</v>
      </c>
      <c r="P646" s="32" t="s">
        <v>265</v>
      </c>
      <c r="Q646" s="45" t="s">
        <v>922</v>
      </c>
      <c r="R646" s="32" t="s">
        <v>254</v>
      </c>
      <c r="S646" s="45" t="s">
        <v>89</v>
      </c>
      <c r="T646" s="42" t="str">
        <f>VLOOKUP(Tabla1[[#This Row],[AREA]],Hoja1!A:B,2,FALSE)</f>
        <v>01. Alcaldía</v>
      </c>
      <c r="U646" s="45" t="s">
        <v>208</v>
      </c>
      <c r="V646" s="42" t="str">
        <f>VLOOKUP(Tabla1[[#This Row],[PROGRAMA]],Hoja1!A:B,2,FALSE)</f>
        <v>9203. Unidad de régimen interior</v>
      </c>
      <c r="W646" s="45">
        <v>22</v>
      </c>
      <c r="X646" s="45">
        <v>22000</v>
      </c>
    </row>
    <row r="647" spans="1:24" x14ac:dyDescent="0.25">
      <c r="A647" s="33">
        <v>220239000483</v>
      </c>
      <c r="B647" s="56" t="s">
        <v>349</v>
      </c>
      <c r="C647" s="34">
        <v>45658</v>
      </c>
      <c r="D647" s="33">
        <v>22025001685</v>
      </c>
      <c r="E647" s="56" t="s">
        <v>1292</v>
      </c>
      <c r="F647" s="35">
        <v>21081.95</v>
      </c>
      <c r="G647" s="56" t="s">
        <v>654</v>
      </c>
      <c r="H647" s="56" t="s">
        <v>1592</v>
      </c>
      <c r="I647" s="33">
        <v>220</v>
      </c>
      <c r="J647" s="56" t="s">
        <v>352</v>
      </c>
      <c r="K647" s="56" t="s">
        <v>352</v>
      </c>
      <c r="L647" s="56" t="s">
        <v>357</v>
      </c>
      <c r="M647" s="56" t="s">
        <v>354</v>
      </c>
      <c r="N647" s="56" t="s">
        <v>355</v>
      </c>
      <c r="O647" s="32" t="s">
        <v>305</v>
      </c>
      <c r="P647" s="32" t="s">
        <v>265</v>
      </c>
      <c r="Q647" s="45" t="s">
        <v>922</v>
      </c>
      <c r="R647" s="32" t="s">
        <v>254</v>
      </c>
      <c r="S647" s="45" t="s">
        <v>95</v>
      </c>
      <c r="T647" s="42" t="str">
        <f>VLOOKUP(Tabla1[[#This Row],[AREA]],Hoja1!A:B,2,FALSE)</f>
        <v>07. Medio ambiente</v>
      </c>
      <c r="U647" s="45" t="s">
        <v>149</v>
      </c>
      <c r="V647" s="42" t="str">
        <f>VLOOKUP(Tabla1[[#This Row],[PROGRAMA]],Hoja1!A:B,2,FALSE)</f>
        <v>1711. Parques y jardines</v>
      </c>
      <c r="W647" s="45">
        <v>22</v>
      </c>
      <c r="X647" s="45">
        <v>22799</v>
      </c>
    </row>
    <row r="648" spans="1:24" x14ac:dyDescent="0.25">
      <c r="A648" s="33">
        <v>220239000454</v>
      </c>
      <c r="B648" s="56" t="s">
        <v>349</v>
      </c>
      <c r="C648" s="34">
        <v>45658</v>
      </c>
      <c r="D648" s="33">
        <v>22025001677</v>
      </c>
      <c r="E648" s="56" t="s">
        <v>1292</v>
      </c>
      <c r="F648" s="35">
        <v>20707.240000000002</v>
      </c>
      <c r="G648" s="56" t="s">
        <v>655</v>
      </c>
      <c r="H648" s="56" t="s">
        <v>2074</v>
      </c>
      <c r="I648" s="33">
        <v>220</v>
      </c>
      <c r="J648" s="56" t="s">
        <v>468</v>
      </c>
      <c r="K648" s="56" t="s">
        <v>468</v>
      </c>
      <c r="L648" s="56" t="s">
        <v>357</v>
      </c>
      <c r="M648" s="56" t="s">
        <v>354</v>
      </c>
      <c r="N648" s="56" t="s">
        <v>355</v>
      </c>
      <c r="O648" s="32" t="s">
        <v>305</v>
      </c>
      <c r="P648" s="32" t="s">
        <v>265</v>
      </c>
      <c r="Q648" s="45" t="s">
        <v>922</v>
      </c>
      <c r="R648" s="32" t="s">
        <v>254</v>
      </c>
      <c r="S648" s="45" t="s">
        <v>95</v>
      </c>
      <c r="T648" s="42" t="str">
        <f>VLOOKUP(Tabla1[[#This Row],[AREA]],Hoja1!A:B,2,FALSE)</f>
        <v>07. Medio ambiente</v>
      </c>
      <c r="U648" s="45" t="s">
        <v>149</v>
      </c>
      <c r="V648" s="42" t="str">
        <f>VLOOKUP(Tabla1[[#This Row],[PROGRAMA]],Hoja1!A:B,2,FALSE)</f>
        <v>1711. Parques y jardines</v>
      </c>
      <c r="W648" s="45">
        <v>22</v>
      </c>
      <c r="X648" s="45">
        <v>22799</v>
      </c>
    </row>
    <row r="649" spans="1:24" x14ac:dyDescent="0.25">
      <c r="A649" s="33">
        <v>220249000038</v>
      </c>
      <c r="B649" s="56" t="s">
        <v>349</v>
      </c>
      <c r="C649" s="34">
        <v>45658</v>
      </c>
      <c r="D649" s="33">
        <v>22025002236</v>
      </c>
      <c r="E649" s="56" t="s">
        <v>1455</v>
      </c>
      <c r="F649" s="35">
        <v>20706.25</v>
      </c>
      <c r="G649" s="56" t="s">
        <v>60</v>
      </c>
      <c r="H649" s="56" t="s">
        <v>888</v>
      </c>
      <c r="I649" s="33">
        <v>220</v>
      </c>
      <c r="J649" s="56" t="s">
        <v>391</v>
      </c>
      <c r="K649" s="56" t="s">
        <v>392</v>
      </c>
      <c r="L649" s="56" t="s">
        <v>357</v>
      </c>
      <c r="M649" s="56" t="s">
        <v>354</v>
      </c>
      <c r="N649" s="56" t="s">
        <v>355</v>
      </c>
      <c r="O649" s="32" t="s">
        <v>305</v>
      </c>
      <c r="P649" s="32" t="s">
        <v>265</v>
      </c>
      <c r="Q649" s="45" t="s">
        <v>922</v>
      </c>
      <c r="R649" s="32" t="s">
        <v>254</v>
      </c>
      <c r="S649" s="45" t="s">
        <v>95</v>
      </c>
      <c r="T649" s="42" t="str">
        <f>VLOOKUP(Tabla1[[#This Row],[AREA]],Hoja1!A:B,2,FALSE)</f>
        <v>07. Medio ambiente</v>
      </c>
      <c r="U649" s="45" t="s">
        <v>151</v>
      </c>
      <c r="V649" s="42" t="str">
        <f>VLOOKUP(Tabla1[[#This Row],[PROGRAMA]],Hoja1!A:B,2,FALSE)</f>
        <v>1721. Protección del medio ambiente</v>
      </c>
      <c r="W649" s="45">
        <v>22</v>
      </c>
      <c r="X649" s="45">
        <v>22799</v>
      </c>
    </row>
    <row r="650" spans="1:24" x14ac:dyDescent="0.25">
      <c r="A650" s="33">
        <v>220250005743</v>
      </c>
      <c r="B650" s="56" t="s">
        <v>349</v>
      </c>
      <c r="C650" s="34">
        <v>45743</v>
      </c>
      <c r="D650" s="33">
        <v>22025002849</v>
      </c>
      <c r="E650" s="56" t="s">
        <v>1208</v>
      </c>
      <c r="F650" s="35">
        <v>1100</v>
      </c>
      <c r="G650" s="56" t="s">
        <v>951</v>
      </c>
      <c r="H650" s="56" t="s">
        <v>2076</v>
      </c>
      <c r="I650" s="33">
        <v>220</v>
      </c>
      <c r="J650" s="56" t="s">
        <v>356</v>
      </c>
      <c r="K650" s="56" t="s">
        <v>356</v>
      </c>
      <c r="L650" s="56" t="s">
        <v>357</v>
      </c>
      <c r="M650" s="56" t="s">
        <v>458</v>
      </c>
      <c r="N650" s="56" t="s">
        <v>429</v>
      </c>
      <c r="O650" s="32" t="s">
        <v>310</v>
      </c>
      <c r="P650" s="32" t="s">
        <v>265</v>
      </c>
      <c r="Q650" s="45" t="s">
        <v>922</v>
      </c>
      <c r="R650" s="32" t="s">
        <v>254</v>
      </c>
      <c r="S650" s="45" t="s">
        <v>89</v>
      </c>
      <c r="T650" s="42" t="str">
        <f>VLOOKUP(Tabla1[[#This Row],[AREA]],Hoja1!A:B,2,FALSE)</f>
        <v>01. Alcaldía</v>
      </c>
      <c r="U650" s="45" t="s">
        <v>294</v>
      </c>
      <c r="V650" s="42" t="str">
        <f>VLOOKUP(Tabla1[[#This Row],[PROGRAMA]],Hoja1!A:B,2,FALSE)</f>
        <v>4331. Desarrollo empresarial</v>
      </c>
      <c r="W650" s="45">
        <v>22</v>
      </c>
      <c r="X650" s="45">
        <v>22799</v>
      </c>
    </row>
    <row r="651" spans="1:24" x14ac:dyDescent="0.25">
      <c r="A651" s="33">
        <v>220250005741</v>
      </c>
      <c r="B651" s="56" t="s">
        <v>349</v>
      </c>
      <c r="C651" s="34">
        <v>45743</v>
      </c>
      <c r="D651" s="33">
        <v>22025002585</v>
      </c>
      <c r="E651" s="56" t="s">
        <v>1617</v>
      </c>
      <c r="F651" s="35">
        <v>1091.42</v>
      </c>
      <c r="G651" s="56" t="s">
        <v>18</v>
      </c>
      <c r="H651" s="56" t="s">
        <v>2077</v>
      </c>
      <c r="I651" s="33">
        <v>220</v>
      </c>
      <c r="J651" s="56" t="s">
        <v>356</v>
      </c>
      <c r="K651" s="56" t="s">
        <v>356</v>
      </c>
      <c r="L651" s="56" t="s">
        <v>357</v>
      </c>
      <c r="M651" s="56" t="s">
        <v>354</v>
      </c>
      <c r="N651" s="56" t="s">
        <v>355</v>
      </c>
      <c r="O651" s="32" t="s">
        <v>309</v>
      </c>
      <c r="P651" s="32" t="s">
        <v>265</v>
      </c>
      <c r="Q651" s="45" t="s">
        <v>922</v>
      </c>
      <c r="R651" s="32" t="s">
        <v>254</v>
      </c>
      <c r="S651" s="45" t="s">
        <v>89</v>
      </c>
      <c r="T651" s="42" t="str">
        <f>VLOOKUP(Tabla1[[#This Row],[AREA]],Hoja1!A:B,2,FALSE)</f>
        <v>01. Alcaldía</v>
      </c>
      <c r="U651" s="45" t="s">
        <v>294</v>
      </c>
      <c r="V651" s="42" t="str">
        <f>VLOOKUP(Tabla1[[#This Row],[PROGRAMA]],Hoja1!A:B,2,FALSE)</f>
        <v>4331. Desarrollo empresarial</v>
      </c>
      <c r="W651" s="45">
        <v>21</v>
      </c>
      <c r="X651" s="45">
        <v>213</v>
      </c>
    </row>
    <row r="652" spans="1:24" x14ac:dyDescent="0.25">
      <c r="A652" s="33">
        <v>220249000825</v>
      </c>
      <c r="B652" s="56" t="s">
        <v>349</v>
      </c>
      <c r="C652" s="34">
        <v>45658</v>
      </c>
      <c r="D652" s="33">
        <v>22025002047</v>
      </c>
      <c r="E652" s="56" t="s">
        <v>1761</v>
      </c>
      <c r="F652" s="35">
        <v>19753.25</v>
      </c>
      <c r="G652" s="56" t="s">
        <v>1026</v>
      </c>
      <c r="H652" s="56" t="s">
        <v>2078</v>
      </c>
      <c r="I652" s="33">
        <v>220</v>
      </c>
      <c r="J652" s="56" t="s">
        <v>356</v>
      </c>
      <c r="K652" s="56" t="s">
        <v>356</v>
      </c>
      <c r="L652" s="56" t="s">
        <v>367</v>
      </c>
      <c r="M652" s="56" t="s">
        <v>354</v>
      </c>
      <c r="N652" s="56" t="s">
        <v>355</v>
      </c>
      <c r="O652" s="32" t="s">
        <v>305</v>
      </c>
      <c r="P652" s="32" t="s">
        <v>265</v>
      </c>
      <c r="Q652" s="45" t="s">
        <v>922</v>
      </c>
      <c r="R652" s="32" t="s">
        <v>254</v>
      </c>
      <c r="S652" s="45" t="s">
        <v>291</v>
      </c>
      <c r="T652" s="42" t="str">
        <f>VLOOKUP(Tabla1[[#This Row],[AREA]],Hoja1!A:B,2,FALSE)</f>
        <v>11. Salud pública y seguridad ciudadana</v>
      </c>
      <c r="U652" s="45" t="s">
        <v>129</v>
      </c>
      <c r="V652" s="42" t="str">
        <f>VLOOKUP(Tabla1[[#This Row],[PROGRAMA]],Hoja1!A:B,2,FALSE)</f>
        <v>1321. Policía municipal</v>
      </c>
      <c r="W652" s="45">
        <v>22</v>
      </c>
      <c r="X652" s="45">
        <v>22104</v>
      </c>
    </row>
    <row r="653" spans="1:24" x14ac:dyDescent="0.25">
      <c r="A653" s="33">
        <v>220250001717</v>
      </c>
      <c r="B653" s="56" t="s">
        <v>349</v>
      </c>
      <c r="C653" s="34">
        <v>45716</v>
      </c>
      <c r="D653" s="33">
        <v>22025001511</v>
      </c>
      <c r="E653" s="56" t="s">
        <v>1730</v>
      </c>
      <c r="F653" s="35">
        <v>1089</v>
      </c>
      <c r="G653" s="56" t="s">
        <v>580</v>
      </c>
      <c r="H653" s="56" t="s">
        <v>2079</v>
      </c>
      <c r="I653" s="33">
        <v>220</v>
      </c>
      <c r="J653" s="56" t="s">
        <v>427</v>
      </c>
      <c r="K653" s="56" t="s">
        <v>427</v>
      </c>
      <c r="L653" s="56" t="s">
        <v>357</v>
      </c>
      <c r="M653" s="56" t="s">
        <v>458</v>
      </c>
      <c r="N653" s="56" t="s">
        <v>429</v>
      </c>
      <c r="O653" s="32" t="s">
        <v>310</v>
      </c>
      <c r="P653" s="32" t="s">
        <v>265</v>
      </c>
      <c r="Q653" s="45" t="s">
        <v>922</v>
      </c>
      <c r="R653" s="32" t="s">
        <v>254</v>
      </c>
      <c r="S653" s="45" t="s">
        <v>92</v>
      </c>
      <c r="T653" s="42" t="str">
        <f>VLOOKUP(Tabla1[[#This Row],[AREA]],Hoja1!A:B,2,FALSE)</f>
        <v>03. Participación ciudadana y deportes</v>
      </c>
      <c r="U653" s="45" t="s">
        <v>215</v>
      </c>
      <c r="V653" s="42" t="str">
        <f>VLOOKUP(Tabla1[[#This Row],[PROGRAMA]],Hoja1!A:B,2,FALSE)</f>
        <v>9241. Participación ciudadana</v>
      </c>
      <c r="W653" s="45">
        <v>22</v>
      </c>
      <c r="X653" s="45">
        <v>22609</v>
      </c>
    </row>
    <row r="654" spans="1:24" x14ac:dyDescent="0.25">
      <c r="A654" s="33">
        <v>220229000853</v>
      </c>
      <c r="B654" s="56" t="s">
        <v>349</v>
      </c>
      <c r="C654" s="34">
        <v>45658</v>
      </c>
      <c r="D654" s="33">
        <v>22025001599</v>
      </c>
      <c r="E654" s="56" t="s">
        <v>1271</v>
      </c>
      <c r="F654" s="35">
        <v>18752.39</v>
      </c>
      <c r="G654" s="56" t="s">
        <v>408</v>
      </c>
      <c r="H654" s="56" t="s">
        <v>409</v>
      </c>
      <c r="I654" s="33">
        <v>220</v>
      </c>
      <c r="J654" s="56" t="s">
        <v>410</v>
      </c>
      <c r="K654" s="56" t="s">
        <v>410</v>
      </c>
      <c r="L654" s="56" t="s">
        <v>357</v>
      </c>
      <c r="M654" s="56" t="s">
        <v>354</v>
      </c>
      <c r="N654" s="56" t="s">
        <v>355</v>
      </c>
      <c r="O654" s="32" t="s">
        <v>305</v>
      </c>
      <c r="P654" s="32" t="s">
        <v>265</v>
      </c>
      <c r="Q654" s="45" t="s">
        <v>922</v>
      </c>
      <c r="R654" s="32" t="s">
        <v>254</v>
      </c>
      <c r="S654" s="45" t="s">
        <v>93</v>
      </c>
      <c r="T654" s="42" t="str">
        <f>VLOOKUP(Tabla1[[#This Row],[AREA]],Hoja1!A:B,2,FALSE)</f>
        <v>04. Hacienda, personal y modernización administrativa</v>
      </c>
      <c r="U654" s="45" t="s">
        <v>209</v>
      </c>
      <c r="V654" s="42" t="str">
        <f>VLOOKUP(Tabla1[[#This Row],[PROGRAMA]],Hoja1!A:B,2,FALSE)</f>
        <v>9204. Tecnologías de la información y comunicación</v>
      </c>
      <c r="W654" s="45">
        <v>21</v>
      </c>
      <c r="X654" s="45">
        <v>216</v>
      </c>
    </row>
    <row r="655" spans="1:24" x14ac:dyDescent="0.25">
      <c r="A655" s="33">
        <v>220249000535</v>
      </c>
      <c r="B655" s="56" t="s">
        <v>349</v>
      </c>
      <c r="C655" s="34">
        <v>45658</v>
      </c>
      <c r="D655" s="33">
        <v>22025002297</v>
      </c>
      <c r="E655" s="56" t="s">
        <v>1353</v>
      </c>
      <c r="F655" s="35">
        <v>18730</v>
      </c>
      <c r="G655" s="56" t="s">
        <v>502</v>
      </c>
      <c r="H655" s="56" t="s">
        <v>2080</v>
      </c>
      <c r="I655" s="33">
        <v>220</v>
      </c>
      <c r="J655" s="56" t="s">
        <v>372</v>
      </c>
      <c r="K655" s="56" t="s">
        <v>372</v>
      </c>
      <c r="L655" s="56" t="s">
        <v>357</v>
      </c>
      <c r="M655" s="56" t="s">
        <v>354</v>
      </c>
      <c r="N655" s="56" t="s">
        <v>355</v>
      </c>
      <c r="O655" s="32" t="s">
        <v>305</v>
      </c>
      <c r="P655" s="32" t="s">
        <v>265</v>
      </c>
      <c r="Q655" s="45" t="s">
        <v>922</v>
      </c>
      <c r="R655" s="32" t="s">
        <v>254</v>
      </c>
      <c r="S655" s="45" t="s">
        <v>95</v>
      </c>
      <c r="T655" s="42" t="str">
        <f>VLOOKUP(Tabla1[[#This Row],[AREA]],Hoja1!A:B,2,FALSE)</f>
        <v>07. Medio ambiente</v>
      </c>
      <c r="U655" s="45" t="s">
        <v>147</v>
      </c>
      <c r="V655" s="42" t="str">
        <f>VLOOKUP(Tabla1[[#This Row],[PROGRAMA]],Hoja1!A:B,2,FALSE)</f>
        <v>1701. Dirección del área de medio ambiente</v>
      </c>
      <c r="W655" s="45">
        <v>22</v>
      </c>
      <c r="X655" s="45">
        <v>22799</v>
      </c>
    </row>
    <row r="656" spans="1:24" x14ac:dyDescent="0.25">
      <c r="A656" s="33">
        <v>220249000826</v>
      </c>
      <c r="B656" s="56" t="s">
        <v>349</v>
      </c>
      <c r="C656" s="34">
        <v>45658</v>
      </c>
      <c r="D656" s="33">
        <v>22025002048</v>
      </c>
      <c r="E656" s="56" t="s">
        <v>1761</v>
      </c>
      <c r="F656" s="35">
        <v>18376.87</v>
      </c>
      <c r="G656" s="56" t="s">
        <v>1026</v>
      </c>
      <c r="H656" s="56" t="s">
        <v>2081</v>
      </c>
      <c r="I656" s="33">
        <v>220</v>
      </c>
      <c r="J656" s="56" t="s">
        <v>356</v>
      </c>
      <c r="K656" s="56" t="s">
        <v>356</v>
      </c>
      <c r="L656" s="56" t="s">
        <v>367</v>
      </c>
      <c r="M656" s="56" t="s">
        <v>354</v>
      </c>
      <c r="N656" s="56" t="s">
        <v>355</v>
      </c>
      <c r="O656" s="32" t="s">
        <v>305</v>
      </c>
      <c r="P656" s="32" t="s">
        <v>265</v>
      </c>
      <c r="Q656" s="45" t="s">
        <v>922</v>
      </c>
      <c r="R656" s="32" t="s">
        <v>254</v>
      </c>
      <c r="S656" s="45" t="s">
        <v>291</v>
      </c>
      <c r="T656" s="42" t="str">
        <f>VLOOKUP(Tabla1[[#This Row],[AREA]],Hoja1!A:B,2,FALSE)</f>
        <v>11. Salud pública y seguridad ciudadana</v>
      </c>
      <c r="U656" s="45" t="s">
        <v>129</v>
      </c>
      <c r="V656" s="42" t="str">
        <f>VLOOKUP(Tabla1[[#This Row],[PROGRAMA]],Hoja1!A:B,2,FALSE)</f>
        <v>1321. Policía municipal</v>
      </c>
      <c r="W656" s="45">
        <v>22</v>
      </c>
      <c r="X656" s="45">
        <v>22104</v>
      </c>
    </row>
    <row r="657" spans="1:24" x14ac:dyDescent="0.25">
      <c r="A657" s="33">
        <v>220239000319</v>
      </c>
      <c r="B657" s="56" t="s">
        <v>349</v>
      </c>
      <c r="C657" s="34">
        <v>45658</v>
      </c>
      <c r="D657" s="33">
        <v>22025001645</v>
      </c>
      <c r="E657" s="56" t="s">
        <v>1489</v>
      </c>
      <c r="F657" s="35">
        <v>18255.599999999999</v>
      </c>
      <c r="G657" s="56" t="s">
        <v>53</v>
      </c>
      <c r="H657" s="56" t="s">
        <v>867</v>
      </c>
      <c r="I657" s="33">
        <v>220</v>
      </c>
      <c r="J657" s="56" t="s">
        <v>451</v>
      </c>
      <c r="K657" s="56" t="s">
        <v>356</v>
      </c>
      <c r="L657" s="56" t="s">
        <v>357</v>
      </c>
      <c r="M657" s="56" t="s">
        <v>354</v>
      </c>
      <c r="N657" s="56" t="s">
        <v>355</v>
      </c>
      <c r="O657" s="32" t="s">
        <v>305</v>
      </c>
      <c r="P657" s="32" t="s">
        <v>265</v>
      </c>
      <c r="Q657" s="45" t="s">
        <v>922</v>
      </c>
      <c r="R657" s="32" t="s">
        <v>254</v>
      </c>
      <c r="S657" s="45" t="s">
        <v>92</v>
      </c>
      <c r="T657" s="42" t="str">
        <f>VLOOKUP(Tabla1[[#This Row],[AREA]],Hoja1!A:B,2,FALSE)</f>
        <v>03. Participación ciudadana y deportes</v>
      </c>
      <c r="U657" s="45" t="s">
        <v>215</v>
      </c>
      <c r="V657" s="42" t="str">
        <f>VLOOKUP(Tabla1[[#This Row],[PROGRAMA]],Hoja1!A:B,2,FALSE)</f>
        <v>9241. Participación ciudadana</v>
      </c>
      <c r="W657" s="45">
        <v>22</v>
      </c>
      <c r="X657" s="45">
        <v>22701</v>
      </c>
    </row>
    <row r="658" spans="1:24" x14ac:dyDescent="0.25">
      <c r="A658" s="33">
        <v>220239000864</v>
      </c>
      <c r="B658" s="56" t="s">
        <v>349</v>
      </c>
      <c r="C658" s="34">
        <v>45658</v>
      </c>
      <c r="D658" s="33">
        <v>22025001749</v>
      </c>
      <c r="E658" s="56" t="s">
        <v>2067</v>
      </c>
      <c r="F658" s="35">
        <v>17424</v>
      </c>
      <c r="G658" s="56" t="s">
        <v>607</v>
      </c>
      <c r="H658" s="56" t="s">
        <v>879</v>
      </c>
      <c r="I658" s="33">
        <v>220</v>
      </c>
      <c r="J658" s="56" t="s">
        <v>356</v>
      </c>
      <c r="K658" s="56" t="s">
        <v>356</v>
      </c>
      <c r="L658" s="56" t="s">
        <v>357</v>
      </c>
      <c r="M658" s="56" t="s">
        <v>354</v>
      </c>
      <c r="N658" s="56" t="s">
        <v>355</v>
      </c>
      <c r="O658" s="32" t="s">
        <v>305</v>
      </c>
      <c r="P658" s="32" t="s">
        <v>265</v>
      </c>
      <c r="Q658" s="45" t="s">
        <v>922</v>
      </c>
      <c r="R658" s="32" t="s">
        <v>254</v>
      </c>
      <c r="S658" s="45" t="s">
        <v>97</v>
      </c>
      <c r="T658" s="42" t="str">
        <f>VLOOKUP(Tabla1[[#This Row],[AREA]],Hoja1!A:B,2,FALSE)</f>
        <v>09. Turismo, eventos y marca ciudad</v>
      </c>
      <c r="U658" s="45" t="s">
        <v>920</v>
      </c>
      <c r="V658" s="42" t="str">
        <f>VLOOKUP(Tabla1[[#This Row],[PROGRAMA]],Hoja1!A:B,2,FALSE)</f>
        <v>4332. Dirección del área de turismo, eventos y marca ciudad</v>
      </c>
      <c r="W658" s="45">
        <v>22</v>
      </c>
      <c r="X658" s="45">
        <v>22799</v>
      </c>
    </row>
    <row r="659" spans="1:24" x14ac:dyDescent="0.25">
      <c r="A659" s="33">
        <v>220239000630</v>
      </c>
      <c r="B659" s="56" t="s">
        <v>349</v>
      </c>
      <c r="C659" s="34">
        <v>45658</v>
      </c>
      <c r="D659" s="33">
        <v>22025001727</v>
      </c>
      <c r="E659" s="56" t="s">
        <v>1167</v>
      </c>
      <c r="F659" s="35">
        <v>17333</v>
      </c>
      <c r="G659" s="56" t="s">
        <v>418</v>
      </c>
      <c r="H659" s="56" t="s">
        <v>875</v>
      </c>
      <c r="I659" s="33">
        <v>220</v>
      </c>
      <c r="J659" s="56" t="s">
        <v>356</v>
      </c>
      <c r="K659" s="56" t="s">
        <v>356</v>
      </c>
      <c r="L659" s="56" t="s">
        <v>357</v>
      </c>
      <c r="M659" s="56" t="s">
        <v>354</v>
      </c>
      <c r="N659" s="56" t="s">
        <v>355</v>
      </c>
      <c r="O659" s="32" t="s">
        <v>305</v>
      </c>
      <c r="P659" s="32" t="s">
        <v>265</v>
      </c>
      <c r="Q659" s="45" t="s">
        <v>922</v>
      </c>
      <c r="R659" s="32" t="s">
        <v>254</v>
      </c>
      <c r="S659" s="45" t="s">
        <v>98</v>
      </c>
      <c r="T659" s="42" t="str">
        <f>VLOOKUP(Tabla1[[#This Row],[AREA]],Hoja1!A:B,2,FALSE)</f>
        <v>10. Personas mayores, familia y servicios sociales</v>
      </c>
      <c r="U659" s="45" t="s">
        <v>153</v>
      </c>
      <c r="V659" s="42" t="str">
        <f>VLOOKUP(Tabla1[[#This Row],[PROGRAMA]],Hoja1!A:B,2,FALSE)</f>
        <v>2311. Intervención social</v>
      </c>
      <c r="W659" s="45">
        <v>22</v>
      </c>
      <c r="X659" s="45">
        <v>22799</v>
      </c>
    </row>
    <row r="660" spans="1:24" x14ac:dyDescent="0.25">
      <c r="A660" s="33">
        <v>220249000714</v>
      </c>
      <c r="B660" s="56" t="s">
        <v>349</v>
      </c>
      <c r="C660" s="34">
        <v>45658</v>
      </c>
      <c r="D660" s="33">
        <v>22025002002</v>
      </c>
      <c r="E660" s="56" t="s">
        <v>1218</v>
      </c>
      <c r="F660" s="35">
        <v>17155.38</v>
      </c>
      <c r="G660" s="56" t="s">
        <v>16</v>
      </c>
      <c r="H660" s="56" t="s">
        <v>2085</v>
      </c>
      <c r="I660" s="33">
        <v>220</v>
      </c>
      <c r="J660" s="56" t="s">
        <v>356</v>
      </c>
      <c r="K660" s="56" t="s">
        <v>356</v>
      </c>
      <c r="L660" s="56" t="s">
        <v>357</v>
      </c>
      <c r="M660" s="56" t="s">
        <v>458</v>
      </c>
      <c r="N660" s="56" t="s">
        <v>429</v>
      </c>
      <c r="O660" s="32" t="s">
        <v>310</v>
      </c>
      <c r="P660" s="32" t="s">
        <v>265</v>
      </c>
      <c r="Q660" s="45" t="s">
        <v>922</v>
      </c>
      <c r="R660" s="32" t="s">
        <v>254</v>
      </c>
      <c r="S660" s="45" t="s">
        <v>94</v>
      </c>
      <c r="T660" s="42" t="str">
        <f>VLOOKUP(Tabla1[[#This Row],[AREA]],Hoja1!A:B,2,FALSE)</f>
        <v>06. Educación y cultura</v>
      </c>
      <c r="U660" s="45" t="s">
        <v>170</v>
      </c>
      <c r="V660" s="42" t="str">
        <f>VLOOKUP(Tabla1[[#This Row],[PROGRAMA]],Hoja1!A:B,2,FALSE)</f>
        <v>3232. Conservación y mantenimiento centros educación infantil y primaria</v>
      </c>
      <c r="W660" s="45">
        <v>21</v>
      </c>
      <c r="X660" s="45">
        <v>213</v>
      </c>
    </row>
    <row r="661" spans="1:24" x14ac:dyDescent="0.25">
      <c r="A661" s="33">
        <v>220229000738</v>
      </c>
      <c r="B661" s="56" t="s">
        <v>349</v>
      </c>
      <c r="C661" s="34">
        <v>45658</v>
      </c>
      <c r="D661" s="33">
        <v>22025001585</v>
      </c>
      <c r="E661" s="56" t="s">
        <v>1220</v>
      </c>
      <c r="F661" s="35">
        <v>17147.52</v>
      </c>
      <c r="G661" s="56" t="s">
        <v>370</v>
      </c>
      <c r="H661" s="56" t="s">
        <v>632</v>
      </c>
      <c r="I661" s="33">
        <v>220</v>
      </c>
      <c r="J661" s="56" t="s">
        <v>371</v>
      </c>
      <c r="K661" s="56" t="s">
        <v>372</v>
      </c>
      <c r="L661" s="56" t="s">
        <v>357</v>
      </c>
      <c r="M661" s="56" t="s">
        <v>354</v>
      </c>
      <c r="N661" s="56" t="s">
        <v>355</v>
      </c>
      <c r="O661" s="32" t="s">
        <v>305</v>
      </c>
      <c r="P661" s="32" t="s">
        <v>265</v>
      </c>
      <c r="Q661" s="45" t="s">
        <v>922</v>
      </c>
      <c r="R661" s="32" t="s">
        <v>254</v>
      </c>
      <c r="S661" s="45" t="s">
        <v>98</v>
      </c>
      <c r="T661" s="42" t="str">
        <f>VLOOKUP(Tabla1[[#This Row],[AREA]],Hoja1!A:B,2,FALSE)</f>
        <v>10. Personas mayores, familia y servicios sociales</v>
      </c>
      <c r="U661" s="45" t="s">
        <v>155</v>
      </c>
      <c r="V661" s="42" t="str">
        <f>VLOOKUP(Tabla1[[#This Row],[PROGRAMA]],Hoja1!A:B,2,FALSE)</f>
        <v>2312. Iniciativas sociales</v>
      </c>
      <c r="W661" s="45">
        <v>22</v>
      </c>
      <c r="X661" s="45">
        <v>22799</v>
      </c>
    </row>
    <row r="662" spans="1:24" x14ac:dyDescent="0.25">
      <c r="A662" s="33">
        <v>220249000180</v>
      </c>
      <c r="B662" s="56" t="s">
        <v>349</v>
      </c>
      <c r="C662" s="34">
        <v>45658</v>
      </c>
      <c r="D662" s="33">
        <v>22025002248</v>
      </c>
      <c r="E662" s="56" t="s">
        <v>2087</v>
      </c>
      <c r="F662" s="35">
        <v>16861.849999999999</v>
      </c>
      <c r="G662" s="56" t="s">
        <v>955</v>
      </c>
      <c r="H662" s="56" t="s">
        <v>2088</v>
      </c>
      <c r="I662" s="33">
        <v>220</v>
      </c>
      <c r="J662" s="56" t="s">
        <v>487</v>
      </c>
      <c r="K662" s="56" t="s">
        <v>411</v>
      </c>
      <c r="L662" s="56" t="s">
        <v>367</v>
      </c>
      <c r="M662" s="56" t="s">
        <v>354</v>
      </c>
      <c r="N662" s="56" t="s">
        <v>355</v>
      </c>
      <c r="O662" s="32" t="s">
        <v>305</v>
      </c>
      <c r="P662" s="32" t="s">
        <v>265</v>
      </c>
      <c r="Q662" s="45" t="s">
        <v>922</v>
      </c>
      <c r="R662" s="32" t="s">
        <v>254</v>
      </c>
      <c r="S662" s="45" t="s">
        <v>291</v>
      </c>
      <c r="T662" s="42" t="str">
        <f>VLOOKUP(Tabla1[[#This Row],[AREA]],Hoja1!A:B,2,FALSE)</f>
        <v>11. Salud pública y seguridad ciudadana</v>
      </c>
      <c r="U662" s="45" t="s">
        <v>164</v>
      </c>
      <c r="V662" s="42" t="str">
        <f>VLOOKUP(Tabla1[[#This Row],[PROGRAMA]],Hoja1!A:B,2,FALSE)</f>
        <v>3111. Protección de la salubridad pública</v>
      </c>
      <c r="W662" s="45">
        <v>22</v>
      </c>
      <c r="X662" s="45">
        <v>22113</v>
      </c>
    </row>
    <row r="663" spans="1:24" x14ac:dyDescent="0.25">
      <c r="A663" s="33">
        <v>220249000161</v>
      </c>
      <c r="B663" s="56" t="s">
        <v>349</v>
      </c>
      <c r="C663" s="34">
        <v>45658</v>
      </c>
      <c r="D663" s="33">
        <v>22025002245</v>
      </c>
      <c r="E663" s="56" t="s">
        <v>1517</v>
      </c>
      <c r="F663" s="35">
        <v>16153.5</v>
      </c>
      <c r="G663" s="56" t="s">
        <v>960</v>
      </c>
      <c r="H663" s="56" t="s">
        <v>2089</v>
      </c>
      <c r="I663" s="33">
        <v>220</v>
      </c>
      <c r="J663" s="56" t="s">
        <v>356</v>
      </c>
      <c r="K663" s="56" t="s">
        <v>356</v>
      </c>
      <c r="L663" s="56" t="s">
        <v>357</v>
      </c>
      <c r="M663" s="56" t="s">
        <v>354</v>
      </c>
      <c r="N663" s="56" t="s">
        <v>355</v>
      </c>
      <c r="O663" s="32" t="s">
        <v>305</v>
      </c>
      <c r="P663" s="32" t="s">
        <v>265</v>
      </c>
      <c r="Q663" s="45" t="s">
        <v>922</v>
      </c>
      <c r="R663" s="32" t="s">
        <v>254</v>
      </c>
      <c r="S663" s="45" t="s">
        <v>92</v>
      </c>
      <c r="T663" s="42" t="str">
        <f>VLOOKUP(Tabla1[[#This Row],[AREA]],Hoja1!A:B,2,FALSE)</f>
        <v>03. Participación ciudadana y deportes</v>
      </c>
      <c r="U663" s="45" t="s">
        <v>215</v>
      </c>
      <c r="V663" s="42" t="str">
        <f>VLOOKUP(Tabla1[[#This Row],[PROGRAMA]],Hoja1!A:B,2,FALSE)</f>
        <v>9241. Participación ciudadana</v>
      </c>
      <c r="W663" s="45">
        <v>22</v>
      </c>
      <c r="X663" s="45">
        <v>22706</v>
      </c>
    </row>
    <row r="664" spans="1:24" x14ac:dyDescent="0.25">
      <c r="A664" s="33">
        <v>220249000278</v>
      </c>
      <c r="B664" s="56" t="s">
        <v>349</v>
      </c>
      <c r="C664" s="34">
        <v>45658</v>
      </c>
      <c r="D664" s="33">
        <v>22025002262</v>
      </c>
      <c r="E664" s="56" t="s">
        <v>1220</v>
      </c>
      <c r="F664" s="35">
        <v>16004.96</v>
      </c>
      <c r="G664" s="56" t="s">
        <v>546</v>
      </c>
      <c r="H664" s="56" t="s">
        <v>1027</v>
      </c>
      <c r="I664" s="33">
        <v>220</v>
      </c>
      <c r="J664" s="56" t="s">
        <v>356</v>
      </c>
      <c r="K664" s="56" t="s">
        <v>356</v>
      </c>
      <c r="L664" s="56" t="s">
        <v>357</v>
      </c>
      <c r="M664" s="56" t="s">
        <v>354</v>
      </c>
      <c r="N664" s="56" t="s">
        <v>355</v>
      </c>
      <c r="O664" s="32" t="s">
        <v>305</v>
      </c>
      <c r="P664" s="32" t="s">
        <v>265</v>
      </c>
      <c r="Q664" s="45" t="s">
        <v>922</v>
      </c>
      <c r="R664" s="32" t="s">
        <v>254</v>
      </c>
      <c r="S664" s="45" t="s">
        <v>98</v>
      </c>
      <c r="T664" s="42" t="str">
        <f>VLOOKUP(Tabla1[[#This Row],[AREA]],Hoja1!A:B,2,FALSE)</f>
        <v>10. Personas mayores, familia y servicios sociales</v>
      </c>
      <c r="U664" s="45" t="s">
        <v>155</v>
      </c>
      <c r="V664" s="42" t="str">
        <f>VLOOKUP(Tabla1[[#This Row],[PROGRAMA]],Hoja1!A:B,2,FALSE)</f>
        <v>2312. Iniciativas sociales</v>
      </c>
      <c r="W664" s="45">
        <v>22</v>
      </c>
      <c r="X664" s="45">
        <v>22799</v>
      </c>
    </row>
    <row r="665" spans="1:24" x14ac:dyDescent="0.25">
      <c r="A665" s="33">
        <v>220249000473</v>
      </c>
      <c r="B665" s="56" t="s">
        <v>349</v>
      </c>
      <c r="C665" s="34">
        <v>45658</v>
      </c>
      <c r="D665" s="33">
        <v>22025001928</v>
      </c>
      <c r="E665" s="56" t="s">
        <v>1489</v>
      </c>
      <c r="F665" s="35">
        <v>15913.3</v>
      </c>
      <c r="G665" s="56" t="s">
        <v>53</v>
      </c>
      <c r="H665" s="56" t="s">
        <v>2090</v>
      </c>
      <c r="I665" s="33">
        <v>220</v>
      </c>
      <c r="J665" s="56" t="s">
        <v>451</v>
      </c>
      <c r="K665" s="56" t="s">
        <v>356</v>
      </c>
      <c r="L665" s="56" t="s">
        <v>357</v>
      </c>
      <c r="M665" s="56" t="s">
        <v>354</v>
      </c>
      <c r="N665" s="56" t="s">
        <v>380</v>
      </c>
      <c r="O665" s="32" t="s">
        <v>305</v>
      </c>
      <c r="P665" s="32" t="s">
        <v>265</v>
      </c>
      <c r="Q665" s="45" t="s">
        <v>922</v>
      </c>
      <c r="R665" s="32" t="s">
        <v>254</v>
      </c>
      <c r="S665" s="45" t="s">
        <v>92</v>
      </c>
      <c r="T665" s="42" t="str">
        <f>VLOOKUP(Tabla1[[#This Row],[AREA]],Hoja1!A:B,2,FALSE)</f>
        <v>03. Participación ciudadana y deportes</v>
      </c>
      <c r="U665" s="45" t="s">
        <v>215</v>
      </c>
      <c r="V665" s="42" t="str">
        <f>VLOOKUP(Tabla1[[#This Row],[PROGRAMA]],Hoja1!A:B,2,FALSE)</f>
        <v>9241. Participación ciudadana</v>
      </c>
      <c r="W665" s="45">
        <v>22</v>
      </c>
      <c r="X665" s="45">
        <v>22701</v>
      </c>
    </row>
    <row r="666" spans="1:24" x14ac:dyDescent="0.25">
      <c r="A666" s="33">
        <v>220250001134</v>
      </c>
      <c r="B666" s="56" t="s">
        <v>349</v>
      </c>
      <c r="C666" s="34">
        <v>45698</v>
      </c>
      <c r="D666" s="33">
        <v>22025001022</v>
      </c>
      <c r="E666" s="56" t="s">
        <v>1981</v>
      </c>
      <c r="F666" s="35">
        <v>1085.3699999999999</v>
      </c>
      <c r="G666" s="56" t="s">
        <v>936</v>
      </c>
      <c r="H666" s="56" t="s">
        <v>2091</v>
      </c>
      <c r="I666" s="33">
        <v>220</v>
      </c>
      <c r="J666" s="56" t="s">
        <v>356</v>
      </c>
      <c r="K666" s="56" t="s">
        <v>356</v>
      </c>
      <c r="L666" s="56" t="s">
        <v>358</v>
      </c>
      <c r="M666" s="56" t="s">
        <v>458</v>
      </c>
      <c r="N666" s="56" t="s">
        <v>429</v>
      </c>
      <c r="O666" s="32" t="s">
        <v>310</v>
      </c>
      <c r="P666" s="32" t="s">
        <v>265</v>
      </c>
      <c r="Q666" s="45" t="s">
        <v>922</v>
      </c>
      <c r="R666" s="32" t="s">
        <v>254</v>
      </c>
      <c r="S666" s="45" t="s">
        <v>291</v>
      </c>
      <c r="T666" s="42" t="str">
        <f>VLOOKUP(Tabla1[[#This Row],[AREA]],Hoja1!A:B,2,FALSE)</f>
        <v>11. Salud pública y seguridad ciudadana</v>
      </c>
      <c r="U666" s="45" t="s">
        <v>141</v>
      </c>
      <c r="V666" s="42" t="str">
        <f>VLOOKUP(Tabla1[[#This Row],[PROGRAMA]],Hoja1!A:B,2,FALSE)</f>
        <v>1621. Recogida de residuos</v>
      </c>
      <c r="W666" s="45">
        <v>21</v>
      </c>
      <c r="X666" s="45">
        <v>212</v>
      </c>
    </row>
    <row r="667" spans="1:24" x14ac:dyDescent="0.25">
      <c r="A667" s="33">
        <v>220219001275</v>
      </c>
      <c r="B667" s="56" t="s">
        <v>349</v>
      </c>
      <c r="C667" s="34">
        <v>45658</v>
      </c>
      <c r="D667" s="33">
        <v>22025001561</v>
      </c>
      <c r="E667" s="56" t="s">
        <v>2092</v>
      </c>
      <c r="F667" s="35">
        <v>14973.75</v>
      </c>
      <c r="G667" s="56" t="s">
        <v>515</v>
      </c>
      <c r="H667" s="56" t="s">
        <v>516</v>
      </c>
      <c r="I667" s="33">
        <v>220</v>
      </c>
      <c r="J667" s="56" t="s">
        <v>352</v>
      </c>
      <c r="K667" s="56" t="s">
        <v>352</v>
      </c>
      <c r="L667" s="56" t="s">
        <v>357</v>
      </c>
      <c r="M667" s="56" t="s">
        <v>354</v>
      </c>
      <c r="N667" s="56" t="s">
        <v>355</v>
      </c>
      <c r="O667" s="32" t="s">
        <v>305</v>
      </c>
      <c r="P667" s="32" t="s">
        <v>265</v>
      </c>
      <c r="Q667" s="45" t="s">
        <v>922</v>
      </c>
      <c r="R667" s="32" t="s">
        <v>254</v>
      </c>
      <c r="S667" s="45" t="s">
        <v>93</v>
      </c>
      <c r="T667" s="42" t="str">
        <f>VLOOKUP(Tabla1[[#This Row],[AREA]],Hoja1!A:B,2,FALSE)</f>
        <v>04. Hacienda, personal y modernización administrativa</v>
      </c>
      <c r="U667" s="45" t="s">
        <v>209</v>
      </c>
      <c r="V667" s="42" t="str">
        <f>VLOOKUP(Tabla1[[#This Row],[PROGRAMA]],Hoja1!A:B,2,FALSE)</f>
        <v>9204. Tecnologías de la información y comunicación</v>
      </c>
      <c r="W667" s="45">
        <v>22</v>
      </c>
      <c r="X667" s="45">
        <v>22799</v>
      </c>
    </row>
    <row r="668" spans="1:24" x14ac:dyDescent="0.25">
      <c r="A668" s="33">
        <v>220249000888</v>
      </c>
      <c r="B668" s="56" t="s">
        <v>349</v>
      </c>
      <c r="C668" s="34">
        <v>45658</v>
      </c>
      <c r="D668" s="33">
        <v>22025002106</v>
      </c>
      <c r="E668" s="56" t="s">
        <v>2093</v>
      </c>
      <c r="F668" s="35">
        <v>14157</v>
      </c>
      <c r="G668" s="56" t="s">
        <v>19</v>
      </c>
      <c r="H668" s="56" t="s">
        <v>2094</v>
      </c>
      <c r="I668" s="33">
        <v>220</v>
      </c>
      <c r="J668" s="56" t="s">
        <v>356</v>
      </c>
      <c r="K668" s="56" t="s">
        <v>356</v>
      </c>
      <c r="L668" s="56" t="s">
        <v>357</v>
      </c>
      <c r="M668" s="56" t="s">
        <v>354</v>
      </c>
      <c r="N668" s="56" t="s">
        <v>380</v>
      </c>
      <c r="O668" s="32" t="s">
        <v>305</v>
      </c>
      <c r="P668" s="32" t="s">
        <v>265</v>
      </c>
      <c r="Q668" s="45" t="s">
        <v>922</v>
      </c>
      <c r="R668" s="32" t="s">
        <v>254</v>
      </c>
      <c r="S668" s="45" t="s">
        <v>95</v>
      </c>
      <c r="T668" s="42" t="str">
        <f>VLOOKUP(Tabla1[[#This Row],[AREA]],Hoja1!A:B,2,FALSE)</f>
        <v>07. Medio ambiente</v>
      </c>
      <c r="U668" s="45" t="s">
        <v>149</v>
      </c>
      <c r="V668" s="42" t="str">
        <f>VLOOKUP(Tabla1[[#This Row],[PROGRAMA]],Hoja1!A:B,2,FALSE)</f>
        <v>1711. Parques y jardines</v>
      </c>
      <c r="W668" s="45">
        <v>22</v>
      </c>
      <c r="X668" s="45">
        <v>22700</v>
      </c>
    </row>
    <row r="669" spans="1:24" x14ac:dyDescent="0.25">
      <c r="A669" s="33">
        <v>220250003149</v>
      </c>
      <c r="B669" s="56" t="s">
        <v>349</v>
      </c>
      <c r="C669" s="34">
        <v>45728</v>
      </c>
      <c r="D669" s="33">
        <v>22025001197</v>
      </c>
      <c r="E669" s="56" t="s">
        <v>1250</v>
      </c>
      <c r="F669" s="35">
        <v>13733.5</v>
      </c>
      <c r="G669" s="56" t="s">
        <v>563</v>
      </c>
      <c r="H669" s="56" t="s">
        <v>2095</v>
      </c>
      <c r="I669" s="33">
        <v>220</v>
      </c>
      <c r="J669" s="56" t="s">
        <v>356</v>
      </c>
      <c r="K669" s="56" t="s">
        <v>356</v>
      </c>
      <c r="L669" s="56" t="s">
        <v>357</v>
      </c>
      <c r="M669" s="56" t="s">
        <v>458</v>
      </c>
      <c r="N669" s="56" t="s">
        <v>429</v>
      </c>
      <c r="O669" s="32" t="s">
        <v>310</v>
      </c>
      <c r="P669" s="32" t="s">
        <v>265</v>
      </c>
      <c r="Q669" s="45" t="s">
        <v>922</v>
      </c>
      <c r="R669" s="32" t="s">
        <v>254</v>
      </c>
      <c r="S669" s="45" t="s">
        <v>93</v>
      </c>
      <c r="T669" s="42" t="str">
        <f>VLOOKUP(Tabla1[[#This Row],[AREA]],Hoja1!A:B,2,FALSE)</f>
        <v>04. Hacienda, personal y modernización administrativa</v>
      </c>
      <c r="U669" s="45" t="s">
        <v>218</v>
      </c>
      <c r="V669" s="42" t="str">
        <f>VLOOKUP(Tabla1[[#This Row],[PROGRAMA]],Hoja1!A:B,2,FALSE)</f>
        <v>9321. Gestión de ingresos e inspección</v>
      </c>
      <c r="W669" s="45">
        <v>22</v>
      </c>
      <c r="X669" s="45">
        <v>22799</v>
      </c>
    </row>
    <row r="670" spans="1:24" x14ac:dyDescent="0.25">
      <c r="A670" s="33">
        <v>220249000759</v>
      </c>
      <c r="B670" s="56" t="s">
        <v>349</v>
      </c>
      <c r="C670" s="34">
        <v>45658</v>
      </c>
      <c r="D670" s="33">
        <v>22025002358</v>
      </c>
      <c r="E670" s="56" t="s">
        <v>2096</v>
      </c>
      <c r="F670" s="35">
        <v>13630.36</v>
      </c>
      <c r="G670" s="56" t="s">
        <v>1646</v>
      </c>
      <c r="H670" s="56" t="s">
        <v>2097</v>
      </c>
      <c r="I670" s="33">
        <v>220</v>
      </c>
      <c r="J670" s="56" t="s">
        <v>403</v>
      </c>
      <c r="K670" s="56" t="s">
        <v>403</v>
      </c>
      <c r="L670" s="56" t="s">
        <v>357</v>
      </c>
      <c r="M670" s="56" t="s">
        <v>354</v>
      </c>
      <c r="N670" s="56" t="s">
        <v>355</v>
      </c>
      <c r="O670" s="32" t="s">
        <v>305</v>
      </c>
      <c r="P670" s="32" t="s">
        <v>265</v>
      </c>
      <c r="Q670" s="45" t="s">
        <v>922</v>
      </c>
      <c r="R670" s="32" t="s">
        <v>254</v>
      </c>
      <c r="S670" s="45" t="s">
        <v>291</v>
      </c>
      <c r="T670" s="42" t="str">
        <f>VLOOKUP(Tabla1[[#This Row],[AREA]],Hoja1!A:B,2,FALSE)</f>
        <v>11. Salud pública y seguridad ciudadana</v>
      </c>
      <c r="U670" s="45" t="s">
        <v>164</v>
      </c>
      <c r="V670" s="42" t="str">
        <f>VLOOKUP(Tabla1[[#This Row],[PROGRAMA]],Hoja1!A:B,2,FALSE)</f>
        <v>3111. Protección de la salubridad pública</v>
      </c>
      <c r="W670" s="45">
        <v>22</v>
      </c>
      <c r="X670" s="45">
        <v>22700</v>
      </c>
    </row>
    <row r="671" spans="1:24" x14ac:dyDescent="0.25">
      <c r="A671" s="33">
        <v>220250005735</v>
      </c>
      <c r="B671" s="56" t="s">
        <v>349</v>
      </c>
      <c r="C671" s="34">
        <v>45743</v>
      </c>
      <c r="D671" s="33">
        <v>22025001232</v>
      </c>
      <c r="E671" s="56" t="s">
        <v>1264</v>
      </c>
      <c r="F671" s="35">
        <v>1058.75</v>
      </c>
      <c r="G671" s="56" t="s">
        <v>799</v>
      </c>
      <c r="H671" s="56" t="s">
        <v>2098</v>
      </c>
      <c r="I671" s="33">
        <v>220</v>
      </c>
      <c r="J671" s="56" t="s">
        <v>356</v>
      </c>
      <c r="K671" s="56" t="s">
        <v>356</v>
      </c>
      <c r="L671" s="56" t="s">
        <v>357</v>
      </c>
      <c r="M671" s="56" t="s">
        <v>458</v>
      </c>
      <c r="N671" s="56" t="s">
        <v>429</v>
      </c>
      <c r="O671" s="32" t="s">
        <v>310</v>
      </c>
      <c r="P671" s="32" t="s">
        <v>265</v>
      </c>
      <c r="Q671" s="45" t="s">
        <v>922</v>
      </c>
      <c r="R671" s="32" t="s">
        <v>254</v>
      </c>
      <c r="S671" s="45" t="s">
        <v>94</v>
      </c>
      <c r="T671" s="42" t="str">
        <f>VLOOKUP(Tabla1[[#This Row],[AREA]],Hoja1!A:B,2,FALSE)</f>
        <v>06. Educación y cultura</v>
      </c>
      <c r="U671" s="45" t="s">
        <v>172</v>
      </c>
      <c r="V671" s="42" t="str">
        <f>VLOOKUP(Tabla1[[#This Row],[PROGRAMA]],Hoja1!A:B,2,FALSE)</f>
        <v>3261. Servicios complementarios de educación</v>
      </c>
      <c r="W671" s="45">
        <v>22</v>
      </c>
      <c r="X671" s="45">
        <v>22799</v>
      </c>
    </row>
    <row r="672" spans="1:24" x14ac:dyDescent="0.25">
      <c r="A672" s="33">
        <v>220239000323</v>
      </c>
      <c r="B672" s="56" t="s">
        <v>349</v>
      </c>
      <c r="C672" s="34">
        <v>45658</v>
      </c>
      <c r="D672" s="33">
        <v>22025001648</v>
      </c>
      <c r="E672" s="56" t="s">
        <v>2099</v>
      </c>
      <c r="F672" s="35">
        <v>13500</v>
      </c>
      <c r="G672" s="56" t="s">
        <v>692</v>
      </c>
      <c r="H672" s="56" t="s">
        <v>786</v>
      </c>
      <c r="I672" s="33">
        <v>220</v>
      </c>
      <c r="J672" s="56" t="s">
        <v>356</v>
      </c>
      <c r="K672" s="56" t="s">
        <v>356</v>
      </c>
      <c r="L672" s="56" t="s">
        <v>357</v>
      </c>
      <c r="M672" s="56" t="s">
        <v>354</v>
      </c>
      <c r="N672" s="56" t="s">
        <v>355</v>
      </c>
      <c r="O672" s="32" t="s">
        <v>305</v>
      </c>
      <c r="P672" s="32" t="s">
        <v>265</v>
      </c>
      <c r="Q672" s="45" t="s">
        <v>922</v>
      </c>
      <c r="R672" s="32" t="s">
        <v>254</v>
      </c>
      <c r="S672" s="45" t="s">
        <v>98</v>
      </c>
      <c r="T672" s="42" t="str">
        <f>VLOOKUP(Tabla1[[#This Row],[AREA]],Hoja1!A:B,2,FALSE)</f>
        <v>10. Personas mayores, familia y servicios sociales</v>
      </c>
      <c r="U672" s="45" t="s">
        <v>162</v>
      </c>
      <c r="V672" s="42" t="str">
        <f>VLOOKUP(Tabla1[[#This Row],[PROGRAMA]],Hoja1!A:B,2,FALSE)</f>
        <v>2412. Formación para el empleo</v>
      </c>
      <c r="W672" s="45">
        <v>22</v>
      </c>
      <c r="X672" s="45">
        <v>22799</v>
      </c>
    </row>
    <row r="673" spans="1:24" x14ac:dyDescent="0.25">
      <c r="A673" s="33">
        <v>220250001714</v>
      </c>
      <c r="B673" s="56" t="s">
        <v>349</v>
      </c>
      <c r="C673" s="34">
        <v>45716</v>
      </c>
      <c r="D673" s="33">
        <v>22025001508</v>
      </c>
      <c r="E673" s="56" t="s">
        <v>1730</v>
      </c>
      <c r="F673" s="35">
        <v>1045</v>
      </c>
      <c r="G673" s="56" t="s">
        <v>2100</v>
      </c>
      <c r="H673" s="56" t="s">
        <v>2101</v>
      </c>
      <c r="I673" s="33">
        <v>220</v>
      </c>
      <c r="J673" s="56" t="s">
        <v>356</v>
      </c>
      <c r="K673" s="56" t="s">
        <v>356</v>
      </c>
      <c r="L673" s="56" t="s">
        <v>357</v>
      </c>
      <c r="M673" s="56" t="s">
        <v>458</v>
      </c>
      <c r="N673" s="56" t="s">
        <v>429</v>
      </c>
      <c r="O673" s="32" t="s">
        <v>310</v>
      </c>
      <c r="P673" s="32" t="s">
        <v>265</v>
      </c>
      <c r="Q673" s="45" t="s">
        <v>922</v>
      </c>
      <c r="R673" s="32" t="s">
        <v>254</v>
      </c>
      <c r="S673" s="45" t="s">
        <v>92</v>
      </c>
      <c r="T673" s="42" t="str">
        <f>VLOOKUP(Tabla1[[#This Row],[AREA]],Hoja1!A:B,2,FALSE)</f>
        <v>03. Participación ciudadana y deportes</v>
      </c>
      <c r="U673" s="45" t="s">
        <v>215</v>
      </c>
      <c r="V673" s="42" t="str">
        <f>VLOOKUP(Tabla1[[#This Row],[PROGRAMA]],Hoja1!A:B,2,FALSE)</f>
        <v>9241. Participación ciudadana</v>
      </c>
      <c r="W673" s="45">
        <v>22</v>
      </c>
      <c r="X673" s="45">
        <v>22609</v>
      </c>
    </row>
    <row r="674" spans="1:24" x14ac:dyDescent="0.25">
      <c r="A674" s="33">
        <v>220250001560</v>
      </c>
      <c r="B674" s="56" t="s">
        <v>349</v>
      </c>
      <c r="C674" s="34">
        <v>45708</v>
      </c>
      <c r="D674" s="33">
        <v>22025001487</v>
      </c>
      <c r="E674" s="56" t="s">
        <v>1730</v>
      </c>
      <c r="F674" s="35">
        <v>1045</v>
      </c>
      <c r="G674" s="56" t="s">
        <v>1036</v>
      </c>
      <c r="H674" s="56" t="s">
        <v>2102</v>
      </c>
      <c r="I674" s="33">
        <v>220</v>
      </c>
      <c r="J674" s="56" t="s">
        <v>356</v>
      </c>
      <c r="K674" s="56" t="s">
        <v>356</v>
      </c>
      <c r="L674" s="56" t="s">
        <v>357</v>
      </c>
      <c r="M674" s="56" t="s">
        <v>458</v>
      </c>
      <c r="N674" s="56" t="s">
        <v>429</v>
      </c>
      <c r="O674" s="32" t="s">
        <v>310</v>
      </c>
      <c r="P674" s="32" t="s">
        <v>265</v>
      </c>
      <c r="Q674" s="45" t="s">
        <v>922</v>
      </c>
      <c r="R674" s="32" t="s">
        <v>254</v>
      </c>
      <c r="S674" s="45" t="s">
        <v>92</v>
      </c>
      <c r="T674" s="42" t="str">
        <f>VLOOKUP(Tabla1[[#This Row],[AREA]],Hoja1!A:B,2,FALSE)</f>
        <v>03. Participación ciudadana y deportes</v>
      </c>
      <c r="U674" s="45" t="s">
        <v>215</v>
      </c>
      <c r="V674" s="42" t="str">
        <f>VLOOKUP(Tabla1[[#This Row],[PROGRAMA]],Hoja1!A:B,2,FALSE)</f>
        <v>9241. Participación ciudadana</v>
      </c>
      <c r="W674" s="45">
        <v>22</v>
      </c>
      <c r="X674" s="45">
        <v>22609</v>
      </c>
    </row>
    <row r="675" spans="1:24" x14ac:dyDescent="0.25">
      <c r="A675" s="33">
        <v>220250005684</v>
      </c>
      <c r="B675" s="56" t="s">
        <v>349</v>
      </c>
      <c r="C675" s="34">
        <v>45742</v>
      </c>
      <c r="D675" s="33">
        <v>22025002589</v>
      </c>
      <c r="E675" s="56" t="s">
        <v>1730</v>
      </c>
      <c r="F675" s="35">
        <v>1045</v>
      </c>
      <c r="G675" s="56" t="s">
        <v>34</v>
      </c>
      <c r="H675" s="56" t="s">
        <v>2103</v>
      </c>
      <c r="I675" s="33">
        <v>220</v>
      </c>
      <c r="J675" s="56" t="s">
        <v>523</v>
      </c>
      <c r="K675" s="56" t="s">
        <v>356</v>
      </c>
      <c r="L675" s="56" t="s">
        <v>357</v>
      </c>
      <c r="M675" s="56" t="s">
        <v>458</v>
      </c>
      <c r="N675" s="56" t="s">
        <v>429</v>
      </c>
      <c r="O675" s="32" t="s">
        <v>310</v>
      </c>
      <c r="P675" s="32" t="s">
        <v>265</v>
      </c>
      <c r="Q675" s="45" t="s">
        <v>922</v>
      </c>
      <c r="R675" s="32" t="s">
        <v>254</v>
      </c>
      <c r="S675" s="45" t="s">
        <v>92</v>
      </c>
      <c r="T675" s="42" t="str">
        <f>VLOOKUP(Tabla1[[#This Row],[AREA]],Hoja1!A:B,2,FALSE)</f>
        <v>03. Participación ciudadana y deportes</v>
      </c>
      <c r="U675" s="45" t="s">
        <v>215</v>
      </c>
      <c r="V675" s="42" t="str">
        <f>VLOOKUP(Tabla1[[#This Row],[PROGRAMA]],Hoja1!A:B,2,FALSE)</f>
        <v>9241. Participación ciudadana</v>
      </c>
      <c r="W675" s="45">
        <v>22</v>
      </c>
      <c r="X675" s="45">
        <v>22609</v>
      </c>
    </row>
    <row r="676" spans="1:24" x14ac:dyDescent="0.25">
      <c r="A676" s="33">
        <v>220250005680</v>
      </c>
      <c r="B676" s="56" t="s">
        <v>349</v>
      </c>
      <c r="C676" s="34">
        <v>45742</v>
      </c>
      <c r="D676" s="33">
        <v>22025002573</v>
      </c>
      <c r="E676" s="56" t="s">
        <v>1730</v>
      </c>
      <c r="F676" s="35">
        <v>1045</v>
      </c>
      <c r="G676" s="56" t="s">
        <v>1141</v>
      </c>
      <c r="H676" s="56" t="s">
        <v>2104</v>
      </c>
      <c r="I676" s="33">
        <v>220</v>
      </c>
      <c r="J676" s="56" t="s">
        <v>403</v>
      </c>
      <c r="K676" s="56" t="s">
        <v>403</v>
      </c>
      <c r="L676" s="56" t="s">
        <v>357</v>
      </c>
      <c r="M676" s="56" t="s">
        <v>458</v>
      </c>
      <c r="N676" s="56" t="s">
        <v>429</v>
      </c>
      <c r="O676" s="32" t="s">
        <v>310</v>
      </c>
      <c r="P676" s="32" t="s">
        <v>265</v>
      </c>
      <c r="Q676" s="45" t="s">
        <v>922</v>
      </c>
      <c r="R676" s="32" t="s">
        <v>254</v>
      </c>
      <c r="S676" s="45" t="s">
        <v>92</v>
      </c>
      <c r="T676" s="42" t="str">
        <f>VLOOKUP(Tabla1[[#This Row],[AREA]],Hoja1!A:B,2,FALSE)</f>
        <v>03. Participación ciudadana y deportes</v>
      </c>
      <c r="U676" s="45" t="s">
        <v>215</v>
      </c>
      <c r="V676" s="42" t="str">
        <f>VLOOKUP(Tabla1[[#This Row],[PROGRAMA]],Hoja1!A:B,2,FALSE)</f>
        <v>9241. Participación ciudadana</v>
      </c>
      <c r="W676" s="45">
        <v>22</v>
      </c>
      <c r="X676" s="45">
        <v>22609</v>
      </c>
    </row>
    <row r="677" spans="1:24" x14ac:dyDescent="0.25">
      <c r="A677" s="33">
        <v>220250005682</v>
      </c>
      <c r="B677" s="56" t="s">
        <v>349</v>
      </c>
      <c r="C677" s="34">
        <v>45742</v>
      </c>
      <c r="D677" s="33">
        <v>22025002576</v>
      </c>
      <c r="E677" s="56" t="s">
        <v>1730</v>
      </c>
      <c r="F677" s="35">
        <v>1045</v>
      </c>
      <c r="G677" s="56" t="s">
        <v>1129</v>
      </c>
      <c r="H677" s="56" t="s">
        <v>2105</v>
      </c>
      <c r="I677" s="33">
        <v>220</v>
      </c>
      <c r="J677" s="56" t="s">
        <v>365</v>
      </c>
      <c r="K677" s="56" t="s">
        <v>365</v>
      </c>
      <c r="L677" s="56" t="s">
        <v>357</v>
      </c>
      <c r="M677" s="56" t="s">
        <v>458</v>
      </c>
      <c r="N677" s="56" t="s">
        <v>429</v>
      </c>
      <c r="O677" s="32" t="s">
        <v>310</v>
      </c>
      <c r="P677" s="32" t="s">
        <v>265</v>
      </c>
      <c r="Q677" s="45" t="s">
        <v>922</v>
      </c>
      <c r="R677" s="32" t="s">
        <v>254</v>
      </c>
      <c r="S677" s="45" t="s">
        <v>92</v>
      </c>
      <c r="T677" s="42" t="str">
        <f>VLOOKUP(Tabla1[[#This Row],[AREA]],Hoja1!A:B,2,FALSE)</f>
        <v>03. Participación ciudadana y deportes</v>
      </c>
      <c r="U677" s="45" t="s">
        <v>215</v>
      </c>
      <c r="V677" s="42" t="str">
        <f>VLOOKUP(Tabla1[[#This Row],[PROGRAMA]],Hoja1!A:B,2,FALSE)</f>
        <v>9241. Participación ciudadana</v>
      </c>
      <c r="W677" s="45">
        <v>22</v>
      </c>
      <c r="X677" s="45">
        <v>22609</v>
      </c>
    </row>
    <row r="678" spans="1:24" x14ac:dyDescent="0.25">
      <c r="A678" s="33">
        <v>220239000316</v>
      </c>
      <c r="B678" s="56" t="s">
        <v>349</v>
      </c>
      <c r="C678" s="34">
        <v>45658</v>
      </c>
      <c r="D678" s="33">
        <v>22025001642</v>
      </c>
      <c r="E678" s="56" t="s">
        <v>1466</v>
      </c>
      <c r="F678" s="35">
        <v>13500</v>
      </c>
      <c r="G678" s="56" t="s">
        <v>431</v>
      </c>
      <c r="H678" s="56" t="s">
        <v>866</v>
      </c>
      <c r="I678" s="33">
        <v>220</v>
      </c>
      <c r="J678" s="56" t="s">
        <v>432</v>
      </c>
      <c r="K678" s="56" t="s">
        <v>433</v>
      </c>
      <c r="L678" s="56" t="s">
        <v>357</v>
      </c>
      <c r="M678" s="56" t="s">
        <v>354</v>
      </c>
      <c r="N678" s="56" t="s">
        <v>355</v>
      </c>
      <c r="O678" s="32" t="s">
        <v>305</v>
      </c>
      <c r="P678" s="32" t="s">
        <v>265</v>
      </c>
      <c r="Q678" s="45" t="s">
        <v>922</v>
      </c>
      <c r="R678" s="32" t="s">
        <v>254</v>
      </c>
      <c r="S678" s="45" t="s">
        <v>98</v>
      </c>
      <c r="T678" s="42" t="str">
        <f>VLOOKUP(Tabla1[[#This Row],[AREA]],Hoja1!A:B,2,FALSE)</f>
        <v>10. Personas mayores, familia y servicios sociales</v>
      </c>
      <c r="U678" s="45" t="s">
        <v>159</v>
      </c>
      <c r="V678" s="42" t="str">
        <f>VLOOKUP(Tabla1[[#This Row],[PROGRAMA]],Hoja1!A:B,2,FALSE)</f>
        <v>2315. Políticas de Igualdad e infancia</v>
      </c>
      <c r="W678" s="45">
        <v>22</v>
      </c>
      <c r="X678" s="45">
        <v>22799</v>
      </c>
    </row>
    <row r="679" spans="1:24" x14ac:dyDescent="0.25">
      <c r="A679" s="33">
        <v>220239000889</v>
      </c>
      <c r="B679" s="56" t="s">
        <v>349</v>
      </c>
      <c r="C679" s="34">
        <v>45658</v>
      </c>
      <c r="D679" s="33">
        <v>22025001752</v>
      </c>
      <c r="E679" s="56" t="s">
        <v>1543</v>
      </c>
      <c r="F679" s="35">
        <v>1038.5</v>
      </c>
      <c r="G679" s="56" t="s">
        <v>56</v>
      </c>
      <c r="H679" s="56" t="s">
        <v>2106</v>
      </c>
      <c r="I679" s="33">
        <v>220</v>
      </c>
      <c r="J679" s="56" t="s">
        <v>356</v>
      </c>
      <c r="K679" s="56" t="s">
        <v>356</v>
      </c>
      <c r="L679" s="56" t="s">
        <v>367</v>
      </c>
      <c r="M679" s="56" t="s">
        <v>354</v>
      </c>
      <c r="N679" s="56" t="s">
        <v>355</v>
      </c>
      <c r="O679" s="32" t="s">
        <v>305</v>
      </c>
      <c r="P679" s="32" t="s">
        <v>265</v>
      </c>
      <c r="Q679" s="45" t="s">
        <v>922</v>
      </c>
      <c r="R679" s="32" t="s">
        <v>254</v>
      </c>
      <c r="S679" s="45" t="s">
        <v>89</v>
      </c>
      <c r="T679" s="42" t="str">
        <f>VLOOKUP(Tabla1[[#This Row],[AREA]],Hoja1!A:B,2,FALSE)</f>
        <v>01. Alcaldía</v>
      </c>
      <c r="U679" s="45" t="s">
        <v>208</v>
      </c>
      <c r="V679" s="42" t="str">
        <f>VLOOKUP(Tabla1[[#This Row],[PROGRAMA]],Hoja1!A:B,2,FALSE)</f>
        <v>9203. Unidad de régimen interior</v>
      </c>
      <c r="W679" s="45">
        <v>22</v>
      </c>
      <c r="X679" s="45">
        <v>22000</v>
      </c>
    </row>
    <row r="680" spans="1:24" x14ac:dyDescent="0.25">
      <c r="A680" s="33">
        <v>220249000884</v>
      </c>
      <c r="B680" s="56" t="s">
        <v>349</v>
      </c>
      <c r="C680" s="34">
        <v>45658</v>
      </c>
      <c r="D680" s="33">
        <v>22025002102</v>
      </c>
      <c r="E680" s="56" t="s">
        <v>1323</v>
      </c>
      <c r="F680" s="35">
        <v>1028.52</v>
      </c>
      <c r="G680" s="56" t="s">
        <v>47</v>
      </c>
      <c r="H680" s="56" t="s">
        <v>2107</v>
      </c>
      <c r="I680" s="33">
        <v>220</v>
      </c>
      <c r="J680" s="56" t="s">
        <v>356</v>
      </c>
      <c r="K680" s="56" t="s">
        <v>356</v>
      </c>
      <c r="L680" s="56" t="s">
        <v>357</v>
      </c>
      <c r="M680" s="56" t="s">
        <v>458</v>
      </c>
      <c r="N680" s="56" t="s">
        <v>429</v>
      </c>
      <c r="O680" s="32" t="s">
        <v>310</v>
      </c>
      <c r="P680" s="32" t="s">
        <v>265</v>
      </c>
      <c r="Q680" s="45" t="s">
        <v>922</v>
      </c>
      <c r="R680" s="32" t="s">
        <v>254</v>
      </c>
      <c r="S680" s="45" t="s">
        <v>98</v>
      </c>
      <c r="T680" s="42" t="str">
        <f>VLOOKUP(Tabla1[[#This Row],[AREA]],Hoja1!A:B,2,FALSE)</f>
        <v>10. Personas mayores, familia y servicios sociales</v>
      </c>
      <c r="U680" s="45" t="s">
        <v>158</v>
      </c>
      <c r="V680" s="42" t="str">
        <f>VLOOKUP(Tabla1[[#This Row],[PROGRAMA]],Hoja1!A:B,2,FALSE)</f>
        <v>2314. Centro de programas juveniles</v>
      </c>
      <c r="W680" s="45">
        <v>21</v>
      </c>
      <c r="X680" s="45">
        <v>213</v>
      </c>
    </row>
    <row r="681" spans="1:24" x14ac:dyDescent="0.25">
      <c r="A681" s="33">
        <v>220250001206</v>
      </c>
      <c r="B681" s="56" t="s">
        <v>349</v>
      </c>
      <c r="C681" s="34">
        <v>45699</v>
      </c>
      <c r="D681" s="33">
        <v>22025001073</v>
      </c>
      <c r="E681" s="56" t="s">
        <v>2108</v>
      </c>
      <c r="F681" s="35">
        <v>1017.5</v>
      </c>
      <c r="G681" s="56" t="s">
        <v>1037</v>
      </c>
      <c r="H681" s="56" t="s">
        <v>2109</v>
      </c>
      <c r="I681" s="33">
        <v>220</v>
      </c>
      <c r="J681" s="56" t="s">
        <v>508</v>
      </c>
      <c r="K681" s="56" t="s">
        <v>508</v>
      </c>
      <c r="L681" s="56" t="s">
        <v>357</v>
      </c>
      <c r="M681" s="56" t="s">
        <v>458</v>
      </c>
      <c r="N681" s="56" t="s">
        <v>429</v>
      </c>
      <c r="O681" s="32" t="s">
        <v>310</v>
      </c>
      <c r="P681" s="32" t="s">
        <v>265</v>
      </c>
      <c r="Q681" s="45" t="s">
        <v>922</v>
      </c>
      <c r="R681" s="32" t="s">
        <v>254</v>
      </c>
      <c r="S681" s="45" t="s">
        <v>89</v>
      </c>
      <c r="T681" s="42" t="str">
        <f>VLOOKUP(Tabla1[[#This Row],[AREA]],Hoja1!A:B,2,FALSE)</f>
        <v>01. Alcaldía</v>
      </c>
      <c r="U681" s="45" t="s">
        <v>208</v>
      </c>
      <c r="V681" s="42" t="str">
        <f>VLOOKUP(Tabla1[[#This Row],[PROGRAMA]],Hoja1!A:B,2,FALSE)</f>
        <v>9203. Unidad de régimen interior</v>
      </c>
      <c r="W681" s="45">
        <v>22</v>
      </c>
      <c r="X681" s="45">
        <v>22601</v>
      </c>
    </row>
    <row r="682" spans="1:24" x14ac:dyDescent="0.25">
      <c r="A682" s="33">
        <v>220250001281</v>
      </c>
      <c r="B682" s="56" t="s">
        <v>349</v>
      </c>
      <c r="C682" s="34">
        <v>45702</v>
      </c>
      <c r="D682" s="33">
        <v>22025001285</v>
      </c>
      <c r="E682" s="56" t="s">
        <v>1292</v>
      </c>
      <c r="F682" s="35">
        <v>1016.4</v>
      </c>
      <c r="G682" s="56" t="s">
        <v>2110</v>
      </c>
      <c r="H682" s="56" t="s">
        <v>2111</v>
      </c>
      <c r="I682" s="33">
        <v>220</v>
      </c>
      <c r="J682" s="56" t="s">
        <v>1156</v>
      </c>
      <c r="K682" s="56" t="s">
        <v>356</v>
      </c>
      <c r="L682" s="56" t="s">
        <v>357</v>
      </c>
      <c r="M682" s="56" t="s">
        <v>458</v>
      </c>
      <c r="N682" s="56" t="s">
        <v>429</v>
      </c>
      <c r="O682" s="32" t="s">
        <v>310</v>
      </c>
      <c r="P682" s="32" t="s">
        <v>265</v>
      </c>
      <c r="Q682" s="45" t="s">
        <v>922</v>
      </c>
      <c r="R682" s="32" t="s">
        <v>254</v>
      </c>
      <c r="S682" s="45" t="s">
        <v>95</v>
      </c>
      <c r="T682" s="42" t="str">
        <f>VLOOKUP(Tabla1[[#This Row],[AREA]],Hoja1!A:B,2,FALSE)</f>
        <v>07. Medio ambiente</v>
      </c>
      <c r="U682" s="45" t="s">
        <v>149</v>
      </c>
      <c r="V682" s="42" t="str">
        <f>VLOOKUP(Tabla1[[#This Row],[PROGRAMA]],Hoja1!A:B,2,FALSE)</f>
        <v>1711. Parques y jardines</v>
      </c>
      <c r="W682" s="45">
        <v>22</v>
      </c>
      <c r="X682" s="45">
        <v>22799</v>
      </c>
    </row>
    <row r="683" spans="1:24" x14ac:dyDescent="0.25">
      <c r="A683" s="33">
        <v>220250001704</v>
      </c>
      <c r="B683" s="56" t="s">
        <v>349</v>
      </c>
      <c r="C683" s="34">
        <v>45716</v>
      </c>
      <c r="D683" s="33">
        <v>22025001353</v>
      </c>
      <c r="E683" s="56" t="s">
        <v>1371</v>
      </c>
      <c r="F683" s="35">
        <v>1000</v>
      </c>
      <c r="G683" s="56" t="s">
        <v>335</v>
      </c>
      <c r="H683" s="56" t="s">
        <v>2112</v>
      </c>
      <c r="I683" s="33">
        <v>220</v>
      </c>
      <c r="J683" s="56" t="s">
        <v>356</v>
      </c>
      <c r="K683" s="56" t="s">
        <v>356</v>
      </c>
      <c r="L683" s="56" t="s">
        <v>357</v>
      </c>
      <c r="M683" s="56" t="s">
        <v>458</v>
      </c>
      <c r="N683" s="56" t="s">
        <v>429</v>
      </c>
      <c r="O683" s="32" t="s">
        <v>310</v>
      </c>
      <c r="P683" s="32" t="s">
        <v>265</v>
      </c>
      <c r="Q683" s="45" t="s">
        <v>922</v>
      </c>
      <c r="R683" s="32" t="s">
        <v>254</v>
      </c>
      <c r="S683" s="45" t="s">
        <v>98</v>
      </c>
      <c r="T683" s="42" t="str">
        <f>VLOOKUP(Tabla1[[#This Row],[AREA]],Hoja1!A:B,2,FALSE)</f>
        <v>10. Personas mayores, familia y servicios sociales</v>
      </c>
      <c r="U683" s="45" t="s">
        <v>158</v>
      </c>
      <c r="V683" s="42" t="str">
        <f>VLOOKUP(Tabla1[[#This Row],[PROGRAMA]],Hoja1!A:B,2,FALSE)</f>
        <v>2314. Centro de programas juveniles</v>
      </c>
      <c r="W683" s="45">
        <v>22</v>
      </c>
      <c r="X683" s="45">
        <v>22613</v>
      </c>
    </row>
    <row r="684" spans="1:24" x14ac:dyDescent="0.25">
      <c r="A684" s="33">
        <v>220250001297</v>
      </c>
      <c r="B684" s="56" t="s">
        <v>349</v>
      </c>
      <c r="C684" s="34">
        <v>45702</v>
      </c>
      <c r="D684" s="33">
        <v>22025001362</v>
      </c>
      <c r="E684" s="56" t="s">
        <v>1317</v>
      </c>
      <c r="F684" s="35">
        <v>1000</v>
      </c>
      <c r="G684" s="56" t="s">
        <v>86</v>
      </c>
      <c r="H684" s="56" t="s">
        <v>964</v>
      </c>
      <c r="I684" s="33">
        <v>220</v>
      </c>
      <c r="J684" s="56" t="s">
        <v>356</v>
      </c>
      <c r="K684" s="56" t="s">
        <v>356</v>
      </c>
      <c r="L684" s="56" t="s">
        <v>357</v>
      </c>
      <c r="M684" s="56" t="s">
        <v>458</v>
      </c>
      <c r="N684" s="56" t="s">
        <v>429</v>
      </c>
      <c r="O684" s="32" t="s">
        <v>310</v>
      </c>
      <c r="P684" s="32" t="s">
        <v>265</v>
      </c>
      <c r="Q684" s="45" t="s">
        <v>922</v>
      </c>
      <c r="R684" s="32" t="s">
        <v>254</v>
      </c>
      <c r="S684" s="45" t="s">
        <v>291</v>
      </c>
      <c r="T684" s="42" t="str">
        <f>VLOOKUP(Tabla1[[#This Row],[AREA]],Hoja1!A:B,2,FALSE)</f>
        <v>11. Salud pública y seguridad ciudadana</v>
      </c>
      <c r="U684" s="45" t="s">
        <v>129</v>
      </c>
      <c r="V684" s="42" t="str">
        <f>VLOOKUP(Tabla1[[#This Row],[PROGRAMA]],Hoja1!A:B,2,FALSE)</f>
        <v>1321. Policía municipal</v>
      </c>
      <c r="W684" s="45">
        <v>21</v>
      </c>
      <c r="X684" s="45">
        <v>213</v>
      </c>
    </row>
    <row r="685" spans="1:24" x14ac:dyDescent="0.25">
      <c r="A685" s="33">
        <v>220250005757</v>
      </c>
      <c r="B685" s="56" t="s">
        <v>349</v>
      </c>
      <c r="C685" s="34">
        <v>45743</v>
      </c>
      <c r="D685" s="33">
        <v>22025001947</v>
      </c>
      <c r="E685" s="56" t="s">
        <v>1507</v>
      </c>
      <c r="F685" s="35">
        <v>1000</v>
      </c>
      <c r="G685" s="56" t="s">
        <v>82</v>
      </c>
      <c r="H685" s="56" t="s">
        <v>2113</v>
      </c>
      <c r="I685" s="33">
        <v>220</v>
      </c>
      <c r="J685" s="56" t="s">
        <v>356</v>
      </c>
      <c r="K685" s="56" t="s">
        <v>356</v>
      </c>
      <c r="L685" s="56" t="s">
        <v>367</v>
      </c>
      <c r="M685" s="56" t="s">
        <v>458</v>
      </c>
      <c r="N685" s="56" t="s">
        <v>429</v>
      </c>
      <c r="O685" s="32" t="s">
        <v>310</v>
      </c>
      <c r="P685" s="32" t="s">
        <v>265</v>
      </c>
      <c r="Q685" s="45" t="s">
        <v>922</v>
      </c>
      <c r="R685" s="32" t="s">
        <v>254</v>
      </c>
      <c r="S685" s="45" t="s">
        <v>94</v>
      </c>
      <c r="T685" s="42" t="str">
        <f>VLOOKUP(Tabla1[[#This Row],[AREA]],Hoja1!A:B,2,FALSE)</f>
        <v>06. Educación y cultura</v>
      </c>
      <c r="U685" s="45" t="s">
        <v>176</v>
      </c>
      <c r="V685" s="42" t="str">
        <f>VLOOKUP(Tabla1[[#This Row],[PROGRAMA]],Hoja1!A:B,2,FALSE)</f>
        <v>3321. Bibliotecas públicas</v>
      </c>
      <c r="W685" s="45">
        <v>22</v>
      </c>
      <c r="X685" s="45">
        <v>22199</v>
      </c>
    </row>
    <row r="686" spans="1:24" x14ac:dyDescent="0.25">
      <c r="A686" s="33">
        <v>220249001050</v>
      </c>
      <c r="B686" s="56" t="s">
        <v>349</v>
      </c>
      <c r="C686" s="34">
        <v>45658</v>
      </c>
      <c r="D686" s="33">
        <v>22025002224</v>
      </c>
      <c r="E686" s="56" t="s">
        <v>1231</v>
      </c>
      <c r="F686" s="35">
        <v>12906.47</v>
      </c>
      <c r="G686" s="56" t="s">
        <v>645</v>
      </c>
      <c r="H686" s="56" t="s">
        <v>2114</v>
      </c>
      <c r="I686" s="33">
        <v>220</v>
      </c>
      <c r="J686" s="56" t="s">
        <v>356</v>
      </c>
      <c r="K686" s="56" t="s">
        <v>356</v>
      </c>
      <c r="L686" s="56" t="s">
        <v>357</v>
      </c>
      <c r="M686" s="56" t="s">
        <v>354</v>
      </c>
      <c r="N686" s="56" t="s">
        <v>355</v>
      </c>
      <c r="O686" s="32" t="s">
        <v>305</v>
      </c>
      <c r="P686" s="32" t="s">
        <v>265</v>
      </c>
      <c r="Q686" s="45" t="s">
        <v>922</v>
      </c>
      <c r="R686" s="32" t="s">
        <v>254</v>
      </c>
      <c r="S686" s="45" t="s">
        <v>291</v>
      </c>
      <c r="T686" s="42" t="str">
        <f>VLOOKUP(Tabla1[[#This Row],[AREA]],Hoja1!A:B,2,FALSE)</f>
        <v>11. Salud pública y seguridad ciudadana</v>
      </c>
      <c r="U686" s="45" t="s">
        <v>141</v>
      </c>
      <c r="V686" s="42" t="str">
        <f>VLOOKUP(Tabla1[[#This Row],[PROGRAMA]],Hoja1!A:B,2,FALSE)</f>
        <v>1621. Recogida de residuos</v>
      </c>
      <c r="W686" s="45">
        <v>22</v>
      </c>
      <c r="X686" s="45">
        <v>22700</v>
      </c>
    </row>
    <row r="687" spans="1:24" x14ac:dyDescent="0.25">
      <c r="A687" s="33">
        <v>220219001099</v>
      </c>
      <c r="B687" s="56" t="s">
        <v>349</v>
      </c>
      <c r="C687" s="34">
        <v>45658</v>
      </c>
      <c r="D687" s="33">
        <v>22025001560</v>
      </c>
      <c r="E687" s="56" t="s">
        <v>1368</v>
      </c>
      <c r="F687" s="35">
        <v>12632.4</v>
      </c>
      <c r="G687" s="56" t="s">
        <v>620</v>
      </c>
      <c r="H687" s="56" t="s">
        <v>621</v>
      </c>
      <c r="I687" s="33">
        <v>220</v>
      </c>
      <c r="J687" s="56" t="s">
        <v>520</v>
      </c>
      <c r="K687" s="56" t="s">
        <v>352</v>
      </c>
      <c r="L687" s="56" t="s">
        <v>357</v>
      </c>
      <c r="M687" s="56" t="s">
        <v>354</v>
      </c>
      <c r="N687" s="56" t="s">
        <v>355</v>
      </c>
      <c r="O687" s="32" t="s">
        <v>305</v>
      </c>
      <c r="P687" s="32" t="s">
        <v>265</v>
      </c>
      <c r="Q687" s="45" t="s">
        <v>922</v>
      </c>
      <c r="R687" s="32" t="s">
        <v>254</v>
      </c>
      <c r="S687" s="45" t="s">
        <v>93</v>
      </c>
      <c r="T687" s="42" t="str">
        <f>VLOOKUP(Tabla1[[#This Row],[AREA]],Hoja1!A:B,2,FALSE)</f>
        <v>04. Hacienda, personal y modernización administrativa</v>
      </c>
      <c r="U687" s="45" t="s">
        <v>209</v>
      </c>
      <c r="V687" s="42" t="str">
        <f>VLOOKUP(Tabla1[[#This Row],[PROGRAMA]],Hoja1!A:B,2,FALSE)</f>
        <v>9204. Tecnologías de la información y comunicación</v>
      </c>
      <c r="W687" s="45">
        <v>22</v>
      </c>
      <c r="X687" s="45">
        <v>22200</v>
      </c>
    </row>
    <row r="688" spans="1:24" x14ac:dyDescent="0.25">
      <c r="A688" s="33">
        <v>220249000841</v>
      </c>
      <c r="B688" s="56" t="s">
        <v>349</v>
      </c>
      <c r="C688" s="34">
        <v>45658</v>
      </c>
      <c r="D688" s="33">
        <v>22025002062</v>
      </c>
      <c r="E688" s="56" t="s">
        <v>1399</v>
      </c>
      <c r="F688" s="35">
        <v>12584.67</v>
      </c>
      <c r="G688" s="56" t="s">
        <v>25</v>
      </c>
      <c r="H688" s="56" t="s">
        <v>2117</v>
      </c>
      <c r="I688" s="33">
        <v>220</v>
      </c>
      <c r="J688" s="56" t="s">
        <v>356</v>
      </c>
      <c r="K688" s="56" t="s">
        <v>356</v>
      </c>
      <c r="L688" s="56" t="s">
        <v>357</v>
      </c>
      <c r="M688" s="56" t="s">
        <v>354</v>
      </c>
      <c r="N688" s="56" t="s">
        <v>355</v>
      </c>
      <c r="O688" s="32" t="s">
        <v>305</v>
      </c>
      <c r="P688" s="32" t="s">
        <v>265</v>
      </c>
      <c r="Q688" s="45" t="s">
        <v>922</v>
      </c>
      <c r="R688" s="32" t="s">
        <v>254</v>
      </c>
      <c r="S688" s="45" t="s">
        <v>92</v>
      </c>
      <c r="T688" s="42" t="str">
        <f>VLOOKUP(Tabla1[[#This Row],[AREA]],Hoja1!A:B,2,FALSE)</f>
        <v>03. Participación ciudadana y deportes</v>
      </c>
      <c r="U688" s="45" t="s">
        <v>215</v>
      </c>
      <c r="V688" s="42" t="str">
        <f>VLOOKUP(Tabla1[[#This Row],[PROGRAMA]],Hoja1!A:B,2,FALSE)</f>
        <v>9241. Participación ciudadana</v>
      </c>
      <c r="W688" s="45">
        <v>20</v>
      </c>
      <c r="X688" s="45">
        <v>203</v>
      </c>
    </row>
    <row r="689" spans="1:24" x14ac:dyDescent="0.25">
      <c r="A689" s="33">
        <v>220239000805</v>
      </c>
      <c r="B689" s="56" t="s">
        <v>349</v>
      </c>
      <c r="C689" s="34">
        <v>45658</v>
      </c>
      <c r="D689" s="33">
        <v>22025001744</v>
      </c>
      <c r="E689" s="56" t="s">
        <v>1258</v>
      </c>
      <c r="F689" s="35">
        <v>12427.25</v>
      </c>
      <c r="G689" s="56" t="s">
        <v>486</v>
      </c>
      <c r="H689" s="56" t="s">
        <v>2118</v>
      </c>
      <c r="I689" s="33">
        <v>220</v>
      </c>
      <c r="J689" s="56" t="s">
        <v>356</v>
      </c>
      <c r="K689" s="56" t="s">
        <v>356</v>
      </c>
      <c r="L689" s="56" t="s">
        <v>367</v>
      </c>
      <c r="M689" s="56" t="s">
        <v>354</v>
      </c>
      <c r="N689" s="56" t="s">
        <v>355</v>
      </c>
      <c r="O689" s="32" t="s">
        <v>305</v>
      </c>
      <c r="P689" s="32" t="s">
        <v>265</v>
      </c>
      <c r="Q689" s="45" t="s">
        <v>922</v>
      </c>
      <c r="R689" s="32" t="s">
        <v>254</v>
      </c>
      <c r="S689" s="45" t="s">
        <v>291</v>
      </c>
      <c r="T689" s="42" t="str">
        <f>VLOOKUP(Tabla1[[#This Row],[AREA]],Hoja1!A:B,2,FALSE)</f>
        <v>11. Salud pública y seguridad ciudadana</v>
      </c>
      <c r="U689" s="45" t="s">
        <v>164</v>
      </c>
      <c r="V689" s="42" t="str">
        <f>VLOOKUP(Tabla1[[#This Row],[PROGRAMA]],Hoja1!A:B,2,FALSE)</f>
        <v>3111. Protección de la salubridad pública</v>
      </c>
      <c r="W689" s="45">
        <v>22</v>
      </c>
      <c r="X689" s="45">
        <v>22106</v>
      </c>
    </row>
    <row r="690" spans="1:24" x14ac:dyDescent="0.25">
      <c r="A690" s="33">
        <v>220250002883</v>
      </c>
      <c r="B690" s="56" t="s">
        <v>349</v>
      </c>
      <c r="C690" s="34">
        <v>45723</v>
      </c>
      <c r="D690" s="33">
        <v>22025001047</v>
      </c>
      <c r="E690" s="56" t="s">
        <v>1166</v>
      </c>
      <c r="F690" s="35">
        <v>12245.2</v>
      </c>
      <c r="G690" s="56" t="s">
        <v>660</v>
      </c>
      <c r="H690" s="56" t="s">
        <v>2119</v>
      </c>
      <c r="I690" s="33">
        <v>220</v>
      </c>
      <c r="J690" s="56" t="s">
        <v>356</v>
      </c>
      <c r="K690" s="56" t="s">
        <v>356</v>
      </c>
      <c r="L690" s="56" t="s">
        <v>357</v>
      </c>
      <c r="M690" s="56" t="s">
        <v>458</v>
      </c>
      <c r="N690" s="56" t="s">
        <v>429</v>
      </c>
      <c r="O690" s="32" t="s">
        <v>310</v>
      </c>
      <c r="P690" s="32" t="s">
        <v>265</v>
      </c>
      <c r="Q690" s="45" t="s">
        <v>922</v>
      </c>
      <c r="R690" s="32" t="s">
        <v>254</v>
      </c>
      <c r="S690" s="45" t="s">
        <v>96</v>
      </c>
      <c r="T690" s="42" t="str">
        <f>VLOOKUP(Tabla1[[#This Row],[AREA]],Hoja1!A:B,2,FALSE)</f>
        <v>08. Tráfico y movilidad</v>
      </c>
      <c r="U690" s="45" t="s">
        <v>131</v>
      </c>
      <c r="V690" s="42" t="str">
        <f>VLOOKUP(Tabla1[[#This Row],[PROGRAMA]],Hoja1!A:B,2,FALSE)</f>
        <v>1341. Movilidad</v>
      </c>
      <c r="W690" s="45">
        <v>22</v>
      </c>
      <c r="X690" s="45">
        <v>22799</v>
      </c>
    </row>
    <row r="691" spans="1:24" x14ac:dyDescent="0.25">
      <c r="A691" s="33">
        <v>220250001278</v>
      </c>
      <c r="B691" s="56" t="s">
        <v>349</v>
      </c>
      <c r="C691" s="34">
        <v>45702</v>
      </c>
      <c r="D691" s="33">
        <v>22025001120</v>
      </c>
      <c r="E691" s="56" t="s">
        <v>2120</v>
      </c>
      <c r="F691" s="35">
        <v>1000</v>
      </c>
      <c r="G691" s="56" t="s">
        <v>57</v>
      </c>
      <c r="H691" s="56" t="s">
        <v>2121</v>
      </c>
      <c r="I691" s="33">
        <v>220</v>
      </c>
      <c r="J691" s="56" t="s">
        <v>356</v>
      </c>
      <c r="K691" s="56" t="s">
        <v>356</v>
      </c>
      <c r="L691" s="56" t="s">
        <v>367</v>
      </c>
      <c r="M691" s="56" t="s">
        <v>458</v>
      </c>
      <c r="N691" s="56" t="s">
        <v>429</v>
      </c>
      <c r="O691" s="32" t="s">
        <v>310</v>
      </c>
      <c r="P691" s="32" t="s">
        <v>265</v>
      </c>
      <c r="Q691" s="45" t="s">
        <v>922</v>
      </c>
      <c r="R691" s="32" t="s">
        <v>254</v>
      </c>
      <c r="S691" s="45" t="s">
        <v>95</v>
      </c>
      <c r="T691" s="42" t="str">
        <f>VLOOKUP(Tabla1[[#This Row],[AREA]],Hoja1!A:B,2,FALSE)</f>
        <v>07. Medio ambiente</v>
      </c>
      <c r="U691" s="45" t="s">
        <v>149</v>
      </c>
      <c r="V691" s="42" t="str">
        <f>VLOOKUP(Tabla1[[#This Row],[PROGRAMA]],Hoja1!A:B,2,FALSE)</f>
        <v>1711. Parques y jardines</v>
      </c>
      <c r="W691" s="45">
        <v>22</v>
      </c>
      <c r="X691" s="45">
        <v>22106</v>
      </c>
    </row>
    <row r="692" spans="1:24" x14ac:dyDescent="0.25">
      <c r="A692" s="33">
        <v>220229000790</v>
      </c>
      <c r="B692" s="56" t="s">
        <v>349</v>
      </c>
      <c r="C692" s="34">
        <v>45658</v>
      </c>
      <c r="D692" s="33">
        <v>22025001594</v>
      </c>
      <c r="E692" s="56" t="s">
        <v>1455</v>
      </c>
      <c r="F692" s="35">
        <v>11826.21</v>
      </c>
      <c r="G692" s="56" t="s">
        <v>618</v>
      </c>
      <c r="H692" s="56" t="s">
        <v>619</v>
      </c>
      <c r="I692" s="33">
        <v>220</v>
      </c>
      <c r="J692" s="56" t="s">
        <v>427</v>
      </c>
      <c r="K692" s="56" t="s">
        <v>427</v>
      </c>
      <c r="L692" s="56" t="s">
        <v>357</v>
      </c>
      <c r="M692" s="56" t="s">
        <v>354</v>
      </c>
      <c r="N692" s="56" t="s">
        <v>355</v>
      </c>
      <c r="O692" s="32" t="s">
        <v>305</v>
      </c>
      <c r="P692" s="32" t="s">
        <v>265</v>
      </c>
      <c r="Q692" s="45" t="s">
        <v>922</v>
      </c>
      <c r="R692" s="32" t="s">
        <v>254</v>
      </c>
      <c r="S692" s="45" t="s">
        <v>95</v>
      </c>
      <c r="T692" s="42" t="str">
        <f>VLOOKUP(Tabla1[[#This Row],[AREA]],Hoja1!A:B,2,FALSE)</f>
        <v>07. Medio ambiente</v>
      </c>
      <c r="U692" s="45" t="s">
        <v>151</v>
      </c>
      <c r="V692" s="42" t="str">
        <f>VLOOKUP(Tabla1[[#This Row],[PROGRAMA]],Hoja1!A:B,2,FALSE)</f>
        <v>1721. Protección del medio ambiente</v>
      </c>
      <c r="W692" s="45">
        <v>22</v>
      </c>
      <c r="X692" s="45">
        <v>22799</v>
      </c>
    </row>
    <row r="693" spans="1:24" x14ac:dyDescent="0.25">
      <c r="A693" s="33">
        <v>220249000006</v>
      </c>
      <c r="B693" s="56" t="s">
        <v>349</v>
      </c>
      <c r="C693" s="34">
        <v>45658</v>
      </c>
      <c r="D693" s="33">
        <v>22025002228</v>
      </c>
      <c r="E693" s="56" t="s">
        <v>2122</v>
      </c>
      <c r="F693" s="35">
        <v>11789.5</v>
      </c>
      <c r="G693" s="56" t="s">
        <v>883</v>
      </c>
      <c r="H693" s="56" t="s">
        <v>2123</v>
      </c>
      <c r="I693" s="33">
        <v>220</v>
      </c>
      <c r="J693" s="56" t="s">
        <v>884</v>
      </c>
      <c r="K693" s="56" t="s">
        <v>885</v>
      </c>
      <c r="L693" s="56" t="s">
        <v>367</v>
      </c>
      <c r="M693" s="56" t="s">
        <v>354</v>
      </c>
      <c r="N693" s="56" t="s">
        <v>355</v>
      </c>
      <c r="O693" s="32" t="s">
        <v>305</v>
      </c>
      <c r="P693" s="32" t="s">
        <v>265</v>
      </c>
      <c r="Q693" s="45" t="s">
        <v>922</v>
      </c>
      <c r="R693" s="32" t="s">
        <v>254</v>
      </c>
      <c r="S693" s="45" t="s">
        <v>92</v>
      </c>
      <c r="T693" s="42" t="str">
        <f>VLOOKUP(Tabla1[[#This Row],[AREA]],Hoja1!A:B,2,FALSE)</f>
        <v>03. Participación ciudadana y deportes</v>
      </c>
      <c r="U693" s="45" t="s">
        <v>215</v>
      </c>
      <c r="V693" s="42" t="str">
        <f>VLOOKUP(Tabla1[[#This Row],[PROGRAMA]],Hoja1!A:B,2,FALSE)</f>
        <v>9241. Participación ciudadana</v>
      </c>
      <c r="W693" s="45">
        <v>22</v>
      </c>
      <c r="X693" s="45">
        <v>22104</v>
      </c>
    </row>
    <row r="694" spans="1:24" x14ac:dyDescent="0.25">
      <c r="A694" s="33">
        <v>220249000731</v>
      </c>
      <c r="B694" s="56" t="s">
        <v>349</v>
      </c>
      <c r="C694" s="34">
        <v>45658</v>
      </c>
      <c r="D694" s="33">
        <v>22025002335</v>
      </c>
      <c r="E694" s="56" t="s">
        <v>2124</v>
      </c>
      <c r="F694" s="35">
        <v>11724.78</v>
      </c>
      <c r="G694" s="56" t="s">
        <v>928</v>
      </c>
      <c r="H694" s="56" t="s">
        <v>2125</v>
      </c>
      <c r="I694" s="33">
        <v>220</v>
      </c>
      <c r="J694" s="56" t="s">
        <v>356</v>
      </c>
      <c r="K694" s="56" t="s">
        <v>356</v>
      </c>
      <c r="L694" s="56" t="s">
        <v>357</v>
      </c>
      <c r="M694" s="56" t="s">
        <v>354</v>
      </c>
      <c r="N694" s="56" t="s">
        <v>380</v>
      </c>
      <c r="O694" s="32" t="s">
        <v>305</v>
      </c>
      <c r="P694" s="32" t="s">
        <v>265</v>
      </c>
      <c r="Q694" s="45" t="s">
        <v>922</v>
      </c>
      <c r="R694" s="32" t="s">
        <v>254</v>
      </c>
      <c r="S694" s="45" t="s">
        <v>93</v>
      </c>
      <c r="T694" s="42" t="str">
        <f>VLOOKUP(Tabla1[[#This Row],[AREA]],Hoja1!A:B,2,FALSE)</f>
        <v>04. Hacienda, personal y modernización administrativa</v>
      </c>
      <c r="U694" s="45" t="s">
        <v>209</v>
      </c>
      <c r="V694" s="42" t="str">
        <f>VLOOKUP(Tabla1[[#This Row],[PROGRAMA]],Hoja1!A:B,2,FALSE)</f>
        <v>9204. Tecnologías de la información y comunicación</v>
      </c>
      <c r="W694" s="45">
        <v>22</v>
      </c>
      <c r="X694" s="45">
        <v>22700</v>
      </c>
    </row>
    <row r="695" spans="1:24" x14ac:dyDescent="0.25">
      <c r="A695" s="33">
        <v>220249001043</v>
      </c>
      <c r="B695" s="56" t="s">
        <v>349</v>
      </c>
      <c r="C695" s="34">
        <v>45658</v>
      </c>
      <c r="D695" s="33">
        <v>22025002220</v>
      </c>
      <c r="E695" s="56" t="s">
        <v>1761</v>
      </c>
      <c r="F695" s="35">
        <v>11616</v>
      </c>
      <c r="G695" s="56" t="s">
        <v>1055</v>
      </c>
      <c r="H695" s="56" t="s">
        <v>2126</v>
      </c>
      <c r="I695" s="33">
        <v>220</v>
      </c>
      <c r="J695" s="56" t="s">
        <v>562</v>
      </c>
      <c r="K695" s="56" t="s">
        <v>436</v>
      </c>
      <c r="L695" s="56" t="s">
        <v>367</v>
      </c>
      <c r="M695" s="56" t="s">
        <v>354</v>
      </c>
      <c r="N695" s="56" t="s">
        <v>355</v>
      </c>
      <c r="O695" s="32" t="s">
        <v>305</v>
      </c>
      <c r="P695" s="32" t="s">
        <v>265</v>
      </c>
      <c r="Q695" s="45" t="s">
        <v>922</v>
      </c>
      <c r="R695" s="32" t="s">
        <v>254</v>
      </c>
      <c r="S695" s="45" t="s">
        <v>291</v>
      </c>
      <c r="T695" s="42" t="str">
        <f>VLOOKUP(Tabla1[[#This Row],[AREA]],Hoja1!A:B,2,FALSE)</f>
        <v>11. Salud pública y seguridad ciudadana</v>
      </c>
      <c r="U695" s="45" t="s">
        <v>129</v>
      </c>
      <c r="V695" s="42" t="str">
        <f>VLOOKUP(Tabla1[[#This Row],[PROGRAMA]],Hoja1!A:B,2,FALSE)</f>
        <v>1321. Policía municipal</v>
      </c>
      <c r="W695" s="45">
        <v>22</v>
      </c>
      <c r="X695" s="45">
        <v>22104</v>
      </c>
    </row>
    <row r="696" spans="1:24" x14ac:dyDescent="0.25">
      <c r="A696" s="33">
        <v>220249000030</v>
      </c>
      <c r="B696" s="56" t="s">
        <v>349</v>
      </c>
      <c r="C696" s="34">
        <v>45658</v>
      </c>
      <c r="D696" s="33">
        <v>22025002235</v>
      </c>
      <c r="E696" s="56" t="s">
        <v>2127</v>
      </c>
      <c r="F696" s="35">
        <v>11522.1</v>
      </c>
      <c r="G696" s="56" t="s">
        <v>571</v>
      </c>
      <c r="H696" s="56" t="s">
        <v>2128</v>
      </c>
      <c r="I696" s="33">
        <v>220</v>
      </c>
      <c r="J696" s="56" t="s">
        <v>352</v>
      </c>
      <c r="K696" s="56" t="s">
        <v>352</v>
      </c>
      <c r="L696" s="56" t="s">
        <v>357</v>
      </c>
      <c r="M696" s="56" t="s">
        <v>354</v>
      </c>
      <c r="N696" s="56" t="s">
        <v>355</v>
      </c>
      <c r="O696" s="32" t="s">
        <v>305</v>
      </c>
      <c r="P696" s="32" t="s">
        <v>265</v>
      </c>
      <c r="Q696" s="45" t="s">
        <v>922</v>
      </c>
      <c r="R696" s="32" t="s">
        <v>254</v>
      </c>
      <c r="S696" s="45" t="s">
        <v>98</v>
      </c>
      <c r="T696" s="42" t="str">
        <f>VLOOKUP(Tabla1[[#This Row],[AREA]],Hoja1!A:B,2,FALSE)</f>
        <v>10. Personas mayores, familia y servicios sociales</v>
      </c>
      <c r="U696" s="45" t="s">
        <v>155</v>
      </c>
      <c r="V696" s="42" t="str">
        <f>VLOOKUP(Tabla1[[#This Row],[PROGRAMA]],Hoja1!A:B,2,FALSE)</f>
        <v>2312. Iniciativas sociales</v>
      </c>
      <c r="W696" s="45">
        <v>21</v>
      </c>
      <c r="X696" s="45">
        <v>216</v>
      </c>
    </row>
    <row r="697" spans="1:24" x14ac:dyDescent="0.25">
      <c r="A697" s="33">
        <v>220229000816</v>
      </c>
      <c r="B697" s="56" t="s">
        <v>349</v>
      </c>
      <c r="C697" s="34">
        <v>45658</v>
      </c>
      <c r="D697" s="33">
        <v>22025001597</v>
      </c>
      <c r="E697" s="56" t="s">
        <v>1220</v>
      </c>
      <c r="F697" s="35">
        <v>11384</v>
      </c>
      <c r="G697" s="56" t="s">
        <v>739</v>
      </c>
      <c r="H697" s="56" t="s">
        <v>2129</v>
      </c>
      <c r="I697" s="33">
        <v>220</v>
      </c>
      <c r="J697" s="56" t="s">
        <v>352</v>
      </c>
      <c r="K697" s="56" t="s">
        <v>352</v>
      </c>
      <c r="L697" s="56" t="s">
        <v>357</v>
      </c>
      <c r="M697" s="56" t="s">
        <v>354</v>
      </c>
      <c r="N697" s="56" t="s">
        <v>355</v>
      </c>
      <c r="O697" s="32" t="s">
        <v>305</v>
      </c>
      <c r="P697" s="32" t="s">
        <v>265</v>
      </c>
      <c r="Q697" s="45" t="s">
        <v>922</v>
      </c>
      <c r="R697" s="32" t="s">
        <v>254</v>
      </c>
      <c r="S697" s="45" t="s">
        <v>98</v>
      </c>
      <c r="T697" s="42" t="str">
        <f>VLOOKUP(Tabla1[[#This Row],[AREA]],Hoja1!A:B,2,FALSE)</f>
        <v>10. Personas mayores, familia y servicios sociales</v>
      </c>
      <c r="U697" s="45" t="s">
        <v>155</v>
      </c>
      <c r="V697" s="42" t="str">
        <f>VLOOKUP(Tabla1[[#This Row],[PROGRAMA]],Hoja1!A:B,2,FALSE)</f>
        <v>2312. Iniciativas sociales</v>
      </c>
      <c r="W697" s="45">
        <v>22</v>
      </c>
      <c r="X697" s="45">
        <v>22799</v>
      </c>
    </row>
    <row r="698" spans="1:24" x14ac:dyDescent="0.25">
      <c r="A698" s="33">
        <v>220250001515</v>
      </c>
      <c r="B698" s="56" t="s">
        <v>349</v>
      </c>
      <c r="C698" s="34">
        <v>45707</v>
      </c>
      <c r="D698" s="33">
        <v>22025001282</v>
      </c>
      <c r="E698" s="56" t="s">
        <v>1455</v>
      </c>
      <c r="F698" s="35">
        <v>998.25</v>
      </c>
      <c r="G698" s="56" t="s">
        <v>25</v>
      </c>
      <c r="H698" s="56" t="s">
        <v>2130</v>
      </c>
      <c r="I698" s="33">
        <v>220</v>
      </c>
      <c r="J698" s="56" t="s">
        <v>356</v>
      </c>
      <c r="K698" s="56" t="s">
        <v>356</v>
      </c>
      <c r="L698" s="56" t="s">
        <v>357</v>
      </c>
      <c r="M698" s="56" t="s">
        <v>458</v>
      </c>
      <c r="N698" s="56" t="s">
        <v>429</v>
      </c>
      <c r="O698" s="32" t="s">
        <v>310</v>
      </c>
      <c r="P698" s="32" t="s">
        <v>265</v>
      </c>
      <c r="Q698" s="45" t="s">
        <v>922</v>
      </c>
      <c r="R698" s="32" t="s">
        <v>254</v>
      </c>
      <c r="S698" s="45" t="s">
        <v>95</v>
      </c>
      <c r="T698" s="42" t="str">
        <f>VLOOKUP(Tabla1[[#This Row],[AREA]],Hoja1!A:B,2,FALSE)</f>
        <v>07. Medio ambiente</v>
      </c>
      <c r="U698" s="45" t="s">
        <v>151</v>
      </c>
      <c r="V698" s="42" t="str">
        <f>VLOOKUP(Tabla1[[#This Row],[PROGRAMA]],Hoja1!A:B,2,FALSE)</f>
        <v>1721. Protección del medio ambiente</v>
      </c>
      <c r="W698" s="45">
        <v>22</v>
      </c>
      <c r="X698" s="45">
        <v>22799</v>
      </c>
    </row>
    <row r="699" spans="1:24" x14ac:dyDescent="0.25">
      <c r="A699" s="33">
        <v>220249000730</v>
      </c>
      <c r="B699" s="56" t="s">
        <v>349</v>
      </c>
      <c r="C699" s="34">
        <v>45658</v>
      </c>
      <c r="D699" s="33">
        <v>22025002334</v>
      </c>
      <c r="E699" s="56" t="s">
        <v>2132</v>
      </c>
      <c r="F699" s="35">
        <v>10971.59</v>
      </c>
      <c r="G699" s="56" t="s">
        <v>1378</v>
      </c>
      <c r="H699" s="56" t="s">
        <v>2133</v>
      </c>
      <c r="I699" s="33">
        <v>220</v>
      </c>
      <c r="J699" s="56" t="s">
        <v>696</v>
      </c>
      <c r="K699" s="56" t="s">
        <v>392</v>
      </c>
      <c r="L699" s="56" t="s">
        <v>357</v>
      </c>
      <c r="M699" s="56" t="s">
        <v>354</v>
      </c>
      <c r="N699" s="56" t="s">
        <v>355</v>
      </c>
      <c r="O699" s="32" t="s">
        <v>305</v>
      </c>
      <c r="P699" s="32" t="s">
        <v>265</v>
      </c>
      <c r="Q699" s="45" t="s">
        <v>922</v>
      </c>
      <c r="R699" s="32" t="s">
        <v>254</v>
      </c>
      <c r="S699" s="45" t="s">
        <v>94</v>
      </c>
      <c r="T699" s="42" t="str">
        <f>VLOOKUP(Tabla1[[#This Row],[AREA]],Hoja1!A:B,2,FALSE)</f>
        <v>06. Educación y cultura</v>
      </c>
      <c r="U699" s="45" t="s">
        <v>172</v>
      </c>
      <c r="V699" s="42" t="str">
        <f>VLOOKUP(Tabla1[[#This Row],[PROGRAMA]],Hoja1!A:B,2,FALSE)</f>
        <v>3261. Servicios complementarios de educación</v>
      </c>
      <c r="W699" s="45">
        <v>22</v>
      </c>
      <c r="X699" s="45">
        <v>22700</v>
      </c>
    </row>
    <row r="700" spans="1:24" x14ac:dyDescent="0.25">
      <c r="A700" s="33">
        <v>220249000889</v>
      </c>
      <c r="B700" s="56" t="s">
        <v>349</v>
      </c>
      <c r="C700" s="34">
        <v>45658</v>
      </c>
      <c r="D700" s="33">
        <v>22025002391</v>
      </c>
      <c r="E700" s="56" t="s">
        <v>2134</v>
      </c>
      <c r="F700" s="35">
        <v>10675.17</v>
      </c>
      <c r="G700" s="56" t="s">
        <v>928</v>
      </c>
      <c r="H700" s="56" t="s">
        <v>2135</v>
      </c>
      <c r="I700" s="33">
        <v>220</v>
      </c>
      <c r="J700" s="56" t="s">
        <v>356</v>
      </c>
      <c r="K700" s="56" t="s">
        <v>356</v>
      </c>
      <c r="L700" s="56" t="s">
        <v>357</v>
      </c>
      <c r="M700" s="56" t="s">
        <v>354</v>
      </c>
      <c r="N700" s="56" t="s">
        <v>355</v>
      </c>
      <c r="O700" s="32" t="s">
        <v>305</v>
      </c>
      <c r="P700" s="32" t="s">
        <v>265</v>
      </c>
      <c r="Q700" s="45" t="s">
        <v>922</v>
      </c>
      <c r="R700" s="32" t="s">
        <v>254</v>
      </c>
      <c r="S700" s="45" t="s">
        <v>97</v>
      </c>
      <c r="T700" s="42" t="str">
        <f>VLOOKUP(Tabla1[[#This Row],[AREA]],Hoja1!A:B,2,FALSE)</f>
        <v>09. Turismo, eventos y marca ciudad</v>
      </c>
      <c r="U700" s="45" t="s">
        <v>199</v>
      </c>
      <c r="V700" s="42" t="str">
        <f>VLOOKUP(Tabla1[[#This Row],[PROGRAMA]],Hoja1!A:B,2,FALSE)</f>
        <v>4321. Turismo</v>
      </c>
      <c r="W700" s="45">
        <v>22</v>
      </c>
      <c r="X700" s="45">
        <v>22700</v>
      </c>
    </row>
    <row r="701" spans="1:24" x14ac:dyDescent="0.25">
      <c r="A701" s="33">
        <v>220239000556</v>
      </c>
      <c r="B701" s="56" t="s">
        <v>349</v>
      </c>
      <c r="C701" s="34">
        <v>45658</v>
      </c>
      <c r="D701" s="33">
        <v>22025001719</v>
      </c>
      <c r="E701" s="56" t="s">
        <v>1231</v>
      </c>
      <c r="F701" s="35">
        <v>10416.67</v>
      </c>
      <c r="G701" s="56" t="s">
        <v>325</v>
      </c>
      <c r="H701" s="56" t="s">
        <v>765</v>
      </c>
      <c r="I701" s="33">
        <v>220</v>
      </c>
      <c r="J701" s="56" t="s">
        <v>352</v>
      </c>
      <c r="K701" s="56" t="s">
        <v>352</v>
      </c>
      <c r="L701" s="56" t="s">
        <v>357</v>
      </c>
      <c r="M701" s="56" t="s">
        <v>354</v>
      </c>
      <c r="N701" s="56" t="s">
        <v>355</v>
      </c>
      <c r="O701" s="32" t="s">
        <v>305</v>
      </c>
      <c r="P701" s="32" t="s">
        <v>265</v>
      </c>
      <c r="Q701" s="45" t="s">
        <v>922</v>
      </c>
      <c r="R701" s="32" t="s">
        <v>254</v>
      </c>
      <c r="S701" s="45" t="s">
        <v>291</v>
      </c>
      <c r="T701" s="42" t="str">
        <f>VLOOKUP(Tabla1[[#This Row],[AREA]],Hoja1!A:B,2,FALSE)</f>
        <v>11. Salud pública y seguridad ciudadana</v>
      </c>
      <c r="U701" s="45" t="s">
        <v>141</v>
      </c>
      <c r="V701" s="42" t="str">
        <f>VLOOKUP(Tabla1[[#This Row],[PROGRAMA]],Hoja1!A:B,2,FALSE)</f>
        <v>1621. Recogida de residuos</v>
      </c>
      <c r="W701" s="45">
        <v>22</v>
      </c>
      <c r="X701" s="45">
        <v>22700</v>
      </c>
    </row>
    <row r="702" spans="1:24" x14ac:dyDescent="0.25">
      <c r="A702" s="33">
        <v>220249000894</v>
      </c>
      <c r="B702" s="56" t="s">
        <v>349</v>
      </c>
      <c r="C702" s="34">
        <v>45658</v>
      </c>
      <c r="D702" s="33">
        <v>22025002967</v>
      </c>
      <c r="E702" s="56" t="s">
        <v>1355</v>
      </c>
      <c r="F702" s="35">
        <v>993.6</v>
      </c>
      <c r="G702" s="56" t="s">
        <v>1836</v>
      </c>
      <c r="H702" s="56" t="s">
        <v>2136</v>
      </c>
      <c r="I702" s="33">
        <v>220</v>
      </c>
      <c r="J702" s="56" t="s">
        <v>396</v>
      </c>
      <c r="K702" s="56" t="s">
        <v>356</v>
      </c>
      <c r="L702" s="56" t="s">
        <v>357</v>
      </c>
      <c r="M702" s="56" t="s">
        <v>458</v>
      </c>
      <c r="N702" s="56" t="s">
        <v>429</v>
      </c>
      <c r="O702" s="32" t="s">
        <v>310</v>
      </c>
      <c r="P702" s="32" t="s">
        <v>265</v>
      </c>
      <c r="Q702" s="45" t="s">
        <v>922</v>
      </c>
      <c r="R702" s="32" t="s">
        <v>254</v>
      </c>
      <c r="S702" s="45" t="s">
        <v>98</v>
      </c>
      <c r="T702" s="42" t="str">
        <f>VLOOKUP(Tabla1[[#This Row],[AREA]],Hoja1!A:B,2,FALSE)</f>
        <v>10. Personas mayores, familia y servicios sociales</v>
      </c>
      <c r="U702" s="45" t="s">
        <v>155</v>
      </c>
      <c r="V702" s="42" t="str">
        <f>VLOOKUP(Tabla1[[#This Row],[PROGRAMA]],Hoja1!A:B,2,FALSE)</f>
        <v>2312. Iniciativas sociales</v>
      </c>
      <c r="W702" s="45">
        <v>21</v>
      </c>
      <c r="X702" s="45">
        <v>213</v>
      </c>
    </row>
    <row r="703" spans="1:24" x14ac:dyDescent="0.25">
      <c r="A703" s="33">
        <v>220249001044</v>
      </c>
      <c r="B703" s="56" t="s">
        <v>349</v>
      </c>
      <c r="C703" s="34">
        <v>45658</v>
      </c>
      <c r="D703" s="33">
        <v>22025002221</v>
      </c>
      <c r="E703" s="56" t="s">
        <v>1761</v>
      </c>
      <c r="F703" s="35">
        <v>10406</v>
      </c>
      <c r="G703" s="56" t="s">
        <v>1026</v>
      </c>
      <c r="H703" s="56" t="s">
        <v>2137</v>
      </c>
      <c r="I703" s="33">
        <v>220</v>
      </c>
      <c r="J703" s="56" t="s">
        <v>356</v>
      </c>
      <c r="K703" s="56" t="s">
        <v>356</v>
      </c>
      <c r="L703" s="56" t="s">
        <v>367</v>
      </c>
      <c r="M703" s="56" t="s">
        <v>354</v>
      </c>
      <c r="N703" s="56" t="s">
        <v>355</v>
      </c>
      <c r="O703" s="32" t="s">
        <v>305</v>
      </c>
      <c r="P703" s="32" t="s">
        <v>265</v>
      </c>
      <c r="Q703" s="45" t="s">
        <v>922</v>
      </c>
      <c r="R703" s="32" t="s">
        <v>254</v>
      </c>
      <c r="S703" s="45" t="s">
        <v>291</v>
      </c>
      <c r="T703" s="42" t="str">
        <f>VLOOKUP(Tabla1[[#This Row],[AREA]],Hoja1!A:B,2,FALSE)</f>
        <v>11. Salud pública y seguridad ciudadana</v>
      </c>
      <c r="U703" s="45" t="s">
        <v>129</v>
      </c>
      <c r="V703" s="42" t="str">
        <f>VLOOKUP(Tabla1[[#This Row],[PROGRAMA]],Hoja1!A:B,2,FALSE)</f>
        <v>1321. Policía municipal</v>
      </c>
      <c r="W703" s="45">
        <v>22</v>
      </c>
      <c r="X703" s="45">
        <v>22104</v>
      </c>
    </row>
    <row r="704" spans="1:24" x14ac:dyDescent="0.25">
      <c r="A704" s="33">
        <v>220249000044</v>
      </c>
      <c r="B704" s="56" t="s">
        <v>349</v>
      </c>
      <c r="C704" s="34">
        <v>45658</v>
      </c>
      <c r="D704" s="33">
        <v>22025002238</v>
      </c>
      <c r="E704" s="56" t="s">
        <v>1231</v>
      </c>
      <c r="F704" s="35">
        <v>10283.540000000001</v>
      </c>
      <c r="G704" s="56" t="s">
        <v>48</v>
      </c>
      <c r="H704" s="56" t="s">
        <v>1389</v>
      </c>
      <c r="I704" s="33">
        <v>220</v>
      </c>
      <c r="J704" s="56" t="s">
        <v>455</v>
      </c>
      <c r="K704" s="56" t="s">
        <v>356</v>
      </c>
      <c r="L704" s="56" t="s">
        <v>357</v>
      </c>
      <c r="M704" s="56" t="s">
        <v>354</v>
      </c>
      <c r="N704" s="56" t="s">
        <v>355</v>
      </c>
      <c r="O704" s="32" t="s">
        <v>309</v>
      </c>
      <c r="P704" s="32" t="s">
        <v>265</v>
      </c>
      <c r="Q704" s="45" t="s">
        <v>922</v>
      </c>
      <c r="R704" s="32" t="s">
        <v>254</v>
      </c>
      <c r="S704" s="45" t="s">
        <v>291</v>
      </c>
      <c r="T704" s="42" t="str">
        <f>VLOOKUP(Tabla1[[#This Row],[AREA]],Hoja1!A:B,2,FALSE)</f>
        <v>11. Salud pública y seguridad ciudadana</v>
      </c>
      <c r="U704" s="45" t="s">
        <v>141</v>
      </c>
      <c r="V704" s="42" t="str">
        <f>VLOOKUP(Tabla1[[#This Row],[PROGRAMA]],Hoja1!A:B,2,FALSE)</f>
        <v>1621. Recogida de residuos</v>
      </c>
      <c r="W704" s="45">
        <v>22</v>
      </c>
      <c r="X704" s="45">
        <v>22700</v>
      </c>
    </row>
    <row r="705" spans="1:24" x14ac:dyDescent="0.25">
      <c r="A705" s="33">
        <v>220249000445</v>
      </c>
      <c r="B705" s="56" t="s">
        <v>349</v>
      </c>
      <c r="C705" s="34">
        <v>45658</v>
      </c>
      <c r="D705" s="33">
        <v>22025001917</v>
      </c>
      <c r="E705" s="56" t="s">
        <v>2138</v>
      </c>
      <c r="F705" s="35">
        <v>11616</v>
      </c>
      <c r="G705" s="56" t="s">
        <v>682</v>
      </c>
      <c r="H705" s="56" t="s">
        <v>2139</v>
      </c>
      <c r="I705" s="33">
        <v>220</v>
      </c>
      <c r="J705" s="56" t="s">
        <v>356</v>
      </c>
      <c r="K705" s="56" t="s">
        <v>356</v>
      </c>
      <c r="L705" s="56" t="s">
        <v>357</v>
      </c>
      <c r="M705" s="56" t="s">
        <v>354</v>
      </c>
      <c r="N705" s="56" t="s">
        <v>355</v>
      </c>
      <c r="O705" s="32" t="s">
        <v>305</v>
      </c>
      <c r="P705" s="32" t="s">
        <v>265</v>
      </c>
      <c r="Q705" s="45" t="s">
        <v>922</v>
      </c>
      <c r="R705" s="32" t="s">
        <v>254</v>
      </c>
      <c r="S705" s="45" t="s">
        <v>290</v>
      </c>
      <c r="T705" s="42" t="str">
        <f>VLOOKUP(Tabla1[[#This Row],[AREA]],Hoja1!A:B,2,FALSE)</f>
        <v>05. Comercio, mercados y consumo</v>
      </c>
      <c r="U705" s="45" t="s">
        <v>197</v>
      </c>
      <c r="V705" s="42" t="str">
        <f>VLOOKUP(Tabla1[[#This Row],[PROGRAMA]],Hoja1!A:B,2,FALSE)</f>
        <v>4312. Mercados</v>
      </c>
      <c r="W705" s="45">
        <v>22</v>
      </c>
      <c r="X705" s="45">
        <v>22799</v>
      </c>
    </row>
    <row r="706" spans="1:24" x14ac:dyDescent="0.25">
      <c r="A706" s="33">
        <v>220250001562</v>
      </c>
      <c r="B706" s="56" t="s">
        <v>349</v>
      </c>
      <c r="C706" s="34">
        <v>45708</v>
      </c>
      <c r="D706" s="33">
        <v>22025001504</v>
      </c>
      <c r="E706" s="56" t="s">
        <v>1730</v>
      </c>
      <c r="F706" s="35">
        <v>990</v>
      </c>
      <c r="G706" s="56" t="s">
        <v>1009</v>
      </c>
      <c r="H706" s="56" t="s">
        <v>2140</v>
      </c>
      <c r="I706" s="33">
        <v>220</v>
      </c>
      <c r="J706" s="56" t="s">
        <v>499</v>
      </c>
      <c r="K706" s="56" t="s">
        <v>499</v>
      </c>
      <c r="L706" s="56" t="s">
        <v>357</v>
      </c>
      <c r="M706" s="56" t="s">
        <v>458</v>
      </c>
      <c r="N706" s="56" t="s">
        <v>429</v>
      </c>
      <c r="O706" s="32" t="s">
        <v>310</v>
      </c>
      <c r="P706" s="32" t="s">
        <v>265</v>
      </c>
      <c r="Q706" s="45" t="s">
        <v>922</v>
      </c>
      <c r="R706" s="32" t="s">
        <v>254</v>
      </c>
      <c r="S706" s="45" t="s">
        <v>92</v>
      </c>
      <c r="T706" s="42" t="str">
        <f>VLOOKUP(Tabla1[[#This Row],[AREA]],Hoja1!A:B,2,FALSE)</f>
        <v>03. Participación ciudadana y deportes</v>
      </c>
      <c r="U706" s="45" t="s">
        <v>215</v>
      </c>
      <c r="V706" s="42" t="str">
        <f>VLOOKUP(Tabla1[[#This Row],[PROGRAMA]],Hoja1!A:B,2,FALSE)</f>
        <v>9241. Participación ciudadana</v>
      </c>
      <c r="W706" s="45">
        <v>22</v>
      </c>
      <c r="X706" s="45">
        <v>22609</v>
      </c>
    </row>
    <row r="707" spans="1:24" x14ac:dyDescent="0.25">
      <c r="A707" s="33">
        <v>220250005683</v>
      </c>
      <c r="B707" s="56" t="s">
        <v>349</v>
      </c>
      <c r="C707" s="34">
        <v>45742</v>
      </c>
      <c r="D707" s="33">
        <v>22025002577</v>
      </c>
      <c r="E707" s="56" t="s">
        <v>1730</v>
      </c>
      <c r="F707" s="35">
        <v>990</v>
      </c>
      <c r="G707" s="56" t="s">
        <v>718</v>
      </c>
      <c r="H707" s="56" t="s">
        <v>2141</v>
      </c>
      <c r="I707" s="33">
        <v>220</v>
      </c>
      <c r="J707" s="56" t="s">
        <v>576</v>
      </c>
      <c r="K707" s="56" t="s">
        <v>356</v>
      </c>
      <c r="L707" s="56" t="s">
        <v>357</v>
      </c>
      <c r="M707" s="56" t="s">
        <v>458</v>
      </c>
      <c r="N707" s="56" t="s">
        <v>429</v>
      </c>
      <c r="O707" s="32" t="s">
        <v>310</v>
      </c>
      <c r="P707" s="32" t="s">
        <v>265</v>
      </c>
      <c r="Q707" s="45" t="s">
        <v>922</v>
      </c>
      <c r="R707" s="32" t="s">
        <v>254</v>
      </c>
      <c r="S707" s="45" t="s">
        <v>92</v>
      </c>
      <c r="T707" s="42" t="str">
        <f>VLOOKUP(Tabla1[[#This Row],[AREA]],Hoja1!A:B,2,FALSE)</f>
        <v>03. Participación ciudadana y deportes</v>
      </c>
      <c r="U707" s="45" t="s">
        <v>215</v>
      </c>
      <c r="V707" s="42" t="str">
        <f>VLOOKUP(Tabla1[[#This Row],[PROGRAMA]],Hoja1!A:B,2,FALSE)</f>
        <v>9241. Participación ciudadana</v>
      </c>
      <c r="W707" s="45">
        <v>22</v>
      </c>
      <c r="X707" s="45">
        <v>22609</v>
      </c>
    </row>
    <row r="708" spans="1:24" x14ac:dyDescent="0.25">
      <c r="A708" s="33">
        <v>220239000085</v>
      </c>
      <c r="B708" s="56" t="s">
        <v>349</v>
      </c>
      <c r="C708" s="34">
        <v>45658</v>
      </c>
      <c r="D708" s="33">
        <v>22025001619</v>
      </c>
      <c r="E708" s="56" t="s">
        <v>1495</v>
      </c>
      <c r="F708" s="35">
        <v>9754.98</v>
      </c>
      <c r="G708" s="56" t="s">
        <v>18</v>
      </c>
      <c r="H708" s="56" t="s">
        <v>862</v>
      </c>
      <c r="I708" s="33">
        <v>220</v>
      </c>
      <c r="J708" s="56" t="s">
        <v>356</v>
      </c>
      <c r="K708" s="56" t="s">
        <v>356</v>
      </c>
      <c r="L708" s="56" t="s">
        <v>357</v>
      </c>
      <c r="M708" s="56" t="s">
        <v>354</v>
      </c>
      <c r="N708" s="56" t="s">
        <v>380</v>
      </c>
      <c r="O708" s="32" t="s">
        <v>305</v>
      </c>
      <c r="P708" s="32" t="s">
        <v>265</v>
      </c>
      <c r="Q708" s="45" t="s">
        <v>922</v>
      </c>
      <c r="R708" s="32" t="s">
        <v>254</v>
      </c>
      <c r="S708" s="45" t="s">
        <v>92</v>
      </c>
      <c r="T708" s="42" t="str">
        <f>VLOOKUP(Tabla1[[#This Row],[AREA]],Hoja1!A:B,2,FALSE)</f>
        <v>03. Participación ciudadana y deportes</v>
      </c>
      <c r="U708" s="45" t="s">
        <v>215</v>
      </c>
      <c r="V708" s="42" t="str">
        <f>VLOOKUP(Tabla1[[#This Row],[PROGRAMA]],Hoja1!A:B,2,FALSE)</f>
        <v>9241. Participación ciudadana</v>
      </c>
      <c r="W708" s="45">
        <v>21</v>
      </c>
      <c r="X708" s="45">
        <v>213</v>
      </c>
    </row>
    <row r="709" spans="1:24" x14ac:dyDescent="0.25">
      <c r="A709" s="33">
        <v>220250005335</v>
      </c>
      <c r="B709" s="56" t="s">
        <v>349</v>
      </c>
      <c r="C709" s="34">
        <v>45741</v>
      </c>
      <c r="D709" s="33">
        <v>22025002736</v>
      </c>
      <c r="E709" s="56" t="s">
        <v>1623</v>
      </c>
      <c r="F709" s="35">
        <v>983</v>
      </c>
      <c r="G709" s="56" t="s">
        <v>66</v>
      </c>
      <c r="H709" s="56" t="s">
        <v>2142</v>
      </c>
      <c r="I709" s="33">
        <v>220</v>
      </c>
      <c r="J709" s="56" t="s">
        <v>427</v>
      </c>
      <c r="K709" s="56" t="s">
        <v>427</v>
      </c>
      <c r="L709" s="56" t="s">
        <v>367</v>
      </c>
      <c r="M709" s="56" t="s">
        <v>458</v>
      </c>
      <c r="N709" s="56" t="s">
        <v>429</v>
      </c>
      <c r="O709" s="32" t="s">
        <v>310</v>
      </c>
      <c r="P709" s="32" t="s">
        <v>265</v>
      </c>
      <c r="Q709" s="45" t="s">
        <v>922</v>
      </c>
      <c r="R709" s="32" t="s">
        <v>254</v>
      </c>
      <c r="S709" s="45" t="s">
        <v>291</v>
      </c>
      <c r="T709" s="42" t="str">
        <f>VLOOKUP(Tabla1[[#This Row],[AREA]],Hoja1!A:B,2,FALSE)</f>
        <v>11. Salud pública y seguridad ciudadana</v>
      </c>
      <c r="U709" s="45" t="s">
        <v>135</v>
      </c>
      <c r="V709" s="42" t="str">
        <f>VLOOKUP(Tabla1[[#This Row],[PROGRAMA]],Hoja1!A:B,2,FALSE)</f>
        <v>1361. Prevención y extinción de incencios</v>
      </c>
      <c r="W709" s="45">
        <v>22</v>
      </c>
      <c r="X709" s="45">
        <v>22199</v>
      </c>
    </row>
    <row r="710" spans="1:24" x14ac:dyDescent="0.25">
      <c r="A710" s="33">
        <v>220250001511</v>
      </c>
      <c r="B710" s="56" t="s">
        <v>349</v>
      </c>
      <c r="C710" s="34">
        <v>45707</v>
      </c>
      <c r="D710" s="33">
        <v>22025001327</v>
      </c>
      <c r="E710" s="56" t="s">
        <v>1303</v>
      </c>
      <c r="F710" s="35">
        <v>979</v>
      </c>
      <c r="G710" s="56" t="s">
        <v>2144</v>
      </c>
      <c r="H710" s="56" t="s">
        <v>2145</v>
      </c>
      <c r="I710" s="33">
        <v>220</v>
      </c>
      <c r="J710" s="56" t="s">
        <v>356</v>
      </c>
      <c r="K710" s="56" t="s">
        <v>356</v>
      </c>
      <c r="L710" s="56" t="s">
        <v>357</v>
      </c>
      <c r="M710" s="56" t="s">
        <v>458</v>
      </c>
      <c r="N710" s="56" t="s">
        <v>429</v>
      </c>
      <c r="O710" s="32" t="s">
        <v>310</v>
      </c>
      <c r="P710" s="32" t="s">
        <v>265</v>
      </c>
      <c r="Q710" s="45" t="s">
        <v>922</v>
      </c>
      <c r="R710" s="32" t="s">
        <v>254</v>
      </c>
      <c r="S710" s="45" t="s">
        <v>94</v>
      </c>
      <c r="T710" s="42" t="str">
        <f>VLOOKUP(Tabla1[[#This Row],[AREA]],Hoja1!A:B,2,FALSE)</f>
        <v>06. Educación y cultura</v>
      </c>
      <c r="U710" s="45" t="s">
        <v>170</v>
      </c>
      <c r="V710" s="42" t="str">
        <f>VLOOKUP(Tabla1[[#This Row],[PROGRAMA]],Hoja1!A:B,2,FALSE)</f>
        <v>3232. Conservación y mantenimiento centros educación infantil y primaria</v>
      </c>
      <c r="W710" s="45">
        <v>21</v>
      </c>
      <c r="X710" s="45">
        <v>212</v>
      </c>
    </row>
    <row r="711" spans="1:24" x14ac:dyDescent="0.25">
      <c r="A711" s="33">
        <v>220250005748</v>
      </c>
      <c r="B711" s="56" t="s">
        <v>349</v>
      </c>
      <c r="C711" s="34">
        <v>45743</v>
      </c>
      <c r="D711" s="33">
        <v>22025003324</v>
      </c>
      <c r="E711" s="56" t="s">
        <v>2146</v>
      </c>
      <c r="F711" s="35">
        <v>977.68</v>
      </c>
      <c r="G711" s="56" t="s">
        <v>82</v>
      </c>
      <c r="H711" s="56" t="s">
        <v>2147</v>
      </c>
      <c r="I711" s="33">
        <v>220</v>
      </c>
      <c r="J711" s="56" t="s">
        <v>356</v>
      </c>
      <c r="K711" s="56" t="s">
        <v>356</v>
      </c>
      <c r="L711" s="56" t="s">
        <v>357</v>
      </c>
      <c r="M711" s="56" t="s">
        <v>458</v>
      </c>
      <c r="N711" s="56" t="s">
        <v>429</v>
      </c>
      <c r="O711" s="32" t="s">
        <v>310</v>
      </c>
      <c r="P711" s="32" t="s">
        <v>265</v>
      </c>
      <c r="Q711" s="45" t="s">
        <v>922</v>
      </c>
      <c r="R711" s="32" t="s">
        <v>254</v>
      </c>
      <c r="S711" s="45" t="s">
        <v>89</v>
      </c>
      <c r="T711" s="42" t="str">
        <f>VLOOKUP(Tabla1[[#This Row],[AREA]],Hoja1!A:B,2,FALSE)</f>
        <v>01. Alcaldía</v>
      </c>
      <c r="U711" s="45" t="s">
        <v>212</v>
      </c>
      <c r="V711" s="42" t="str">
        <f>VLOOKUP(Tabla1[[#This Row],[PROGRAMA]],Hoja1!A:B,2,FALSE)</f>
        <v>9207. Gobierno y relaciones</v>
      </c>
      <c r="W711" s="45">
        <v>22</v>
      </c>
      <c r="X711" s="45">
        <v>22699</v>
      </c>
    </row>
    <row r="712" spans="1:24" x14ac:dyDescent="0.25">
      <c r="A712" s="33">
        <v>220250005360</v>
      </c>
      <c r="B712" s="56" t="s">
        <v>349</v>
      </c>
      <c r="C712" s="34">
        <v>45741</v>
      </c>
      <c r="D712" s="33">
        <v>22025002689</v>
      </c>
      <c r="E712" s="56" t="s">
        <v>2148</v>
      </c>
      <c r="F712" s="35">
        <v>976.77</v>
      </c>
      <c r="G712" s="56" t="s">
        <v>509</v>
      </c>
      <c r="H712" s="56" t="s">
        <v>2149</v>
      </c>
      <c r="I712" s="33">
        <v>220</v>
      </c>
      <c r="J712" s="56" t="s">
        <v>356</v>
      </c>
      <c r="K712" s="56" t="s">
        <v>356</v>
      </c>
      <c r="L712" s="56" t="s">
        <v>367</v>
      </c>
      <c r="M712" s="56" t="s">
        <v>458</v>
      </c>
      <c r="N712" s="56" t="s">
        <v>429</v>
      </c>
      <c r="O712" s="32" t="s">
        <v>310</v>
      </c>
      <c r="P712" s="32" t="s">
        <v>265</v>
      </c>
      <c r="Q712" s="45" t="s">
        <v>922</v>
      </c>
      <c r="R712" s="32" t="s">
        <v>254</v>
      </c>
      <c r="S712" s="45" t="s">
        <v>89</v>
      </c>
      <c r="T712" s="42" t="str">
        <f>VLOOKUP(Tabla1[[#This Row],[AREA]],Hoja1!A:B,2,FALSE)</f>
        <v>01. Alcaldía</v>
      </c>
      <c r="U712" s="45" t="s">
        <v>210</v>
      </c>
      <c r="V712" s="42" t="str">
        <f>VLOOKUP(Tabla1[[#This Row],[PROGRAMA]],Hoja1!A:B,2,FALSE)</f>
        <v>9205. Imprenta municipal</v>
      </c>
      <c r="W712" s="45">
        <v>22</v>
      </c>
      <c r="X712" s="45">
        <v>22104</v>
      </c>
    </row>
    <row r="713" spans="1:24" x14ac:dyDescent="0.25">
      <c r="A713" s="33">
        <v>220250001722</v>
      </c>
      <c r="B713" s="56" t="s">
        <v>349</v>
      </c>
      <c r="C713" s="34">
        <v>45716</v>
      </c>
      <c r="D713" s="33">
        <v>22025001357</v>
      </c>
      <c r="E713" s="56" t="s">
        <v>1292</v>
      </c>
      <c r="F713" s="35">
        <v>968</v>
      </c>
      <c r="G713" s="56" t="s">
        <v>2150</v>
      </c>
      <c r="H713" s="56" t="s">
        <v>2151</v>
      </c>
      <c r="I713" s="33">
        <v>220</v>
      </c>
      <c r="J713" s="56" t="s">
        <v>455</v>
      </c>
      <c r="K713" s="56" t="s">
        <v>356</v>
      </c>
      <c r="L713" s="56" t="s">
        <v>357</v>
      </c>
      <c r="M713" s="56" t="s">
        <v>458</v>
      </c>
      <c r="N713" s="56" t="s">
        <v>429</v>
      </c>
      <c r="O713" s="32" t="s">
        <v>310</v>
      </c>
      <c r="P713" s="32" t="s">
        <v>265</v>
      </c>
      <c r="Q713" s="45" t="s">
        <v>922</v>
      </c>
      <c r="R713" s="32" t="s">
        <v>254</v>
      </c>
      <c r="S713" s="45" t="s">
        <v>95</v>
      </c>
      <c r="T713" s="42" t="str">
        <f>VLOOKUP(Tabla1[[#This Row],[AREA]],Hoja1!A:B,2,FALSE)</f>
        <v>07. Medio ambiente</v>
      </c>
      <c r="U713" s="45" t="s">
        <v>149</v>
      </c>
      <c r="V713" s="42" t="str">
        <f>VLOOKUP(Tabla1[[#This Row],[PROGRAMA]],Hoja1!A:B,2,FALSE)</f>
        <v>1711. Parques y jardines</v>
      </c>
      <c r="W713" s="45">
        <v>22</v>
      </c>
      <c r="X713" s="45">
        <v>22799</v>
      </c>
    </row>
    <row r="714" spans="1:24" x14ac:dyDescent="0.25">
      <c r="A714" s="33">
        <v>220250005675</v>
      </c>
      <c r="B714" s="56" t="s">
        <v>349</v>
      </c>
      <c r="C714" s="34">
        <v>45742</v>
      </c>
      <c r="D714" s="33">
        <v>22025002479</v>
      </c>
      <c r="E714" s="56" t="s">
        <v>1730</v>
      </c>
      <c r="F714" s="35">
        <v>950</v>
      </c>
      <c r="G714" s="56" t="s">
        <v>720</v>
      </c>
      <c r="H714" s="56" t="s">
        <v>2152</v>
      </c>
      <c r="I714" s="33">
        <v>220</v>
      </c>
      <c r="J714" s="56" t="s">
        <v>356</v>
      </c>
      <c r="K714" s="56" t="s">
        <v>356</v>
      </c>
      <c r="L714" s="56" t="s">
        <v>357</v>
      </c>
      <c r="M714" s="56" t="s">
        <v>458</v>
      </c>
      <c r="N714" s="56" t="s">
        <v>429</v>
      </c>
      <c r="O714" s="32" t="s">
        <v>310</v>
      </c>
      <c r="P714" s="32" t="s">
        <v>265</v>
      </c>
      <c r="Q714" s="45" t="s">
        <v>922</v>
      </c>
      <c r="R714" s="32" t="s">
        <v>254</v>
      </c>
      <c r="S714" s="45" t="s">
        <v>92</v>
      </c>
      <c r="T714" s="42" t="str">
        <f>VLOOKUP(Tabla1[[#This Row],[AREA]],Hoja1!A:B,2,FALSE)</f>
        <v>03. Participación ciudadana y deportes</v>
      </c>
      <c r="U714" s="45" t="s">
        <v>215</v>
      </c>
      <c r="V714" s="42" t="str">
        <f>VLOOKUP(Tabla1[[#This Row],[PROGRAMA]],Hoja1!A:B,2,FALSE)</f>
        <v>9241. Participación ciudadana</v>
      </c>
      <c r="W714" s="45">
        <v>22</v>
      </c>
      <c r="X714" s="45">
        <v>22609</v>
      </c>
    </row>
    <row r="715" spans="1:24" x14ac:dyDescent="0.25">
      <c r="A715" s="33">
        <v>220250001190</v>
      </c>
      <c r="B715" s="56" t="s">
        <v>349</v>
      </c>
      <c r="C715" s="34">
        <v>45699</v>
      </c>
      <c r="D715" s="33">
        <v>22025000900</v>
      </c>
      <c r="E715" s="56" t="s">
        <v>1664</v>
      </c>
      <c r="F715" s="35">
        <v>924.44</v>
      </c>
      <c r="G715" s="56" t="s">
        <v>531</v>
      </c>
      <c r="H715" s="56" t="s">
        <v>2153</v>
      </c>
      <c r="I715" s="33">
        <v>220</v>
      </c>
      <c r="J715" s="56" t="s">
        <v>356</v>
      </c>
      <c r="K715" s="56" t="s">
        <v>356</v>
      </c>
      <c r="L715" s="56" t="s">
        <v>357</v>
      </c>
      <c r="M715" s="56" t="s">
        <v>458</v>
      </c>
      <c r="N715" s="56" t="s">
        <v>429</v>
      </c>
      <c r="O715" s="32" t="s">
        <v>310</v>
      </c>
      <c r="P715" s="32" t="s">
        <v>265</v>
      </c>
      <c r="Q715" s="45" t="s">
        <v>922</v>
      </c>
      <c r="R715" s="32" t="s">
        <v>254</v>
      </c>
      <c r="S715" s="45" t="s">
        <v>95</v>
      </c>
      <c r="T715" s="42" t="str">
        <f>VLOOKUP(Tabla1[[#This Row],[AREA]],Hoja1!A:B,2,FALSE)</f>
        <v>07. Medio ambiente</v>
      </c>
      <c r="U715" s="45" t="s">
        <v>147</v>
      </c>
      <c r="V715" s="42" t="str">
        <f>VLOOKUP(Tabla1[[#This Row],[PROGRAMA]],Hoja1!A:B,2,FALSE)</f>
        <v>1701. Dirección del área de medio ambiente</v>
      </c>
      <c r="W715" s="45">
        <v>21</v>
      </c>
      <c r="X715" s="45">
        <v>213</v>
      </c>
    </row>
    <row r="716" spans="1:24" x14ac:dyDescent="0.25">
      <c r="A716" s="33">
        <v>220250001523</v>
      </c>
      <c r="B716" s="56" t="s">
        <v>349</v>
      </c>
      <c r="C716" s="34">
        <v>45707</v>
      </c>
      <c r="D716" s="33">
        <v>22025001366</v>
      </c>
      <c r="E716" s="56" t="s">
        <v>1235</v>
      </c>
      <c r="F716" s="35">
        <v>912.32</v>
      </c>
      <c r="G716" s="56" t="s">
        <v>63</v>
      </c>
      <c r="H716" s="56" t="s">
        <v>2154</v>
      </c>
      <c r="I716" s="33">
        <v>220</v>
      </c>
      <c r="J716" s="56" t="s">
        <v>352</v>
      </c>
      <c r="K716" s="56" t="s">
        <v>352</v>
      </c>
      <c r="L716" s="56" t="s">
        <v>367</v>
      </c>
      <c r="M716" s="56" t="s">
        <v>458</v>
      </c>
      <c r="N716" s="56" t="s">
        <v>429</v>
      </c>
      <c r="O716" s="32" t="s">
        <v>310</v>
      </c>
      <c r="P716" s="32" t="s">
        <v>265</v>
      </c>
      <c r="Q716" s="45" t="s">
        <v>922</v>
      </c>
      <c r="R716" s="32" t="s">
        <v>254</v>
      </c>
      <c r="S716" s="45" t="s">
        <v>94</v>
      </c>
      <c r="T716" s="42" t="str">
        <f>VLOOKUP(Tabla1[[#This Row],[AREA]],Hoja1!A:B,2,FALSE)</f>
        <v>06. Educación y cultura</v>
      </c>
      <c r="U716" s="45" t="s">
        <v>176</v>
      </c>
      <c r="V716" s="42" t="str">
        <f>VLOOKUP(Tabla1[[#This Row],[PROGRAMA]],Hoja1!A:B,2,FALSE)</f>
        <v>3321. Bibliotecas públicas</v>
      </c>
      <c r="W716" s="45">
        <v>22</v>
      </c>
      <c r="X716" s="45">
        <v>22001</v>
      </c>
    </row>
    <row r="717" spans="1:24" x14ac:dyDescent="0.25">
      <c r="A717" s="33">
        <v>220250001164</v>
      </c>
      <c r="B717" s="56" t="s">
        <v>349</v>
      </c>
      <c r="C717" s="34">
        <v>45699</v>
      </c>
      <c r="D717" s="33">
        <v>22025001024</v>
      </c>
      <c r="E717" s="56" t="s">
        <v>1902</v>
      </c>
      <c r="F717" s="35">
        <v>907.5</v>
      </c>
      <c r="G717" s="56" t="s">
        <v>575</v>
      </c>
      <c r="H717" s="56" t="s">
        <v>1903</v>
      </c>
      <c r="I717" s="33">
        <v>220</v>
      </c>
      <c r="J717" s="56" t="s">
        <v>356</v>
      </c>
      <c r="K717" s="56" t="s">
        <v>356</v>
      </c>
      <c r="L717" s="56" t="s">
        <v>357</v>
      </c>
      <c r="M717" s="56" t="s">
        <v>458</v>
      </c>
      <c r="N717" s="56" t="s">
        <v>429</v>
      </c>
      <c r="O717" s="32" t="s">
        <v>310</v>
      </c>
      <c r="P717" s="32" t="s">
        <v>265</v>
      </c>
      <c r="Q717" s="45" t="s">
        <v>922</v>
      </c>
      <c r="R717" s="32" t="s">
        <v>254</v>
      </c>
      <c r="S717" s="45" t="s">
        <v>98</v>
      </c>
      <c r="T717" s="42" t="str">
        <f>VLOOKUP(Tabla1[[#This Row],[AREA]],Hoja1!A:B,2,FALSE)</f>
        <v>10. Personas mayores, familia y servicios sociales</v>
      </c>
      <c r="U717" s="45" t="s">
        <v>155</v>
      </c>
      <c r="V717" s="42" t="str">
        <f>VLOOKUP(Tabla1[[#This Row],[PROGRAMA]],Hoja1!A:B,2,FALSE)</f>
        <v>2312. Iniciativas sociales</v>
      </c>
      <c r="W717" s="45">
        <v>22</v>
      </c>
      <c r="X717" s="45">
        <v>22699</v>
      </c>
    </row>
    <row r="718" spans="1:24" x14ac:dyDescent="0.25">
      <c r="A718" s="33">
        <v>220250006957</v>
      </c>
      <c r="B718" s="56" t="s">
        <v>526</v>
      </c>
      <c r="C718" s="34">
        <v>45744</v>
      </c>
      <c r="D718" s="33">
        <v>22025001129</v>
      </c>
      <c r="E718" s="56" t="s">
        <v>1973</v>
      </c>
      <c r="F718" s="35">
        <v>7.31</v>
      </c>
      <c r="G718" s="56" t="s">
        <v>590</v>
      </c>
      <c r="H718" s="56" t="s">
        <v>2155</v>
      </c>
      <c r="I718" s="33">
        <v>300</v>
      </c>
      <c r="J718" s="56" t="s">
        <v>356</v>
      </c>
      <c r="K718" s="56" t="s">
        <v>356</v>
      </c>
      <c r="L718" s="56" t="s">
        <v>367</v>
      </c>
      <c r="M718" s="56" t="s">
        <v>354</v>
      </c>
      <c r="N718" s="56" t="s">
        <v>355</v>
      </c>
      <c r="O718" s="32" t="s">
        <v>309</v>
      </c>
      <c r="P718" s="32" t="s">
        <v>265</v>
      </c>
      <c r="Q718" s="45" t="s">
        <v>922</v>
      </c>
      <c r="R718" s="32" t="s">
        <v>254</v>
      </c>
      <c r="S718" s="45" t="s">
        <v>291</v>
      </c>
      <c r="T718" s="42" t="str">
        <f>VLOOKUP(Tabla1[[#This Row],[AREA]],Hoja1!A:B,2,FALSE)</f>
        <v>11. Salud pública y seguridad ciudadana</v>
      </c>
      <c r="U718" s="45" t="s">
        <v>144</v>
      </c>
      <c r="V718" s="42" t="str">
        <f>VLOOKUP(Tabla1[[#This Row],[PROGRAMA]],Hoja1!A:B,2,FALSE)</f>
        <v>1631. Limpieza viaria</v>
      </c>
      <c r="W718" s="45">
        <v>21</v>
      </c>
      <c r="X718" s="45">
        <v>214</v>
      </c>
    </row>
    <row r="719" spans="1:24" x14ac:dyDescent="0.25">
      <c r="A719" s="33">
        <v>220250006467</v>
      </c>
      <c r="B719" s="56" t="s">
        <v>526</v>
      </c>
      <c r="C719" s="34">
        <v>45744</v>
      </c>
      <c r="D719" s="33">
        <v>22025001128</v>
      </c>
      <c r="E719" s="56" t="s">
        <v>1498</v>
      </c>
      <c r="F719" s="35">
        <v>162.03</v>
      </c>
      <c r="G719" s="56" t="s">
        <v>590</v>
      </c>
      <c r="H719" s="56" t="s">
        <v>2156</v>
      </c>
      <c r="I719" s="33">
        <v>300</v>
      </c>
      <c r="J719" s="56" t="s">
        <v>356</v>
      </c>
      <c r="K719" s="56" t="s">
        <v>356</v>
      </c>
      <c r="L719" s="56" t="s">
        <v>367</v>
      </c>
      <c r="M719" s="56" t="s">
        <v>354</v>
      </c>
      <c r="N719" s="56" t="s">
        <v>355</v>
      </c>
      <c r="O719" s="32" t="s">
        <v>309</v>
      </c>
      <c r="P719" s="32" t="s">
        <v>265</v>
      </c>
      <c r="Q719" s="45" t="s">
        <v>922</v>
      </c>
      <c r="R719" s="32" t="s">
        <v>254</v>
      </c>
      <c r="S719" s="45" t="s">
        <v>291</v>
      </c>
      <c r="T719" s="42" t="str">
        <f>VLOOKUP(Tabla1[[#This Row],[AREA]],Hoja1!A:B,2,FALSE)</f>
        <v>11. Salud pública y seguridad ciudadana</v>
      </c>
      <c r="U719" s="45" t="s">
        <v>141</v>
      </c>
      <c r="V719" s="42" t="str">
        <f>VLOOKUP(Tabla1[[#This Row],[PROGRAMA]],Hoja1!A:B,2,FALSE)</f>
        <v>1621. Recogida de residuos</v>
      </c>
      <c r="W719" s="45">
        <v>22</v>
      </c>
      <c r="X719" s="45">
        <v>22199</v>
      </c>
    </row>
    <row r="720" spans="1:24" x14ac:dyDescent="0.25">
      <c r="A720" s="33">
        <v>220250006815</v>
      </c>
      <c r="B720" s="56" t="s">
        <v>526</v>
      </c>
      <c r="C720" s="34">
        <v>45744</v>
      </c>
      <c r="D720" s="33">
        <v>22025001124</v>
      </c>
      <c r="E720" s="56" t="s">
        <v>1237</v>
      </c>
      <c r="F720" s="35">
        <v>204.99</v>
      </c>
      <c r="G720" s="56" t="s">
        <v>590</v>
      </c>
      <c r="H720" s="56" t="s">
        <v>2157</v>
      </c>
      <c r="I720" s="33">
        <v>300</v>
      </c>
      <c r="J720" s="56" t="s">
        <v>356</v>
      </c>
      <c r="K720" s="56" t="s">
        <v>356</v>
      </c>
      <c r="L720" s="56" t="s">
        <v>367</v>
      </c>
      <c r="M720" s="56" t="s">
        <v>354</v>
      </c>
      <c r="N720" s="56" t="s">
        <v>355</v>
      </c>
      <c r="O720" s="32" t="s">
        <v>309</v>
      </c>
      <c r="P720" s="32" t="s">
        <v>265</v>
      </c>
      <c r="Q720" s="45" t="s">
        <v>922</v>
      </c>
      <c r="R720" s="32" t="s">
        <v>254</v>
      </c>
      <c r="S720" s="45" t="s">
        <v>291</v>
      </c>
      <c r="T720" s="42" t="str">
        <f>VLOOKUP(Tabla1[[#This Row],[AREA]],Hoja1!A:B,2,FALSE)</f>
        <v>11. Salud pública y seguridad ciudadana</v>
      </c>
      <c r="U720" s="45" t="s">
        <v>141</v>
      </c>
      <c r="V720" s="42" t="str">
        <f>VLOOKUP(Tabla1[[#This Row],[PROGRAMA]],Hoja1!A:B,2,FALSE)</f>
        <v>1621. Recogida de residuos</v>
      </c>
      <c r="W720" s="45">
        <v>21</v>
      </c>
      <c r="X720" s="45">
        <v>214</v>
      </c>
    </row>
    <row r="721" spans="1:24" x14ac:dyDescent="0.25">
      <c r="A721" s="33">
        <v>220250006973</v>
      </c>
      <c r="B721" s="56" t="s">
        <v>526</v>
      </c>
      <c r="C721" s="34">
        <v>45744</v>
      </c>
      <c r="D721" s="33">
        <v>22025001132</v>
      </c>
      <c r="E721" s="56" t="s">
        <v>1599</v>
      </c>
      <c r="F721" s="35">
        <v>313.98</v>
      </c>
      <c r="G721" s="56" t="s">
        <v>590</v>
      </c>
      <c r="H721" s="56" t="s">
        <v>2158</v>
      </c>
      <c r="I721" s="33">
        <v>300</v>
      </c>
      <c r="J721" s="56" t="s">
        <v>356</v>
      </c>
      <c r="K721" s="56" t="s">
        <v>356</v>
      </c>
      <c r="L721" s="56" t="s">
        <v>367</v>
      </c>
      <c r="M721" s="56" t="s">
        <v>354</v>
      </c>
      <c r="N721" s="56" t="s">
        <v>355</v>
      </c>
      <c r="O721" s="32" t="s">
        <v>309</v>
      </c>
      <c r="P721" s="32" t="s">
        <v>265</v>
      </c>
      <c r="Q721" s="45" t="s">
        <v>922</v>
      </c>
      <c r="R721" s="32" t="s">
        <v>254</v>
      </c>
      <c r="S721" s="45" t="s">
        <v>291</v>
      </c>
      <c r="T721" s="42" t="str">
        <f>VLOOKUP(Tabla1[[#This Row],[AREA]],Hoja1!A:B,2,FALSE)</f>
        <v>11. Salud pública y seguridad ciudadana</v>
      </c>
      <c r="U721" s="45" t="s">
        <v>144</v>
      </c>
      <c r="V721" s="42" t="str">
        <f>VLOOKUP(Tabla1[[#This Row],[PROGRAMA]],Hoja1!A:B,2,FALSE)</f>
        <v>1631. Limpieza viaria</v>
      </c>
      <c r="W721" s="45">
        <v>22</v>
      </c>
      <c r="X721" s="45">
        <v>22199</v>
      </c>
    </row>
    <row r="722" spans="1:24" x14ac:dyDescent="0.25">
      <c r="A722" s="33">
        <v>220250006747</v>
      </c>
      <c r="B722" s="56" t="s">
        <v>526</v>
      </c>
      <c r="C722" s="34">
        <v>45744</v>
      </c>
      <c r="D722" s="33">
        <v>22025001124</v>
      </c>
      <c r="E722" s="56" t="s">
        <v>1237</v>
      </c>
      <c r="F722" s="35">
        <v>395.21</v>
      </c>
      <c r="G722" s="56" t="s">
        <v>590</v>
      </c>
      <c r="H722" s="56" t="s">
        <v>2159</v>
      </c>
      <c r="I722" s="33">
        <v>300</v>
      </c>
      <c r="J722" s="56" t="s">
        <v>356</v>
      </c>
      <c r="K722" s="56" t="s">
        <v>356</v>
      </c>
      <c r="L722" s="56" t="s">
        <v>367</v>
      </c>
      <c r="M722" s="56" t="s">
        <v>354</v>
      </c>
      <c r="N722" s="56" t="s">
        <v>355</v>
      </c>
      <c r="O722" s="32" t="s">
        <v>309</v>
      </c>
      <c r="P722" s="32" t="s">
        <v>265</v>
      </c>
      <c r="Q722" s="45" t="s">
        <v>922</v>
      </c>
      <c r="R722" s="32" t="s">
        <v>254</v>
      </c>
      <c r="S722" s="45" t="s">
        <v>291</v>
      </c>
      <c r="T722" s="42" t="str">
        <f>VLOOKUP(Tabla1[[#This Row],[AREA]],Hoja1!A:B,2,FALSE)</f>
        <v>11. Salud pública y seguridad ciudadana</v>
      </c>
      <c r="U722" s="45" t="s">
        <v>141</v>
      </c>
      <c r="V722" s="42" t="str">
        <f>VLOOKUP(Tabla1[[#This Row],[PROGRAMA]],Hoja1!A:B,2,FALSE)</f>
        <v>1621. Recogida de residuos</v>
      </c>
      <c r="W722" s="45">
        <v>21</v>
      </c>
      <c r="X722" s="45">
        <v>214</v>
      </c>
    </row>
    <row r="723" spans="1:24" x14ac:dyDescent="0.25">
      <c r="A723" s="33">
        <v>220250006465</v>
      </c>
      <c r="B723" s="56" t="s">
        <v>526</v>
      </c>
      <c r="C723" s="34">
        <v>45744</v>
      </c>
      <c r="D723" s="33">
        <v>22025001128</v>
      </c>
      <c r="E723" s="56" t="s">
        <v>1498</v>
      </c>
      <c r="F723" s="35">
        <v>819.38</v>
      </c>
      <c r="G723" s="56" t="s">
        <v>590</v>
      </c>
      <c r="H723" s="56" t="s">
        <v>2160</v>
      </c>
      <c r="I723" s="33">
        <v>300</v>
      </c>
      <c r="J723" s="56" t="s">
        <v>356</v>
      </c>
      <c r="K723" s="56" t="s">
        <v>356</v>
      </c>
      <c r="L723" s="56" t="s">
        <v>367</v>
      </c>
      <c r="M723" s="56" t="s">
        <v>354</v>
      </c>
      <c r="N723" s="56" t="s">
        <v>355</v>
      </c>
      <c r="O723" s="32" t="s">
        <v>309</v>
      </c>
      <c r="P723" s="32" t="s">
        <v>265</v>
      </c>
      <c r="Q723" s="45" t="s">
        <v>922</v>
      </c>
      <c r="R723" s="32" t="s">
        <v>254</v>
      </c>
      <c r="S723" s="45" t="s">
        <v>291</v>
      </c>
      <c r="T723" s="42" t="str">
        <f>VLOOKUP(Tabla1[[#This Row],[AREA]],Hoja1!A:B,2,FALSE)</f>
        <v>11. Salud pública y seguridad ciudadana</v>
      </c>
      <c r="U723" s="45" t="s">
        <v>141</v>
      </c>
      <c r="V723" s="42" t="str">
        <f>VLOOKUP(Tabla1[[#This Row],[PROGRAMA]],Hoja1!A:B,2,FALSE)</f>
        <v>1621. Recogida de residuos</v>
      </c>
      <c r="W723" s="45">
        <v>22</v>
      </c>
      <c r="X723" s="45">
        <v>22199</v>
      </c>
    </row>
    <row r="724" spans="1:24" x14ac:dyDescent="0.25">
      <c r="A724" s="33">
        <v>220239000801</v>
      </c>
      <c r="B724" s="56" t="s">
        <v>349</v>
      </c>
      <c r="C724" s="34">
        <v>45658</v>
      </c>
      <c r="D724" s="33">
        <v>22025001742</v>
      </c>
      <c r="E724" s="56" t="s">
        <v>1220</v>
      </c>
      <c r="F724" s="35">
        <v>5885</v>
      </c>
      <c r="G724" s="56" t="s">
        <v>648</v>
      </c>
      <c r="H724" s="56" t="s">
        <v>896</v>
      </c>
      <c r="I724" s="33">
        <v>220</v>
      </c>
      <c r="J724" s="56" t="s">
        <v>455</v>
      </c>
      <c r="K724" s="56" t="s">
        <v>356</v>
      </c>
      <c r="L724" s="56" t="s">
        <v>357</v>
      </c>
      <c r="M724" s="56" t="s">
        <v>354</v>
      </c>
      <c r="N724" s="56" t="s">
        <v>355</v>
      </c>
      <c r="O724" s="32" t="s">
        <v>305</v>
      </c>
      <c r="P724" s="32" t="s">
        <v>265</v>
      </c>
      <c r="Q724" s="45" t="s">
        <v>922</v>
      </c>
      <c r="R724" s="32" t="s">
        <v>254</v>
      </c>
      <c r="S724" s="45" t="s">
        <v>98</v>
      </c>
      <c r="T724" s="42" t="str">
        <f>VLOOKUP(Tabla1[[#This Row],[AREA]],Hoja1!A:B,2,FALSE)</f>
        <v>10. Personas mayores, familia y servicios sociales</v>
      </c>
      <c r="U724" s="45" t="s">
        <v>155</v>
      </c>
      <c r="V724" s="42" t="str">
        <f>VLOOKUP(Tabla1[[#This Row],[PROGRAMA]],Hoja1!A:B,2,FALSE)</f>
        <v>2312. Iniciativas sociales</v>
      </c>
      <c r="W724" s="45">
        <v>22</v>
      </c>
      <c r="X724" s="45">
        <v>22799</v>
      </c>
    </row>
    <row r="725" spans="1:24" x14ac:dyDescent="0.25">
      <c r="A725" s="33">
        <v>220250005681</v>
      </c>
      <c r="B725" s="56" t="s">
        <v>349</v>
      </c>
      <c r="C725" s="34">
        <v>45742</v>
      </c>
      <c r="D725" s="33">
        <v>22025002574</v>
      </c>
      <c r="E725" s="56" t="s">
        <v>1730</v>
      </c>
      <c r="F725" s="35">
        <v>900</v>
      </c>
      <c r="G725" s="56" t="s">
        <v>2161</v>
      </c>
      <c r="H725" s="56" t="s">
        <v>2162</v>
      </c>
      <c r="I725" s="33">
        <v>220</v>
      </c>
      <c r="J725" s="56" t="s">
        <v>356</v>
      </c>
      <c r="K725" s="56" t="s">
        <v>356</v>
      </c>
      <c r="L725" s="56" t="s">
        <v>357</v>
      </c>
      <c r="M725" s="56" t="s">
        <v>458</v>
      </c>
      <c r="N725" s="56" t="s">
        <v>429</v>
      </c>
      <c r="O725" s="32" t="s">
        <v>310</v>
      </c>
      <c r="P725" s="32" t="s">
        <v>265</v>
      </c>
      <c r="Q725" s="45" t="s">
        <v>922</v>
      </c>
      <c r="R725" s="32" t="s">
        <v>254</v>
      </c>
      <c r="S725" s="45" t="s">
        <v>92</v>
      </c>
      <c r="T725" s="42" t="str">
        <f>VLOOKUP(Tabla1[[#This Row],[AREA]],Hoja1!A:B,2,FALSE)</f>
        <v>03. Participación ciudadana y deportes</v>
      </c>
      <c r="U725" s="45" t="s">
        <v>215</v>
      </c>
      <c r="V725" s="42" t="str">
        <f>VLOOKUP(Tabla1[[#This Row],[PROGRAMA]],Hoja1!A:B,2,FALSE)</f>
        <v>9241. Participación ciudadana</v>
      </c>
      <c r="W725" s="45">
        <v>22</v>
      </c>
      <c r="X725" s="45">
        <v>22609</v>
      </c>
    </row>
    <row r="726" spans="1:24" x14ac:dyDescent="0.25">
      <c r="A726" s="33">
        <v>220250001557</v>
      </c>
      <c r="B726" s="56" t="s">
        <v>349</v>
      </c>
      <c r="C726" s="34">
        <v>45708</v>
      </c>
      <c r="D726" s="33">
        <v>22025001478</v>
      </c>
      <c r="E726" s="56" t="s">
        <v>1730</v>
      </c>
      <c r="F726" s="35">
        <v>900</v>
      </c>
      <c r="G726" s="56" t="s">
        <v>722</v>
      </c>
      <c r="H726" s="56" t="s">
        <v>2163</v>
      </c>
      <c r="I726" s="33">
        <v>220</v>
      </c>
      <c r="J726" s="56" t="s">
        <v>513</v>
      </c>
      <c r="K726" s="56" t="s">
        <v>356</v>
      </c>
      <c r="L726" s="56" t="s">
        <v>357</v>
      </c>
      <c r="M726" s="56" t="s">
        <v>458</v>
      </c>
      <c r="N726" s="56" t="s">
        <v>429</v>
      </c>
      <c r="O726" s="32" t="s">
        <v>310</v>
      </c>
      <c r="P726" s="32" t="s">
        <v>265</v>
      </c>
      <c r="Q726" s="45" t="s">
        <v>922</v>
      </c>
      <c r="R726" s="32" t="s">
        <v>254</v>
      </c>
      <c r="S726" s="45" t="s">
        <v>92</v>
      </c>
      <c r="T726" s="42" t="str">
        <f>VLOOKUP(Tabla1[[#This Row],[AREA]],Hoja1!A:B,2,FALSE)</f>
        <v>03. Participación ciudadana y deportes</v>
      </c>
      <c r="U726" s="45" t="s">
        <v>215</v>
      </c>
      <c r="V726" s="42" t="str">
        <f>VLOOKUP(Tabla1[[#This Row],[PROGRAMA]],Hoja1!A:B,2,FALSE)</f>
        <v>9241. Participación ciudadana</v>
      </c>
      <c r="W726" s="45">
        <v>22</v>
      </c>
      <c r="X726" s="45">
        <v>22609</v>
      </c>
    </row>
    <row r="727" spans="1:24" x14ac:dyDescent="0.25">
      <c r="A727" s="33">
        <v>220250003721</v>
      </c>
      <c r="B727" s="56" t="s">
        <v>526</v>
      </c>
      <c r="C727" s="34">
        <v>45729</v>
      </c>
      <c r="D727" s="33">
        <v>22025001349</v>
      </c>
      <c r="E727" s="56" t="s">
        <v>1971</v>
      </c>
      <c r="F727" s="35">
        <v>189.1</v>
      </c>
      <c r="G727" s="56" t="s">
        <v>597</v>
      </c>
      <c r="H727" s="56" t="s">
        <v>2164</v>
      </c>
      <c r="I727" s="33">
        <v>300</v>
      </c>
      <c r="J727" s="56" t="s">
        <v>356</v>
      </c>
      <c r="K727" s="56" t="s">
        <v>356</v>
      </c>
      <c r="L727" s="56" t="s">
        <v>367</v>
      </c>
      <c r="M727" s="56" t="s">
        <v>354</v>
      </c>
      <c r="N727" s="56" t="s">
        <v>355</v>
      </c>
      <c r="O727" s="32" t="s">
        <v>309</v>
      </c>
      <c r="P727" s="32" t="s">
        <v>265</v>
      </c>
      <c r="Q727" s="45" t="s">
        <v>922</v>
      </c>
      <c r="R727" s="32" t="s">
        <v>254</v>
      </c>
      <c r="S727" s="45" t="s">
        <v>91</v>
      </c>
      <c r="T727" s="42" t="str">
        <f>VLOOKUP(Tabla1[[#This Row],[AREA]],Hoja1!A:B,2,FALSE)</f>
        <v>02. Urbanismo y vivienda</v>
      </c>
      <c r="U727" s="45" t="s">
        <v>220</v>
      </c>
      <c r="V727" s="42" t="str">
        <f>VLOOKUP(Tabla1[[#This Row],[PROGRAMA]],Hoja1!A:B,2,FALSE)</f>
        <v>9332. Mantenimiento de edificios e instalaciones municipales</v>
      </c>
      <c r="W727" s="45">
        <v>21</v>
      </c>
      <c r="X727" s="45">
        <v>214</v>
      </c>
    </row>
    <row r="728" spans="1:24" x14ac:dyDescent="0.25">
      <c r="A728" s="33">
        <v>220250006545</v>
      </c>
      <c r="B728" s="56" t="s">
        <v>526</v>
      </c>
      <c r="C728" s="34">
        <v>45744</v>
      </c>
      <c r="D728" s="33">
        <v>22025001349</v>
      </c>
      <c r="E728" s="56" t="s">
        <v>1971</v>
      </c>
      <c r="F728" s="35">
        <v>207.25</v>
      </c>
      <c r="G728" s="56" t="s">
        <v>597</v>
      </c>
      <c r="H728" s="56" t="s">
        <v>2165</v>
      </c>
      <c r="I728" s="33">
        <v>300</v>
      </c>
      <c r="J728" s="56" t="s">
        <v>356</v>
      </c>
      <c r="K728" s="56" t="s">
        <v>356</v>
      </c>
      <c r="L728" s="56" t="s">
        <v>367</v>
      </c>
      <c r="M728" s="56" t="s">
        <v>354</v>
      </c>
      <c r="N728" s="56" t="s">
        <v>355</v>
      </c>
      <c r="O728" s="32" t="s">
        <v>309</v>
      </c>
      <c r="P728" s="32" t="s">
        <v>265</v>
      </c>
      <c r="Q728" s="45" t="s">
        <v>922</v>
      </c>
      <c r="R728" s="32" t="s">
        <v>254</v>
      </c>
      <c r="S728" s="45" t="s">
        <v>91</v>
      </c>
      <c r="T728" s="42" t="str">
        <f>VLOOKUP(Tabla1[[#This Row],[AREA]],Hoja1!A:B,2,FALSE)</f>
        <v>02. Urbanismo y vivienda</v>
      </c>
      <c r="U728" s="45" t="s">
        <v>220</v>
      </c>
      <c r="V728" s="42" t="str">
        <f>VLOOKUP(Tabla1[[#This Row],[PROGRAMA]],Hoja1!A:B,2,FALSE)</f>
        <v>9332. Mantenimiento de edificios e instalaciones municipales</v>
      </c>
      <c r="W728" s="45">
        <v>21</v>
      </c>
      <c r="X728" s="45">
        <v>214</v>
      </c>
    </row>
    <row r="729" spans="1:24" x14ac:dyDescent="0.25">
      <c r="A729" s="33">
        <v>220250006947</v>
      </c>
      <c r="B729" s="56" t="s">
        <v>526</v>
      </c>
      <c r="C729" s="34">
        <v>45744</v>
      </c>
      <c r="D729" s="33">
        <v>22025001129</v>
      </c>
      <c r="E729" s="56" t="s">
        <v>1973</v>
      </c>
      <c r="F729" s="35">
        <v>1371.05</v>
      </c>
      <c r="G729" s="56" t="s">
        <v>597</v>
      </c>
      <c r="H729" s="56" t="s">
        <v>2166</v>
      </c>
      <c r="I729" s="33">
        <v>300</v>
      </c>
      <c r="J729" s="56" t="s">
        <v>356</v>
      </c>
      <c r="K729" s="56" t="s">
        <v>356</v>
      </c>
      <c r="L729" s="56" t="s">
        <v>367</v>
      </c>
      <c r="M729" s="56" t="s">
        <v>354</v>
      </c>
      <c r="N729" s="56" t="s">
        <v>355</v>
      </c>
      <c r="O729" s="32" t="s">
        <v>309</v>
      </c>
      <c r="P729" s="32" t="s">
        <v>265</v>
      </c>
      <c r="Q729" s="45" t="s">
        <v>922</v>
      </c>
      <c r="R729" s="32" t="s">
        <v>254</v>
      </c>
      <c r="S729" s="45" t="s">
        <v>291</v>
      </c>
      <c r="T729" s="42" t="str">
        <f>VLOOKUP(Tabla1[[#This Row],[AREA]],Hoja1!A:B,2,FALSE)</f>
        <v>11. Salud pública y seguridad ciudadana</v>
      </c>
      <c r="U729" s="45" t="s">
        <v>144</v>
      </c>
      <c r="V729" s="42" t="str">
        <f>VLOOKUP(Tabla1[[#This Row],[PROGRAMA]],Hoja1!A:B,2,FALSE)</f>
        <v>1631. Limpieza viaria</v>
      </c>
      <c r="W729" s="45">
        <v>21</v>
      </c>
      <c r="X729" s="45">
        <v>214</v>
      </c>
    </row>
    <row r="730" spans="1:24" x14ac:dyDescent="0.25">
      <c r="A730" s="33">
        <v>220250006731</v>
      </c>
      <c r="B730" s="56" t="s">
        <v>526</v>
      </c>
      <c r="C730" s="34">
        <v>45744</v>
      </c>
      <c r="D730" s="33">
        <v>22025001124</v>
      </c>
      <c r="E730" s="56" t="s">
        <v>1237</v>
      </c>
      <c r="F730" s="35">
        <v>3169.61</v>
      </c>
      <c r="G730" s="56" t="s">
        <v>597</v>
      </c>
      <c r="H730" s="56" t="s">
        <v>2167</v>
      </c>
      <c r="I730" s="33">
        <v>300</v>
      </c>
      <c r="J730" s="56" t="s">
        <v>356</v>
      </c>
      <c r="K730" s="56" t="s">
        <v>356</v>
      </c>
      <c r="L730" s="56" t="s">
        <v>367</v>
      </c>
      <c r="M730" s="56" t="s">
        <v>354</v>
      </c>
      <c r="N730" s="56" t="s">
        <v>355</v>
      </c>
      <c r="O730" s="32" t="s">
        <v>309</v>
      </c>
      <c r="P730" s="32" t="s">
        <v>265</v>
      </c>
      <c r="Q730" s="45" t="s">
        <v>922</v>
      </c>
      <c r="R730" s="32" t="s">
        <v>254</v>
      </c>
      <c r="S730" s="45" t="s">
        <v>291</v>
      </c>
      <c r="T730" s="42" t="str">
        <f>VLOOKUP(Tabla1[[#This Row],[AREA]],Hoja1!A:B,2,FALSE)</f>
        <v>11. Salud pública y seguridad ciudadana</v>
      </c>
      <c r="U730" s="45" t="s">
        <v>141</v>
      </c>
      <c r="V730" s="42" t="str">
        <f>VLOOKUP(Tabla1[[#This Row],[PROGRAMA]],Hoja1!A:B,2,FALSE)</f>
        <v>1621. Recogida de residuos</v>
      </c>
      <c r="W730" s="45">
        <v>21</v>
      </c>
      <c r="X730" s="45">
        <v>214</v>
      </c>
    </row>
    <row r="731" spans="1:24" x14ac:dyDescent="0.25">
      <c r="A731" s="33">
        <v>220250006733</v>
      </c>
      <c r="B731" s="56" t="s">
        <v>526</v>
      </c>
      <c r="C731" s="34">
        <v>45744</v>
      </c>
      <c r="D731" s="33">
        <v>22025001124</v>
      </c>
      <c r="E731" s="56" t="s">
        <v>1237</v>
      </c>
      <c r="F731" s="35">
        <v>3993.62</v>
      </c>
      <c r="G731" s="56" t="s">
        <v>597</v>
      </c>
      <c r="H731" s="56" t="s">
        <v>2168</v>
      </c>
      <c r="I731" s="33">
        <v>300</v>
      </c>
      <c r="J731" s="56" t="s">
        <v>356</v>
      </c>
      <c r="K731" s="56" t="s">
        <v>356</v>
      </c>
      <c r="L731" s="56" t="s">
        <v>367</v>
      </c>
      <c r="M731" s="56" t="s">
        <v>354</v>
      </c>
      <c r="N731" s="56" t="s">
        <v>355</v>
      </c>
      <c r="O731" s="32" t="s">
        <v>309</v>
      </c>
      <c r="P731" s="32" t="s">
        <v>265</v>
      </c>
      <c r="Q731" s="45" t="s">
        <v>922</v>
      </c>
      <c r="R731" s="32" t="s">
        <v>254</v>
      </c>
      <c r="S731" s="45" t="s">
        <v>291</v>
      </c>
      <c r="T731" s="42" t="str">
        <f>VLOOKUP(Tabla1[[#This Row],[AREA]],Hoja1!A:B,2,FALSE)</f>
        <v>11. Salud pública y seguridad ciudadana</v>
      </c>
      <c r="U731" s="45" t="s">
        <v>141</v>
      </c>
      <c r="V731" s="42" t="str">
        <f>VLOOKUP(Tabla1[[#This Row],[PROGRAMA]],Hoja1!A:B,2,FALSE)</f>
        <v>1621. Recogida de residuos</v>
      </c>
      <c r="W731" s="45">
        <v>21</v>
      </c>
      <c r="X731" s="45">
        <v>214</v>
      </c>
    </row>
    <row r="732" spans="1:24" x14ac:dyDescent="0.25">
      <c r="A732" s="33">
        <v>220250006729</v>
      </c>
      <c r="B732" s="56" t="s">
        <v>526</v>
      </c>
      <c r="C732" s="34">
        <v>45744</v>
      </c>
      <c r="D732" s="33">
        <v>22025001124</v>
      </c>
      <c r="E732" s="56" t="s">
        <v>1237</v>
      </c>
      <c r="F732" s="35">
        <v>4027.02</v>
      </c>
      <c r="G732" s="56" t="s">
        <v>597</v>
      </c>
      <c r="H732" s="56" t="s">
        <v>2169</v>
      </c>
      <c r="I732" s="33">
        <v>300</v>
      </c>
      <c r="J732" s="56" t="s">
        <v>356</v>
      </c>
      <c r="K732" s="56" t="s">
        <v>356</v>
      </c>
      <c r="L732" s="56" t="s">
        <v>367</v>
      </c>
      <c r="M732" s="56" t="s">
        <v>354</v>
      </c>
      <c r="N732" s="56" t="s">
        <v>355</v>
      </c>
      <c r="O732" s="32" t="s">
        <v>309</v>
      </c>
      <c r="P732" s="32" t="s">
        <v>265</v>
      </c>
      <c r="Q732" s="45" t="s">
        <v>922</v>
      </c>
      <c r="R732" s="32" t="s">
        <v>254</v>
      </c>
      <c r="S732" s="45" t="s">
        <v>291</v>
      </c>
      <c r="T732" s="42" t="str">
        <f>VLOOKUP(Tabla1[[#This Row],[AREA]],Hoja1!A:B,2,FALSE)</f>
        <v>11. Salud pública y seguridad ciudadana</v>
      </c>
      <c r="U732" s="45" t="s">
        <v>141</v>
      </c>
      <c r="V732" s="42" t="str">
        <f>VLOOKUP(Tabla1[[#This Row],[PROGRAMA]],Hoja1!A:B,2,FALSE)</f>
        <v>1621. Recogida de residuos</v>
      </c>
      <c r="W732" s="45">
        <v>21</v>
      </c>
      <c r="X732" s="45">
        <v>214</v>
      </c>
    </row>
    <row r="733" spans="1:24" x14ac:dyDescent="0.25">
      <c r="A733" s="33">
        <v>220250006407</v>
      </c>
      <c r="B733" s="56" t="s">
        <v>526</v>
      </c>
      <c r="C733" s="34">
        <v>45744</v>
      </c>
      <c r="D733" s="33">
        <v>22025001122</v>
      </c>
      <c r="E733" s="56" t="s">
        <v>1237</v>
      </c>
      <c r="F733" s="35">
        <v>4563.2</v>
      </c>
      <c r="G733" s="56" t="s">
        <v>597</v>
      </c>
      <c r="H733" s="56" t="s">
        <v>2170</v>
      </c>
      <c r="I733" s="33">
        <v>300</v>
      </c>
      <c r="J733" s="56" t="s">
        <v>356</v>
      </c>
      <c r="K733" s="56" t="s">
        <v>356</v>
      </c>
      <c r="L733" s="56" t="s">
        <v>357</v>
      </c>
      <c r="M733" s="56" t="s">
        <v>354</v>
      </c>
      <c r="N733" s="56" t="s">
        <v>355</v>
      </c>
      <c r="O733" s="32" t="s">
        <v>309</v>
      </c>
      <c r="P733" s="32" t="s">
        <v>265</v>
      </c>
      <c r="Q733" s="45" t="s">
        <v>922</v>
      </c>
      <c r="R733" s="32" t="s">
        <v>254</v>
      </c>
      <c r="S733" s="45" t="s">
        <v>291</v>
      </c>
      <c r="T733" s="42" t="str">
        <f>VLOOKUP(Tabla1[[#This Row],[AREA]],Hoja1!A:B,2,FALSE)</f>
        <v>11. Salud pública y seguridad ciudadana</v>
      </c>
      <c r="U733" s="45" t="s">
        <v>141</v>
      </c>
      <c r="V733" s="42" t="str">
        <f>VLOOKUP(Tabla1[[#This Row],[PROGRAMA]],Hoja1!A:B,2,FALSE)</f>
        <v>1621. Recogida de residuos</v>
      </c>
      <c r="W733" s="45">
        <v>21</v>
      </c>
      <c r="X733" s="45">
        <v>214</v>
      </c>
    </row>
    <row r="734" spans="1:24" x14ac:dyDescent="0.25">
      <c r="A734" s="33">
        <v>220250006409</v>
      </c>
      <c r="B734" s="56" t="s">
        <v>526</v>
      </c>
      <c r="C734" s="34">
        <v>45744</v>
      </c>
      <c r="D734" s="33">
        <v>22025001122</v>
      </c>
      <c r="E734" s="56" t="s">
        <v>1237</v>
      </c>
      <c r="F734" s="35">
        <v>4982.21</v>
      </c>
      <c r="G734" s="56" t="s">
        <v>597</v>
      </c>
      <c r="H734" s="56" t="s">
        <v>2171</v>
      </c>
      <c r="I734" s="33">
        <v>300</v>
      </c>
      <c r="J734" s="56" t="s">
        <v>356</v>
      </c>
      <c r="K734" s="56" t="s">
        <v>356</v>
      </c>
      <c r="L734" s="56" t="s">
        <v>357</v>
      </c>
      <c r="M734" s="56" t="s">
        <v>354</v>
      </c>
      <c r="N734" s="56" t="s">
        <v>355</v>
      </c>
      <c r="O734" s="32" t="s">
        <v>309</v>
      </c>
      <c r="P734" s="32" t="s">
        <v>265</v>
      </c>
      <c r="Q734" s="45" t="s">
        <v>922</v>
      </c>
      <c r="R734" s="32" t="s">
        <v>254</v>
      </c>
      <c r="S734" s="45" t="s">
        <v>291</v>
      </c>
      <c r="T734" s="42" t="str">
        <f>VLOOKUP(Tabla1[[#This Row],[AREA]],Hoja1!A:B,2,FALSE)</f>
        <v>11. Salud pública y seguridad ciudadana</v>
      </c>
      <c r="U734" s="45" t="s">
        <v>141</v>
      </c>
      <c r="V734" s="42" t="str">
        <f>VLOOKUP(Tabla1[[#This Row],[PROGRAMA]],Hoja1!A:B,2,FALSE)</f>
        <v>1621. Recogida de residuos</v>
      </c>
      <c r="W734" s="45">
        <v>21</v>
      </c>
      <c r="X734" s="45">
        <v>214</v>
      </c>
    </row>
    <row r="735" spans="1:24" x14ac:dyDescent="0.25">
      <c r="A735" s="33">
        <v>220250005686</v>
      </c>
      <c r="B735" s="56" t="s">
        <v>349</v>
      </c>
      <c r="C735" s="34">
        <v>45742</v>
      </c>
      <c r="D735" s="33">
        <v>22025002628</v>
      </c>
      <c r="E735" s="56" t="s">
        <v>1495</v>
      </c>
      <c r="F735" s="35">
        <v>879.48</v>
      </c>
      <c r="G735" s="56" t="s">
        <v>18</v>
      </c>
      <c r="H735" s="56" t="s">
        <v>2172</v>
      </c>
      <c r="I735" s="33">
        <v>220</v>
      </c>
      <c r="J735" s="56" t="s">
        <v>356</v>
      </c>
      <c r="K735" s="56" t="s">
        <v>356</v>
      </c>
      <c r="L735" s="56" t="s">
        <v>357</v>
      </c>
      <c r="M735" s="56" t="s">
        <v>354</v>
      </c>
      <c r="N735" s="56" t="s">
        <v>355</v>
      </c>
      <c r="O735" s="32" t="s">
        <v>309</v>
      </c>
      <c r="P735" s="32" t="s">
        <v>265</v>
      </c>
      <c r="Q735" s="45" t="s">
        <v>922</v>
      </c>
      <c r="R735" s="32" t="s">
        <v>254</v>
      </c>
      <c r="S735" s="45" t="s">
        <v>92</v>
      </c>
      <c r="T735" s="42" t="str">
        <f>VLOOKUP(Tabla1[[#This Row],[AREA]],Hoja1!A:B,2,FALSE)</f>
        <v>03. Participación ciudadana y deportes</v>
      </c>
      <c r="U735" s="45" t="s">
        <v>215</v>
      </c>
      <c r="V735" s="42" t="str">
        <f>VLOOKUP(Tabla1[[#This Row],[PROGRAMA]],Hoja1!A:B,2,FALSE)</f>
        <v>9241. Participación ciudadana</v>
      </c>
      <c r="W735" s="45">
        <v>21</v>
      </c>
      <c r="X735" s="45">
        <v>213</v>
      </c>
    </row>
    <row r="736" spans="1:24" x14ac:dyDescent="0.25">
      <c r="A736" s="33">
        <v>220249000146</v>
      </c>
      <c r="B736" s="56" t="s">
        <v>349</v>
      </c>
      <c r="C736" s="34">
        <v>45658</v>
      </c>
      <c r="D736" s="33">
        <v>22025001870</v>
      </c>
      <c r="E736" s="56" t="s">
        <v>1562</v>
      </c>
      <c r="F736" s="35">
        <v>9228.7900000000009</v>
      </c>
      <c r="G736" s="56" t="s">
        <v>13</v>
      </c>
      <c r="H736" s="56" t="s">
        <v>2173</v>
      </c>
      <c r="I736" s="33">
        <v>220</v>
      </c>
      <c r="J736" s="56" t="s">
        <v>356</v>
      </c>
      <c r="K736" s="56" t="s">
        <v>356</v>
      </c>
      <c r="L736" s="56" t="s">
        <v>357</v>
      </c>
      <c r="M736" s="56" t="s">
        <v>354</v>
      </c>
      <c r="N736" s="56" t="s">
        <v>355</v>
      </c>
      <c r="O736" s="32" t="s">
        <v>305</v>
      </c>
      <c r="P736" s="32" t="s">
        <v>265</v>
      </c>
      <c r="Q736" s="45" t="s">
        <v>922</v>
      </c>
      <c r="R736" s="32" t="s">
        <v>254</v>
      </c>
      <c r="S736" s="45" t="s">
        <v>92</v>
      </c>
      <c r="T736" s="42" t="str">
        <f>VLOOKUP(Tabla1[[#This Row],[AREA]],Hoja1!A:B,2,FALSE)</f>
        <v>03. Participación ciudadana y deportes</v>
      </c>
      <c r="U736" s="45" t="s">
        <v>215</v>
      </c>
      <c r="V736" s="42" t="str">
        <f>VLOOKUP(Tabla1[[#This Row],[PROGRAMA]],Hoja1!A:B,2,FALSE)</f>
        <v>9241. Participación ciudadana</v>
      </c>
      <c r="W736" s="45">
        <v>22</v>
      </c>
      <c r="X736" s="45">
        <v>22799</v>
      </c>
    </row>
    <row r="737" spans="1:24" x14ac:dyDescent="0.25">
      <c r="A737" s="33">
        <v>220250001257</v>
      </c>
      <c r="B737" s="56" t="s">
        <v>349</v>
      </c>
      <c r="C737" s="34">
        <v>45701</v>
      </c>
      <c r="D737" s="33">
        <v>22025001102</v>
      </c>
      <c r="E737" s="56" t="s">
        <v>1279</v>
      </c>
      <c r="F737" s="35">
        <v>871.2</v>
      </c>
      <c r="G737" s="56" t="s">
        <v>1023</v>
      </c>
      <c r="H737" s="56" t="s">
        <v>2174</v>
      </c>
      <c r="I737" s="33">
        <v>220</v>
      </c>
      <c r="J737" s="56" t="s">
        <v>356</v>
      </c>
      <c r="K737" s="56" t="s">
        <v>356</v>
      </c>
      <c r="L737" s="56" t="s">
        <v>357</v>
      </c>
      <c r="M737" s="56" t="s">
        <v>458</v>
      </c>
      <c r="N737" s="56" t="s">
        <v>429</v>
      </c>
      <c r="O737" s="32" t="s">
        <v>310</v>
      </c>
      <c r="P737" s="32" t="s">
        <v>265</v>
      </c>
      <c r="Q737" s="45" t="s">
        <v>922</v>
      </c>
      <c r="R737" s="32" t="s">
        <v>254</v>
      </c>
      <c r="S737" s="45" t="s">
        <v>98</v>
      </c>
      <c r="T737" s="42" t="str">
        <f>VLOOKUP(Tabla1[[#This Row],[AREA]],Hoja1!A:B,2,FALSE)</f>
        <v>10. Personas mayores, familia y servicios sociales</v>
      </c>
      <c r="U737" s="45" t="s">
        <v>158</v>
      </c>
      <c r="V737" s="42" t="str">
        <f>VLOOKUP(Tabla1[[#This Row],[PROGRAMA]],Hoja1!A:B,2,FALSE)</f>
        <v>2314. Centro de programas juveniles</v>
      </c>
      <c r="W737" s="45">
        <v>22</v>
      </c>
      <c r="X737" s="45">
        <v>22701</v>
      </c>
    </row>
    <row r="738" spans="1:24" x14ac:dyDescent="0.25">
      <c r="A738" s="33">
        <v>220250001508</v>
      </c>
      <c r="B738" s="56" t="s">
        <v>349</v>
      </c>
      <c r="C738" s="34">
        <v>45707</v>
      </c>
      <c r="D738" s="33">
        <v>22025001423</v>
      </c>
      <c r="E738" s="56" t="s">
        <v>1258</v>
      </c>
      <c r="F738" s="35">
        <v>850</v>
      </c>
      <c r="G738" s="56" t="s">
        <v>272</v>
      </c>
      <c r="H738" s="56" t="s">
        <v>2175</v>
      </c>
      <c r="I738" s="33">
        <v>220</v>
      </c>
      <c r="J738" s="56" t="s">
        <v>615</v>
      </c>
      <c r="K738" s="56" t="s">
        <v>356</v>
      </c>
      <c r="L738" s="56" t="s">
        <v>357</v>
      </c>
      <c r="M738" s="56" t="s">
        <v>458</v>
      </c>
      <c r="N738" s="56" t="s">
        <v>429</v>
      </c>
      <c r="O738" s="32" t="s">
        <v>310</v>
      </c>
      <c r="P738" s="32" t="s">
        <v>265</v>
      </c>
      <c r="Q738" s="45" t="s">
        <v>922</v>
      </c>
      <c r="R738" s="32" t="s">
        <v>254</v>
      </c>
      <c r="S738" s="45" t="s">
        <v>291</v>
      </c>
      <c r="T738" s="42" t="str">
        <f>VLOOKUP(Tabla1[[#This Row],[AREA]],Hoja1!A:B,2,FALSE)</f>
        <v>11. Salud pública y seguridad ciudadana</v>
      </c>
      <c r="U738" s="45" t="s">
        <v>164</v>
      </c>
      <c r="V738" s="42" t="str">
        <f>VLOOKUP(Tabla1[[#This Row],[PROGRAMA]],Hoja1!A:B,2,FALSE)</f>
        <v>3111. Protección de la salubridad pública</v>
      </c>
      <c r="W738" s="45">
        <v>22</v>
      </c>
      <c r="X738" s="45">
        <v>22106</v>
      </c>
    </row>
    <row r="739" spans="1:24" x14ac:dyDescent="0.25">
      <c r="A739" s="33">
        <v>220249000883</v>
      </c>
      <c r="B739" s="56" t="s">
        <v>349</v>
      </c>
      <c r="C739" s="34">
        <v>45658</v>
      </c>
      <c r="D739" s="33">
        <v>22025002101</v>
      </c>
      <c r="E739" s="56" t="s">
        <v>1218</v>
      </c>
      <c r="F739" s="35">
        <v>849.42</v>
      </c>
      <c r="G739" s="56" t="s">
        <v>32</v>
      </c>
      <c r="H739" s="56" t="s">
        <v>2176</v>
      </c>
      <c r="I739" s="33">
        <v>220</v>
      </c>
      <c r="J739" s="56" t="s">
        <v>487</v>
      </c>
      <c r="K739" s="56" t="s">
        <v>411</v>
      </c>
      <c r="L739" s="56" t="s">
        <v>357</v>
      </c>
      <c r="M739" s="56" t="s">
        <v>458</v>
      </c>
      <c r="N739" s="56" t="s">
        <v>429</v>
      </c>
      <c r="O739" s="32" t="s">
        <v>310</v>
      </c>
      <c r="P739" s="32" t="s">
        <v>265</v>
      </c>
      <c r="Q739" s="45" t="s">
        <v>922</v>
      </c>
      <c r="R739" s="32" t="s">
        <v>254</v>
      </c>
      <c r="S739" s="45" t="s">
        <v>94</v>
      </c>
      <c r="T739" s="42" t="str">
        <f>VLOOKUP(Tabla1[[#This Row],[AREA]],Hoja1!A:B,2,FALSE)</f>
        <v>06. Educación y cultura</v>
      </c>
      <c r="U739" s="45" t="s">
        <v>170</v>
      </c>
      <c r="V739" s="42" t="str">
        <f>VLOOKUP(Tabla1[[#This Row],[PROGRAMA]],Hoja1!A:B,2,FALSE)</f>
        <v>3232. Conservación y mantenimiento centros educación infantil y primaria</v>
      </c>
      <c r="W739" s="45">
        <v>21</v>
      </c>
      <c r="X739" s="45">
        <v>213</v>
      </c>
    </row>
    <row r="740" spans="1:24" x14ac:dyDescent="0.25">
      <c r="A740" s="33">
        <v>220250001163</v>
      </c>
      <c r="B740" s="56" t="s">
        <v>349</v>
      </c>
      <c r="C740" s="34">
        <v>45699</v>
      </c>
      <c r="D740" s="33">
        <v>22025000994</v>
      </c>
      <c r="E740" s="56" t="s">
        <v>1206</v>
      </c>
      <c r="F740" s="35">
        <v>6000</v>
      </c>
      <c r="G740" s="56" t="s">
        <v>784</v>
      </c>
      <c r="H740" s="56" t="s">
        <v>2177</v>
      </c>
      <c r="I740" s="33">
        <v>220</v>
      </c>
      <c r="J740" s="56" t="s">
        <v>352</v>
      </c>
      <c r="K740" s="56" t="s">
        <v>352</v>
      </c>
      <c r="L740" s="56" t="s">
        <v>357</v>
      </c>
      <c r="M740" s="56" t="s">
        <v>458</v>
      </c>
      <c r="N740" s="56" t="s">
        <v>429</v>
      </c>
      <c r="O740" s="32" t="s">
        <v>310</v>
      </c>
      <c r="P740" s="32" t="s">
        <v>265</v>
      </c>
      <c r="Q740" s="45" t="s">
        <v>922</v>
      </c>
      <c r="R740" s="32" t="s">
        <v>254</v>
      </c>
      <c r="S740" s="45" t="s">
        <v>98</v>
      </c>
      <c r="T740" s="42" t="str">
        <f>VLOOKUP(Tabla1[[#This Row],[AREA]],Hoja1!A:B,2,FALSE)</f>
        <v>10. Personas mayores, familia y servicios sociales</v>
      </c>
      <c r="U740" s="45" t="s">
        <v>155</v>
      </c>
      <c r="V740" s="42" t="str">
        <f>VLOOKUP(Tabla1[[#This Row],[PROGRAMA]],Hoja1!A:B,2,FALSE)</f>
        <v>2312. Iniciativas sociales</v>
      </c>
      <c r="W740" s="45">
        <v>22</v>
      </c>
      <c r="X740" s="45">
        <v>22606</v>
      </c>
    </row>
    <row r="741" spans="1:24" x14ac:dyDescent="0.25">
      <c r="A741" s="33">
        <v>220249000897</v>
      </c>
      <c r="B741" s="56" t="s">
        <v>349</v>
      </c>
      <c r="C741" s="34">
        <v>45658</v>
      </c>
      <c r="D741" s="33">
        <v>22025002970</v>
      </c>
      <c r="E741" s="56" t="s">
        <v>1220</v>
      </c>
      <c r="F741" s="35">
        <v>824.6</v>
      </c>
      <c r="G741" s="56" t="s">
        <v>1836</v>
      </c>
      <c r="H741" s="56" t="s">
        <v>2178</v>
      </c>
      <c r="I741" s="33">
        <v>220</v>
      </c>
      <c r="J741" s="56" t="s">
        <v>396</v>
      </c>
      <c r="K741" s="56" t="s">
        <v>356</v>
      </c>
      <c r="L741" s="56" t="s">
        <v>357</v>
      </c>
      <c r="M741" s="56" t="s">
        <v>458</v>
      </c>
      <c r="N741" s="56" t="s">
        <v>429</v>
      </c>
      <c r="O741" s="32" t="s">
        <v>310</v>
      </c>
      <c r="P741" s="32" t="s">
        <v>265</v>
      </c>
      <c r="Q741" s="45" t="s">
        <v>922</v>
      </c>
      <c r="R741" s="32" t="s">
        <v>254</v>
      </c>
      <c r="S741" s="45" t="s">
        <v>98</v>
      </c>
      <c r="T741" s="42" t="str">
        <f>VLOOKUP(Tabla1[[#This Row],[AREA]],Hoja1!A:B,2,FALSE)</f>
        <v>10. Personas mayores, familia y servicios sociales</v>
      </c>
      <c r="U741" s="45" t="s">
        <v>155</v>
      </c>
      <c r="V741" s="42" t="str">
        <f>VLOOKUP(Tabla1[[#This Row],[PROGRAMA]],Hoja1!A:B,2,FALSE)</f>
        <v>2312. Iniciativas sociales</v>
      </c>
      <c r="W741" s="45">
        <v>22</v>
      </c>
      <c r="X741" s="45">
        <v>22799</v>
      </c>
    </row>
    <row r="742" spans="1:24" x14ac:dyDescent="0.25">
      <c r="A742" s="33">
        <v>220239000662</v>
      </c>
      <c r="B742" s="56" t="s">
        <v>349</v>
      </c>
      <c r="C742" s="34">
        <v>45658</v>
      </c>
      <c r="D742" s="33">
        <v>22025001730</v>
      </c>
      <c r="E742" s="56" t="s">
        <v>1768</v>
      </c>
      <c r="F742" s="35">
        <v>9147.6</v>
      </c>
      <c r="G742" s="56" t="s">
        <v>614</v>
      </c>
      <c r="H742" s="56" t="s">
        <v>878</v>
      </c>
      <c r="I742" s="33">
        <v>220</v>
      </c>
      <c r="J742" s="56" t="s">
        <v>528</v>
      </c>
      <c r="K742" s="56" t="s">
        <v>352</v>
      </c>
      <c r="L742" s="56" t="s">
        <v>357</v>
      </c>
      <c r="M742" s="56" t="s">
        <v>354</v>
      </c>
      <c r="N742" s="56" t="s">
        <v>355</v>
      </c>
      <c r="O742" s="32" t="s">
        <v>305</v>
      </c>
      <c r="P742" s="32" t="s">
        <v>265</v>
      </c>
      <c r="Q742" s="45" t="s">
        <v>922</v>
      </c>
      <c r="R742" s="32" t="s">
        <v>254</v>
      </c>
      <c r="S742" s="45" t="s">
        <v>89</v>
      </c>
      <c r="T742" s="42" t="str">
        <f>VLOOKUP(Tabla1[[#This Row],[AREA]],Hoja1!A:B,2,FALSE)</f>
        <v>01. Alcaldía</v>
      </c>
      <c r="U742" s="45" t="s">
        <v>211</v>
      </c>
      <c r="V742" s="42" t="str">
        <f>VLOOKUP(Tabla1[[#This Row],[PROGRAMA]],Hoja1!A:B,2,FALSE)</f>
        <v>9206. Archivo municipal</v>
      </c>
      <c r="W742" s="45">
        <v>22</v>
      </c>
      <c r="X742" s="45">
        <v>22799</v>
      </c>
    </row>
    <row r="743" spans="1:24" x14ac:dyDescent="0.25">
      <c r="A743" s="33">
        <v>220249000523</v>
      </c>
      <c r="B743" s="56" t="s">
        <v>349</v>
      </c>
      <c r="C743" s="34">
        <v>45658</v>
      </c>
      <c r="D743" s="33">
        <v>22025002294</v>
      </c>
      <c r="E743" s="56" t="s">
        <v>1471</v>
      </c>
      <c r="F743" s="35">
        <v>2416.54</v>
      </c>
      <c r="G743" s="56" t="s">
        <v>1154</v>
      </c>
      <c r="H743" s="56" t="s">
        <v>1155</v>
      </c>
      <c r="I743" s="33">
        <v>220</v>
      </c>
      <c r="J743" s="56" t="s">
        <v>352</v>
      </c>
      <c r="K743" s="56" t="s">
        <v>352</v>
      </c>
      <c r="L743" s="56" t="s">
        <v>367</v>
      </c>
      <c r="M743" s="56" t="s">
        <v>354</v>
      </c>
      <c r="N743" s="56" t="s">
        <v>355</v>
      </c>
      <c r="O743" s="32" t="s">
        <v>305</v>
      </c>
      <c r="P743" s="32" t="s">
        <v>265</v>
      </c>
      <c r="Q743" s="45" t="s">
        <v>922</v>
      </c>
      <c r="R743" s="32" t="s">
        <v>254</v>
      </c>
      <c r="S743" s="45" t="s">
        <v>95</v>
      </c>
      <c r="T743" s="42" t="str">
        <f>VLOOKUP(Tabla1[[#This Row],[AREA]],Hoja1!A:B,2,FALSE)</f>
        <v>07. Medio ambiente</v>
      </c>
      <c r="U743" s="45" t="s">
        <v>151</v>
      </c>
      <c r="V743" s="42" t="str">
        <f>VLOOKUP(Tabla1[[#This Row],[PROGRAMA]],Hoja1!A:B,2,FALSE)</f>
        <v>1721. Protección del medio ambiente</v>
      </c>
      <c r="W743" s="45">
        <v>21</v>
      </c>
      <c r="X743" s="45">
        <v>213</v>
      </c>
    </row>
    <row r="744" spans="1:24" x14ac:dyDescent="0.25">
      <c r="A744" s="33">
        <v>220229000787</v>
      </c>
      <c r="B744" s="56" t="s">
        <v>349</v>
      </c>
      <c r="C744" s="34">
        <v>45658</v>
      </c>
      <c r="D744" s="33">
        <v>22025001592</v>
      </c>
      <c r="E744" s="56" t="s">
        <v>2138</v>
      </c>
      <c r="F744" s="35">
        <v>9000</v>
      </c>
      <c r="G744" s="56" t="s">
        <v>549</v>
      </c>
      <c r="H744" s="56" t="s">
        <v>550</v>
      </c>
      <c r="I744" s="33">
        <v>220</v>
      </c>
      <c r="J744" s="56" t="s">
        <v>475</v>
      </c>
      <c r="K744" s="56" t="s">
        <v>642</v>
      </c>
      <c r="L744" s="56" t="s">
        <v>357</v>
      </c>
      <c r="M744" s="56" t="s">
        <v>354</v>
      </c>
      <c r="N744" s="56" t="s">
        <v>355</v>
      </c>
      <c r="O744" s="32" t="s">
        <v>305</v>
      </c>
      <c r="P744" s="32" t="s">
        <v>265</v>
      </c>
      <c r="Q744" s="45" t="s">
        <v>922</v>
      </c>
      <c r="R744" s="32" t="s">
        <v>254</v>
      </c>
      <c r="S744" s="45" t="s">
        <v>290</v>
      </c>
      <c r="T744" s="42" t="str">
        <f>VLOOKUP(Tabla1[[#This Row],[AREA]],Hoja1!A:B,2,FALSE)</f>
        <v>05. Comercio, mercados y consumo</v>
      </c>
      <c r="U744" s="45" t="s">
        <v>197</v>
      </c>
      <c r="V744" s="42" t="str">
        <f>VLOOKUP(Tabla1[[#This Row],[PROGRAMA]],Hoja1!A:B,2,FALSE)</f>
        <v>4312. Mercados</v>
      </c>
      <c r="W744" s="45">
        <v>22</v>
      </c>
      <c r="X744" s="45">
        <v>22799</v>
      </c>
    </row>
    <row r="745" spans="1:24" x14ac:dyDescent="0.25">
      <c r="A745" s="33">
        <v>220249000881</v>
      </c>
      <c r="B745" s="56" t="s">
        <v>349</v>
      </c>
      <c r="C745" s="34">
        <v>45658</v>
      </c>
      <c r="D745" s="33">
        <v>22025002099</v>
      </c>
      <c r="E745" s="56" t="s">
        <v>1466</v>
      </c>
      <c r="F745" s="35">
        <v>822.8</v>
      </c>
      <c r="G745" s="56" t="s">
        <v>2180</v>
      </c>
      <c r="H745" s="56" t="s">
        <v>2181</v>
      </c>
      <c r="I745" s="33">
        <v>220</v>
      </c>
      <c r="J745" s="56" t="s">
        <v>2182</v>
      </c>
      <c r="K745" s="56" t="s">
        <v>499</v>
      </c>
      <c r="L745" s="56" t="s">
        <v>357</v>
      </c>
      <c r="M745" s="56" t="s">
        <v>458</v>
      </c>
      <c r="N745" s="56" t="s">
        <v>429</v>
      </c>
      <c r="O745" s="32" t="s">
        <v>310</v>
      </c>
      <c r="P745" s="32" t="s">
        <v>265</v>
      </c>
      <c r="Q745" s="45" t="s">
        <v>922</v>
      </c>
      <c r="R745" s="32" t="s">
        <v>254</v>
      </c>
      <c r="S745" s="45" t="s">
        <v>98</v>
      </c>
      <c r="T745" s="42" t="str">
        <f>VLOOKUP(Tabla1[[#This Row],[AREA]],Hoja1!A:B,2,FALSE)</f>
        <v>10. Personas mayores, familia y servicios sociales</v>
      </c>
      <c r="U745" s="45" t="s">
        <v>159</v>
      </c>
      <c r="V745" s="42" t="str">
        <f>VLOOKUP(Tabla1[[#This Row],[PROGRAMA]],Hoja1!A:B,2,FALSE)</f>
        <v>2315. Políticas de Igualdad e infancia</v>
      </c>
      <c r="W745" s="45">
        <v>22</v>
      </c>
      <c r="X745" s="45">
        <v>22799</v>
      </c>
    </row>
    <row r="746" spans="1:24" x14ac:dyDescent="0.25">
      <c r="A746" s="33">
        <v>220249000743</v>
      </c>
      <c r="B746" s="56" t="s">
        <v>349</v>
      </c>
      <c r="C746" s="34">
        <v>45658</v>
      </c>
      <c r="D746" s="33">
        <v>22025002343</v>
      </c>
      <c r="E746" s="56" t="s">
        <v>1540</v>
      </c>
      <c r="F746" s="35">
        <v>8970.5300000000007</v>
      </c>
      <c r="G746" s="56" t="s">
        <v>2183</v>
      </c>
      <c r="H746" s="56" t="s">
        <v>2184</v>
      </c>
      <c r="I746" s="33">
        <v>220</v>
      </c>
      <c r="J746" s="56" t="s">
        <v>452</v>
      </c>
      <c r="K746" s="56" t="s">
        <v>452</v>
      </c>
      <c r="L746" s="56" t="s">
        <v>357</v>
      </c>
      <c r="M746" s="56" t="s">
        <v>354</v>
      </c>
      <c r="N746" s="56" t="s">
        <v>355</v>
      </c>
      <c r="O746" s="32" t="s">
        <v>305</v>
      </c>
      <c r="P746" s="32" t="s">
        <v>265</v>
      </c>
      <c r="Q746" s="45" t="s">
        <v>922</v>
      </c>
      <c r="R746" s="32" t="s">
        <v>254</v>
      </c>
      <c r="S746" s="45" t="s">
        <v>290</v>
      </c>
      <c r="T746" s="42" t="str">
        <f>VLOOKUP(Tabla1[[#This Row],[AREA]],Hoja1!A:B,2,FALSE)</f>
        <v>05. Comercio, mercados y consumo</v>
      </c>
      <c r="U746" s="45" t="s">
        <v>198</v>
      </c>
      <c r="V746" s="42" t="str">
        <f>VLOOKUP(Tabla1[[#This Row],[PROGRAMA]],Hoja1!A:B,2,FALSE)</f>
        <v>4314. Actuaciones en materia de comercio minorista</v>
      </c>
      <c r="W746" s="45">
        <v>22</v>
      </c>
      <c r="X746" s="45">
        <v>22799</v>
      </c>
    </row>
    <row r="747" spans="1:24" x14ac:dyDescent="0.25">
      <c r="A747" s="33">
        <v>220239000478</v>
      </c>
      <c r="B747" s="56" t="s">
        <v>349</v>
      </c>
      <c r="C747" s="34">
        <v>45658</v>
      </c>
      <c r="D747" s="33">
        <v>22025001682</v>
      </c>
      <c r="E747" s="56" t="s">
        <v>1495</v>
      </c>
      <c r="F747" s="35">
        <v>9090.61</v>
      </c>
      <c r="G747" s="56" t="s">
        <v>52</v>
      </c>
      <c r="H747" s="56" t="s">
        <v>772</v>
      </c>
      <c r="I747" s="33">
        <v>220</v>
      </c>
      <c r="J747" s="56" t="s">
        <v>356</v>
      </c>
      <c r="K747" s="56" t="s">
        <v>352</v>
      </c>
      <c r="L747" s="56" t="s">
        <v>357</v>
      </c>
      <c r="M747" s="56" t="s">
        <v>354</v>
      </c>
      <c r="N747" s="56" t="s">
        <v>355</v>
      </c>
      <c r="O747" s="32" t="s">
        <v>305</v>
      </c>
      <c r="P747" s="32" t="s">
        <v>265</v>
      </c>
      <c r="Q747" s="45" t="s">
        <v>922</v>
      </c>
      <c r="R747" s="32" t="s">
        <v>254</v>
      </c>
      <c r="S747" s="45" t="s">
        <v>92</v>
      </c>
      <c r="T747" s="42" t="str">
        <f>VLOOKUP(Tabla1[[#This Row],[AREA]],Hoja1!A:B,2,FALSE)</f>
        <v>03. Participación ciudadana y deportes</v>
      </c>
      <c r="U747" s="45" t="s">
        <v>215</v>
      </c>
      <c r="V747" s="42" t="str">
        <f>VLOOKUP(Tabla1[[#This Row],[PROGRAMA]],Hoja1!A:B,2,FALSE)</f>
        <v>9241. Participación ciudadana</v>
      </c>
      <c r="W747" s="45">
        <v>21</v>
      </c>
      <c r="X747" s="45">
        <v>213</v>
      </c>
    </row>
    <row r="748" spans="1:24" x14ac:dyDescent="0.25">
      <c r="A748" s="33">
        <v>220250005753</v>
      </c>
      <c r="B748" s="56" t="s">
        <v>349</v>
      </c>
      <c r="C748" s="34">
        <v>45743</v>
      </c>
      <c r="D748" s="33">
        <v>22025002688</v>
      </c>
      <c r="E748" s="56" t="s">
        <v>1373</v>
      </c>
      <c r="F748" s="35">
        <v>807.26</v>
      </c>
      <c r="G748" s="56" t="s">
        <v>1055</v>
      </c>
      <c r="H748" s="56" t="s">
        <v>2185</v>
      </c>
      <c r="I748" s="33">
        <v>220</v>
      </c>
      <c r="J748" s="56" t="s">
        <v>562</v>
      </c>
      <c r="K748" s="56" t="s">
        <v>436</v>
      </c>
      <c r="L748" s="56" t="s">
        <v>367</v>
      </c>
      <c r="M748" s="56" t="s">
        <v>458</v>
      </c>
      <c r="N748" s="56" t="s">
        <v>429</v>
      </c>
      <c r="O748" s="32" t="s">
        <v>310</v>
      </c>
      <c r="P748" s="32" t="s">
        <v>265</v>
      </c>
      <c r="Q748" s="45" t="s">
        <v>922</v>
      </c>
      <c r="R748" s="32" t="s">
        <v>254</v>
      </c>
      <c r="S748" s="45" t="s">
        <v>291</v>
      </c>
      <c r="T748" s="42" t="str">
        <f>VLOOKUP(Tabla1[[#This Row],[AREA]],Hoja1!A:B,2,FALSE)</f>
        <v>11. Salud pública y seguridad ciudadana</v>
      </c>
      <c r="U748" s="45" t="s">
        <v>129</v>
      </c>
      <c r="V748" s="42" t="str">
        <f>VLOOKUP(Tabla1[[#This Row],[PROGRAMA]],Hoja1!A:B,2,FALSE)</f>
        <v>1321. Policía municipal</v>
      </c>
      <c r="W748" s="45">
        <v>22</v>
      </c>
      <c r="X748" s="45">
        <v>22199</v>
      </c>
    </row>
    <row r="749" spans="1:24" x14ac:dyDescent="0.25">
      <c r="A749" s="33">
        <v>220239000443</v>
      </c>
      <c r="B749" s="56" t="s">
        <v>349</v>
      </c>
      <c r="C749" s="34">
        <v>45658</v>
      </c>
      <c r="D749" s="33">
        <v>22025001671</v>
      </c>
      <c r="E749" s="56" t="s">
        <v>1167</v>
      </c>
      <c r="F749" s="35">
        <v>8712</v>
      </c>
      <c r="G749" s="56" t="s">
        <v>418</v>
      </c>
      <c r="H749" s="56" t="s">
        <v>870</v>
      </c>
      <c r="I749" s="33">
        <v>220</v>
      </c>
      <c r="J749" s="56" t="s">
        <v>356</v>
      </c>
      <c r="K749" s="56" t="s">
        <v>356</v>
      </c>
      <c r="L749" s="56" t="s">
        <v>357</v>
      </c>
      <c r="M749" s="56" t="s">
        <v>354</v>
      </c>
      <c r="N749" s="56" t="s">
        <v>355</v>
      </c>
      <c r="O749" s="32" t="s">
        <v>305</v>
      </c>
      <c r="P749" s="32" t="s">
        <v>265</v>
      </c>
      <c r="Q749" s="45" t="s">
        <v>922</v>
      </c>
      <c r="R749" s="32" t="s">
        <v>254</v>
      </c>
      <c r="S749" s="45" t="s">
        <v>98</v>
      </c>
      <c r="T749" s="42" t="str">
        <f>VLOOKUP(Tabla1[[#This Row],[AREA]],Hoja1!A:B,2,FALSE)</f>
        <v>10. Personas mayores, familia y servicios sociales</v>
      </c>
      <c r="U749" s="45" t="s">
        <v>153</v>
      </c>
      <c r="V749" s="42" t="str">
        <f>VLOOKUP(Tabla1[[#This Row],[PROGRAMA]],Hoja1!A:B,2,FALSE)</f>
        <v>2311. Intervención social</v>
      </c>
      <c r="W749" s="45">
        <v>22</v>
      </c>
      <c r="X749" s="45">
        <v>22799</v>
      </c>
    </row>
    <row r="750" spans="1:24" x14ac:dyDescent="0.25">
      <c r="A750" s="33">
        <v>220249000036</v>
      </c>
      <c r="B750" s="56" t="s">
        <v>349</v>
      </c>
      <c r="C750" s="34">
        <v>45658</v>
      </c>
      <c r="D750" s="33">
        <v>22025001824</v>
      </c>
      <c r="E750" s="56" t="s">
        <v>1240</v>
      </c>
      <c r="F750" s="35">
        <v>8599.7999999999993</v>
      </c>
      <c r="G750" s="56" t="s">
        <v>532</v>
      </c>
      <c r="H750" s="56" t="s">
        <v>2186</v>
      </c>
      <c r="I750" s="33">
        <v>220</v>
      </c>
      <c r="J750" s="56" t="s">
        <v>356</v>
      </c>
      <c r="K750" s="56" t="s">
        <v>356</v>
      </c>
      <c r="L750" s="56" t="s">
        <v>357</v>
      </c>
      <c r="M750" s="56" t="s">
        <v>354</v>
      </c>
      <c r="N750" s="56" t="s">
        <v>355</v>
      </c>
      <c r="O750" s="32" t="s">
        <v>305</v>
      </c>
      <c r="P750" s="32" t="s">
        <v>265</v>
      </c>
      <c r="Q750" s="45" t="s">
        <v>922</v>
      </c>
      <c r="R750" s="32" t="s">
        <v>254</v>
      </c>
      <c r="S750" s="45" t="s">
        <v>98</v>
      </c>
      <c r="T750" s="42" t="str">
        <f>VLOOKUP(Tabla1[[#This Row],[AREA]],Hoja1!A:B,2,FALSE)</f>
        <v>10. Personas mayores, familia y servicios sociales</v>
      </c>
      <c r="U750" s="45" t="s">
        <v>158</v>
      </c>
      <c r="V750" s="42" t="str">
        <f>VLOOKUP(Tabla1[[#This Row],[PROGRAMA]],Hoja1!A:B,2,FALSE)</f>
        <v>2314. Centro de programas juveniles</v>
      </c>
      <c r="W750" s="45">
        <v>22</v>
      </c>
      <c r="X750" s="45">
        <v>22799</v>
      </c>
    </row>
    <row r="751" spans="1:24" x14ac:dyDescent="0.25">
      <c r="A751" s="33">
        <v>220249000842</v>
      </c>
      <c r="B751" s="56" t="s">
        <v>349</v>
      </c>
      <c r="C751" s="34">
        <v>45658</v>
      </c>
      <c r="D751" s="33">
        <v>22025002388</v>
      </c>
      <c r="E751" s="56" t="s">
        <v>1218</v>
      </c>
      <c r="F751" s="35">
        <v>8346.76</v>
      </c>
      <c r="G751" s="56" t="s">
        <v>32</v>
      </c>
      <c r="H751" s="56" t="s">
        <v>2187</v>
      </c>
      <c r="I751" s="33">
        <v>220</v>
      </c>
      <c r="J751" s="56" t="s">
        <v>487</v>
      </c>
      <c r="K751" s="56" t="s">
        <v>411</v>
      </c>
      <c r="L751" s="56" t="s">
        <v>357</v>
      </c>
      <c r="M751" s="56" t="s">
        <v>354</v>
      </c>
      <c r="N751" s="56" t="s">
        <v>380</v>
      </c>
      <c r="O751" s="32" t="s">
        <v>305</v>
      </c>
      <c r="P751" s="32" t="s">
        <v>265</v>
      </c>
      <c r="Q751" s="45" t="s">
        <v>922</v>
      </c>
      <c r="R751" s="32" t="s">
        <v>254</v>
      </c>
      <c r="S751" s="45" t="s">
        <v>94</v>
      </c>
      <c r="T751" s="42" t="str">
        <f>VLOOKUP(Tabla1[[#This Row],[AREA]],Hoja1!A:B,2,FALSE)</f>
        <v>06. Educación y cultura</v>
      </c>
      <c r="U751" s="45" t="s">
        <v>170</v>
      </c>
      <c r="V751" s="42" t="str">
        <f>VLOOKUP(Tabla1[[#This Row],[PROGRAMA]],Hoja1!A:B,2,FALSE)</f>
        <v>3232. Conservación y mantenimiento centros educación infantil y primaria</v>
      </c>
      <c r="W751" s="45">
        <v>21</v>
      </c>
      <c r="X751" s="45">
        <v>213</v>
      </c>
    </row>
    <row r="752" spans="1:24" x14ac:dyDescent="0.25">
      <c r="A752" s="33">
        <v>220249000565</v>
      </c>
      <c r="B752" s="56" t="s">
        <v>349</v>
      </c>
      <c r="C752" s="34">
        <v>45658</v>
      </c>
      <c r="D752" s="33">
        <v>22025001961</v>
      </c>
      <c r="E752" s="56" t="s">
        <v>2138</v>
      </c>
      <c r="F752" s="35">
        <v>8981.23</v>
      </c>
      <c r="G752" s="56" t="s">
        <v>732</v>
      </c>
      <c r="H752" s="56" t="s">
        <v>2188</v>
      </c>
      <c r="I752" s="33">
        <v>220</v>
      </c>
      <c r="J752" s="56" t="s">
        <v>513</v>
      </c>
      <c r="K752" s="56" t="s">
        <v>356</v>
      </c>
      <c r="L752" s="56" t="s">
        <v>367</v>
      </c>
      <c r="M752" s="56" t="s">
        <v>354</v>
      </c>
      <c r="N752" s="56" t="s">
        <v>380</v>
      </c>
      <c r="O752" s="32" t="s">
        <v>305</v>
      </c>
      <c r="P752" s="32" t="s">
        <v>265</v>
      </c>
      <c r="Q752" s="45" t="s">
        <v>922</v>
      </c>
      <c r="R752" s="32" t="s">
        <v>254</v>
      </c>
      <c r="S752" s="45" t="s">
        <v>290</v>
      </c>
      <c r="T752" s="42" t="str">
        <f>VLOOKUP(Tabla1[[#This Row],[AREA]],Hoja1!A:B,2,FALSE)</f>
        <v>05. Comercio, mercados y consumo</v>
      </c>
      <c r="U752" s="45" t="s">
        <v>197</v>
      </c>
      <c r="V752" s="42" t="str">
        <f>VLOOKUP(Tabla1[[#This Row],[PROGRAMA]],Hoja1!A:B,2,FALSE)</f>
        <v>4312. Mercados</v>
      </c>
      <c r="W752" s="45">
        <v>22</v>
      </c>
      <c r="X752" s="45">
        <v>22799</v>
      </c>
    </row>
    <row r="753" spans="1:24" x14ac:dyDescent="0.25">
      <c r="A753" s="33">
        <v>220239000924</v>
      </c>
      <c r="B753" s="56" t="s">
        <v>349</v>
      </c>
      <c r="C753" s="34">
        <v>45658</v>
      </c>
      <c r="D753" s="33">
        <v>22025001758</v>
      </c>
      <c r="E753" s="56" t="s">
        <v>1271</v>
      </c>
      <c r="F753" s="35">
        <v>2196.73</v>
      </c>
      <c r="G753" s="56" t="s">
        <v>461</v>
      </c>
      <c r="H753" s="56" t="s">
        <v>880</v>
      </c>
      <c r="I753" s="33">
        <v>220</v>
      </c>
      <c r="J753" s="56" t="s">
        <v>462</v>
      </c>
      <c r="K753" s="56" t="s">
        <v>356</v>
      </c>
      <c r="L753" s="56" t="s">
        <v>357</v>
      </c>
      <c r="M753" s="56" t="s">
        <v>354</v>
      </c>
      <c r="N753" s="56" t="s">
        <v>355</v>
      </c>
      <c r="O753" s="32" t="s">
        <v>305</v>
      </c>
      <c r="P753" s="32" t="s">
        <v>265</v>
      </c>
      <c r="Q753" s="45" t="s">
        <v>922</v>
      </c>
      <c r="R753" s="32" t="s">
        <v>254</v>
      </c>
      <c r="S753" s="45" t="s">
        <v>93</v>
      </c>
      <c r="T753" s="42" t="str">
        <f>VLOOKUP(Tabla1[[#This Row],[AREA]],Hoja1!A:B,2,FALSE)</f>
        <v>04. Hacienda, personal y modernización administrativa</v>
      </c>
      <c r="U753" s="45" t="s">
        <v>209</v>
      </c>
      <c r="V753" s="42" t="str">
        <f>VLOOKUP(Tabla1[[#This Row],[PROGRAMA]],Hoja1!A:B,2,FALSE)</f>
        <v>9204. Tecnologías de la información y comunicación</v>
      </c>
      <c r="W753" s="45">
        <v>21</v>
      </c>
      <c r="X753" s="45">
        <v>216</v>
      </c>
    </row>
    <row r="754" spans="1:24" x14ac:dyDescent="0.25">
      <c r="A754" s="33">
        <v>220250001287</v>
      </c>
      <c r="B754" s="56" t="s">
        <v>349</v>
      </c>
      <c r="C754" s="34">
        <v>45702</v>
      </c>
      <c r="D754" s="33">
        <v>22025001333</v>
      </c>
      <c r="E754" s="56" t="s">
        <v>2146</v>
      </c>
      <c r="F754" s="35">
        <v>804.65</v>
      </c>
      <c r="G754" s="56" t="s">
        <v>2190</v>
      </c>
      <c r="H754" s="56" t="s">
        <v>2191</v>
      </c>
      <c r="I754" s="33">
        <v>220</v>
      </c>
      <c r="J754" s="56" t="s">
        <v>356</v>
      </c>
      <c r="K754" s="56" t="s">
        <v>356</v>
      </c>
      <c r="L754" s="56" t="s">
        <v>367</v>
      </c>
      <c r="M754" s="56" t="s">
        <v>458</v>
      </c>
      <c r="N754" s="56" t="s">
        <v>429</v>
      </c>
      <c r="O754" s="32" t="s">
        <v>310</v>
      </c>
      <c r="P754" s="32" t="s">
        <v>265</v>
      </c>
      <c r="Q754" s="45" t="s">
        <v>922</v>
      </c>
      <c r="R754" s="32" t="s">
        <v>254</v>
      </c>
      <c r="S754" s="45" t="s">
        <v>89</v>
      </c>
      <c r="T754" s="42" t="str">
        <f>VLOOKUP(Tabla1[[#This Row],[AREA]],Hoja1!A:B,2,FALSE)</f>
        <v>01. Alcaldía</v>
      </c>
      <c r="U754" s="45" t="s">
        <v>212</v>
      </c>
      <c r="V754" s="42" t="str">
        <f>VLOOKUP(Tabla1[[#This Row],[PROGRAMA]],Hoja1!A:B,2,FALSE)</f>
        <v>9207. Gobierno y relaciones</v>
      </c>
      <c r="W754" s="45">
        <v>22</v>
      </c>
      <c r="X754" s="45">
        <v>22699</v>
      </c>
    </row>
    <row r="755" spans="1:24" x14ac:dyDescent="0.25">
      <c r="A755" s="33">
        <v>220250001175</v>
      </c>
      <c r="B755" s="56" t="s">
        <v>349</v>
      </c>
      <c r="C755" s="34">
        <v>45699</v>
      </c>
      <c r="D755" s="33">
        <v>22025000752</v>
      </c>
      <c r="E755" s="56" t="s">
        <v>1510</v>
      </c>
      <c r="F755" s="35">
        <v>786.5</v>
      </c>
      <c r="G755" s="56" t="s">
        <v>25</v>
      </c>
      <c r="H755" s="56" t="s">
        <v>2192</v>
      </c>
      <c r="I755" s="33">
        <v>220</v>
      </c>
      <c r="J755" s="56" t="s">
        <v>356</v>
      </c>
      <c r="K755" s="56" t="s">
        <v>356</v>
      </c>
      <c r="L755" s="56" t="s">
        <v>367</v>
      </c>
      <c r="M755" s="56" t="s">
        <v>458</v>
      </c>
      <c r="N755" s="56" t="s">
        <v>429</v>
      </c>
      <c r="O755" s="32" t="s">
        <v>310</v>
      </c>
      <c r="P755" s="32" t="s">
        <v>265</v>
      </c>
      <c r="Q755" s="45" t="s">
        <v>922</v>
      </c>
      <c r="R755" s="32" t="s">
        <v>254</v>
      </c>
      <c r="S755" s="45" t="s">
        <v>97</v>
      </c>
      <c r="T755" s="42" t="str">
        <f>VLOOKUP(Tabla1[[#This Row],[AREA]],Hoja1!A:B,2,FALSE)</f>
        <v>09. Turismo, eventos y marca ciudad</v>
      </c>
      <c r="U755" s="45" t="s">
        <v>199</v>
      </c>
      <c r="V755" s="42" t="str">
        <f>VLOOKUP(Tabla1[[#This Row],[PROGRAMA]],Hoja1!A:B,2,FALSE)</f>
        <v>4321. Turismo</v>
      </c>
      <c r="W755" s="45">
        <v>22</v>
      </c>
      <c r="X755" s="45">
        <v>22699</v>
      </c>
    </row>
    <row r="756" spans="1:24" x14ac:dyDescent="0.25">
      <c r="A756" s="33">
        <v>220250006405</v>
      </c>
      <c r="B756" s="56" t="s">
        <v>526</v>
      </c>
      <c r="C756" s="34">
        <v>45744</v>
      </c>
      <c r="D756" s="33">
        <v>22025001125</v>
      </c>
      <c r="E756" s="56" t="s">
        <v>1269</v>
      </c>
      <c r="F756" s="35">
        <v>124.63</v>
      </c>
      <c r="G756" s="56" t="s">
        <v>598</v>
      </c>
      <c r="H756" s="56" t="s">
        <v>2193</v>
      </c>
      <c r="I756" s="33">
        <v>300</v>
      </c>
      <c r="J756" s="56" t="s">
        <v>356</v>
      </c>
      <c r="K756" s="56" t="s">
        <v>356</v>
      </c>
      <c r="L756" s="56" t="s">
        <v>367</v>
      </c>
      <c r="M756" s="56" t="s">
        <v>354</v>
      </c>
      <c r="N756" s="56" t="s">
        <v>355</v>
      </c>
      <c r="O756" s="32" t="s">
        <v>309</v>
      </c>
      <c r="P756" s="32" t="s">
        <v>265</v>
      </c>
      <c r="Q756" s="45" t="s">
        <v>922</v>
      </c>
      <c r="R756" s="32" t="s">
        <v>254</v>
      </c>
      <c r="S756" s="45" t="s">
        <v>291</v>
      </c>
      <c r="T756" s="42" t="str">
        <f>VLOOKUP(Tabla1[[#This Row],[AREA]],Hoja1!A:B,2,FALSE)</f>
        <v>11. Salud pública y seguridad ciudadana</v>
      </c>
      <c r="U756" s="45" t="s">
        <v>141</v>
      </c>
      <c r="V756" s="42" t="str">
        <f>VLOOKUP(Tabla1[[#This Row],[PROGRAMA]],Hoja1!A:B,2,FALSE)</f>
        <v>1621. Recogida de residuos</v>
      </c>
      <c r="W756" s="45">
        <v>22</v>
      </c>
      <c r="X756" s="45">
        <v>22103</v>
      </c>
    </row>
    <row r="757" spans="1:24" x14ac:dyDescent="0.25">
      <c r="A757" s="33">
        <v>220250006801</v>
      </c>
      <c r="B757" s="56" t="s">
        <v>526</v>
      </c>
      <c r="C757" s="34">
        <v>45744</v>
      </c>
      <c r="D757" s="33">
        <v>22025001125</v>
      </c>
      <c r="E757" s="56" t="s">
        <v>1269</v>
      </c>
      <c r="F757" s="35">
        <v>471.9</v>
      </c>
      <c r="G757" s="56" t="s">
        <v>599</v>
      </c>
      <c r="H757" s="56" t="s">
        <v>1118</v>
      </c>
      <c r="I757" s="33">
        <v>300</v>
      </c>
      <c r="J757" s="56" t="s">
        <v>372</v>
      </c>
      <c r="K757" s="56" t="s">
        <v>372</v>
      </c>
      <c r="L757" s="56" t="s">
        <v>367</v>
      </c>
      <c r="M757" s="56" t="s">
        <v>354</v>
      </c>
      <c r="N757" s="56" t="s">
        <v>355</v>
      </c>
      <c r="O757" s="32" t="s">
        <v>309</v>
      </c>
      <c r="P757" s="32" t="s">
        <v>265</v>
      </c>
      <c r="Q757" s="45" t="s">
        <v>922</v>
      </c>
      <c r="R757" s="32" t="s">
        <v>254</v>
      </c>
      <c r="S757" s="45" t="s">
        <v>291</v>
      </c>
      <c r="T757" s="42" t="str">
        <f>VLOOKUP(Tabla1[[#This Row],[AREA]],Hoja1!A:B,2,FALSE)</f>
        <v>11. Salud pública y seguridad ciudadana</v>
      </c>
      <c r="U757" s="45" t="s">
        <v>141</v>
      </c>
      <c r="V757" s="42" t="str">
        <f>VLOOKUP(Tabla1[[#This Row],[PROGRAMA]],Hoja1!A:B,2,FALSE)</f>
        <v>1621. Recogida de residuos</v>
      </c>
      <c r="W757" s="45">
        <v>22</v>
      </c>
      <c r="X757" s="45">
        <v>22103</v>
      </c>
    </row>
    <row r="758" spans="1:24" x14ac:dyDescent="0.25">
      <c r="A758" s="33">
        <v>220250006427</v>
      </c>
      <c r="B758" s="56" t="s">
        <v>526</v>
      </c>
      <c r="C758" s="34">
        <v>45744</v>
      </c>
      <c r="D758" s="33">
        <v>22025001125</v>
      </c>
      <c r="E758" s="56" t="s">
        <v>1269</v>
      </c>
      <c r="F758" s="35">
        <v>566.28</v>
      </c>
      <c r="G758" s="56" t="s">
        <v>599</v>
      </c>
      <c r="H758" s="56" t="s">
        <v>1118</v>
      </c>
      <c r="I758" s="33">
        <v>300</v>
      </c>
      <c r="J758" s="56" t="s">
        <v>372</v>
      </c>
      <c r="K758" s="56" t="s">
        <v>372</v>
      </c>
      <c r="L758" s="56" t="s">
        <v>367</v>
      </c>
      <c r="M758" s="56" t="s">
        <v>354</v>
      </c>
      <c r="N758" s="56" t="s">
        <v>355</v>
      </c>
      <c r="O758" s="32" t="s">
        <v>309</v>
      </c>
      <c r="P758" s="32" t="s">
        <v>265</v>
      </c>
      <c r="Q758" s="45" t="s">
        <v>922</v>
      </c>
      <c r="R758" s="32" t="s">
        <v>254</v>
      </c>
      <c r="S758" s="45" t="s">
        <v>291</v>
      </c>
      <c r="T758" s="42" t="str">
        <f>VLOOKUP(Tabla1[[#This Row],[AREA]],Hoja1!A:B,2,FALSE)</f>
        <v>11. Salud pública y seguridad ciudadana</v>
      </c>
      <c r="U758" s="45" t="s">
        <v>141</v>
      </c>
      <c r="V758" s="42" t="str">
        <f>VLOOKUP(Tabla1[[#This Row],[PROGRAMA]],Hoja1!A:B,2,FALSE)</f>
        <v>1621. Recogida de residuos</v>
      </c>
      <c r="W758" s="45">
        <v>22</v>
      </c>
      <c r="X758" s="45">
        <v>22103</v>
      </c>
    </row>
    <row r="759" spans="1:24" x14ac:dyDescent="0.25">
      <c r="A759" s="33">
        <v>220250006807</v>
      </c>
      <c r="B759" s="56" t="s">
        <v>526</v>
      </c>
      <c r="C759" s="34">
        <v>45744</v>
      </c>
      <c r="D759" s="33">
        <v>22025001125</v>
      </c>
      <c r="E759" s="56" t="s">
        <v>1269</v>
      </c>
      <c r="F759" s="35">
        <v>653.4</v>
      </c>
      <c r="G759" s="56" t="s">
        <v>599</v>
      </c>
      <c r="H759" s="56" t="s">
        <v>2194</v>
      </c>
      <c r="I759" s="33">
        <v>300</v>
      </c>
      <c r="J759" s="56" t="s">
        <v>372</v>
      </c>
      <c r="K759" s="56" t="s">
        <v>372</v>
      </c>
      <c r="L759" s="56" t="s">
        <v>367</v>
      </c>
      <c r="M759" s="56" t="s">
        <v>354</v>
      </c>
      <c r="N759" s="56" t="s">
        <v>355</v>
      </c>
      <c r="O759" s="32" t="s">
        <v>309</v>
      </c>
      <c r="P759" s="32" t="s">
        <v>265</v>
      </c>
      <c r="Q759" s="45" t="s">
        <v>922</v>
      </c>
      <c r="R759" s="32" t="s">
        <v>254</v>
      </c>
      <c r="S759" s="45" t="s">
        <v>291</v>
      </c>
      <c r="T759" s="42" t="str">
        <f>VLOOKUP(Tabla1[[#This Row],[AREA]],Hoja1!A:B,2,FALSE)</f>
        <v>11. Salud pública y seguridad ciudadana</v>
      </c>
      <c r="U759" s="45" t="s">
        <v>141</v>
      </c>
      <c r="V759" s="42" t="str">
        <f>VLOOKUP(Tabla1[[#This Row],[PROGRAMA]],Hoja1!A:B,2,FALSE)</f>
        <v>1621. Recogida de residuos</v>
      </c>
      <c r="W759" s="45">
        <v>22</v>
      </c>
      <c r="X759" s="45">
        <v>22103</v>
      </c>
    </row>
    <row r="760" spans="1:24" x14ac:dyDescent="0.25">
      <c r="A760" s="33">
        <v>220250006805</v>
      </c>
      <c r="B760" s="56" t="s">
        <v>526</v>
      </c>
      <c r="C760" s="34">
        <v>45744</v>
      </c>
      <c r="D760" s="33">
        <v>22025001125</v>
      </c>
      <c r="E760" s="56" t="s">
        <v>1269</v>
      </c>
      <c r="F760" s="35">
        <v>941.91</v>
      </c>
      <c r="G760" s="56" t="s">
        <v>599</v>
      </c>
      <c r="H760" s="56" t="s">
        <v>1118</v>
      </c>
      <c r="I760" s="33">
        <v>300</v>
      </c>
      <c r="J760" s="56" t="s">
        <v>372</v>
      </c>
      <c r="K760" s="56" t="s">
        <v>372</v>
      </c>
      <c r="L760" s="56" t="s">
        <v>367</v>
      </c>
      <c r="M760" s="56" t="s">
        <v>354</v>
      </c>
      <c r="N760" s="56" t="s">
        <v>355</v>
      </c>
      <c r="O760" s="32" t="s">
        <v>309</v>
      </c>
      <c r="P760" s="32" t="s">
        <v>265</v>
      </c>
      <c r="Q760" s="45" t="s">
        <v>922</v>
      </c>
      <c r="R760" s="32" t="s">
        <v>254</v>
      </c>
      <c r="S760" s="45" t="s">
        <v>291</v>
      </c>
      <c r="T760" s="42" t="str">
        <f>VLOOKUP(Tabla1[[#This Row],[AREA]],Hoja1!A:B,2,FALSE)</f>
        <v>11. Salud pública y seguridad ciudadana</v>
      </c>
      <c r="U760" s="45" t="s">
        <v>141</v>
      </c>
      <c r="V760" s="42" t="str">
        <f>VLOOKUP(Tabla1[[#This Row],[PROGRAMA]],Hoja1!A:B,2,FALSE)</f>
        <v>1621. Recogida de residuos</v>
      </c>
      <c r="W760" s="45">
        <v>22</v>
      </c>
      <c r="X760" s="45">
        <v>22103</v>
      </c>
    </row>
    <row r="761" spans="1:24" x14ac:dyDescent="0.25">
      <c r="A761" s="33">
        <v>220250006803</v>
      </c>
      <c r="B761" s="56" t="s">
        <v>526</v>
      </c>
      <c r="C761" s="34">
        <v>45744</v>
      </c>
      <c r="D761" s="33">
        <v>22025001125</v>
      </c>
      <c r="E761" s="56" t="s">
        <v>1269</v>
      </c>
      <c r="F761" s="35">
        <v>1306.8</v>
      </c>
      <c r="G761" s="56" t="s">
        <v>599</v>
      </c>
      <c r="H761" s="56" t="s">
        <v>2194</v>
      </c>
      <c r="I761" s="33">
        <v>300</v>
      </c>
      <c r="J761" s="56" t="s">
        <v>372</v>
      </c>
      <c r="K761" s="56" t="s">
        <v>372</v>
      </c>
      <c r="L761" s="56" t="s">
        <v>367</v>
      </c>
      <c r="M761" s="56" t="s">
        <v>354</v>
      </c>
      <c r="N761" s="56" t="s">
        <v>355</v>
      </c>
      <c r="O761" s="32" t="s">
        <v>309</v>
      </c>
      <c r="P761" s="32" t="s">
        <v>265</v>
      </c>
      <c r="Q761" s="45" t="s">
        <v>922</v>
      </c>
      <c r="R761" s="32" t="s">
        <v>254</v>
      </c>
      <c r="S761" s="45" t="s">
        <v>291</v>
      </c>
      <c r="T761" s="42" t="str">
        <f>VLOOKUP(Tabla1[[#This Row],[AREA]],Hoja1!A:B,2,FALSE)</f>
        <v>11. Salud pública y seguridad ciudadana</v>
      </c>
      <c r="U761" s="45" t="s">
        <v>141</v>
      </c>
      <c r="V761" s="42" t="str">
        <f>VLOOKUP(Tabla1[[#This Row],[PROGRAMA]],Hoja1!A:B,2,FALSE)</f>
        <v>1621. Recogida de residuos</v>
      </c>
      <c r="W761" s="45">
        <v>22</v>
      </c>
      <c r="X761" s="45">
        <v>22103</v>
      </c>
    </row>
    <row r="762" spans="1:24" x14ac:dyDescent="0.25">
      <c r="A762" s="33">
        <v>220250006497</v>
      </c>
      <c r="B762" s="56" t="s">
        <v>526</v>
      </c>
      <c r="C762" s="34">
        <v>45744</v>
      </c>
      <c r="D762" s="33">
        <v>22025001125</v>
      </c>
      <c r="E762" s="56" t="s">
        <v>1269</v>
      </c>
      <c r="F762" s="35">
        <v>1799.88</v>
      </c>
      <c r="G762" s="56" t="s">
        <v>599</v>
      </c>
      <c r="H762" s="56" t="s">
        <v>2195</v>
      </c>
      <c r="I762" s="33">
        <v>300</v>
      </c>
      <c r="J762" s="56" t="s">
        <v>372</v>
      </c>
      <c r="K762" s="56" t="s">
        <v>372</v>
      </c>
      <c r="L762" s="56" t="s">
        <v>367</v>
      </c>
      <c r="M762" s="56" t="s">
        <v>354</v>
      </c>
      <c r="N762" s="56" t="s">
        <v>355</v>
      </c>
      <c r="O762" s="32" t="s">
        <v>309</v>
      </c>
      <c r="P762" s="32" t="s">
        <v>265</v>
      </c>
      <c r="Q762" s="45" t="s">
        <v>922</v>
      </c>
      <c r="R762" s="32" t="s">
        <v>254</v>
      </c>
      <c r="S762" s="45" t="s">
        <v>291</v>
      </c>
      <c r="T762" s="42" t="str">
        <f>VLOOKUP(Tabla1[[#This Row],[AREA]],Hoja1!A:B,2,FALSE)</f>
        <v>11. Salud pública y seguridad ciudadana</v>
      </c>
      <c r="U762" s="45" t="s">
        <v>141</v>
      </c>
      <c r="V762" s="42" t="str">
        <f>VLOOKUP(Tabla1[[#This Row],[PROGRAMA]],Hoja1!A:B,2,FALSE)</f>
        <v>1621. Recogida de residuos</v>
      </c>
      <c r="W762" s="45">
        <v>22</v>
      </c>
      <c r="X762" s="45">
        <v>22103</v>
      </c>
    </row>
    <row r="763" spans="1:24" x14ac:dyDescent="0.25">
      <c r="A763" s="33">
        <v>220250001718</v>
      </c>
      <c r="B763" s="56" t="s">
        <v>349</v>
      </c>
      <c r="C763" s="34">
        <v>45716</v>
      </c>
      <c r="D763" s="33">
        <v>22025001945</v>
      </c>
      <c r="E763" s="56" t="s">
        <v>2138</v>
      </c>
      <c r="F763" s="35">
        <v>765.01</v>
      </c>
      <c r="G763" s="56" t="s">
        <v>1102</v>
      </c>
      <c r="H763" s="56" t="s">
        <v>2196</v>
      </c>
      <c r="I763" s="33">
        <v>220</v>
      </c>
      <c r="J763" s="56" t="s">
        <v>924</v>
      </c>
      <c r="K763" s="56" t="s">
        <v>356</v>
      </c>
      <c r="L763" s="56" t="s">
        <v>357</v>
      </c>
      <c r="M763" s="56" t="s">
        <v>458</v>
      </c>
      <c r="N763" s="56" t="s">
        <v>429</v>
      </c>
      <c r="O763" s="32" t="s">
        <v>310</v>
      </c>
      <c r="P763" s="32" t="s">
        <v>265</v>
      </c>
      <c r="Q763" s="45" t="s">
        <v>922</v>
      </c>
      <c r="R763" s="32" t="s">
        <v>254</v>
      </c>
      <c r="S763" s="45" t="s">
        <v>290</v>
      </c>
      <c r="T763" s="42" t="str">
        <f>VLOOKUP(Tabla1[[#This Row],[AREA]],Hoja1!A:B,2,FALSE)</f>
        <v>05. Comercio, mercados y consumo</v>
      </c>
      <c r="U763" s="45" t="s">
        <v>197</v>
      </c>
      <c r="V763" s="42" t="str">
        <f>VLOOKUP(Tabla1[[#This Row],[PROGRAMA]],Hoja1!A:B,2,FALSE)</f>
        <v>4312. Mercados</v>
      </c>
      <c r="W763" s="45">
        <v>22</v>
      </c>
      <c r="X763" s="45">
        <v>22799</v>
      </c>
    </row>
    <row r="764" spans="1:24" x14ac:dyDescent="0.25">
      <c r="A764" s="33">
        <v>220249000061</v>
      </c>
      <c r="B764" s="56" t="s">
        <v>349</v>
      </c>
      <c r="C764" s="34">
        <v>45658</v>
      </c>
      <c r="D764" s="33">
        <v>22025001831</v>
      </c>
      <c r="E764" s="56" t="s">
        <v>1271</v>
      </c>
      <c r="F764" s="35">
        <v>7531.01</v>
      </c>
      <c r="G764" s="56" t="s">
        <v>368</v>
      </c>
      <c r="H764" s="56" t="s">
        <v>777</v>
      </c>
      <c r="I764" s="33">
        <v>220</v>
      </c>
      <c r="J764" s="56" t="s">
        <v>356</v>
      </c>
      <c r="K764" s="56" t="s">
        <v>356</v>
      </c>
      <c r="L764" s="56" t="s">
        <v>357</v>
      </c>
      <c r="M764" s="56" t="s">
        <v>354</v>
      </c>
      <c r="N764" s="56" t="s">
        <v>355</v>
      </c>
      <c r="O764" s="32" t="s">
        <v>305</v>
      </c>
      <c r="P764" s="32" t="s">
        <v>265</v>
      </c>
      <c r="Q764" s="45" t="s">
        <v>922</v>
      </c>
      <c r="R764" s="32" t="s">
        <v>254</v>
      </c>
      <c r="S764" s="45" t="s">
        <v>93</v>
      </c>
      <c r="T764" s="42" t="str">
        <f>VLOOKUP(Tabla1[[#This Row],[AREA]],Hoja1!A:B,2,FALSE)</f>
        <v>04. Hacienda, personal y modernización administrativa</v>
      </c>
      <c r="U764" s="45" t="s">
        <v>209</v>
      </c>
      <c r="V764" s="42" t="str">
        <f>VLOOKUP(Tabla1[[#This Row],[PROGRAMA]],Hoja1!A:B,2,FALSE)</f>
        <v>9204. Tecnologías de la información y comunicación</v>
      </c>
      <c r="W764" s="45">
        <v>21</v>
      </c>
      <c r="X764" s="45">
        <v>216</v>
      </c>
    </row>
    <row r="765" spans="1:24" x14ac:dyDescent="0.25">
      <c r="A765" s="33">
        <v>220250004898</v>
      </c>
      <c r="B765" s="56" t="s">
        <v>349</v>
      </c>
      <c r="C765" s="34">
        <v>45735</v>
      </c>
      <c r="D765" s="33">
        <v>22025002580</v>
      </c>
      <c r="E765" s="56" t="s">
        <v>1346</v>
      </c>
      <c r="F765" s="35">
        <v>756.25</v>
      </c>
      <c r="G765" s="56" t="s">
        <v>14</v>
      </c>
      <c r="H765" s="56" t="s">
        <v>2200</v>
      </c>
      <c r="I765" s="33">
        <v>220</v>
      </c>
      <c r="J765" s="56" t="s">
        <v>356</v>
      </c>
      <c r="K765" s="56" t="s">
        <v>356</v>
      </c>
      <c r="L765" s="56" t="s">
        <v>357</v>
      </c>
      <c r="M765" s="56" t="s">
        <v>458</v>
      </c>
      <c r="N765" s="56" t="s">
        <v>429</v>
      </c>
      <c r="O765" s="32" t="s">
        <v>310</v>
      </c>
      <c r="P765" s="32" t="s">
        <v>265</v>
      </c>
      <c r="Q765" s="45" t="s">
        <v>922</v>
      </c>
      <c r="R765" s="32" t="s">
        <v>254</v>
      </c>
      <c r="S765" s="45" t="s">
        <v>98</v>
      </c>
      <c r="T765" s="42" t="str">
        <f>VLOOKUP(Tabla1[[#This Row],[AREA]],Hoja1!A:B,2,FALSE)</f>
        <v>10. Personas mayores, familia y servicios sociales</v>
      </c>
      <c r="U765" s="45" t="s">
        <v>153</v>
      </c>
      <c r="V765" s="42" t="str">
        <f>VLOOKUP(Tabla1[[#This Row],[PROGRAMA]],Hoja1!A:B,2,FALSE)</f>
        <v>2311. Intervención social</v>
      </c>
      <c r="W765" s="45">
        <v>21</v>
      </c>
      <c r="X765" s="45">
        <v>213</v>
      </c>
    </row>
    <row r="766" spans="1:24" x14ac:dyDescent="0.25">
      <c r="A766" s="33">
        <v>220250001721</v>
      </c>
      <c r="B766" s="56" t="s">
        <v>349</v>
      </c>
      <c r="C766" s="34">
        <v>45716</v>
      </c>
      <c r="D766" s="33">
        <v>22025001371</v>
      </c>
      <c r="E766" s="56" t="s">
        <v>1493</v>
      </c>
      <c r="F766" s="35">
        <v>752.33</v>
      </c>
      <c r="G766" s="56" t="s">
        <v>1158</v>
      </c>
      <c r="H766" s="56" t="s">
        <v>2201</v>
      </c>
      <c r="I766" s="33">
        <v>220</v>
      </c>
      <c r="J766" s="56" t="s">
        <v>356</v>
      </c>
      <c r="K766" s="56" t="s">
        <v>356</v>
      </c>
      <c r="L766" s="56" t="s">
        <v>367</v>
      </c>
      <c r="M766" s="56" t="s">
        <v>458</v>
      </c>
      <c r="N766" s="56" t="s">
        <v>429</v>
      </c>
      <c r="O766" s="32" t="s">
        <v>310</v>
      </c>
      <c r="P766" s="32" t="s">
        <v>265</v>
      </c>
      <c r="Q766" s="45" t="s">
        <v>922</v>
      </c>
      <c r="R766" s="32" t="s">
        <v>254</v>
      </c>
      <c r="S766" s="45" t="s">
        <v>91</v>
      </c>
      <c r="T766" s="42" t="str">
        <f>VLOOKUP(Tabla1[[#This Row],[AREA]],Hoja1!A:B,2,FALSE)</f>
        <v>02. Urbanismo y vivienda</v>
      </c>
      <c r="U766" s="45" t="s">
        <v>220</v>
      </c>
      <c r="V766" s="42" t="str">
        <f>VLOOKUP(Tabla1[[#This Row],[PROGRAMA]],Hoja1!A:B,2,FALSE)</f>
        <v>9332. Mantenimiento de edificios e instalaciones municipales</v>
      </c>
      <c r="W766" s="45">
        <v>21</v>
      </c>
      <c r="X766" s="45">
        <v>212</v>
      </c>
    </row>
    <row r="767" spans="1:24" x14ac:dyDescent="0.25">
      <c r="A767" s="33">
        <v>220250001224</v>
      </c>
      <c r="B767" s="56" t="s">
        <v>349</v>
      </c>
      <c r="C767" s="34">
        <v>45700</v>
      </c>
      <c r="D767" s="33">
        <v>22025001019</v>
      </c>
      <c r="E767" s="56" t="s">
        <v>1838</v>
      </c>
      <c r="F767" s="35">
        <v>750.2</v>
      </c>
      <c r="G767" s="56" t="s">
        <v>77</v>
      </c>
      <c r="H767" s="56" t="s">
        <v>2202</v>
      </c>
      <c r="I767" s="33">
        <v>220</v>
      </c>
      <c r="J767" s="56" t="s">
        <v>356</v>
      </c>
      <c r="K767" s="56" t="s">
        <v>356</v>
      </c>
      <c r="L767" s="56" t="s">
        <v>367</v>
      </c>
      <c r="M767" s="56" t="s">
        <v>458</v>
      </c>
      <c r="N767" s="56" t="s">
        <v>429</v>
      </c>
      <c r="O767" s="32" t="s">
        <v>310</v>
      </c>
      <c r="P767" s="32" t="s">
        <v>265</v>
      </c>
      <c r="Q767" s="45" t="s">
        <v>922</v>
      </c>
      <c r="R767" s="32" t="s">
        <v>254</v>
      </c>
      <c r="S767" s="45" t="s">
        <v>98</v>
      </c>
      <c r="T767" s="42" t="str">
        <f>VLOOKUP(Tabla1[[#This Row],[AREA]],Hoja1!A:B,2,FALSE)</f>
        <v>10. Personas mayores, familia y servicios sociales</v>
      </c>
      <c r="U767" s="45" t="s">
        <v>155</v>
      </c>
      <c r="V767" s="42" t="str">
        <f>VLOOKUP(Tabla1[[#This Row],[PROGRAMA]],Hoja1!A:B,2,FALSE)</f>
        <v>2312. Iniciativas sociales</v>
      </c>
      <c r="W767" s="45">
        <v>21</v>
      </c>
      <c r="X767" s="45">
        <v>212</v>
      </c>
    </row>
    <row r="768" spans="1:24" x14ac:dyDescent="0.25">
      <c r="A768" s="33">
        <v>220250001224</v>
      </c>
      <c r="B768" s="56" t="s">
        <v>349</v>
      </c>
      <c r="C768" s="34">
        <v>45700</v>
      </c>
      <c r="D768" s="33">
        <v>22025001020</v>
      </c>
      <c r="E768" s="56" t="s">
        <v>1838</v>
      </c>
      <c r="F768" s="35">
        <v>750.2</v>
      </c>
      <c r="G768" s="56" t="s">
        <v>77</v>
      </c>
      <c r="H768" s="56" t="s">
        <v>2202</v>
      </c>
      <c r="I768" s="33">
        <v>220</v>
      </c>
      <c r="J768" s="56" t="s">
        <v>356</v>
      </c>
      <c r="K768" s="56" t="s">
        <v>356</v>
      </c>
      <c r="L768" s="56" t="s">
        <v>367</v>
      </c>
      <c r="M768" s="56" t="s">
        <v>458</v>
      </c>
      <c r="N768" s="56" t="s">
        <v>429</v>
      </c>
      <c r="O768" s="32" t="s">
        <v>310</v>
      </c>
      <c r="P768" s="32" t="s">
        <v>265</v>
      </c>
      <c r="Q768" s="45" t="s">
        <v>922</v>
      </c>
      <c r="R768" s="32" t="s">
        <v>254</v>
      </c>
      <c r="S768" s="45" t="s">
        <v>98</v>
      </c>
      <c r="T768" s="42" t="str">
        <f>VLOOKUP(Tabla1[[#This Row],[AREA]],Hoja1!A:B,2,FALSE)</f>
        <v>10. Personas mayores, familia y servicios sociales</v>
      </c>
      <c r="U768" s="45" t="s">
        <v>155</v>
      </c>
      <c r="V768" s="42" t="str">
        <f>VLOOKUP(Tabla1[[#This Row],[PROGRAMA]],Hoja1!A:B,2,FALSE)</f>
        <v>2312. Iniciativas sociales</v>
      </c>
      <c r="W768" s="45">
        <v>21</v>
      </c>
      <c r="X768" s="45">
        <v>212</v>
      </c>
    </row>
    <row r="769" spans="1:24" x14ac:dyDescent="0.25">
      <c r="A769" s="33">
        <v>220250005326</v>
      </c>
      <c r="B769" s="56" t="s">
        <v>349</v>
      </c>
      <c r="C769" s="34">
        <v>45741</v>
      </c>
      <c r="D769" s="33">
        <v>22025002595</v>
      </c>
      <c r="E769" s="56" t="s">
        <v>1623</v>
      </c>
      <c r="F769" s="35">
        <v>750</v>
      </c>
      <c r="G769" s="56" t="s">
        <v>991</v>
      </c>
      <c r="H769" s="56" t="s">
        <v>2203</v>
      </c>
      <c r="I769" s="33">
        <v>220</v>
      </c>
      <c r="J769" s="56" t="s">
        <v>477</v>
      </c>
      <c r="K769" s="56" t="s">
        <v>356</v>
      </c>
      <c r="L769" s="56" t="s">
        <v>367</v>
      </c>
      <c r="M769" s="56" t="s">
        <v>458</v>
      </c>
      <c r="N769" s="56" t="s">
        <v>429</v>
      </c>
      <c r="O769" s="32" t="s">
        <v>310</v>
      </c>
      <c r="P769" s="32" t="s">
        <v>265</v>
      </c>
      <c r="Q769" s="45" t="s">
        <v>922</v>
      </c>
      <c r="R769" s="32" t="s">
        <v>254</v>
      </c>
      <c r="S769" s="45" t="s">
        <v>291</v>
      </c>
      <c r="T769" s="42" t="str">
        <f>VLOOKUP(Tabla1[[#This Row],[AREA]],Hoja1!A:B,2,FALSE)</f>
        <v>11. Salud pública y seguridad ciudadana</v>
      </c>
      <c r="U769" s="45" t="s">
        <v>135</v>
      </c>
      <c r="V769" s="42" t="str">
        <f>VLOOKUP(Tabla1[[#This Row],[PROGRAMA]],Hoja1!A:B,2,FALSE)</f>
        <v>1361. Prevención y extinción de incencios</v>
      </c>
      <c r="W769" s="45">
        <v>22</v>
      </c>
      <c r="X769" s="45">
        <v>22199</v>
      </c>
    </row>
    <row r="770" spans="1:24" x14ac:dyDescent="0.25">
      <c r="A770" s="33">
        <v>220250001719</v>
      </c>
      <c r="B770" s="56" t="s">
        <v>349</v>
      </c>
      <c r="C770" s="34">
        <v>45716</v>
      </c>
      <c r="D770" s="33">
        <v>22025001471</v>
      </c>
      <c r="E770" s="56" t="s">
        <v>2204</v>
      </c>
      <c r="F770" s="35">
        <v>750</v>
      </c>
      <c r="G770" s="56" t="s">
        <v>80</v>
      </c>
      <c r="H770" s="56" t="s">
        <v>2205</v>
      </c>
      <c r="I770" s="33">
        <v>220</v>
      </c>
      <c r="J770" s="56" t="s">
        <v>356</v>
      </c>
      <c r="K770" s="56" t="s">
        <v>356</v>
      </c>
      <c r="L770" s="56" t="s">
        <v>357</v>
      </c>
      <c r="M770" s="56" t="s">
        <v>458</v>
      </c>
      <c r="N770" s="56" t="s">
        <v>429</v>
      </c>
      <c r="O770" s="32" t="s">
        <v>310</v>
      </c>
      <c r="P770" s="32" t="s">
        <v>265</v>
      </c>
      <c r="Q770" s="45" t="s">
        <v>922</v>
      </c>
      <c r="R770" s="32" t="s">
        <v>254</v>
      </c>
      <c r="S770" s="45" t="s">
        <v>94</v>
      </c>
      <c r="T770" s="42" t="str">
        <f>VLOOKUP(Tabla1[[#This Row],[AREA]],Hoja1!A:B,2,FALSE)</f>
        <v>06. Educación y cultura</v>
      </c>
      <c r="U770" s="45" t="s">
        <v>176</v>
      </c>
      <c r="V770" s="42" t="str">
        <f>VLOOKUP(Tabla1[[#This Row],[PROGRAMA]],Hoja1!A:B,2,FALSE)</f>
        <v>3321. Bibliotecas públicas</v>
      </c>
      <c r="W770" s="45">
        <v>22</v>
      </c>
      <c r="X770" s="45">
        <v>223</v>
      </c>
    </row>
    <row r="771" spans="1:24" x14ac:dyDescent="0.25">
      <c r="A771" s="33">
        <v>220249000915</v>
      </c>
      <c r="B771" s="56" t="s">
        <v>349</v>
      </c>
      <c r="C771" s="34">
        <v>45658</v>
      </c>
      <c r="D771" s="33">
        <v>22025002120</v>
      </c>
      <c r="E771" s="56" t="s">
        <v>1355</v>
      </c>
      <c r="F771" s="35">
        <v>741.94</v>
      </c>
      <c r="G771" s="56" t="s">
        <v>14</v>
      </c>
      <c r="H771" s="56" t="s">
        <v>2206</v>
      </c>
      <c r="I771" s="33">
        <v>220</v>
      </c>
      <c r="J771" s="56" t="s">
        <v>356</v>
      </c>
      <c r="K771" s="56" t="s">
        <v>356</v>
      </c>
      <c r="L771" s="56" t="s">
        <v>357</v>
      </c>
      <c r="M771" s="56" t="s">
        <v>458</v>
      </c>
      <c r="N771" s="56" t="s">
        <v>429</v>
      </c>
      <c r="O771" s="32" t="s">
        <v>310</v>
      </c>
      <c r="P771" s="32" t="s">
        <v>265</v>
      </c>
      <c r="Q771" s="45" t="s">
        <v>922</v>
      </c>
      <c r="R771" s="32" t="s">
        <v>254</v>
      </c>
      <c r="S771" s="45" t="s">
        <v>98</v>
      </c>
      <c r="T771" s="42" t="str">
        <f>VLOOKUP(Tabla1[[#This Row],[AREA]],Hoja1!A:B,2,FALSE)</f>
        <v>10. Personas mayores, familia y servicios sociales</v>
      </c>
      <c r="U771" s="45" t="s">
        <v>155</v>
      </c>
      <c r="V771" s="42" t="str">
        <f>VLOOKUP(Tabla1[[#This Row],[PROGRAMA]],Hoja1!A:B,2,FALSE)</f>
        <v>2312. Iniciativas sociales</v>
      </c>
      <c r="W771" s="45">
        <v>21</v>
      </c>
      <c r="X771" s="45">
        <v>213</v>
      </c>
    </row>
    <row r="772" spans="1:24" x14ac:dyDescent="0.25">
      <c r="A772" s="33">
        <v>220250005041</v>
      </c>
      <c r="B772" s="56" t="s">
        <v>495</v>
      </c>
      <c r="C772" s="34">
        <v>45737</v>
      </c>
      <c r="D772" s="33">
        <v>22025002823</v>
      </c>
      <c r="E772" s="56" t="s">
        <v>2207</v>
      </c>
      <c r="F772" s="35">
        <v>79.63</v>
      </c>
      <c r="G772" s="56" t="s">
        <v>604</v>
      </c>
      <c r="H772" s="56" t="s">
        <v>2208</v>
      </c>
      <c r="I772" s="33">
        <v>240</v>
      </c>
      <c r="J772" s="56" t="s">
        <v>504</v>
      </c>
      <c r="K772" s="56" t="s">
        <v>352</v>
      </c>
      <c r="L772" s="56" t="s">
        <v>357</v>
      </c>
      <c r="M772" s="56" t="s">
        <v>458</v>
      </c>
      <c r="N772" s="56" t="s">
        <v>429</v>
      </c>
      <c r="O772" s="32" t="s">
        <v>310</v>
      </c>
      <c r="P772" s="32" t="s">
        <v>265</v>
      </c>
      <c r="Q772" s="45" t="s">
        <v>922</v>
      </c>
      <c r="R772" s="32" t="s">
        <v>254</v>
      </c>
      <c r="S772" s="45" t="s">
        <v>291</v>
      </c>
      <c r="T772" s="42" t="str">
        <f>VLOOKUP(Tabla1[[#This Row],[AREA]],Hoja1!A:B,2,FALSE)</f>
        <v>11. Salud pública y seguridad ciudadana</v>
      </c>
      <c r="U772" s="45" t="s">
        <v>133</v>
      </c>
      <c r="V772" s="42" t="str">
        <f>VLOOKUP(Tabla1[[#This Row],[PROGRAMA]],Hoja1!A:B,2,FALSE)</f>
        <v>1351. Protección civil</v>
      </c>
      <c r="W772" s="45">
        <v>22</v>
      </c>
      <c r="X772" s="45">
        <v>224</v>
      </c>
    </row>
    <row r="773" spans="1:24" x14ac:dyDescent="0.25">
      <c r="A773" s="33">
        <v>220250005042</v>
      </c>
      <c r="B773" s="56" t="s">
        <v>495</v>
      </c>
      <c r="C773" s="34">
        <v>45737</v>
      </c>
      <c r="D773" s="33">
        <v>22025002824</v>
      </c>
      <c r="E773" s="56" t="s">
        <v>2207</v>
      </c>
      <c r="F773" s="35">
        <v>79.63</v>
      </c>
      <c r="G773" s="56" t="s">
        <v>604</v>
      </c>
      <c r="H773" s="56" t="s">
        <v>2209</v>
      </c>
      <c r="I773" s="33">
        <v>240</v>
      </c>
      <c r="J773" s="56" t="s">
        <v>504</v>
      </c>
      <c r="K773" s="56" t="s">
        <v>352</v>
      </c>
      <c r="L773" s="56" t="s">
        <v>357</v>
      </c>
      <c r="M773" s="56" t="s">
        <v>458</v>
      </c>
      <c r="N773" s="56" t="s">
        <v>429</v>
      </c>
      <c r="O773" s="32" t="s">
        <v>310</v>
      </c>
      <c r="P773" s="32" t="s">
        <v>265</v>
      </c>
      <c r="Q773" s="45" t="s">
        <v>922</v>
      </c>
      <c r="R773" s="32" t="s">
        <v>254</v>
      </c>
      <c r="S773" s="45" t="s">
        <v>291</v>
      </c>
      <c r="T773" s="42" t="str">
        <f>VLOOKUP(Tabla1[[#This Row],[AREA]],Hoja1!A:B,2,FALSE)</f>
        <v>11. Salud pública y seguridad ciudadana</v>
      </c>
      <c r="U773" s="45" t="s">
        <v>133</v>
      </c>
      <c r="V773" s="42" t="str">
        <f>VLOOKUP(Tabla1[[#This Row],[PROGRAMA]],Hoja1!A:B,2,FALSE)</f>
        <v>1351. Protección civil</v>
      </c>
      <c r="W773" s="45">
        <v>22</v>
      </c>
      <c r="X773" s="45">
        <v>224</v>
      </c>
    </row>
    <row r="774" spans="1:24" x14ac:dyDescent="0.25">
      <c r="A774" s="33">
        <v>220249000872</v>
      </c>
      <c r="B774" s="56" t="s">
        <v>349</v>
      </c>
      <c r="C774" s="34">
        <v>45658</v>
      </c>
      <c r="D774" s="33">
        <v>22025002090</v>
      </c>
      <c r="E774" s="56" t="s">
        <v>1466</v>
      </c>
      <c r="F774" s="35">
        <v>728</v>
      </c>
      <c r="G774" s="56" t="s">
        <v>331</v>
      </c>
      <c r="H774" s="56" t="s">
        <v>2210</v>
      </c>
      <c r="I774" s="33">
        <v>220</v>
      </c>
      <c r="J774" s="56" t="s">
        <v>356</v>
      </c>
      <c r="K774" s="56" t="s">
        <v>356</v>
      </c>
      <c r="L774" s="56" t="s">
        <v>357</v>
      </c>
      <c r="M774" s="56" t="s">
        <v>458</v>
      </c>
      <c r="N774" s="56" t="s">
        <v>429</v>
      </c>
      <c r="O774" s="32" t="s">
        <v>310</v>
      </c>
      <c r="P774" s="32" t="s">
        <v>265</v>
      </c>
      <c r="Q774" s="45" t="s">
        <v>922</v>
      </c>
      <c r="R774" s="32" t="s">
        <v>254</v>
      </c>
      <c r="S774" s="45" t="s">
        <v>98</v>
      </c>
      <c r="T774" s="42" t="str">
        <f>VLOOKUP(Tabla1[[#This Row],[AREA]],Hoja1!A:B,2,FALSE)</f>
        <v>10. Personas mayores, familia y servicios sociales</v>
      </c>
      <c r="U774" s="45" t="s">
        <v>159</v>
      </c>
      <c r="V774" s="42" t="str">
        <f>VLOOKUP(Tabla1[[#This Row],[PROGRAMA]],Hoja1!A:B,2,FALSE)</f>
        <v>2315. Políticas de Igualdad e infancia</v>
      </c>
      <c r="W774" s="45">
        <v>22</v>
      </c>
      <c r="X774" s="45">
        <v>22799</v>
      </c>
    </row>
    <row r="775" spans="1:24" x14ac:dyDescent="0.25">
      <c r="A775" s="33">
        <v>220249000869</v>
      </c>
      <c r="B775" s="56" t="s">
        <v>349</v>
      </c>
      <c r="C775" s="34">
        <v>45658</v>
      </c>
      <c r="D775" s="33">
        <v>22025002087</v>
      </c>
      <c r="E775" s="56" t="s">
        <v>1466</v>
      </c>
      <c r="F775" s="35">
        <v>720</v>
      </c>
      <c r="G775" s="56" t="s">
        <v>330</v>
      </c>
      <c r="H775" s="56" t="s">
        <v>2211</v>
      </c>
      <c r="I775" s="33">
        <v>220</v>
      </c>
      <c r="J775" s="56" t="s">
        <v>356</v>
      </c>
      <c r="K775" s="56" t="s">
        <v>356</v>
      </c>
      <c r="L775" s="56" t="s">
        <v>357</v>
      </c>
      <c r="M775" s="56" t="s">
        <v>458</v>
      </c>
      <c r="N775" s="56" t="s">
        <v>429</v>
      </c>
      <c r="O775" s="32" t="s">
        <v>310</v>
      </c>
      <c r="P775" s="32" t="s">
        <v>265</v>
      </c>
      <c r="Q775" s="45" t="s">
        <v>922</v>
      </c>
      <c r="R775" s="32" t="s">
        <v>254</v>
      </c>
      <c r="S775" s="45" t="s">
        <v>98</v>
      </c>
      <c r="T775" s="42" t="str">
        <f>VLOOKUP(Tabla1[[#This Row],[AREA]],Hoja1!A:B,2,FALSE)</f>
        <v>10. Personas mayores, familia y servicios sociales</v>
      </c>
      <c r="U775" s="45" t="s">
        <v>159</v>
      </c>
      <c r="V775" s="42" t="str">
        <f>VLOOKUP(Tabla1[[#This Row],[PROGRAMA]],Hoja1!A:B,2,FALSE)</f>
        <v>2315. Políticas de Igualdad e infancia</v>
      </c>
      <c r="W775" s="45">
        <v>22</v>
      </c>
      <c r="X775" s="45">
        <v>22799</v>
      </c>
    </row>
    <row r="776" spans="1:24" x14ac:dyDescent="0.25">
      <c r="A776" s="33">
        <v>220249000886</v>
      </c>
      <c r="B776" s="56" t="s">
        <v>349</v>
      </c>
      <c r="C776" s="34">
        <v>45658</v>
      </c>
      <c r="D776" s="33">
        <v>22025002104</v>
      </c>
      <c r="E776" s="56" t="s">
        <v>1525</v>
      </c>
      <c r="F776" s="35">
        <v>713.46</v>
      </c>
      <c r="G776" s="56" t="s">
        <v>1048</v>
      </c>
      <c r="H776" s="56" t="s">
        <v>2212</v>
      </c>
      <c r="I776" s="33">
        <v>220</v>
      </c>
      <c r="J776" s="56" t="s">
        <v>473</v>
      </c>
      <c r="K776" s="56" t="s">
        <v>356</v>
      </c>
      <c r="L776" s="56" t="s">
        <v>357</v>
      </c>
      <c r="M776" s="56" t="s">
        <v>458</v>
      </c>
      <c r="N776" s="56" t="s">
        <v>429</v>
      </c>
      <c r="O776" s="32" t="s">
        <v>310</v>
      </c>
      <c r="P776" s="32" t="s">
        <v>265</v>
      </c>
      <c r="Q776" s="45" t="s">
        <v>922</v>
      </c>
      <c r="R776" s="32" t="s">
        <v>254</v>
      </c>
      <c r="S776" s="45" t="s">
        <v>91</v>
      </c>
      <c r="T776" s="42" t="str">
        <f>VLOOKUP(Tabla1[[#This Row],[AREA]],Hoja1!A:B,2,FALSE)</f>
        <v>02. Urbanismo y vivienda</v>
      </c>
      <c r="U776" s="45" t="s">
        <v>220</v>
      </c>
      <c r="V776" s="42" t="str">
        <f>VLOOKUP(Tabla1[[#This Row],[PROGRAMA]],Hoja1!A:B,2,FALSE)</f>
        <v>9332. Mantenimiento de edificios e instalaciones municipales</v>
      </c>
      <c r="W776" s="45">
        <v>21</v>
      </c>
      <c r="X776" s="45">
        <v>213</v>
      </c>
    </row>
    <row r="777" spans="1:24" x14ac:dyDescent="0.25">
      <c r="A777" s="33">
        <v>220249000882</v>
      </c>
      <c r="B777" s="56" t="s">
        <v>349</v>
      </c>
      <c r="C777" s="34">
        <v>45658</v>
      </c>
      <c r="D777" s="33">
        <v>22025002100</v>
      </c>
      <c r="E777" s="56" t="s">
        <v>1218</v>
      </c>
      <c r="F777" s="35">
        <v>712.82</v>
      </c>
      <c r="G777" s="56" t="s">
        <v>27</v>
      </c>
      <c r="H777" s="56" t="s">
        <v>2213</v>
      </c>
      <c r="I777" s="33">
        <v>220</v>
      </c>
      <c r="J777" s="56" t="s">
        <v>356</v>
      </c>
      <c r="K777" s="56" t="s">
        <v>356</v>
      </c>
      <c r="L777" s="56" t="s">
        <v>357</v>
      </c>
      <c r="M777" s="56" t="s">
        <v>458</v>
      </c>
      <c r="N777" s="56" t="s">
        <v>429</v>
      </c>
      <c r="O777" s="32" t="s">
        <v>310</v>
      </c>
      <c r="P777" s="32" t="s">
        <v>265</v>
      </c>
      <c r="Q777" s="45" t="s">
        <v>922</v>
      </c>
      <c r="R777" s="32" t="s">
        <v>254</v>
      </c>
      <c r="S777" s="45" t="s">
        <v>94</v>
      </c>
      <c r="T777" s="42" t="str">
        <f>VLOOKUP(Tabla1[[#This Row],[AREA]],Hoja1!A:B,2,FALSE)</f>
        <v>06. Educación y cultura</v>
      </c>
      <c r="U777" s="45" t="s">
        <v>170</v>
      </c>
      <c r="V777" s="42" t="str">
        <f>VLOOKUP(Tabla1[[#This Row],[PROGRAMA]],Hoja1!A:B,2,FALSE)</f>
        <v>3232. Conservación y mantenimiento centros educación infantil y primaria</v>
      </c>
      <c r="W777" s="45">
        <v>21</v>
      </c>
      <c r="X777" s="45">
        <v>213</v>
      </c>
    </row>
    <row r="778" spans="1:24" x14ac:dyDescent="0.25">
      <c r="A778" s="33">
        <v>220250005695</v>
      </c>
      <c r="B778" s="56" t="s">
        <v>349</v>
      </c>
      <c r="C778" s="34">
        <v>45742</v>
      </c>
      <c r="D778" s="33">
        <v>22025002733</v>
      </c>
      <c r="E778" s="56" t="s">
        <v>1495</v>
      </c>
      <c r="F778" s="35">
        <v>710.27</v>
      </c>
      <c r="G778" s="56" t="s">
        <v>32</v>
      </c>
      <c r="H778" s="56" t="s">
        <v>2214</v>
      </c>
      <c r="I778" s="33">
        <v>220</v>
      </c>
      <c r="J778" s="56" t="s">
        <v>487</v>
      </c>
      <c r="K778" s="56" t="s">
        <v>411</v>
      </c>
      <c r="L778" s="56" t="s">
        <v>357</v>
      </c>
      <c r="M778" s="56" t="s">
        <v>458</v>
      </c>
      <c r="N778" s="56" t="s">
        <v>429</v>
      </c>
      <c r="O778" s="32" t="s">
        <v>310</v>
      </c>
      <c r="P778" s="32" t="s">
        <v>265</v>
      </c>
      <c r="Q778" s="45" t="s">
        <v>922</v>
      </c>
      <c r="R778" s="32" t="s">
        <v>254</v>
      </c>
      <c r="S778" s="45" t="s">
        <v>92</v>
      </c>
      <c r="T778" s="42" t="str">
        <f>VLOOKUP(Tabla1[[#This Row],[AREA]],Hoja1!A:B,2,FALSE)</f>
        <v>03. Participación ciudadana y deportes</v>
      </c>
      <c r="U778" s="45" t="s">
        <v>215</v>
      </c>
      <c r="V778" s="42" t="str">
        <f>VLOOKUP(Tabla1[[#This Row],[PROGRAMA]],Hoja1!A:B,2,FALSE)</f>
        <v>9241. Participación ciudadana</v>
      </c>
      <c r="W778" s="45">
        <v>21</v>
      </c>
      <c r="X778" s="45">
        <v>213</v>
      </c>
    </row>
    <row r="779" spans="1:24" x14ac:dyDescent="0.25">
      <c r="A779" s="33">
        <v>220250001238</v>
      </c>
      <c r="B779" s="56" t="s">
        <v>349</v>
      </c>
      <c r="C779" s="34">
        <v>45700</v>
      </c>
      <c r="D779" s="33">
        <v>22025001092</v>
      </c>
      <c r="E779" s="56" t="s">
        <v>2215</v>
      </c>
      <c r="F779" s="35">
        <v>709.06</v>
      </c>
      <c r="G779" s="56" t="s">
        <v>950</v>
      </c>
      <c r="H779" s="56" t="s">
        <v>2216</v>
      </c>
      <c r="I779" s="33">
        <v>220</v>
      </c>
      <c r="J779" s="56" t="s">
        <v>356</v>
      </c>
      <c r="K779" s="56" t="s">
        <v>356</v>
      </c>
      <c r="L779" s="56" t="s">
        <v>357</v>
      </c>
      <c r="M779" s="56" t="s">
        <v>458</v>
      </c>
      <c r="N779" s="56" t="s">
        <v>429</v>
      </c>
      <c r="O779" s="32" t="s">
        <v>310</v>
      </c>
      <c r="P779" s="32" t="s">
        <v>265</v>
      </c>
      <c r="Q779" s="45" t="s">
        <v>922</v>
      </c>
      <c r="R779" s="32" t="s">
        <v>254</v>
      </c>
      <c r="S779" s="45" t="s">
        <v>290</v>
      </c>
      <c r="T779" s="42" t="str">
        <f>VLOOKUP(Tabla1[[#This Row],[AREA]],Hoja1!A:B,2,FALSE)</f>
        <v>05. Comercio, mercados y consumo</v>
      </c>
      <c r="U779" s="45" t="s">
        <v>197</v>
      </c>
      <c r="V779" s="42" t="str">
        <f>VLOOKUP(Tabla1[[#This Row],[PROGRAMA]],Hoja1!A:B,2,FALSE)</f>
        <v>4312. Mercados</v>
      </c>
      <c r="W779" s="45">
        <v>22</v>
      </c>
      <c r="X779" s="45">
        <v>22699</v>
      </c>
    </row>
    <row r="780" spans="1:24" x14ac:dyDescent="0.25">
      <c r="A780" s="33">
        <v>220249000447</v>
      </c>
      <c r="B780" s="56" t="s">
        <v>349</v>
      </c>
      <c r="C780" s="34">
        <v>45658</v>
      </c>
      <c r="D780" s="33">
        <v>22025001919</v>
      </c>
      <c r="E780" s="56" t="s">
        <v>1761</v>
      </c>
      <c r="F780" s="35">
        <v>7260</v>
      </c>
      <c r="G780" s="56" t="s">
        <v>50</v>
      </c>
      <c r="H780" s="56" t="s">
        <v>2217</v>
      </c>
      <c r="I780" s="33">
        <v>220</v>
      </c>
      <c r="J780" s="56" t="s">
        <v>356</v>
      </c>
      <c r="K780" s="56" t="s">
        <v>356</v>
      </c>
      <c r="L780" s="56" t="s">
        <v>367</v>
      </c>
      <c r="M780" s="56" t="s">
        <v>354</v>
      </c>
      <c r="N780" s="56" t="s">
        <v>355</v>
      </c>
      <c r="O780" s="32" t="s">
        <v>305</v>
      </c>
      <c r="P780" s="32" t="s">
        <v>265</v>
      </c>
      <c r="Q780" s="45" t="s">
        <v>922</v>
      </c>
      <c r="R780" s="32" t="s">
        <v>254</v>
      </c>
      <c r="S780" s="45" t="s">
        <v>291</v>
      </c>
      <c r="T780" s="42" t="str">
        <f>VLOOKUP(Tabla1[[#This Row],[AREA]],Hoja1!A:B,2,FALSE)</f>
        <v>11. Salud pública y seguridad ciudadana</v>
      </c>
      <c r="U780" s="45" t="s">
        <v>129</v>
      </c>
      <c r="V780" s="42" t="str">
        <f>VLOOKUP(Tabla1[[#This Row],[PROGRAMA]],Hoja1!A:B,2,FALSE)</f>
        <v>1321. Policía municipal</v>
      </c>
      <c r="W780" s="45">
        <v>22</v>
      </c>
      <c r="X780" s="45">
        <v>22104</v>
      </c>
    </row>
    <row r="781" spans="1:24" x14ac:dyDescent="0.25">
      <c r="A781" s="33">
        <v>220250001113</v>
      </c>
      <c r="B781" s="56" t="s">
        <v>349</v>
      </c>
      <c r="C781" s="34">
        <v>45698</v>
      </c>
      <c r="D781" s="33">
        <v>22025001053</v>
      </c>
      <c r="E781" s="56" t="s">
        <v>1714</v>
      </c>
      <c r="F781" s="35">
        <v>692</v>
      </c>
      <c r="G781" s="56" t="s">
        <v>312</v>
      </c>
      <c r="H781" s="56" t="s">
        <v>2218</v>
      </c>
      <c r="I781" s="33">
        <v>220</v>
      </c>
      <c r="J781" s="56" t="s">
        <v>352</v>
      </c>
      <c r="K781" s="56" t="s">
        <v>352</v>
      </c>
      <c r="L781" s="56" t="s">
        <v>367</v>
      </c>
      <c r="M781" s="56" t="s">
        <v>458</v>
      </c>
      <c r="N781" s="56" t="s">
        <v>429</v>
      </c>
      <c r="O781" s="32" t="s">
        <v>310</v>
      </c>
      <c r="P781" s="32" t="s">
        <v>265</v>
      </c>
      <c r="Q781" s="45" t="s">
        <v>922</v>
      </c>
      <c r="R781" s="32" t="s">
        <v>254</v>
      </c>
      <c r="S781" s="45" t="s">
        <v>89</v>
      </c>
      <c r="T781" s="42" t="str">
        <f>VLOOKUP(Tabla1[[#This Row],[AREA]],Hoja1!A:B,2,FALSE)</f>
        <v>01. Alcaldía</v>
      </c>
      <c r="U781" s="45" t="s">
        <v>211</v>
      </c>
      <c r="V781" s="42" t="str">
        <f>VLOOKUP(Tabla1[[#This Row],[PROGRAMA]],Hoja1!A:B,2,FALSE)</f>
        <v>9206. Archivo municipal</v>
      </c>
      <c r="W781" s="45">
        <v>22</v>
      </c>
      <c r="X781" s="45">
        <v>22001</v>
      </c>
    </row>
    <row r="782" spans="1:24" x14ac:dyDescent="0.25">
      <c r="A782" s="33">
        <v>220250001200</v>
      </c>
      <c r="B782" s="56" t="s">
        <v>349</v>
      </c>
      <c r="C782" s="34">
        <v>45699</v>
      </c>
      <c r="D782" s="33">
        <v>22025001054</v>
      </c>
      <c r="E782" s="56" t="s">
        <v>1714</v>
      </c>
      <c r="F782" s="35">
        <v>686.07</v>
      </c>
      <c r="G782" s="56" t="s">
        <v>320</v>
      </c>
      <c r="H782" s="56" t="s">
        <v>2219</v>
      </c>
      <c r="I782" s="33">
        <v>220</v>
      </c>
      <c r="J782" s="56" t="s">
        <v>352</v>
      </c>
      <c r="K782" s="56" t="s">
        <v>352</v>
      </c>
      <c r="L782" s="56" t="s">
        <v>367</v>
      </c>
      <c r="M782" s="56" t="s">
        <v>458</v>
      </c>
      <c r="N782" s="56" t="s">
        <v>429</v>
      </c>
      <c r="O782" s="32" t="s">
        <v>310</v>
      </c>
      <c r="P782" s="32" t="s">
        <v>265</v>
      </c>
      <c r="Q782" s="45" t="s">
        <v>922</v>
      </c>
      <c r="R782" s="32" t="s">
        <v>254</v>
      </c>
      <c r="S782" s="45" t="s">
        <v>89</v>
      </c>
      <c r="T782" s="42" t="str">
        <f>VLOOKUP(Tabla1[[#This Row],[AREA]],Hoja1!A:B,2,FALSE)</f>
        <v>01. Alcaldía</v>
      </c>
      <c r="U782" s="45" t="s">
        <v>211</v>
      </c>
      <c r="V782" s="42" t="str">
        <f>VLOOKUP(Tabla1[[#This Row],[PROGRAMA]],Hoja1!A:B,2,FALSE)</f>
        <v>9206. Archivo municipal</v>
      </c>
      <c r="W782" s="45">
        <v>22</v>
      </c>
      <c r="X782" s="45">
        <v>22001</v>
      </c>
    </row>
    <row r="783" spans="1:24" x14ac:dyDescent="0.25">
      <c r="A783" s="33">
        <v>220250001296</v>
      </c>
      <c r="B783" s="56" t="s">
        <v>349</v>
      </c>
      <c r="C783" s="34">
        <v>45702</v>
      </c>
      <c r="D783" s="33">
        <v>22025001359</v>
      </c>
      <c r="E783" s="56" t="s">
        <v>1317</v>
      </c>
      <c r="F783" s="35">
        <v>684.86</v>
      </c>
      <c r="G783" s="56" t="s">
        <v>273</v>
      </c>
      <c r="H783" s="56" t="s">
        <v>2220</v>
      </c>
      <c r="I783" s="33">
        <v>220</v>
      </c>
      <c r="J783" s="56" t="s">
        <v>356</v>
      </c>
      <c r="K783" s="56" t="s">
        <v>356</v>
      </c>
      <c r="L783" s="56" t="s">
        <v>357</v>
      </c>
      <c r="M783" s="56" t="s">
        <v>458</v>
      </c>
      <c r="N783" s="56" t="s">
        <v>429</v>
      </c>
      <c r="O783" s="32" t="s">
        <v>310</v>
      </c>
      <c r="P783" s="32" t="s">
        <v>265</v>
      </c>
      <c r="Q783" s="45" t="s">
        <v>922</v>
      </c>
      <c r="R783" s="32" t="s">
        <v>254</v>
      </c>
      <c r="S783" s="45" t="s">
        <v>291</v>
      </c>
      <c r="T783" s="42" t="str">
        <f>VLOOKUP(Tabla1[[#This Row],[AREA]],Hoja1!A:B,2,FALSE)</f>
        <v>11. Salud pública y seguridad ciudadana</v>
      </c>
      <c r="U783" s="45" t="s">
        <v>129</v>
      </c>
      <c r="V783" s="42" t="str">
        <f>VLOOKUP(Tabla1[[#This Row],[PROGRAMA]],Hoja1!A:B,2,FALSE)</f>
        <v>1321. Policía municipal</v>
      </c>
      <c r="W783" s="45">
        <v>21</v>
      </c>
      <c r="X783" s="45">
        <v>213</v>
      </c>
    </row>
    <row r="784" spans="1:24" x14ac:dyDescent="0.25">
      <c r="A784" s="33">
        <v>220250001176</v>
      </c>
      <c r="B784" s="56" t="s">
        <v>349</v>
      </c>
      <c r="C784" s="34">
        <v>45699</v>
      </c>
      <c r="D784" s="33">
        <v>22025000757</v>
      </c>
      <c r="E784" s="56" t="s">
        <v>1393</v>
      </c>
      <c r="F784" s="35">
        <v>683.65</v>
      </c>
      <c r="G784" s="56" t="s">
        <v>613</v>
      </c>
      <c r="H784" s="56" t="s">
        <v>2221</v>
      </c>
      <c r="I784" s="33">
        <v>220</v>
      </c>
      <c r="J784" s="56" t="s">
        <v>356</v>
      </c>
      <c r="K784" s="56" t="s">
        <v>356</v>
      </c>
      <c r="L784" s="56" t="s">
        <v>367</v>
      </c>
      <c r="M784" s="56" t="s">
        <v>458</v>
      </c>
      <c r="N784" s="56" t="s">
        <v>429</v>
      </c>
      <c r="O784" s="32" t="s">
        <v>310</v>
      </c>
      <c r="P784" s="32" t="s">
        <v>265</v>
      </c>
      <c r="Q784" s="45" t="s">
        <v>922</v>
      </c>
      <c r="R784" s="32" t="s">
        <v>254</v>
      </c>
      <c r="S784" s="45" t="s">
        <v>89</v>
      </c>
      <c r="T784" s="42" t="str">
        <f>VLOOKUP(Tabla1[[#This Row],[AREA]],Hoja1!A:B,2,FALSE)</f>
        <v>01. Alcaldía</v>
      </c>
      <c r="U784" s="45" t="s">
        <v>212</v>
      </c>
      <c r="V784" s="42" t="str">
        <f>VLOOKUP(Tabla1[[#This Row],[PROGRAMA]],Hoja1!A:B,2,FALSE)</f>
        <v>9207. Gobierno y relaciones</v>
      </c>
      <c r="W784" s="45">
        <v>21</v>
      </c>
      <c r="X784" s="45">
        <v>213</v>
      </c>
    </row>
    <row r="785" spans="1:24" x14ac:dyDescent="0.25">
      <c r="A785" s="33">
        <v>220250001153</v>
      </c>
      <c r="B785" s="56" t="s">
        <v>349</v>
      </c>
      <c r="C785" s="34">
        <v>45699</v>
      </c>
      <c r="D785" s="33">
        <v>22025000764</v>
      </c>
      <c r="E785" s="56" t="s">
        <v>2222</v>
      </c>
      <c r="F785" s="35">
        <v>665.5</v>
      </c>
      <c r="G785" s="56" t="s">
        <v>925</v>
      </c>
      <c r="H785" s="56" t="s">
        <v>2223</v>
      </c>
      <c r="I785" s="33">
        <v>220</v>
      </c>
      <c r="J785" s="56" t="s">
        <v>477</v>
      </c>
      <c r="K785" s="56" t="s">
        <v>356</v>
      </c>
      <c r="L785" s="56" t="s">
        <v>357</v>
      </c>
      <c r="M785" s="56" t="s">
        <v>458</v>
      </c>
      <c r="N785" s="56" t="s">
        <v>429</v>
      </c>
      <c r="O785" s="32" t="s">
        <v>310</v>
      </c>
      <c r="P785" s="32" t="s">
        <v>265</v>
      </c>
      <c r="Q785" s="45" t="s">
        <v>922</v>
      </c>
      <c r="R785" s="32" t="s">
        <v>254</v>
      </c>
      <c r="S785" s="45" t="s">
        <v>96</v>
      </c>
      <c r="T785" s="42" t="str">
        <f>VLOOKUP(Tabla1[[#This Row],[AREA]],Hoja1!A:B,2,FALSE)</f>
        <v>08. Tráfico y movilidad</v>
      </c>
      <c r="U785" s="45" t="s">
        <v>140</v>
      </c>
      <c r="V785" s="42" t="str">
        <f>VLOOKUP(Tabla1[[#This Row],[PROGRAMA]],Hoja1!A:B,2,FALSE)</f>
        <v>1532. Pavimentación vias públicas y otros servicios urbanísticos</v>
      </c>
      <c r="W785" s="45">
        <v>22</v>
      </c>
      <c r="X785" s="45">
        <v>22706</v>
      </c>
    </row>
    <row r="786" spans="1:24" x14ac:dyDescent="0.25">
      <c r="A786" s="33">
        <v>220250001248</v>
      </c>
      <c r="B786" s="56" t="s">
        <v>349</v>
      </c>
      <c r="C786" s="34">
        <v>45700</v>
      </c>
      <c r="D786" s="33">
        <v>22025001171</v>
      </c>
      <c r="E786" s="56" t="s">
        <v>1854</v>
      </c>
      <c r="F786" s="35">
        <v>653.4</v>
      </c>
      <c r="G786" s="56" t="s">
        <v>527</v>
      </c>
      <c r="H786" s="56" t="s">
        <v>2224</v>
      </c>
      <c r="I786" s="33">
        <v>220</v>
      </c>
      <c r="J786" s="56" t="s">
        <v>427</v>
      </c>
      <c r="K786" s="56" t="s">
        <v>427</v>
      </c>
      <c r="L786" s="56" t="s">
        <v>357</v>
      </c>
      <c r="M786" s="56" t="s">
        <v>458</v>
      </c>
      <c r="N786" s="56" t="s">
        <v>429</v>
      </c>
      <c r="O786" s="32" t="s">
        <v>310</v>
      </c>
      <c r="P786" s="32" t="s">
        <v>265</v>
      </c>
      <c r="Q786" s="45" t="s">
        <v>922</v>
      </c>
      <c r="R786" s="32" t="s">
        <v>254</v>
      </c>
      <c r="S786" s="45" t="s">
        <v>89</v>
      </c>
      <c r="T786" s="42" t="str">
        <f>VLOOKUP(Tabla1[[#This Row],[AREA]],Hoja1!A:B,2,FALSE)</f>
        <v>01. Alcaldía</v>
      </c>
      <c r="U786" s="45" t="s">
        <v>294</v>
      </c>
      <c r="V786" s="42" t="str">
        <f>VLOOKUP(Tabla1[[#This Row],[PROGRAMA]],Hoja1!A:B,2,FALSE)</f>
        <v>4331. Desarrollo empresarial</v>
      </c>
      <c r="W786" s="45">
        <v>22</v>
      </c>
      <c r="X786" s="45">
        <v>22699</v>
      </c>
    </row>
    <row r="787" spans="1:24" x14ac:dyDescent="0.25">
      <c r="A787" s="33">
        <v>220250005734</v>
      </c>
      <c r="B787" s="56" t="s">
        <v>349</v>
      </c>
      <c r="C787" s="34">
        <v>45743</v>
      </c>
      <c r="D787" s="33">
        <v>22025003210</v>
      </c>
      <c r="E787" s="56" t="s">
        <v>1571</v>
      </c>
      <c r="F787" s="35">
        <v>650</v>
      </c>
      <c r="G787" s="56" t="s">
        <v>40</v>
      </c>
      <c r="H787" s="56" t="s">
        <v>2225</v>
      </c>
      <c r="I787" s="33">
        <v>220</v>
      </c>
      <c r="J787" s="56" t="s">
        <v>356</v>
      </c>
      <c r="K787" s="56" t="s">
        <v>356</v>
      </c>
      <c r="L787" s="56" t="s">
        <v>357</v>
      </c>
      <c r="M787" s="56" t="s">
        <v>458</v>
      </c>
      <c r="N787" s="56" t="s">
        <v>429</v>
      </c>
      <c r="O787" s="32" t="s">
        <v>310</v>
      </c>
      <c r="P787" s="32" t="s">
        <v>265</v>
      </c>
      <c r="Q787" s="45" t="s">
        <v>922</v>
      </c>
      <c r="R787" s="32" t="s">
        <v>254</v>
      </c>
      <c r="S787" s="45" t="s">
        <v>93</v>
      </c>
      <c r="T787" s="42" t="str">
        <f>VLOOKUP(Tabla1[[#This Row],[AREA]],Hoja1!A:B,2,FALSE)</f>
        <v>04. Hacienda, personal y modernización administrativa</v>
      </c>
      <c r="U787" s="45" t="s">
        <v>166</v>
      </c>
      <c r="V787" s="42" t="str">
        <f>VLOOKUP(Tabla1[[#This Row],[PROGRAMA]],Hoja1!A:B,2,FALSE)</f>
        <v>3121. Prevención y salud laboral</v>
      </c>
      <c r="W787" s="45">
        <v>22</v>
      </c>
      <c r="X787" s="45">
        <v>22799</v>
      </c>
    </row>
    <row r="788" spans="1:24" x14ac:dyDescent="0.25">
      <c r="A788" s="33">
        <v>220250001182</v>
      </c>
      <c r="B788" s="56" t="s">
        <v>349</v>
      </c>
      <c r="C788" s="34">
        <v>45699</v>
      </c>
      <c r="D788" s="33">
        <v>22025000805</v>
      </c>
      <c r="E788" s="56" t="s">
        <v>2226</v>
      </c>
      <c r="F788" s="35">
        <v>638</v>
      </c>
      <c r="G788" s="56" t="s">
        <v>40</v>
      </c>
      <c r="H788" s="56" t="s">
        <v>2227</v>
      </c>
      <c r="I788" s="33">
        <v>220</v>
      </c>
      <c r="J788" s="56" t="s">
        <v>356</v>
      </c>
      <c r="K788" s="56" t="s">
        <v>356</v>
      </c>
      <c r="L788" s="56" t="s">
        <v>357</v>
      </c>
      <c r="M788" s="56" t="s">
        <v>458</v>
      </c>
      <c r="N788" s="56" t="s">
        <v>429</v>
      </c>
      <c r="O788" s="32" t="s">
        <v>310</v>
      </c>
      <c r="P788" s="32" t="s">
        <v>265</v>
      </c>
      <c r="Q788" s="45" t="s">
        <v>922</v>
      </c>
      <c r="R788" s="32" t="s">
        <v>254</v>
      </c>
      <c r="S788" s="45" t="s">
        <v>95</v>
      </c>
      <c r="T788" s="42" t="str">
        <f>VLOOKUP(Tabla1[[#This Row],[AREA]],Hoja1!A:B,2,FALSE)</f>
        <v>07. Medio ambiente</v>
      </c>
      <c r="U788" s="45" t="s">
        <v>147</v>
      </c>
      <c r="V788" s="42" t="str">
        <f>VLOOKUP(Tabla1[[#This Row],[PROGRAMA]],Hoja1!A:B,2,FALSE)</f>
        <v>1701. Dirección del área de medio ambiente</v>
      </c>
      <c r="W788" s="45">
        <v>22</v>
      </c>
      <c r="X788" s="45">
        <v>22699</v>
      </c>
    </row>
    <row r="789" spans="1:24" x14ac:dyDescent="0.25">
      <c r="A789" s="33">
        <v>220250005766</v>
      </c>
      <c r="B789" s="56" t="s">
        <v>349</v>
      </c>
      <c r="C789" s="34">
        <v>45743</v>
      </c>
      <c r="D789" s="33">
        <v>22025002859</v>
      </c>
      <c r="E789" s="56" t="s">
        <v>2228</v>
      </c>
      <c r="F789" s="35">
        <v>617.1</v>
      </c>
      <c r="G789" s="56" t="s">
        <v>963</v>
      </c>
      <c r="H789" s="56" t="s">
        <v>2229</v>
      </c>
      <c r="I789" s="33">
        <v>220</v>
      </c>
      <c r="J789" s="56" t="s">
        <v>356</v>
      </c>
      <c r="K789" s="56" t="s">
        <v>356</v>
      </c>
      <c r="L789" s="56" t="s">
        <v>367</v>
      </c>
      <c r="M789" s="56" t="s">
        <v>458</v>
      </c>
      <c r="N789" s="56" t="s">
        <v>429</v>
      </c>
      <c r="O789" s="32" t="s">
        <v>310</v>
      </c>
      <c r="P789" s="32" t="s">
        <v>265</v>
      </c>
      <c r="Q789" s="45" t="s">
        <v>922</v>
      </c>
      <c r="R789" s="32" t="s">
        <v>254</v>
      </c>
      <c r="S789" s="45" t="s">
        <v>89</v>
      </c>
      <c r="T789" s="42" t="str">
        <f>VLOOKUP(Tabla1[[#This Row],[AREA]],Hoja1!A:B,2,FALSE)</f>
        <v>01. Alcaldía</v>
      </c>
      <c r="U789" s="45" t="s">
        <v>211</v>
      </c>
      <c r="V789" s="42" t="str">
        <f>VLOOKUP(Tabla1[[#This Row],[PROGRAMA]],Hoja1!A:B,2,FALSE)</f>
        <v>9206. Archivo municipal</v>
      </c>
      <c r="W789" s="45">
        <v>22</v>
      </c>
      <c r="X789" s="45">
        <v>22602</v>
      </c>
    </row>
    <row r="790" spans="1:24" x14ac:dyDescent="0.25">
      <c r="A790" s="33">
        <v>220250006941</v>
      </c>
      <c r="B790" s="56" t="s">
        <v>526</v>
      </c>
      <c r="C790" s="34">
        <v>45744</v>
      </c>
      <c r="D790" s="33">
        <v>22025001132</v>
      </c>
      <c r="E790" s="56" t="s">
        <v>1599</v>
      </c>
      <c r="F790" s="35">
        <v>59.86</v>
      </c>
      <c r="G790" s="56" t="s">
        <v>600</v>
      </c>
      <c r="H790" s="56" t="s">
        <v>2231</v>
      </c>
      <c r="I790" s="33">
        <v>300</v>
      </c>
      <c r="J790" s="56" t="s">
        <v>356</v>
      </c>
      <c r="K790" s="56" t="s">
        <v>356</v>
      </c>
      <c r="L790" s="56" t="s">
        <v>367</v>
      </c>
      <c r="M790" s="56" t="s">
        <v>354</v>
      </c>
      <c r="N790" s="56" t="s">
        <v>355</v>
      </c>
      <c r="O790" s="32" t="s">
        <v>309</v>
      </c>
      <c r="P790" s="32" t="s">
        <v>265</v>
      </c>
      <c r="Q790" s="45" t="s">
        <v>922</v>
      </c>
      <c r="R790" s="32" t="s">
        <v>254</v>
      </c>
      <c r="S790" s="45" t="s">
        <v>291</v>
      </c>
      <c r="T790" s="42" t="str">
        <f>VLOOKUP(Tabla1[[#This Row],[AREA]],Hoja1!A:B,2,FALSE)</f>
        <v>11. Salud pública y seguridad ciudadana</v>
      </c>
      <c r="U790" s="45" t="s">
        <v>144</v>
      </c>
      <c r="V790" s="42" t="str">
        <f>VLOOKUP(Tabla1[[#This Row],[PROGRAMA]],Hoja1!A:B,2,FALSE)</f>
        <v>1631. Limpieza viaria</v>
      </c>
      <c r="W790" s="45">
        <v>22</v>
      </c>
      <c r="X790" s="45">
        <v>22199</v>
      </c>
    </row>
    <row r="791" spans="1:24" x14ac:dyDescent="0.25">
      <c r="A791" s="33">
        <v>220250003681</v>
      </c>
      <c r="B791" s="56" t="s">
        <v>526</v>
      </c>
      <c r="C791" s="34">
        <v>45729</v>
      </c>
      <c r="D791" s="33">
        <v>22025001212</v>
      </c>
      <c r="E791" s="56" t="s">
        <v>1534</v>
      </c>
      <c r="F791" s="35">
        <v>107.82</v>
      </c>
      <c r="G791" s="56" t="s">
        <v>600</v>
      </c>
      <c r="H791" s="56" t="s">
        <v>2232</v>
      </c>
      <c r="I791" s="33">
        <v>300</v>
      </c>
      <c r="J791" s="56" t="s">
        <v>356</v>
      </c>
      <c r="K791" s="56" t="s">
        <v>356</v>
      </c>
      <c r="L791" s="56" t="s">
        <v>367</v>
      </c>
      <c r="M791" s="56" t="s">
        <v>354</v>
      </c>
      <c r="N791" s="56" t="s">
        <v>355</v>
      </c>
      <c r="O791" s="32" t="s">
        <v>309</v>
      </c>
      <c r="P791" s="32" t="s">
        <v>265</v>
      </c>
      <c r="Q791" s="45" t="s">
        <v>922</v>
      </c>
      <c r="R791" s="32" t="s">
        <v>254</v>
      </c>
      <c r="S791" s="45" t="s">
        <v>92</v>
      </c>
      <c r="T791" s="42" t="str">
        <f>VLOOKUP(Tabla1[[#This Row],[AREA]],Hoja1!A:B,2,FALSE)</f>
        <v>03. Participación ciudadana y deportes</v>
      </c>
      <c r="U791" s="45" t="s">
        <v>215</v>
      </c>
      <c r="V791" s="42" t="str">
        <f>VLOOKUP(Tabla1[[#This Row],[PROGRAMA]],Hoja1!A:B,2,FALSE)</f>
        <v>9241. Participación ciudadana</v>
      </c>
      <c r="W791" s="45">
        <v>21</v>
      </c>
      <c r="X791" s="45">
        <v>212</v>
      </c>
    </row>
    <row r="792" spans="1:24" x14ac:dyDescent="0.25">
      <c r="A792" s="33">
        <v>220250005361</v>
      </c>
      <c r="B792" s="56" t="s">
        <v>349</v>
      </c>
      <c r="C792" s="34">
        <v>45741</v>
      </c>
      <c r="D792" s="33">
        <v>22025002701</v>
      </c>
      <c r="E792" s="56" t="s">
        <v>2146</v>
      </c>
      <c r="F792" s="35">
        <v>609.84</v>
      </c>
      <c r="G792" s="56" t="s">
        <v>1088</v>
      </c>
      <c r="H792" s="56" t="s">
        <v>2233</v>
      </c>
      <c r="I792" s="33">
        <v>220</v>
      </c>
      <c r="J792" s="56" t="s">
        <v>1089</v>
      </c>
      <c r="K792" s="56" t="s">
        <v>427</v>
      </c>
      <c r="L792" s="56" t="s">
        <v>357</v>
      </c>
      <c r="M792" s="56" t="s">
        <v>458</v>
      </c>
      <c r="N792" s="56" t="s">
        <v>429</v>
      </c>
      <c r="O792" s="32" t="s">
        <v>310</v>
      </c>
      <c r="P792" s="32" t="s">
        <v>265</v>
      </c>
      <c r="Q792" s="45" t="s">
        <v>922</v>
      </c>
      <c r="R792" s="32" t="s">
        <v>254</v>
      </c>
      <c r="S792" s="45" t="s">
        <v>89</v>
      </c>
      <c r="T792" s="42" t="str">
        <f>VLOOKUP(Tabla1[[#This Row],[AREA]],Hoja1!A:B,2,FALSE)</f>
        <v>01. Alcaldía</v>
      </c>
      <c r="U792" s="45" t="s">
        <v>212</v>
      </c>
      <c r="V792" s="42" t="str">
        <f>VLOOKUP(Tabla1[[#This Row],[PROGRAMA]],Hoja1!A:B,2,FALSE)</f>
        <v>9207. Gobierno y relaciones</v>
      </c>
      <c r="W792" s="45">
        <v>22</v>
      </c>
      <c r="X792" s="45">
        <v>22699</v>
      </c>
    </row>
    <row r="793" spans="1:24" x14ac:dyDescent="0.25">
      <c r="A793" s="33">
        <v>220250001136</v>
      </c>
      <c r="B793" s="56" t="s">
        <v>349</v>
      </c>
      <c r="C793" s="34">
        <v>45698</v>
      </c>
      <c r="D793" s="33">
        <v>22025001150</v>
      </c>
      <c r="E793" s="56" t="s">
        <v>2234</v>
      </c>
      <c r="F793" s="35">
        <v>605</v>
      </c>
      <c r="G793" s="56" t="s">
        <v>65</v>
      </c>
      <c r="H793" s="56" t="s">
        <v>2235</v>
      </c>
      <c r="I793" s="33">
        <v>220</v>
      </c>
      <c r="J793" s="56" t="s">
        <v>356</v>
      </c>
      <c r="K793" s="56" t="s">
        <v>356</v>
      </c>
      <c r="L793" s="56" t="s">
        <v>357</v>
      </c>
      <c r="M793" s="56" t="s">
        <v>458</v>
      </c>
      <c r="N793" s="56" t="s">
        <v>429</v>
      </c>
      <c r="O793" s="32" t="s">
        <v>310</v>
      </c>
      <c r="P793" s="32" t="s">
        <v>265</v>
      </c>
      <c r="Q793" s="45" t="s">
        <v>922</v>
      </c>
      <c r="R793" s="32" t="s">
        <v>254</v>
      </c>
      <c r="S793" s="45" t="s">
        <v>95</v>
      </c>
      <c r="T793" s="42" t="str">
        <f>VLOOKUP(Tabla1[[#This Row],[AREA]],Hoja1!A:B,2,FALSE)</f>
        <v>07. Medio ambiente</v>
      </c>
      <c r="U793" s="45" t="s">
        <v>151</v>
      </c>
      <c r="V793" s="42" t="str">
        <f>VLOOKUP(Tabla1[[#This Row],[PROGRAMA]],Hoja1!A:B,2,FALSE)</f>
        <v>1721. Protección del medio ambiente</v>
      </c>
      <c r="W793" s="45">
        <v>22</v>
      </c>
      <c r="X793" s="45">
        <v>223</v>
      </c>
    </row>
    <row r="794" spans="1:24" x14ac:dyDescent="0.25">
      <c r="A794" s="33">
        <v>220249000874</v>
      </c>
      <c r="B794" s="56" t="s">
        <v>349</v>
      </c>
      <c r="C794" s="34">
        <v>45658</v>
      </c>
      <c r="D794" s="33">
        <v>22025002092</v>
      </c>
      <c r="E794" s="56" t="s">
        <v>1466</v>
      </c>
      <c r="F794" s="35">
        <v>600</v>
      </c>
      <c r="G794" s="56" t="s">
        <v>591</v>
      </c>
      <c r="H794" s="56" t="s">
        <v>2236</v>
      </c>
      <c r="I794" s="33">
        <v>220</v>
      </c>
      <c r="J794" s="56" t="s">
        <v>356</v>
      </c>
      <c r="K794" s="56" t="s">
        <v>356</v>
      </c>
      <c r="L794" s="56" t="s">
        <v>357</v>
      </c>
      <c r="M794" s="56" t="s">
        <v>458</v>
      </c>
      <c r="N794" s="56" t="s">
        <v>429</v>
      </c>
      <c r="O794" s="32" t="s">
        <v>310</v>
      </c>
      <c r="P794" s="32" t="s">
        <v>265</v>
      </c>
      <c r="Q794" s="45" t="s">
        <v>922</v>
      </c>
      <c r="R794" s="32" t="s">
        <v>254</v>
      </c>
      <c r="S794" s="45" t="s">
        <v>98</v>
      </c>
      <c r="T794" s="42" t="str">
        <f>VLOOKUP(Tabla1[[#This Row],[AREA]],Hoja1!A:B,2,FALSE)</f>
        <v>10. Personas mayores, familia y servicios sociales</v>
      </c>
      <c r="U794" s="45" t="s">
        <v>159</v>
      </c>
      <c r="V794" s="42" t="str">
        <f>VLOOKUP(Tabla1[[#This Row],[PROGRAMA]],Hoja1!A:B,2,FALSE)</f>
        <v>2315. Políticas de Igualdad e infancia</v>
      </c>
      <c r="W794" s="45">
        <v>22</v>
      </c>
      <c r="X794" s="45">
        <v>22799</v>
      </c>
    </row>
    <row r="795" spans="1:24" x14ac:dyDescent="0.25">
      <c r="A795" s="33">
        <v>220250001131</v>
      </c>
      <c r="B795" s="56" t="s">
        <v>349</v>
      </c>
      <c r="C795" s="34">
        <v>45698</v>
      </c>
      <c r="D795" s="33">
        <v>22025000849</v>
      </c>
      <c r="E795" s="56" t="s">
        <v>1981</v>
      </c>
      <c r="F795" s="35">
        <v>598.95000000000005</v>
      </c>
      <c r="G795" s="56" t="s">
        <v>936</v>
      </c>
      <c r="H795" s="56" t="s">
        <v>2237</v>
      </c>
      <c r="I795" s="33">
        <v>220</v>
      </c>
      <c r="J795" s="56" t="s">
        <v>356</v>
      </c>
      <c r="K795" s="56" t="s">
        <v>356</v>
      </c>
      <c r="L795" s="56" t="s">
        <v>358</v>
      </c>
      <c r="M795" s="56" t="s">
        <v>458</v>
      </c>
      <c r="N795" s="56" t="s">
        <v>429</v>
      </c>
      <c r="O795" s="32" t="s">
        <v>310</v>
      </c>
      <c r="P795" s="32" t="s">
        <v>265</v>
      </c>
      <c r="Q795" s="45" t="s">
        <v>922</v>
      </c>
      <c r="R795" s="32" t="s">
        <v>254</v>
      </c>
      <c r="S795" s="45" t="s">
        <v>291</v>
      </c>
      <c r="T795" s="42" t="str">
        <f>VLOOKUP(Tabla1[[#This Row],[AREA]],Hoja1!A:B,2,FALSE)</f>
        <v>11. Salud pública y seguridad ciudadana</v>
      </c>
      <c r="U795" s="45" t="s">
        <v>141</v>
      </c>
      <c r="V795" s="42" t="str">
        <f>VLOOKUP(Tabla1[[#This Row],[PROGRAMA]],Hoja1!A:B,2,FALSE)</f>
        <v>1621. Recogida de residuos</v>
      </c>
      <c r="W795" s="45">
        <v>21</v>
      </c>
      <c r="X795" s="45">
        <v>212</v>
      </c>
    </row>
    <row r="796" spans="1:24" x14ac:dyDescent="0.25">
      <c r="A796" s="33">
        <v>220250005760</v>
      </c>
      <c r="B796" s="56" t="s">
        <v>349</v>
      </c>
      <c r="C796" s="34">
        <v>45743</v>
      </c>
      <c r="D796" s="33">
        <v>22025003050</v>
      </c>
      <c r="E796" s="56" t="s">
        <v>1412</v>
      </c>
      <c r="F796" s="35">
        <v>595.32000000000005</v>
      </c>
      <c r="G796" s="56" t="s">
        <v>631</v>
      </c>
      <c r="H796" s="56" t="s">
        <v>2238</v>
      </c>
      <c r="I796" s="33">
        <v>220</v>
      </c>
      <c r="J796" s="56" t="s">
        <v>356</v>
      </c>
      <c r="K796" s="56" t="s">
        <v>356</v>
      </c>
      <c r="L796" s="56" t="s">
        <v>357</v>
      </c>
      <c r="M796" s="56" t="s">
        <v>354</v>
      </c>
      <c r="N796" s="56" t="s">
        <v>355</v>
      </c>
      <c r="O796" s="32" t="s">
        <v>305</v>
      </c>
      <c r="P796" s="32" t="s">
        <v>265</v>
      </c>
      <c r="Q796" s="45" t="s">
        <v>922</v>
      </c>
      <c r="R796" s="32" t="s">
        <v>254</v>
      </c>
      <c r="S796" s="45" t="s">
        <v>94</v>
      </c>
      <c r="T796" s="42" t="str">
        <f>VLOOKUP(Tabla1[[#This Row],[AREA]],Hoja1!A:B,2,FALSE)</f>
        <v>06. Educación y cultura</v>
      </c>
      <c r="U796" s="45" t="s">
        <v>176</v>
      </c>
      <c r="V796" s="42" t="str">
        <f>VLOOKUP(Tabla1[[#This Row],[PROGRAMA]],Hoja1!A:B,2,FALSE)</f>
        <v>3321. Bibliotecas públicas</v>
      </c>
      <c r="W796" s="45">
        <v>21</v>
      </c>
      <c r="X796" s="45">
        <v>213</v>
      </c>
    </row>
    <row r="797" spans="1:24" x14ac:dyDescent="0.25">
      <c r="A797" s="33">
        <v>220250005336</v>
      </c>
      <c r="B797" s="56" t="s">
        <v>349</v>
      </c>
      <c r="C797" s="34">
        <v>45741</v>
      </c>
      <c r="D797" s="33">
        <v>22025002737</v>
      </c>
      <c r="E797" s="56" t="s">
        <v>1623</v>
      </c>
      <c r="F797" s="35">
        <v>588.05999999999995</v>
      </c>
      <c r="G797" s="56" t="s">
        <v>1775</v>
      </c>
      <c r="H797" s="56" t="s">
        <v>2239</v>
      </c>
      <c r="I797" s="33">
        <v>220</v>
      </c>
      <c r="J797" s="56" t="s">
        <v>1777</v>
      </c>
      <c r="K797" s="56" t="s">
        <v>365</v>
      </c>
      <c r="L797" s="56" t="s">
        <v>367</v>
      </c>
      <c r="M797" s="56" t="s">
        <v>458</v>
      </c>
      <c r="N797" s="56" t="s">
        <v>429</v>
      </c>
      <c r="O797" s="32" t="s">
        <v>310</v>
      </c>
      <c r="P797" s="32" t="s">
        <v>265</v>
      </c>
      <c r="Q797" s="45" t="s">
        <v>922</v>
      </c>
      <c r="R797" s="32" t="s">
        <v>254</v>
      </c>
      <c r="S797" s="45" t="s">
        <v>291</v>
      </c>
      <c r="T797" s="42" t="str">
        <f>VLOOKUP(Tabla1[[#This Row],[AREA]],Hoja1!A:B,2,FALSE)</f>
        <v>11. Salud pública y seguridad ciudadana</v>
      </c>
      <c r="U797" s="45" t="s">
        <v>135</v>
      </c>
      <c r="V797" s="42" t="str">
        <f>VLOOKUP(Tabla1[[#This Row],[PROGRAMA]],Hoja1!A:B,2,FALSE)</f>
        <v>1361. Prevención y extinción de incencios</v>
      </c>
      <c r="W797" s="45">
        <v>22</v>
      </c>
      <c r="X797" s="45">
        <v>22199</v>
      </c>
    </row>
    <row r="798" spans="1:24" x14ac:dyDescent="0.25">
      <c r="A798" s="33">
        <v>220249000766</v>
      </c>
      <c r="B798" s="56" t="s">
        <v>349</v>
      </c>
      <c r="C798" s="34">
        <v>45658</v>
      </c>
      <c r="D798" s="33">
        <v>22025002370</v>
      </c>
      <c r="E798" s="56" t="s">
        <v>1525</v>
      </c>
      <c r="F798" s="35">
        <v>583.87</v>
      </c>
      <c r="G798" s="56" t="s">
        <v>2240</v>
      </c>
      <c r="H798" s="56" t="s">
        <v>2241</v>
      </c>
      <c r="I798" s="33">
        <v>220</v>
      </c>
      <c r="J798" s="56" t="s">
        <v>396</v>
      </c>
      <c r="K798" s="56" t="s">
        <v>356</v>
      </c>
      <c r="L798" s="56" t="s">
        <v>357</v>
      </c>
      <c r="M798" s="56" t="s">
        <v>354</v>
      </c>
      <c r="N798" s="56" t="s">
        <v>355</v>
      </c>
      <c r="O798" s="32" t="s">
        <v>305</v>
      </c>
      <c r="P798" s="32" t="s">
        <v>265</v>
      </c>
      <c r="Q798" s="45" t="s">
        <v>922</v>
      </c>
      <c r="R798" s="32" t="s">
        <v>254</v>
      </c>
      <c r="S798" s="45" t="s">
        <v>91</v>
      </c>
      <c r="T798" s="42" t="str">
        <f>VLOOKUP(Tabla1[[#This Row],[AREA]],Hoja1!A:B,2,FALSE)</f>
        <v>02. Urbanismo y vivienda</v>
      </c>
      <c r="U798" s="45" t="s">
        <v>220</v>
      </c>
      <c r="V798" s="42" t="str">
        <f>VLOOKUP(Tabla1[[#This Row],[PROGRAMA]],Hoja1!A:B,2,FALSE)</f>
        <v>9332. Mantenimiento de edificios e instalaciones municipales</v>
      </c>
      <c r="W798" s="45">
        <v>21</v>
      </c>
      <c r="X798" s="45">
        <v>213</v>
      </c>
    </row>
    <row r="799" spans="1:24" x14ac:dyDescent="0.25">
      <c r="A799" s="33">
        <v>220250001118</v>
      </c>
      <c r="B799" s="56" t="s">
        <v>349</v>
      </c>
      <c r="C799" s="34">
        <v>45698</v>
      </c>
      <c r="D799" s="33">
        <v>22025000897</v>
      </c>
      <c r="E799" s="56" t="s">
        <v>2242</v>
      </c>
      <c r="F799" s="35">
        <v>580.79999999999995</v>
      </c>
      <c r="G799" s="56" t="s">
        <v>646</v>
      </c>
      <c r="H799" s="56" t="s">
        <v>882</v>
      </c>
      <c r="I799" s="33">
        <v>220</v>
      </c>
      <c r="J799" s="56" t="s">
        <v>352</v>
      </c>
      <c r="K799" s="56" t="s">
        <v>352</v>
      </c>
      <c r="L799" s="56" t="s">
        <v>357</v>
      </c>
      <c r="M799" s="56" t="s">
        <v>458</v>
      </c>
      <c r="N799" s="56" t="s">
        <v>429</v>
      </c>
      <c r="O799" s="32" t="s">
        <v>310</v>
      </c>
      <c r="P799" s="32" t="s">
        <v>265</v>
      </c>
      <c r="Q799" s="45" t="s">
        <v>922</v>
      </c>
      <c r="R799" s="32" t="s">
        <v>254</v>
      </c>
      <c r="S799" s="45" t="s">
        <v>291</v>
      </c>
      <c r="T799" s="42" t="str">
        <f>VLOOKUP(Tabla1[[#This Row],[AREA]],Hoja1!A:B,2,FALSE)</f>
        <v>11. Salud pública y seguridad ciudadana</v>
      </c>
      <c r="U799" s="45" t="s">
        <v>129</v>
      </c>
      <c r="V799" s="42" t="str">
        <f>VLOOKUP(Tabla1[[#This Row],[PROGRAMA]],Hoja1!A:B,2,FALSE)</f>
        <v>1321. Policía municipal</v>
      </c>
      <c r="W799" s="45">
        <v>22</v>
      </c>
      <c r="X799" s="45">
        <v>22200</v>
      </c>
    </row>
    <row r="800" spans="1:24" x14ac:dyDescent="0.25">
      <c r="A800" s="33">
        <v>220250006515</v>
      </c>
      <c r="B800" s="56" t="s">
        <v>526</v>
      </c>
      <c r="C800" s="34">
        <v>45744</v>
      </c>
      <c r="D800" s="33">
        <v>22025001128</v>
      </c>
      <c r="E800" s="56" t="s">
        <v>1498</v>
      </c>
      <c r="F800" s="35">
        <v>1111.67</v>
      </c>
      <c r="G800" s="56" t="s">
        <v>698</v>
      </c>
      <c r="H800" s="56" t="s">
        <v>2243</v>
      </c>
      <c r="I800" s="33">
        <v>300</v>
      </c>
      <c r="J800" s="56" t="s">
        <v>678</v>
      </c>
      <c r="K800" s="56" t="s">
        <v>356</v>
      </c>
      <c r="L800" s="56" t="s">
        <v>367</v>
      </c>
      <c r="M800" s="56" t="s">
        <v>354</v>
      </c>
      <c r="N800" s="56" t="s">
        <v>355</v>
      </c>
      <c r="O800" s="32" t="s">
        <v>309</v>
      </c>
      <c r="P800" s="32" t="s">
        <v>265</v>
      </c>
      <c r="Q800" s="45" t="s">
        <v>922</v>
      </c>
      <c r="R800" s="32" t="s">
        <v>254</v>
      </c>
      <c r="S800" s="45" t="s">
        <v>291</v>
      </c>
      <c r="T800" s="42" t="str">
        <f>VLOOKUP(Tabla1[[#This Row],[AREA]],Hoja1!A:B,2,FALSE)</f>
        <v>11. Salud pública y seguridad ciudadana</v>
      </c>
      <c r="U800" s="45" t="s">
        <v>141</v>
      </c>
      <c r="V800" s="42" t="str">
        <f>VLOOKUP(Tabla1[[#This Row],[PROGRAMA]],Hoja1!A:B,2,FALSE)</f>
        <v>1621. Recogida de residuos</v>
      </c>
      <c r="W800" s="45">
        <v>22</v>
      </c>
      <c r="X800" s="45">
        <v>22199</v>
      </c>
    </row>
    <row r="801" spans="1:24" x14ac:dyDescent="0.25">
      <c r="A801" s="33">
        <v>220250006485</v>
      </c>
      <c r="B801" s="56" t="s">
        <v>526</v>
      </c>
      <c r="C801" s="34">
        <v>45744</v>
      </c>
      <c r="D801" s="33">
        <v>22025001128</v>
      </c>
      <c r="E801" s="56" t="s">
        <v>1498</v>
      </c>
      <c r="F801" s="35">
        <v>1219.42</v>
      </c>
      <c r="G801" s="56" t="s">
        <v>698</v>
      </c>
      <c r="H801" s="56" t="s">
        <v>2243</v>
      </c>
      <c r="I801" s="33">
        <v>300</v>
      </c>
      <c r="J801" s="56" t="s">
        <v>678</v>
      </c>
      <c r="K801" s="56" t="s">
        <v>356</v>
      </c>
      <c r="L801" s="56" t="s">
        <v>367</v>
      </c>
      <c r="M801" s="56" t="s">
        <v>354</v>
      </c>
      <c r="N801" s="56" t="s">
        <v>355</v>
      </c>
      <c r="O801" s="32" t="s">
        <v>309</v>
      </c>
      <c r="P801" s="32" t="s">
        <v>265</v>
      </c>
      <c r="Q801" s="45" t="s">
        <v>922</v>
      </c>
      <c r="R801" s="32" t="s">
        <v>254</v>
      </c>
      <c r="S801" s="45" t="s">
        <v>291</v>
      </c>
      <c r="T801" s="42" t="str">
        <f>VLOOKUP(Tabla1[[#This Row],[AREA]],Hoja1!A:B,2,FALSE)</f>
        <v>11. Salud pública y seguridad ciudadana</v>
      </c>
      <c r="U801" s="45" t="s">
        <v>141</v>
      </c>
      <c r="V801" s="42" t="str">
        <f>VLOOKUP(Tabla1[[#This Row],[PROGRAMA]],Hoja1!A:B,2,FALSE)</f>
        <v>1621. Recogida de residuos</v>
      </c>
      <c r="W801" s="45">
        <v>22</v>
      </c>
      <c r="X801" s="45">
        <v>22199</v>
      </c>
    </row>
    <row r="802" spans="1:24" x14ac:dyDescent="0.25">
      <c r="A802" s="33">
        <v>220250006921</v>
      </c>
      <c r="B802" s="56" t="s">
        <v>526</v>
      </c>
      <c r="C802" s="34">
        <v>45744</v>
      </c>
      <c r="D802" s="33">
        <v>22025001128</v>
      </c>
      <c r="E802" s="56" t="s">
        <v>1498</v>
      </c>
      <c r="F802" s="35">
        <v>1346.6</v>
      </c>
      <c r="G802" s="56" t="s">
        <v>698</v>
      </c>
      <c r="H802" s="56" t="s">
        <v>2244</v>
      </c>
      <c r="I802" s="33">
        <v>300</v>
      </c>
      <c r="J802" s="56" t="s">
        <v>678</v>
      </c>
      <c r="K802" s="56" t="s">
        <v>356</v>
      </c>
      <c r="L802" s="56" t="s">
        <v>367</v>
      </c>
      <c r="M802" s="56" t="s">
        <v>354</v>
      </c>
      <c r="N802" s="56" t="s">
        <v>355</v>
      </c>
      <c r="O802" s="32" t="s">
        <v>309</v>
      </c>
      <c r="P802" s="32" t="s">
        <v>265</v>
      </c>
      <c r="Q802" s="45" t="s">
        <v>922</v>
      </c>
      <c r="R802" s="32" t="s">
        <v>254</v>
      </c>
      <c r="S802" s="45" t="s">
        <v>291</v>
      </c>
      <c r="T802" s="42" t="str">
        <f>VLOOKUP(Tabla1[[#This Row],[AREA]],Hoja1!A:B,2,FALSE)</f>
        <v>11. Salud pública y seguridad ciudadana</v>
      </c>
      <c r="U802" s="45" t="s">
        <v>141</v>
      </c>
      <c r="V802" s="42" t="str">
        <f>VLOOKUP(Tabla1[[#This Row],[PROGRAMA]],Hoja1!A:B,2,FALSE)</f>
        <v>1621. Recogida de residuos</v>
      </c>
      <c r="W802" s="45">
        <v>22</v>
      </c>
      <c r="X802" s="45">
        <v>22199</v>
      </c>
    </row>
    <row r="803" spans="1:24" x14ac:dyDescent="0.25">
      <c r="A803" s="33">
        <v>220250000092</v>
      </c>
      <c r="B803" s="56" t="s">
        <v>349</v>
      </c>
      <c r="C803" s="34">
        <v>45680</v>
      </c>
      <c r="D803" s="33">
        <v>22025000530</v>
      </c>
      <c r="E803" s="56" t="s">
        <v>1250</v>
      </c>
      <c r="F803" s="35">
        <v>7139</v>
      </c>
      <c r="G803" s="56" t="s">
        <v>19</v>
      </c>
      <c r="H803" s="56" t="s">
        <v>2245</v>
      </c>
      <c r="I803" s="33">
        <v>220</v>
      </c>
      <c r="J803" s="56" t="s">
        <v>356</v>
      </c>
      <c r="K803" s="56" t="s">
        <v>356</v>
      </c>
      <c r="L803" s="56" t="s">
        <v>357</v>
      </c>
      <c r="M803" s="56" t="s">
        <v>458</v>
      </c>
      <c r="N803" s="56" t="s">
        <v>429</v>
      </c>
      <c r="O803" s="32" t="s">
        <v>310</v>
      </c>
      <c r="P803" s="32" t="s">
        <v>265</v>
      </c>
      <c r="Q803" s="45" t="s">
        <v>922</v>
      </c>
      <c r="R803" s="32" t="s">
        <v>254</v>
      </c>
      <c r="S803" s="45" t="s">
        <v>93</v>
      </c>
      <c r="T803" s="42" t="str">
        <f>VLOOKUP(Tabla1[[#This Row],[AREA]],Hoja1!A:B,2,FALSE)</f>
        <v>04. Hacienda, personal y modernización administrativa</v>
      </c>
      <c r="U803" s="45" t="s">
        <v>218</v>
      </c>
      <c r="V803" s="42" t="str">
        <f>VLOOKUP(Tabla1[[#This Row],[PROGRAMA]],Hoja1!A:B,2,FALSE)</f>
        <v>9321. Gestión de ingresos e inspección</v>
      </c>
      <c r="W803" s="45">
        <v>22</v>
      </c>
      <c r="X803" s="45">
        <v>22799</v>
      </c>
    </row>
    <row r="804" spans="1:24" x14ac:dyDescent="0.25">
      <c r="A804" s="33">
        <v>220250005736</v>
      </c>
      <c r="B804" s="56" t="s">
        <v>349</v>
      </c>
      <c r="C804" s="34">
        <v>45743</v>
      </c>
      <c r="D804" s="33">
        <v>22025001234</v>
      </c>
      <c r="E804" s="56" t="s">
        <v>1264</v>
      </c>
      <c r="F804" s="35">
        <v>580</v>
      </c>
      <c r="G804" s="56" t="s">
        <v>2246</v>
      </c>
      <c r="H804" s="56" t="s">
        <v>2247</v>
      </c>
      <c r="I804" s="33">
        <v>220</v>
      </c>
      <c r="J804" s="56" t="s">
        <v>356</v>
      </c>
      <c r="K804" s="56" t="s">
        <v>356</v>
      </c>
      <c r="L804" s="56" t="s">
        <v>357</v>
      </c>
      <c r="M804" s="56" t="s">
        <v>458</v>
      </c>
      <c r="N804" s="56" t="s">
        <v>429</v>
      </c>
      <c r="O804" s="32" t="s">
        <v>310</v>
      </c>
      <c r="P804" s="32" t="s">
        <v>265</v>
      </c>
      <c r="Q804" s="45" t="s">
        <v>922</v>
      </c>
      <c r="R804" s="32" t="s">
        <v>254</v>
      </c>
      <c r="S804" s="45" t="s">
        <v>94</v>
      </c>
      <c r="T804" s="42" t="str">
        <f>VLOOKUP(Tabla1[[#This Row],[AREA]],Hoja1!A:B,2,FALSE)</f>
        <v>06. Educación y cultura</v>
      </c>
      <c r="U804" s="45" t="s">
        <v>172</v>
      </c>
      <c r="V804" s="42" t="str">
        <f>VLOOKUP(Tabla1[[#This Row],[PROGRAMA]],Hoja1!A:B,2,FALSE)</f>
        <v>3261. Servicios complementarios de educación</v>
      </c>
      <c r="W804" s="45">
        <v>22</v>
      </c>
      <c r="X804" s="45">
        <v>22799</v>
      </c>
    </row>
    <row r="805" spans="1:24" x14ac:dyDescent="0.25">
      <c r="A805" s="33">
        <v>220250005025</v>
      </c>
      <c r="B805" s="56" t="s">
        <v>495</v>
      </c>
      <c r="C805" s="34">
        <v>45737</v>
      </c>
      <c r="D805" s="33">
        <v>22025001500</v>
      </c>
      <c r="E805" s="56" t="s">
        <v>1471</v>
      </c>
      <c r="F805" s="35">
        <v>2416.5300000000002</v>
      </c>
      <c r="G805" s="56" t="s">
        <v>1154</v>
      </c>
      <c r="H805" s="56" t="s">
        <v>2248</v>
      </c>
      <c r="I805" s="33">
        <v>240</v>
      </c>
      <c r="J805" s="56" t="s">
        <v>352</v>
      </c>
      <c r="K805" s="56" t="s">
        <v>352</v>
      </c>
      <c r="L805" s="56" t="s">
        <v>367</v>
      </c>
      <c r="M805" s="56" t="s">
        <v>354</v>
      </c>
      <c r="N805" s="56" t="s">
        <v>355</v>
      </c>
      <c r="O805" s="32" t="s">
        <v>305</v>
      </c>
      <c r="P805" s="32" t="s">
        <v>265</v>
      </c>
      <c r="Q805" s="45" t="s">
        <v>922</v>
      </c>
      <c r="R805" s="32" t="s">
        <v>254</v>
      </c>
      <c r="S805" s="45" t="s">
        <v>95</v>
      </c>
      <c r="T805" s="42" t="str">
        <f>VLOOKUP(Tabla1[[#This Row],[AREA]],Hoja1!A:B,2,FALSE)</f>
        <v>07. Medio ambiente</v>
      </c>
      <c r="U805" s="45" t="s">
        <v>151</v>
      </c>
      <c r="V805" s="42" t="str">
        <f>VLOOKUP(Tabla1[[#This Row],[PROGRAMA]],Hoja1!A:B,2,FALSE)</f>
        <v>1721. Protección del medio ambiente</v>
      </c>
      <c r="W805" s="45">
        <v>21</v>
      </c>
      <c r="X805" s="45">
        <v>213</v>
      </c>
    </row>
    <row r="806" spans="1:24" x14ac:dyDescent="0.25">
      <c r="A806" s="33">
        <v>220250007321</v>
      </c>
      <c r="B806" s="56" t="s">
        <v>349</v>
      </c>
      <c r="C806" s="34">
        <v>45747</v>
      </c>
      <c r="D806" s="33">
        <v>22025003344</v>
      </c>
      <c r="E806" s="56" t="s">
        <v>1468</v>
      </c>
      <c r="F806" s="35">
        <v>579.59</v>
      </c>
      <c r="G806" s="56" t="s">
        <v>509</v>
      </c>
      <c r="H806" s="56" t="s">
        <v>2249</v>
      </c>
      <c r="I806" s="33">
        <v>220</v>
      </c>
      <c r="J806" s="56" t="s">
        <v>356</v>
      </c>
      <c r="K806" s="56" t="s">
        <v>356</v>
      </c>
      <c r="L806" s="56" t="s">
        <v>367</v>
      </c>
      <c r="M806" s="56" t="s">
        <v>458</v>
      </c>
      <c r="N806" s="56" t="s">
        <v>429</v>
      </c>
      <c r="O806" s="32" t="s">
        <v>310</v>
      </c>
      <c r="P806" s="32" t="s">
        <v>265</v>
      </c>
      <c r="Q806" s="45" t="s">
        <v>922</v>
      </c>
      <c r="R806" s="32" t="s">
        <v>254</v>
      </c>
      <c r="S806" s="45" t="s">
        <v>291</v>
      </c>
      <c r="T806" s="42" t="str">
        <f>VLOOKUP(Tabla1[[#This Row],[AREA]],Hoja1!A:B,2,FALSE)</f>
        <v>11. Salud pública y seguridad ciudadana</v>
      </c>
      <c r="U806" s="45" t="s">
        <v>135</v>
      </c>
      <c r="V806" s="42" t="str">
        <f>VLOOKUP(Tabla1[[#This Row],[PROGRAMA]],Hoja1!A:B,2,FALSE)</f>
        <v>1361. Prevención y extinción de incencios</v>
      </c>
      <c r="W806" s="45">
        <v>22</v>
      </c>
      <c r="X806" s="45">
        <v>22104</v>
      </c>
    </row>
    <row r="807" spans="1:24" x14ac:dyDescent="0.25">
      <c r="A807" s="33">
        <v>220250001225</v>
      </c>
      <c r="B807" s="56" t="s">
        <v>349</v>
      </c>
      <c r="C807" s="34">
        <v>45700</v>
      </c>
      <c r="D807" s="33">
        <v>22025001021</v>
      </c>
      <c r="E807" s="56" t="s">
        <v>1355</v>
      </c>
      <c r="F807" s="35">
        <v>578.38</v>
      </c>
      <c r="G807" s="56" t="s">
        <v>14</v>
      </c>
      <c r="H807" s="56" t="s">
        <v>2250</v>
      </c>
      <c r="I807" s="33">
        <v>220</v>
      </c>
      <c r="J807" s="56" t="s">
        <v>356</v>
      </c>
      <c r="K807" s="56" t="s">
        <v>356</v>
      </c>
      <c r="L807" s="56" t="s">
        <v>357</v>
      </c>
      <c r="M807" s="56" t="s">
        <v>458</v>
      </c>
      <c r="N807" s="56" t="s">
        <v>429</v>
      </c>
      <c r="O807" s="32" t="s">
        <v>310</v>
      </c>
      <c r="P807" s="32" t="s">
        <v>265</v>
      </c>
      <c r="Q807" s="45" t="s">
        <v>922</v>
      </c>
      <c r="R807" s="32" t="s">
        <v>254</v>
      </c>
      <c r="S807" s="45" t="s">
        <v>98</v>
      </c>
      <c r="T807" s="42" t="str">
        <f>VLOOKUP(Tabla1[[#This Row],[AREA]],Hoja1!A:B,2,FALSE)</f>
        <v>10. Personas mayores, familia y servicios sociales</v>
      </c>
      <c r="U807" s="45" t="s">
        <v>155</v>
      </c>
      <c r="V807" s="42" t="str">
        <f>VLOOKUP(Tabla1[[#This Row],[PROGRAMA]],Hoja1!A:B,2,FALSE)</f>
        <v>2312. Iniciativas sociales</v>
      </c>
      <c r="W807" s="45">
        <v>21</v>
      </c>
      <c r="X807" s="45">
        <v>213</v>
      </c>
    </row>
    <row r="808" spans="1:24" x14ac:dyDescent="0.25">
      <c r="A808" s="33">
        <v>220250001702</v>
      </c>
      <c r="B808" s="56" t="s">
        <v>349</v>
      </c>
      <c r="C808" s="34">
        <v>45716</v>
      </c>
      <c r="D808" s="33">
        <v>22025001305</v>
      </c>
      <c r="E808" s="56" t="s">
        <v>1455</v>
      </c>
      <c r="F808" s="35">
        <v>556.6</v>
      </c>
      <c r="G808" s="56" t="s">
        <v>318</v>
      </c>
      <c r="H808" s="56" t="s">
        <v>2251</v>
      </c>
      <c r="I808" s="33">
        <v>220</v>
      </c>
      <c r="J808" s="56" t="s">
        <v>356</v>
      </c>
      <c r="K808" s="56" t="s">
        <v>356</v>
      </c>
      <c r="L808" s="56" t="s">
        <v>357</v>
      </c>
      <c r="M808" s="56" t="s">
        <v>458</v>
      </c>
      <c r="N808" s="56" t="s">
        <v>429</v>
      </c>
      <c r="O808" s="32" t="s">
        <v>310</v>
      </c>
      <c r="P808" s="32" t="s">
        <v>265</v>
      </c>
      <c r="Q808" s="45" t="s">
        <v>922</v>
      </c>
      <c r="R808" s="32" t="s">
        <v>254</v>
      </c>
      <c r="S808" s="45" t="s">
        <v>95</v>
      </c>
      <c r="T808" s="42" t="str">
        <f>VLOOKUP(Tabla1[[#This Row],[AREA]],Hoja1!A:B,2,FALSE)</f>
        <v>07. Medio ambiente</v>
      </c>
      <c r="U808" s="45" t="s">
        <v>151</v>
      </c>
      <c r="V808" s="42" t="str">
        <f>VLOOKUP(Tabla1[[#This Row],[PROGRAMA]],Hoja1!A:B,2,FALSE)</f>
        <v>1721. Protección del medio ambiente</v>
      </c>
      <c r="W808" s="45">
        <v>22</v>
      </c>
      <c r="X808" s="45">
        <v>22799</v>
      </c>
    </row>
    <row r="809" spans="1:24" x14ac:dyDescent="0.25">
      <c r="A809" s="33">
        <v>220250005690</v>
      </c>
      <c r="B809" s="56" t="s">
        <v>349</v>
      </c>
      <c r="C809" s="34">
        <v>45742</v>
      </c>
      <c r="D809" s="33">
        <v>22025002648</v>
      </c>
      <c r="E809" s="56" t="s">
        <v>1730</v>
      </c>
      <c r="F809" s="35">
        <v>550</v>
      </c>
      <c r="G809" s="56" t="s">
        <v>1147</v>
      </c>
      <c r="H809" s="56" t="s">
        <v>2252</v>
      </c>
      <c r="I809" s="33">
        <v>220</v>
      </c>
      <c r="J809" s="56" t="s">
        <v>356</v>
      </c>
      <c r="K809" s="56" t="s">
        <v>356</v>
      </c>
      <c r="L809" s="56" t="s">
        <v>357</v>
      </c>
      <c r="M809" s="56" t="s">
        <v>458</v>
      </c>
      <c r="N809" s="56" t="s">
        <v>429</v>
      </c>
      <c r="O809" s="32" t="s">
        <v>310</v>
      </c>
      <c r="P809" s="32" t="s">
        <v>265</v>
      </c>
      <c r="Q809" s="45" t="s">
        <v>922</v>
      </c>
      <c r="R809" s="32" t="s">
        <v>254</v>
      </c>
      <c r="S809" s="45" t="s">
        <v>92</v>
      </c>
      <c r="T809" s="42" t="str">
        <f>VLOOKUP(Tabla1[[#This Row],[AREA]],Hoja1!A:B,2,FALSE)</f>
        <v>03. Participación ciudadana y deportes</v>
      </c>
      <c r="U809" s="45" t="s">
        <v>215</v>
      </c>
      <c r="V809" s="42" t="str">
        <f>VLOOKUP(Tabla1[[#This Row],[PROGRAMA]],Hoja1!A:B,2,FALSE)</f>
        <v>9241. Participación ciudadana</v>
      </c>
      <c r="W809" s="45">
        <v>22</v>
      </c>
      <c r="X809" s="45">
        <v>22609</v>
      </c>
    </row>
    <row r="810" spans="1:24" x14ac:dyDescent="0.25">
      <c r="A810" s="33">
        <v>220250005693</v>
      </c>
      <c r="B810" s="56" t="s">
        <v>349</v>
      </c>
      <c r="C810" s="34">
        <v>45742</v>
      </c>
      <c r="D810" s="33">
        <v>22025002675</v>
      </c>
      <c r="E810" s="56" t="s">
        <v>1730</v>
      </c>
      <c r="F810" s="35">
        <v>544.5</v>
      </c>
      <c r="G810" s="56" t="s">
        <v>491</v>
      </c>
      <c r="H810" s="56" t="s">
        <v>2253</v>
      </c>
      <c r="I810" s="33">
        <v>220</v>
      </c>
      <c r="J810" s="56" t="s">
        <v>455</v>
      </c>
      <c r="K810" s="56" t="s">
        <v>356</v>
      </c>
      <c r="L810" s="56" t="s">
        <v>357</v>
      </c>
      <c r="M810" s="56" t="s">
        <v>458</v>
      </c>
      <c r="N810" s="56" t="s">
        <v>429</v>
      </c>
      <c r="O810" s="32" t="s">
        <v>310</v>
      </c>
      <c r="P810" s="32" t="s">
        <v>265</v>
      </c>
      <c r="Q810" s="45" t="s">
        <v>922</v>
      </c>
      <c r="R810" s="32" t="s">
        <v>254</v>
      </c>
      <c r="S810" s="45" t="s">
        <v>92</v>
      </c>
      <c r="T810" s="42" t="str">
        <f>VLOOKUP(Tabla1[[#This Row],[AREA]],Hoja1!A:B,2,FALSE)</f>
        <v>03. Participación ciudadana y deportes</v>
      </c>
      <c r="U810" s="45" t="s">
        <v>215</v>
      </c>
      <c r="V810" s="42" t="str">
        <f>VLOOKUP(Tabla1[[#This Row],[PROGRAMA]],Hoja1!A:B,2,FALSE)</f>
        <v>9241. Participación ciudadana</v>
      </c>
      <c r="W810" s="45">
        <v>22</v>
      </c>
      <c r="X810" s="45">
        <v>22609</v>
      </c>
    </row>
    <row r="811" spans="1:24" x14ac:dyDescent="0.25">
      <c r="A811" s="33">
        <v>220249000875</v>
      </c>
      <c r="B811" s="56" t="s">
        <v>349</v>
      </c>
      <c r="C811" s="34">
        <v>45658</v>
      </c>
      <c r="D811" s="33">
        <v>22025002093</v>
      </c>
      <c r="E811" s="56" t="s">
        <v>1466</v>
      </c>
      <c r="F811" s="35">
        <v>544.5</v>
      </c>
      <c r="G811" s="56" t="s">
        <v>41</v>
      </c>
      <c r="H811" s="56" t="s">
        <v>2254</v>
      </c>
      <c r="I811" s="33">
        <v>220</v>
      </c>
      <c r="J811" s="56" t="s">
        <v>453</v>
      </c>
      <c r="K811" s="56" t="s">
        <v>356</v>
      </c>
      <c r="L811" s="56" t="s">
        <v>357</v>
      </c>
      <c r="M811" s="56" t="s">
        <v>458</v>
      </c>
      <c r="N811" s="56" t="s">
        <v>429</v>
      </c>
      <c r="O811" s="32" t="s">
        <v>310</v>
      </c>
      <c r="P811" s="32" t="s">
        <v>265</v>
      </c>
      <c r="Q811" s="45" t="s">
        <v>922</v>
      </c>
      <c r="R811" s="32" t="s">
        <v>254</v>
      </c>
      <c r="S811" s="45" t="s">
        <v>98</v>
      </c>
      <c r="T811" s="42" t="str">
        <f>VLOOKUP(Tabla1[[#This Row],[AREA]],Hoja1!A:B,2,FALSE)</f>
        <v>10. Personas mayores, familia y servicios sociales</v>
      </c>
      <c r="U811" s="45" t="s">
        <v>159</v>
      </c>
      <c r="V811" s="42" t="str">
        <f>VLOOKUP(Tabla1[[#This Row],[PROGRAMA]],Hoja1!A:B,2,FALSE)</f>
        <v>2315. Políticas de Igualdad e infancia</v>
      </c>
      <c r="W811" s="45">
        <v>22</v>
      </c>
      <c r="X811" s="45">
        <v>22799</v>
      </c>
    </row>
    <row r="812" spans="1:24" x14ac:dyDescent="0.25">
      <c r="A812" s="33">
        <v>220250001558</v>
      </c>
      <c r="B812" s="56" t="s">
        <v>349</v>
      </c>
      <c r="C812" s="34">
        <v>45708</v>
      </c>
      <c r="D812" s="33">
        <v>22025001480</v>
      </c>
      <c r="E812" s="56" t="s">
        <v>1730</v>
      </c>
      <c r="F812" s="35">
        <v>544.5</v>
      </c>
      <c r="G812" s="56" t="s">
        <v>717</v>
      </c>
      <c r="H812" s="56" t="s">
        <v>2255</v>
      </c>
      <c r="I812" s="33">
        <v>220</v>
      </c>
      <c r="J812" s="56" t="s">
        <v>512</v>
      </c>
      <c r="K812" s="56" t="s">
        <v>356</v>
      </c>
      <c r="L812" s="56" t="s">
        <v>357</v>
      </c>
      <c r="M812" s="56" t="s">
        <v>458</v>
      </c>
      <c r="N812" s="56" t="s">
        <v>429</v>
      </c>
      <c r="O812" s="32" t="s">
        <v>310</v>
      </c>
      <c r="P812" s="32" t="s">
        <v>265</v>
      </c>
      <c r="Q812" s="45" t="s">
        <v>922</v>
      </c>
      <c r="R812" s="32" t="s">
        <v>254</v>
      </c>
      <c r="S812" s="45" t="s">
        <v>92</v>
      </c>
      <c r="T812" s="42" t="str">
        <f>VLOOKUP(Tabla1[[#This Row],[AREA]],Hoja1!A:B,2,FALSE)</f>
        <v>03. Participación ciudadana y deportes</v>
      </c>
      <c r="U812" s="45" t="s">
        <v>215</v>
      </c>
      <c r="V812" s="42" t="str">
        <f>VLOOKUP(Tabla1[[#This Row],[PROGRAMA]],Hoja1!A:B,2,FALSE)</f>
        <v>9241. Participación ciudadana</v>
      </c>
      <c r="W812" s="45">
        <v>22</v>
      </c>
      <c r="X812" s="45">
        <v>22609</v>
      </c>
    </row>
    <row r="813" spans="1:24" x14ac:dyDescent="0.25">
      <c r="A813" s="33">
        <v>220250004203</v>
      </c>
      <c r="B813" s="56" t="s">
        <v>349</v>
      </c>
      <c r="C813" s="34">
        <v>45734</v>
      </c>
      <c r="D813" s="33">
        <v>22025001032</v>
      </c>
      <c r="E813" s="56" t="s">
        <v>1200</v>
      </c>
      <c r="F813" s="35">
        <v>6929.93</v>
      </c>
      <c r="G813" s="56" t="s">
        <v>40</v>
      </c>
      <c r="H813" s="56" t="s">
        <v>1792</v>
      </c>
      <c r="I813" s="33">
        <v>220</v>
      </c>
      <c r="J813" s="56" t="s">
        <v>356</v>
      </c>
      <c r="K813" s="56" t="s">
        <v>356</v>
      </c>
      <c r="L813" s="56" t="s">
        <v>357</v>
      </c>
      <c r="M813" s="56" t="s">
        <v>354</v>
      </c>
      <c r="N813" s="56" t="s">
        <v>355</v>
      </c>
      <c r="O813" s="32" t="s">
        <v>305</v>
      </c>
      <c r="P813" s="32" t="s">
        <v>265</v>
      </c>
      <c r="Q813" s="45" t="s">
        <v>922</v>
      </c>
      <c r="R813" s="32" t="s">
        <v>254</v>
      </c>
      <c r="S813" s="45" t="s">
        <v>98</v>
      </c>
      <c r="T813" s="42" t="str">
        <f>VLOOKUP(Tabla1[[#This Row],[AREA]],Hoja1!A:B,2,FALSE)</f>
        <v>10. Personas mayores, familia y servicios sociales</v>
      </c>
      <c r="U813" s="45" t="s">
        <v>153</v>
      </c>
      <c r="V813" s="42" t="str">
        <f>VLOOKUP(Tabla1[[#This Row],[PROGRAMA]],Hoja1!A:B,2,FALSE)</f>
        <v>2311. Intervención social</v>
      </c>
      <c r="W813" s="45">
        <v>22</v>
      </c>
      <c r="X813" s="45">
        <v>22700</v>
      </c>
    </row>
    <row r="814" spans="1:24" x14ac:dyDescent="0.25">
      <c r="A814" s="33">
        <v>220250001556</v>
      </c>
      <c r="B814" s="56" t="s">
        <v>349</v>
      </c>
      <c r="C814" s="34">
        <v>45708</v>
      </c>
      <c r="D814" s="33">
        <v>22025001475</v>
      </c>
      <c r="E814" s="56" t="s">
        <v>1730</v>
      </c>
      <c r="F814" s="35">
        <v>544.5</v>
      </c>
      <c r="G814" s="56" t="s">
        <v>729</v>
      </c>
      <c r="H814" s="56" t="s">
        <v>2256</v>
      </c>
      <c r="I814" s="33">
        <v>220</v>
      </c>
      <c r="J814" s="56" t="s">
        <v>730</v>
      </c>
      <c r="K814" s="56" t="s">
        <v>731</v>
      </c>
      <c r="L814" s="56" t="s">
        <v>357</v>
      </c>
      <c r="M814" s="56" t="s">
        <v>458</v>
      </c>
      <c r="N814" s="56" t="s">
        <v>429</v>
      </c>
      <c r="O814" s="32" t="s">
        <v>310</v>
      </c>
      <c r="P814" s="32" t="s">
        <v>265</v>
      </c>
      <c r="Q814" s="45" t="s">
        <v>922</v>
      </c>
      <c r="R814" s="32" t="s">
        <v>254</v>
      </c>
      <c r="S814" s="45" t="s">
        <v>92</v>
      </c>
      <c r="T814" s="42" t="str">
        <f>VLOOKUP(Tabla1[[#This Row],[AREA]],Hoja1!A:B,2,FALSE)</f>
        <v>03. Participación ciudadana y deportes</v>
      </c>
      <c r="U814" s="45" t="s">
        <v>215</v>
      </c>
      <c r="V814" s="42" t="str">
        <f>VLOOKUP(Tabla1[[#This Row],[PROGRAMA]],Hoja1!A:B,2,FALSE)</f>
        <v>9241. Participación ciudadana</v>
      </c>
      <c r="W814" s="45">
        <v>22</v>
      </c>
      <c r="X814" s="45">
        <v>22609</v>
      </c>
    </row>
    <row r="815" spans="1:24" x14ac:dyDescent="0.25">
      <c r="A815" s="33">
        <v>220250005679</v>
      </c>
      <c r="B815" s="56" t="s">
        <v>349</v>
      </c>
      <c r="C815" s="34">
        <v>45742</v>
      </c>
      <c r="D815" s="33">
        <v>22025002572</v>
      </c>
      <c r="E815" s="56" t="s">
        <v>1730</v>
      </c>
      <c r="F815" s="35">
        <v>544.5</v>
      </c>
      <c r="G815" s="56" t="s">
        <v>1004</v>
      </c>
      <c r="H815" s="56" t="s">
        <v>2257</v>
      </c>
      <c r="I815" s="33">
        <v>220</v>
      </c>
      <c r="J815" s="56" t="s">
        <v>356</v>
      </c>
      <c r="K815" s="56" t="s">
        <v>356</v>
      </c>
      <c r="L815" s="56" t="s">
        <v>357</v>
      </c>
      <c r="M815" s="56" t="s">
        <v>458</v>
      </c>
      <c r="N815" s="56" t="s">
        <v>429</v>
      </c>
      <c r="O815" s="32" t="s">
        <v>310</v>
      </c>
      <c r="P815" s="32" t="s">
        <v>265</v>
      </c>
      <c r="Q815" s="45" t="s">
        <v>922</v>
      </c>
      <c r="R815" s="32" t="s">
        <v>254</v>
      </c>
      <c r="S815" s="45" t="s">
        <v>92</v>
      </c>
      <c r="T815" s="42" t="str">
        <f>VLOOKUP(Tabla1[[#This Row],[AREA]],Hoja1!A:B,2,FALSE)</f>
        <v>03. Participación ciudadana y deportes</v>
      </c>
      <c r="U815" s="45" t="s">
        <v>215</v>
      </c>
      <c r="V815" s="42" t="str">
        <f>VLOOKUP(Tabla1[[#This Row],[PROGRAMA]],Hoja1!A:B,2,FALSE)</f>
        <v>9241. Participación ciudadana</v>
      </c>
      <c r="W815" s="45">
        <v>22</v>
      </c>
      <c r="X815" s="45">
        <v>22609</v>
      </c>
    </row>
    <row r="816" spans="1:24" x14ac:dyDescent="0.25">
      <c r="A816" s="33">
        <v>220229000855</v>
      </c>
      <c r="B816" s="56" t="s">
        <v>349</v>
      </c>
      <c r="C816" s="34">
        <v>45658</v>
      </c>
      <c r="D816" s="33">
        <v>22025001601</v>
      </c>
      <c r="E816" s="56" t="s">
        <v>1271</v>
      </c>
      <c r="F816" s="35">
        <v>1754.5</v>
      </c>
      <c r="G816" s="56" t="s">
        <v>368</v>
      </c>
      <c r="H816" s="56" t="s">
        <v>617</v>
      </c>
      <c r="I816" s="33">
        <v>220</v>
      </c>
      <c r="J816" s="56" t="s">
        <v>356</v>
      </c>
      <c r="K816" s="56" t="s">
        <v>356</v>
      </c>
      <c r="L816" s="56" t="s">
        <v>357</v>
      </c>
      <c r="M816" s="56" t="s">
        <v>354</v>
      </c>
      <c r="N816" s="56" t="s">
        <v>355</v>
      </c>
      <c r="O816" s="32" t="s">
        <v>305</v>
      </c>
      <c r="P816" s="32" t="s">
        <v>265</v>
      </c>
      <c r="Q816" s="45" t="s">
        <v>922</v>
      </c>
      <c r="R816" s="32" t="s">
        <v>254</v>
      </c>
      <c r="S816" s="45" t="s">
        <v>93</v>
      </c>
      <c r="T816" s="42" t="str">
        <f>VLOOKUP(Tabla1[[#This Row],[AREA]],Hoja1!A:B,2,FALSE)</f>
        <v>04. Hacienda, personal y modernización administrativa</v>
      </c>
      <c r="U816" s="45" t="s">
        <v>209</v>
      </c>
      <c r="V816" s="42" t="str">
        <f>VLOOKUP(Tabla1[[#This Row],[PROGRAMA]],Hoja1!A:B,2,FALSE)</f>
        <v>9204. Tecnologías de la información y comunicación</v>
      </c>
      <c r="W816" s="45">
        <v>21</v>
      </c>
      <c r="X816" s="45">
        <v>216</v>
      </c>
    </row>
    <row r="817" spans="1:24" x14ac:dyDescent="0.25">
      <c r="A817" s="33">
        <v>220249000037</v>
      </c>
      <c r="B817" s="56" t="s">
        <v>349</v>
      </c>
      <c r="C817" s="34">
        <v>45658</v>
      </c>
      <c r="D817" s="33">
        <v>22025001825</v>
      </c>
      <c r="E817" s="56" t="s">
        <v>1240</v>
      </c>
      <c r="F817" s="35">
        <v>6547.42</v>
      </c>
      <c r="G817" s="56" t="s">
        <v>657</v>
      </c>
      <c r="H817" s="56" t="s">
        <v>2258</v>
      </c>
      <c r="I817" s="33">
        <v>220</v>
      </c>
      <c r="J817" s="56" t="s">
        <v>356</v>
      </c>
      <c r="K817" s="56" t="s">
        <v>356</v>
      </c>
      <c r="L817" s="56" t="s">
        <v>357</v>
      </c>
      <c r="M817" s="56" t="s">
        <v>354</v>
      </c>
      <c r="N817" s="56" t="s">
        <v>355</v>
      </c>
      <c r="O817" s="32" t="s">
        <v>305</v>
      </c>
      <c r="P817" s="32" t="s">
        <v>265</v>
      </c>
      <c r="Q817" s="45" t="s">
        <v>922</v>
      </c>
      <c r="R817" s="32" t="s">
        <v>254</v>
      </c>
      <c r="S817" s="45" t="s">
        <v>98</v>
      </c>
      <c r="T817" s="42" t="str">
        <f>VLOOKUP(Tabla1[[#This Row],[AREA]],Hoja1!A:B,2,FALSE)</f>
        <v>10. Personas mayores, familia y servicios sociales</v>
      </c>
      <c r="U817" s="45" t="s">
        <v>158</v>
      </c>
      <c r="V817" s="42" t="str">
        <f>VLOOKUP(Tabla1[[#This Row],[PROGRAMA]],Hoja1!A:B,2,FALSE)</f>
        <v>2314. Centro de programas juveniles</v>
      </c>
      <c r="W817" s="45">
        <v>22</v>
      </c>
      <c r="X817" s="45">
        <v>22799</v>
      </c>
    </row>
    <row r="818" spans="1:24" x14ac:dyDescent="0.25">
      <c r="A818" s="33">
        <v>220250001120</v>
      </c>
      <c r="B818" s="56" t="s">
        <v>349</v>
      </c>
      <c r="C818" s="34">
        <v>45698</v>
      </c>
      <c r="D818" s="33">
        <v>22025001078</v>
      </c>
      <c r="E818" s="56" t="s">
        <v>1733</v>
      </c>
      <c r="F818" s="35">
        <v>544.5</v>
      </c>
      <c r="G818" s="56" t="s">
        <v>647</v>
      </c>
      <c r="H818" s="56" t="s">
        <v>2259</v>
      </c>
      <c r="I818" s="33">
        <v>220</v>
      </c>
      <c r="J818" s="56" t="s">
        <v>352</v>
      </c>
      <c r="K818" s="56" t="s">
        <v>352</v>
      </c>
      <c r="L818" s="56" t="s">
        <v>367</v>
      </c>
      <c r="M818" s="56" t="s">
        <v>458</v>
      </c>
      <c r="N818" s="56" t="s">
        <v>429</v>
      </c>
      <c r="O818" s="32" t="s">
        <v>310</v>
      </c>
      <c r="P818" s="32" t="s">
        <v>265</v>
      </c>
      <c r="Q818" s="45" t="s">
        <v>922</v>
      </c>
      <c r="R818" s="32" t="s">
        <v>254</v>
      </c>
      <c r="S818" s="45" t="s">
        <v>291</v>
      </c>
      <c r="T818" s="42" t="str">
        <f>VLOOKUP(Tabla1[[#This Row],[AREA]],Hoja1!A:B,2,FALSE)</f>
        <v>11. Salud pública y seguridad ciudadana</v>
      </c>
      <c r="U818" s="45" t="s">
        <v>129</v>
      </c>
      <c r="V818" s="42" t="str">
        <f>VLOOKUP(Tabla1[[#This Row],[PROGRAMA]],Hoja1!A:B,2,FALSE)</f>
        <v>1321. Policía municipal</v>
      </c>
      <c r="W818" s="45">
        <v>22</v>
      </c>
      <c r="X818" s="45">
        <v>22699</v>
      </c>
    </row>
    <row r="819" spans="1:24" x14ac:dyDescent="0.25">
      <c r="A819" s="33">
        <v>220229000789</v>
      </c>
      <c r="B819" s="56" t="s">
        <v>349</v>
      </c>
      <c r="C819" s="34">
        <v>45658</v>
      </c>
      <c r="D819" s="33">
        <v>22025001593</v>
      </c>
      <c r="E819" s="56" t="s">
        <v>1455</v>
      </c>
      <c r="F819" s="35">
        <v>2996.29</v>
      </c>
      <c r="G819" s="56" t="s">
        <v>618</v>
      </c>
      <c r="H819" s="56" t="s">
        <v>2260</v>
      </c>
      <c r="I819" s="33">
        <v>220</v>
      </c>
      <c r="J819" s="56" t="s">
        <v>427</v>
      </c>
      <c r="K819" s="56" t="s">
        <v>427</v>
      </c>
      <c r="L819" s="56" t="s">
        <v>357</v>
      </c>
      <c r="M819" s="56" t="s">
        <v>354</v>
      </c>
      <c r="N819" s="56" t="s">
        <v>355</v>
      </c>
      <c r="O819" s="32" t="s">
        <v>305</v>
      </c>
      <c r="P819" s="32" t="s">
        <v>265</v>
      </c>
      <c r="Q819" s="45" t="s">
        <v>922</v>
      </c>
      <c r="R819" s="32" t="s">
        <v>254</v>
      </c>
      <c r="S819" s="45" t="s">
        <v>95</v>
      </c>
      <c r="T819" s="42" t="str">
        <f>VLOOKUP(Tabla1[[#This Row],[AREA]],Hoja1!A:B,2,FALSE)</f>
        <v>07. Medio ambiente</v>
      </c>
      <c r="U819" s="45" t="s">
        <v>151</v>
      </c>
      <c r="V819" s="42" t="str">
        <f>VLOOKUP(Tabla1[[#This Row],[PROGRAMA]],Hoja1!A:B,2,FALSE)</f>
        <v>1721. Protección del medio ambiente</v>
      </c>
      <c r="W819" s="45">
        <v>22</v>
      </c>
      <c r="X819" s="45">
        <v>22799</v>
      </c>
    </row>
    <row r="820" spans="1:24" x14ac:dyDescent="0.25">
      <c r="A820" s="33">
        <v>220250001243</v>
      </c>
      <c r="B820" s="56" t="s">
        <v>349</v>
      </c>
      <c r="C820" s="34">
        <v>45700</v>
      </c>
      <c r="D820" s="33">
        <v>22025001113</v>
      </c>
      <c r="E820" s="56" t="s">
        <v>1203</v>
      </c>
      <c r="F820" s="35">
        <v>531.69000000000005</v>
      </c>
      <c r="G820" s="56" t="s">
        <v>69</v>
      </c>
      <c r="H820" s="56" t="s">
        <v>2261</v>
      </c>
      <c r="I820" s="33">
        <v>220</v>
      </c>
      <c r="J820" s="56" t="s">
        <v>352</v>
      </c>
      <c r="K820" s="56" t="s">
        <v>352</v>
      </c>
      <c r="L820" s="56" t="s">
        <v>367</v>
      </c>
      <c r="M820" s="56" t="s">
        <v>458</v>
      </c>
      <c r="N820" s="56" t="s">
        <v>429</v>
      </c>
      <c r="O820" s="32" t="s">
        <v>310</v>
      </c>
      <c r="P820" s="32" t="s">
        <v>265</v>
      </c>
      <c r="Q820" s="45" t="s">
        <v>922</v>
      </c>
      <c r="R820" s="32" t="s">
        <v>254</v>
      </c>
      <c r="S820" s="45" t="s">
        <v>89</v>
      </c>
      <c r="T820" s="42" t="str">
        <f>VLOOKUP(Tabla1[[#This Row],[AREA]],Hoja1!A:B,2,FALSE)</f>
        <v>01. Alcaldía</v>
      </c>
      <c r="U820" s="45" t="s">
        <v>212</v>
      </c>
      <c r="V820" s="42" t="str">
        <f>VLOOKUP(Tabla1[[#This Row],[PROGRAMA]],Hoja1!A:B,2,FALSE)</f>
        <v>9207. Gobierno y relaciones</v>
      </c>
      <c r="W820" s="45">
        <v>22</v>
      </c>
      <c r="X820" s="45">
        <v>22001</v>
      </c>
    </row>
    <row r="821" spans="1:24" x14ac:dyDescent="0.25">
      <c r="A821" s="33">
        <v>220250006275</v>
      </c>
      <c r="B821" s="56" t="s">
        <v>526</v>
      </c>
      <c r="C821" s="34">
        <v>45744</v>
      </c>
      <c r="D821" s="33">
        <v>22025001212</v>
      </c>
      <c r="E821" s="56" t="s">
        <v>1534</v>
      </c>
      <c r="F821" s="35">
        <v>45.85</v>
      </c>
      <c r="G821" s="56" t="s">
        <v>612</v>
      </c>
      <c r="H821" s="56" t="s">
        <v>2263</v>
      </c>
      <c r="I821" s="33">
        <v>300</v>
      </c>
      <c r="J821" s="56" t="s">
        <v>356</v>
      </c>
      <c r="K821" s="56" t="s">
        <v>356</v>
      </c>
      <c r="L821" s="56" t="s">
        <v>367</v>
      </c>
      <c r="M821" s="56" t="s">
        <v>354</v>
      </c>
      <c r="N821" s="56" t="s">
        <v>355</v>
      </c>
      <c r="O821" s="32" t="s">
        <v>309</v>
      </c>
      <c r="P821" s="32" t="s">
        <v>265</v>
      </c>
      <c r="Q821" s="45" t="s">
        <v>922</v>
      </c>
      <c r="R821" s="32" t="s">
        <v>254</v>
      </c>
      <c r="S821" s="45" t="s">
        <v>92</v>
      </c>
      <c r="T821" s="42" t="str">
        <f>VLOOKUP(Tabla1[[#This Row],[AREA]],Hoja1!A:B,2,FALSE)</f>
        <v>03. Participación ciudadana y deportes</v>
      </c>
      <c r="U821" s="45" t="s">
        <v>215</v>
      </c>
      <c r="V821" s="42" t="str">
        <f>VLOOKUP(Tabla1[[#This Row],[PROGRAMA]],Hoja1!A:B,2,FALSE)</f>
        <v>9241. Participación ciudadana</v>
      </c>
      <c r="W821" s="45">
        <v>21</v>
      </c>
      <c r="X821" s="45">
        <v>212</v>
      </c>
    </row>
    <row r="822" spans="1:24" x14ac:dyDescent="0.25">
      <c r="A822" s="33">
        <v>220250003683</v>
      </c>
      <c r="B822" s="56" t="s">
        <v>526</v>
      </c>
      <c r="C822" s="34">
        <v>45729</v>
      </c>
      <c r="D822" s="33">
        <v>22025001213</v>
      </c>
      <c r="E822" s="56" t="s">
        <v>1495</v>
      </c>
      <c r="F822" s="35">
        <v>82.45</v>
      </c>
      <c r="G822" s="56" t="s">
        <v>612</v>
      </c>
      <c r="H822" s="56" t="s">
        <v>2264</v>
      </c>
      <c r="I822" s="33">
        <v>300</v>
      </c>
      <c r="J822" s="56" t="s">
        <v>356</v>
      </c>
      <c r="K822" s="56" t="s">
        <v>356</v>
      </c>
      <c r="L822" s="56" t="s">
        <v>367</v>
      </c>
      <c r="M822" s="56" t="s">
        <v>354</v>
      </c>
      <c r="N822" s="56" t="s">
        <v>355</v>
      </c>
      <c r="O822" s="32" t="s">
        <v>309</v>
      </c>
      <c r="P822" s="32" t="s">
        <v>265</v>
      </c>
      <c r="Q822" s="45" t="s">
        <v>922</v>
      </c>
      <c r="R822" s="32" t="s">
        <v>254</v>
      </c>
      <c r="S822" s="45" t="s">
        <v>92</v>
      </c>
      <c r="T822" s="42" t="str">
        <f>VLOOKUP(Tabla1[[#This Row],[AREA]],Hoja1!A:B,2,FALSE)</f>
        <v>03. Participación ciudadana y deportes</v>
      </c>
      <c r="U822" s="45" t="s">
        <v>215</v>
      </c>
      <c r="V822" s="42" t="str">
        <f>VLOOKUP(Tabla1[[#This Row],[PROGRAMA]],Hoja1!A:B,2,FALSE)</f>
        <v>9241. Participación ciudadana</v>
      </c>
      <c r="W822" s="45">
        <v>21</v>
      </c>
      <c r="X822" s="45">
        <v>213</v>
      </c>
    </row>
    <row r="823" spans="1:24" x14ac:dyDescent="0.25">
      <c r="A823" s="33">
        <v>220250006963</v>
      </c>
      <c r="B823" s="56" t="s">
        <v>526</v>
      </c>
      <c r="C823" s="34">
        <v>45744</v>
      </c>
      <c r="D823" s="33">
        <v>22025001132</v>
      </c>
      <c r="E823" s="56" t="s">
        <v>1599</v>
      </c>
      <c r="F823" s="35">
        <v>106.99</v>
      </c>
      <c r="G823" s="56" t="s">
        <v>612</v>
      </c>
      <c r="H823" s="56" t="s">
        <v>2265</v>
      </c>
      <c r="I823" s="33">
        <v>300</v>
      </c>
      <c r="J823" s="56" t="s">
        <v>356</v>
      </c>
      <c r="K823" s="56" t="s">
        <v>356</v>
      </c>
      <c r="L823" s="56" t="s">
        <v>367</v>
      </c>
      <c r="M823" s="56" t="s">
        <v>354</v>
      </c>
      <c r="N823" s="56" t="s">
        <v>355</v>
      </c>
      <c r="O823" s="32" t="s">
        <v>309</v>
      </c>
      <c r="P823" s="32" t="s">
        <v>265</v>
      </c>
      <c r="Q823" s="45" t="s">
        <v>922</v>
      </c>
      <c r="R823" s="32" t="s">
        <v>254</v>
      </c>
      <c r="S823" s="45" t="s">
        <v>291</v>
      </c>
      <c r="T823" s="42" t="str">
        <f>VLOOKUP(Tabla1[[#This Row],[AREA]],Hoja1!A:B,2,FALSE)</f>
        <v>11. Salud pública y seguridad ciudadana</v>
      </c>
      <c r="U823" s="45" t="s">
        <v>144</v>
      </c>
      <c r="V823" s="42" t="str">
        <f>VLOOKUP(Tabla1[[#This Row],[PROGRAMA]],Hoja1!A:B,2,FALSE)</f>
        <v>1631. Limpieza viaria</v>
      </c>
      <c r="W823" s="45">
        <v>22</v>
      </c>
      <c r="X823" s="45">
        <v>22199</v>
      </c>
    </row>
    <row r="824" spans="1:24" x14ac:dyDescent="0.25">
      <c r="A824" s="33">
        <v>220249000853</v>
      </c>
      <c r="B824" s="56" t="s">
        <v>349</v>
      </c>
      <c r="C824" s="34">
        <v>45658</v>
      </c>
      <c r="D824" s="33">
        <v>22025002071</v>
      </c>
      <c r="E824" s="56" t="s">
        <v>1638</v>
      </c>
      <c r="F824" s="35">
        <v>520.23</v>
      </c>
      <c r="G824" s="56" t="s">
        <v>802</v>
      </c>
      <c r="H824" s="56" t="s">
        <v>2266</v>
      </c>
      <c r="I824" s="33">
        <v>220</v>
      </c>
      <c r="J824" s="56" t="s">
        <v>356</v>
      </c>
      <c r="K824" s="56" t="s">
        <v>356</v>
      </c>
      <c r="L824" s="56" t="s">
        <v>357</v>
      </c>
      <c r="M824" s="56" t="s">
        <v>458</v>
      </c>
      <c r="N824" s="56" t="s">
        <v>429</v>
      </c>
      <c r="O824" s="32" t="s">
        <v>310</v>
      </c>
      <c r="P824" s="32" t="s">
        <v>265</v>
      </c>
      <c r="Q824" s="45" t="s">
        <v>922</v>
      </c>
      <c r="R824" s="32" t="s">
        <v>254</v>
      </c>
      <c r="S824" s="45" t="s">
        <v>92</v>
      </c>
      <c r="T824" s="42" t="str">
        <f>VLOOKUP(Tabla1[[#This Row],[AREA]],Hoja1!A:B,2,FALSE)</f>
        <v>03. Participación ciudadana y deportes</v>
      </c>
      <c r="U824" s="45" t="s">
        <v>215</v>
      </c>
      <c r="V824" s="42" t="str">
        <f>VLOOKUP(Tabla1[[#This Row],[PROGRAMA]],Hoja1!A:B,2,FALSE)</f>
        <v>9241. Participación ciudadana</v>
      </c>
      <c r="W824" s="45">
        <v>22</v>
      </c>
      <c r="X824" s="45">
        <v>22602</v>
      </c>
    </row>
    <row r="825" spans="1:24" x14ac:dyDescent="0.25">
      <c r="A825" s="33">
        <v>220249000896</v>
      </c>
      <c r="B825" s="56" t="s">
        <v>349</v>
      </c>
      <c r="C825" s="34">
        <v>45658</v>
      </c>
      <c r="D825" s="33">
        <v>22025002969</v>
      </c>
      <c r="E825" s="56" t="s">
        <v>1220</v>
      </c>
      <c r="F825" s="35">
        <v>515.4</v>
      </c>
      <c r="G825" s="56" t="s">
        <v>1836</v>
      </c>
      <c r="H825" s="56" t="s">
        <v>2267</v>
      </c>
      <c r="I825" s="33">
        <v>220</v>
      </c>
      <c r="J825" s="56" t="s">
        <v>396</v>
      </c>
      <c r="K825" s="56" t="s">
        <v>356</v>
      </c>
      <c r="L825" s="56" t="s">
        <v>357</v>
      </c>
      <c r="M825" s="56" t="s">
        <v>458</v>
      </c>
      <c r="N825" s="56" t="s">
        <v>429</v>
      </c>
      <c r="O825" s="32" t="s">
        <v>310</v>
      </c>
      <c r="P825" s="32" t="s">
        <v>265</v>
      </c>
      <c r="Q825" s="45" t="s">
        <v>922</v>
      </c>
      <c r="R825" s="32" t="s">
        <v>254</v>
      </c>
      <c r="S825" s="45" t="s">
        <v>98</v>
      </c>
      <c r="T825" s="42" t="str">
        <f>VLOOKUP(Tabla1[[#This Row],[AREA]],Hoja1!A:B,2,FALSE)</f>
        <v>10. Personas mayores, familia y servicios sociales</v>
      </c>
      <c r="U825" s="45" t="s">
        <v>155</v>
      </c>
      <c r="V825" s="42" t="str">
        <f>VLOOKUP(Tabla1[[#This Row],[PROGRAMA]],Hoja1!A:B,2,FALSE)</f>
        <v>2312. Iniciativas sociales</v>
      </c>
      <c r="W825" s="45">
        <v>22</v>
      </c>
      <c r="X825" s="45">
        <v>22799</v>
      </c>
    </row>
    <row r="826" spans="1:24" x14ac:dyDescent="0.25">
      <c r="A826" s="33">
        <v>220250001195</v>
      </c>
      <c r="B826" s="56" t="s">
        <v>349</v>
      </c>
      <c r="C826" s="34">
        <v>45699</v>
      </c>
      <c r="D826" s="33">
        <v>22025001005</v>
      </c>
      <c r="E826" s="56" t="s">
        <v>1682</v>
      </c>
      <c r="F826" s="35">
        <v>514.25</v>
      </c>
      <c r="G826" s="56" t="s">
        <v>537</v>
      </c>
      <c r="H826" s="56" t="s">
        <v>2268</v>
      </c>
      <c r="I826" s="33">
        <v>220</v>
      </c>
      <c r="J826" s="56" t="s">
        <v>356</v>
      </c>
      <c r="K826" s="56" t="s">
        <v>356</v>
      </c>
      <c r="L826" s="56" t="s">
        <v>357</v>
      </c>
      <c r="M826" s="56" t="s">
        <v>458</v>
      </c>
      <c r="N826" s="56" t="s">
        <v>429</v>
      </c>
      <c r="O826" s="32" t="s">
        <v>310</v>
      </c>
      <c r="P826" s="32" t="s">
        <v>265</v>
      </c>
      <c r="Q826" s="45" t="s">
        <v>922</v>
      </c>
      <c r="R826" s="32" t="s">
        <v>254</v>
      </c>
      <c r="S826" s="45" t="s">
        <v>97</v>
      </c>
      <c r="T826" s="42" t="str">
        <f>VLOOKUP(Tabla1[[#This Row],[AREA]],Hoja1!A:B,2,FALSE)</f>
        <v>09. Turismo, eventos y marca ciudad</v>
      </c>
      <c r="U826" s="45" t="s">
        <v>199</v>
      </c>
      <c r="V826" s="42" t="str">
        <f>VLOOKUP(Tabla1[[#This Row],[PROGRAMA]],Hoja1!A:B,2,FALSE)</f>
        <v>4321. Turismo</v>
      </c>
      <c r="W826" s="45">
        <v>21</v>
      </c>
      <c r="X826" s="45">
        <v>213</v>
      </c>
    </row>
    <row r="827" spans="1:24" x14ac:dyDescent="0.25">
      <c r="A827" s="33">
        <v>220250001203</v>
      </c>
      <c r="B827" s="56" t="s">
        <v>349</v>
      </c>
      <c r="C827" s="34">
        <v>45699</v>
      </c>
      <c r="D827" s="33">
        <v>22025001062</v>
      </c>
      <c r="E827" s="56" t="s">
        <v>1733</v>
      </c>
      <c r="F827" s="35">
        <v>505.78</v>
      </c>
      <c r="G827" s="56" t="s">
        <v>2269</v>
      </c>
      <c r="H827" s="56" t="s">
        <v>2270</v>
      </c>
      <c r="I827" s="33">
        <v>220</v>
      </c>
      <c r="J827" s="56" t="s">
        <v>356</v>
      </c>
      <c r="K827" s="56" t="s">
        <v>356</v>
      </c>
      <c r="L827" s="56" t="s">
        <v>357</v>
      </c>
      <c r="M827" s="56" t="s">
        <v>458</v>
      </c>
      <c r="N827" s="56" t="s">
        <v>429</v>
      </c>
      <c r="O827" s="32" t="s">
        <v>310</v>
      </c>
      <c r="P827" s="32" t="s">
        <v>265</v>
      </c>
      <c r="Q827" s="45" t="s">
        <v>922</v>
      </c>
      <c r="R827" s="32" t="s">
        <v>254</v>
      </c>
      <c r="S827" s="45" t="s">
        <v>291</v>
      </c>
      <c r="T827" s="42" t="str">
        <f>VLOOKUP(Tabla1[[#This Row],[AREA]],Hoja1!A:B,2,FALSE)</f>
        <v>11. Salud pública y seguridad ciudadana</v>
      </c>
      <c r="U827" s="45" t="s">
        <v>129</v>
      </c>
      <c r="V827" s="42" t="str">
        <f>VLOOKUP(Tabla1[[#This Row],[PROGRAMA]],Hoja1!A:B,2,FALSE)</f>
        <v>1321. Policía municipal</v>
      </c>
      <c r="W827" s="45">
        <v>22</v>
      </c>
      <c r="X827" s="45">
        <v>22699</v>
      </c>
    </row>
    <row r="828" spans="1:24" x14ac:dyDescent="0.25">
      <c r="A828" s="33">
        <v>220250001159</v>
      </c>
      <c r="B828" s="56" t="s">
        <v>349</v>
      </c>
      <c r="C828" s="34">
        <v>45699</v>
      </c>
      <c r="D828" s="33">
        <v>22025001002</v>
      </c>
      <c r="E828" s="56" t="s">
        <v>2215</v>
      </c>
      <c r="F828" s="35">
        <v>505.78</v>
      </c>
      <c r="G828" s="56" t="s">
        <v>2271</v>
      </c>
      <c r="H828" s="56" t="s">
        <v>2272</v>
      </c>
      <c r="I828" s="33">
        <v>220</v>
      </c>
      <c r="J828" s="56" t="s">
        <v>401</v>
      </c>
      <c r="K828" s="56" t="s">
        <v>352</v>
      </c>
      <c r="L828" s="56" t="s">
        <v>367</v>
      </c>
      <c r="M828" s="56" t="s">
        <v>458</v>
      </c>
      <c r="N828" s="56" t="s">
        <v>429</v>
      </c>
      <c r="O828" s="32" t="s">
        <v>310</v>
      </c>
      <c r="P828" s="32" t="s">
        <v>265</v>
      </c>
      <c r="Q828" s="45" t="s">
        <v>922</v>
      </c>
      <c r="R828" s="32" t="s">
        <v>254</v>
      </c>
      <c r="S828" s="45" t="s">
        <v>290</v>
      </c>
      <c r="T828" s="42" t="str">
        <f>VLOOKUP(Tabla1[[#This Row],[AREA]],Hoja1!A:B,2,FALSE)</f>
        <v>05. Comercio, mercados y consumo</v>
      </c>
      <c r="U828" s="45" t="s">
        <v>197</v>
      </c>
      <c r="V828" s="42" t="str">
        <f>VLOOKUP(Tabla1[[#This Row],[PROGRAMA]],Hoja1!A:B,2,FALSE)</f>
        <v>4312. Mercados</v>
      </c>
      <c r="W828" s="45">
        <v>22</v>
      </c>
      <c r="X828" s="45">
        <v>22699</v>
      </c>
    </row>
    <row r="829" spans="1:24" x14ac:dyDescent="0.25">
      <c r="A829" s="33">
        <v>220250001189</v>
      </c>
      <c r="B829" s="56" t="s">
        <v>349</v>
      </c>
      <c r="C829" s="34">
        <v>45699</v>
      </c>
      <c r="D829" s="33">
        <v>22025000896</v>
      </c>
      <c r="E829" s="56" t="s">
        <v>2273</v>
      </c>
      <c r="F829" s="35">
        <v>502.15</v>
      </c>
      <c r="G829" s="56" t="s">
        <v>29</v>
      </c>
      <c r="H829" s="56" t="s">
        <v>2274</v>
      </c>
      <c r="I829" s="33">
        <v>220</v>
      </c>
      <c r="J829" s="56" t="s">
        <v>356</v>
      </c>
      <c r="K829" s="56" t="s">
        <v>356</v>
      </c>
      <c r="L829" s="56" t="s">
        <v>367</v>
      </c>
      <c r="M829" s="56" t="s">
        <v>458</v>
      </c>
      <c r="N829" s="56" t="s">
        <v>429</v>
      </c>
      <c r="O829" s="32" t="s">
        <v>310</v>
      </c>
      <c r="P829" s="32" t="s">
        <v>265</v>
      </c>
      <c r="Q829" s="45" t="s">
        <v>922</v>
      </c>
      <c r="R829" s="32" t="s">
        <v>254</v>
      </c>
      <c r="S829" s="45" t="s">
        <v>92</v>
      </c>
      <c r="T829" s="42" t="str">
        <f>VLOOKUP(Tabla1[[#This Row],[AREA]],Hoja1!A:B,2,FALSE)</f>
        <v>03. Participación ciudadana y deportes</v>
      </c>
      <c r="U829" s="45" t="s">
        <v>215</v>
      </c>
      <c r="V829" s="42" t="str">
        <f>VLOOKUP(Tabla1[[#This Row],[PROGRAMA]],Hoja1!A:B,2,FALSE)</f>
        <v>9241. Participación ciudadana</v>
      </c>
      <c r="W829" s="45">
        <v>22</v>
      </c>
      <c r="X829" s="45">
        <v>22103</v>
      </c>
    </row>
    <row r="830" spans="1:24" x14ac:dyDescent="0.25">
      <c r="A830" s="33">
        <v>220250006925</v>
      </c>
      <c r="B830" s="56" t="s">
        <v>526</v>
      </c>
      <c r="C830" s="34">
        <v>45744</v>
      </c>
      <c r="D830" s="33">
        <v>22025001129</v>
      </c>
      <c r="E830" s="56" t="s">
        <v>1973</v>
      </c>
      <c r="F830" s="35">
        <v>50.69</v>
      </c>
      <c r="G830" s="56" t="s">
        <v>46</v>
      </c>
      <c r="H830" s="56" t="s">
        <v>2275</v>
      </c>
      <c r="I830" s="33">
        <v>300</v>
      </c>
      <c r="J830" s="56" t="s">
        <v>356</v>
      </c>
      <c r="K830" s="56" t="s">
        <v>356</v>
      </c>
      <c r="L830" s="56" t="s">
        <v>367</v>
      </c>
      <c r="M830" s="56" t="s">
        <v>354</v>
      </c>
      <c r="N830" s="56" t="s">
        <v>355</v>
      </c>
      <c r="O830" s="32" t="s">
        <v>309</v>
      </c>
      <c r="P830" s="32" t="s">
        <v>265</v>
      </c>
      <c r="Q830" s="45" t="s">
        <v>922</v>
      </c>
      <c r="R830" s="32" t="s">
        <v>254</v>
      </c>
      <c r="S830" s="45" t="s">
        <v>291</v>
      </c>
      <c r="T830" s="42" t="str">
        <f>VLOOKUP(Tabla1[[#This Row],[AREA]],Hoja1!A:B,2,FALSE)</f>
        <v>11. Salud pública y seguridad ciudadana</v>
      </c>
      <c r="U830" s="45" t="s">
        <v>144</v>
      </c>
      <c r="V830" s="42" t="str">
        <f>VLOOKUP(Tabla1[[#This Row],[PROGRAMA]],Hoja1!A:B,2,FALSE)</f>
        <v>1631. Limpieza viaria</v>
      </c>
      <c r="W830" s="45">
        <v>21</v>
      </c>
      <c r="X830" s="45">
        <v>214</v>
      </c>
    </row>
    <row r="831" spans="1:24" x14ac:dyDescent="0.25">
      <c r="A831" s="33">
        <v>220250006939</v>
      </c>
      <c r="B831" s="56" t="s">
        <v>526</v>
      </c>
      <c r="C831" s="34">
        <v>45744</v>
      </c>
      <c r="D831" s="33">
        <v>22025001129</v>
      </c>
      <c r="E831" s="56" t="s">
        <v>1973</v>
      </c>
      <c r="F831" s="35">
        <v>137.9</v>
      </c>
      <c r="G831" s="56" t="s">
        <v>46</v>
      </c>
      <c r="H831" s="56" t="s">
        <v>2276</v>
      </c>
      <c r="I831" s="33">
        <v>300</v>
      </c>
      <c r="J831" s="56" t="s">
        <v>356</v>
      </c>
      <c r="K831" s="56" t="s">
        <v>356</v>
      </c>
      <c r="L831" s="56" t="s">
        <v>367</v>
      </c>
      <c r="M831" s="56" t="s">
        <v>354</v>
      </c>
      <c r="N831" s="56" t="s">
        <v>355</v>
      </c>
      <c r="O831" s="32" t="s">
        <v>309</v>
      </c>
      <c r="P831" s="32" t="s">
        <v>265</v>
      </c>
      <c r="Q831" s="45" t="s">
        <v>922</v>
      </c>
      <c r="R831" s="32" t="s">
        <v>254</v>
      </c>
      <c r="S831" s="45" t="s">
        <v>291</v>
      </c>
      <c r="T831" s="42" t="str">
        <f>VLOOKUP(Tabla1[[#This Row],[AREA]],Hoja1!A:B,2,FALSE)</f>
        <v>11. Salud pública y seguridad ciudadana</v>
      </c>
      <c r="U831" s="45" t="s">
        <v>144</v>
      </c>
      <c r="V831" s="42" t="str">
        <f>VLOOKUP(Tabla1[[#This Row],[PROGRAMA]],Hoja1!A:B,2,FALSE)</f>
        <v>1631. Limpieza viaria</v>
      </c>
      <c r="W831" s="45">
        <v>21</v>
      </c>
      <c r="X831" s="45">
        <v>214</v>
      </c>
    </row>
    <row r="832" spans="1:24" x14ac:dyDescent="0.25">
      <c r="A832" s="33">
        <v>220250006955</v>
      </c>
      <c r="B832" s="56" t="s">
        <v>526</v>
      </c>
      <c r="C832" s="34">
        <v>45744</v>
      </c>
      <c r="D832" s="33">
        <v>22025001129</v>
      </c>
      <c r="E832" s="56" t="s">
        <v>1973</v>
      </c>
      <c r="F832" s="35">
        <v>182.76</v>
      </c>
      <c r="G832" s="56" t="s">
        <v>46</v>
      </c>
      <c r="H832" s="56" t="s">
        <v>2277</v>
      </c>
      <c r="I832" s="33">
        <v>300</v>
      </c>
      <c r="J832" s="56" t="s">
        <v>356</v>
      </c>
      <c r="K832" s="56" t="s">
        <v>356</v>
      </c>
      <c r="L832" s="56" t="s">
        <v>367</v>
      </c>
      <c r="M832" s="56" t="s">
        <v>354</v>
      </c>
      <c r="N832" s="56" t="s">
        <v>355</v>
      </c>
      <c r="O832" s="32" t="s">
        <v>309</v>
      </c>
      <c r="P832" s="32" t="s">
        <v>265</v>
      </c>
      <c r="Q832" s="45" t="s">
        <v>922</v>
      </c>
      <c r="R832" s="32" t="s">
        <v>254</v>
      </c>
      <c r="S832" s="45" t="s">
        <v>291</v>
      </c>
      <c r="T832" s="42" t="str">
        <f>VLOOKUP(Tabla1[[#This Row],[AREA]],Hoja1!A:B,2,FALSE)</f>
        <v>11. Salud pública y seguridad ciudadana</v>
      </c>
      <c r="U832" s="45" t="s">
        <v>144</v>
      </c>
      <c r="V832" s="42" t="str">
        <f>VLOOKUP(Tabla1[[#This Row],[PROGRAMA]],Hoja1!A:B,2,FALSE)</f>
        <v>1631. Limpieza viaria</v>
      </c>
      <c r="W832" s="45">
        <v>21</v>
      </c>
      <c r="X832" s="45">
        <v>214</v>
      </c>
    </row>
    <row r="833" spans="1:24" x14ac:dyDescent="0.25">
      <c r="A833" s="33">
        <v>220250006965</v>
      </c>
      <c r="B833" s="56" t="s">
        <v>526</v>
      </c>
      <c r="C833" s="34">
        <v>45744</v>
      </c>
      <c r="D833" s="33">
        <v>22025001129</v>
      </c>
      <c r="E833" s="56" t="s">
        <v>1973</v>
      </c>
      <c r="F833" s="35">
        <v>467.37</v>
      </c>
      <c r="G833" s="56" t="s">
        <v>46</v>
      </c>
      <c r="H833" s="56" t="s">
        <v>2278</v>
      </c>
      <c r="I833" s="33">
        <v>300</v>
      </c>
      <c r="J833" s="56" t="s">
        <v>356</v>
      </c>
      <c r="K833" s="56" t="s">
        <v>356</v>
      </c>
      <c r="L833" s="56" t="s">
        <v>367</v>
      </c>
      <c r="M833" s="56" t="s">
        <v>354</v>
      </c>
      <c r="N833" s="56" t="s">
        <v>355</v>
      </c>
      <c r="O833" s="32" t="s">
        <v>309</v>
      </c>
      <c r="P833" s="32" t="s">
        <v>265</v>
      </c>
      <c r="Q833" s="45" t="s">
        <v>922</v>
      </c>
      <c r="R833" s="32" t="s">
        <v>254</v>
      </c>
      <c r="S833" s="45" t="s">
        <v>291</v>
      </c>
      <c r="T833" s="42" t="str">
        <f>VLOOKUP(Tabla1[[#This Row],[AREA]],Hoja1!A:B,2,FALSE)</f>
        <v>11. Salud pública y seguridad ciudadana</v>
      </c>
      <c r="U833" s="45" t="s">
        <v>144</v>
      </c>
      <c r="V833" s="42" t="str">
        <f>VLOOKUP(Tabla1[[#This Row],[PROGRAMA]],Hoja1!A:B,2,FALSE)</f>
        <v>1631. Limpieza viaria</v>
      </c>
      <c r="W833" s="45">
        <v>21</v>
      </c>
      <c r="X833" s="45">
        <v>214</v>
      </c>
    </row>
    <row r="834" spans="1:24" x14ac:dyDescent="0.25">
      <c r="A834" s="33">
        <v>220250003391</v>
      </c>
      <c r="B834" s="56" t="s">
        <v>349</v>
      </c>
      <c r="C834" s="34">
        <v>45728</v>
      </c>
      <c r="D834" s="33">
        <v>22025002459</v>
      </c>
      <c r="E834" s="56" t="s">
        <v>1231</v>
      </c>
      <c r="F834" s="35">
        <v>6321.04</v>
      </c>
      <c r="G834" s="56" t="s">
        <v>325</v>
      </c>
      <c r="H834" s="56" t="s">
        <v>2279</v>
      </c>
      <c r="I834" s="33">
        <v>220</v>
      </c>
      <c r="J834" s="56" t="s">
        <v>352</v>
      </c>
      <c r="K834" s="56" t="s">
        <v>352</v>
      </c>
      <c r="L834" s="56" t="s">
        <v>357</v>
      </c>
      <c r="M834" s="56" t="s">
        <v>354</v>
      </c>
      <c r="N834" s="56" t="s">
        <v>380</v>
      </c>
      <c r="O834" s="32" t="s">
        <v>305</v>
      </c>
      <c r="P834" s="32" t="s">
        <v>265</v>
      </c>
      <c r="Q834" s="45" t="s">
        <v>922</v>
      </c>
      <c r="R834" s="32" t="s">
        <v>254</v>
      </c>
      <c r="S834" s="45" t="s">
        <v>291</v>
      </c>
      <c r="T834" s="42" t="str">
        <f>VLOOKUP(Tabla1[[#This Row],[AREA]],Hoja1!A:B,2,FALSE)</f>
        <v>11. Salud pública y seguridad ciudadana</v>
      </c>
      <c r="U834" s="45" t="s">
        <v>141</v>
      </c>
      <c r="V834" s="42" t="str">
        <f>VLOOKUP(Tabla1[[#This Row],[PROGRAMA]],Hoja1!A:B,2,FALSE)</f>
        <v>1621. Recogida de residuos</v>
      </c>
      <c r="W834" s="45">
        <v>22</v>
      </c>
      <c r="X834" s="45">
        <v>22700</v>
      </c>
    </row>
    <row r="835" spans="1:24" x14ac:dyDescent="0.25">
      <c r="A835" s="33">
        <v>220250003144</v>
      </c>
      <c r="B835" s="56" t="s">
        <v>526</v>
      </c>
      <c r="C835" s="34">
        <v>45728</v>
      </c>
      <c r="D835" s="33">
        <v>22025002443</v>
      </c>
      <c r="E835" s="56" t="s">
        <v>1208</v>
      </c>
      <c r="F835" s="35">
        <v>605.96</v>
      </c>
      <c r="G835" s="56" t="s">
        <v>636</v>
      </c>
      <c r="H835" s="56" t="s">
        <v>2280</v>
      </c>
      <c r="I835" s="33">
        <v>300</v>
      </c>
      <c r="J835" s="56" t="s">
        <v>365</v>
      </c>
      <c r="K835" s="56" t="s">
        <v>365</v>
      </c>
      <c r="L835" s="56" t="s">
        <v>357</v>
      </c>
      <c r="M835" s="56" t="s">
        <v>354</v>
      </c>
      <c r="N835" s="56" t="s">
        <v>380</v>
      </c>
      <c r="O835" s="32" t="s">
        <v>305</v>
      </c>
      <c r="P835" s="32" t="s">
        <v>265</v>
      </c>
      <c r="Q835" s="45" t="s">
        <v>922</v>
      </c>
      <c r="R835" s="32" t="s">
        <v>254</v>
      </c>
      <c r="S835" s="45" t="s">
        <v>89</v>
      </c>
      <c r="T835" s="42" t="str">
        <f>VLOOKUP(Tabla1[[#This Row],[AREA]],Hoja1!A:B,2,FALSE)</f>
        <v>01. Alcaldía</v>
      </c>
      <c r="U835" s="45" t="s">
        <v>294</v>
      </c>
      <c r="V835" s="42" t="str">
        <f>VLOOKUP(Tabla1[[#This Row],[PROGRAMA]],Hoja1!A:B,2,FALSE)</f>
        <v>4331. Desarrollo empresarial</v>
      </c>
      <c r="W835" s="45">
        <v>22</v>
      </c>
      <c r="X835" s="45">
        <v>22799</v>
      </c>
    </row>
    <row r="836" spans="1:24" x14ac:dyDescent="0.25">
      <c r="A836" s="33">
        <v>220250003145</v>
      </c>
      <c r="B836" s="56" t="s">
        <v>526</v>
      </c>
      <c r="C836" s="34">
        <v>45728</v>
      </c>
      <c r="D836" s="33">
        <v>22025002443</v>
      </c>
      <c r="E836" s="56" t="s">
        <v>1208</v>
      </c>
      <c r="F836" s="35">
        <v>605.95000000000005</v>
      </c>
      <c r="G836" s="56" t="s">
        <v>636</v>
      </c>
      <c r="H836" s="56" t="s">
        <v>2281</v>
      </c>
      <c r="I836" s="33">
        <v>300</v>
      </c>
      <c r="J836" s="56" t="s">
        <v>365</v>
      </c>
      <c r="K836" s="56" t="s">
        <v>365</v>
      </c>
      <c r="L836" s="56" t="s">
        <v>357</v>
      </c>
      <c r="M836" s="56" t="s">
        <v>354</v>
      </c>
      <c r="N836" s="56" t="s">
        <v>380</v>
      </c>
      <c r="O836" s="32" t="s">
        <v>305</v>
      </c>
      <c r="P836" s="32" t="s">
        <v>265</v>
      </c>
      <c r="Q836" s="45" t="s">
        <v>922</v>
      </c>
      <c r="R836" s="32" t="s">
        <v>254</v>
      </c>
      <c r="S836" s="45" t="s">
        <v>89</v>
      </c>
      <c r="T836" s="42" t="str">
        <f>VLOOKUP(Tabla1[[#This Row],[AREA]],Hoja1!A:B,2,FALSE)</f>
        <v>01. Alcaldía</v>
      </c>
      <c r="U836" s="45" t="s">
        <v>294</v>
      </c>
      <c r="V836" s="42" t="str">
        <f>VLOOKUP(Tabla1[[#This Row],[PROGRAMA]],Hoja1!A:B,2,FALSE)</f>
        <v>4331. Desarrollo empresarial</v>
      </c>
      <c r="W836" s="45">
        <v>22</v>
      </c>
      <c r="X836" s="45">
        <v>22799</v>
      </c>
    </row>
    <row r="837" spans="1:24" x14ac:dyDescent="0.25">
      <c r="A837" s="33">
        <v>220239000631</v>
      </c>
      <c r="B837" s="56" t="s">
        <v>349</v>
      </c>
      <c r="C837" s="34">
        <v>45658</v>
      </c>
      <c r="D837" s="33">
        <v>22025001728</v>
      </c>
      <c r="E837" s="56" t="s">
        <v>1167</v>
      </c>
      <c r="F837" s="35">
        <v>6166.8</v>
      </c>
      <c r="G837" s="56" t="s">
        <v>418</v>
      </c>
      <c r="H837" s="56" t="s">
        <v>2282</v>
      </c>
      <c r="I837" s="33">
        <v>220</v>
      </c>
      <c r="J837" s="56" t="s">
        <v>356</v>
      </c>
      <c r="K837" s="56" t="s">
        <v>356</v>
      </c>
      <c r="L837" s="56" t="s">
        <v>357</v>
      </c>
      <c r="M837" s="56" t="s">
        <v>354</v>
      </c>
      <c r="N837" s="56" t="s">
        <v>355</v>
      </c>
      <c r="O837" s="32" t="s">
        <v>305</v>
      </c>
      <c r="P837" s="32" t="s">
        <v>265</v>
      </c>
      <c r="Q837" s="45" t="s">
        <v>922</v>
      </c>
      <c r="R837" s="32" t="s">
        <v>254</v>
      </c>
      <c r="S837" s="45" t="s">
        <v>98</v>
      </c>
      <c r="T837" s="42" t="str">
        <f>VLOOKUP(Tabla1[[#This Row],[AREA]],Hoja1!A:B,2,FALSE)</f>
        <v>10. Personas mayores, familia y servicios sociales</v>
      </c>
      <c r="U837" s="45" t="s">
        <v>153</v>
      </c>
      <c r="V837" s="42" t="str">
        <f>VLOOKUP(Tabla1[[#This Row],[PROGRAMA]],Hoja1!A:B,2,FALSE)</f>
        <v>2311. Intervención social</v>
      </c>
      <c r="W837" s="45">
        <v>22</v>
      </c>
      <c r="X837" s="45">
        <v>22799</v>
      </c>
    </row>
    <row r="838" spans="1:24" x14ac:dyDescent="0.25">
      <c r="A838" s="33">
        <v>220250001274</v>
      </c>
      <c r="B838" s="56" t="s">
        <v>349</v>
      </c>
      <c r="C838" s="34">
        <v>45702</v>
      </c>
      <c r="D838" s="33">
        <v>22025001242</v>
      </c>
      <c r="E838" s="56" t="s">
        <v>1398</v>
      </c>
      <c r="F838" s="35">
        <v>501.72</v>
      </c>
      <c r="G838" s="56" t="s">
        <v>734</v>
      </c>
      <c r="H838" s="56" t="s">
        <v>2283</v>
      </c>
      <c r="I838" s="33">
        <v>220</v>
      </c>
      <c r="J838" s="56" t="s">
        <v>735</v>
      </c>
      <c r="K838" s="56" t="s">
        <v>395</v>
      </c>
      <c r="L838" s="56" t="s">
        <v>357</v>
      </c>
      <c r="M838" s="56" t="s">
        <v>458</v>
      </c>
      <c r="N838" s="56" t="s">
        <v>429</v>
      </c>
      <c r="O838" s="32" t="s">
        <v>310</v>
      </c>
      <c r="P838" s="32" t="s">
        <v>265</v>
      </c>
      <c r="Q838" s="45" t="s">
        <v>922</v>
      </c>
      <c r="R838" s="32" t="s">
        <v>254</v>
      </c>
      <c r="S838" s="45" t="s">
        <v>89</v>
      </c>
      <c r="T838" s="42" t="str">
        <f>VLOOKUP(Tabla1[[#This Row],[AREA]],Hoja1!A:B,2,FALSE)</f>
        <v>01. Alcaldía</v>
      </c>
      <c r="U838" s="45" t="s">
        <v>294</v>
      </c>
      <c r="V838" s="42" t="str">
        <f>VLOOKUP(Tabla1[[#This Row],[PROGRAMA]],Hoja1!A:B,2,FALSE)</f>
        <v>4331. Desarrollo empresarial</v>
      </c>
      <c r="W838" s="45">
        <v>20</v>
      </c>
      <c r="X838" s="45">
        <v>203</v>
      </c>
    </row>
    <row r="839" spans="1:24" x14ac:dyDescent="0.25">
      <c r="A839" s="33">
        <v>220250001155</v>
      </c>
      <c r="B839" s="56" t="s">
        <v>349</v>
      </c>
      <c r="C839" s="34">
        <v>45699</v>
      </c>
      <c r="D839" s="33">
        <v>22025000925</v>
      </c>
      <c r="E839" s="56" t="s">
        <v>1666</v>
      </c>
      <c r="F839" s="35">
        <v>500</v>
      </c>
      <c r="G839" s="56" t="s">
        <v>84</v>
      </c>
      <c r="H839" s="56" t="s">
        <v>2284</v>
      </c>
      <c r="I839" s="33">
        <v>220</v>
      </c>
      <c r="J839" s="56" t="s">
        <v>356</v>
      </c>
      <c r="K839" s="56" t="s">
        <v>356</v>
      </c>
      <c r="L839" s="56" t="s">
        <v>367</v>
      </c>
      <c r="M839" s="56" t="s">
        <v>458</v>
      </c>
      <c r="N839" s="56" t="s">
        <v>429</v>
      </c>
      <c r="O839" s="32" t="s">
        <v>310</v>
      </c>
      <c r="P839" s="32" t="s">
        <v>265</v>
      </c>
      <c r="Q839" s="45" t="s">
        <v>922</v>
      </c>
      <c r="R839" s="32" t="s">
        <v>254</v>
      </c>
      <c r="S839" s="45" t="s">
        <v>96</v>
      </c>
      <c r="T839" s="42" t="str">
        <f>VLOOKUP(Tabla1[[#This Row],[AREA]],Hoja1!A:B,2,FALSE)</f>
        <v>08. Tráfico y movilidad</v>
      </c>
      <c r="U839" s="45" t="s">
        <v>140</v>
      </c>
      <c r="V839" s="42" t="str">
        <f>VLOOKUP(Tabla1[[#This Row],[PROGRAMA]],Hoja1!A:B,2,FALSE)</f>
        <v>1532. Pavimentación vias públicas y otros servicios urbanísticos</v>
      </c>
      <c r="W839" s="45">
        <v>22</v>
      </c>
      <c r="X839" s="45">
        <v>22199</v>
      </c>
    </row>
    <row r="840" spans="1:24" x14ac:dyDescent="0.25">
      <c r="A840" s="33">
        <v>220249000069</v>
      </c>
      <c r="B840" s="56" t="s">
        <v>349</v>
      </c>
      <c r="C840" s="34">
        <v>45658</v>
      </c>
      <c r="D840" s="33">
        <v>22025001833</v>
      </c>
      <c r="E840" s="56" t="s">
        <v>2285</v>
      </c>
      <c r="F840" s="35">
        <v>500</v>
      </c>
      <c r="G840" s="56" t="s">
        <v>1007</v>
      </c>
      <c r="H840" s="56" t="s">
        <v>1008</v>
      </c>
      <c r="I840" s="33">
        <v>220</v>
      </c>
      <c r="J840" s="56" t="s">
        <v>356</v>
      </c>
      <c r="K840" s="56" t="s">
        <v>356</v>
      </c>
      <c r="L840" s="56" t="s">
        <v>357</v>
      </c>
      <c r="M840" s="56" t="s">
        <v>458</v>
      </c>
      <c r="N840" s="56" t="s">
        <v>429</v>
      </c>
      <c r="O840" s="32" t="s">
        <v>310</v>
      </c>
      <c r="P840" s="32" t="s">
        <v>265</v>
      </c>
      <c r="Q840" s="45" t="s">
        <v>922</v>
      </c>
      <c r="R840" s="32" t="s">
        <v>254</v>
      </c>
      <c r="S840" s="45" t="s">
        <v>291</v>
      </c>
      <c r="T840" s="42" t="str">
        <f>VLOOKUP(Tabla1[[#This Row],[AREA]],Hoja1!A:B,2,FALSE)</f>
        <v>11. Salud pública y seguridad ciudadana</v>
      </c>
      <c r="U840" s="45" t="s">
        <v>164</v>
      </c>
      <c r="V840" s="42" t="str">
        <f>VLOOKUP(Tabla1[[#This Row],[PROGRAMA]],Hoja1!A:B,2,FALSE)</f>
        <v>3111. Protección de la salubridad pública</v>
      </c>
      <c r="W840" s="45">
        <v>22</v>
      </c>
      <c r="X840" s="45">
        <v>22706</v>
      </c>
    </row>
    <row r="841" spans="1:24" x14ac:dyDescent="0.25">
      <c r="A841" s="33">
        <v>220250005696</v>
      </c>
      <c r="B841" s="56" t="s">
        <v>349</v>
      </c>
      <c r="C841" s="34">
        <v>45742</v>
      </c>
      <c r="D841" s="33">
        <v>22025002748</v>
      </c>
      <c r="E841" s="56" t="s">
        <v>1730</v>
      </c>
      <c r="F841" s="35">
        <v>495</v>
      </c>
      <c r="G841" s="56" t="s">
        <v>718</v>
      </c>
      <c r="H841" s="56" t="s">
        <v>2286</v>
      </c>
      <c r="I841" s="33">
        <v>220</v>
      </c>
      <c r="J841" s="56" t="s">
        <v>576</v>
      </c>
      <c r="K841" s="56" t="s">
        <v>356</v>
      </c>
      <c r="L841" s="56" t="s">
        <v>357</v>
      </c>
      <c r="M841" s="56" t="s">
        <v>458</v>
      </c>
      <c r="N841" s="56" t="s">
        <v>429</v>
      </c>
      <c r="O841" s="32" t="s">
        <v>310</v>
      </c>
      <c r="P841" s="32" t="s">
        <v>265</v>
      </c>
      <c r="Q841" s="45" t="s">
        <v>922</v>
      </c>
      <c r="R841" s="32" t="s">
        <v>254</v>
      </c>
      <c r="S841" s="45" t="s">
        <v>92</v>
      </c>
      <c r="T841" s="42" t="str">
        <f>VLOOKUP(Tabla1[[#This Row],[AREA]],Hoja1!A:B,2,FALSE)</f>
        <v>03. Participación ciudadana y deportes</v>
      </c>
      <c r="U841" s="45" t="s">
        <v>215</v>
      </c>
      <c r="V841" s="42" t="str">
        <f>VLOOKUP(Tabla1[[#This Row],[PROGRAMA]],Hoja1!A:B,2,FALSE)</f>
        <v>9241. Participación ciudadana</v>
      </c>
      <c r="W841" s="45">
        <v>22</v>
      </c>
      <c r="X841" s="45">
        <v>22609</v>
      </c>
    </row>
    <row r="842" spans="1:24" x14ac:dyDescent="0.25">
      <c r="A842" s="33">
        <v>220250001715</v>
      </c>
      <c r="B842" s="56" t="s">
        <v>349</v>
      </c>
      <c r="C842" s="34">
        <v>45716</v>
      </c>
      <c r="D842" s="33">
        <v>22025001509</v>
      </c>
      <c r="E842" s="56" t="s">
        <v>1730</v>
      </c>
      <c r="F842" s="35">
        <v>495</v>
      </c>
      <c r="G842" s="56" t="s">
        <v>1124</v>
      </c>
      <c r="H842" s="56" t="s">
        <v>2288</v>
      </c>
      <c r="I842" s="33">
        <v>220</v>
      </c>
      <c r="J842" s="56" t="s">
        <v>1125</v>
      </c>
      <c r="K842" s="56" t="s">
        <v>356</v>
      </c>
      <c r="L842" s="56" t="s">
        <v>357</v>
      </c>
      <c r="M842" s="56" t="s">
        <v>458</v>
      </c>
      <c r="N842" s="56" t="s">
        <v>429</v>
      </c>
      <c r="O842" s="32" t="s">
        <v>310</v>
      </c>
      <c r="P842" s="32" t="s">
        <v>265</v>
      </c>
      <c r="Q842" s="45" t="s">
        <v>922</v>
      </c>
      <c r="R842" s="32" t="s">
        <v>254</v>
      </c>
      <c r="S842" s="45" t="s">
        <v>92</v>
      </c>
      <c r="T842" s="42" t="str">
        <f>VLOOKUP(Tabla1[[#This Row],[AREA]],Hoja1!A:B,2,FALSE)</f>
        <v>03. Participación ciudadana y deportes</v>
      </c>
      <c r="U842" s="45" t="s">
        <v>215</v>
      </c>
      <c r="V842" s="42" t="str">
        <f>VLOOKUP(Tabla1[[#This Row],[PROGRAMA]],Hoja1!A:B,2,FALSE)</f>
        <v>9241. Participación ciudadana</v>
      </c>
      <c r="W842" s="45">
        <v>22</v>
      </c>
      <c r="X842" s="45">
        <v>22609</v>
      </c>
    </row>
    <row r="843" spans="1:24" x14ac:dyDescent="0.25">
      <c r="A843" s="33">
        <v>220250005762</v>
      </c>
      <c r="B843" s="56" t="s">
        <v>349</v>
      </c>
      <c r="C843" s="34">
        <v>45743</v>
      </c>
      <c r="D843" s="33">
        <v>22025003196</v>
      </c>
      <c r="E843" s="56" t="s">
        <v>1412</v>
      </c>
      <c r="F843" s="35">
        <v>494.34</v>
      </c>
      <c r="G843" s="56" t="s">
        <v>2289</v>
      </c>
      <c r="H843" s="56" t="s">
        <v>2290</v>
      </c>
      <c r="I843" s="33">
        <v>220</v>
      </c>
      <c r="J843" s="56" t="s">
        <v>356</v>
      </c>
      <c r="K843" s="56" t="s">
        <v>356</v>
      </c>
      <c r="L843" s="56" t="s">
        <v>357</v>
      </c>
      <c r="M843" s="56" t="s">
        <v>354</v>
      </c>
      <c r="N843" s="56" t="s">
        <v>355</v>
      </c>
      <c r="O843" s="32" t="s">
        <v>309</v>
      </c>
      <c r="P843" s="32" t="s">
        <v>265</v>
      </c>
      <c r="Q843" s="45" t="s">
        <v>922</v>
      </c>
      <c r="R843" s="32" t="s">
        <v>254</v>
      </c>
      <c r="S843" s="45" t="s">
        <v>94</v>
      </c>
      <c r="T843" s="42" t="str">
        <f>VLOOKUP(Tabla1[[#This Row],[AREA]],Hoja1!A:B,2,FALSE)</f>
        <v>06. Educación y cultura</v>
      </c>
      <c r="U843" s="45" t="s">
        <v>176</v>
      </c>
      <c r="V843" s="42" t="str">
        <f>VLOOKUP(Tabla1[[#This Row],[PROGRAMA]],Hoja1!A:B,2,FALSE)</f>
        <v>3321. Bibliotecas públicas</v>
      </c>
      <c r="W843" s="45">
        <v>21</v>
      </c>
      <c r="X843" s="45">
        <v>213</v>
      </c>
    </row>
    <row r="844" spans="1:24" x14ac:dyDescent="0.25">
      <c r="A844" s="33">
        <v>220250001180</v>
      </c>
      <c r="B844" s="56" t="s">
        <v>349</v>
      </c>
      <c r="C844" s="34">
        <v>45699</v>
      </c>
      <c r="D844" s="33">
        <v>22025000778</v>
      </c>
      <c r="E844" s="56" t="s">
        <v>1534</v>
      </c>
      <c r="F844" s="35">
        <v>490.05</v>
      </c>
      <c r="G844" s="56" t="s">
        <v>677</v>
      </c>
      <c r="H844" s="56" t="s">
        <v>2291</v>
      </c>
      <c r="I844" s="33">
        <v>220</v>
      </c>
      <c r="J844" s="56" t="s">
        <v>356</v>
      </c>
      <c r="K844" s="56" t="s">
        <v>356</v>
      </c>
      <c r="L844" s="56" t="s">
        <v>367</v>
      </c>
      <c r="M844" s="56" t="s">
        <v>458</v>
      </c>
      <c r="N844" s="56" t="s">
        <v>429</v>
      </c>
      <c r="O844" s="32" t="s">
        <v>310</v>
      </c>
      <c r="P844" s="32" t="s">
        <v>265</v>
      </c>
      <c r="Q844" s="45" t="s">
        <v>922</v>
      </c>
      <c r="R844" s="32" t="s">
        <v>254</v>
      </c>
      <c r="S844" s="45" t="s">
        <v>92</v>
      </c>
      <c r="T844" s="42" t="str">
        <f>VLOOKUP(Tabla1[[#This Row],[AREA]],Hoja1!A:B,2,FALSE)</f>
        <v>03. Participación ciudadana y deportes</v>
      </c>
      <c r="U844" s="45" t="s">
        <v>215</v>
      </c>
      <c r="V844" s="42" t="str">
        <f>VLOOKUP(Tabla1[[#This Row],[PROGRAMA]],Hoja1!A:B,2,FALSE)</f>
        <v>9241. Participación ciudadana</v>
      </c>
      <c r="W844" s="45">
        <v>21</v>
      </c>
      <c r="X844" s="45">
        <v>212</v>
      </c>
    </row>
    <row r="845" spans="1:24" x14ac:dyDescent="0.25">
      <c r="A845" s="33">
        <v>220249000914</v>
      </c>
      <c r="B845" s="56" t="s">
        <v>349</v>
      </c>
      <c r="C845" s="34">
        <v>45658</v>
      </c>
      <c r="D845" s="33">
        <v>22025002119</v>
      </c>
      <c r="E845" s="56" t="s">
        <v>1355</v>
      </c>
      <c r="F845" s="35">
        <v>489.91</v>
      </c>
      <c r="G845" s="56" t="s">
        <v>14</v>
      </c>
      <c r="H845" s="56" t="s">
        <v>2292</v>
      </c>
      <c r="I845" s="33">
        <v>220</v>
      </c>
      <c r="J845" s="56" t="s">
        <v>356</v>
      </c>
      <c r="K845" s="56" t="s">
        <v>356</v>
      </c>
      <c r="L845" s="56" t="s">
        <v>357</v>
      </c>
      <c r="M845" s="56" t="s">
        <v>458</v>
      </c>
      <c r="N845" s="56" t="s">
        <v>429</v>
      </c>
      <c r="O845" s="32" t="s">
        <v>310</v>
      </c>
      <c r="P845" s="32" t="s">
        <v>265</v>
      </c>
      <c r="Q845" s="45" t="s">
        <v>922</v>
      </c>
      <c r="R845" s="32" t="s">
        <v>254</v>
      </c>
      <c r="S845" s="45" t="s">
        <v>98</v>
      </c>
      <c r="T845" s="42" t="str">
        <f>VLOOKUP(Tabla1[[#This Row],[AREA]],Hoja1!A:B,2,FALSE)</f>
        <v>10. Personas mayores, familia y servicios sociales</v>
      </c>
      <c r="U845" s="45" t="s">
        <v>155</v>
      </c>
      <c r="V845" s="42" t="str">
        <f>VLOOKUP(Tabla1[[#This Row],[PROGRAMA]],Hoja1!A:B,2,FALSE)</f>
        <v>2312. Iniciativas sociales</v>
      </c>
      <c r="W845" s="45">
        <v>21</v>
      </c>
      <c r="X845" s="45">
        <v>213</v>
      </c>
    </row>
    <row r="846" spans="1:24" x14ac:dyDescent="0.25">
      <c r="A846" s="33">
        <v>220250006487</v>
      </c>
      <c r="B846" s="56" t="s">
        <v>526</v>
      </c>
      <c r="C846" s="34">
        <v>45744</v>
      </c>
      <c r="D846" s="33">
        <v>22025000917</v>
      </c>
      <c r="E846" s="56" t="s">
        <v>2293</v>
      </c>
      <c r="F846" s="35">
        <v>546.09</v>
      </c>
      <c r="G846" s="56" t="s">
        <v>460</v>
      </c>
      <c r="H846" s="56" t="s">
        <v>2294</v>
      </c>
      <c r="I846" s="33">
        <v>300</v>
      </c>
      <c r="J846" s="56" t="s">
        <v>356</v>
      </c>
      <c r="K846" s="56" t="s">
        <v>356</v>
      </c>
      <c r="L846" s="56" t="s">
        <v>357</v>
      </c>
      <c r="M846" s="56" t="s">
        <v>354</v>
      </c>
      <c r="N846" s="56" t="s">
        <v>355</v>
      </c>
      <c r="O846" s="32" t="s">
        <v>309</v>
      </c>
      <c r="P846" s="32" t="s">
        <v>265</v>
      </c>
      <c r="Q846" s="45" t="s">
        <v>922</v>
      </c>
      <c r="R846" s="32" t="s">
        <v>254</v>
      </c>
      <c r="S846" s="45" t="s">
        <v>291</v>
      </c>
      <c r="T846" s="42" t="str">
        <f>VLOOKUP(Tabla1[[#This Row],[AREA]],Hoja1!A:B,2,FALSE)</f>
        <v>11. Salud pública y seguridad ciudadana</v>
      </c>
      <c r="U846" s="45" t="s">
        <v>129</v>
      </c>
      <c r="V846" s="42" t="str">
        <f>VLOOKUP(Tabla1[[#This Row],[PROGRAMA]],Hoja1!A:B,2,FALSE)</f>
        <v>1321. Policía municipal</v>
      </c>
      <c r="W846" s="45">
        <v>21</v>
      </c>
      <c r="X846" s="45">
        <v>214</v>
      </c>
    </row>
    <row r="847" spans="1:24" x14ac:dyDescent="0.25">
      <c r="A847" s="33">
        <v>220250003755</v>
      </c>
      <c r="B847" s="56" t="s">
        <v>526</v>
      </c>
      <c r="C847" s="34">
        <v>45729</v>
      </c>
      <c r="D847" s="33">
        <v>22025000769</v>
      </c>
      <c r="E847" s="56" t="s">
        <v>1623</v>
      </c>
      <c r="F847" s="35">
        <v>159.79</v>
      </c>
      <c r="G847" s="56" t="s">
        <v>929</v>
      </c>
      <c r="H847" s="56" t="s">
        <v>2295</v>
      </c>
      <c r="I847" s="33">
        <v>300</v>
      </c>
      <c r="J847" s="56" t="s">
        <v>356</v>
      </c>
      <c r="K847" s="56" t="s">
        <v>356</v>
      </c>
      <c r="L847" s="56" t="s">
        <v>367</v>
      </c>
      <c r="M847" s="56" t="s">
        <v>354</v>
      </c>
      <c r="N847" s="56" t="s">
        <v>355</v>
      </c>
      <c r="O847" s="32" t="s">
        <v>309</v>
      </c>
      <c r="P847" s="32" t="s">
        <v>265</v>
      </c>
      <c r="Q847" s="45" t="s">
        <v>922</v>
      </c>
      <c r="R847" s="32" t="s">
        <v>254</v>
      </c>
      <c r="S847" s="45" t="s">
        <v>291</v>
      </c>
      <c r="T847" s="42" t="str">
        <f>VLOOKUP(Tabla1[[#This Row],[AREA]],Hoja1!A:B,2,FALSE)</f>
        <v>11. Salud pública y seguridad ciudadana</v>
      </c>
      <c r="U847" s="45" t="s">
        <v>135</v>
      </c>
      <c r="V847" s="42" t="str">
        <f>VLOOKUP(Tabla1[[#This Row],[PROGRAMA]],Hoja1!A:B,2,FALSE)</f>
        <v>1361. Prevención y extinción de incencios</v>
      </c>
      <c r="W847" s="45">
        <v>22</v>
      </c>
      <c r="X847" s="45">
        <v>22199</v>
      </c>
    </row>
    <row r="848" spans="1:24" x14ac:dyDescent="0.25">
      <c r="A848" s="33">
        <v>220250006469</v>
      </c>
      <c r="B848" s="56" t="s">
        <v>526</v>
      </c>
      <c r="C848" s="34">
        <v>45744</v>
      </c>
      <c r="D848" s="33">
        <v>22025000917</v>
      </c>
      <c r="E848" s="56" t="s">
        <v>2293</v>
      </c>
      <c r="F848" s="35">
        <v>147.05000000000001</v>
      </c>
      <c r="G848" s="56" t="s">
        <v>594</v>
      </c>
      <c r="H848" s="56" t="s">
        <v>2296</v>
      </c>
      <c r="I848" s="33">
        <v>300</v>
      </c>
      <c r="J848" s="56" t="s">
        <v>356</v>
      </c>
      <c r="K848" s="56" t="s">
        <v>356</v>
      </c>
      <c r="L848" s="56" t="s">
        <v>357</v>
      </c>
      <c r="M848" s="56" t="s">
        <v>354</v>
      </c>
      <c r="N848" s="56" t="s">
        <v>355</v>
      </c>
      <c r="O848" s="32" t="s">
        <v>309</v>
      </c>
      <c r="P848" s="32" t="s">
        <v>265</v>
      </c>
      <c r="Q848" s="45" t="s">
        <v>922</v>
      </c>
      <c r="R848" s="32" t="s">
        <v>254</v>
      </c>
      <c r="S848" s="45" t="s">
        <v>291</v>
      </c>
      <c r="T848" s="42" t="str">
        <f>VLOOKUP(Tabla1[[#This Row],[AREA]],Hoja1!A:B,2,FALSE)</f>
        <v>11. Salud pública y seguridad ciudadana</v>
      </c>
      <c r="U848" s="45" t="s">
        <v>129</v>
      </c>
      <c r="V848" s="42" t="str">
        <f>VLOOKUP(Tabla1[[#This Row],[PROGRAMA]],Hoja1!A:B,2,FALSE)</f>
        <v>1321. Policía municipal</v>
      </c>
      <c r="W848" s="45">
        <v>21</v>
      </c>
      <c r="X848" s="45">
        <v>214</v>
      </c>
    </row>
    <row r="849" spans="1:24" x14ac:dyDescent="0.25">
      <c r="A849" s="33">
        <v>220250006517</v>
      </c>
      <c r="B849" s="56" t="s">
        <v>526</v>
      </c>
      <c r="C849" s="34">
        <v>45744</v>
      </c>
      <c r="D849" s="33">
        <v>22025000917</v>
      </c>
      <c r="E849" s="56" t="s">
        <v>2293</v>
      </c>
      <c r="F849" s="35">
        <v>1766.79</v>
      </c>
      <c r="G849" s="56" t="s">
        <v>595</v>
      </c>
      <c r="H849" s="56" t="s">
        <v>2297</v>
      </c>
      <c r="I849" s="33">
        <v>300</v>
      </c>
      <c r="J849" s="56" t="s">
        <v>356</v>
      </c>
      <c r="K849" s="56" t="s">
        <v>356</v>
      </c>
      <c r="L849" s="56" t="s">
        <v>357</v>
      </c>
      <c r="M849" s="56" t="s">
        <v>354</v>
      </c>
      <c r="N849" s="56" t="s">
        <v>355</v>
      </c>
      <c r="O849" s="32" t="s">
        <v>309</v>
      </c>
      <c r="P849" s="32" t="s">
        <v>265</v>
      </c>
      <c r="Q849" s="45" t="s">
        <v>922</v>
      </c>
      <c r="R849" s="32" t="s">
        <v>254</v>
      </c>
      <c r="S849" s="45" t="s">
        <v>291</v>
      </c>
      <c r="T849" s="42" t="str">
        <f>VLOOKUP(Tabla1[[#This Row],[AREA]],Hoja1!A:B,2,FALSE)</f>
        <v>11. Salud pública y seguridad ciudadana</v>
      </c>
      <c r="U849" s="45" t="s">
        <v>129</v>
      </c>
      <c r="V849" s="42" t="str">
        <f>VLOOKUP(Tabla1[[#This Row],[PROGRAMA]],Hoja1!A:B,2,FALSE)</f>
        <v>1321. Policía municipal</v>
      </c>
      <c r="W849" s="45">
        <v>21</v>
      </c>
      <c r="X849" s="45">
        <v>214</v>
      </c>
    </row>
    <row r="850" spans="1:24" x14ac:dyDescent="0.25">
      <c r="A850" s="33">
        <v>220250006265</v>
      </c>
      <c r="B850" s="56" t="s">
        <v>526</v>
      </c>
      <c r="C850" s="34">
        <v>45744</v>
      </c>
      <c r="D850" s="33">
        <v>22025000731</v>
      </c>
      <c r="E850" s="56" t="s">
        <v>1838</v>
      </c>
      <c r="F850" s="35">
        <v>1.74</v>
      </c>
      <c r="G850" s="56" t="s">
        <v>564</v>
      </c>
      <c r="H850" s="56" t="s">
        <v>2298</v>
      </c>
      <c r="I850" s="33">
        <v>300</v>
      </c>
      <c r="J850" s="56" t="s">
        <v>356</v>
      </c>
      <c r="K850" s="56" t="s">
        <v>356</v>
      </c>
      <c r="L850" s="56" t="s">
        <v>367</v>
      </c>
      <c r="M850" s="56" t="s">
        <v>354</v>
      </c>
      <c r="N850" s="56" t="s">
        <v>355</v>
      </c>
      <c r="O850" s="32" t="s">
        <v>309</v>
      </c>
      <c r="P850" s="32" t="s">
        <v>265</v>
      </c>
      <c r="Q850" s="45" t="s">
        <v>922</v>
      </c>
      <c r="R850" s="32" t="s">
        <v>254</v>
      </c>
      <c r="S850" s="45" t="s">
        <v>98</v>
      </c>
      <c r="T850" s="42" t="str">
        <f>VLOOKUP(Tabla1[[#This Row],[AREA]],Hoja1!A:B,2,FALSE)</f>
        <v>10. Personas mayores, familia y servicios sociales</v>
      </c>
      <c r="U850" s="45" t="s">
        <v>155</v>
      </c>
      <c r="V850" s="42" t="str">
        <f>VLOOKUP(Tabla1[[#This Row],[PROGRAMA]],Hoja1!A:B,2,FALSE)</f>
        <v>2312. Iniciativas sociales</v>
      </c>
      <c r="W850" s="45">
        <v>21</v>
      </c>
      <c r="X850" s="45">
        <v>212</v>
      </c>
    </row>
    <row r="851" spans="1:24" x14ac:dyDescent="0.25">
      <c r="A851" s="33">
        <v>220250003701</v>
      </c>
      <c r="B851" s="56" t="s">
        <v>526</v>
      </c>
      <c r="C851" s="34">
        <v>45729</v>
      </c>
      <c r="D851" s="33">
        <v>22025001070</v>
      </c>
      <c r="E851" s="56" t="s">
        <v>1614</v>
      </c>
      <c r="F851" s="35">
        <v>4.8</v>
      </c>
      <c r="G851" s="56" t="s">
        <v>564</v>
      </c>
      <c r="H851" s="56" t="s">
        <v>2299</v>
      </c>
      <c r="I851" s="33">
        <v>300</v>
      </c>
      <c r="J851" s="56" t="s">
        <v>356</v>
      </c>
      <c r="K851" s="56" t="s">
        <v>356</v>
      </c>
      <c r="L851" s="56" t="s">
        <v>367</v>
      </c>
      <c r="M851" s="56" t="s">
        <v>354</v>
      </c>
      <c r="N851" s="56" t="s">
        <v>355</v>
      </c>
      <c r="O851" s="32" t="s">
        <v>309</v>
      </c>
      <c r="P851" s="32" t="s">
        <v>265</v>
      </c>
      <c r="Q851" s="45" t="s">
        <v>922</v>
      </c>
      <c r="R851" s="32" t="s">
        <v>254</v>
      </c>
      <c r="S851" s="45" t="s">
        <v>291</v>
      </c>
      <c r="T851" s="42" t="str">
        <f>VLOOKUP(Tabla1[[#This Row],[AREA]],Hoja1!A:B,2,FALSE)</f>
        <v>11. Salud pública y seguridad ciudadana</v>
      </c>
      <c r="U851" s="45" t="s">
        <v>164</v>
      </c>
      <c r="V851" s="42" t="str">
        <f>VLOOKUP(Tabla1[[#This Row],[PROGRAMA]],Hoja1!A:B,2,FALSE)</f>
        <v>3111. Protección de la salubridad pública</v>
      </c>
      <c r="W851" s="45">
        <v>22</v>
      </c>
      <c r="X851" s="45">
        <v>22199</v>
      </c>
    </row>
    <row r="852" spans="1:24" x14ac:dyDescent="0.25">
      <c r="A852" s="33">
        <v>220250001210</v>
      </c>
      <c r="B852" s="56" t="s">
        <v>349</v>
      </c>
      <c r="C852" s="34">
        <v>45700</v>
      </c>
      <c r="D852" s="33">
        <v>22025001157</v>
      </c>
      <c r="E852" s="56" t="s">
        <v>1417</v>
      </c>
      <c r="F852" s="35">
        <v>487.63</v>
      </c>
      <c r="G852" s="56" t="s">
        <v>1145</v>
      </c>
      <c r="H852" s="56" t="s">
        <v>1146</v>
      </c>
      <c r="I852" s="33">
        <v>220</v>
      </c>
      <c r="J852" s="56" t="s">
        <v>356</v>
      </c>
      <c r="K852" s="56" t="s">
        <v>356</v>
      </c>
      <c r="L852" s="56" t="s">
        <v>357</v>
      </c>
      <c r="M852" s="56" t="s">
        <v>458</v>
      </c>
      <c r="N852" s="56" t="s">
        <v>429</v>
      </c>
      <c r="O852" s="32" t="s">
        <v>310</v>
      </c>
      <c r="P852" s="32" t="s">
        <v>265</v>
      </c>
      <c r="Q852" s="45" t="s">
        <v>922</v>
      </c>
      <c r="R852" s="32" t="s">
        <v>254</v>
      </c>
      <c r="S852" s="45" t="s">
        <v>291</v>
      </c>
      <c r="T852" s="42" t="str">
        <f>VLOOKUP(Tabla1[[#This Row],[AREA]],Hoja1!A:B,2,FALSE)</f>
        <v>11. Salud pública y seguridad ciudadana</v>
      </c>
      <c r="U852" s="45" t="s">
        <v>135</v>
      </c>
      <c r="V852" s="42" t="str">
        <f>VLOOKUP(Tabla1[[#This Row],[PROGRAMA]],Hoja1!A:B,2,FALSE)</f>
        <v>1361. Prevención y extinción de incencios</v>
      </c>
      <c r="W852" s="45">
        <v>21</v>
      </c>
      <c r="X852" s="45">
        <v>213</v>
      </c>
    </row>
    <row r="853" spans="1:24" x14ac:dyDescent="0.25">
      <c r="A853" s="33">
        <v>220249000472</v>
      </c>
      <c r="B853" s="56" t="s">
        <v>349</v>
      </c>
      <c r="C853" s="34">
        <v>45658</v>
      </c>
      <c r="D853" s="33">
        <v>22025001927</v>
      </c>
      <c r="E853" s="56" t="s">
        <v>1258</v>
      </c>
      <c r="F853" s="35">
        <v>482.37</v>
      </c>
      <c r="G853" s="56" t="s">
        <v>1106</v>
      </c>
      <c r="H853" s="56" t="s">
        <v>1107</v>
      </c>
      <c r="I853" s="33">
        <v>220</v>
      </c>
      <c r="J853" s="56" t="s">
        <v>945</v>
      </c>
      <c r="K853" s="56" t="s">
        <v>352</v>
      </c>
      <c r="L853" s="56" t="s">
        <v>357</v>
      </c>
      <c r="M853" s="56" t="s">
        <v>458</v>
      </c>
      <c r="N853" s="56" t="s">
        <v>429</v>
      </c>
      <c r="O853" s="32" t="s">
        <v>310</v>
      </c>
      <c r="P853" s="32" t="s">
        <v>265</v>
      </c>
      <c r="Q853" s="45" t="s">
        <v>922</v>
      </c>
      <c r="R853" s="32" t="s">
        <v>254</v>
      </c>
      <c r="S853" s="45" t="s">
        <v>291</v>
      </c>
      <c r="T853" s="42" t="str">
        <f>VLOOKUP(Tabla1[[#This Row],[AREA]],Hoja1!A:B,2,FALSE)</f>
        <v>11. Salud pública y seguridad ciudadana</v>
      </c>
      <c r="U853" s="45" t="s">
        <v>164</v>
      </c>
      <c r="V853" s="42" t="str">
        <f>VLOOKUP(Tabla1[[#This Row],[PROGRAMA]],Hoja1!A:B,2,FALSE)</f>
        <v>3111. Protección de la salubridad pública</v>
      </c>
      <c r="W853" s="45">
        <v>22</v>
      </c>
      <c r="X853" s="45">
        <v>22106</v>
      </c>
    </row>
    <row r="854" spans="1:24" x14ac:dyDescent="0.25">
      <c r="A854" s="33">
        <v>220229000775</v>
      </c>
      <c r="B854" s="56" t="s">
        <v>349</v>
      </c>
      <c r="C854" s="34">
        <v>45658</v>
      </c>
      <c r="D854" s="33">
        <v>22025001587</v>
      </c>
      <c r="E854" s="56" t="s">
        <v>1455</v>
      </c>
      <c r="F854" s="35">
        <v>5989.5</v>
      </c>
      <c r="G854" s="56" t="s">
        <v>338</v>
      </c>
      <c r="H854" s="56" t="s">
        <v>510</v>
      </c>
      <c r="I854" s="33">
        <v>220</v>
      </c>
      <c r="J854" s="56" t="s">
        <v>352</v>
      </c>
      <c r="K854" s="56" t="s">
        <v>352</v>
      </c>
      <c r="L854" s="56" t="s">
        <v>357</v>
      </c>
      <c r="M854" s="56" t="s">
        <v>354</v>
      </c>
      <c r="N854" s="56" t="s">
        <v>355</v>
      </c>
      <c r="O854" s="32" t="s">
        <v>305</v>
      </c>
      <c r="P854" s="32" t="s">
        <v>265</v>
      </c>
      <c r="Q854" s="45" t="s">
        <v>922</v>
      </c>
      <c r="R854" s="32" t="s">
        <v>254</v>
      </c>
      <c r="S854" s="45" t="s">
        <v>95</v>
      </c>
      <c r="T854" s="42" t="str">
        <f>VLOOKUP(Tabla1[[#This Row],[AREA]],Hoja1!A:B,2,FALSE)</f>
        <v>07. Medio ambiente</v>
      </c>
      <c r="U854" s="45" t="s">
        <v>151</v>
      </c>
      <c r="V854" s="42" t="str">
        <f>VLOOKUP(Tabla1[[#This Row],[PROGRAMA]],Hoja1!A:B,2,FALSE)</f>
        <v>1721. Protección del medio ambiente</v>
      </c>
      <c r="W854" s="45">
        <v>22</v>
      </c>
      <c r="X854" s="45">
        <v>22799</v>
      </c>
    </row>
    <row r="855" spans="1:24" x14ac:dyDescent="0.25">
      <c r="A855" s="33">
        <v>220249000040</v>
      </c>
      <c r="B855" s="56" t="s">
        <v>349</v>
      </c>
      <c r="C855" s="34">
        <v>45658</v>
      </c>
      <c r="D855" s="33">
        <v>22025001827</v>
      </c>
      <c r="E855" s="56" t="s">
        <v>1281</v>
      </c>
      <c r="F855" s="35">
        <v>5750</v>
      </c>
      <c r="G855" s="56" t="s">
        <v>889</v>
      </c>
      <c r="H855" s="56" t="s">
        <v>2300</v>
      </c>
      <c r="I855" s="33">
        <v>220</v>
      </c>
      <c r="J855" s="56" t="s">
        <v>545</v>
      </c>
      <c r="K855" s="56" t="s">
        <v>356</v>
      </c>
      <c r="L855" s="56" t="s">
        <v>357</v>
      </c>
      <c r="M855" s="56" t="s">
        <v>354</v>
      </c>
      <c r="N855" s="56" t="s">
        <v>355</v>
      </c>
      <c r="O855" s="32" t="s">
        <v>305</v>
      </c>
      <c r="P855" s="32" t="s">
        <v>265</v>
      </c>
      <c r="Q855" s="45" t="s">
        <v>922</v>
      </c>
      <c r="R855" s="32" t="s">
        <v>254</v>
      </c>
      <c r="S855" s="45" t="s">
        <v>291</v>
      </c>
      <c r="T855" s="42" t="str">
        <f>VLOOKUP(Tabla1[[#This Row],[AREA]],Hoja1!A:B,2,FALSE)</f>
        <v>11. Salud pública y seguridad ciudadana</v>
      </c>
      <c r="U855" s="45" t="s">
        <v>164</v>
      </c>
      <c r="V855" s="42" t="str">
        <f>VLOOKUP(Tabla1[[#This Row],[PROGRAMA]],Hoja1!A:B,2,FALSE)</f>
        <v>3111. Protección de la salubridad pública</v>
      </c>
      <c r="W855" s="45">
        <v>22</v>
      </c>
      <c r="X855" s="45">
        <v>22799</v>
      </c>
    </row>
    <row r="856" spans="1:24" x14ac:dyDescent="0.25">
      <c r="A856" s="33">
        <v>220249000277</v>
      </c>
      <c r="B856" s="56" t="s">
        <v>349</v>
      </c>
      <c r="C856" s="34">
        <v>45658</v>
      </c>
      <c r="D856" s="33">
        <v>22025002261</v>
      </c>
      <c r="E856" s="56" t="s">
        <v>1306</v>
      </c>
      <c r="F856" s="35">
        <v>5493.43</v>
      </c>
      <c r="G856" s="56" t="s">
        <v>40</v>
      </c>
      <c r="H856" s="56" t="s">
        <v>2302</v>
      </c>
      <c r="I856" s="33">
        <v>220</v>
      </c>
      <c r="J856" s="56" t="s">
        <v>356</v>
      </c>
      <c r="K856" s="56" t="s">
        <v>356</v>
      </c>
      <c r="L856" s="56" t="s">
        <v>357</v>
      </c>
      <c r="M856" s="56" t="s">
        <v>354</v>
      </c>
      <c r="N856" s="56" t="s">
        <v>380</v>
      </c>
      <c r="O856" s="32" t="s">
        <v>305</v>
      </c>
      <c r="P856" s="32" t="s">
        <v>265</v>
      </c>
      <c r="Q856" s="45" t="s">
        <v>922</v>
      </c>
      <c r="R856" s="32" t="s">
        <v>254</v>
      </c>
      <c r="S856" s="45" t="s">
        <v>94</v>
      </c>
      <c r="T856" s="42" t="str">
        <f>VLOOKUP(Tabla1[[#This Row],[AREA]],Hoja1!A:B,2,FALSE)</f>
        <v>06. Educación y cultura</v>
      </c>
      <c r="U856" s="45" t="s">
        <v>180</v>
      </c>
      <c r="V856" s="42" t="str">
        <f>VLOOKUP(Tabla1[[#This Row],[PROGRAMA]],Hoja1!A:B,2,FALSE)</f>
        <v>3341. Coordinación de políticas culturales</v>
      </c>
      <c r="W856" s="45">
        <v>22</v>
      </c>
      <c r="X856" s="45">
        <v>22799</v>
      </c>
    </row>
    <row r="857" spans="1:24" x14ac:dyDescent="0.25">
      <c r="A857" s="33">
        <v>220249000425</v>
      </c>
      <c r="B857" s="56" t="s">
        <v>349</v>
      </c>
      <c r="C857" s="34">
        <v>45658</v>
      </c>
      <c r="D857" s="33">
        <v>22025001906</v>
      </c>
      <c r="E857" s="56" t="s">
        <v>1495</v>
      </c>
      <c r="F857" s="35">
        <v>479.16</v>
      </c>
      <c r="G857" s="56" t="s">
        <v>32</v>
      </c>
      <c r="H857" s="56" t="s">
        <v>1047</v>
      </c>
      <c r="I857" s="33">
        <v>220</v>
      </c>
      <c r="J857" s="56" t="s">
        <v>487</v>
      </c>
      <c r="K857" s="56" t="s">
        <v>411</v>
      </c>
      <c r="L857" s="56" t="s">
        <v>357</v>
      </c>
      <c r="M857" s="56" t="s">
        <v>458</v>
      </c>
      <c r="N857" s="56" t="s">
        <v>429</v>
      </c>
      <c r="O857" s="32" t="s">
        <v>310</v>
      </c>
      <c r="P857" s="32" t="s">
        <v>265</v>
      </c>
      <c r="Q857" s="45" t="s">
        <v>922</v>
      </c>
      <c r="R857" s="32" t="s">
        <v>254</v>
      </c>
      <c r="S857" s="45" t="s">
        <v>92</v>
      </c>
      <c r="T857" s="42" t="str">
        <f>VLOOKUP(Tabla1[[#This Row],[AREA]],Hoja1!A:B,2,FALSE)</f>
        <v>03. Participación ciudadana y deportes</v>
      </c>
      <c r="U857" s="45" t="s">
        <v>215</v>
      </c>
      <c r="V857" s="42" t="str">
        <f>VLOOKUP(Tabla1[[#This Row],[PROGRAMA]],Hoja1!A:B,2,FALSE)</f>
        <v>9241. Participación ciudadana</v>
      </c>
      <c r="W857" s="45">
        <v>21</v>
      </c>
      <c r="X857" s="45">
        <v>213</v>
      </c>
    </row>
    <row r="858" spans="1:24" x14ac:dyDescent="0.25">
      <c r="A858" s="33">
        <v>220250001259</v>
      </c>
      <c r="B858" s="56" t="s">
        <v>349</v>
      </c>
      <c r="C858" s="34">
        <v>45701</v>
      </c>
      <c r="D858" s="33">
        <v>22025001046</v>
      </c>
      <c r="E858" s="56" t="s">
        <v>2303</v>
      </c>
      <c r="F858" s="35">
        <v>5428.87</v>
      </c>
      <c r="G858" s="56" t="s">
        <v>40</v>
      </c>
      <c r="H858" s="56" t="s">
        <v>2304</v>
      </c>
      <c r="I858" s="33">
        <v>220</v>
      </c>
      <c r="J858" s="56" t="s">
        <v>356</v>
      </c>
      <c r="K858" s="56" t="s">
        <v>356</v>
      </c>
      <c r="L858" s="56" t="s">
        <v>357</v>
      </c>
      <c r="M858" s="56" t="s">
        <v>354</v>
      </c>
      <c r="N858" s="56" t="s">
        <v>355</v>
      </c>
      <c r="O858" s="32" t="s">
        <v>305</v>
      </c>
      <c r="P858" s="32" t="s">
        <v>265</v>
      </c>
      <c r="Q858" s="45" t="s">
        <v>922</v>
      </c>
      <c r="R858" s="32" t="s">
        <v>254</v>
      </c>
      <c r="S858" s="45" t="s">
        <v>98</v>
      </c>
      <c r="T858" s="42" t="str">
        <f>VLOOKUP(Tabla1[[#This Row],[AREA]],Hoja1!A:B,2,FALSE)</f>
        <v>10. Personas mayores, familia y servicios sociales</v>
      </c>
      <c r="U858" s="45" t="s">
        <v>159</v>
      </c>
      <c r="V858" s="42" t="str">
        <f>VLOOKUP(Tabla1[[#This Row],[PROGRAMA]],Hoja1!A:B,2,FALSE)</f>
        <v>2315. Políticas de Igualdad e infancia</v>
      </c>
      <c r="W858" s="45">
        <v>22</v>
      </c>
      <c r="X858" s="45">
        <v>22700</v>
      </c>
    </row>
    <row r="859" spans="1:24" x14ac:dyDescent="0.25">
      <c r="A859" s="33">
        <v>220250003713</v>
      </c>
      <c r="B859" s="56" t="s">
        <v>526</v>
      </c>
      <c r="C859" s="34">
        <v>45729</v>
      </c>
      <c r="D859" s="33">
        <v>22025001043</v>
      </c>
      <c r="E859" s="56" t="s">
        <v>1462</v>
      </c>
      <c r="F859" s="35">
        <v>5.41</v>
      </c>
      <c r="G859" s="56" t="s">
        <v>564</v>
      </c>
      <c r="H859" s="56" t="s">
        <v>2305</v>
      </c>
      <c r="I859" s="33">
        <v>300</v>
      </c>
      <c r="J859" s="56" t="s">
        <v>356</v>
      </c>
      <c r="K859" s="56" t="s">
        <v>356</v>
      </c>
      <c r="L859" s="56" t="s">
        <v>367</v>
      </c>
      <c r="M859" s="56" t="s">
        <v>354</v>
      </c>
      <c r="N859" s="56" t="s">
        <v>355</v>
      </c>
      <c r="O859" s="32" t="s">
        <v>309</v>
      </c>
      <c r="P859" s="32" t="s">
        <v>265</v>
      </c>
      <c r="Q859" s="45" t="s">
        <v>922</v>
      </c>
      <c r="R859" s="32" t="s">
        <v>254</v>
      </c>
      <c r="S859" s="45" t="s">
        <v>98</v>
      </c>
      <c r="T859" s="42" t="str">
        <f>VLOOKUP(Tabla1[[#This Row],[AREA]],Hoja1!A:B,2,FALSE)</f>
        <v>10. Personas mayores, familia y servicios sociales</v>
      </c>
      <c r="U859" s="45" t="s">
        <v>153</v>
      </c>
      <c r="V859" s="42" t="str">
        <f>VLOOKUP(Tabla1[[#This Row],[PROGRAMA]],Hoja1!A:B,2,FALSE)</f>
        <v>2311. Intervención social</v>
      </c>
      <c r="W859" s="45">
        <v>21</v>
      </c>
      <c r="X859" s="45">
        <v>212</v>
      </c>
    </row>
    <row r="860" spans="1:24" x14ac:dyDescent="0.25">
      <c r="A860" s="33">
        <v>220250006561</v>
      </c>
      <c r="B860" s="56" t="s">
        <v>526</v>
      </c>
      <c r="C860" s="34">
        <v>45744</v>
      </c>
      <c r="D860" s="33">
        <v>22025000769</v>
      </c>
      <c r="E860" s="56" t="s">
        <v>1623</v>
      </c>
      <c r="F860" s="35">
        <v>6.29</v>
      </c>
      <c r="G860" s="56" t="s">
        <v>564</v>
      </c>
      <c r="H860" s="56" t="s">
        <v>2306</v>
      </c>
      <c r="I860" s="33">
        <v>300</v>
      </c>
      <c r="J860" s="56" t="s">
        <v>356</v>
      </c>
      <c r="K860" s="56" t="s">
        <v>356</v>
      </c>
      <c r="L860" s="56" t="s">
        <v>367</v>
      </c>
      <c r="M860" s="56" t="s">
        <v>354</v>
      </c>
      <c r="N860" s="56" t="s">
        <v>355</v>
      </c>
      <c r="O860" s="32" t="s">
        <v>309</v>
      </c>
      <c r="P860" s="32" t="s">
        <v>265</v>
      </c>
      <c r="Q860" s="45" t="s">
        <v>922</v>
      </c>
      <c r="R860" s="32" t="s">
        <v>254</v>
      </c>
      <c r="S860" s="45" t="s">
        <v>291</v>
      </c>
      <c r="T860" s="42" t="str">
        <f>VLOOKUP(Tabla1[[#This Row],[AREA]],Hoja1!A:B,2,FALSE)</f>
        <v>11. Salud pública y seguridad ciudadana</v>
      </c>
      <c r="U860" s="45" t="s">
        <v>135</v>
      </c>
      <c r="V860" s="42" t="str">
        <f>VLOOKUP(Tabla1[[#This Row],[PROGRAMA]],Hoja1!A:B,2,FALSE)</f>
        <v>1361. Prevención y extinción de incencios</v>
      </c>
      <c r="W860" s="45">
        <v>22</v>
      </c>
      <c r="X860" s="45">
        <v>22199</v>
      </c>
    </row>
    <row r="861" spans="1:24" x14ac:dyDescent="0.25">
      <c r="A861" s="33">
        <v>220250006355</v>
      </c>
      <c r="B861" s="56" t="s">
        <v>526</v>
      </c>
      <c r="C861" s="34">
        <v>45744</v>
      </c>
      <c r="D861" s="33">
        <v>22025001214</v>
      </c>
      <c r="E861" s="56" t="s">
        <v>2307</v>
      </c>
      <c r="F861" s="35">
        <v>9.11</v>
      </c>
      <c r="G861" s="56" t="s">
        <v>564</v>
      </c>
      <c r="H861" s="56" t="s">
        <v>2308</v>
      </c>
      <c r="I861" s="33">
        <v>300</v>
      </c>
      <c r="J861" s="56" t="s">
        <v>356</v>
      </c>
      <c r="K861" s="56" t="s">
        <v>356</v>
      </c>
      <c r="L861" s="56" t="s">
        <v>367</v>
      </c>
      <c r="M861" s="56" t="s">
        <v>354</v>
      </c>
      <c r="N861" s="56" t="s">
        <v>355</v>
      </c>
      <c r="O861" s="32" t="s">
        <v>309</v>
      </c>
      <c r="P861" s="32" t="s">
        <v>265</v>
      </c>
      <c r="Q861" s="45" t="s">
        <v>922</v>
      </c>
      <c r="R861" s="32" t="s">
        <v>254</v>
      </c>
      <c r="S861" s="45" t="s">
        <v>89</v>
      </c>
      <c r="T861" s="42" t="str">
        <f>VLOOKUP(Tabla1[[#This Row],[AREA]],Hoja1!A:B,2,FALSE)</f>
        <v>01. Alcaldía</v>
      </c>
      <c r="U861" s="45" t="s">
        <v>211</v>
      </c>
      <c r="V861" s="42" t="str">
        <f>VLOOKUP(Tabla1[[#This Row],[PROGRAMA]],Hoja1!A:B,2,FALSE)</f>
        <v>9206. Archivo municipal</v>
      </c>
      <c r="W861" s="45">
        <v>22</v>
      </c>
      <c r="X861" s="45">
        <v>22199</v>
      </c>
    </row>
    <row r="862" spans="1:24" x14ac:dyDescent="0.25">
      <c r="A862" s="33">
        <v>220250006265</v>
      </c>
      <c r="B862" s="56" t="s">
        <v>526</v>
      </c>
      <c r="C862" s="34">
        <v>45744</v>
      </c>
      <c r="D862" s="33">
        <v>22025000730</v>
      </c>
      <c r="E862" s="56" t="s">
        <v>1838</v>
      </c>
      <c r="F862" s="35">
        <v>26.13</v>
      </c>
      <c r="G862" s="56" t="s">
        <v>564</v>
      </c>
      <c r="H862" s="56" t="s">
        <v>2298</v>
      </c>
      <c r="I862" s="33">
        <v>300</v>
      </c>
      <c r="J862" s="56" t="s">
        <v>356</v>
      </c>
      <c r="K862" s="56" t="s">
        <v>356</v>
      </c>
      <c r="L862" s="56" t="s">
        <v>367</v>
      </c>
      <c r="M862" s="56" t="s">
        <v>354</v>
      </c>
      <c r="N862" s="56" t="s">
        <v>355</v>
      </c>
      <c r="O862" s="32" t="s">
        <v>309</v>
      </c>
      <c r="P862" s="32" t="s">
        <v>265</v>
      </c>
      <c r="Q862" s="45" t="s">
        <v>922</v>
      </c>
      <c r="R862" s="32" t="s">
        <v>254</v>
      </c>
      <c r="S862" s="45" t="s">
        <v>98</v>
      </c>
      <c r="T862" s="42" t="str">
        <f>VLOOKUP(Tabla1[[#This Row],[AREA]],Hoja1!A:B,2,FALSE)</f>
        <v>10. Personas mayores, familia y servicios sociales</v>
      </c>
      <c r="U862" s="45" t="s">
        <v>155</v>
      </c>
      <c r="V862" s="42" t="str">
        <f>VLOOKUP(Tabla1[[#This Row],[PROGRAMA]],Hoja1!A:B,2,FALSE)</f>
        <v>2312. Iniciativas sociales</v>
      </c>
      <c r="W862" s="45">
        <v>21</v>
      </c>
      <c r="X862" s="45">
        <v>212</v>
      </c>
    </row>
    <row r="863" spans="1:24" x14ac:dyDescent="0.25">
      <c r="A863" s="33">
        <v>220250006709</v>
      </c>
      <c r="B863" s="56" t="s">
        <v>526</v>
      </c>
      <c r="C863" s="34">
        <v>45744</v>
      </c>
      <c r="D863" s="33">
        <v>22025001213</v>
      </c>
      <c r="E863" s="56" t="s">
        <v>1495</v>
      </c>
      <c r="F863" s="35">
        <v>29.02</v>
      </c>
      <c r="G863" s="56" t="s">
        <v>564</v>
      </c>
      <c r="H863" s="56" t="s">
        <v>2309</v>
      </c>
      <c r="I863" s="33">
        <v>300</v>
      </c>
      <c r="J863" s="56" t="s">
        <v>356</v>
      </c>
      <c r="K863" s="56" t="s">
        <v>356</v>
      </c>
      <c r="L863" s="56" t="s">
        <v>367</v>
      </c>
      <c r="M863" s="56" t="s">
        <v>354</v>
      </c>
      <c r="N863" s="56" t="s">
        <v>355</v>
      </c>
      <c r="O863" s="32" t="s">
        <v>309</v>
      </c>
      <c r="P863" s="32" t="s">
        <v>265</v>
      </c>
      <c r="Q863" s="45" t="s">
        <v>922</v>
      </c>
      <c r="R863" s="32" t="s">
        <v>254</v>
      </c>
      <c r="S863" s="45" t="s">
        <v>92</v>
      </c>
      <c r="T863" s="42" t="str">
        <f>VLOOKUP(Tabla1[[#This Row],[AREA]],Hoja1!A:B,2,FALSE)</f>
        <v>03. Participación ciudadana y deportes</v>
      </c>
      <c r="U863" s="45" t="s">
        <v>215</v>
      </c>
      <c r="V863" s="42" t="str">
        <f>VLOOKUP(Tabla1[[#This Row],[PROGRAMA]],Hoja1!A:B,2,FALSE)</f>
        <v>9241. Participación ciudadana</v>
      </c>
      <c r="W863" s="45">
        <v>21</v>
      </c>
      <c r="X863" s="45">
        <v>213</v>
      </c>
    </row>
    <row r="864" spans="1:24" x14ac:dyDescent="0.25">
      <c r="A864" s="33">
        <v>220250006311</v>
      </c>
      <c r="B864" s="56" t="s">
        <v>526</v>
      </c>
      <c r="C864" s="34">
        <v>45744</v>
      </c>
      <c r="D864" s="33">
        <v>22025001270</v>
      </c>
      <c r="E864" s="56" t="s">
        <v>2310</v>
      </c>
      <c r="F864" s="35">
        <v>29.04</v>
      </c>
      <c r="G864" s="56" t="s">
        <v>564</v>
      </c>
      <c r="H864" s="56" t="s">
        <v>1120</v>
      </c>
      <c r="I864" s="33">
        <v>300</v>
      </c>
      <c r="J864" s="56" t="s">
        <v>356</v>
      </c>
      <c r="K864" s="56" t="s">
        <v>356</v>
      </c>
      <c r="L864" s="56" t="s">
        <v>367</v>
      </c>
      <c r="M864" s="56" t="s">
        <v>354</v>
      </c>
      <c r="N864" s="56" t="s">
        <v>355</v>
      </c>
      <c r="O864" s="32" t="s">
        <v>309</v>
      </c>
      <c r="P864" s="32" t="s">
        <v>265</v>
      </c>
      <c r="Q864" s="45" t="s">
        <v>922</v>
      </c>
      <c r="R864" s="32" t="s">
        <v>254</v>
      </c>
      <c r="S864" s="45" t="s">
        <v>95</v>
      </c>
      <c r="T864" s="42" t="str">
        <f>VLOOKUP(Tabla1[[#This Row],[AREA]],Hoja1!A:B,2,FALSE)</f>
        <v>07. Medio ambiente</v>
      </c>
      <c r="U864" s="45" t="s">
        <v>149</v>
      </c>
      <c r="V864" s="42" t="str">
        <f>VLOOKUP(Tabla1[[#This Row],[PROGRAMA]],Hoja1!A:B,2,FALSE)</f>
        <v>1711. Parques y jardines</v>
      </c>
      <c r="W864" s="45">
        <v>22</v>
      </c>
      <c r="X864" s="45">
        <v>22199</v>
      </c>
    </row>
    <row r="865" spans="1:24" x14ac:dyDescent="0.25">
      <c r="A865" s="33">
        <v>220250006417</v>
      </c>
      <c r="B865" s="56" t="s">
        <v>526</v>
      </c>
      <c r="C865" s="34">
        <v>45744</v>
      </c>
      <c r="D865" s="33">
        <v>22025000918</v>
      </c>
      <c r="E865" s="56" t="s">
        <v>1317</v>
      </c>
      <c r="F865" s="35">
        <v>29.04</v>
      </c>
      <c r="G865" s="56" t="s">
        <v>564</v>
      </c>
      <c r="H865" s="56" t="s">
        <v>2311</v>
      </c>
      <c r="I865" s="33">
        <v>300</v>
      </c>
      <c r="J865" s="56" t="s">
        <v>356</v>
      </c>
      <c r="K865" s="56" t="s">
        <v>356</v>
      </c>
      <c r="L865" s="56" t="s">
        <v>367</v>
      </c>
      <c r="M865" s="56" t="s">
        <v>354</v>
      </c>
      <c r="N865" s="56" t="s">
        <v>355</v>
      </c>
      <c r="O865" s="32" t="s">
        <v>309</v>
      </c>
      <c r="P865" s="32" t="s">
        <v>265</v>
      </c>
      <c r="Q865" s="45" t="s">
        <v>922</v>
      </c>
      <c r="R865" s="32" t="s">
        <v>254</v>
      </c>
      <c r="S865" s="45" t="s">
        <v>291</v>
      </c>
      <c r="T865" s="42" t="str">
        <f>VLOOKUP(Tabla1[[#This Row],[AREA]],Hoja1!A:B,2,FALSE)</f>
        <v>11. Salud pública y seguridad ciudadana</v>
      </c>
      <c r="U865" s="45" t="s">
        <v>129</v>
      </c>
      <c r="V865" s="42" t="str">
        <f>VLOOKUP(Tabla1[[#This Row],[PROGRAMA]],Hoja1!A:B,2,FALSE)</f>
        <v>1321. Policía municipal</v>
      </c>
      <c r="W865" s="45">
        <v>21</v>
      </c>
      <c r="X865" s="45">
        <v>213</v>
      </c>
    </row>
    <row r="866" spans="1:24" x14ac:dyDescent="0.25">
      <c r="A866" s="33">
        <v>220250006539</v>
      </c>
      <c r="B866" s="56" t="s">
        <v>526</v>
      </c>
      <c r="C866" s="34">
        <v>45744</v>
      </c>
      <c r="D866" s="33">
        <v>22025000918</v>
      </c>
      <c r="E866" s="56" t="s">
        <v>1317</v>
      </c>
      <c r="F866" s="35">
        <v>34.75</v>
      </c>
      <c r="G866" s="56" t="s">
        <v>564</v>
      </c>
      <c r="H866" s="56" t="s">
        <v>2312</v>
      </c>
      <c r="I866" s="33">
        <v>300</v>
      </c>
      <c r="J866" s="56" t="s">
        <v>356</v>
      </c>
      <c r="K866" s="56" t="s">
        <v>356</v>
      </c>
      <c r="L866" s="56" t="s">
        <v>367</v>
      </c>
      <c r="M866" s="56" t="s">
        <v>354</v>
      </c>
      <c r="N866" s="56" t="s">
        <v>355</v>
      </c>
      <c r="O866" s="32" t="s">
        <v>309</v>
      </c>
      <c r="P866" s="32" t="s">
        <v>265</v>
      </c>
      <c r="Q866" s="45" t="s">
        <v>922</v>
      </c>
      <c r="R866" s="32" t="s">
        <v>254</v>
      </c>
      <c r="S866" s="45" t="s">
        <v>291</v>
      </c>
      <c r="T866" s="42" t="str">
        <f>VLOOKUP(Tabla1[[#This Row],[AREA]],Hoja1!A:B,2,FALSE)</f>
        <v>11. Salud pública y seguridad ciudadana</v>
      </c>
      <c r="U866" s="45" t="s">
        <v>129</v>
      </c>
      <c r="V866" s="42" t="str">
        <f>VLOOKUP(Tabla1[[#This Row],[PROGRAMA]],Hoja1!A:B,2,FALSE)</f>
        <v>1321. Policía municipal</v>
      </c>
      <c r="W866" s="45">
        <v>21</v>
      </c>
      <c r="X866" s="45">
        <v>213</v>
      </c>
    </row>
    <row r="867" spans="1:24" x14ac:dyDescent="0.25">
      <c r="A867" s="33">
        <v>220250006343</v>
      </c>
      <c r="B867" s="56" t="s">
        <v>526</v>
      </c>
      <c r="C867" s="34">
        <v>45744</v>
      </c>
      <c r="D867" s="33">
        <v>22025001270</v>
      </c>
      <c r="E867" s="56" t="s">
        <v>2310</v>
      </c>
      <c r="F867" s="35">
        <v>41.02</v>
      </c>
      <c r="G867" s="56" t="s">
        <v>564</v>
      </c>
      <c r="H867" s="56" t="s">
        <v>2313</v>
      </c>
      <c r="I867" s="33">
        <v>300</v>
      </c>
      <c r="J867" s="56" t="s">
        <v>356</v>
      </c>
      <c r="K867" s="56" t="s">
        <v>356</v>
      </c>
      <c r="L867" s="56" t="s">
        <v>367</v>
      </c>
      <c r="M867" s="56" t="s">
        <v>354</v>
      </c>
      <c r="N867" s="56" t="s">
        <v>355</v>
      </c>
      <c r="O867" s="32" t="s">
        <v>309</v>
      </c>
      <c r="P867" s="32" t="s">
        <v>265</v>
      </c>
      <c r="Q867" s="45" t="s">
        <v>922</v>
      </c>
      <c r="R867" s="32" t="s">
        <v>254</v>
      </c>
      <c r="S867" s="45" t="s">
        <v>95</v>
      </c>
      <c r="T867" s="42" t="str">
        <f>VLOOKUP(Tabla1[[#This Row],[AREA]],Hoja1!A:B,2,FALSE)</f>
        <v>07. Medio ambiente</v>
      </c>
      <c r="U867" s="45" t="s">
        <v>149</v>
      </c>
      <c r="V867" s="42" t="str">
        <f>VLOOKUP(Tabla1[[#This Row],[PROGRAMA]],Hoja1!A:B,2,FALSE)</f>
        <v>1711. Parques y jardines</v>
      </c>
      <c r="W867" s="45">
        <v>22</v>
      </c>
      <c r="X867" s="45">
        <v>22199</v>
      </c>
    </row>
    <row r="868" spans="1:24" x14ac:dyDescent="0.25">
      <c r="A868" s="33">
        <v>220239000133</v>
      </c>
      <c r="B868" s="56" t="s">
        <v>349</v>
      </c>
      <c r="C868" s="34">
        <v>45658</v>
      </c>
      <c r="D868" s="33">
        <v>22025001623</v>
      </c>
      <c r="E868" s="56" t="s">
        <v>1261</v>
      </c>
      <c r="F868" s="35">
        <v>5040.3599999999997</v>
      </c>
      <c r="G868" s="56" t="s">
        <v>40</v>
      </c>
      <c r="H868" s="56" t="s">
        <v>858</v>
      </c>
      <c r="I868" s="33">
        <v>220</v>
      </c>
      <c r="J868" s="56" t="s">
        <v>356</v>
      </c>
      <c r="K868" s="56" t="s">
        <v>356</v>
      </c>
      <c r="L868" s="56" t="s">
        <v>357</v>
      </c>
      <c r="M868" s="56" t="s">
        <v>354</v>
      </c>
      <c r="N868" s="56" t="s">
        <v>380</v>
      </c>
      <c r="O868" s="32" t="s">
        <v>305</v>
      </c>
      <c r="P868" s="32" t="s">
        <v>265</v>
      </c>
      <c r="Q868" s="45" t="s">
        <v>922</v>
      </c>
      <c r="R868" s="32" t="s">
        <v>254</v>
      </c>
      <c r="S868" s="45" t="s">
        <v>92</v>
      </c>
      <c r="T868" s="42" t="str">
        <f>VLOOKUP(Tabla1[[#This Row],[AREA]],Hoja1!A:B,2,FALSE)</f>
        <v>03. Participación ciudadana y deportes</v>
      </c>
      <c r="U868" s="45" t="s">
        <v>215</v>
      </c>
      <c r="V868" s="42" t="str">
        <f>VLOOKUP(Tabla1[[#This Row],[PROGRAMA]],Hoja1!A:B,2,FALSE)</f>
        <v>9241. Participación ciudadana</v>
      </c>
      <c r="W868" s="45">
        <v>22</v>
      </c>
      <c r="X868" s="45">
        <v>22700</v>
      </c>
    </row>
    <row r="869" spans="1:24" x14ac:dyDescent="0.25">
      <c r="A869" s="33">
        <v>220229000779</v>
      </c>
      <c r="B869" s="56" t="s">
        <v>349</v>
      </c>
      <c r="C869" s="34">
        <v>45658</v>
      </c>
      <c r="D869" s="33">
        <v>22025001591</v>
      </c>
      <c r="E869" s="56" t="s">
        <v>1368</v>
      </c>
      <c r="F869" s="35">
        <v>4210.8</v>
      </c>
      <c r="G869" s="56" t="s">
        <v>620</v>
      </c>
      <c r="H869" s="56" t="s">
        <v>2314</v>
      </c>
      <c r="I869" s="33">
        <v>220</v>
      </c>
      <c r="J869" s="56" t="s">
        <v>520</v>
      </c>
      <c r="K869" s="56" t="s">
        <v>352</v>
      </c>
      <c r="L869" s="56" t="s">
        <v>357</v>
      </c>
      <c r="M869" s="56" t="s">
        <v>354</v>
      </c>
      <c r="N869" s="56" t="s">
        <v>355</v>
      </c>
      <c r="O869" s="32" t="s">
        <v>305</v>
      </c>
      <c r="P869" s="32" t="s">
        <v>265</v>
      </c>
      <c r="Q869" s="45" t="s">
        <v>922</v>
      </c>
      <c r="R869" s="32" t="s">
        <v>254</v>
      </c>
      <c r="S869" s="45" t="s">
        <v>93</v>
      </c>
      <c r="T869" s="42" t="str">
        <f>VLOOKUP(Tabla1[[#This Row],[AREA]],Hoja1!A:B,2,FALSE)</f>
        <v>04. Hacienda, personal y modernización administrativa</v>
      </c>
      <c r="U869" s="45" t="s">
        <v>209</v>
      </c>
      <c r="V869" s="42" t="str">
        <f>VLOOKUP(Tabla1[[#This Row],[PROGRAMA]],Hoja1!A:B,2,FALSE)</f>
        <v>9204. Tecnologías de la información y comunicación</v>
      </c>
      <c r="W869" s="45">
        <v>22</v>
      </c>
      <c r="X869" s="45">
        <v>22200</v>
      </c>
    </row>
    <row r="870" spans="1:24" x14ac:dyDescent="0.25">
      <c r="A870" s="33">
        <v>220219001276</v>
      </c>
      <c r="B870" s="56" t="s">
        <v>349</v>
      </c>
      <c r="C870" s="34">
        <v>45658</v>
      </c>
      <c r="D870" s="33">
        <v>22025001562</v>
      </c>
      <c r="E870" s="56" t="s">
        <v>2092</v>
      </c>
      <c r="F870" s="35">
        <v>4991.25</v>
      </c>
      <c r="G870" s="56" t="s">
        <v>515</v>
      </c>
      <c r="H870" s="56" t="s">
        <v>516</v>
      </c>
      <c r="I870" s="33">
        <v>220</v>
      </c>
      <c r="J870" s="56" t="s">
        <v>352</v>
      </c>
      <c r="K870" s="56" t="s">
        <v>352</v>
      </c>
      <c r="L870" s="56" t="s">
        <v>357</v>
      </c>
      <c r="M870" s="56" t="s">
        <v>354</v>
      </c>
      <c r="N870" s="56" t="s">
        <v>355</v>
      </c>
      <c r="O870" s="32" t="s">
        <v>305</v>
      </c>
      <c r="P870" s="32" t="s">
        <v>265</v>
      </c>
      <c r="Q870" s="45" t="s">
        <v>922</v>
      </c>
      <c r="R870" s="32" t="s">
        <v>254</v>
      </c>
      <c r="S870" s="45" t="s">
        <v>93</v>
      </c>
      <c r="T870" s="42" t="str">
        <f>VLOOKUP(Tabla1[[#This Row],[AREA]],Hoja1!A:B,2,FALSE)</f>
        <v>04. Hacienda, personal y modernización administrativa</v>
      </c>
      <c r="U870" s="45" t="s">
        <v>209</v>
      </c>
      <c r="V870" s="42" t="str">
        <f>VLOOKUP(Tabla1[[#This Row],[PROGRAMA]],Hoja1!A:B,2,FALSE)</f>
        <v>9204. Tecnologías de la información y comunicación</v>
      </c>
      <c r="W870" s="45">
        <v>22</v>
      </c>
      <c r="X870" s="45">
        <v>22799</v>
      </c>
    </row>
    <row r="871" spans="1:24" x14ac:dyDescent="0.25">
      <c r="A871" s="33">
        <v>220249000843</v>
      </c>
      <c r="B871" s="56" t="s">
        <v>349</v>
      </c>
      <c r="C871" s="34">
        <v>45658</v>
      </c>
      <c r="D871" s="33">
        <v>22025002389</v>
      </c>
      <c r="E871" s="56" t="s">
        <v>1218</v>
      </c>
      <c r="F871" s="35">
        <v>6866.9</v>
      </c>
      <c r="G871" s="56" t="s">
        <v>27</v>
      </c>
      <c r="H871" s="56" t="s">
        <v>2315</v>
      </c>
      <c r="I871" s="33">
        <v>220</v>
      </c>
      <c r="J871" s="56" t="s">
        <v>356</v>
      </c>
      <c r="K871" s="56" t="s">
        <v>356</v>
      </c>
      <c r="L871" s="56" t="s">
        <v>357</v>
      </c>
      <c r="M871" s="56" t="s">
        <v>354</v>
      </c>
      <c r="N871" s="56" t="s">
        <v>380</v>
      </c>
      <c r="O871" s="32" t="s">
        <v>305</v>
      </c>
      <c r="P871" s="32" t="s">
        <v>265</v>
      </c>
      <c r="Q871" s="45" t="s">
        <v>922</v>
      </c>
      <c r="R871" s="32" t="s">
        <v>254</v>
      </c>
      <c r="S871" s="45" t="s">
        <v>94</v>
      </c>
      <c r="T871" s="42" t="str">
        <f>VLOOKUP(Tabla1[[#This Row],[AREA]],Hoja1!A:B,2,FALSE)</f>
        <v>06. Educación y cultura</v>
      </c>
      <c r="U871" s="45" t="s">
        <v>170</v>
      </c>
      <c r="V871" s="42" t="str">
        <f>VLOOKUP(Tabla1[[#This Row],[PROGRAMA]],Hoja1!A:B,2,FALSE)</f>
        <v>3232. Conservación y mantenimiento centros educación infantil y primaria</v>
      </c>
      <c r="W871" s="45">
        <v>21</v>
      </c>
      <c r="X871" s="45">
        <v>213</v>
      </c>
    </row>
    <row r="872" spans="1:24" x14ac:dyDescent="0.25">
      <c r="A872" s="33">
        <v>220249000764</v>
      </c>
      <c r="B872" s="56" t="s">
        <v>349</v>
      </c>
      <c r="C872" s="34">
        <v>45658</v>
      </c>
      <c r="D872" s="33">
        <v>22025002368</v>
      </c>
      <c r="E872" s="56" t="s">
        <v>1300</v>
      </c>
      <c r="F872" s="35">
        <v>649.57000000000005</v>
      </c>
      <c r="G872" s="56" t="s">
        <v>27</v>
      </c>
      <c r="H872" s="56" t="s">
        <v>2316</v>
      </c>
      <c r="I872" s="33">
        <v>220</v>
      </c>
      <c r="J872" s="56" t="s">
        <v>356</v>
      </c>
      <c r="K872" s="56" t="s">
        <v>356</v>
      </c>
      <c r="L872" s="56" t="s">
        <v>357</v>
      </c>
      <c r="M872" s="56" t="s">
        <v>354</v>
      </c>
      <c r="N872" s="56" t="s">
        <v>380</v>
      </c>
      <c r="O872" s="32" t="s">
        <v>305</v>
      </c>
      <c r="P872" s="32" t="s">
        <v>265</v>
      </c>
      <c r="Q872" s="45" t="s">
        <v>922</v>
      </c>
      <c r="R872" s="32" t="s">
        <v>254</v>
      </c>
      <c r="S872" s="45" t="s">
        <v>94</v>
      </c>
      <c r="T872" s="42" t="str">
        <f>VLOOKUP(Tabla1[[#This Row],[AREA]],Hoja1!A:B,2,FALSE)</f>
        <v>06. Educación y cultura</v>
      </c>
      <c r="U872" s="45" t="s">
        <v>168</v>
      </c>
      <c r="V872" s="42" t="str">
        <f>VLOOKUP(Tabla1[[#This Row],[PROGRAMA]],Hoja1!A:B,2,FALSE)</f>
        <v>3231. Escuelas infantiles</v>
      </c>
      <c r="W872" s="45">
        <v>21</v>
      </c>
      <c r="X872" s="45">
        <v>213</v>
      </c>
    </row>
    <row r="873" spans="1:24" x14ac:dyDescent="0.25">
      <c r="A873" s="33">
        <v>220250001720</v>
      </c>
      <c r="B873" s="56" t="s">
        <v>349</v>
      </c>
      <c r="C873" s="34">
        <v>45716</v>
      </c>
      <c r="D873" s="33">
        <v>22025001473</v>
      </c>
      <c r="E873" s="56" t="s">
        <v>1235</v>
      </c>
      <c r="F873" s="35">
        <v>478</v>
      </c>
      <c r="G873" s="56" t="s">
        <v>2317</v>
      </c>
      <c r="H873" s="56" t="s">
        <v>2318</v>
      </c>
      <c r="I873" s="33">
        <v>220</v>
      </c>
      <c r="J873" s="56" t="s">
        <v>504</v>
      </c>
      <c r="K873" s="56" t="s">
        <v>352</v>
      </c>
      <c r="L873" s="56" t="s">
        <v>367</v>
      </c>
      <c r="M873" s="56" t="s">
        <v>458</v>
      </c>
      <c r="N873" s="56" t="s">
        <v>429</v>
      </c>
      <c r="O873" s="32" t="s">
        <v>310</v>
      </c>
      <c r="P873" s="32" t="s">
        <v>265</v>
      </c>
      <c r="Q873" s="45" t="s">
        <v>922</v>
      </c>
      <c r="R873" s="32" t="s">
        <v>254</v>
      </c>
      <c r="S873" s="45" t="s">
        <v>94</v>
      </c>
      <c r="T873" s="42" t="str">
        <f>VLOOKUP(Tabla1[[#This Row],[AREA]],Hoja1!A:B,2,FALSE)</f>
        <v>06. Educación y cultura</v>
      </c>
      <c r="U873" s="45" t="s">
        <v>176</v>
      </c>
      <c r="V873" s="42" t="str">
        <f>VLOOKUP(Tabla1[[#This Row],[PROGRAMA]],Hoja1!A:B,2,FALSE)</f>
        <v>3321. Bibliotecas públicas</v>
      </c>
      <c r="W873" s="45">
        <v>22</v>
      </c>
      <c r="X873" s="45">
        <v>22001</v>
      </c>
    </row>
    <row r="874" spans="1:24" x14ac:dyDescent="0.25">
      <c r="A874" s="33">
        <v>220250001249</v>
      </c>
      <c r="B874" s="56" t="s">
        <v>349</v>
      </c>
      <c r="C874" s="34">
        <v>45700</v>
      </c>
      <c r="D874" s="33">
        <v>22025001172</v>
      </c>
      <c r="E874" s="56" t="s">
        <v>1854</v>
      </c>
      <c r="F874" s="35">
        <v>465.85</v>
      </c>
      <c r="G874" s="56" t="s">
        <v>527</v>
      </c>
      <c r="H874" s="56" t="s">
        <v>2319</v>
      </c>
      <c r="I874" s="33">
        <v>220</v>
      </c>
      <c r="J874" s="56" t="s">
        <v>427</v>
      </c>
      <c r="K874" s="56" t="s">
        <v>427</v>
      </c>
      <c r="L874" s="56" t="s">
        <v>357</v>
      </c>
      <c r="M874" s="56" t="s">
        <v>458</v>
      </c>
      <c r="N874" s="56" t="s">
        <v>429</v>
      </c>
      <c r="O874" s="32" t="s">
        <v>310</v>
      </c>
      <c r="P874" s="32" t="s">
        <v>265</v>
      </c>
      <c r="Q874" s="45" t="s">
        <v>922</v>
      </c>
      <c r="R874" s="32" t="s">
        <v>254</v>
      </c>
      <c r="S874" s="45" t="s">
        <v>89</v>
      </c>
      <c r="T874" s="42" t="str">
        <f>VLOOKUP(Tabla1[[#This Row],[AREA]],Hoja1!A:B,2,FALSE)</f>
        <v>01. Alcaldía</v>
      </c>
      <c r="U874" s="45" t="s">
        <v>294</v>
      </c>
      <c r="V874" s="42" t="str">
        <f>VLOOKUP(Tabla1[[#This Row],[PROGRAMA]],Hoja1!A:B,2,FALSE)</f>
        <v>4331. Desarrollo empresarial</v>
      </c>
      <c r="W874" s="45">
        <v>22</v>
      </c>
      <c r="X874" s="45">
        <v>22699</v>
      </c>
    </row>
    <row r="875" spans="1:24" x14ac:dyDescent="0.25">
      <c r="A875" s="33">
        <v>220250001140</v>
      </c>
      <c r="B875" s="56" t="s">
        <v>349</v>
      </c>
      <c r="C875" s="34">
        <v>45698</v>
      </c>
      <c r="D875" s="33">
        <v>22025000933</v>
      </c>
      <c r="E875" s="56" t="s">
        <v>1235</v>
      </c>
      <c r="F875" s="35">
        <v>464</v>
      </c>
      <c r="G875" s="56" t="s">
        <v>979</v>
      </c>
      <c r="H875" s="56" t="s">
        <v>2320</v>
      </c>
      <c r="I875" s="33">
        <v>220</v>
      </c>
      <c r="J875" s="56" t="s">
        <v>352</v>
      </c>
      <c r="K875" s="56" t="s">
        <v>352</v>
      </c>
      <c r="L875" s="56" t="s">
        <v>367</v>
      </c>
      <c r="M875" s="56" t="s">
        <v>458</v>
      </c>
      <c r="N875" s="56" t="s">
        <v>429</v>
      </c>
      <c r="O875" s="32" t="s">
        <v>310</v>
      </c>
      <c r="P875" s="32" t="s">
        <v>265</v>
      </c>
      <c r="Q875" s="45" t="s">
        <v>922</v>
      </c>
      <c r="R875" s="32" t="s">
        <v>254</v>
      </c>
      <c r="S875" s="45" t="s">
        <v>94</v>
      </c>
      <c r="T875" s="42" t="str">
        <f>VLOOKUP(Tabla1[[#This Row],[AREA]],Hoja1!A:B,2,FALSE)</f>
        <v>06. Educación y cultura</v>
      </c>
      <c r="U875" s="45" t="s">
        <v>176</v>
      </c>
      <c r="V875" s="42" t="str">
        <f>VLOOKUP(Tabla1[[#This Row],[PROGRAMA]],Hoja1!A:B,2,FALSE)</f>
        <v>3321. Bibliotecas públicas</v>
      </c>
      <c r="W875" s="45">
        <v>22</v>
      </c>
      <c r="X875" s="45">
        <v>22001</v>
      </c>
    </row>
    <row r="876" spans="1:24" x14ac:dyDescent="0.25">
      <c r="A876" s="33">
        <v>220250003699</v>
      </c>
      <c r="B876" s="56" t="s">
        <v>526</v>
      </c>
      <c r="C876" s="34">
        <v>45729</v>
      </c>
      <c r="D876" s="33">
        <v>22025001070</v>
      </c>
      <c r="E876" s="56" t="s">
        <v>1614</v>
      </c>
      <c r="F876" s="35">
        <v>54.35</v>
      </c>
      <c r="G876" s="56" t="s">
        <v>564</v>
      </c>
      <c r="H876" s="56" t="s">
        <v>2321</v>
      </c>
      <c r="I876" s="33">
        <v>300</v>
      </c>
      <c r="J876" s="56" t="s">
        <v>356</v>
      </c>
      <c r="K876" s="56" t="s">
        <v>356</v>
      </c>
      <c r="L876" s="56" t="s">
        <v>367</v>
      </c>
      <c r="M876" s="56" t="s">
        <v>354</v>
      </c>
      <c r="N876" s="56" t="s">
        <v>355</v>
      </c>
      <c r="O876" s="32" t="s">
        <v>309</v>
      </c>
      <c r="P876" s="32" t="s">
        <v>265</v>
      </c>
      <c r="Q876" s="45" t="s">
        <v>922</v>
      </c>
      <c r="R876" s="32" t="s">
        <v>254</v>
      </c>
      <c r="S876" s="45" t="s">
        <v>291</v>
      </c>
      <c r="T876" s="42" t="str">
        <f>VLOOKUP(Tabla1[[#This Row],[AREA]],Hoja1!A:B,2,FALSE)</f>
        <v>11. Salud pública y seguridad ciudadana</v>
      </c>
      <c r="U876" s="45" t="s">
        <v>164</v>
      </c>
      <c r="V876" s="42" t="str">
        <f>VLOOKUP(Tabla1[[#This Row],[PROGRAMA]],Hoja1!A:B,2,FALSE)</f>
        <v>3111. Protección de la salubridad pública</v>
      </c>
      <c r="W876" s="45">
        <v>22</v>
      </c>
      <c r="X876" s="45">
        <v>22199</v>
      </c>
    </row>
    <row r="877" spans="1:24" x14ac:dyDescent="0.25">
      <c r="A877" s="33">
        <v>220250006255</v>
      </c>
      <c r="B877" s="56" t="s">
        <v>526</v>
      </c>
      <c r="C877" s="34">
        <v>45744</v>
      </c>
      <c r="D877" s="33">
        <v>22025000731</v>
      </c>
      <c r="E877" s="56" t="s">
        <v>1838</v>
      </c>
      <c r="F877" s="35">
        <v>62.49</v>
      </c>
      <c r="G877" s="56" t="s">
        <v>564</v>
      </c>
      <c r="H877" s="56" t="s">
        <v>2322</v>
      </c>
      <c r="I877" s="33">
        <v>300</v>
      </c>
      <c r="J877" s="56" t="s">
        <v>356</v>
      </c>
      <c r="K877" s="56" t="s">
        <v>356</v>
      </c>
      <c r="L877" s="56" t="s">
        <v>367</v>
      </c>
      <c r="M877" s="56" t="s">
        <v>354</v>
      </c>
      <c r="N877" s="56" t="s">
        <v>355</v>
      </c>
      <c r="O877" s="32" t="s">
        <v>309</v>
      </c>
      <c r="P877" s="32" t="s">
        <v>265</v>
      </c>
      <c r="Q877" s="45" t="s">
        <v>922</v>
      </c>
      <c r="R877" s="32" t="s">
        <v>254</v>
      </c>
      <c r="S877" s="45" t="s">
        <v>98</v>
      </c>
      <c r="T877" s="42" t="str">
        <f>VLOOKUP(Tabla1[[#This Row],[AREA]],Hoja1!A:B,2,FALSE)</f>
        <v>10. Personas mayores, familia y servicios sociales</v>
      </c>
      <c r="U877" s="45" t="s">
        <v>155</v>
      </c>
      <c r="V877" s="42" t="str">
        <f>VLOOKUP(Tabla1[[#This Row],[PROGRAMA]],Hoja1!A:B,2,FALSE)</f>
        <v>2312. Iniciativas sociales</v>
      </c>
      <c r="W877" s="45">
        <v>21</v>
      </c>
      <c r="X877" s="45">
        <v>212</v>
      </c>
    </row>
    <row r="878" spans="1:24" x14ac:dyDescent="0.25">
      <c r="A878" s="33">
        <v>220250006859</v>
      </c>
      <c r="B878" s="56" t="s">
        <v>526</v>
      </c>
      <c r="C878" s="34">
        <v>45744</v>
      </c>
      <c r="D878" s="33">
        <v>22025001214</v>
      </c>
      <c r="E878" s="56" t="s">
        <v>2307</v>
      </c>
      <c r="F878" s="35">
        <v>67.89</v>
      </c>
      <c r="G878" s="56" t="s">
        <v>564</v>
      </c>
      <c r="H878" s="56" t="s">
        <v>2323</v>
      </c>
      <c r="I878" s="33">
        <v>300</v>
      </c>
      <c r="J878" s="56" t="s">
        <v>356</v>
      </c>
      <c r="K878" s="56" t="s">
        <v>356</v>
      </c>
      <c r="L878" s="56" t="s">
        <v>367</v>
      </c>
      <c r="M878" s="56" t="s">
        <v>354</v>
      </c>
      <c r="N878" s="56" t="s">
        <v>355</v>
      </c>
      <c r="O878" s="32" t="s">
        <v>309</v>
      </c>
      <c r="P878" s="32" t="s">
        <v>265</v>
      </c>
      <c r="Q878" s="45" t="s">
        <v>922</v>
      </c>
      <c r="R878" s="32" t="s">
        <v>254</v>
      </c>
      <c r="S878" s="45" t="s">
        <v>89</v>
      </c>
      <c r="T878" s="42" t="str">
        <f>VLOOKUP(Tabla1[[#This Row],[AREA]],Hoja1!A:B,2,FALSE)</f>
        <v>01. Alcaldía</v>
      </c>
      <c r="U878" s="45" t="s">
        <v>211</v>
      </c>
      <c r="V878" s="42" t="str">
        <f>VLOOKUP(Tabla1[[#This Row],[PROGRAMA]],Hoja1!A:B,2,FALSE)</f>
        <v>9206. Archivo municipal</v>
      </c>
      <c r="W878" s="45">
        <v>22</v>
      </c>
      <c r="X878" s="45">
        <v>22199</v>
      </c>
    </row>
    <row r="879" spans="1:24" x14ac:dyDescent="0.25">
      <c r="A879" s="33">
        <v>220250006461</v>
      </c>
      <c r="B879" s="56" t="s">
        <v>526</v>
      </c>
      <c r="C879" s="34">
        <v>45744</v>
      </c>
      <c r="D879" s="33">
        <v>22025000918</v>
      </c>
      <c r="E879" s="56" t="s">
        <v>1317</v>
      </c>
      <c r="F879" s="35">
        <v>68.790000000000006</v>
      </c>
      <c r="G879" s="56" t="s">
        <v>564</v>
      </c>
      <c r="H879" s="56" t="s">
        <v>2324</v>
      </c>
      <c r="I879" s="33">
        <v>300</v>
      </c>
      <c r="J879" s="56" t="s">
        <v>356</v>
      </c>
      <c r="K879" s="56" t="s">
        <v>356</v>
      </c>
      <c r="L879" s="56" t="s">
        <v>367</v>
      </c>
      <c r="M879" s="56" t="s">
        <v>354</v>
      </c>
      <c r="N879" s="56" t="s">
        <v>355</v>
      </c>
      <c r="O879" s="32" t="s">
        <v>309</v>
      </c>
      <c r="P879" s="32" t="s">
        <v>265</v>
      </c>
      <c r="Q879" s="45" t="s">
        <v>922</v>
      </c>
      <c r="R879" s="32" t="s">
        <v>254</v>
      </c>
      <c r="S879" s="45" t="s">
        <v>291</v>
      </c>
      <c r="T879" s="42" t="str">
        <f>VLOOKUP(Tabla1[[#This Row],[AREA]],Hoja1!A:B,2,FALSE)</f>
        <v>11. Salud pública y seguridad ciudadana</v>
      </c>
      <c r="U879" s="45" t="s">
        <v>129</v>
      </c>
      <c r="V879" s="42" t="str">
        <f>VLOOKUP(Tabla1[[#This Row],[PROGRAMA]],Hoja1!A:B,2,FALSE)</f>
        <v>1321. Policía municipal</v>
      </c>
      <c r="W879" s="45">
        <v>21</v>
      </c>
      <c r="X879" s="45">
        <v>213</v>
      </c>
    </row>
    <row r="880" spans="1:24" x14ac:dyDescent="0.25">
      <c r="A880" s="33">
        <v>220250006277</v>
      </c>
      <c r="B880" s="56" t="s">
        <v>526</v>
      </c>
      <c r="C880" s="34">
        <v>45744</v>
      </c>
      <c r="D880" s="33">
        <v>22025001082</v>
      </c>
      <c r="E880" s="56" t="s">
        <v>1878</v>
      </c>
      <c r="F880" s="35">
        <v>72.14</v>
      </c>
      <c r="G880" s="56" t="s">
        <v>564</v>
      </c>
      <c r="H880" s="56" t="s">
        <v>2325</v>
      </c>
      <c r="I880" s="33">
        <v>300</v>
      </c>
      <c r="J880" s="56" t="s">
        <v>356</v>
      </c>
      <c r="K880" s="56" t="s">
        <v>356</v>
      </c>
      <c r="L880" s="56" t="s">
        <v>367</v>
      </c>
      <c r="M880" s="56" t="s">
        <v>354</v>
      </c>
      <c r="N880" s="56" t="s">
        <v>355</v>
      </c>
      <c r="O880" s="32" t="s">
        <v>309</v>
      </c>
      <c r="P880" s="32" t="s">
        <v>265</v>
      </c>
      <c r="Q880" s="45" t="s">
        <v>922</v>
      </c>
      <c r="R880" s="32" t="s">
        <v>254</v>
      </c>
      <c r="S880" s="45" t="s">
        <v>94</v>
      </c>
      <c r="T880" s="42" t="str">
        <f>VLOOKUP(Tabla1[[#This Row],[AREA]],Hoja1!A:B,2,FALSE)</f>
        <v>06. Educación y cultura</v>
      </c>
      <c r="U880" s="45" t="s">
        <v>168</v>
      </c>
      <c r="V880" s="42" t="str">
        <f>VLOOKUP(Tabla1[[#This Row],[PROGRAMA]],Hoja1!A:B,2,FALSE)</f>
        <v>3231. Escuelas infantiles</v>
      </c>
      <c r="W880" s="45">
        <v>21</v>
      </c>
      <c r="X880" s="45">
        <v>212</v>
      </c>
    </row>
    <row r="881" spans="1:24" x14ac:dyDescent="0.25">
      <c r="A881" s="33">
        <v>220250006871</v>
      </c>
      <c r="B881" s="56" t="s">
        <v>526</v>
      </c>
      <c r="C881" s="34">
        <v>45744</v>
      </c>
      <c r="D881" s="33">
        <v>22025000918</v>
      </c>
      <c r="E881" s="56" t="s">
        <v>1317</v>
      </c>
      <c r="F881" s="35">
        <v>85.85</v>
      </c>
      <c r="G881" s="56" t="s">
        <v>564</v>
      </c>
      <c r="H881" s="56" t="s">
        <v>2326</v>
      </c>
      <c r="I881" s="33">
        <v>300</v>
      </c>
      <c r="J881" s="56" t="s">
        <v>356</v>
      </c>
      <c r="K881" s="56" t="s">
        <v>356</v>
      </c>
      <c r="L881" s="56" t="s">
        <v>367</v>
      </c>
      <c r="M881" s="56" t="s">
        <v>354</v>
      </c>
      <c r="N881" s="56" t="s">
        <v>355</v>
      </c>
      <c r="O881" s="32" t="s">
        <v>309</v>
      </c>
      <c r="P881" s="32" t="s">
        <v>265</v>
      </c>
      <c r="Q881" s="45" t="s">
        <v>922</v>
      </c>
      <c r="R881" s="32" t="s">
        <v>254</v>
      </c>
      <c r="S881" s="45" t="s">
        <v>291</v>
      </c>
      <c r="T881" s="42" t="str">
        <f>VLOOKUP(Tabla1[[#This Row],[AREA]],Hoja1!A:B,2,FALSE)</f>
        <v>11. Salud pública y seguridad ciudadana</v>
      </c>
      <c r="U881" s="45" t="s">
        <v>129</v>
      </c>
      <c r="V881" s="42" t="str">
        <f>VLOOKUP(Tabla1[[#This Row],[PROGRAMA]],Hoja1!A:B,2,FALSE)</f>
        <v>1321. Policía municipal</v>
      </c>
      <c r="W881" s="45">
        <v>21</v>
      </c>
      <c r="X881" s="45">
        <v>213</v>
      </c>
    </row>
    <row r="882" spans="1:24" x14ac:dyDescent="0.25">
      <c r="A882" s="33">
        <v>220250003667</v>
      </c>
      <c r="B882" s="56" t="s">
        <v>526</v>
      </c>
      <c r="C882" s="34">
        <v>45729</v>
      </c>
      <c r="D882" s="33">
        <v>22025001043</v>
      </c>
      <c r="E882" s="56" t="s">
        <v>1462</v>
      </c>
      <c r="F882" s="35">
        <v>89.98</v>
      </c>
      <c r="G882" s="56" t="s">
        <v>564</v>
      </c>
      <c r="H882" s="56" t="s">
        <v>2327</v>
      </c>
      <c r="I882" s="33">
        <v>300</v>
      </c>
      <c r="J882" s="56" t="s">
        <v>356</v>
      </c>
      <c r="K882" s="56" t="s">
        <v>356</v>
      </c>
      <c r="L882" s="56" t="s">
        <v>367</v>
      </c>
      <c r="M882" s="56" t="s">
        <v>354</v>
      </c>
      <c r="N882" s="56" t="s">
        <v>355</v>
      </c>
      <c r="O882" s="32" t="s">
        <v>309</v>
      </c>
      <c r="P882" s="32" t="s">
        <v>265</v>
      </c>
      <c r="Q882" s="45" t="s">
        <v>922</v>
      </c>
      <c r="R882" s="32" t="s">
        <v>254</v>
      </c>
      <c r="S882" s="45" t="s">
        <v>98</v>
      </c>
      <c r="T882" s="42" t="str">
        <f>VLOOKUP(Tabla1[[#This Row],[AREA]],Hoja1!A:B,2,FALSE)</f>
        <v>10. Personas mayores, familia y servicios sociales</v>
      </c>
      <c r="U882" s="45" t="s">
        <v>153</v>
      </c>
      <c r="V882" s="42" t="str">
        <f>VLOOKUP(Tabla1[[#This Row],[PROGRAMA]],Hoja1!A:B,2,FALSE)</f>
        <v>2311. Intervención social</v>
      </c>
      <c r="W882" s="45">
        <v>21</v>
      </c>
      <c r="X882" s="45">
        <v>212</v>
      </c>
    </row>
    <row r="883" spans="1:24" x14ac:dyDescent="0.25">
      <c r="A883" s="33">
        <v>220250006887</v>
      </c>
      <c r="B883" s="56" t="s">
        <v>526</v>
      </c>
      <c r="C883" s="34">
        <v>45744</v>
      </c>
      <c r="D883" s="33">
        <v>22025001079</v>
      </c>
      <c r="E883" s="56" t="s">
        <v>1303</v>
      </c>
      <c r="F883" s="35">
        <v>99.46</v>
      </c>
      <c r="G883" s="56" t="s">
        <v>564</v>
      </c>
      <c r="H883" s="56" t="s">
        <v>2328</v>
      </c>
      <c r="I883" s="33">
        <v>300</v>
      </c>
      <c r="J883" s="56" t="s">
        <v>356</v>
      </c>
      <c r="K883" s="56" t="s">
        <v>356</v>
      </c>
      <c r="L883" s="56" t="s">
        <v>367</v>
      </c>
      <c r="M883" s="56" t="s">
        <v>354</v>
      </c>
      <c r="N883" s="56" t="s">
        <v>355</v>
      </c>
      <c r="O883" s="32" t="s">
        <v>309</v>
      </c>
      <c r="P883" s="32" t="s">
        <v>265</v>
      </c>
      <c r="Q883" s="45" t="s">
        <v>922</v>
      </c>
      <c r="R883" s="32" t="s">
        <v>254</v>
      </c>
      <c r="S883" s="45" t="s">
        <v>94</v>
      </c>
      <c r="T883" s="42" t="str">
        <f>VLOOKUP(Tabla1[[#This Row],[AREA]],Hoja1!A:B,2,FALSE)</f>
        <v>06. Educación y cultura</v>
      </c>
      <c r="U883" s="45" t="s">
        <v>170</v>
      </c>
      <c r="V883" s="42" t="str">
        <f>VLOOKUP(Tabla1[[#This Row],[PROGRAMA]],Hoja1!A:B,2,FALSE)</f>
        <v>3232. Conservación y mantenimiento centros educación infantil y primaria</v>
      </c>
      <c r="W883" s="45">
        <v>21</v>
      </c>
      <c r="X883" s="45">
        <v>212</v>
      </c>
    </row>
    <row r="884" spans="1:24" x14ac:dyDescent="0.25">
      <c r="A884" s="33">
        <v>220250006591</v>
      </c>
      <c r="B884" s="56" t="s">
        <v>526</v>
      </c>
      <c r="C884" s="34">
        <v>45744</v>
      </c>
      <c r="D884" s="33">
        <v>22025001213</v>
      </c>
      <c r="E884" s="56" t="s">
        <v>1495</v>
      </c>
      <c r="F884" s="35">
        <v>120.95</v>
      </c>
      <c r="G884" s="56" t="s">
        <v>564</v>
      </c>
      <c r="H884" s="56" t="s">
        <v>1502</v>
      </c>
      <c r="I884" s="33">
        <v>300</v>
      </c>
      <c r="J884" s="56" t="s">
        <v>356</v>
      </c>
      <c r="K884" s="56" t="s">
        <v>356</v>
      </c>
      <c r="L884" s="56" t="s">
        <v>367</v>
      </c>
      <c r="M884" s="56" t="s">
        <v>354</v>
      </c>
      <c r="N884" s="56" t="s">
        <v>355</v>
      </c>
      <c r="O884" s="32" t="s">
        <v>309</v>
      </c>
      <c r="P884" s="32" t="s">
        <v>265</v>
      </c>
      <c r="Q884" s="45" t="s">
        <v>922</v>
      </c>
      <c r="R884" s="32" t="s">
        <v>254</v>
      </c>
      <c r="S884" s="45" t="s">
        <v>92</v>
      </c>
      <c r="T884" s="42" t="str">
        <f>VLOOKUP(Tabla1[[#This Row],[AREA]],Hoja1!A:B,2,FALSE)</f>
        <v>03. Participación ciudadana y deportes</v>
      </c>
      <c r="U884" s="45" t="s">
        <v>215</v>
      </c>
      <c r="V884" s="42" t="str">
        <f>VLOOKUP(Tabla1[[#This Row],[PROGRAMA]],Hoja1!A:B,2,FALSE)</f>
        <v>9241. Participación ciudadana</v>
      </c>
      <c r="W884" s="45">
        <v>21</v>
      </c>
      <c r="X884" s="45">
        <v>213</v>
      </c>
    </row>
    <row r="885" spans="1:24" x14ac:dyDescent="0.25">
      <c r="A885" s="33">
        <v>220250006241</v>
      </c>
      <c r="B885" s="56" t="s">
        <v>526</v>
      </c>
      <c r="C885" s="34">
        <v>45744</v>
      </c>
      <c r="D885" s="33">
        <v>22025000730</v>
      </c>
      <c r="E885" s="56" t="s">
        <v>1838</v>
      </c>
      <c r="F885" s="35">
        <v>123.45</v>
      </c>
      <c r="G885" s="56" t="s">
        <v>564</v>
      </c>
      <c r="H885" s="56" t="s">
        <v>2329</v>
      </c>
      <c r="I885" s="33">
        <v>300</v>
      </c>
      <c r="J885" s="56" t="s">
        <v>356</v>
      </c>
      <c r="K885" s="56" t="s">
        <v>356</v>
      </c>
      <c r="L885" s="56" t="s">
        <v>367</v>
      </c>
      <c r="M885" s="56" t="s">
        <v>354</v>
      </c>
      <c r="N885" s="56" t="s">
        <v>355</v>
      </c>
      <c r="O885" s="32" t="s">
        <v>309</v>
      </c>
      <c r="P885" s="32" t="s">
        <v>265</v>
      </c>
      <c r="Q885" s="45" t="s">
        <v>922</v>
      </c>
      <c r="R885" s="32" t="s">
        <v>254</v>
      </c>
      <c r="S885" s="45" t="s">
        <v>98</v>
      </c>
      <c r="T885" s="42" t="str">
        <f>VLOOKUP(Tabla1[[#This Row],[AREA]],Hoja1!A:B,2,FALSE)</f>
        <v>10. Personas mayores, familia y servicios sociales</v>
      </c>
      <c r="U885" s="45" t="s">
        <v>155</v>
      </c>
      <c r="V885" s="42" t="str">
        <f>VLOOKUP(Tabla1[[#This Row],[PROGRAMA]],Hoja1!A:B,2,FALSE)</f>
        <v>2312. Iniciativas sociales</v>
      </c>
      <c r="W885" s="45">
        <v>21</v>
      </c>
      <c r="X885" s="45">
        <v>212</v>
      </c>
    </row>
    <row r="886" spans="1:24" x14ac:dyDescent="0.25">
      <c r="A886" s="33">
        <v>220250006917</v>
      </c>
      <c r="B886" s="56" t="s">
        <v>526</v>
      </c>
      <c r="C886" s="34">
        <v>45744</v>
      </c>
      <c r="D886" s="33">
        <v>22025001212</v>
      </c>
      <c r="E886" s="56" t="s">
        <v>1534</v>
      </c>
      <c r="F886" s="35">
        <v>151.88</v>
      </c>
      <c r="G886" s="56" t="s">
        <v>564</v>
      </c>
      <c r="H886" s="56" t="s">
        <v>2330</v>
      </c>
      <c r="I886" s="33">
        <v>300</v>
      </c>
      <c r="J886" s="56" t="s">
        <v>356</v>
      </c>
      <c r="K886" s="56" t="s">
        <v>356</v>
      </c>
      <c r="L886" s="56" t="s">
        <v>367</v>
      </c>
      <c r="M886" s="56" t="s">
        <v>354</v>
      </c>
      <c r="N886" s="56" t="s">
        <v>355</v>
      </c>
      <c r="O886" s="32" t="s">
        <v>309</v>
      </c>
      <c r="P886" s="32" t="s">
        <v>265</v>
      </c>
      <c r="Q886" s="45" t="s">
        <v>922</v>
      </c>
      <c r="R886" s="32" t="s">
        <v>254</v>
      </c>
      <c r="S886" s="45" t="s">
        <v>92</v>
      </c>
      <c r="T886" s="42" t="str">
        <f>VLOOKUP(Tabla1[[#This Row],[AREA]],Hoja1!A:B,2,FALSE)</f>
        <v>03. Participación ciudadana y deportes</v>
      </c>
      <c r="U886" s="45" t="s">
        <v>215</v>
      </c>
      <c r="V886" s="42" t="str">
        <f>VLOOKUP(Tabla1[[#This Row],[PROGRAMA]],Hoja1!A:B,2,FALSE)</f>
        <v>9241. Participación ciudadana</v>
      </c>
      <c r="W886" s="45">
        <v>21</v>
      </c>
      <c r="X886" s="45">
        <v>212</v>
      </c>
    </row>
    <row r="887" spans="1:24" x14ac:dyDescent="0.25">
      <c r="A887" s="33">
        <v>220250003390</v>
      </c>
      <c r="B887" s="56" t="s">
        <v>349</v>
      </c>
      <c r="C887" s="34">
        <v>45728</v>
      </c>
      <c r="D887" s="33">
        <v>22025001512</v>
      </c>
      <c r="E887" s="56" t="s">
        <v>1231</v>
      </c>
      <c r="F887" s="35">
        <v>459.8</v>
      </c>
      <c r="G887" s="56" t="s">
        <v>1044</v>
      </c>
      <c r="H887" s="56" t="s">
        <v>2331</v>
      </c>
      <c r="I887" s="33">
        <v>220</v>
      </c>
      <c r="J887" s="56" t="s">
        <v>356</v>
      </c>
      <c r="K887" s="56" t="s">
        <v>356</v>
      </c>
      <c r="L887" s="56" t="s">
        <v>357</v>
      </c>
      <c r="M887" s="56" t="s">
        <v>458</v>
      </c>
      <c r="N887" s="56" t="s">
        <v>429</v>
      </c>
      <c r="O887" s="32" t="s">
        <v>310</v>
      </c>
      <c r="P887" s="32" t="s">
        <v>265</v>
      </c>
      <c r="Q887" s="45" t="s">
        <v>922</v>
      </c>
      <c r="R887" s="32" t="s">
        <v>254</v>
      </c>
      <c r="S887" s="45" t="s">
        <v>291</v>
      </c>
      <c r="T887" s="42" t="str">
        <f>VLOOKUP(Tabla1[[#This Row],[AREA]],Hoja1!A:B,2,FALSE)</f>
        <v>11. Salud pública y seguridad ciudadana</v>
      </c>
      <c r="U887" s="45" t="s">
        <v>141</v>
      </c>
      <c r="V887" s="42" t="str">
        <f>VLOOKUP(Tabla1[[#This Row],[PROGRAMA]],Hoja1!A:B,2,FALSE)</f>
        <v>1621. Recogida de residuos</v>
      </c>
      <c r="W887" s="45">
        <v>22</v>
      </c>
      <c r="X887" s="45">
        <v>22700</v>
      </c>
    </row>
    <row r="888" spans="1:24" x14ac:dyDescent="0.25">
      <c r="A888" s="33">
        <v>220250005350</v>
      </c>
      <c r="B888" s="56" t="s">
        <v>349</v>
      </c>
      <c r="C888" s="34">
        <v>45741</v>
      </c>
      <c r="D888" s="33">
        <v>22025003253</v>
      </c>
      <c r="E888" s="56" t="s">
        <v>1623</v>
      </c>
      <c r="F888" s="35">
        <v>452.06</v>
      </c>
      <c r="G888" s="56" t="s">
        <v>705</v>
      </c>
      <c r="H888" s="56" t="s">
        <v>2332</v>
      </c>
      <c r="I888" s="33">
        <v>220</v>
      </c>
      <c r="J888" s="56" t="s">
        <v>706</v>
      </c>
      <c r="K888" s="56" t="s">
        <v>352</v>
      </c>
      <c r="L888" s="56" t="s">
        <v>367</v>
      </c>
      <c r="M888" s="56" t="s">
        <v>458</v>
      </c>
      <c r="N888" s="56" t="s">
        <v>429</v>
      </c>
      <c r="O888" s="32" t="s">
        <v>310</v>
      </c>
      <c r="P888" s="32" t="s">
        <v>265</v>
      </c>
      <c r="Q888" s="45" t="s">
        <v>922</v>
      </c>
      <c r="R888" s="32" t="s">
        <v>254</v>
      </c>
      <c r="S888" s="45" t="s">
        <v>291</v>
      </c>
      <c r="T888" s="42" t="str">
        <f>VLOOKUP(Tabla1[[#This Row],[AREA]],Hoja1!A:B,2,FALSE)</f>
        <v>11. Salud pública y seguridad ciudadana</v>
      </c>
      <c r="U888" s="45" t="s">
        <v>135</v>
      </c>
      <c r="V888" s="42" t="str">
        <f>VLOOKUP(Tabla1[[#This Row],[PROGRAMA]],Hoja1!A:B,2,FALSE)</f>
        <v>1361. Prevención y extinción de incencios</v>
      </c>
      <c r="W888" s="45">
        <v>22</v>
      </c>
      <c r="X888" s="45">
        <v>22199</v>
      </c>
    </row>
    <row r="889" spans="1:24" x14ac:dyDescent="0.25">
      <c r="A889" s="33">
        <v>220250001561</v>
      </c>
      <c r="B889" s="56" t="s">
        <v>349</v>
      </c>
      <c r="C889" s="34">
        <v>45708</v>
      </c>
      <c r="D889" s="33">
        <v>22025001490</v>
      </c>
      <c r="E889" s="56" t="s">
        <v>1730</v>
      </c>
      <c r="F889" s="35">
        <v>450</v>
      </c>
      <c r="G889" s="56" t="s">
        <v>2333</v>
      </c>
      <c r="H889" s="56" t="s">
        <v>2334</v>
      </c>
      <c r="I889" s="33">
        <v>220</v>
      </c>
      <c r="J889" s="56" t="s">
        <v>513</v>
      </c>
      <c r="K889" s="56" t="s">
        <v>356</v>
      </c>
      <c r="L889" s="56" t="s">
        <v>357</v>
      </c>
      <c r="M889" s="56" t="s">
        <v>458</v>
      </c>
      <c r="N889" s="56" t="s">
        <v>429</v>
      </c>
      <c r="O889" s="32" t="s">
        <v>310</v>
      </c>
      <c r="P889" s="32" t="s">
        <v>265</v>
      </c>
      <c r="Q889" s="45" t="s">
        <v>922</v>
      </c>
      <c r="R889" s="32" t="s">
        <v>254</v>
      </c>
      <c r="S889" s="45" t="s">
        <v>92</v>
      </c>
      <c r="T889" s="42" t="str">
        <f>VLOOKUP(Tabla1[[#This Row],[AREA]],Hoja1!A:B,2,FALSE)</f>
        <v>03. Participación ciudadana y deportes</v>
      </c>
      <c r="U889" s="45" t="s">
        <v>215</v>
      </c>
      <c r="V889" s="42" t="str">
        <f>VLOOKUP(Tabla1[[#This Row],[PROGRAMA]],Hoja1!A:B,2,FALSE)</f>
        <v>9241. Participación ciudadana</v>
      </c>
      <c r="W889" s="45">
        <v>22</v>
      </c>
      <c r="X889" s="45">
        <v>22609</v>
      </c>
    </row>
    <row r="890" spans="1:24" x14ac:dyDescent="0.25">
      <c r="A890" s="33">
        <v>220250006267</v>
      </c>
      <c r="B890" s="56" t="s">
        <v>526</v>
      </c>
      <c r="C890" s="34">
        <v>45744</v>
      </c>
      <c r="D890" s="33">
        <v>22025000730</v>
      </c>
      <c r="E890" s="56" t="s">
        <v>1838</v>
      </c>
      <c r="F890" s="35">
        <v>158.53</v>
      </c>
      <c r="G890" s="56" t="s">
        <v>564</v>
      </c>
      <c r="H890" s="56" t="s">
        <v>2335</v>
      </c>
      <c r="I890" s="33">
        <v>300</v>
      </c>
      <c r="J890" s="56" t="s">
        <v>356</v>
      </c>
      <c r="K890" s="56" t="s">
        <v>356</v>
      </c>
      <c r="L890" s="56" t="s">
        <v>367</v>
      </c>
      <c r="M890" s="56" t="s">
        <v>354</v>
      </c>
      <c r="N890" s="56" t="s">
        <v>355</v>
      </c>
      <c r="O890" s="32" t="s">
        <v>309</v>
      </c>
      <c r="P890" s="32" t="s">
        <v>265</v>
      </c>
      <c r="Q890" s="45" t="s">
        <v>922</v>
      </c>
      <c r="R890" s="32" t="s">
        <v>254</v>
      </c>
      <c r="S890" s="45" t="s">
        <v>98</v>
      </c>
      <c r="T890" s="42" t="str">
        <f>VLOOKUP(Tabla1[[#This Row],[AREA]],Hoja1!A:B,2,FALSE)</f>
        <v>10. Personas mayores, familia y servicios sociales</v>
      </c>
      <c r="U890" s="45" t="s">
        <v>155</v>
      </c>
      <c r="V890" s="42" t="str">
        <f>VLOOKUP(Tabla1[[#This Row],[PROGRAMA]],Hoja1!A:B,2,FALSE)</f>
        <v>2312. Iniciativas sociales</v>
      </c>
      <c r="W890" s="45">
        <v>21</v>
      </c>
      <c r="X890" s="45">
        <v>212</v>
      </c>
    </row>
    <row r="891" spans="1:24" x14ac:dyDescent="0.25">
      <c r="A891" s="33">
        <v>220250006895</v>
      </c>
      <c r="B891" s="56" t="s">
        <v>526</v>
      </c>
      <c r="C891" s="34">
        <v>45744</v>
      </c>
      <c r="D891" s="33">
        <v>22025001079</v>
      </c>
      <c r="E891" s="56" t="s">
        <v>1303</v>
      </c>
      <c r="F891" s="35">
        <v>225.19</v>
      </c>
      <c r="G891" s="56" t="s">
        <v>564</v>
      </c>
      <c r="H891" s="56" t="s">
        <v>2336</v>
      </c>
      <c r="I891" s="33">
        <v>300</v>
      </c>
      <c r="J891" s="56" t="s">
        <v>356</v>
      </c>
      <c r="K891" s="56" t="s">
        <v>356</v>
      </c>
      <c r="L891" s="56" t="s">
        <v>367</v>
      </c>
      <c r="M891" s="56" t="s">
        <v>354</v>
      </c>
      <c r="N891" s="56" t="s">
        <v>355</v>
      </c>
      <c r="O891" s="32" t="s">
        <v>309</v>
      </c>
      <c r="P891" s="32" t="s">
        <v>265</v>
      </c>
      <c r="Q891" s="45" t="s">
        <v>922</v>
      </c>
      <c r="R891" s="32" t="s">
        <v>254</v>
      </c>
      <c r="S891" s="45" t="s">
        <v>94</v>
      </c>
      <c r="T891" s="42" t="str">
        <f>VLOOKUP(Tabla1[[#This Row],[AREA]],Hoja1!A:B,2,FALSE)</f>
        <v>06. Educación y cultura</v>
      </c>
      <c r="U891" s="45" t="s">
        <v>170</v>
      </c>
      <c r="V891" s="42" t="str">
        <f>VLOOKUP(Tabla1[[#This Row],[PROGRAMA]],Hoja1!A:B,2,FALSE)</f>
        <v>3232. Conservación y mantenimiento centros educación infantil y primaria</v>
      </c>
      <c r="W891" s="45">
        <v>21</v>
      </c>
      <c r="X891" s="45">
        <v>212</v>
      </c>
    </row>
    <row r="892" spans="1:24" x14ac:dyDescent="0.25">
      <c r="A892" s="33">
        <v>220250003775</v>
      </c>
      <c r="B892" s="56" t="s">
        <v>526</v>
      </c>
      <c r="C892" s="34">
        <v>45729</v>
      </c>
      <c r="D892" s="33">
        <v>22025000769</v>
      </c>
      <c r="E892" s="56" t="s">
        <v>1623</v>
      </c>
      <c r="F892" s="35">
        <v>234.33</v>
      </c>
      <c r="G892" s="56" t="s">
        <v>564</v>
      </c>
      <c r="H892" s="56" t="s">
        <v>2337</v>
      </c>
      <c r="I892" s="33">
        <v>300</v>
      </c>
      <c r="J892" s="56" t="s">
        <v>356</v>
      </c>
      <c r="K892" s="56" t="s">
        <v>356</v>
      </c>
      <c r="L892" s="56" t="s">
        <v>367</v>
      </c>
      <c r="M892" s="56" t="s">
        <v>354</v>
      </c>
      <c r="N892" s="56" t="s">
        <v>355</v>
      </c>
      <c r="O892" s="32" t="s">
        <v>309</v>
      </c>
      <c r="P892" s="32" t="s">
        <v>265</v>
      </c>
      <c r="Q892" s="45" t="s">
        <v>922</v>
      </c>
      <c r="R892" s="32" t="s">
        <v>254</v>
      </c>
      <c r="S892" s="45" t="s">
        <v>291</v>
      </c>
      <c r="T892" s="42" t="str">
        <f>VLOOKUP(Tabla1[[#This Row],[AREA]],Hoja1!A:B,2,FALSE)</f>
        <v>11. Salud pública y seguridad ciudadana</v>
      </c>
      <c r="U892" s="45" t="s">
        <v>135</v>
      </c>
      <c r="V892" s="42" t="str">
        <f>VLOOKUP(Tabla1[[#This Row],[PROGRAMA]],Hoja1!A:B,2,FALSE)</f>
        <v>1361. Prevención y extinción de incencios</v>
      </c>
      <c r="W892" s="45">
        <v>22</v>
      </c>
      <c r="X892" s="45">
        <v>22199</v>
      </c>
    </row>
    <row r="893" spans="1:24" x14ac:dyDescent="0.25">
      <c r="A893" s="33">
        <v>220250003801</v>
      </c>
      <c r="B893" s="56" t="s">
        <v>526</v>
      </c>
      <c r="C893" s="34">
        <v>45729</v>
      </c>
      <c r="D893" s="33">
        <v>22025000769</v>
      </c>
      <c r="E893" s="56" t="s">
        <v>1623</v>
      </c>
      <c r="F893" s="35">
        <v>235.18</v>
      </c>
      <c r="G893" s="56" t="s">
        <v>564</v>
      </c>
      <c r="H893" s="56" t="s">
        <v>2338</v>
      </c>
      <c r="I893" s="33">
        <v>300</v>
      </c>
      <c r="J893" s="56" t="s">
        <v>356</v>
      </c>
      <c r="K893" s="56" t="s">
        <v>356</v>
      </c>
      <c r="L893" s="56" t="s">
        <v>367</v>
      </c>
      <c r="M893" s="56" t="s">
        <v>354</v>
      </c>
      <c r="N893" s="56" t="s">
        <v>355</v>
      </c>
      <c r="O893" s="32" t="s">
        <v>309</v>
      </c>
      <c r="P893" s="32" t="s">
        <v>265</v>
      </c>
      <c r="Q893" s="45" t="s">
        <v>922</v>
      </c>
      <c r="R893" s="32" t="s">
        <v>254</v>
      </c>
      <c r="S893" s="45" t="s">
        <v>291</v>
      </c>
      <c r="T893" s="42" t="str">
        <f>VLOOKUP(Tabla1[[#This Row],[AREA]],Hoja1!A:B,2,FALSE)</f>
        <v>11. Salud pública y seguridad ciudadana</v>
      </c>
      <c r="U893" s="45" t="s">
        <v>135</v>
      </c>
      <c r="V893" s="42" t="str">
        <f>VLOOKUP(Tabla1[[#This Row],[PROGRAMA]],Hoja1!A:B,2,FALSE)</f>
        <v>1361. Prevención y extinción de incencios</v>
      </c>
      <c r="W893" s="45">
        <v>22</v>
      </c>
      <c r="X893" s="45">
        <v>22199</v>
      </c>
    </row>
    <row r="894" spans="1:24" x14ac:dyDescent="0.25">
      <c r="A894" s="33">
        <v>220250006833</v>
      </c>
      <c r="B894" s="56" t="s">
        <v>526</v>
      </c>
      <c r="C894" s="34">
        <v>45744</v>
      </c>
      <c r="D894" s="33">
        <v>22025001270</v>
      </c>
      <c r="E894" s="56" t="s">
        <v>2310</v>
      </c>
      <c r="F894" s="35">
        <v>264.02</v>
      </c>
      <c r="G894" s="56" t="s">
        <v>564</v>
      </c>
      <c r="H894" s="56" t="s">
        <v>2339</v>
      </c>
      <c r="I894" s="33">
        <v>300</v>
      </c>
      <c r="J894" s="56" t="s">
        <v>356</v>
      </c>
      <c r="K894" s="56" t="s">
        <v>356</v>
      </c>
      <c r="L894" s="56" t="s">
        <v>367</v>
      </c>
      <c r="M894" s="56" t="s">
        <v>354</v>
      </c>
      <c r="N894" s="56" t="s">
        <v>355</v>
      </c>
      <c r="O894" s="32" t="s">
        <v>309</v>
      </c>
      <c r="P894" s="32" t="s">
        <v>265</v>
      </c>
      <c r="Q894" s="45" t="s">
        <v>922</v>
      </c>
      <c r="R894" s="32" t="s">
        <v>254</v>
      </c>
      <c r="S894" s="45" t="s">
        <v>95</v>
      </c>
      <c r="T894" s="42" t="str">
        <f>VLOOKUP(Tabla1[[#This Row],[AREA]],Hoja1!A:B,2,FALSE)</f>
        <v>07. Medio ambiente</v>
      </c>
      <c r="U894" s="45" t="s">
        <v>149</v>
      </c>
      <c r="V894" s="42" t="str">
        <f>VLOOKUP(Tabla1[[#This Row],[PROGRAMA]],Hoja1!A:B,2,FALSE)</f>
        <v>1711. Parques y jardines</v>
      </c>
      <c r="W894" s="45">
        <v>22</v>
      </c>
      <c r="X894" s="45">
        <v>22199</v>
      </c>
    </row>
    <row r="895" spans="1:24" x14ac:dyDescent="0.25">
      <c r="A895" s="33">
        <v>220250006241</v>
      </c>
      <c r="B895" s="56" t="s">
        <v>526</v>
      </c>
      <c r="C895" s="34">
        <v>45744</v>
      </c>
      <c r="D895" s="33">
        <v>22025000731</v>
      </c>
      <c r="E895" s="56" t="s">
        <v>1838</v>
      </c>
      <c r="F895" s="35">
        <v>319.56</v>
      </c>
      <c r="G895" s="56" t="s">
        <v>564</v>
      </c>
      <c r="H895" s="56" t="s">
        <v>2329</v>
      </c>
      <c r="I895" s="33">
        <v>300</v>
      </c>
      <c r="J895" s="56" t="s">
        <v>356</v>
      </c>
      <c r="K895" s="56" t="s">
        <v>356</v>
      </c>
      <c r="L895" s="56" t="s">
        <v>367</v>
      </c>
      <c r="M895" s="56" t="s">
        <v>354</v>
      </c>
      <c r="N895" s="56" t="s">
        <v>355</v>
      </c>
      <c r="O895" s="32" t="s">
        <v>309</v>
      </c>
      <c r="P895" s="32" t="s">
        <v>265</v>
      </c>
      <c r="Q895" s="45" t="s">
        <v>922</v>
      </c>
      <c r="R895" s="32" t="s">
        <v>254</v>
      </c>
      <c r="S895" s="45" t="s">
        <v>98</v>
      </c>
      <c r="T895" s="42" t="str">
        <f>VLOOKUP(Tabla1[[#This Row],[AREA]],Hoja1!A:B,2,FALSE)</f>
        <v>10. Personas mayores, familia y servicios sociales</v>
      </c>
      <c r="U895" s="45" t="s">
        <v>155</v>
      </c>
      <c r="V895" s="42" t="str">
        <f>VLOOKUP(Tabla1[[#This Row],[PROGRAMA]],Hoja1!A:B,2,FALSE)</f>
        <v>2312. Iniciativas sociales</v>
      </c>
      <c r="W895" s="45">
        <v>21</v>
      </c>
      <c r="X895" s="45">
        <v>212</v>
      </c>
    </row>
    <row r="896" spans="1:24" x14ac:dyDescent="0.25">
      <c r="A896" s="33">
        <v>220250006617</v>
      </c>
      <c r="B896" s="56" t="s">
        <v>526</v>
      </c>
      <c r="C896" s="34">
        <v>45744</v>
      </c>
      <c r="D896" s="33">
        <v>22025000730</v>
      </c>
      <c r="E896" s="56" t="s">
        <v>1838</v>
      </c>
      <c r="F896" s="35">
        <v>357.99</v>
      </c>
      <c r="G896" s="56" t="s">
        <v>564</v>
      </c>
      <c r="H896" s="56" t="s">
        <v>2340</v>
      </c>
      <c r="I896" s="33">
        <v>300</v>
      </c>
      <c r="J896" s="56" t="s">
        <v>356</v>
      </c>
      <c r="K896" s="56" t="s">
        <v>356</v>
      </c>
      <c r="L896" s="56" t="s">
        <v>367</v>
      </c>
      <c r="M896" s="56" t="s">
        <v>354</v>
      </c>
      <c r="N896" s="56" t="s">
        <v>355</v>
      </c>
      <c r="O896" s="32" t="s">
        <v>309</v>
      </c>
      <c r="P896" s="32" t="s">
        <v>265</v>
      </c>
      <c r="Q896" s="45" t="s">
        <v>922</v>
      </c>
      <c r="R896" s="32" t="s">
        <v>254</v>
      </c>
      <c r="S896" s="45" t="s">
        <v>98</v>
      </c>
      <c r="T896" s="42" t="str">
        <f>VLOOKUP(Tabla1[[#This Row],[AREA]],Hoja1!A:B,2,FALSE)</f>
        <v>10. Personas mayores, familia y servicios sociales</v>
      </c>
      <c r="U896" s="45" t="s">
        <v>155</v>
      </c>
      <c r="V896" s="42" t="str">
        <f>VLOOKUP(Tabla1[[#This Row],[PROGRAMA]],Hoja1!A:B,2,FALSE)</f>
        <v>2312. Iniciativas sociales</v>
      </c>
      <c r="W896" s="45">
        <v>21</v>
      </c>
      <c r="X896" s="45">
        <v>212</v>
      </c>
    </row>
    <row r="897" spans="1:24" x14ac:dyDescent="0.25">
      <c r="A897" s="33">
        <v>220250006255</v>
      </c>
      <c r="B897" s="56" t="s">
        <v>526</v>
      </c>
      <c r="C897" s="34">
        <v>45744</v>
      </c>
      <c r="D897" s="33">
        <v>22025000730</v>
      </c>
      <c r="E897" s="56" t="s">
        <v>1838</v>
      </c>
      <c r="F897" s="35">
        <v>376.79</v>
      </c>
      <c r="G897" s="56" t="s">
        <v>564</v>
      </c>
      <c r="H897" s="56" t="s">
        <v>2322</v>
      </c>
      <c r="I897" s="33">
        <v>300</v>
      </c>
      <c r="J897" s="56" t="s">
        <v>356</v>
      </c>
      <c r="K897" s="56" t="s">
        <v>356</v>
      </c>
      <c r="L897" s="56" t="s">
        <v>367</v>
      </c>
      <c r="M897" s="56" t="s">
        <v>354</v>
      </c>
      <c r="N897" s="56" t="s">
        <v>355</v>
      </c>
      <c r="O897" s="32" t="s">
        <v>309</v>
      </c>
      <c r="P897" s="32" t="s">
        <v>265</v>
      </c>
      <c r="Q897" s="45" t="s">
        <v>922</v>
      </c>
      <c r="R897" s="32" t="s">
        <v>254</v>
      </c>
      <c r="S897" s="45" t="s">
        <v>98</v>
      </c>
      <c r="T897" s="42" t="str">
        <f>VLOOKUP(Tabla1[[#This Row],[AREA]],Hoja1!A:B,2,FALSE)</f>
        <v>10. Personas mayores, familia y servicios sociales</v>
      </c>
      <c r="U897" s="45" t="s">
        <v>155</v>
      </c>
      <c r="V897" s="42" t="str">
        <f>VLOOKUP(Tabla1[[#This Row],[PROGRAMA]],Hoja1!A:B,2,FALSE)</f>
        <v>2312. Iniciativas sociales</v>
      </c>
      <c r="W897" s="45">
        <v>21</v>
      </c>
      <c r="X897" s="45">
        <v>212</v>
      </c>
    </row>
    <row r="898" spans="1:24" x14ac:dyDescent="0.25">
      <c r="A898" s="33">
        <v>220250006347</v>
      </c>
      <c r="B898" s="56" t="s">
        <v>526</v>
      </c>
      <c r="C898" s="34">
        <v>45744</v>
      </c>
      <c r="D898" s="33">
        <v>22025001270</v>
      </c>
      <c r="E898" s="56" t="s">
        <v>2310</v>
      </c>
      <c r="F898" s="35">
        <v>395.13</v>
      </c>
      <c r="G898" s="56" t="s">
        <v>564</v>
      </c>
      <c r="H898" s="56" t="s">
        <v>2341</v>
      </c>
      <c r="I898" s="33">
        <v>300</v>
      </c>
      <c r="J898" s="56" t="s">
        <v>356</v>
      </c>
      <c r="K898" s="56" t="s">
        <v>356</v>
      </c>
      <c r="L898" s="56" t="s">
        <v>367</v>
      </c>
      <c r="M898" s="56" t="s">
        <v>354</v>
      </c>
      <c r="N898" s="56" t="s">
        <v>355</v>
      </c>
      <c r="O898" s="32" t="s">
        <v>309</v>
      </c>
      <c r="P898" s="32" t="s">
        <v>265</v>
      </c>
      <c r="Q898" s="45" t="s">
        <v>922</v>
      </c>
      <c r="R898" s="32" t="s">
        <v>254</v>
      </c>
      <c r="S898" s="45" t="s">
        <v>95</v>
      </c>
      <c r="T898" s="42" t="str">
        <f>VLOOKUP(Tabla1[[#This Row],[AREA]],Hoja1!A:B,2,FALSE)</f>
        <v>07. Medio ambiente</v>
      </c>
      <c r="U898" s="45" t="s">
        <v>149</v>
      </c>
      <c r="V898" s="42" t="str">
        <f>VLOOKUP(Tabla1[[#This Row],[PROGRAMA]],Hoja1!A:B,2,FALSE)</f>
        <v>1711. Parques y jardines</v>
      </c>
      <c r="W898" s="45">
        <v>22</v>
      </c>
      <c r="X898" s="45">
        <v>22199</v>
      </c>
    </row>
    <row r="899" spans="1:24" x14ac:dyDescent="0.25">
      <c r="A899" s="33">
        <v>220250006885</v>
      </c>
      <c r="B899" s="56" t="s">
        <v>526</v>
      </c>
      <c r="C899" s="34">
        <v>45744</v>
      </c>
      <c r="D899" s="33">
        <v>22025001079</v>
      </c>
      <c r="E899" s="56" t="s">
        <v>1303</v>
      </c>
      <c r="F899" s="35">
        <v>420.32</v>
      </c>
      <c r="G899" s="56" t="s">
        <v>564</v>
      </c>
      <c r="H899" s="56" t="s">
        <v>2342</v>
      </c>
      <c r="I899" s="33">
        <v>300</v>
      </c>
      <c r="J899" s="56" t="s">
        <v>356</v>
      </c>
      <c r="K899" s="56" t="s">
        <v>356</v>
      </c>
      <c r="L899" s="56" t="s">
        <v>367</v>
      </c>
      <c r="M899" s="56" t="s">
        <v>354</v>
      </c>
      <c r="N899" s="56" t="s">
        <v>355</v>
      </c>
      <c r="O899" s="32" t="s">
        <v>309</v>
      </c>
      <c r="P899" s="32" t="s">
        <v>265</v>
      </c>
      <c r="Q899" s="45" t="s">
        <v>922</v>
      </c>
      <c r="R899" s="32" t="s">
        <v>254</v>
      </c>
      <c r="S899" s="45" t="s">
        <v>94</v>
      </c>
      <c r="T899" s="42" t="str">
        <f>VLOOKUP(Tabla1[[#This Row],[AREA]],Hoja1!A:B,2,FALSE)</f>
        <v>06. Educación y cultura</v>
      </c>
      <c r="U899" s="45" t="s">
        <v>170</v>
      </c>
      <c r="V899" s="42" t="str">
        <f>VLOOKUP(Tabla1[[#This Row],[PROGRAMA]],Hoja1!A:B,2,FALSE)</f>
        <v>3232. Conservación y mantenimiento centros educación infantil y primaria</v>
      </c>
      <c r="W899" s="45">
        <v>21</v>
      </c>
      <c r="X899" s="45">
        <v>212</v>
      </c>
    </row>
    <row r="900" spans="1:24" x14ac:dyDescent="0.25">
      <c r="A900" s="33">
        <v>220250006379</v>
      </c>
      <c r="B900" s="56" t="s">
        <v>526</v>
      </c>
      <c r="C900" s="34">
        <v>45744</v>
      </c>
      <c r="D900" s="33">
        <v>22025000917</v>
      </c>
      <c r="E900" s="56" t="s">
        <v>2293</v>
      </c>
      <c r="F900" s="35">
        <v>37.81</v>
      </c>
      <c r="G900" s="56" t="s">
        <v>565</v>
      </c>
      <c r="H900" s="56" t="s">
        <v>2343</v>
      </c>
      <c r="I900" s="33">
        <v>300</v>
      </c>
      <c r="J900" s="56" t="s">
        <v>356</v>
      </c>
      <c r="K900" s="56" t="s">
        <v>356</v>
      </c>
      <c r="L900" s="56" t="s">
        <v>357</v>
      </c>
      <c r="M900" s="56" t="s">
        <v>354</v>
      </c>
      <c r="N900" s="56" t="s">
        <v>355</v>
      </c>
      <c r="O900" s="32" t="s">
        <v>309</v>
      </c>
      <c r="P900" s="32" t="s">
        <v>265</v>
      </c>
      <c r="Q900" s="45" t="s">
        <v>922</v>
      </c>
      <c r="R900" s="32" t="s">
        <v>254</v>
      </c>
      <c r="S900" s="45" t="s">
        <v>291</v>
      </c>
      <c r="T900" s="42" t="str">
        <f>VLOOKUP(Tabla1[[#This Row],[AREA]],Hoja1!A:B,2,FALSE)</f>
        <v>11. Salud pública y seguridad ciudadana</v>
      </c>
      <c r="U900" s="45" t="s">
        <v>129</v>
      </c>
      <c r="V900" s="42" t="str">
        <f>VLOOKUP(Tabla1[[#This Row],[PROGRAMA]],Hoja1!A:B,2,FALSE)</f>
        <v>1321. Policía municipal</v>
      </c>
      <c r="W900" s="45">
        <v>21</v>
      </c>
      <c r="X900" s="45">
        <v>214</v>
      </c>
    </row>
    <row r="901" spans="1:24" x14ac:dyDescent="0.25">
      <c r="A901" s="33">
        <v>220250006523</v>
      </c>
      <c r="B901" s="56" t="s">
        <v>526</v>
      </c>
      <c r="C901" s="34">
        <v>45744</v>
      </c>
      <c r="D901" s="33">
        <v>22025000917</v>
      </c>
      <c r="E901" s="56" t="s">
        <v>2293</v>
      </c>
      <c r="F901" s="35">
        <v>1078.9000000000001</v>
      </c>
      <c r="G901" s="56" t="s">
        <v>565</v>
      </c>
      <c r="H901" s="56" t="s">
        <v>2344</v>
      </c>
      <c r="I901" s="33">
        <v>300</v>
      </c>
      <c r="J901" s="56" t="s">
        <v>356</v>
      </c>
      <c r="K901" s="56" t="s">
        <v>356</v>
      </c>
      <c r="L901" s="56" t="s">
        <v>357</v>
      </c>
      <c r="M901" s="56" t="s">
        <v>354</v>
      </c>
      <c r="N901" s="56" t="s">
        <v>355</v>
      </c>
      <c r="O901" s="32" t="s">
        <v>309</v>
      </c>
      <c r="P901" s="32" t="s">
        <v>265</v>
      </c>
      <c r="Q901" s="45" t="s">
        <v>922</v>
      </c>
      <c r="R901" s="32" t="s">
        <v>254</v>
      </c>
      <c r="S901" s="45" t="s">
        <v>291</v>
      </c>
      <c r="T901" s="42" t="str">
        <f>VLOOKUP(Tabla1[[#This Row],[AREA]],Hoja1!A:B,2,FALSE)</f>
        <v>11. Salud pública y seguridad ciudadana</v>
      </c>
      <c r="U901" s="45" t="s">
        <v>129</v>
      </c>
      <c r="V901" s="42" t="str">
        <f>VLOOKUP(Tabla1[[#This Row],[PROGRAMA]],Hoja1!A:B,2,FALSE)</f>
        <v>1321. Policía municipal</v>
      </c>
      <c r="W901" s="45">
        <v>21</v>
      </c>
      <c r="X901" s="45">
        <v>214</v>
      </c>
    </row>
    <row r="902" spans="1:24" x14ac:dyDescent="0.25">
      <c r="A902" s="33">
        <v>220250006861</v>
      </c>
      <c r="B902" s="56" t="s">
        <v>526</v>
      </c>
      <c r="C902" s="34">
        <v>45744</v>
      </c>
      <c r="D902" s="33">
        <v>22025000918</v>
      </c>
      <c r="E902" s="56" t="s">
        <v>1317</v>
      </c>
      <c r="F902" s="35">
        <v>77.44</v>
      </c>
      <c r="G902" s="56" t="s">
        <v>939</v>
      </c>
      <c r="H902" s="56" t="s">
        <v>2345</v>
      </c>
      <c r="I902" s="33">
        <v>300</v>
      </c>
      <c r="J902" s="56" t="s">
        <v>356</v>
      </c>
      <c r="K902" s="56" t="s">
        <v>356</v>
      </c>
      <c r="L902" s="56" t="s">
        <v>367</v>
      </c>
      <c r="M902" s="56" t="s">
        <v>354</v>
      </c>
      <c r="N902" s="56" t="s">
        <v>355</v>
      </c>
      <c r="O902" s="32" t="s">
        <v>309</v>
      </c>
      <c r="P902" s="32" t="s">
        <v>265</v>
      </c>
      <c r="Q902" s="45" t="s">
        <v>922</v>
      </c>
      <c r="R902" s="32" t="s">
        <v>254</v>
      </c>
      <c r="S902" s="45" t="s">
        <v>291</v>
      </c>
      <c r="T902" s="42" t="str">
        <f>VLOOKUP(Tabla1[[#This Row],[AREA]],Hoja1!A:B,2,FALSE)</f>
        <v>11. Salud pública y seguridad ciudadana</v>
      </c>
      <c r="U902" s="45" t="s">
        <v>129</v>
      </c>
      <c r="V902" s="42" t="str">
        <f>VLOOKUP(Tabla1[[#This Row],[PROGRAMA]],Hoja1!A:B,2,FALSE)</f>
        <v>1321. Policía municipal</v>
      </c>
      <c r="W902" s="45">
        <v>21</v>
      </c>
      <c r="X902" s="45">
        <v>213</v>
      </c>
    </row>
    <row r="903" spans="1:24" x14ac:dyDescent="0.25">
      <c r="A903" s="33">
        <v>220250001644</v>
      </c>
      <c r="B903" s="56" t="s">
        <v>349</v>
      </c>
      <c r="C903" s="34">
        <v>45709</v>
      </c>
      <c r="D903" s="33">
        <v>22025001502</v>
      </c>
      <c r="E903" s="56" t="s">
        <v>1730</v>
      </c>
      <c r="F903" s="35">
        <v>450</v>
      </c>
      <c r="G903" s="56" t="s">
        <v>722</v>
      </c>
      <c r="H903" s="56" t="s">
        <v>2346</v>
      </c>
      <c r="I903" s="33">
        <v>220</v>
      </c>
      <c r="J903" s="56" t="s">
        <v>513</v>
      </c>
      <c r="K903" s="56" t="s">
        <v>356</v>
      </c>
      <c r="L903" s="56" t="s">
        <v>357</v>
      </c>
      <c r="M903" s="56" t="s">
        <v>458</v>
      </c>
      <c r="N903" s="56" t="s">
        <v>429</v>
      </c>
      <c r="O903" s="32" t="s">
        <v>310</v>
      </c>
      <c r="P903" s="32" t="s">
        <v>265</v>
      </c>
      <c r="Q903" s="45" t="s">
        <v>922</v>
      </c>
      <c r="R903" s="32" t="s">
        <v>254</v>
      </c>
      <c r="S903" s="45" t="s">
        <v>92</v>
      </c>
      <c r="T903" s="42" t="str">
        <f>VLOOKUP(Tabla1[[#This Row],[AREA]],Hoja1!A:B,2,FALSE)</f>
        <v>03. Participación ciudadana y deportes</v>
      </c>
      <c r="U903" s="45" t="s">
        <v>215</v>
      </c>
      <c r="V903" s="42" t="str">
        <f>VLOOKUP(Tabla1[[#This Row],[PROGRAMA]],Hoja1!A:B,2,FALSE)</f>
        <v>9241. Participación ciudadana</v>
      </c>
      <c r="W903" s="45">
        <v>22</v>
      </c>
      <c r="X903" s="45">
        <v>22609</v>
      </c>
    </row>
    <row r="904" spans="1:24" x14ac:dyDescent="0.25">
      <c r="A904" s="33">
        <v>220250006681</v>
      </c>
      <c r="B904" s="56" t="s">
        <v>526</v>
      </c>
      <c r="C904" s="34">
        <v>45744</v>
      </c>
      <c r="D904" s="33">
        <v>22025001276</v>
      </c>
      <c r="E904" s="56" t="s">
        <v>2347</v>
      </c>
      <c r="F904" s="35">
        <v>254.87</v>
      </c>
      <c r="G904" s="56" t="s">
        <v>566</v>
      </c>
      <c r="H904" s="56" t="s">
        <v>2348</v>
      </c>
      <c r="I904" s="33">
        <v>300</v>
      </c>
      <c r="J904" s="56" t="s">
        <v>356</v>
      </c>
      <c r="K904" s="56" t="s">
        <v>356</v>
      </c>
      <c r="L904" s="56" t="s">
        <v>357</v>
      </c>
      <c r="M904" s="56" t="s">
        <v>354</v>
      </c>
      <c r="N904" s="56" t="s">
        <v>355</v>
      </c>
      <c r="O904" s="32" t="s">
        <v>309</v>
      </c>
      <c r="P904" s="32" t="s">
        <v>265</v>
      </c>
      <c r="Q904" s="45" t="s">
        <v>922</v>
      </c>
      <c r="R904" s="32" t="s">
        <v>254</v>
      </c>
      <c r="S904" s="45" t="s">
        <v>95</v>
      </c>
      <c r="T904" s="42" t="str">
        <f>VLOOKUP(Tabla1[[#This Row],[AREA]],Hoja1!A:B,2,FALSE)</f>
        <v>07. Medio ambiente</v>
      </c>
      <c r="U904" s="45" t="s">
        <v>149</v>
      </c>
      <c r="V904" s="42" t="str">
        <f>VLOOKUP(Tabla1[[#This Row],[PROGRAMA]],Hoja1!A:B,2,FALSE)</f>
        <v>1711. Parques y jardines</v>
      </c>
      <c r="W904" s="45">
        <v>21</v>
      </c>
      <c r="X904" s="45">
        <v>214</v>
      </c>
    </row>
    <row r="905" spans="1:24" x14ac:dyDescent="0.25">
      <c r="A905" s="33">
        <v>220250006629</v>
      </c>
      <c r="B905" s="56" t="s">
        <v>526</v>
      </c>
      <c r="C905" s="34">
        <v>45744</v>
      </c>
      <c r="D905" s="33">
        <v>22025001276</v>
      </c>
      <c r="E905" s="56" t="s">
        <v>2347</v>
      </c>
      <c r="F905" s="35">
        <v>295.23</v>
      </c>
      <c r="G905" s="56" t="s">
        <v>566</v>
      </c>
      <c r="H905" s="56" t="s">
        <v>2349</v>
      </c>
      <c r="I905" s="33">
        <v>300</v>
      </c>
      <c r="J905" s="56" t="s">
        <v>356</v>
      </c>
      <c r="K905" s="56" t="s">
        <v>356</v>
      </c>
      <c r="L905" s="56" t="s">
        <v>357</v>
      </c>
      <c r="M905" s="56" t="s">
        <v>354</v>
      </c>
      <c r="N905" s="56" t="s">
        <v>355</v>
      </c>
      <c r="O905" s="32" t="s">
        <v>309</v>
      </c>
      <c r="P905" s="32" t="s">
        <v>265</v>
      </c>
      <c r="Q905" s="45" t="s">
        <v>922</v>
      </c>
      <c r="R905" s="32" t="s">
        <v>254</v>
      </c>
      <c r="S905" s="45" t="s">
        <v>95</v>
      </c>
      <c r="T905" s="42" t="str">
        <f>VLOOKUP(Tabla1[[#This Row],[AREA]],Hoja1!A:B,2,FALSE)</f>
        <v>07. Medio ambiente</v>
      </c>
      <c r="U905" s="45" t="s">
        <v>149</v>
      </c>
      <c r="V905" s="42" t="str">
        <f>VLOOKUP(Tabla1[[#This Row],[PROGRAMA]],Hoja1!A:B,2,FALSE)</f>
        <v>1711. Parques y jardines</v>
      </c>
      <c r="W905" s="45">
        <v>21</v>
      </c>
      <c r="X905" s="45">
        <v>214</v>
      </c>
    </row>
    <row r="906" spans="1:24" x14ac:dyDescent="0.25">
      <c r="A906" s="33">
        <v>220250006683</v>
      </c>
      <c r="B906" s="56" t="s">
        <v>526</v>
      </c>
      <c r="C906" s="34">
        <v>45744</v>
      </c>
      <c r="D906" s="33">
        <v>22025001276</v>
      </c>
      <c r="E906" s="56" t="s">
        <v>2347</v>
      </c>
      <c r="F906" s="35">
        <v>333.61</v>
      </c>
      <c r="G906" s="56" t="s">
        <v>566</v>
      </c>
      <c r="H906" s="56" t="s">
        <v>2350</v>
      </c>
      <c r="I906" s="33">
        <v>300</v>
      </c>
      <c r="J906" s="56" t="s">
        <v>356</v>
      </c>
      <c r="K906" s="56" t="s">
        <v>356</v>
      </c>
      <c r="L906" s="56" t="s">
        <v>357</v>
      </c>
      <c r="M906" s="56" t="s">
        <v>354</v>
      </c>
      <c r="N906" s="56" t="s">
        <v>355</v>
      </c>
      <c r="O906" s="32" t="s">
        <v>309</v>
      </c>
      <c r="P906" s="32" t="s">
        <v>265</v>
      </c>
      <c r="Q906" s="45" t="s">
        <v>922</v>
      </c>
      <c r="R906" s="32" t="s">
        <v>254</v>
      </c>
      <c r="S906" s="45" t="s">
        <v>95</v>
      </c>
      <c r="T906" s="42" t="str">
        <f>VLOOKUP(Tabla1[[#This Row],[AREA]],Hoja1!A:B,2,FALSE)</f>
        <v>07. Medio ambiente</v>
      </c>
      <c r="U906" s="45" t="s">
        <v>149</v>
      </c>
      <c r="V906" s="42" t="str">
        <f>VLOOKUP(Tabla1[[#This Row],[PROGRAMA]],Hoja1!A:B,2,FALSE)</f>
        <v>1711. Parques y jardines</v>
      </c>
      <c r="W906" s="45">
        <v>21</v>
      </c>
      <c r="X906" s="45">
        <v>214</v>
      </c>
    </row>
    <row r="907" spans="1:24" x14ac:dyDescent="0.25">
      <c r="A907" s="33">
        <v>220250001559</v>
      </c>
      <c r="B907" s="56" t="s">
        <v>349</v>
      </c>
      <c r="C907" s="34">
        <v>45708</v>
      </c>
      <c r="D907" s="33">
        <v>22025001485</v>
      </c>
      <c r="E907" s="56" t="s">
        <v>1730</v>
      </c>
      <c r="F907" s="35">
        <v>450</v>
      </c>
      <c r="G907" s="56" t="s">
        <v>342</v>
      </c>
      <c r="H907" s="56" t="s">
        <v>2351</v>
      </c>
      <c r="I907" s="33">
        <v>220</v>
      </c>
      <c r="J907" s="56" t="s">
        <v>356</v>
      </c>
      <c r="K907" s="56" t="s">
        <v>356</v>
      </c>
      <c r="L907" s="56" t="s">
        <v>357</v>
      </c>
      <c r="M907" s="56" t="s">
        <v>458</v>
      </c>
      <c r="N907" s="56" t="s">
        <v>429</v>
      </c>
      <c r="O907" s="32" t="s">
        <v>310</v>
      </c>
      <c r="P907" s="32" t="s">
        <v>265</v>
      </c>
      <c r="Q907" s="45" t="s">
        <v>922</v>
      </c>
      <c r="R907" s="32" t="s">
        <v>254</v>
      </c>
      <c r="S907" s="45" t="s">
        <v>92</v>
      </c>
      <c r="T907" s="42" t="str">
        <f>VLOOKUP(Tabla1[[#This Row],[AREA]],Hoja1!A:B,2,FALSE)</f>
        <v>03. Participación ciudadana y deportes</v>
      </c>
      <c r="U907" s="45" t="s">
        <v>215</v>
      </c>
      <c r="V907" s="42" t="str">
        <f>VLOOKUP(Tabla1[[#This Row],[PROGRAMA]],Hoja1!A:B,2,FALSE)</f>
        <v>9241. Participación ciudadana</v>
      </c>
      <c r="W907" s="45">
        <v>22</v>
      </c>
      <c r="X907" s="45">
        <v>22609</v>
      </c>
    </row>
    <row r="908" spans="1:24" x14ac:dyDescent="0.25">
      <c r="A908" s="33">
        <v>220250006677</v>
      </c>
      <c r="B908" s="56" t="s">
        <v>526</v>
      </c>
      <c r="C908" s="34">
        <v>45744</v>
      </c>
      <c r="D908" s="33">
        <v>22025001276</v>
      </c>
      <c r="E908" s="56" t="s">
        <v>2347</v>
      </c>
      <c r="F908" s="35">
        <v>365.83</v>
      </c>
      <c r="G908" s="56" t="s">
        <v>566</v>
      </c>
      <c r="H908" s="56" t="s">
        <v>2352</v>
      </c>
      <c r="I908" s="33">
        <v>300</v>
      </c>
      <c r="J908" s="56" t="s">
        <v>356</v>
      </c>
      <c r="K908" s="56" t="s">
        <v>356</v>
      </c>
      <c r="L908" s="56" t="s">
        <v>357</v>
      </c>
      <c r="M908" s="56" t="s">
        <v>354</v>
      </c>
      <c r="N908" s="56" t="s">
        <v>355</v>
      </c>
      <c r="O908" s="32" t="s">
        <v>309</v>
      </c>
      <c r="P908" s="32" t="s">
        <v>265</v>
      </c>
      <c r="Q908" s="45" t="s">
        <v>922</v>
      </c>
      <c r="R908" s="32" t="s">
        <v>254</v>
      </c>
      <c r="S908" s="45" t="s">
        <v>95</v>
      </c>
      <c r="T908" s="42" t="str">
        <f>VLOOKUP(Tabla1[[#This Row],[AREA]],Hoja1!A:B,2,FALSE)</f>
        <v>07. Medio ambiente</v>
      </c>
      <c r="U908" s="45" t="s">
        <v>149</v>
      </c>
      <c r="V908" s="42" t="str">
        <f>VLOOKUP(Tabla1[[#This Row],[PROGRAMA]],Hoja1!A:B,2,FALSE)</f>
        <v>1711. Parques y jardines</v>
      </c>
      <c r="W908" s="45">
        <v>21</v>
      </c>
      <c r="X908" s="45">
        <v>214</v>
      </c>
    </row>
    <row r="909" spans="1:24" x14ac:dyDescent="0.25">
      <c r="A909" s="33">
        <v>220250006483</v>
      </c>
      <c r="B909" s="56" t="s">
        <v>526</v>
      </c>
      <c r="C909" s="34">
        <v>45744</v>
      </c>
      <c r="D909" s="33">
        <v>22025000917</v>
      </c>
      <c r="E909" s="56" t="s">
        <v>2293</v>
      </c>
      <c r="F909" s="35">
        <v>408.34</v>
      </c>
      <c r="G909" s="56" t="s">
        <v>566</v>
      </c>
      <c r="H909" s="56" t="s">
        <v>2353</v>
      </c>
      <c r="I909" s="33">
        <v>300</v>
      </c>
      <c r="J909" s="56" t="s">
        <v>356</v>
      </c>
      <c r="K909" s="56" t="s">
        <v>356</v>
      </c>
      <c r="L909" s="56" t="s">
        <v>357</v>
      </c>
      <c r="M909" s="56" t="s">
        <v>354</v>
      </c>
      <c r="N909" s="56" t="s">
        <v>355</v>
      </c>
      <c r="O909" s="32" t="s">
        <v>309</v>
      </c>
      <c r="P909" s="32" t="s">
        <v>265</v>
      </c>
      <c r="Q909" s="45" t="s">
        <v>922</v>
      </c>
      <c r="R909" s="32" t="s">
        <v>254</v>
      </c>
      <c r="S909" s="45" t="s">
        <v>291</v>
      </c>
      <c r="T909" s="42" t="str">
        <f>VLOOKUP(Tabla1[[#This Row],[AREA]],Hoja1!A:B,2,FALSE)</f>
        <v>11. Salud pública y seguridad ciudadana</v>
      </c>
      <c r="U909" s="45" t="s">
        <v>129</v>
      </c>
      <c r="V909" s="42" t="str">
        <f>VLOOKUP(Tabla1[[#This Row],[PROGRAMA]],Hoja1!A:B,2,FALSE)</f>
        <v>1321. Policía municipal</v>
      </c>
      <c r="W909" s="45">
        <v>21</v>
      </c>
      <c r="X909" s="45">
        <v>214</v>
      </c>
    </row>
    <row r="910" spans="1:24" x14ac:dyDescent="0.25">
      <c r="A910" s="33">
        <v>220250006679</v>
      </c>
      <c r="B910" s="56" t="s">
        <v>526</v>
      </c>
      <c r="C910" s="34">
        <v>45744</v>
      </c>
      <c r="D910" s="33">
        <v>22025001276</v>
      </c>
      <c r="E910" s="56" t="s">
        <v>2347</v>
      </c>
      <c r="F910" s="35">
        <v>480.53</v>
      </c>
      <c r="G910" s="56" t="s">
        <v>566</v>
      </c>
      <c r="H910" s="56" t="s">
        <v>2354</v>
      </c>
      <c r="I910" s="33">
        <v>300</v>
      </c>
      <c r="J910" s="56" t="s">
        <v>356</v>
      </c>
      <c r="K910" s="56" t="s">
        <v>356</v>
      </c>
      <c r="L910" s="56" t="s">
        <v>357</v>
      </c>
      <c r="M910" s="56" t="s">
        <v>354</v>
      </c>
      <c r="N910" s="56" t="s">
        <v>355</v>
      </c>
      <c r="O910" s="32" t="s">
        <v>309</v>
      </c>
      <c r="P910" s="32" t="s">
        <v>265</v>
      </c>
      <c r="Q910" s="45" t="s">
        <v>922</v>
      </c>
      <c r="R910" s="32" t="s">
        <v>254</v>
      </c>
      <c r="S910" s="45" t="s">
        <v>95</v>
      </c>
      <c r="T910" s="42" t="str">
        <f>VLOOKUP(Tabla1[[#This Row],[AREA]],Hoja1!A:B,2,FALSE)</f>
        <v>07. Medio ambiente</v>
      </c>
      <c r="U910" s="45" t="s">
        <v>149</v>
      </c>
      <c r="V910" s="42" t="str">
        <f>VLOOKUP(Tabla1[[#This Row],[PROGRAMA]],Hoja1!A:B,2,FALSE)</f>
        <v>1711. Parques y jardines</v>
      </c>
      <c r="W910" s="45">
        <v>21</v>
      </c>
      <c r="X910" s="45">
        <v>214</v>
      </c>
    </row>
    <row r="911" spans="1:24" x14ac:dyDescent="0.25">
      <c r="A911" s="33">
        <v>220250006851</v>
      </c>
      <c r="B911" s="56" t="s">
        <v>526</v>
      </c>
      <c r="C911" s="34">
        <v>45744</v>
      </c>
      <c r="D911" s="33">
        <v>22025001276</v>
      </c>
      <c r="E911" s="56" t="s">
        <v>2347</v>
      </c>
      <c r="F911" s="35">
        <v>632.92999999999995</v>
      </c>
      <c r="G911" s="56" t="s">
        <v>566</v>
      </c>
      <c r="H911" s="56" t="s">
        <v>2355</v>
      </c>
      <c r="I911" s="33">
        <v>300</v>
      </c>
      <c r="J911" s="56" t="s">
        <v>356</v>
      </c>
      <c r="K911" s="56" t="s">
        <v>356</v>
      </c>
      <c r="L911" s="56" t="s">
        <v>357</v>
      </c>
      <c r="M911" s="56" t="s">
        <v>354</v>
      </c>
      <c r="N911" s="56" t="s">
        <v>355</v>
      </c>
      <c r="O911" s="32" t="s">
        <v>309</v>
      </c>
      <c r="P911" s="32" t="s">
        <v>265</v>
      </c>
      <c r="Q911" s="45" t="s">
        <v>922</v>
      </c>
      <c r="R911" s="32" t="s">
        <v>254</v>
      </c>
      <c r="S911" s="45" t="s">
        <v>95</v>
      </c>
      <c r="T911" s="42" t="str">
        <f>VLOOKUP(Tabla1[[#This Row],[AREA]],Hoja1!A:B,2,FALSE)</f>
        <v>07. Medio ambiente</v>
      </c>
      <c r="U911" s="45" t="s">
        <v>149</v>
      </c>
      <c r="V911" s="42" t="str">
        <f>VLOOKUP(Tabla1[[#This Row],[PROGRAMA]],Hoja1!A:B,2,FALSE)</f>
        <v>1711. Parques y jardines</v>
      </c>
      <c r="W911" s="45">
        <v>21</v>
      </c>
      <c r="X911" s="45">
        <v>214</v>
      </c>
    </row>
    <row r="912" spans="1:24" x14ac:dyDescent="0.25">
      <c r="A912" s="33">
        <v>220250006627</v>
      </c>
      <c r="B912" s="56" t="s">
        <v>526</v>
      </c>
      <c r="C912" s="34">
        <v>45744</v>
      </c>
      <c r="D912" s="33">
        <v>22025001276</v>
      </c>
      <c r="E912" s="56" t="s">
        <v>2347</v>
      </c>
      <c r="F912" s="35">
        <v>683.55</v>
      </c>
      <c r="G912" s="56" t="s">
        <v>566</v>
      </c>
      <c r="H912" s="56" t="s">
        <v>2356</v>
      </c>
      <c r="I912" s="33">
        <v>300</v>
      </c>
      <c r="J912" s="56" t="s">
        <v>356</v>
      </c>
      <c r="K912" s="56" t="s">
        <v>356</v>
      </c>
      <c r="L912" s="56" t="s">
        <v>357</v>
      </c>
      <c r="M912" s="56" t="s">
        <v>354</v>
      </c>
      <c r="N912" s="56" t="s">
        <v>355</v>
      </c>
      <c r="O912" s="32" t="s">
        <v>309</v>
      </c>
      <c r="P912" s="32" t="s">
        <v>265</v>
      </c>
      <c r="Q912" s="45" t="s">
        <v>922</v>
      </c>
      <c r="R912" s="32" t="s">
        <v>254</v>
      </c>
      <c r="S912" s="45" t="s">
        <v>95</v>
      </c>
      <c r="T912" s="42" t="str">
        <f>VLOOKUP(Tabla1[[#This Row],[AREA]],Hoja1!A:B,2,FALSE)</f>
        <v>07. Medio ambiente</v>
      </c>
      <c r="U912" s="45" t="s">
        <v>149</v>
      </c>
      <c r="V912" s="42" t="str">
        <f>VLOOKUP(Tabla1[[#This Row],[PROGRAMA]],Hoja1!A:B,2,FALSE)</f>
        <v>1711. Parques y jardines</v>
      </c>
      <c r="W912" s="45">
        <v>21</v>
      </c>
      <c r="X912" s="45">
        <v>214</v>
      </c>
    </row>
    <row r="913" spans="1:24" x14ac:dyDescent="0.25">
      <c r="A913" s="33">
        <v>220250005354</v>
      </c>
      <c r="B913" s="56" t="s">
        <v>349</v>
      </c>
      <c r="C913" s="34">
        <v>45741</v>
      </c>
      <c r="D913" s="33">
        <v>22025002571</v>
      </c>
      <c r="E913" s="56" t="s">
        <v>1730</v>
      </c>
      <c r="F913" s="35">
        <v>450</v>
      </c>
      <c r="G913" s="56" t="s">
        <v>342</v>
      </c>
      <c r="H913" s="56" t="s">
        <v>2357</v>
      </c>
      <c r="I913" s="33">
        <v>220</v>
      </c>
      <c r="J913" s="56" t="s">
        <v>356</v>
      </c>
      <c r="K913" s="56" t="s">
        <v>356</v>
      </c>
      <c r="L913" s="56" t="s">
        <v>357</v>
      </c>
      <c r="M913" s="56" t="s">
        <v>458</v>
      </c>
      <c r="N913" s="56" t="s">
        <v>429</v>
      </c>
      <c r="O913" s="32" t="s">
        <v>310</v>
      </c>
      <c r="P913" s="32" t="s">
        <v>265</v>
      </c>
      <c r="Q913" s="45" t="s">
        <v>922</v>
      </c>
      <c r="R913" s="32" t="s">
        <v>254</v>
      </c>
      <c r="S913" s="45" t="s">
        <v>92</v>
      </c>
      <c r="T913" s="42" t="str">
        <f>VLOOKUP(Tabla1[[#This Row],[AREA]],Hoja1!A:B,2,FALSE)</f>
        <v>03. Participación ciudadana y deportes</v>
      </c>
      <c r="U913" s="45" t="s">
        <v>215</v>
      </c>
      <c r="V913" s="42" t="str">
        <f>VLOOKUP(Tabla1[[#This Row],[PROGRAMA]],Hoja1!A:B,2,FALSE)</f>
        <v>9241. Participación ciudadana</v>
      </c>
      <c r="W913" s="45">
        <v>22</v>
      </c>
      <c r="X913" s="45">
        <v>22609</v>
      </c>
    </row>
    <row r="914" spans="1:24" x14ac:dyDescent="0.25">
      <c r="A914" s="33">
        <v>220250006631</v>
      </c>
      <c r="B914" s="56" t="s">
        <v>526</v>
      </c>
      <c r="C914" s="34">
        <v>45744</v>
      </c>
      <c r="D914" s="33">
        <v>22025001276</v>
      </c>
      <c r="E914" s="56" t="s">
        <v>2347</v>
      </c>
      <c r="F914" s="35">
        <v>1479.1</v>
      </c>
      <c r="G914" s="56" t="s">
        <v>566</v>
      </c>
      <c r="H914" s="56" t="s">
        <v>2358</v>
      </c>
      <c r="I914" s="33">
        <v>300</v>
      </c>
      <c r="J914" s="56" t="s">
        <v>356</v>
      </c>
      <c r="K914" s="56" t="s">
        <v>356</v>
      </c>
      <c r="L914" s="56" t="s">
        <v>357</v>
      </c>
      <c r="M914" s="56" t="s">
        <v>354</v>
      </c>
      <c r="N914" s="56" t="s">
        <v>355</v>
      </c>
      <c r="O914" s="32" t="s">
        <v>309</v>
      </c>
      <c r="P914" s="32" t="s">
        <v>265</v>
      </c>
      <c r="Q914" s="45" t="s">
        <v>922</v>
      </c>
      <c r="R914" s="32" t="s">
        <v>254</v>
      </c>
      <c r="S914" s="45" t="s">
        <v>95</v>
      </c>
      <c r="T914" s="42" t="str">
        <f>VLOOKUP(Tabla1[[#This Row],[AREA]],Hoja1!A:B,2,FALSE)</f>
        <v>07. Medio ambiente</v>
      </c>
      <c r="U914" s="45" t="s">
        <v>149</v>
      </c>
      <c r="V914" s="42" t="str">
        <f>VLOOKUP(Tabla1[[#This Row],[PROGRAMA]],Hoja1!A:B,2,FALSE)</f>
        <v>1711. Parques y jardines</v>
      </c>
      <c r="W914" s="45">
        <v>21</v>
      </c>
      <c r="X914" s="45">
        <v>214</v>
      </c>
    </row>
    <row r="915" spans="1:24" x14ac:dyDescent="0.25">
      <c r="A915" s="33">
        <v>220250001266</v>
      </c>
      <c r="B915" s="56" t="s">
        <v>349</v>
      </c>
      <c r="C915" s="34">
        <v>45701</v>
      </c>
      <c r="D915" s="33">
        <v>22025001156</v>
      </c>
      <c r="E915" s="56" t="s">
        <v>2359</v>
      </c>
      <c r="F915" s="35">
        <v>432.5</v>
      </c>
      <c r="G915" s="56" t="s">
        <v>18</v>
      </c>
      <c r="H915" s="56" t="s">
        <v>2360</v>
      </c>
      <c r="I915" s="33">
        <v>220</v>
      </c>
      <c r="J915" s="56" t="s">
        <v>356</v>
      </c>
      <c r="K915" s="56" t="s">
        <v>356</v>
      </c>
      <c r="L915" s="56" t="s">
        <v>357</v>
      </c>
      <c r="M915" s="56" t="s">
        <v>458</v>
      </c>
      <c r="N915" s="56" t="s">
        <v>429</v>
      </c>
      <c r="O915" s="32" t="s">
        <v>310</v>
      </c>
      <c r="P915" s="32" t="s">
        <v>265</v>
      </c>
      <c r="Q915" s="45" t="s">
        <v>922</v>
      </c>
      <c r="R915" s="32" t="s">
        <v>254</v>
      </c>
      <c r="S915" s="45" t="s">
        <v>97</v>
      </c>
      <c r="T915" s="42" t="str">
        <f>VLOOKUP(Tabla1[[#This Row],[AREA]],Hoja1!A:B,2,FALSE)</f>
        <v>09. Turismo, eventos y marca ciudad</v>
      </c>
      <c r="U915" s="45" t="s">
        <v>199</v>
      </c>
      <c r="V915" s="42" t="str">
        <f>VLOOKUP(Tabla1[[#This Row],[PROGRAMA]],Hoja1!A:B,2,FALSE)</f>
        <v>4321. Turismo</v>
      </c>
      <c r="W915" s="45">
        <v>22</v>
      </c>
      <c r="X915" s="45">
        <v>22701</v>
      </c>
    </row>
    <row r="916" spans="1:24" x14ac:dyDescent="0.25">
      <c r="A916" s="33">
        <v>220250006625</v>
      </c>
      <c r="B916" s="56" t="s">
        <v>526</v>
      </c>
      <c r="C916" s="34">
        <v>45744</v>
      </c>
      <c r="D916" s="33">
        <v>22025001276</v>
      </c>
      <c r="E916" s="56" t="s">
        <v>2347</v>
      </c>
      <c r="F916" s="35">
        <v>3532.97</v>
      </c>
      <c r="G916" s="56" t="s">
        <v>566</v>
      </c>
      <c r="H916" s="56" t="s">
        <v>2361</v>
      </c>
      <c r="I916" s="33">
        <v>300</v>
      </c>
      <c r="J916" s="56" t="s">
        <v>356</v>
      </c>
      <c r="K916" s="56" t="s">
        <v>356</v>
      </c>
      <c r="L916" s="56" t="s">
        <v>357</v>
      </c>
      <c r="M916" s="56" t="s">
        <v>354</v>
      </c>
      <c r="N916" s="56" t="s">
        <v>355</v>
      </c>
      <c r="O916" s="32" t="s">
        <v>309</v>
      </c>
      <c r="P916" s="32" t="s">
        <v>265</v>
      </c>
      <c r="Q916" s="45" t="s">
        <v>922</v>
      </c>
      <c r="R916" s="32" t="s">
        <v>254</v>
      </c>
      <c r="S916" s="45" t="s">
        <v>95</v>
      </c>
      <c r="T916" s="42" t="str">
        <f>VLOOKUP(Tabla1[[#This Row],[AREA]],Hoja1!A:B,2,FALSE)</f>
        <v>07. Medio ambiente</v>
      </c>
      <c r="U916" s="45" t="s">
        <v>149</v>
      </c>
      <c r="V916" s="42" t="str">
        <f>VLOOKUP(Tabla1[[#This Row],[PROGRAMA]],Hoja1!A:B,2,FALSE)</f>
        <v>1711. Parques y jardines</v>
      </c>
      <c r="W916" s="45">
        <v>21</v>
      </c>
      <c r="X916" s="45">
        <v>214</v>
      </c>
    </row>
    <row r="917" spans="1:24" x14ac:dyDescent="0.25">
      <c r="A917" s="33">
        <v>220250006741</v>
      </c>
      <c r="B917" s="56" t="s">
        <v>526</v>
      </c>
      <c r="C917" s="34">
        <v>45744</v>
      </c>
      <c r="D917" s="33">
        <v>22025001125</v>
      </c>
      <c r="E917" s="56" t="s">
        <v>1269</v>
      </c>
      <c r="F917" s="35">
        <v>1004.06</v>
      </c>
      <c r="G917" s="56" t="s">
        <v>684</v>
      </c>
      <c r="H917" s="56" t="s">
        <v>2362</v>
      </c>
      <c r="I917" s="33">
        <v>300</v>
      </c>
      <c r="J917" s="56" t="s">
        <v>356</v>
      </c>
      <c r="K917" s="56" t="s">
        <v>356</v>
      </c>
      <c r="L917" s="56" t="s">
        <v>367</v>
      </c>
      <c r="M917" s="56" t="s">
        <v>354</v>
      </c>
      <c r="N917" s="56" t="s">
        <v>355</v>
      </c>
      <c r="O917" s="32" t="s">
        <v>309</v>
      </c>
      <c r="P917" s="32" t="s">
        <v>265</v>
      </c>
      <c r="Q917" s="45" t="s">
        <v>922</v>
      </c>
      <c r="R917" s="32" t="s">
        <v>254</v>
      </c>
      <c r="S917" s="45" t="s">
        <v>291</v>
      </c>
      <c r="T917" s="42" t="str">
        <f>VLOOKUP(Tabla1[[#This Row],[AREA]],Hoja1!A:B,2,FALSE)</f>
        <v>11. Salud pública y seguridad ciudadana</v>
      </c>
      <c r="U917" s="45" t="s">
        <v>141</v>
      </c>
      <c r="V917" s="42" t="str">
        <f>VLOOKUP(Tabla1[[#This Row],[PROGRAMA]],Hoja1!A:B,2,FALSE)</f>
        <v>1621. Recogida de residuos</v>
      </c>
      <c r="W917" s="45">
        <v>22</v>
      </c>
      <c r="X917" s="45">
        <v>22103</v>
      </c>
    </row>
    <row r="918" spans="1:24" x14ac:dyDescent="0.25">
      <c r="A918" s="33">
        <v>220250006605</v>
      </c>
      <c r="B918" s="56" t="s">
        <v>526</v>
      </c>
      <c r="C918" s="34">
        <v>45744</v>
      </c>
      <c r="D918" s="33">
        <v>22025001274</v>
      </c>
      <c r="E918" s="56" t="s">
        <v>1612</v>
      </c>
      <c r="F918" s="35">
        <v>756.67</v>
      </c>
      <c r="G918" s="56" t="s">
        <v>572</v>
      </c>
      <c r="H918" s="56" t="s">
        <v>2363</v>
      </c>
      <c r="I918" s="33">
        <v>300</v>
      </c>
      <c r="J918" s="56" t="s">
        <v>356</v>
      </c>
      <c r="K918" s="56" t="s">
        <v>356</v>
      </c>
      <c r="L918" s="56" t="s">
        <v>357</v>
      </c>
      <c r="M918" s="56" t="s">
        <v>354</v>
      </c>
      <c r="N918" s="56" t="s">
        <v>355</v>
      </c>
      <c r="O918" s="32" t="s">
        <v>309</v>
      </c>
      <c r="P918" s="32" t="s">
        <v>265</v>
      </c>
      <c r="Q918" s="45" t="s">
        <v>922</v>
      </c>
      <c r="R918" s="32" t="s">
        <v>254</v>
      </c>
      <c r="S918" s="45" t="s">
        <v>95</v>
      </c>
      <c r="T918" s="42" t="str">
        <f>VLOOKUP(Tabla1[[#This Row],[AREA]],Hoja1!A:B,2,FALSE)</f>
        <v>07. Medio ambiente</v>
      </c>
      <c r="U918" s="45" t="s">
        <v>149</v>
      </c>
      <c r="V918" s="42" t="str">
        <f>VLOOKUP(Tabla1[[#This Row],[PROGRAMA]],Hoja1!A:B,2,FALSE)</f>
        <v>1711. Parques y jardines</v>
      </c>
      <c r="W918" s="45">
        <v>21</v>
      </c>
      <c r="X918" s="45">
        <v>213</v>
      </c>
    </row>
    <row r="919" spans="1:24" x14ac:dyDescent="0.25">
      <c r="A919" s="33">
        <v>220250006603</v>
      </c>
      <c r="B919" s="56" t="s">
        <v>526</v>
      </c>
      <c r="C919" s="34">
        <v>45744</v>
      </c>
      <c r="D919" s="33">
        <v>22025001274</v>
      </c>
      <c r="E919" s="56" t="s">
        <v>1612</v>
      </c>
      <c r="F919" s="35">
        <v>1916.59</v>
      </c>
      <c r="G919" s="56" t="s">
        <v>572</v>
      </c>
      <c r="H919" s="56" t="s">
        <v>2364</v>
      </c>
      <c r="I919" s="33">
        <v>300</v>
      </c>
      <c r="J919" s="56" t="s">
        <v>356</v>
      </c>
      <c r="K919" s="56" t="s">
        <v>356</v>
      </c>
      <c r="L919" s="56" t="s">
        <v>357</v>
      </c>
      <c r="M919" s="56" t="s">
        <v>354</v>
      </c>
      <c r="N919" s="56" t="s">
        <v>355</v>
      </c>
      <c r="O919" s="32" t="s">
        <v>309</v>
      </c>
      <c r="P919" s="32" t="s">
        <v>265</v>
      </c>
      <c r="Q919" s="45" t="s">
        <v>922</v>
      </c>
      <c r="R919" s="32" t="s">
        <v>254</v>
      </c>
      <c r="S919" s="45" t="s">
        <v>95</v>
      </c>
      <c r="T919" s="42" t="str">
        <f>VLOOKUP(Tabla1[[#This Row],[AREA]],Hoja1!A:B,2,FALSE)</f>
        <v>07. Medio ambiente</v>
      </c>
      <c r="U919" s="45" t="s">
        <v>149</v>
      </c>
      <c r="V919" s="42" t="str">
        <f>VLOOKUP(Tabla1[[#This Row],[PROGRAMA]],Hoja1!A:B,2,FALSE)</f>
        <v>1711. Parques y jardines</v>
      </c>
      <c r="W919" s="45">
        <v>21</v>
      </c>
      <c r="X919" s="45">
        <v>213</v>
      </c>
    </row>
    <row r="920" spans="1:24" x14ac:dyDescent="0.25">
      <c r="A920" s="33">
        <v>220250003711</v>
      </c>
      <c r="B920" s="56" t="s">
        <v>526</v>
      </c>
      <c r="C920" s="34">
        <v>45729</v>
      </c>
      <c r="D920" s="33">
        <v>22025001070</v>
      </c>
      <c r="E920" s="56" t="s">
        <v>1614</v>
      </c>
      <c r="F920" s="35">
        <v>41.27</v>
      </c>
      <c r="G920" s="56" t="s">
        <v>50</v>
      </c>
      <c r="H920" s="56" t="s">
        <v>2365</v>
      </c>
      <c r="I920" s="33">
        <v>300</v>
      </c>
      <c r="J920" s="56" t="s">
        <v>356</v>
      </c>
      <c r="K920" s="56" t="s">
        <v>356</v>
      </c>
      <c r="L920" s="56" t="s">
        <v>367</v>
      </c>
      <c r="M920" s="56" t="s">
        <v>354</v>
      </c>
      <c r="N920" s="56" t="s">
        <v>355</v>
      </c>
      <c r="O920" s="32" t="s">
        <v>309</v>
      </c>
      <c r="P920" s="32" t="s">
        <v>265</v>
      </c>
      <c r="Q920" s="45" t="s">
        <v>922</v>
      </c>
      <c r="R920" s="32" t="s">
        <v>254</v>
      </c>
      <c r="S920" s="45" t="s">
        <v>291</v>
      </c>
      <c r="T920" s="42" t="str">
        <f>VLOOKUP(Tabla1[[#This Row],[AREA]],Hoja1!A:B,2,FALSE)</f>
        <v>11. Salud pública y seguridad ciudadana</v>
      </c>
      <c r="U920" s="45" t="s">
        <v>164</v>
      </c>
      <c r="V920" s="42" t="str">
        <f>VLOOKUP(Tabla1[[#This Row],[PROGRAMA]],Hoja1!A:B,2,FALSE)</f>
        <v>3111. Protección de la salubridad pública</v>
      </c>
      <c r="W920" s="45">
        <v>22</v>
      </c>
      <c r="X920" s="45">
        <v>22199</v>
      </c>
    </row>
    <row r="921" spans="1:24" x14ac:dyDescent="0.25">
      <c r="A921" s="33">
        <v>220250006365</v>
      </c>
      <c r="B921" s="56" t="s">
        <v>526</v>
      </c>
      <c r="C921" s="34">
        <v>45744</v>
      </c>
      <c r="D921" s="33">
        <v>22025000920</v>
      </c>
      <c r="E921" s="56" t="s">
        <v>1373</v>
      </c>
      <c r="F921" s="35">
        <v>44.17</v>
      </c>
      <c r="G921" s="56" t="s">
        <v>50</v>
      </c>
      <c r="H921" s="56" t="s">
        <v>2366</v>
      </c>
      <c r="I921" s="33">
        <v>300</v>
      </c>
      <c r="J921" s="56" t="s">
        <v>356</v>
      </c>
      <c r="K921" s="56" t="s">
        <v>356</v>
      </c>
      <c r="L921" s="56" t="s">
        <v>367</v>
      </c>
      <c r="M921" s="56" t="s">
        <v>354</v>
      </c>
      <c r="N921" s="56" t="s">
        <v>355</v>
      </c>
      <c r="O921" s="32" t="s">
        <v>309</v>
      </c>
      <c r="P921" s="32" t="s">
        <v>265</v>
      </c>
      <c r="Q921" s="45" t="s">
        <v>922</v>
      </c>
      <c r="R921" s="32" t="s">
        <v>254</v>
      </c>
      <c r="S921" s="45" t="s">
        <v>291</v>
      </c>
      <c r="T921" s="42" t="str">
        <f>VLOOKUP(Tabla1[[#This Row],[AREA]],Hoja1!A:B,2,FALSE)</f>
        <v>11. Salud pública y seguridad ciudadana</v>
      </c>
      <c r="U921" s="45" t="s">
        <v>129</v>
      </c>
      <c r="V921" s="42" t="str">
        <f>VLOOKUP(Tabla1[[#This Row],[PROGRAMA]],Hoja1!A:B,2,FALSE)</f>
        <v>1321. Policía municipal</v>
      </c>
      <c r="W921" s="45">
        <v>22</v>
      </c>
      <c r="X921" s="45">
        <v>22199</v>
      </c>
    </row>
    <row r="922" spans="1:24" x14ac:dyDescent="0.25">
      <c r="A922" s="33">
        <v>220250006823</v>
      </c>
      <c r="B922" s="56" t="s">
        <v>526</v>
      </c>
      <c r="C922" s="34">
        <v>45744</v>
      </c>
      <c r="D922" s="33">
        <v>22025001125</v>
      </c>
      <c r="E922" s="56" t="s">
        <v>1269</v>
      </c>
      <c r="F922" s="35">
        <v>1280.18</v>
      </c>
      <c r="G922" s="56" t="s">
        <v>684</v>
      </c>
      <c r="H922" s="56" t="s">
        <v>2367</v>
      </c>
      <c r="I922" s="33">
        <v>300</v>
      </c>
      <c r="J922" s="56" t="s">
        <v>356</v>
      </c>
      <c r="K922" s="56" t="s">
        <v>356</v>
      </c>
      <c r="L922" s="56" t="s">
        <v>367</v>
      </c>
      <c r="M922" s="56" t="s">
        <v>354</v>
      </c>
      <c r="N922" s="56" t="s">
        <v>355</v>
      </c>
      <c r="O922" s="32" t="s">
        <v>309</v>
      </c>
      <c r="P922" s="32" t="s">
        <v>265</v>
      </c>
      <c r="Q922" s="45" t="s">
        <v>922</v>
      </c>
      <c r="R922" s="32" t="s">
        <v>254</v>
      </c>
      <c r="S922" s="45" t="s">
        <v>291</v>
      </c>
      <c r="T922" s="42" t="str">
        <f>VLOOKUP(Tabla1[[#This Row],[AREA]],Hoja1!A:B,2,FALSE)</f>
        <v>11. Salud pública y seguridad ciudadana</v>
      </c>
      <c r="U922" s="45" t="s">
        <v>141</v>
      </c>
      <c r="V922" s="42" t="str">
        <f>VLOOKUP(Tabla1[[#This Row],[PROGRAMA]],Hoja1!A:B,2,FALSE)</f>
        <v>1621. Recogida de residuos</v>
      </c>
      <c r="W922" s="45">
        <v>22</v>
      </c>
      <c r="X922" s="45">
        <v>22103</v>
      </c>
    </row>
    <row r="923" spans="1:24" x14ac:dyDescent="0.25">
      <c r="A923" s="33">
        <v>220250006789</v>
      </c>
      <c r="B923" s="56" t="s">
        <v>526</v>
      </c>
      <c r="C923" s="34">
        <v>45744</v>
      </c>
      <c r="D923" s="33">
        <v>22025001125</v>
      </c>
      <c r="E923" s="56" t="s">
        <v>1269</v>
      </c>
      <c r="F923" s="35">
        <v>3042.18</v>
      </c>
      <c r="G923" s="56" t="s">
        <v>684</v>
      </c>
      <c r="H923" s="56" t="s">
        <v>2368</v>
      </c>
      <c r="I923" s="33">
        <v>300</v>
      </c>
      <c r="J923" s="56" t="s">
        <v>356</v>
      </c>
      <c r="K923" s="56" t="s">
        <v>356</v>
      </c>
      <c r="L923" s="56" t="s">
        <v>367</v>
      </c>
      <c r="M923" s="56" t="s">
        <v>354</v>
      </c>
      <c r="N923" s="56" t="s">
        <v>355</v>
      </c>
      <c r="O923" s="32" t="s">
        <v>309</v>
      </c>
      <c r="P923" s="32" t="s">
        <v>265</v>
      </c>
      <c r="Q923" s="45" t="s">
        <v>922</v>
      </c>
      <c r="R923" s="32" t="s">
        <v>254</v>
      </c>
      <c r="S923" s="45" t="s">
        <v>291</v>
      </c>
      <c r="T923" s="42" t="str">
        <f>VLOOKUP(Tabla1[[#This Row],[AREA]],Hoja1!A:B,2,FALSE)</f>
        <v>11. Salud pública y seguridad ciudadana</v>
      </c>
      <c r="U923" s="45" t="s">
        <v>141</v>
      </c>
      <c r="V923" s="42" t="str">
        <f>VLOOKUP(Tabla1[[#This Row],[PROGRAMA]],Hoja1!A:B,2,FALSE)</f>
        <v>1621. Recogida de residuos</v>
      </c>
      <c r="W923" s="45">
        <v>22</v>
      </c>
      <c r="X923" s="45">
        <v>22103</v>
      </c>
    </row>
    <row r="924" spans="1:24" x14ac:dyDescent="0.25">
      <c r="A924" s="33">
        <v>220250001191</v>
      </c>
      <c r="B924" s="56" t="s">
        <v>349</v>
      </c>
      <c r="C924" s="34">
        <v>45699</v>
      </c>
      <c r="D924" s="33">
        <v>22025000903</v>
      </c>
      <c r="E924" s="56" t="s">
        <v>1417</v>
      </c>
      <c r="F924" s="35">
        <v>432.41</v>
      </c>
      <c r="G924" s="56" t="s">
        <v>932</v>
      </c>
      <c r="H924" s="56" t="s">
        <v>2369</v>
      </c>
      <c r="I924" s="33">
        <v>220</v>
      </c>
      <c r="J924" s="56" t="s">
        <v>356</v>
      </c>
      <c r="K924" s="56" t="s">
        <v>356</v>
      </c>
      <c r="L924" s="56" t="s">
        <v>357</v>
      </c>
      <c r="M924" s="56" t="s">
        <v>458</v>
      </c>
      <c r="N924" s="56" t="s">
        <v>429</v>
      </c>
      <c r="O924" s="32" t="s">
        <v>310</v>
      </c>
      <c r="P924" s="32" t="s">
        <v>265</v>
      </c>
      <c r="Q924" s="45" t="s">
        <v>922</v>
      </c>
      <c r="R924" s="32" t="s">
        <v>254</v>
      </c>
      <c r="S924" s="45" t="s">
        <v>291</v>
      </c>
      <c r="T924" s="42" t="str">
        <f>VLOOKUP(Tabla1[[#This Row],[AREA]],Hoja1!A:B,2,FALSE)</f>
        <v>11. Salud pública y seguridad ciudadana</v>
      </c>
      <c r="U924" s="45" t="s">
        <v>135</v>
      </c>
      <c r="V924" s="42" t="str">
        <f>VLOOKUP(Tabla1[[#This Row],[PROGRAMA]],Hoja1!A:B,2,FALSE)</f>
        <v>1361. Prevención y extinción de incencios</v>
      </c>
      <c r="W924" s="45">
        <v>21</v>
      </c>
      <c r="X924" s="45">
        <v>213</v>
      </c>
    </row>
    <row r="925" spans="1:24" x14ac:dyDescent="0.25">
      <c r="A925" s="33">
        <v>220250001142</v>
      </c>
      <c r="B925" s="56" t="s">
        <v>349</v>
      </c>
      <c r="C925" s="34">
        <v>45698</v>
      </c>
      <c r="D925" s="33">
        <v>22025000936</v>
      </c>
      <c r="E925" s="56" t="s">
        <v>1235</v>
      </c>
      <c r="F925" s="35">
        <v>432.01</v>
      </c>
      <c r="G925" s="56" t="s">
        <v>989</v>
      </c>
      <c r="H925" s="56" t="s">
        <v>2370</v>
      </c>
      <c r="I925" s="33">
        <v>220</v>
      </c>
      <c r="J925" s="56" t="s">
        <v>352</v>
      </c>
      <c r="K925" s="56" t="s">
        <v>352</v>
      </c>
      <c r="L925" s="56" t="s">
        <v>367</v>
      </c>
      <c r="M925" s="56" t="s">
        <v>458</v>
      </c>
      <c r="N925" s="56" t="s">
        <v>429</v>
      </c>
      <c r="O925" s="32" t="s">
        <v>310</v>
      </c>
      <c r="P925" s="32" t="s">
        <v>265</v>
      </c>
      <c r="Q925" s="45" t="s">
        <v>922</v>
      </c>
      <c r="R925" s="32" t="s">
        <v>254</v>
      </c>
      <c r="S925" s="45" t="s">
        <v>94</v>
      </c>
      <c r="T925" s="42" t="str">
        <f>VLOOKUP(Tabla1[[#This Row],[AREA]],Hoja1!A:B,2,FALSE)</f>
        <v>06. Educación y cultura</v>
      </c>
      <c r="U925" s="45" t="s">
        <v>176</v>
      </c>
      <c r="V925" s="42" t="str">
        <f>VLOOKUP(Tabla1[[#This Row],[PROGRAMA]],Hoja1!A:B,2,FALSE)</f>
        <v>3321. Bibliotecas públicas</v>
      </c>
      <c r="W925" s="45">
        <v>22</v>
      </c>
      <c r="X925" s="45">
        <v>22001</v>
      </c>
    </row>
    <row r="926" spans="1:24" x14ac:dyDescent="0.25">
      <c r="A926" s="33">
        <v>220250001528</v>
      </c>
      <c r="B926" s="56" t="s">
        <v>349</v>
      </c>
      <c r="C926" s="34">
        <v>45707</v>
      </c>
      <c r="D926" s="33">
        <v>22025001145</v>
      </c>
      <c r="E926" s="56" t="s">
        <v>2371</v>
      </c>
      <c r="F926" s="35">
        <v>428.14</v>
      </c>
      <c r="G926" s="56" t="s">
        <v>638</v>
      </c>
      <c r="H926" s="56" t="s">
        <v>2372</v>
      </c>
      <c r="I926" s="33">
        <v>220</v>
      </c>
      <c r="J926" s="56" t="s">
        <v>356</v>
      </c>
      <c r="K926" s="56" t="s">
        <v>356</v>
      </c>
      <c r="L926" s="56" t="s">
        <v>357</v>
      </c>
      <c r="M926" s="56" t="s">
        <v>458</v>
      </c>
      <c r="N926" s="56" t="s">
        <v>429</v>
      </c>
      <c r="O926" s="32" t="s">
        <v>310</v>
      </c>
      <c r="P926" s="32" t="s">
        <v>265</v>
      </c>
      <c r="Q926" s="45" t="s">
        <v>922</v>
      </c>
      <c r="R926" s="32" t="s">
        <v>254</v>
      </c>
      <c r="S926" s="45" t="s">
        <v>96</v>
      </c>
      <c r="T926" s="42" t="str">
        <f>VLOOKUP(Tabla1[[#This Row],[AREA]],Hoja1!A:B,2,FALSE)</f>
        <v>08. Tráfico y movilidad</v>
      </c>
      <c r="U926" s="45" t="s">
        <v>146</v>
      </c>
      <c r="V926" s="42" t="str">
        <f>VLOOKUP(Tabla1[[#This Row],[PROGRAMA]],Hoja1!A:B,2,FALSE)</f>
        <v>1651. Alumbrado público</v>
      </c>
      <c r="W926" s="45">
        <v>21</v>
      </c>
      <c r="X926" s="45">
        <v>214</v>
      </c>
    </row>
    <row r="927" spans="1:24" x14ac:dyDescent="0.25">
      <c r="A927" s="33">
        <v>220250001289</v>
      </c>
      <c r="B927" s="56" t="s">
        <v>349</v>
      </c>
      <c r="C927" s="34">
        <v>45702</v>
      </c>
      <c r="D927" s="33">
        <v>22025001342</v>
      </c>
      <c r="E927" s="56" t="s">
        <v>2146</v>
      </c>
      <c r="F927" s="35">
        <v>427</v>
      </c>
      <c r="G927" s="56" t="s">
        <v>2373</v>
      </c>
      <c r="H927" s="56" t="s">
        <v>2374</v>
      </c>
      <c r="I927" s="33">
        <v>220</v>
      </c>
      <c r="J927" s="56" t="s">
        <v>356</v>
      </c>
      <c r="K927" s="56" t="s">
        <v>356</v>
      </c>
      <c r="L927" s="56" t="s">
        <v>357</v>
      </c>
      <c r="M927" s="56" t="s">
        <v>458</v>
      </c>
      <c r="N927" s="56" t="s">
        <v>429</v>
      </c>
      <c r="O927" s="32" t="s">
        <v>310</v>
      </c>
      <c r="P927" s="32" t="s">
        <v>265</v>
      </c>
      <c r="Q927" s="45" t="s">
        <v>922</v>
      </c>
      <c r="R927" s="32" t="s">
        <v>254</v>
      </c>
      <c r="S927" s="45" t="s">
        <v>89</v>
      </c>
      <c r="T927" s="42" t="str">
        <f>VLOOKUP(Tabla1[[#This Row],[AREA]],Hoja1!A:B,2,FALSE)</f>
        <v>01. Alcaldía</v>
      </c>
      <c r="U927" s="45" t="s">
        <v>212</v>
      </c>
      <c r="V927" s="42" t="str">
        <f>VLOOKUP(Tabla1[[#This Row],[PROGRAMA]],Hoja1!A:B,2,FALSE)</f>
        <v>9207. Gobierno y relaciones</v>
      </c>
      <c r="W927" s="45">
        <v>22</v>
      </c>
      <c r="X927" s="45">
        <v>22699</v>
      </c>
    </row>
    <row r="928" spans="1:24" x14ac:dyDescent="0.25">
      <c r="A928" s="33">
        <v>220250003797</v>
      </c>
      <c r="B928" s="56" t="s">
        <v>526</v>
      </c>
      <c r="C928" s="34">
        <v>45729</v>
      </c>
      <c r="D928" s="33">
        <v>22025000769</v>
      </c>
      <c r="E928" s="56" t="s">
        <v>1623</v>
      </c>
      <c r="F928" s="35">
        <v>84.22</v>
      </c>
      <c r="G928" s="56" t="s">
        <v>50</v>
      </c>
      <c r="H928" s="56" t="s">
        <v>2375</v>
      </c>
      <c r="I928" s="33">
        <v>300</v>
      </c>
      <c r="J928" s="56" t="s">
        <v>356</v>
      </c>
      <c r="K928" s="56" t="s">
        <v>356</v>
      </c>
      <c r="L928" s="56" t="s">
        <v>367</v>
      </c>
      <c r="M928" s="56" t="s">
        <v>354</v>
      </c>
      <c r="N928" s="56" t="s">
        <v>355</v>
      </c>
      <c r="O928" s="32" t="s">
        <v>309</v>
      </c>
      <c r="P928" s="32" t="s">
        <v>265</v>
      </c>
      <c r="Q928" s="45" t="s">
        <v>922</v>
      </c>
      <c r="R928" s="32" t="s">
        <v>254</v>
      </c>
      <c r="S928" s="45" t="s">
        <v>291</v>
      </c>
      <c r="T928" s="42" t="str">
        <f>VLOOKUP(Tabla1[[#This Row],[AREA]],Hoja1!A:B,2,FALSE)</f>
        <v>11. Salud pública y seguridad ciudadana</v>
      </c>
      <c r="U928" s="45" t="s">
        <v>135</v>
      </c>
      <c r="V928" s="42" t="str">
        <f>VLOOKUP(Tabla1[[#This Row],[PROGRAMA]],Hoja1!A:B,2,FALSE)</f>
        <v>1361. Prevención y extinción de incencios</v>
      </c>
      <c r="W928" s="45">
        <v>22</v>
      </c>
      <c r="X928" s="45">
        <v>22199</v>
      </c>
    </row>
    <row r="929" spans="1:24" x14ac:dyDescent="0.25">
      <c r="A929" s="33">
        <v>220250003759</v>
      </c>
      <c r="B929" s="56" t="s">
        <v>526</v>
      </c>
      <c r="C929" s="34">
        <v>45729</v>
      </c>
      <c r="D929" s="33">
        <v>22025000769</v>
      </c>
      <c r="E929" s="56" t="s">
        <v>1623</v>
      </c>
      <c r="F929" s="35">
        <v>84.53</v>
      </c>
      <c r="G929" s="56" t="s">
        <v>50</v>
      </c>
      <c r="H929" s="56" t="s">
        <v>2376</v>
      </c>
      <c r="I929" s="33">
        <v>300</v>
      </c>
      <c r="J929" s="56" t="s">
        <v>356</v>
      </c>
      <c r="K929" s="56" t="s">
        <v>356</v>
      </c>
      <c r="L929" s="56" t="s">
        <v>367</v>
      </c>
      <c r="M929" s="56" t="s">
        <v>354</v>
      </c>
      <c r="N929" s="56" t="s">
        <v>355</v>
      </c>
      <c r="O929" s="32" t="s">
        <v>309</v>
      </c>
      <c r="P929" s="32" t="s">
        <v>265</v>
      </c>
      <c r="Q929" s="45" t="s">
        <v>922</v>
      </c>
      <c r="R929" s="32" t="s">
        <v>254</v>
      </c>
      <c r="S929" s="45" t="s">
        <v>291</v>
      </c>
      <c r="T929" s="42" t="str">
        <f>VLOOKUP(Tabla1[[#This Row],[AREA]],Hoja1!A:B,2,FALSE)</f>
        <v>11. Salud pública y seguridad ciudadana</v>
      </c>
      <c r="U929" s="45" t="s">
        <v>135</v>
      </c>
      <c r="V929" s="42" t="str">
        <f>VLOOKUP(Tabla1[[#This Row],[PROGRAMA]],Hoja1!A:B,2,FALSE)</f>
        <v>1361. Prevención y extinción de incencios</v>
      </c>
      <c r="W929" s="45">
        <v>22</v>
      </c>
      <c r="X929" s="45">
        <v>22199</v>
      </c>
    </row>
    <row r="930" spans="1:24" x14ac:dyDescent="0.25">
      <c r="A930" s="33">
        <v>220250001254</v>
      </c>
      <c r="B930" s="56" t="s">
        <v>349</v>
      </c>
      <c r="C930" s="34">
        <v>45700</v>
      </c>
      <c r="D930" s="33">
        <v>22025001257</v>
      </c>
      <c r="E930" s="56" t="s">
        <v>2146</v>
      </c>
      <c r="F930" s="35">
        <v>401.72</v>
      </c>
      <c r="G930" s="56" t="s">
        <v>2377</v>
      </c>
      <c r="H930" s="56" t="s">
        <v>2378</v>
      </c>
      <c r="I930" s="33">
        <v>220</v>
      </c>
      <c r="J930" s="56" t="s">
        <v>356</v>
      </c>
      <c r="K930" s="56" t="s">
        <v>356</v>
      </c>
      <c r="L930" s="56" t="s">
        <v>357</v>
      </c>
      <c r="M930" s="56" t="s">
        <v>458</v>
      </c>
      <c r="N930" s="56" t="s">
        <v>429</v>
      </c>
      <c r="O930" s="32" t="s">
        <v>310</v>
      </c>
      <c r="P930" s="32" t="s">
        <v>265</v>
      </c>
      <c r="Q930" s="45" t="s">
        <v>922</v>
      </c>
      <c r="R930" s="32" t="s">
        <v>254</v>
      </c>
      <c r="S930" s="45" t="s">
        <v>89</v>
      </c>
      <c r="T930" s="42" t="str">
        <f>VLOOKUP(Tabla1[[#This Row],[AREA]],Hoja1!A:B,2,FALSE)</f>
        <v>01. Alcaldía</v>
      </c>
      <c r="U930" s="45" t="s">
        <v>212</v>
      </c>
      <c r="V930" s="42" t="str">
        <f>VLOOKUP(Tabla1[[#This Row],[PROGRAMA]],Hoja1!A:B,2,FALSE)</f>
        <v>9207. Gobierno y relaciones</v>
      </c>
      <c r="W930" s="45">
        <v>22</v>
      </c>
      <c r="X930" s="45">
        <v>22699</v>
      </c>
    </row>
    <row r="931" spans="1:24" x14ac:dyDescent="0.25">
      <c r="A931" s="33">
        <v>220249000760</v>
      </c>
      <c r="B931" s="56" t="s">
        <v>349</v>
      </c>
      <c r="C931" s="34">
        <v>45658</v>
      </c>
      <c r="D931" s="33">
        <v>22025002364</v>
      </c>
      <c r="E931" s="56" t="s">
        <v>2379</v>
      </c>
      <c r="F931" s="35">
        <v>4952.0200000000004</v>
      </c>
      <c r="G931" s="56" t="s">
        <v>1646</v>
      </c>
      <c r="H931" s="56" t="s">
        <v>2380</v>
      </c>
      <c r="I931" s="33">
        <v>220</v>
      </c>
      <c r="J931" s="56" t="s">
        <v>403</v>
      </c>
      <c r="K931" s="56" t="s">
        <v>403</v>
      </c>
      <c r="L931" s="56" t="s">
        <v>357</v>
      </c>
      <c r="M931" s="56" t="s">
        <v>354</v>
      </c>
      <c r="N931" s="56" t="s">
        <v>355</v>
      </c>
      <c r="O931" s="32" t="s">
        <v>305</v>
      </c>
      <c r="P931" s="32" t="s">
        <v>265</v>
      </c>
      <c r="Q931" s="45" t="s">
        <v>922</v>
      </c>
      <c r="R931" s="32" t="s">
        <v>254</v>
      </c>
      <c r="S931" s="45" t="s">
        <v>290</v>
      </c>
      <c r="T931" s="42" t="str">
        <f>VLOOKUP(Tabla1[[#This Row],[AREA]],Hoja1!A:B,2,FALSE)</f>
        <v>05. Comercio, mercados y consumo</v>
      </c>
      <c r="U931" s="45" t="s">
        <v>197</v>
      </c>
      <c r="V931" s="42" t="str">
        <f>VLOOKUP(Tabla1[[#This Row],[PROGRAMA]],Hoja1!A:B,2,FALSE)</f>
        <v>4312. Mercados</v>
      </c>
      <c r="W931" s="45">
        <v>22</v>
      </c>
      <c r="X931" s="45">
        <v>22700</v>
      </c>
    </row>
    <row r="932" spans="1:24" x14ac:dyDescent="0.25">
      <c r="A932" s="33">
        <v>220249000635</v>
      </c>
      <c r="B932" s="56" t="s">
        <v>349</v>
      </c>
      <c r="C932" s="34">
        <v>45658</v>
      </c>
      <c r="D932" s="33">
        <v>22025001980</v>
      </c>
      <c r="E932" s="56" t="s">
        <v>1890</v>
      </c>
      <c r="F932" s="35">
        <v>4936.8</v>
      </c>
      <c r="G932" s="56" t="s">
        <v>579</v>
      </c>
      <c r="H932" s="56" t="s">
        <v>2381</v>
      </c>
      <c r="I932" s="33">
        <v>220</v>
      </c>
      <c r="J932" s="56" t="s">
        <v>525</v>
      </c>
      <c r="K932" s="56" t="s">
        <v>356</v>
      </c>
      <c r="L932" s="56" t="s">
        <v>357</v>
      </c>
      <c r="M932" s="56" t="s">
        <v>354</v>
      </c>
      <c r="N932" s="56" t="s">
        <v>355</v>
      </c>
      <c r="O932" s="32" t="s">
        <v>309</v>
      </c>
      <c r="P932" s="32" t="s">
        <v>265</v>
      </c>
      <c r="Q932" s="45" t="s">
        <v>922</v>
      </c>
      <c r="R932" s="32" t="s">
        <v>254</v>
      </c>
      <c r="S932" s="45" t="s">
        <v>89</v>
      </c>
      <c r="T932" s="42" t="str">
        <f>VLOOKUP(Tabla1[[#This Row],[AREA]],Hoja1!A:B,2,FALSE)</f>
        <v>01. Alcaldía</v>
      </c>
      <c r="U932" s="45" t="s">
        <v>294</v>
      </c>
      <c r="V932" s="42" t="str">
        <f>VLOOKUP(Tabla1[[#This Row],[PROGRAMA]],Hoja1!A:B,2,FALSE)</f>
        <v>4331. Desarrollo empresarial</v>
      </c>
      <c r="W932" s="45">
        <v>22</v>
      </c>
      <c r="X932" s="45">
        <v>22706</v>
      </c>
    </row>
    <row r="933" spans="1:24" x14ac:dyDescent="0.25">
      <c r="A933" s="33">
        <v>220239000077</v>
      </c>
      <c r="B933" s="56" t="s">
        <v>349</v>
      </c>
      <c r="C933" s="34">
        <v>45658</v>
      </c>
      <c r="D933" s="33">
        <v>22025001617</v>
      </c>
      <c r="E933" s="56" t="s">
        <v>1325</v>
      </c>
      <c r="F933" s="35">
        <v>4863.1000000000004</v>
      </c>
      <c r="G933" s="56" t="s">
        <v>670</v>
      </c>
      <c r="H933" s="56" t="s">
        <v>2382</v>
      </c>
      <c r="I933" s="33">
        <v>220</v>
      </c>
      <c r="J933" s="56" t="s">
        <v>356</v>
      </c>
      <c r="K933" s="56" t="s">
        <v>356</v>
      </c>
      <c r="L933" s="56" t="s">
        <v>357</v>
      </c>
      <c r="M933" s="56" t="s">
        <v>354</v>
      </c>
      <c r="N933" s="56" t="s">
        <v>355</v>
      </c>
      <c r="O933" s="32" t="s">
        <v>305</v>
      </c>
      <c r="P933" s="32" t="s">
        <v>265</v>
      </c>
      <c r="Q933" s="45" t="s">
        <v>922</v>
      </c>
      <c r="R933" s="32" t="s">
        <v>254</v>
      </c>
      <c r="S933" s="45" t="s">
        <v>93</v>
      </c>
      <c r="T933" s="42" t="str">
        <f>VLOOKUP(Tabla1[[#This Row],[AREA]],Hoja1!A:B,2,FALSE)</f>
        <v>04. Hacienda, personal y modernización administrativa</v>
      </c>
      <c r="U933" s="45" t="s">
        <v>214</v>
      </c>
      <c r="V933" s="42" t="str">
        <f>VLOOKUP(Tabla1[[#This Row],[PROGRAMA]],Hoja1!A:B,2,FALSE)</f>
        <v>9231. Información, registro y gestión del padrón</v>
      </c>
      <c r="W933" s="45">
        <v>22</v>
      </c>
      <c r="X933" s="45">
        <v>22799</v>
      </c>
    </row>
    <row r="934" spans="1:24" x14ac:dyDescent="0.25">
      <c r="A934" s="33">
        <v>220249000765</v>
      </c>
      <c r="B934" s="56" t="s">
        <v>349</v>
      </c>
      <c r="C934" s="34">
        <v>45658</v>
      </c>
      <c r="D934" s="33">
        <v>22025002369</v>
      </c>
      <c r="E934" s="56" t="s">
        <v>1300</v>
      </c>
      <c r="F934" s="35">
        <v>72.98</v>
      </c>
      <c r="G934" s="56" t="s">
        <v>27</v>
      </c>
      <c r="H934" s="56" t="s">
        <v>2383</v>
      </c>
      <c r="I934" s="33">
        <v>220</v>
      </c>
      <c r="J934" s="56" t="s">
        <v>356</v>
      </c>
      <c r="K934" s="56" t="s">
        <v>356</v>
      </c>
      <c r="L934" s="56" t="s">
        <v>357</v>
      </c>
      <c r="M934" s="56" t="s">
        <v>354</v>
      </c>
      <c r="N934" s="56" t="s">
        <v>380</v>
      </c>
      <c r="O934" s="32" t="s">
        <v>305</v>
      </c>
      <c r="P934" s="32" t="s">
        <v>265</v>
      </c>
      <c r="Q934" s="45" t="s">
        <v>922</v>
      </c>
      <c r="R934" s="32" t="s">
        <v>254</v>
      </c>
      <c r="S934" s="45" t="s">
        <v>94</v>
      </c>
      <c r="T934" s="42" t="str">
        <f>VLOOKUP(Tabla1[[#This Row],[AREA]],Hoja1!A:B,2,FALSE)</f>
        <v>06. Educación y cultura</v>
      </c>
      <c r="U934" s="45" t="s">
        <v>168</v>
      </c>
      <c r="V934" s="42" t="str">
        <f>VLOOKUP(Tabla1[[#This Row],[PROGRAMA]],Hoja1!A:B,2,FALSE)</f>
        <v>3231. Escuelas infantiles</v>
      </c>
      <c r="W934" s="45">
        <v>21</v>
      </c>
      <c r="X934" s="45">
        <v>213</v>
      </c>
    </row>
    <row r="935" spans="1:24" x14ac:dyDescent="0.25">
      <c r="A935" s="33">
        <v>220250005329</v>
      </c>
      <c r="B935" s="56" t="s">
        <v>349</v>
      </c>
      <c r="C935" s="34">
        <v>45741</v>
      </c>
      <c r="D935" s="33">
        <v>22025002657</v>
      </c>
      <c r="E935" s="56" t="s">
        <v>1623</v>
      </c>
      <c r="F935" s="35">
        <v>401.12</v>
      </c>
      <c r="G935" s="56" t="s">
        <v>16</v>
      </c>
      <c r="H935" s="56" t="s">
        <v>2386</v>
      </c>
      <c r="I935" s="33">
        <v>220</v>
      </c>
      <c r="J935" s="56" t="s">
        <v>356</v>
      </c>
      <c r="K935" s="56" t="s">
        <v>356</v>
      </c>
      <c r="L935" s="56" t="s">
        <v>367</v>
      </c>
      <c r="M935" s="56" t="s">
        <v>458</v>
      </c>
      <c r="N935" s="56" t="s">
        <v>429</v>
      </c>
      <c r="O935" s="32" t="s">
        <v>310</v>
      </c>
      <c r="P935" s="32" t="s">
        <v>265</v>
      </c>
      <c r="Q935" s="45" t="s">
        <v>922</v>
      </c>
      <c r="R935" s="32" t="s">
        <v>254</v>
      </c>
      <c r="S935" s="45" t="s">
        <v>291</v>
      </c>
      <c r="T935" s="42" t="str">
        <f>VLOOKUP(Tabla1[[#This Row],[AREA]],Hoja1!A:B,2,FALSE)</f>
        <v>11. Salud pública y seguridad ciudadana</v>
      </c>
      <c r="U935" s="45" t="s">
        <v>135</v>
      </c>
      <c r="V935" s="42" t="str">
        <f>VLOOKUP(Tabla1[[#This Row],[PROGRAMA]],Hoja1!A:B,2,FALSE)</f>
        <v>1361. Prevención y extinción de incencios</v>
      </c>
      <c r="W935" s="45">
        <v>22</v>
      </c>
      <c r="X935" s="45">
        <v>22199</v>
      </c>
    </row>
    <row r="936" spans="1:24" x14ac:dyDescent="0.25">
      <c r="A936" s="33">
        <v>220250005731</v>
      </c>
      <c r="B936" s="56" t="s">
        <v>349</v>
      </c>
      <c r="C936" s="34">
        <v>45743</v>
      </c>
      <c r="D936" s="33">
        <v>22025003276</v>
      </c>
      <c r="E936" s="56" t="s">
        <v>1317</v>
      </c>
      <c r="F936" s="35">
        <v>387.2</v>
      </c>
      <c r="G936" s="56" t="s">
        <v>16</v>
      </c>
      <c r="H936" s="56" t="s">
        <v>2387</v>
      </c>
      <c r="I936" s="33">
        <v>220</v>
      </c>
      <c r="J936" s="56" t="s">
        <v>356</v>
      </c>
      <c r="K936" s="56" t="s">
        <v>356</v>
      </c>
      <c r="L936" s="56" t="s">
        <v>357</v>
      </c>
      <c r="M936" s="56" t="s">
        <v>458</v>
      </c>
      <c r="N936" s="56" t="s">
        <v>429</v>
      </c>
      <c r="O936" s="32" t="s">
        <v>310</v>
      </c>
      <c r="P936" s="32" t="s">
        <v>265</v>
      </c>
      <c r="Q936" s="45" t="s">
        <v>922</v>
      </c>
      <c r="R936" s="32" t="s">
        <v>254</v>
      </c>
      <c r="S936" s="45" t="s">
        <v>291</v>
      </c>
      <c r="T936" s="42" t="str">
        <f>VLOOKUP(Tabla1[[#This Row],[AREA]],Hoja1!A:B,2,FALSE)</f>
        <v>11. Salud pública y seguridad ciudadana</v>
      </c>
      <c r="U936" s="45" t="s">
        <v>129</v>
      </c>
      <c r="V936" s="42" t="str">
        <f>VLOOKUP(Tabla1[[#This Row],[PROGRAMA]],Hoja1!A:B,2,FALSE)</f>
        <v>1321. Policía municipal</v>
      </c>
      <c r="W936" s="45">
        <v>21</v>
      </c>
      <c r="X936" s="45">
        <v>213</v>
      </c>
    </row>
    <row r="937" spans="1:24" x14ac:dyDescent="0.25">
      <c r="A937" s="33">
        <v>220249000844</v>
      </c>
      <c r="B937" s="56" t="s">
        <v>349</v>
      </c>
      <c r="C937" s="34">
        <v>45658</v>
      </c>
      <c r="D937" s="33">
        <v>22025002390</v>
      </c>
      <c r="E937" s="56" t="s">
        <v>1495</v>
      </c>
      <c r="F937" s="35">
        <v>4714.0600000000004</v>
      </c>
      <c r="G937" s="56" t="s">
        <v>32</v>
      </c>
      <c r="H937" s="56" t="s">
        <v>2388</v>
      </c>
      <c r="I937" s="33">
        <v>220</v>
      </c>
      <c r="J937" s="56" t="s">
        <v>487</v>
      </c>
      <c r="K937" s="56" t="s">
        <v>411</v>
      </c>
      <c r="L937" s="56" t="s">
        <v>357</v>
      </c>
      <c r="M937" s="56" t="s">
        <v>354</v>
      </c>
      <c r="N937" s="56" t="s">
        <v>380</v>
      </c>
      <c r="O937" s="32" t="s">
        <v>305</v>
      </c>
      <c r="P937" s="32" t="s">
        <v>265</v>
      </c>
      <c r="Q937" s="45" t="s">
        <v>922</v>
      </c>
      <c r="R937" s="32" t="s">
        <v>254</v>
      </c>
      <c r="S937" s="45" t="s">
        <v>92</v>
      </c>
      <c r="T937" s="42" t="str">
        <f>VLOOKUP(Tabla1[[#This Row],[AREA]],Hoja1!A:B,2,FALSE)</f>
        <v>03. Participación ciudadana y deportes</v>
      </c>
      <c r="U937" s="45" t="s">
        <v>215</v>
      </c>
      <c r="V937" s="42" t="str">
        <f>VLOOKUP(Tabla1[[#This Row],[PROGRAMA]],Hoja1!A:B,2,FALSE)</f>
        <v>9241. Participación ciudadana</v>
      </c>
      <c r="W937" s="45">
        <v>21</v>
      </c>
      <c r="X937" s="45">
        <v>213</v>
      </c>
    </row>
    <row r="938" spans="1:24" x14ac:dyDescent="0.25">
      <c r="A938" s="33">
        <v>220250001261</v>
      </c>
      <c r="B938" s="56" t="s">
        <v>349</v>
      </c>
      <c r="C938" s="34">
        <v>45701</v>
      </c>
      <c r="D938" s="33">
        <v>22025000028</v>
      </c>
      <c r="E938" s="56" t="s">
        <v>1410</v>
      </c>
      <c r="F938" s="35">
        <v>4621.08</v>
      </c>
      <c r="G938" s="56" t="s">
        <v>626</v>
      </c>
      <c r="H938" s="56" t="s">
        <v>2389</v>
      </c>
      <c r="I938" s="33">
        <v>220</v>
      </c>
      <c r="J938" s="56" t="s">
        <v>352</v>
      </c>
      <c r="K938" s="56" t="s">
        <v>352</v>
      </c>
      <c r="L938" s="56" t="s">
        <v>357</v>
      </c>
      <c r="M938" s="56" t="s">
        <v>354</v>
      </c>
      <c r="N938" s="56" t="s">
        <v>355</v>
      </c>
      <c r="O938" s="32" t="s">
        <v>305</v>
      </c>
      <c r="P938" s="32" t="s">
        <v>265</v>
      </c>
      <c r="Q938" s="45" t="s">
        <v>922</v>
      </c>
      <c r="R938" s="32" t="s">
        <v>254</v>
      </c>
      <c r="S938" s="45" t="s">
        <v>93</v>
      </c>
      <c r="T938" s="42" t="str">
        <f>VLOOKUP(Tabla1[[#This Row],[AREA]],Hoja1!A:B,2,FALSE)</f>
        <v>04. Hacienda, personal y modernización administrativa</v>
      </c>
      <c r="U938" s="45" t="s">
        <v>209</v>
      </c>
      <c r="V938" s="42" t="str">
        <f>VLOOKUP(Tabla1[[#This Row],[PROGRAMA]],Hoja1!A:B,2,FALSE)</f>
        <v>9204. Tecnologías de la información y comunicación</v>
      </c>
      <c r="W938" s="45">
        <v>21</v>
      </c>
      <c r="X938" s="45">
        <v>213</v>
      </c>
    </row>
    <row r="939" spans="1:24" x14ac:dyDescent="0.25">
      <c r="A939" s="33">
        <v>220250005333</v>
      </c>
      <c r="B939" s="56" t="s">
        <v>349</v>
      </c>
      <c r="C939" s="34">
        <v>45741</v>
      </c>
      <c r="D939" s="33">
        <v>22025002734</v>
      </c>
      <c r="E939" s="56" t="s">
        <v>2390</v>
      </c>
      <c r="F939" s="35">
        <v>387.2</v>
      </c>
      <c r="G939" s="56" t="s">
        <v>66</v>
      </c>
      <c r="H939" s="56" t="s">
        <v>2391</v>
      </c>
      <c r="I939" s="33">
        <v>220</v>
      </c>
      <c r="J939" s="56" t="s">
        <v>427</v>
      </c>
      <c r="K939" s="56" t="s">
        <v>427</v>
      </c>
      <c r="L939" s="56" t="s">
        <v>357</v>
      </c>
      <c r="M939" s="56" t="s">
        <v>458</v>
      </c>
      <c r="N939" s="56" t="s">
        <v>429</v>
      </c>
      <c r="O939" s="32" t="s">
        <v>310</v>
      </c>
      <c r="P939" s="32" t="s">
        <v>265</v>
      </c>
      <c r="Q939" s="45" t="s">
        <v>922</v>
      </c>
      <c r="R939" s="32" t="s">
        <v>254</v>
      </c>
      <c r="S939" s="45" t="s">
        <v>291</v>
      </c>
      <c r="T939" s="42" t="str">
        <f>VLOOKUP(Tabla1[[#This Row],[AREA]],Hoja1!A:B,2,FALSE)</f>
        <v>11. Salud pública y seguridad ciudadana</v>
      </c>
      <c r="U939" s="45" t="s">
        <v>135</v>
      </c>
      <c r="V939" s="42" t="str">
        <f>VLOOKUP(Tabla1[[#This Row],[PROGRAMA]],Hoja1!A:B,2,FALSE)</f>
        <v>1361. Prevención y extinción de incencios</v>
      </c>
      <c r="W939" s="45">
        <v>20</v>
      </c>
      <c r="X939" s="45">
        <v>203</v>
      </c>
    </row>
    <row r="940" spans="1:24" x14ac:dyDescent="0.25">
      <c r="A940" s="33">
        <v>220250001141</v>
      </c>
      <c r="B940" s="56" t="s">
        <v>349</v>
      </c>
      <c r="C940" s="34">
        <v>45698</v>
      </c>
      <c r="D940" s="33">
        <v>22025000935</v>
      </c>
      <c r="E940" s="56" t="s">
        <v>1235</v>
      </c>
      <c r="F940" s="35">
        <v>375.02</v>
      </c>
      <c r="G940" s="56" t="s">
        <v>64</v>
      </c>
      <c r="H940" s="56" t="s">
        <v>2392</v>
      </c>
      <c r="I940" s="33">
        <v>220</v>
      </c>
      <c r="J940" s="56" t="s">
        <v>505</v>
      </c>
      <c r="K940" s="56" t="s">
        <v>427</v>
      </c>
      <c r="L940" s="56" t="s">
        <v>367</v>
      </c>
      <c r="M940" s="56" t="s">
        <v>458</v>
      </c>
      <c r="N940" s="56" t="s">
        <v>429</v>
      </c>
      <c r="O940" s="32" t="s">
        <v>310</v>
      </c>
      <c r="P940" s="32" t="s">
        <v>265</v>
      </c>
      <c r="Q940" s="45" t="s">
        <v>922</v>
      </c>
      <c r="R940" s="32" t="s">
        <v>254</v>
      </c>
      <c r="S940" s="45" t="s">
        <v>94</v>
      </c>
      <c r="T940" s="42" t="str">
        <f>VLOOKUP(Tabla1[[#This Row],[AREA]],Hoja1!A:B,2,FALSE)</f>
        <v>06. Educación y cultura</v>
      </c>
      <c r="U940" s="45" t="s">
        <v>176</v>
      </c>
      <c r="V940" s="42" t="str">
        <f>VLOOKUP(Tabla1[[#This Row],[PROGRAMA]],Hoja1!A:B,2,FALSE)</f>
        <v>3321. Bibliotecas públicas</v>
      </c>
      <c r="W940" s="45">
        <v>22</v>
      </c>
      <c r="X940" s="45">
        <v>22001</v>
      </c>
    </row>
    <row r="941" spans="1:24" x14ac:dyDescent="0.25">
      <c r="A941" s="33">
        <v>220249000878</v>
      </c>
      <c r="B941" s="56" t="s">
        <v>349</v>
      </c>
      <c r="C941" s="34">
        <v>45658</v>
      </c>
      <c r="D941" s="33">
        <v>22025002096</v>
      </c>
      <c r="E941" s="56" t="s">
        <v>1466</v>
      </c>
      <c r="F941" s="35">
        <v>375</v>
      </c>
      <c r="G941" s="56" t="s">
        <v>1054</v>
      </c>
      <c r="H941" s="56" t="s">
        <v>2393</v>
      </c>
      <c r="I941" s="33">
        <v>220</v>
      </c>
      <c r="J941" s="56" t="s">
        <v>356</v>
      </c>
      <c r="K941" s="56" t="s">
        <v>356</v>
      </c>
      <c r="L941" s="56" t="s">
        <v>357</v>
      </c>
      <c r="M941" s="56" t="s">
        <v>458</v>
      </c>
      <c r="N941" s="56" t="s">
        <v>429</v>
      </c>
      <c r="O941" s="32" t="s">
        <v>310</v>
      </c>
      <c r="P941" s="32" t="s">
        <v>265</v>
      </c>
      <c r="Q941" s="45" t="s">
        <v>922</v>
      </c>
      <c r="R941" s="32" t="s">
        <v>254</v>
      </c>
      <c r="S941" s="45" t="s">
        <v>98</v>
      </c>
      <c r="T941" s="42" t="str">
        <f>VLOOKUP(Tabla1[[#This Row],[AREA]],Hoja1!A:B,2,FALSE)</f>
        <v>10. Personas mayores, familia y servicios sociales</v>
      </c>
      <c r="U941" s="45" t="s">
        <v>159</v>
      </c>
      <c r="V941" s="42" t="str">
        <f>VLOOKUP(Tabla1[[#This Row],[PROGRAMA]],Hoja1!A:B,2,FALSE)</f>
        <v>2315. Políticas de Igualdad e infancia</v>
      </c>
      <c r="W941" s="45">
        <v>22</v>
      </c>
      <c r="X941" s="45">
        <v>22799</v>
      </c>
    </row>
    <row r="942" spans="1:24" x14ac:dyDescent="0.25">
      <c r="A942" s="33">
        <v>220249000903</v>
      </c>
      <c r="B942" s="56" t="s">
        <v>349</v>
      </c>
      <c r="C942" s="34">
        <v>45658</v>
      </c>
      <c r="D942" s="33">
        <v>22025002111</v>
      </c>
      <c r="E942" s="56" t="s">
        <v>1638</v>
      </c>
      <c r="F942" s="35">
        <v>369.02</v>
      </c>
      <c r="G942" s="56" t="s">
        <v>313</v>
      </c>
      <c r="H942" s="56" t="s">
        <v>2394</v>
      </c>
      <c r="I942" s="33">
        <v>220</v>
      </c>
      <c r="J942" s="56" t="s">
        <v>356</v>
      </c>
      <c r="K942" s="56" t="s">
        <v>356</v>
      </c>
      <c r="L942" s="56" t="s">
        <v>367</v>
      </c>
      <c r="M942" s="56" t="s">
        <v>458</v>
      </c>
      <c r="N942" s="56" t="s">
        <v>429</v>
      </c>
      <c r="O942" s="32" t="s">
        <v>310</v>
      </c>
      <c r="P942" s="32" t="s">
        <v>265</v>
      </c>
      <c r="Q942" s="45" t="s">
        <v>922</v>
      </c>
      <c r="R942" s="32" t="s">
        <v>254</v>
      </c>
      <c r="S942" s="45" t="s">
        <v>92</v>
      </c>
      <c r="T942" s="42" t="str">
        <f>VLOOKUP(Tabla1[[#This Row],[AREA]],Hoja1!A:B,2,FALSE)</f>
        <v>03. Participación ciudadana y deportes</v>
      </c>
      <c r="U942" s="45" t="s">
        <v>215</v>
      </c>
      <c r="V942" s="42" t="str">
        <f>VLOOKUP(Tabla1[[#This Row],[PROGRAMA]],Hoja1!A:B,2,FALSE)</f>
        <v>9241. Participación ciudadana</v>
      </c>
      <c r="W942" s="45">
        <v>22</v>
      </c>
      <c r="X942" s="45">
        <v>22602</v>
      </c>
    </row>
    <row r="943" spans="1:24" x14ac:dyDescent="0.25">
      <c r="A943" s="33">
        <v>220249000937</v>
      </c>
      <c r="B943" s="56" t="s">
        <v>349</v>
      </c>
      <c r="C943" s="34">
        <v>45658</v>
      </c>
      <c r="D943" s="33">
        <v>22025002399</v>
      </c>
      <c r="E943" s="56" t="s">
        <v>1560</v>
      </c>
      <c r="F943" s="35">
        <v>7986</v>
      </c>
      <c r="G943" s="56" t="s">
        <v>712</v>
      </c>
      <c r="H943" s="56" t="s">
        <v>2395</v>
      </c>
      <c r="I943" s="33">
        <v>220</v>
      </c>
      <c r="J943" s="56" t="s">
        <v>403</v>
      </c>
      <c r="K943" s="56" t="s">
        <v>403</v>
      </c>
      <c r="L943" s="56" t="s">
        <v>357</v>
      </c>
      <c r="M943" s="56" t="s">
        <v>354</v>
      </c>
      <c r="N943" s="56" t="s">
        <v>355</v>
      </c>
      <c r="O943" s="32" t="s">
        <v>305</v>
      </c>
      <c r="P943" s="32" t="s">
        <v>265</v>
      </c>
      <c r="Q943" s="45" t="s">
        <v>922</v>
      </c>
      <c r="R943" s="32" t="s">
        <v>254</v>
      </c>
      <c r="S943" s="45" t="s">
        <v>95</v>
      </c>
      <c r="T943" s="42" t="str">
        <f>VLOOKUP(Tabla1[[#This Row],[AREA]],Hoja1!A:B,2,FALSE)</f>
        <v>07. Medio ambiente</v>
      </c>
      <c r="U943" s="45" t="s">
        <v>151</v>
      </c>
      <c r="V943" s="42" t="str">
        <f>VLOOKUP(Tabla1[[#This Row],[PROGRAMA]],Hoja1!A:B,2,FALSE)</f>
        <v>1721. Protección del medio ambiente</v>
      </c>
      <c r="W943" s="45">
        <v>22</v>
      </c>
      <c r="X943" s="45">
        <v>22706</v>
      </c>
    </row>
    <row r="944" spans="1:24" x14ac:dyDescent="0.25">
      <c r="A944" s="33">
        <v>220250005797</v>
      </c>
      <c r="B944" s="56" t="s">
        <v>349</v>
      </c>
      <c r="C944" s="34">
        <v>45743</v>
      </c>
      <c r="D944" s="33">
        <v>22025000469</v>
      </c>
      <c r="E944" s="56" t="s">
        <v>1594</v>
      </c>
      <c r="F944" s="35">
        <v>4585.8</v>
      </c>
      <c r="G944" s="56" t="s">
        <v>484</v>
      </c>
      <c r="H944" s="56" t="s">
        <v>2396</v>
      </c>
      <c r="I944" s="33">
        <v>220</v>
      </c>
      <c r="J944" s="56" t="s">
        <v>485</v>
      </c>
      <c r="K944" s="56" t="s">
        <v>427</v>
      </c>
      <c r="L944" s="56" t="s">
        <v>367</v>
      </c>
      <c r="M944" s="56" t="s">
        <v>354</v>
      </c>
      <c r="N944" s="56" t="s">
        <v>355</v>
      </c>
      <c r="O944" s="32" t="s">
        <v>305</v>
      </c>
      <c r="P944" s="32" t="s">
        <v>265</v>
      </c>
      <c r="Q944" s="45" t="s">
        <v>922</v>
      </c>
      <c r="R944" s="32" t="s">
        <v>254</v>
      </c>
      <c r="S944" s="45" t="s">
        <v>291</v>
      </c>
      <c r="T944" s="42" t="str">
        <f>VLOOKUP(Tabla1[[#This Row],[AREA]],Hoja1!A:B,2,FALSE)</f>
        <v>11. Salud pública y seguridad ciudadana</v>
      </c>
      <c r="U944" s="45" t="s">
        <v>141</v>
      </c>
      <c r="V944" s="42" t="str">
        <f>VLOOKUP(Tabla1[[#This Row],[PROGRAMA]],Hoja1!A:B,2,FALSE)</f>
        <v>1621. Recogida de residuos</v>
      </c>
      <c r="W944" s="45">
        <v>22</v>
      </c>
      <c r="X944" s="45">
        <v>22104</v>
      </c>
    </row>
    <row r="945" spans="1:24" x14ac:dyDescent="0.25">
      <c r="A945" s="33">
        <v>220250005685</v>
      </c>
      <c r="B945" s="56" t="s">
        <v>349</v>
      </c>
      <c r="C945" s="34">
        <v>45742</v>
      </c>
      <c r="D945" s="33">
        <v>22025002625</v>
      </c>
      <c r="E945" s="56" t="s">
        <v>1495</v>
      </c>
      <c r="F945" s="35">
        <v>366.45</v>
      </c>
      <c r="G945" s="56" t="s">
        <v>18</v>
      </c>
      <c r="H945" s="56" t="s">
        <v>2397</v>
      </c>
      <c r="I945" s="33">
        <v>220</v>
      </c>
      <c r="J945" s="56" t="s">
        <v>356</v>
      </c>
      <c r="K945" s="56" t="s">
        <v>356</v>
      </c>
      <c r="L945" s="56" t="s">
        <v>357</v>
      </c>
      <c r="M945" s="56" t="s">
        <v>458</v>
      </c>
      <c r="N945" s="56" t="s">
        <v>429</v>
      </c>
      <c r="O945" s="32" t="s">
        <v>310</v>
      </c>
      <c r="P945" s="32" t="s">
        <v>265</v>
      </c>
      <c r="Q945" s="45" t="s">
        <v>922</v>
      </c>
      <c r="R945" s="32" t="s">
        <v>254</v>
      </c>
      <c r="S945" s="45" t="s">
        <v>92</v>
      </c>
      <c r="T945" s="42" t="str">
        <f>VLOOKUP(Tabla1[[#This Row],[AREA]],Hoja1!A:B,2,FALSE)</f>
        <v>03. Participación ciudadana y deportes</v>
      </c>
      <c r="U945" s="45" t="s">
        <v>215</v>
      </c>
      <c r="V945" s="42" t="str">
        <f>VLOOKUP(Tabla1[[#This Row],[PROGRAMA]],Hoja1!A:B,2,FALSE)</f>
        <v>9241. Participación ciudadana</v>
      </c>
      <c r="W945" s="45">
        <v>21</v>
      </c>
      <c r="X945" s="45">
        <v>213</v>
      </c>
    </row>
    <row r="946" spans="1:24" x14ac:dyDescent="0.25">
      <c r="A946" s="33">
        <v>220249000916</v>
      </c>
      <c r="B946" s="56" t="s">
        <v>349</v>
      </c>
      <c r="C946" s="34">
        <v>45658</v>
      </c>
      <c r="D946" s="33">
        <v>22025002121</v>
      </c>
      <c r="E946" s="56" t="s">
        <v>1323</v>
      </c>
      <c r="F946" s="35">
        <v>359.37</v>
      </c>
      <c r="G946" s="56" t="s">
        <v>32</v>
      </c>
      <c r="H946" s="56" t="s">
        <v>2398</v>
      </c>
      <c r="I946" s="33">
        <v>220</v>
      </c>
      <c r="J946" s="56" t="s">
        <v>487</v>
      </c>
      <c r="K946" s="56" t="s">
        <v>411</v>
      </c>
      <c r="L946" s="56" t="s">
        <v>357</v>
      </c>
      <c r="M946" s="56" t="s">
        <v>458</v>
      </c>
      <c r="N946" s="56" t="s">
        <v>429</v>
      </c>
      <c r="O946" s="32" t="s">
        <v>310</v>
      </c>
      <c r="P946" s="32" t="s">
        <v>265</v>
      </c>
      <c r="Q946" s="45" t="s">
        <v>922</v>
      </c>
      <c r="R946" s="32" t="s">
        <v>254</v>
      </c>
      <c r="S946" s="45" t="s">
        <v>98</v>
      </c>
      <c r="T946" s="42" t="str">
        <f>VLOOKUP(Tabla1[[#This Row],[AREA]],Hoja1!A:B,2,FALSE)</f>
        <v>10. Personas mayores, familia y servicios sociales</v>
      </c>
      <c r="U946" s="45" t="s">
        <v>158</v>
      </c>
      <c r="V946" s="42" t="str">
        <f>VLOOKUP(Tabla1[[#This Row],[PROGRAMA]],Hoja1!A:B,2,FALSE)</f>
        <v>2314. Centro de programas juveniles</v>
      </c>
      <c r="W946" s="45">
        <v>21</v>
      </c>
      <c r="X946" s="45">
        <v>213</v>
      </c>
    </row>
    <row r="947" spans="1:24" x14ac:dyDescent="0.25">
      <c r="A947" s="33">
        <v>220250001124</v>
      </c>
      <c r="B947" s="56" t="s">
        <v>349</v>
      </c>
      <c r="C947" s="34">
        <v>45698</v>
      </c>
      <c r="D947" s="33">
        <v>22025001069</v>
      </c>
      <c r="E947" s="56" t="s">
        <v>1614</v>
      </c>
      <c r="F947" s="35">
        <v>350</v>
      </c>
      <c r="G947" s="56" t="s">
        <v>685</v>
      </c>
      <c r="H947" s="56" t="s">
        <v>2399</v>
      </c>
      <c r="I947" s="33">
        <v>220</v>
      </c>
      <c r="J947" s="56" t="s">
        <v>356</v>
      </c>
      <c r="K947" s="56" t="s">
        <v>356</v>
      </c>
      <c r="L947" s="56" t="s">
        <v>367</v>
      </c>
      <c r="M947" s="56" t="s">
        <v>458</v>
      </c>
      <c r="N947" s="56" t="s">
        <v>429</v>
      </c>
      <c r="O947" s="32" t="s">
        <v>310</v>
      </c>
      <c r="P947" s="32" t="s">
        <v>265</v>
      </c>
      <c r="Q947" s="45" t="s">
        <v>922</v>
      </c>
      <c r="R947" s="32" t="s">
        <v>254</v>
      </c>
      <c r="S947" s="45" t="s">
        <v>291</v>
      </c>
      <c r="T947" s="42" t="str">
        <f>VLOOKUP(Tabla1[[#This Row],[AREA]],Hoja1!A:B,2,FALSE)</f>
        <v>11. Salud pública y seguridad ciudadana</v>
      </c>
      <c r="U947" s="45" t="s">
        <v>164</v>
      </c>
      <c r="V947" s="42" t="str">
        <f>VLOOKUP(Tabla1[[#This Row],[PROGRAMA]],Hoja1!A:B,2,FALSE)</f>
        <v>3111. Protección de la salubridad pública</v>
      </c>
      <c r="W947" s="45">
        <v>22</v>
      </c>
      <c r="X947" s="45">
        <v>22199</v>
      </c>
    </row>
    <row r="948" spans="1:24" x14ac:dyDescent="0.25">
      <c r="A948" s="33">
        <v>220229000777</v>
      </c>
      <c r="B948" s="56" t="s">
        <v>349</v>
      </c>
      <c r="C948" s="34">
        <v>45658</v>
      </c>
      <c r="D948" s="33">
        <v>22025001589</v>
      </c>
      <c r="E948" s="56" t="s">
        <v>1455</v>
      </c>
      <c r="F948" s="35">
        <v>4537.5</v>
      </c>
      <c r="G948" s="56" t="s">
        <v>338</v>
      </c>
      <c r="H948" s="56" t="s">
        <v>511</v>
      </c>
      <c r="I948" s="33">
        <v>220</v>
      </c>
      <c r="J948" s="56" t="s">
        <v>352</v>
      </c>
      <c r="K948" s="56" t="s">
        <v>352</v>
      </c>
      <c r="L948" s="56" t="s">
        <v>357</v>
      </c>
      <c r="M948" s="56" t="s">
        <v>354</v>
      </c>
      <c r="N948" s="56" t="s">
        <v>355</v>
      </c>
      <c r="O948" s="32" t="s">
        <v>305</v>
      </c>
      <c r="P948" s="32" t="s">
        <v>265</v>
      </c>
      <c r="Q948" s="45" t="s">
        <v>922</v>
      </c>
      <c r="R948" s="32" t="s">
        <v>254</v>
      </c>
      <c r="S948" s="45" t="s">
        <v>95</v>
      </c>
      <c r="T948" s="42" t="str">
        <f>VLOOKUP(Tabla1[[#This Row],[AREA]],Hoja1!A:B,2,FALSE)</f>
        <v>07. Medio ambiente</v>
      </c>
      <c r="U948" s="45" t="s">
        <v>151</v>
      </c>
      <c r="V948" s="42" t="str">
        <f>VLOOKUP(Tabla1[[#This Row],[PROGRAMA]],Hoja1!A:B,2,FALSE)</f>
        <v>1721. Protección del medio ambiente</v>
      </c>
      <c r="W948" s="45">
        <v>22</v>
      </c>
      <c r="X948" s="45">
        <v>22799</v>
      </c>
    </row>
    <row r="949" spans="1:24" x14ac:dyDescent="0.25">
      <c r="A949" s="33">
        <v>220249000697</v>
      </c>
      <c r="B949" s="56" t="s">
        <v>349</v>
      </c>
      <c r="C949" s="34">
        <v>45658</v>
      </c>
      <c r="D949" s="33">
        <v>22025002319</v>
      </c>
      <c r="E949" s="56" t="s">
        <v>2401</v>
      </c>
      <c r="F949" s="35">
        <v>6492.28</v>
      </c>
      <c r="G949" s="56" t="s">
        <v>1093</v>
      </c>
      <c r="H949" s="56" t="s">
        <v>2402</v>
      </c>
      <c r="I949" s="33">
        <v>220</v>
      </c>
      <c r="J949" s="56" t="s">
        <v>427</v>
      </c>
      <c r="K949" s="56" t="s">
        <v>427</v>
      </c>
      <c r="L949" s="56" t="s">
        <v>367</v>
      </c>
      <c r="M949" s="56" t="s">
        <v>354</v>
      </c>
      <c r="N949" s="56" t="s">
        <v>355</v>
      </c>
      <c r="O949" s="32" t="s">
        <v>305</v>
      </c>
      <c r="P949" s="32" t="s">
        <v>265</v>
      </c>
      <c r="Q949" s="45" t="s">
        <v>922</v>
      </c>
      <c r="R949" s="32" t="s">
        <v>254</v>
      </c>
      <c r="S949" s="45" t="s">
        <v>290</v>
      </c>
      <c r="T949" s="42" t="str">
        <f>VLOOKUP(Tabla1[[#This Row],[AREA]],Hoja1!A:B,2,FALSE)</f>
        <v>05. Comercio, mercados y consumo</v>
      </c>
      <c r="U949" s="45" t="s">
        <v>198</v>
      </c>
      <c r="V949" s="42" t="str">
        <f>VLOOKUP(Tabla1[[#This Row],[PROGRAMA]],Hoja1!A:B,2,FALSE)</f>
        <v>4314. Actuaciones en materia de comercio minorista</v>
      </c>
      <c r="W949" s="45">
        <v>21</v>
      </c>
      <c r="X949" s="45">
        <v>213</v>
      </c>
    </row>
    <row r="950" spans="1:24" x14ac:dyDescent="0.25">
      <c r="A950" s="33">
        <v>220250005023</v>
      </c>
      <c r="B950" s="56" t="s">
        <v>495</v>
      </c>
      <c r="C950" s="34">
        <v>45737</v>
      </c>
      <c r="D950" s="33">
        <v>22025001372</v>
      </c>
      <c r="E950" s="56" t="s">
        <v>1433</v>
      </c>
      <c r="F950" s="35">
        <v>176.96</v>
      </c>
      <c r="G950" s="56" t="s">
        <v>379</v>
      </c>
      <c r="H950" s="56" t="s">
        <v>2403</v>
      </c>
      <c r="I950" s="33">
        <v>240</v>
      </c>
      <c r="J950" s="56" t="s">
        <v>356</v>
      </c>
      <c r="K950" s="56" t="s">
        <v>356</v>
      </c>
      <c r="L950" s="56" t="s">
        <v>367</v>
      </c>
      <c r="M950" s="56" t="s">
        <v>354</v>
      </c>
      <c r="N950" s="56" t="s">
        <v>355</v>
      </c>
      <c r="O950" s="32" t="s">
        <v>305</v>
      </c>
      <c r="P950" s="32" t="s">
        <v>265</v>
      </c>
      <c r="Q950" s="45" t="s">
        <v>922</v>
      </c>
      <c r="R950" s="32" t="s">
        <v>254</v>
      </c>
      <c r="S950" s="45" t="s">
        <v>89</v>
      </c>
      <c r="T950" s="42" t="str">
        <f>VLOOKUP(Tabla1[[#This Row],[AREA]],Hoja1!A:B,2,FALSE)</f>
        <v>01. Alcaldía</v>
      </c>
      <c r="U950" s="45" t="s">
        <v>212</v>
      </c>
      <c r="V950" s="42" t="str">
        <f>VLOOKUP(Tabla1[[#This Row],[PROGRAMA]],Hoja1!A:B,2,FALSE)</f>
        <v>9207. Gobierno y relaciones</v>
      </c>
      <c r="W950" s="45">
        <v>20</v>
      </c>
      <c r="X950" s="45">
        <v>203</v>
      </c>
    </row>
    <row r="951" spans="1:24" x14ac:dyDescent="0.25">
      <c r="A951" s="33">
        <v>220250001117</v>
      </c>
      <c r="B951" s="56" t="s">
        <v>349</v>
      </c>
      <c r="C951" s="34">
        <v>45698</v>
      </c>
      <c r="D951" s="33">
        <v>22025000187</v>
      </c>
      <c r="E951" s="56" t="s">
        <v>2404</v>
      </c>
      <c r="F951" s="35">
        <v>3876.53</v>
      </c>
      <c r="G951" s="56" t="s">
        <v>400</v>
      </c>
      <c r="H951" s="56" t="s">
        <v>2405</v>
      </c>
      <c r="I951" s="33">
        <v>220</v>
      </c>
      <c r="J951" s="56" t="s">
        <v>401</v>
      </c>
      <c r="K951" s="56" t="s">
        <v>352</v>
      </c>
      <c r="L951" s="56" t="s">
        <v>357</v>
      </c>
      <c r="M951" s="56" t="s">
        <v>458</v>
      </c>
      <c r="N951" s="56" t="s">
        <v>429</v>
      </c>
      <c r="O951" s="32" t="s">
        <v>310</v>
      </c>
      <c r="P951" s="32" t="s">
        <v>265</v>
      </c>
      <c r="Q951" s="45" t="s">
        <v>922</v>
      </c>
      <c r="R951" s="32" t="s">
        <v>254</v>
      </c>
      <c r="S951" s="45" t="s">
        <v>92</v>
      </c>
      <c r="T951" s="42" t="str">
        <f>VLOOKUP(Tabla1[[#This Row],[AREA]],Hoja1!A:B,2,FALSE)</f>
        <v>03. Participación ciudadana y deportes</v>
      </c>
      <c r="U951" s="45" t="s">
        <v>205</v>
      </c>
      <c r="V951" s="42" t="str">
        <f>VLOOKUP(Tabla1[[#This Row],[PROGRAMA]],Hoja1!A:B,2,FALSE)</f>
        <v>9200. Dirección del area de participación ciudadana y deportes</v>
      </c>
      <c r="W951" s="45">
        <v>22</v>
      </c>
      <c r="X951" s="45">
        <v>22699</v>
      </c>
    </row>
    <row r="952" spans="1:24" x14ac:dyDescent="0.25">
      <c r="A952" s="33">
        <v>220239000888</v>
      </c>
      <c r="B952" s="56" t="s">
        <v>349</v>
      </c>
      <c r="C952" s="34">
        <v>45658</v>
      </c>
      <c r="D952" s="33">
        <v>22025001751</v>
      </c>
      <c r="E952" s="56" t="s">
        <v>1543</v>
      </c>
      <c r="F952" s="35">
        <v>347.9</v>
      </c>
      <c r="G952" s="56" t="s">
        <v>493</v>
      </c>
      <c r="H952" s="56" t="s">
        <v>2406</v>
      </c>
      <c r="I952" s="33">
        <v>220</v>
      </c>
      <c r="J952" s="56" t="s">
        <v>403</v>
      </c>
      <c r="K952" s="56" t="s">
        <v>403</v>
      </c>
      <c r="L952" s="56" t="s">
        <v>367</v>
      </c>
      <c r="M952" s="56" t="s">
        <v>354</v>
      </c>
      <c r="N952" s="56" t="s">
        <v>355</v>
      </c>
      <c r="O952" s="32" t="s">
        <v>305</v>
      </c>
      <c r="P952" s="32" t="s">
        <v>265</v>
      </c>
      <c r="Q952" s="45" t="s">
        <v>922</v>
      </c>
      <c r="R952" s="32" t="s">
        <v>254</v>
      </c>
      <c r="S952" s="45" t="s">
        <v>89</v>
      </c>
      <c r="T952" s="42" t="str">
        <f>VLOOKUP(Tabla1[[#This Row],[AREA]],Hoja1!A:B,2,FALSE)</f>
        <v>01. Alcaldía</v>
      </c>
      <c r="U952" s="45" t="s">
        <v>208</v>
      </c>
      <c r="V952" s="42" t="str">
        <f>VLOOKUP(Tabla1[[#This Row],[PROGRAMA]],Hoja1!A:B,2,FALSE)</f>
        <v>9203. Unidad de régimen interior</v>
      </c>
      <c r="W952" s="45">
        <v>22</v>
      </c>
      <c r="X952" s="45">
        <v>22000</v>
      </c>
    </row>
    <row r="953" spans="1:24" x14ac:dyDescent="0.25">
      <c r="A953" s="33">
        <v>220250001255</v>
      </c>
      <c r="B953" s="56" t="s">
        <v>349</v>
      </c>
      <c r="C953" s="34">
        <v>45700</v>
      </c>
      <c r="D953" s="33">
        <v>22025001303</v>
      </c>
      <c r="E953" s="56" t="s">
        <v>1534</v>
      </c>
      <c r="F953" s="35">
        <v>344.85</v>
      </c>
      <c r="G953" s="56" t="s">
        <v>537</v>
      </c>
      <c r="H953" s="56" t="s">
        <v>2407</v>
      </c>
      <c r="I953" s="33">
        <v>220</v>
      </c>
      <c r="J953" s="56" t="s">
        <v>356</v>
      </c>
      <c r="K953" s="56" t="s">
        <v>356</v>
      </c>
      <c r="L953" s="56" t="s">
        <v>357</v>
      </c>
      <c r="M953" s="56" t="s">
        <v>458</v>
      </c>
      <c r="N953" s="56" t="s">
        <v>429</v>
      </c>
      <c r="O953" s="32" t="s">
        <v>310</v>
      </c>
      <c r="P953" s="32" t="s">
        <v>265</v>
      </c>
      <c r="Q953" s="45" t="s">
        <v>922</v>
      </c>
      <c r="R953" s="32" t="s">
        <v>254</v>
      </c>
      <c r="S953" s="45" t="s">
        <v>92</v>
      </c>
      <c r="T953" s="42" t="str">
        <f>VLOOKUP(Tabla1[[#This Row],[AREA]],Hoja1!A:B,2,FALSE)</f>
        <v>03. Participación ciudadana y deportes</v>
      </c>
      <c r="U953" s="45" t="s">
        <v>215</v>
      </c>
      <c r="V953" s="42" t="str">
        <f>VLOOKUP(Tabla1[[#This Row],[PROGRAMA]],Hoja1!A:B,2,FALSE)</f>
        <v>9241. Participación ciudadana</v>
      </c>
      <c r="W953" s="45">
        <v>21</v>
      </c>
      <c r="X953" s="45">
        <v>212</v>
      </c>
    </row>
    <row r="954" spans="1:24" x14ac:dyDescent="0.25">
      <c r="A954" s="33">
        <v>220250006769</v>
      </c>
      <c r="B954" s="56" t="s">
        <v>526</v>
      </c>
      <c r="C954" s="34">
        <v>45744</v>
      </c>
      <c r="D954" s="33">
        <v>22025001124</v>
      </c>
      <c r="E954" s="56" t="s">
        <v>1237</v>
      </c>
      <c r="F954" s="35">
        <v>701.8</v>
      </c>
      <c r="G954" s="56" t="s">
        <v>601</v>
      </c>
      <c r="H954" s="56" t="s">
        <v>2408</v>
      </c>
      <c r="I954" s="33">
        <v>300</v>
      </c>
      <c r="J954" s="56" t="s">
        <v>356</v>
      </c>
      <c r="K954" s="56" t="s">
        <v>356</v>
      </c>
      <c r="L954" s="56" t="s">
        <v>367</v>
      </c>
      <c r="M954" s="56" t="s">
        <v>354</v>
      </c>
      <c r="N954" s="56" t="s">
        <v>355</v>
      </c>
      <c r="O954" s="32" t="s">
        <v>309</v>
      </c>
      <c r="P954" s="32" t="s">
        <v>265</v>
      </c>
      <c r="Q954" s="45" t="s">
        <v>922</v>
      </c>
      <c r="R954" s="32" t="s">
        <v>254</v>
      </c>
      <c r="S954" s="45" t="s">
        <v>291</v>
      </c>
      <c r="T954" s="42" t="str">
        <f>VLOOKUP(Tabla1[[#This Row],[AREA]],Hoja1!A:B,2,FALSE)</f>
        <v>11. Salud pública y seguridad ciudadana</v>
      </c>
      <c r="U954" s="45" t="s">
        <v>141</v>
      </c>
      <c r="V954" s="42" t="str">
        <f>VLOOKUP(Tabla1[[#This Row],[PROGRAMA]],Hoja1!A:B,2,FALSE)</f>
        <v>1621. Recogida de residuos</v>
      </c>
      <c r="W954" s="45">
        <v>21</v>
      </c>
      <c r="X954" s="45">
        <v>214</v>
      </c>
    </row>
    <row r="955" spans="1:24" x14ac:dyDescent="0.25">
      <c r="A955" s="33">
        <v>220250006391</v>
      </c>
      <c r="B955" s="56" t="s">
        <v>526</v>
      </c>
      <c r="C955" s="34">
        <v>45744</v>
      </c>
      <c r="D955" s="33">
        <v>22025001125</v>
      </c>
      <c r="E955" s="56" t="s">
        <v>1269</v>
      </c>
      <c r="F955" s="35">
        <v>816.75</v>
      </c>
      <c r="G955" s="56" t="s">
        <v>601</v>
      </c>
      <c r="H955" s="56" t="s">
        <v>2409</v>
      </c>
      <c r="I955" s="33">
        <v>300</v>
      </c>
      <c r="J955" s="56" t="s">
        <v>356</v>
      </c>
      <c r="K955" s="56" t="s">
        <v>356</v>
      </c>
      <c r="L955" s="56" t="s">
        <v>367</v>
      </c>
      <c r="M955" s="56" t="s">
        <v>354</v>
      </c>
      <c r="N955" s="56" t="s">
        <v>355</v>
      </c>
      <c r="O955" s="32" t="s">
        <v>309</v>
      </c>
      <c r="P955" s="32" t="s">
        <v>265</v>
      </c>
      <c r="Q955" s="45" t="s">
        <v>922</v>
      </c>
      <c r="R955" s="32" t="s">
        <v>254</v>
      </c>
      <c r="S955" s="45" t="s">
        <v>291</v>
      </c>
      <c r="T955" s="42" t="str">
        <f>VLOOKUP(Tabla1[[#This Row],[AREA]],Hoja1!A:B,2,FALSE)</f>
        <v>11. Salud pública y seguridad ciudadana</v>
      </c>
      <c r="U955" s="45" t="s">
        <v>141</v>
      </c>
      <c r="V955" s="42" t="str">
        <f>VLOOKUP(Tabla1[[#This Row],[PROGRAMA]],Hoja1!A:B,2,FALSE)</f>
        <v>1621. Recogida de residuos</v>
      </c>
      <c r="W955" s="45">
        <v>22</v>
      </c>
      <c r="X955" s="45">
        <v>22103</v>
      </c>
    </row>
    <row r="956" spans="1:24" x14ac:dyDescent="0.25">
      <c r="A956" s="33">
        <v>220250005358</v>
      </c>
      <c r="B956" s="56" t="s">
        <v>349</v>
      </c>
      <c r="C956" s="34">
        <v>45741</v>
      </c>
      <c r="D956" s="33">
        <v>22025003194</v>
      </c>
      <c r="E956" s="56" t="s">
        <v>1623</v>
      </c>
      <c r="F956" s="35">
        <v>330</v>
      </c>
      <c r="G956" s="56" t="s">
        <v>2410</v>
      </c>
      <c r="H956" s="56" t="s">
        <v>2411</v>
      </c>
      <c r="I956" s="33">
        <v>220</v>
      </c>
      <c r="J956" s="56" t="s">
        <v>356</v>
      </c>
      <c r="K956" s="56" t="s">
        <v>356</v>
      </c>
      <c r="L956" s="56" t="s">
        <v>367</v>
      </c>
      <c r="M956" s="56" t="s">
        <v>458</v>
      </c>
      <c r="N956" s="56" t="s">
        <v>429</v>
      </c>
      <c r="O956" s="32" t="s">
        <v>310</v>
      </c>
      <c r="P956" s="32" t="s">
        <v>265</v>
      </c>
      <c r="Q956" s="45" t="s">
        <v>922</v>
      </c>
      <c r="R956" s="32" t="s">
        <v>254</v>
      </c>
      <c r="S956" s="45" t="s">
        <v>291</v>
      </c>
      <c r="T956" s="42" t="str">
        <f>VLOOKUP(Tabla1[[#This Row],[AREA]],Hoja1!A:B,2,FALSE)</f>
        <v>11. Salud pública y seguridad ciudadana</v>
      </c>
      <c r="U956" s="45" t="s">
        <v>135</v>
      </c>
      <c r="V956" s="42" t="str">
        <f>VLOOKUP(Tabla1[[#This Row],[PROGRAMA]],Hoja1!A:B,2,FALSE)</f>
        <v>1361. Prevención y extinción de incencios</v>
      </c>
      <c r="W956" s="45">
        <v>22</v>
      </c>
      <c r="X956" s="45">
        <v>22199</v>
      </c>
    </row>
    <row r="957" spans="1:24" x14ac:dyDescent="0.25">
      <c r="A957" s="33">
        <v>220250005341</v>
      </c>
      <c r="B957" s="56" t="s">
        <v>349</v>
      </c>
      <c r="C957" s="34">
        <v>45741</v>
      </c>
      <c r="D957" s="33">
        <v>22025002867</v>
      </c>
      <c r="E957" s="56" t="s">
        <v>1623</v>
      </c>
      <c r="F957" s="35">
        <v>327.61</v>
      </c>
      <c r="G957" s="56" t="s">
        <v>630</v>
      </c>
      <c r="H957" s="56" t="s">
        <v>2412</v>
      </c>
      <c r="I957" s="33">
        <v>220</v>
      </c>
      <c r="J957" s="56" t="s">
        <v>356</v>
      </c>
      <c r="K957" s="56" t="s">
        <v>356</v>
      </c>
      <c r="L957" s="56" t="s">
        <v>367</v>
      </c>
      <c r="M957" s="56" t="s">
        <v>458</v>
      </c>
      <c r="N957" s="56" t="s">
        <v>429</v>
      </c>
      <c r="O957" s="32" t="s">
        <v>310</v>
      </c>
      <c r="P957" s="32" t="s">
        <v>265</v>
      </c>
      <c r="Q957" s="45" t="s">
        <v>922</v>
      </c>
      <c r="R957" s="32" t="s">
        <v>254</v>
      </c>
      <c r="S957" s="45" t="s">
        <v>291</v>
      </c>
      <c r="T957" s="42" t="str">
        <f>VLOOKUP(Tabla1[[#This Row],[AREA]],Hoja1!A:B,2,FALSE)</f>
        <v>11. Salud pública y seguridad ciudadana</v>
      </c>
      <c r="U957" s="45" t="s">
        <v>135</v>
      </c>
      <c r="V957" s="42" t="str">
        <f>VLOOKUP(Tabla1[[#This Row],[PROGRAMA]],Hoja1!A:B,2,FALSE)</f>
        <v>1361. Prevención y extinción de incencios</v>
      </c>
      <c r="W957" s="45">
        <v>22</v>
      </c>
      <c r="X957" s="45">
        <v>22199</v>
      </c>
    </row>
    <row r="958" spans="1:24" x14ac:dyDescent="0.25">
      <c r="A958" s="33">
        <v>220250001114</v>
      </c>
      <c r="B958" s="56" t="s">
        <v>349</v>
      </c>
      <c r="C958" s="34">
        <v>45698</v>
      </c>
      <c r="D958" s="33">
        <v>22025001059</v>
      </c>
      <c r="E958" s="56" t="s">
        <v>1714</v>
      </c>
      <c r="F958" s="35">
        <v>327.60000000000002</v>
      </c>
      <c r="G958" s="56" t="s">
        <v>317</v>
      </c>
      <c r="H958" s="56" t="s">
        <v>2413</v>
      </c>
      <c r="I958" s="33">
        <v>220</v>
      </c>
      <c r="J958" s="56" t="s">
        <v>352</v>
      </c>
      <c r="K958" s="56" t="s">
        <v>352</v>
      </c>
      <c r="L958" s="56" t="s">
        <v>367</v>
      </c>
      <c r="M958" s="56" t="s">
        <v>458</v>
      </c>
      <c r="N958" s="56" t="s">
        <v>429</v>
      </c>
      <c r="O958" s="32" t="s">
        <v>310</v>
      </c>
      <c r="P958" s="32" t="s">
        <v>265</v>
      </c>
      <c r="Q958" s="45" t="s">
        <v>922</v>
      </c>
      <c r="R958" s="32" t="s">
        <v>254</v>
      </c>
      <c r="S958" s="45" t="s">
        <v>89</v>
      </c>
      <c r="T958" s="42" t="str">
        <f>VLOOKUP(Tabla1[[#This Row],[AREA]],Hoja1!A:B,2,FALSE)</f>
        <v>01. Alcaldía</v>
      </c>
      <c r="U958" s="45" t="s">
        <v>211</v>
      </c>
      <c r="V958" s="42" t="str">
        <f>VLOOKUP(Tabla1[[#This Row],[PROGRAMA]],Hoja1!A:B,2,FALSE)</f>
        <v>9206. Archivo municipal</v>
      </c>
      <c r="W958" s="45">
        <v>22</v>
      </c>
      <c r="X958" s="45">
        <v>22001</v>
      </c>
    </row>
    <row r="959" spans="1:24" x14ac:dyDescent="0.25">
      <c r="A959" s="33">
        <v>220250003719</v>
      </c>
      <c r="B959" s="56" t="s">
        <v>526</v>
      </c>
      <c r="C959" s="34">
        <v>45729</v>
      </c>
      <c r="D959" s="33">
        <v>22025001349</v>
      </c>
      <c r="E959" s="56" t="s">
        <v>1971</v>
      </c>
      <c r="F959" s="35">
        <v>27.42</v>
      </c>
      <c r="G959" s="56" t="s">
        <v>961</v>
      </c>
      <c r="H959" s="56" t="s">
        <v>2414</v>
      </c>
      <c r="I959" s="33">
        <v>300</v>
      </c>
      <c r="J959" s="56" t="s">
        <v>356</v>
      </c>
      <c r="K959" s="56" t="s">
        <v>356</v>
      </c>
      <c r="L959" s="56" t="s">
        <v>367</v>
      </c>
      <c r="M959" s="56" t="s">
        <v>354</v>
      </c>
      <c r="N959" s="56" t="s">
        <v>355</v>
      </c>
      <c r="O959" s="32" t="s">
        <v>309</v>
      </c>
      <c r="P959" s="32" t="s">
        <v>265</v>
      </c>
      <c r="Q959" s="45" t="s">
        <v>922</v>
      </c>
      <c r="R959" s="32" t="s">
        <v>254</v>
      </c>
      <c r="S959" s="45" t="s">
        <v>91</v>
      </c>
      <c r="T959" s="42" t="str">
        <f>VLOOKUP(Tabla1[[#This Row],[AREA]],Hoja1!A:B,2,FALSE)</f>
        <v>02. Urbanismo y vivienda</v>
      </c>
      <c r="U959" s="45" t="s">
        <v>220</v>
      </c>
      <c r="V959" s="42" t="str">
        <f>VLOOKUP(Tabla1[[#This Row],[PROGRAMA]],Hoja1!A:B,2,FALSE)</f>
        <v>9332. Mantenimiento de edificios e instalaciones municipales</v>
      </c>
      <c r="W959" s="45">
        <v>21</v>
      </c>
      <c r="X959" s="45">
        <v>214</v>
      </c>
    </row>
    <row r="960" spans="1:24" x14ac:dyDescent="0.25">
      <c r="A960" s="33">
        <v>220250006753</v>
      </c>
      <c r="B960" s="56" t="s">
        <v>526</v>
      </c>
      <c r="C960" s="34">
        <v>45744</v>
      </c>
      <c r="D960" s="33">
        <v>22025001124</v>
      </c>
      <c r="E960" s="56" t="s">
        <v>1237</v>
      </c>
      <c r="F960" s="35">
        <v>44.77</v>
      </c>
      <c r="G960" s="56" t="s">
        <v>686</v>
      </c>
      <c r="H960" s="56" t="s">
        <v>2415</v>
      </c>
      <c r="I960" s="33">
        <v>300</v>
      </c>
      <c r="J960" s="56" t="s">
        <v>356</v>
      </c>
      <c r="K960" s="56" t="s">
        <v>356</v>
      </c>
      <c r="L960" s="56" t="s">
        <v>367</v>
      </c>
      <c r="M960" s="56" t="s">
        <v>354</v>
      </c>
      <c r="N960" s="56" t="s">
        <v>355</v>
      </c>
      <c r="O960" s="32" t="s">
        <v>309</v>
      </c>
      <c r="P960" s="32" t="s">
        <v>265</v>
      </c>
      <c r="Q960" s="45" t="s">
        <v>922</v>
      </c>
      <c r="R960" s="32" t="s">
        <v>254</v>
      </c>
      <c r="S960" s="45" t="s">
        <v>291</v>
      </c>
      <c r="T960" s="42" t="str">
        <f>VLOOKUP(Tabla1[[#This Row],[AREA]],Hoja1!A:B,2,FALSE)</f>
        <v>11. Salud pública y seguridad ciudadana</v>
      </c>
      <c r="U960" s="45" t="s">
        <v>141</v>
      </c>
      <c r="V960" s="42" t="str">
        <f>VLOOKUP(Tabla1[[#This Row],[PROGRAMA]],Hoja1!A:B,2,FALSE)</f>
        <v>1621. Recogida de residuos</v>
      </c>
      <c r="W960" s="45">
        <v>21</v>
      </c>
      <c r="X960" s="45">
        <v>214</v>
      </c>
    </row>
    <row r="961" spans="1:24" x14ac:dyDescent="0.25">
      <c r="A961" s="33">
        <v>220250006387</v>
      </c>
      <c r="B961" s="56" t="s">
        <v>526</v>
      </c>
      <c r="C961" s="34">
        <v>45744</v>
      </c>
      <c r="D961" s="33">
        <v>22025001124</v>
      </c>
      <c r="E961" s="56" t="s">
        <v>1237</v>
      </c>
      <c r="F961" s="35">
        <v>146.41</v>
      </c>
      <c r="G961" s="56" t="s">
        <v>686</v>
      </c>
      <c r="H961" s="56" t="s">
        <v>2416</v>
      </c>
      <c r="I961" s="33">
        <v>300</v>
      </c>
      <c r="J961" s="56" t="s">
        <v>356</v>
      </c>
      <c r="K961" s="56" t="s">
        <v>356</v>
      </c>
      <c r="L961" s="56" t="s">
        <v>367</v>
      </c>
      <c r="M961" s="56" t="s">
        <v>354</v>
      </c>
      <c r="N961" s="56" t="s">
        <v>355</v>
      </c>
      <c r="O961" s="32" t="s">
        <v>309</v>
      </c>
      <c r="P961" s="32" t="s">
        <v>265</v>
      </c>
      <c r="Q961" s="45" t="s">
        <v>922</v>
      </c>
      <c r="R961" s="32" t="s">
        <v>254</v>
      </c>
      <c r="S961" s="45" t="s">
        <v>291</v>
      </c>
      <c r="T961" s="42" t="str">
        <f>VLOOKUP(Tabla1[[#This Row],[AREA]],Hoja1!A:B,2,FALSE)</f>
        <v>11. Salud pública y seguridad ciudadana</v>
      </c>
      <c r="U961" s="45" t="s">
        <v>141</v>
      </c>
      <c r="V961" s="42" t="str">
        <f>VLOOKUP(Tabla1[[#This Row],[PROGRAMA]],Hoja1!A:B,2,FALSE)</f>
        <v>1621. Recogida de residuos</v>
      </c>
      <c r="W961" s="45">
        <v>21</v>
      </c>
      <c r="X961" s="45">
        <v>214</v>
      </c>
    </row>
    <row r="962" spans="1:24" x14ac:dyDescent="0.25">
      <c r="A962" s="33">
        <v>220250006799</v>
      </c>
      <c r="B962" s="56" t="s">
        <v>526</v>
      </c>
      <c r="C962" s="34">
        <v>45744</v>
      </c>
      <c r="D962" s="33">
        <v>22025001124</v>
      </c>
      <c r="E962" s="56" t="s">
        <v>1237</v>
      </c>
      <c r="F962" s="35">
        <v>515.46</v>
      </c>
      <c r="G962" s="56" t="s">
        <v>686</v>
      </c>
      <c r="H962" s="56" t="s">
        <v>2417</v>
      </c>
      <c r="I962" s="33">
        <v>300</v>
      </c>
      <c r="J962" s="56" t="s">
        <v>356</v>
      </c>
      <c r="K962" s="56" t="s">
        <v>356</v>
      </c>
      <c r="L962" s="56" t="s">
        <v>367</v>
      </c>
      <c r="M962" s="56" t="s">
        <v>354</v>
      </c>
      <c r="N962" s="56" t="s">
        <v>355</v>
      </c>
      <c r="O962" s="32" t="s">
        <v>309</v>
      </c>
      <c r="P962" s="32" t="s">
        <v>265</v>
      </c>
      <c r="Q962" s="45" t="s">
        <v>922</v>
      </c>
      <c r="R962" s="32" t="s">
        <v>254</v>
      </c>
      <c r="S962" s="45" t="s">
        <v>291</v>
      </c>
      <c r="T962" s="42" t="str">
        <f>VLOOKUP(Tabla1[[#This Row],[AREA]],Hoja1!A:B,2,FALSE)</f>
        <v>11. Salud pública y seguridad ciudadana</v>
      </c>
      <c r="U962" s="45" t="s">
        <v>141</v>
      </c>
      <c r="V962" s="42" t="str">
        <f>VLOOKUP(Tabla1[[#This Row],[PROGRAMA]],Hoja1!A:B,2,FALSE)</f>
        <v>1621. Recogida de residuos</v>
      </c>
      <c r="W962" s="45">
        <v>21</v>
      </c>
      <c r="X962" s="45">
        <v>214</v>
      </c>
    </row>
    <row r="963" spans="1:24" x14ac:dyDescent="0.25">
      <c r="A963" s="33">
        <v>220250006767</v>
      </c>
      <c r="B963" s="56" t="s">
        <v>526</v>
      </c>
      <c r="C963" s="34">
        <v>45744</v>
      </c>
      <c r="D963" s="33">
        <v>22025001124</v>
      </c>
      <c r="E963" s="56" t="s">
        <v>1237</v>
      </c>
      <c r="F963" s="35">
        <v>1385.45</v>
      </c>
      <c r="G963" s="56" t="s">
        <v>686</v>
      </c>
      <c r="H963" s="56" t="s">
        <v>2418</v>
      </c>
      <c r="I963" s="33">
        <v>300</v>
      </c>
      <c r="J963" s="56" t="s">
        <v>356</v>
      </c>
      <c r="K963" s="56" t="s">
        <v>356</v>
      </c>
      <c r="L963" s="56" t="s">
        <v>367</v>
      </c>
      <c r="M963" s="56" t="s">
        <v>354</v>
      </c>
      <c r="N963" s="56" t="s">
        <v>355</v>
      </c>
      <c r="O963" s="32" t="s">
        <v>309</v>
      </c>
      <c r="P963" s="32" t="s">
        <v>265</v>
      </c>
      <c r="Q963" s="45" t="s">
        <v>922</v>
      </c>
      <c r="R963" s="32" t="s">
        <v>254</v>
      </c>
      <c r="S963" s="45" t="s">
        <v>291</v>
      </c>
      <c r="T963" s="42" t="str">
        <f>VLOOKUP(Tabla1[[#This Row],[AREA]],Hoja1!A:B,2,FALSE)</f>
        <v>11. Salud pública y seguridad ciudadana</v>
      </c>
      <c r="U963" s="45" t="s">
        <v>141</v>
      </c>
      <c r="V963" s="42" t="str">
        <f>VLOOKUP(Tabla1[[#This Row],[PROGRAMA]],Hoja1!A:B,2,FALSE)</f>
        <v>1621. Recogida de residuos</v>
      </c>
      <c r="W963" s="45">
        <v>21</v>
      </c>
      <c r="X963" s="45">
        <v>214</v>
      </c>
    </row>
    <row r="964" spans="1:24" x14ac:dyDescent="0.25">
      <c r="A964" s="33">
        <v>220250006493</v>
      </c>
      <c r="B964" s="56" t="s">
        <v>526</v>
      </c>
      <c r="C964" s="34">
        <v>45744</v>
      </c>
      <c r="D964" s="33">
        <v>22025001124</v>
      </c>
      <c r="E964" s="56" t="s">
        <v>1237</v>
      </c>
      <c r="F964" s="35">
        <v>1537.91</v>
      </c>
      <c r="G964" s="56" t="s">
        <v>686</v>
      </c>
      <c r="H964" s="56" t="s">
        <v>2419</v>
      </c>
      <c r="I964" s="33">
        <v>300</v>
      </c>
      <c r="J964" s="56" t="s">
        <v>356</v>
      </c>
      <c r="K964" s="56" t="s">
        <v>356</v>
      </c>
      <c r="L964" s="56" t="s">
        <v>367</v>
      </c>
      <c r="M964" s="56" t="s">
        <v>354</v>
      </c>
      <c r="N964" s="56" t="s">
        <v>355</v>
      </c>
      <c r="O964" s="32" t="s">
        <v>309</v>
      </c>
      <c r="P964" s="32" t="s">
        <v>265</v>
      </c>
      <c r="Q964" s="45" t="s">
        <v>922</v>
      </c>
      <c r="R964" s="32" t="s">
        <v>254</v>
      </c>
      <c r="S964" s="45" t="s">
        <v>291</v>
      </c>
      <c r="T964" s="42" t="str">
        <f>VLOOKUP(Tabla1[[#This Row],[AREA]],Hoja1!A:B,2,FALSE)</f>
        <v>11. Salud pública y seguridad ciudadana</v>
      </c>
      <c r="U964" s="45" t="s">
        <v>141</v>
      </c>
      <c r="V964" s="42" t="str">
        <f>VLOOKUP(Tabla1[[#This Row],[PROGRAMA]],Hoja1!A:B,2,FALSE)</f>
        <v>1621. Recogida de residuos</v>
      </c>
      <c r="W964" s="45">
        <v>21</v>
      </c>
      <c r="X964" s="45">
        <v>214</v>
      </c>
    </row>
    <row r="965" spans="1:24" x14ac:dyDescent="0.25">
      <c r="A965" s="33">
        <v>220249000855</v>
      </c>
      <c r="B965" s="56" t="s">
        <v>349</v>
      </c>
      <c r="C965" s="34">
        <v>45658</v>
      </c>
      <c r="D965" s="33">
        <v>22025002073</v>
      </c>
      <c r="E965" s="56" t="s">
        <v>1323</v>
      </c>
      <c r="F965" s="35">
        <v>325.73</v>
      </c>
      <c r="G965" s="56" t="s">
        <v>16</v>
      </c>
      <c r="H965" s="56" t="s">
        <v>2420</v>
      </c>
      <c r="I965" s="33">
        <v>220</v>
      </c>
      <c r="J965" s="56" t="s">
        <v>356</v>
      </c>
      <c r="K965" s="56" t="s">
        <v>356</v>
      </c>
      <c r="L965" s="56" t="s">
        <v>357</v>
      </c>
      <c r="M965" s="56" t="s">
        <v>458</v>
      </c>
      <c r="N965" s="56" t="s">
        <v>429</v>
      </c>
      <c r="O965" s="32" t="s">
        <v>310</v>
      </c>
      <c r="P965" s="32" t="s">
        <v>265</v>
      </c>
      <c r="Q965" s="45" t="s">
        <v>922</v>
      </c>
      <c r="R965" s="32" t="s">
        <v>254</v>
      </c>
      <c r="S965" s="45" t="s">
        <v>98</v>
      </c>
      <c r="T965" s="42" t="str">
        <f>VLOOKUP(Tabla1[[#This Row],[AREA]],Hoja1!A:B,2,FALSE)</f>
        <v>10. Personas mayores, familia y servicios sociales</v>
      </c>
      <c r="U965" s="45" t="s">
        <v>158</v>
      </c>
      <c r="V965" s="42" t="str">
        <f>VLOOKUP(Tabla1[[#This Row],[PROGRAMA]],Hoja1!A:B,2,FALSE)</f>
        <v>2314. Centro de programas juveniles</v>
      </c>
      <c r="W965" s="45">
        <v>21</v>
      </c>
      <c r="X965" s="45">
        <v>213</v>
      </c>
    </row>
    <row r="966" spans="1:24" x14ac:dyDescent="0.25">
      <c r="A966" s="33">
        <v>220250001119</v>
      </c>
      <c r="B966" s="56" t="s">
        <v>349</v>
      </c>
      <c r="C966" s="34">
        <v>45698</v>
      </c>
      <c r="D966" s="33">
        <v>22025001066</v>
      </c>
      <c r="E966" s="56" t="s">
        <v>1733</v>
      </c>
      <c r="F966" s="35">
        <v>323.36</v>
      </c>
      <c r="G966" s="56" t="s">
        <v>66</v>
      </c>
      <c r="H966" s="56" t="s">
        <v>2421</v>
      </c>
      <c r="I966" s="33">
        <v>220</v>
      </c>
      <c r="J966" s="56" t="s">
        <v>427</v>
      </c>
      <c r="K966" s="56" t="s">
        <v>427</v>
      </c>
      <c r="L966" s="56" t="s">
        <v>367</v>
      </c>
      <c r="M966" s="56" t="s">
        <v>458</v>
      </c>
      <c r="N966" s="56" t="s">
        <v>429</v>
      </c>
      <c r="O966" s="32" t="s">
        <v>310</v>
      </c>
      <c r="P966" s="32" t="s">
        <v>265</v>
      </c>
      <c r="Q966" s="45" t="s">
        <v>922</v>
      </c>
      <c r="R966" s="32" t="s">
        <v>254</v>
      </c>
      <c r="S966" s="45" t="s">
        <v>291</v>
      </c>
      <c r="T966" s="42" t="str">
        <f>VLOOKUP(Tabla1[[#This Row],[AREA]],Hoja1!A:B,2,FALSE)</f>
        <v>11. Salud pública y seguridad ciudadana</v>
      </c>
      <c r="U966" s="45" t="s">
        <v>129</v>
      </c>
      <c r="V966" s="42" t="str">
        <f>VLOOKUP(Tabla1[[#This Row],[PROGRAMA]],Hoja1!A:B,2,FALSE)</f>
        <v>1321. Policía municipal</v>
      </c>
      <c r="W966" s="45">
        <v>22</v>
      </c>
      <c r="X966" s="45">
        <v>22699</v>
      </c>
    </row>
    <row r="967" spans="1:24" x14ac:dyDescent="0.25">
      <c r="A967" s="33">
        <v>220250001280</v>
      </c>
      <c r="B967" s="56" t="s">
        <v>349</v>
      </c>
      <c r="C967" s="34">
        <v>45702</v>
      </c>
      <c r="D967" s="33">
        <v>22025001284</v>
      </c>
      <c r="E967" s="56" t="s">
        <v>2310</v>
      </c>
      <c r="F967" s="35">
        <v>319.44</v>
      </c>
      <c r="G967" s="56" t="s">
        <v>997</v>
      </c>
      <c r="H967" s="56" t="s">
        <v>2422</v>
      </c>
      <c r="I967" s="33">
        <v>220</v>
      </c>
      <c r="J967" s="56" t="s">
        <v>998</v>
      </c>
      <c r="K967" s="56" t="s">
        <v>985</v>
      </c>
      <c r="L967" s="56" t="s">
        <v>367</v>
      </c>
      <c r="M967" s="56" t="s">
        <v>458</v>
      </c>
      <c r="N967" s="56" t="s">
        <v>429</v>
      </c>
      <c r="O967" s="32" t="s">
        <v>310</v>
      </c>
      <c r="P967" s="32" t="s">
        <v>265</v>
      </c>
      <c r="Q967" s="45" t="s">
        <v>922</v>
      </c>
      <c r="R967" s="32" t="s">
        <v>254</v>
      </c>
      <c r="S967" s="45" t="s">
        <v>95</v>
      </c>
      <c r="T967" s="42" t="str">
        <f>VLOOKUP(Tabla1[[#This Row],[AREA]],Hoja1!A:B,2,FALSE)</f>
        <v>07. Medio ambiente</v>
      </c>
      <c r="U967" s="45" t="s">
        <v>149</v>
      </c>
      <c r="V967" s="42" t="str">
        <f>VLOOKUP(Tabla1[[#This Row],[PROGRAMA]],Hoja1!A:B,2,FALSE)</f>
        <v>1711. Parques y jardines</v>
      </c>
      <c r="W967" s="45">
        <v>22</v>
      </c>
      <c r="X967" s="45">
        <v>22199</v>
      </c>
    </row>
    <row r="968" spans="1:24" x14ac:dyDescent="0.25">
      <c r="A968" s="33">
        <v>220249000012</v>
      </c>
      <c r="B968" s="56" t="s">
        <v>349</v>
      </c>
      <c r="C968" s="34">
        <v>45658</v>
      </c>
      <c r="D968" s="33">
        <v>22025002231</v>
      </c>
      <c r="E968" s="56" t="s">
        <v>2423</v>
      </c>
      <c r="F968" s="35">
        <v>3827.21</v>
      </c>
      <c r="G968" s="56" t="s">
        <v>883</v>
      </c>
      <c r="H968" s="56" t="s">
        <v>2424</v>
      </c>
      <c r="I968" s="33">
        <v>220</v>
      </c>
      <c r="J968" s="56" t="s">
        <v>884</v>
      </c>
      <c r="K968" s="56" t="s">
        <v>885</v>
      </c>
      <c r="L968" s="56" t="s">
        <v>357</v>
      </c>
      <c r="M968" s="56" t="s">
        <v>354</v>
      </c>
      <c r="N968" s="56" t="s">
        <v>355</v>
      </c>
      <c r="O968" s="32" t="s">
        <v>305</v>
      </c>
      <c r="P968" s="32" t="s">
        <v>265</v>
      </c>
      <c r="Q968" s="45" t="s">
        <v>922</v>
      </c>
      <c r="R968" s="32" t="s">
        <v>254</v>
      </c>
      <c r="S968" s="45" t="s">
        <v>94</v>
      </c>
      <c r="T968" s="42" t="str">
        <f>VLOOKUP(Tabla1[[#This Row],[AREA]],Hoja1!A:B,2,FALSE)</f>
        <v>06. Educación y cultura</v>
      </c>
      <c r="U968" s="45" t="s">
        <v>170</v>
      </c>
      <c r="V968" s="42" t="str">
        <f>VLOOKUP(Tabla1[[#This Row],[PROGRAMA]],Hoja1!A:B,2,FALSE)</f>
        <v>3232. Conservación y mantenimiento centros educación infantil y primaria</v>
      </c>
      <c r="W968" s="45">
        <v>22</v>
      </c>
      <c r="X968" s="45">
        <v>22104</v>
      </c>
    </row>
    <row r="969" spans="1:24" x14ac:dyDescent="0.25">
      <c r="A969" s="33">
        <v>220249000009</v>
      </c>
      <c r="B969" s="56" t="s">
        <v>349</v>
      </c>
      <c r="C969" s="34">
        <v>45658</v>
      </c>
      <c r="D969" s="33">
        <v>22025002230</v>
      </c>
      <c r="E969" s="56" t="s">
        <v>2425</v>
      </c>
      <c r="F969" s="35">
        <v>3720.47</v>
      </c>
      <c r="G969" s="56" t="s">
        <v>883</v>
      </c>
      <c r="H969" s="56" t="s">
        <v>2426</v>
      </c>
      <c r="I969" s="33">
        <v>220</v>
      </c>
      <c r="J969" s="56" t="s">
        <v>884</v>
      </c>
      <c r="K969" s="56" t="s">
        <v>885</v>
      </c>
      <c r="L969" s="56" t="s">
        <v>367</v>
      </c>
      <c r="M969" s="56" t="s">
        <v>354</v>
      </c>
      <c r="N969" s="56" t="s">
        <v>355</v>
      </c>
      <c r="O969" s="32" t="s">
        <v>305</v>
      </c>
      <c r="P969" s="32" t="s">
        <v>265</v>
      </c>
      <c r="Q969" s="45" t="s">
        <v>922</v>
      </c>
      <c r="R969" s="32" t="s">
        <v>254</v>
      </c>
      <c r="S969" s="45" t="s">
        <v>98</v>
      </c>
      <c r="T969" s="42" t="str">
        <f>VLOOKUP(Tabla1[[#This Row],[AREA]],Hoja1!A:B,2,FALSE)</f>
        <v>10. Personas mayores, familia y servicios sociales</v>
      </c>
      <c r="U969" s="45" t="s">
        <v>155</v>
      </c>
      <c r="V969" s="42" t="str">
        <f>VLOOKUP(Tabla1[[#This Row],[PROGRAMA]],Hoja1!A:B,2,FALSE)</f>
        <v>2312. Iniciativas sociales</v>
      </c>
      <c r="W969" s="45">
        <v>22</v>
      </c>
      <c r="X969" s="45">
        <v>22104</v>
      </c>
    </row>
    <row r="970" spans="1:24" x14ac:dyDescent="0.25">
      <c r="A970" s="33">
        <v>220250001277</v>
      </c>
      <c r="B970" s="56" t="s">
        <v>349</v>
      </c>
      <c r="C970" s="34">
        <v>45702</v>
      </c>
      <c r="D970" s="33">
        <v>22025001268</v>
      </c>
      <c r="E970" s="56" t="s">
        <v>1493</v>
      </c>
      <c r="F970" s="35">
        <v>314.77</v>
      </c>
      <c r="G970" s="56" t="s">
        <v>61</v>
      </c>
      <c r="H970" s="56" t="s">
        <v>2427</v>
      </c>
      <c r="I970" s="33">
        <v>220</v>
      </c>
      <c r="J970" s="56" t="s">
        <v>356</v>
      </c>
      <c r="K970" s="56" t="s">
        <v>356</v>
      </c>
      <c r="L970" s="56" t="s">
        <v>367</v>
      </c>
      <c r="M970" s="56" t="s">
        <v>458</v>
      </c>
      <c r="N970" s="56" t="s">
        <v>429</v>
      </c>
      <c r="O970" s="32" t="s">
        <v>310</v>
      </c>
      <c r="P970" s="32" t="s">
        <v>265</v>
      </c>
      <c r="Q970" s="45" t="s">
        <v>922</v>
      </c>
      <c r="R970" s="32" t="s">
        <v>254</v>
      </c>
      <c r="S970" s="45" t="s">
        <v>91</v>
      </c>
      <c r="T970" s="42" t="str">
        <f>VLOOKUP(Tabla1[[#This Row],[AREA]],Hoja1!A:B,2,FALSE)</f>
        <v>02. Urbanismo y vivienda</v>
      </c>
      <c r="U970" s="45" t="s">
        <v>220</v>
      </c>
      <c r="V970" s="42" t="str">
        <f>VLOOKUP(Tabla1[[#This Row],[PROGRAMA]],Hoja1!A:B,2,FALSE)</f>
        <v>9332. Mantenimiento de edificios e instalaciones municipales</v>
      </c>
      <c r="W970" s="45">
        <v>21</v>
      </c>
      <c r="X970" s="45">
        <v>212</v>
      </c>
    </row>
    <row r="971" spans="1:24" x14ac:dyDescent="0.25">
      <c r="A971" s="33">
        <v>220250005700</v>
      </c>
      <c r="B971" s="56" t="s">
        <v>349</v>
      </c>
      <c r="C971" s="34">
        <v>45742</v>
      </c>
      <c r="D971" s="33">
        <v>22025002433</v>
      </c>
      <c r="E971" s="56" t="s">
        <v>1235</v>
      </c>
      <c r="F971" s="35">
        <v>312.27999999999997</v>
      </c>
      <c r="G971" s="56" t="s">
        <v>2428</v>
      </c>
      <c r="H971" s="56" t="s">
        <v>2429</v>
      </c>
      <c r="I971" s="33">
        <v>220</v>
      </c>
      <c r="J971" s="56" t="s">
        <v>2430</v>
      </c>
      <c r="K971" s="56" t="s">
        <v>1042</v>
      </c>
      <c r="L971" s="56" t="s">
        <v>367</v>
      </c>
      <c r="M971" s="56" t="s">
        <v>458</v>
      </c>
      <c r="N971" s="56" t="s">
        <v>429</v>
      </c>
      <c r="O971" s="32" t="s">
        <v>310</v>
      </c>
      <c r="P971" s="32" t="s">
        <v>265</v>
      </c>
      <c r="Q971" s="45" t="s">
        <v>922</v>
      </c>
      <c r="R971" s="32" t="s">
        <v>254</v>
      </c>
      <c r="S971" s="45" t="s">
        <v>94</v>
      </c>
      <c r="T971" s="42" t="str">
        <f>VLOOKUP(Tabla1[[#This Row],[AREA]],Hoja1!A:B,2,FALSE)</f>
        <v>06. Educación y cultura</v>
      </c>
      <c r="U971" s="45" t="s">
        <v>176</v>
      </c>
      <c r="V971" s="42" t="str">
        <f>VLOOKUP(Tabla1[[#This Row],[PROGRAMA]],Hoja1!A:B,2,FALSE)</f>
        <v>3321. Bibliotecas públicas</v>
      </c>
      <c r="W971" s="45">
        <v>22</v>
      </c>
      <c r="X971" s="45">
        <v>22001</v>
      </c>
    </row>
    <row r="972" spans="1:24" x14ac:dyDescent="0.25">
      <c r="A972" s="33">
        <v>220250001697</v>
      </c>
      <c r="B972" s="56" t="s">
        <v>349</v>
      </c>
      <c r="C972" s="34">
        <v>45716</v>
      </c>
      <c r="D972" s="33">
        <v>22025001292</v>
      </c>
      <c r="E972" s="56" t="s">
        <v>1451</v>
      </c>
      <c r="F972" s="35">
        <v>309.76</v>
      </c>
      <c r="G972" s="56" t="s">
        <v>2431</v>
      </c>
      <c r="H972" s="56" t="s">
        <v>2432</v>
      </c>
      <c r="I972" s="33">
        <v>220</v>
      </c>
      <c r="J972" s="56" t="s">
        <v>356</v>
      </c>
      <c r="K972" s="56" t="s">
        <v>356</v>
      </c>
      <c r="L972" s="56" t="s">
        <v>357</v>
      </c>
      <c r="M972" s="56" t="s">
        <v>458</v>
      </c>
      <c r="N972" s="56" t="s">
        <v>429</v>
      </c>
      <c r="O972" s="32" t="s">
        <v>310</v>
      </c>
      <c r="P972" s="32" t="s">
        <v>265</v>
      </c>
      <c r="Q972" s="45" t="s">
        <v>922</v>
      </c>
      <c r="R972" s="32" t="s">
        <v>254</v>
      </c>
      <c r="S972" s="45" t="s">
        <v>98</v>
      </c>
      <c r="T972" s="42" t="str">
        <f>VLOOKUP(Tabla1[[#This Row],[AREA]],Hoja1!A:B,2,FALSE)</f>
        <v>10. Personas mayores, familia y servicios sociales</v>
      </c>
      <c r="U972" s="45" t="s">
        <v>155</v>
      </c>
      <c r="V972" s="42" t="str">
        <f>VLOOKUP(Tabla1[[#This Row],[PROGRAMA]],Hoja1!A:B,2,FALSE)</f>
        <v>2312. Iniciativas sociales</v>
      </c>
      <c r="W972" s="45">
        <v>22</v>
      </c>
      <c r="X972" s="45">
        <v>22700</v>
      </c>
    </row>
    <row r="973" spans="1:24" x14ac:dyDescent="0.25">
      <c r="A973" s="33">
        <v>220249000524</v>
      </c>
      <c r="B973" s="56" t="s">
        <v>349</v>
      </c>
      <c r="C973" s="34">
        <v>45658</v>
      </c>
      <c r="D973" s="33">
        <v>22025002295</v>
      </c>
      <c r="E973" s="56" t="s">
        <v>1471</v>
      </c>
      <c r="F973" s="35">
        <v>3569.5</v>
      </c>
      <c r="G973" s="56" t="s">
        <v>1135</v>
      </c>
      <c r="H973" s="56" t="s">
        <v>2433</v>
      </c>
      <c r="I973" s="33">
        <v>220</v>
      </c>
      <c r="J973" s="56" t="s">
        <v>1137</v>
      </c>
      <c r="K973" s="56" t="s">
        <v>352</v>
      </c>
      <c r="L973" s="56" t="s">
        <v>367</v>
      </c>
      <c r="M973" s="56" t="s">
        <v>354</v>
      </c>
      <c r="N973" s="56" t="s">
        <v>355</v>
      </c>
      <c r="O973" s="32" t="s">
        <v>305</v>
      </c>
      <c r="P973" s="32" t="s">
        <v>265</v>
      </c>
      <c r="Q973" s="45" t="s">
        <v>922</v>
      </c>
      <c r="R973" s="32" t="s">
        <v>254</v>
      </c>
      <c r="S973" s="45" t="s">
        <v>95</v>
      </c>
      <c r="T973" s="42" t="str">
        <f>VLOOKUP(Tabla1[[#This Row],[AREA]],Hoja1!A:B,2,FALSE)</f>
        <v>07. Medio ambiente</v>
      </c>
      <c r="U973" s="45" t="s">
        <v>151</v>
      </c>
      <c r="V973" s="42" t="str">
        <f>VLOOKUP(Tabla1[[#This Row],[PROGRAMA]],Hoja1!A:B,2,FALSE)</f>
        <v>1721. Protección del medio ambiente</v>
      </c>
      <c r="W973" s="45">
        <v>21</v>
      </c>
      <c r="X973" s="45">
        <v>213</v>
      </c>
    </row>
    <row r="974" spans="1:24" x14ac:dyDescent="0.25">
      <c r="A974" s="33">
        <v>220250001215</v>
      </c>
      <c r="B974" s="56" t="s">
        <v>349</v>
      </c>
      <c r="C974" s="34">
        <v>45700</v>
      </c>
      <c r="D974" s="33">
        <v>22025001116</v>
      </c>
      <c r="E974" s="56" t="s">
        <v>1462</v>
      </c>
      <c r="F974" s="35">
        <v>308.55</v>
      </c>
      <c r="G974" s="56" t="s">
        <v>537</v>
      </c>
      <c r="H974" s="56" t="s">
        <v>2434</v>
      </c>
      <c r="I974" s="33">
        <v>220</v>
      </c>
      <c r="J974" s="56" t="s">
        <v>356</v>
      </c>
      <c r="K974" s="56" t="s">
        <v>356</v>
      </c>
      <c r="L974" s="56" t="s">
        <v>357</v>
      </c>
      <c r="M974" s="56" t="s">
        <v>458</v>
      </c>
      <c r="N974" s="56" t="s">
        <v>429</v>
      </c>
      <c r="O974" s="32" t="s">
        <v>310</v>
      </c>
      <c r="P974" s="32" t="s">
        <v>265</v>
      </c>
      <c r="Q974" s="45" t="s">
        <v>922</v>
      </c>
      <c r="R974" s="32" t="s">
        <v>254</v>
      </c>
      <c r="S974" s="45" t="s">
        <v>98</v>
      </c>
      <c r="T974" s="42" t="str">
        <f>VLOOKUP(Tabla1[[#This Row],[AREA]],Hoja1!A:B,2,FALSE)</f>
        <v>10. Personas mayores, familia y servicios sociales</v>
      </c>
      <c r="U974" s="45" t="s">
        <v>153</v>
      </c>
      <c r="V974" s="42" t="str">
        <f>VLOOKUP(Tabla1[[#This Row],[PROGRAMA]],Hoja1!A:B,2,FALSE)</f>
        <v>2311. Intervención social</v>
      </c>
      <c r="W974" s="45">
        <v>21</v>
      </c>
      <c r="X974" s="45">
        <v>212</v>
      </c>
    </row>
    <row r="975" spans="1:24" x14ac:dyDescent="0.25">
      <c r="A975" s="33">
        <v>220249000926</v>
      </c>
      <c r="B975" s="56" t="s">
        <v>349</v>
      </c>
      <c r="C975" s="34">
        <v>45658</v>
      </c>
      <c r="D975" s="33">
        <v>22025002127</v>
      </c>
      <c r="E975" s="56" t="s">
        <v>2435</v>
      </c>
      <c r="F975" s="35">
        <v>1000</v>
      </c>
      <c r="G975" s="56" t="s">
        <v>456</v>
      </c>
      <c r="H975" s="56" t="s">
        <v>2436</v>
      </c>
      <c r="I975" s="33">
        <v>220</v>
      </c>
      <c r="J975" s="56" t="s">
        <v>352</v>
      </c>
      <c r="K975" s="56" t="s">
        <v>352</v>
      </c>
      <c r="L975" s="56" t="s">
        <v>367</v>
      </c>
      <c r="M975" s="56" t="s">
        <v>354</v>
      </c>
      <c r="N975" s="56" t="s">
        <v>355</v>
      </c>
      <c r="O975" s="32" t="s">
        <v>305</v>
      </c>
      <c r="P975" s="32" t="s">
        <v>265</v>
      </c>
      <c r="Q975" s="45" t="s">
        <v>922</v>
      </c>
      <c r="R975" s="32" t="s">
        <v>254</v>
      </c>
      <c r="S975" s="45" t="s">
        <v>291</v>
      </c>
      <c r="T975" s="42" t="str">
        <f>VLOOKUP(Tabla1[[#This Row],[AREA]],Hoja1!A:B,2,FALSE)</f>
        <v>11. Salud pública y seguridad ciudadana</v>
      </c>
      <c r="U975" s="45" t="s">
        <v>164</v>
      </c>
      <c r="V975" s="42" t="str">
        <f>VLOOKUP(Tabla1[[#This Row],[PROGRAMA]],Hoja1!A:B,2,FALSE)</f>
        <v>3111. Protección de la salubridad pública</v>
      </c>
      <c r="W975" s="45">
        <v>22</v>
      </c>
      <c r="X975" s="45">
        <v>22103</v>
      </c>
    </row>
    <row r="976" spans="1:24" x14ac:dyDescent="0.25">
      <c r="A976" s="33">
        <v>220249000750</v>
      </c>
      <c r="B976" s="56" t="s">
        <v>349</v>
      </c>
      <c r="C976" s="34">
        <v>45658</v>
      </c>
      <c r="D976" s="33">
        <v>22025002350</v>
      </c>
      <c r="E976" s="56" t="s">
        <v>1355</v>
      </c>
      <c r="F976" s="35">
        <v>3396.71</v>
      </c>
      <c r="G976" s="56" t="s">
        <v>14</v>
      </c>
      <c r="H976" s="56" t="s">
        <v>2437</v>
      </c>
      <c r="I976" s="33">
        <v>220</v>
      </c>
      <c r="J976" s="56" t="s">
        <v>356</v>
      </c>
      <c r="K976" s="56" t="s">
        <v>356</v>
      </c>
      <c r="L976" s="56" t="s">
        <v>357</v>
      </c>
      <c r="M976" s="56" t="s">
        <v>354</v>
      </c>
      <c r="N976" s="56" t="s">
        <v>355</v>
      </c>
      <c r="O976" s="32" t="s">
        <v>305</v>
      </c>
      <c r="P976" s="32" t="s">
        <v>265</v>
      </c>
      <c r="Q976" s="45" t="s">
        <v>922</v>
      </c>
      <c r="R976" s="32" t="s">
        <v>254</v>
      </c>
      <c r="S976" s="45" t="s">
        <v>98</v>
      </c>
      <c r="T976" s="42" t="str">
        <f>VLOOKUP(Tabla1[[#This Row],[AREA]],Hoja1!A:B,2,FALSE)</f>
        <v>10. Personas mayores, familia y servicios sociales</v>
      </c>
      <c r="U976" s="45" t="s">
        <v>155</v>
      </c>
      <c r="V976" s="42" t="str">
        <f>VLOOKUP(Tabla1[[#This Row],[PROGRAMA]],Hoja1!A:B,2,FALSE)</f>
        <v>2312. Iniciativas sociales</v>
      </c>
      <c r="W976" s="45">
        <v>21</v>
      </c>
      <c r="X976" s="45">
        <v>213</v>
      </c>
    </row>
    <row r="977" spans="1:24" x14ac:dyDescent="0.25">
      <c r="A977" s="33">
        <v>220250005742</v>
      </c>
      <c r="B977" s="56" t="s">
        <v>349</v>
      </c>
      <c r="C977" s="34">
        <v>45743</v>
      </c>
      <c r="D977" s="33">
        <v>22025002708</v>
      </c>
      <c r="E977" s="56" t="s">
        <v>1854</v>
      </c>
      <c r="F977" s="35">
        <v>307</v>
      </c>
      <c r="G977" s="56" t="s">
        <v>2438</v>
      </c>
      <c r="H977" s="56" t="s">
        <v>2439</v>
      </c>
      <c r="I977" s="33">
        <v>220</v>
      </c>
      <c r="J977" s="56" t="s">
        <v>356</v>
      </c>
      <c r="K977" s="56" t="s">
        <v>356</v>
      </c>
      <c r="L977" s="56" t="s">
        <v>357</v>
      </c>
      <c r="M977" s="56" t="s">
        <v>458</v>
      </c>
      <c r="N977" s="56" t="s">
        <v>429</v>
      </c>
      <c r="O977" s="32" t="s">
        <v>310</v>
      </c>
      <c r="P977" s="32" t="s">
        <v>265</v>
      </c>
      <c r="Q977" s="45" t="s">
        <v>922</v>
      </c>
      <c r="R977" s="32" t="s">
        <v>254</v>
      </c>
      <c r="S977" s="45" t="s">
        <v>89</v>
      </c>
      <c r="T977" s="42" t="str">
        <f>VLOOKUP(Tabla1[[#This Row],[AREA]],Hoja1!A:B,2,FALSE)</f>
        <v>01. Alcaldía</v>
      </c>
      <c r="U977" s="45" t="s">
        <v>294</v>
      </c>
      <c r="V977" s="42" t="str">
        <f>VLOOKUP(Tabla1[[#This Row],[PROGRAMA]],Hoja1!A:B,2,FALSE)</f>
        <v>4331. Desarrollo empresarial</v>
      </c>
      <c r="W977" s="45">
        <v>22</v>
      </c>
      <c r="X977" s="45">
        <v>22699</v>
      </c>
    </row>
    <row r="978" spans="1:24" x14ac:dyDescent="0.25">
      <c r="A978" s="33">
        <v>220249000929</v>
      </c>
      <c r="B978" s="56" t="s">
        <v>349</v>
      </c>
      <c r="C978" s="34">
        <v>45658</v>
      </c>
      <c r="D978" s="33">
        <v>22025002130</v>
      </c>
      <c r="E978" s="56" t="s">
        <v>2059</v>
      </c>
      <c r="F978" s="35">
        <v>1500</v>
      </c>
      <c r="G978" s="56" t="s">
        <v>456</v>
      </c>
      <c r="H978" s="56" t="s">
        <v>2440</v>
      </c>
      <c r="I978" s="33">
        <v>220</v>
      </c>
      <c r="J978" s="56" t="s">
        <v>352</v>
      </c>
      <c r="K978" s="56" t="s">
        <v>352</v>
      </c>
      <c r="L978" s="56" t="s">
        <v>367</v>
      </c>
      <c r="M978" s="56" t="s">
        <v>354</v>
      </c>
      <c r="N978" s="56" t="s">
        <v>355</v>
      </c>
      <c r="O978" s="32" t="s">
        <v>305</v>
      </c>
      <c r="P978" s="32" t="s">
        <v>265</v>
      </c>
      <c r="Q978" s="45" t="s">
        <v>922</v>
      </c>
      <c r="R978" s="32" t="s">
        <v>254</v>
      </c>
      <c r="S978" s="45" t="s">
        <v>291</v>
      </c>
      <c r="T978" s="42" t="str">
        <f>VLOOKUP(Tabla1[[#This Row],[AREA]],Hoja1!A:B,2,FALSE)</f>
        <v>11. Salud pública y seguridad ciudadana</v>
      </c>
      <c r="U978" s="45" t="s">
        <v>135</v>
      </c>
      <c r="V978" s="42" t="str">
        <f>VLOOKUP(Tabla1[[#This Row],[PROGRAMA]],Hoja1!A:B,2,FALSE)</f>
        <v>1361. Prevención y extinción de incencios</v>
      </c>
      <c r="W978" s="45">
        <v>22</v>
      </c>
      <c r="X978" s="45">
        <v>22103</v>
      </c>
    </row>
    <row r="979" spans="1:24" x14ac:dyDescent="0.25">
      <c r="A979" s="33">
        <v>220250001193</v>
      </c>
      <c r="B979" s="56" t="s">
        <v>349</v>
      </c>
      <c r="C979" s="34">
        <v>45699</v>
      </c>
      <c r="D979" s="33">
        <v>22025000943</v>
      </c>
      <c r="E979" s="56" t="s">
        <v>1617</v>
      </c>
      <c r="F979" s="35">
        <v>300.08</v>
      </c>
      <c r="G979" s="56" t="s">
        <v>16</v>
      </c>
      <c r="H979" s="56" t="s">
        <v>2441</v>
      </c>
      <c r="I979" s="33">
        <v>220</v>
      </c>
      <c r="J979" s="56" t="s">
        <v>356</v>
      </c>
      <c r="K979" s="56" t="s">
        <v>356</v>
      </c>
      <c r="L979" s="56" t="s">
        <v>357</v>
      </c>
      <c r="M979" s="56" t="s">
        <v>458</v>
      </c>
      <c r="N979" s="56" t="s">
        <v>429</v>
      </c>
      <c r="O979" s="32" t="s">
        <v>310</v>
      </c>
      <c r="P979" s="32" t="s">
        <v>265</v>
      </c>
      <c r="Q979" s="45" t="s">
        <v>922</v>
      </c>
      <c r="R979" s="32" t="s">
        <v>254</v>
      </c>
      <c r="S979" s="45" t="s">
        <v>89</v>
      </c>
      <c r="T979" s="42" t="str">
        <f>VLOOKUP(Tabla1[[#This Row],[AREA]],Hoja1!A:B,2,FALSE)</f>
        <v>01. Alcaldía</v>
      </c>
      <c r="U979" s="45" t="s">
        <v>294</v>
      </c>
      <c r="V979" s="42" t="str">
        <f>VLOOKUP(Tabla1[[#This Row],[PROGRAMA]],Hoja1!A:B,2,FALSE)</f>
        <v>4331. Desarrollo empresarial</v>
      </c>
      <c r="W979" s="45">
        <v>21</v>
      </c>
      <c r="X979" s="45">
        <v>213</v>
      </c>
    </row>
    <row r="980" spans="1:24" x14ac:dyDescent="0.25">
      <c r="A980" s="33">
        <v>220249000931</v>
      </c>
      <c r="B980" s="56" t="s">
        <v>349</v>
      </c>
      <c r="C980" s="34">
        <v>45658</v>
      </c>
      <c r="D980" s="33">
        <v>22025002132</v>
      </c>
      <c r="E980" s="56" t="s">
        <v>1449</v>
      </c>
      <c r="F980" s="35">
        <v>11000</v>
      </c>
      <c r="G980" s="56" t="s">
        <v>456</v>
      </c>
      <c r="H980" s="56" t="s">
        <v>2442</v>
      </c>
      <c r="I980" s="33">
        <v>220</v>
      </c>
      <c r="J980" s="56" t="s">
        <v>352</v>
      </c>
      <c r="K980" s="56" t="s">
        <v>352</v>
      </c>
      <c r="L980" s="56" t="s">
        <v>367</v>
      </c>
      <c r="M980" s="56" t="s">
        <v>354</v>
      </c>
      <c r="N980" s="56" t="s">
        <v>355</v>
      </c>
      <c r="O980" s="32" t="s">
        <v>305</v>
      </c>
      <c r="P980" s="32" t="s">
        <v>265</v>
      </c>
      <c r="Q980" s="45" t="s">
        <v>922</v>
      </c>
      <c r="R980" s="32" t="s">
        <v>254</v>
      </c>
      <c r="S980" s="45" t="s">
        <v>291</v>
      </c>
      <c r="T980" s="42" t="str">
        <f>VLOOKUP(Tabla1[[#This Row],[AREA]],Hoja1!A:B,2,FALSE)</f>
        <v>11. Salud pública y seguridad ciudadana</v>
      </c>
      <c r="U980" s="45" t="s">
        <v>144</v>
      </c>
      <c r="V980" s="42" t="str">
        <f>VLOOKUP(Tabla1[[#This Row],[PROGRAMA]],Hoja1!A:B,2,FALSE)</f>
        <v>1631. Limpieza viaria</v>
      </c>
      <c r="W980" s="45">
        <v>22</v>
      </c>
      <c r="X980" s="45">
        <v>22103</v>
      </c>
    </row>
    <row r="981" spans="1:24" x14ac:dyDescent="0.25">
      <c r="A981" s="33">
        <v>220250004203</v>
      </c>
      <c r="B981" s="56" t="s">
        <v>349</v>
      </c>
      <c r="C981" s="34">
        <v>45734</v>
      </c>
      <c r="D981" s="33">
        <v>22025001031</v>
      </c>
      <c r="E981" s="56" t="s">
        <v>1200</v>
      </c>
      <c r="F981" s="35">
        <v>3385.66</v>
      </c>
      <c r="G981" s="56" t="s">
        <v>40</v>
      </c>
      <c r="H981" s="56" t="s">
        <v>1792</v>
      </c>
      <c r="I981" s="33">
        <v>220</v>
      </c>
      <c r="J981" s="56" t="s">
        <v>356</v>
      </c>
      <c r="K981" s="56" t="s">
        <v>356</v>
      </c>
      <c r="L981" s="56" t="s">
        <v>357</v>
      </c>
      <c r="M981" s="56" t="s">
        <v>354</v>
      </c>
      <c r="N981" s="56" t="s">
        <v>355</v>
      </c>
      <c r="O981" s="32" t="s">
        <v>305</v>
      </c>
      <c r="P981" s="32" t="s">
        <v>265</v>
      </c>
      <c r="Q981" s="45" t="s">
        <v>922</v>
      </c>
      <c r="R981" s="32" t="s">
        <v>254</v>
      </c>
      <c r="S981" s="45" t="s">
        <v>98</v>
      </c>
      <c r="T981" s="42" t="str">
        <f>VLOOKUP(Tabla1[[#This Row],[AREA]],Hoja1!A:B,2,FALSE)</f>
        <v>10. Personas mayores, familia y servicios sociales</v>
      </c>
      <c r="U981" s="45" t="s">
        <v>153</v>
      </c>
      <c r="V981" s="42" t="str">
        <f>VLOOKUP(Tabla1[[#This Row],[PROGRAMA]],Hoja1!A:B,2,FALSE)</f>
        <v>2311. Intervención social</v>
      </c>
      <c r="W981" s="45">
        <v>22</v>
      </c>
      <c r="X981" s="45">
        <v>22700</v>
      </c>
    </row>
    <row r="982" spans="1:24" x14ac:dyDescent="0.25">
      <c r="A982" s="33">
        <v>220249000525</v>
      </c>
      <c r="B982" s="56" t="s">
        <v>349</v>
      </c>
      <c r="C982" s="34">
        <v>45658</v>
      </c>
      <c r="D982" s="33">
        <v>22025001952</v>
      </c>
      <c r="E982" s="56" t="s">
        <v>1832</v>
      </c>
      <c r="F982" s="35">
        <v>11262.4</v>
      </c>
      <c r="G982" s="56" t="s">
        <v>1057</v>
      </c>
      <c r="H982" s="56" t="s">
        <v>2443</v>
      </c>
      <c r="I982" s="33">
        <v>220</v>
      </c>
      <c r="J982" s="56" t="s">
        <v>352</v>
      </c>
      <c r="K982" s="56" t="s">
        <v>352</v>
      </c>
      <c r="L982" s="56" t="s">
        <v>357</v>
      </c>
      <c r="M982" s="56" t="s">
        <v>354</v>
      </c>
      <c r="N982" s="56" t="s">
        <v>355</v>
      </c>
      <c r="O982" s="32" t="s">
        <v>305</v>
      </c>
      <c r="P982" s="32" t="s">
        <v>265</v>
      </c>
      <c r="Q982" s="45" t="s">
        <v>922</v>
      </c>
      <c r="R982" s="32" t="s">
        <v>254</v>
      </c>
      <c r="S982" s="45" t="s">
        <v>98</v>
      </c>
      <c r="T982" s="42" t="str">
        <f>VLOOKUP(Tabla1[[#This Row],[AREA]],Hoja1!A:B,2,FALSE)</f>
        <v>10. Personas mayores, familia y servicios sociales</v>
      </c>
      <c r="U982" s="45" t="s">
        <v>157</v>
      </c>
      <c r="V982" s="42" t="str">
        <f>VLOOKUP(Tabla1[[#This Row],[PROGRAMA]],Hoja1!A:B,2,FALSE)</f>
        <v>2313. Dirección del área de personas mayores, familia y servicios sociales</v>
      </c>
      <c r="W982" s="45">
        <v>22</v>
      </c>
      <c r="X982" s="45">
        <v>22799</v>
      </c>
    </row>
    <row r="983" spans="1:24" x14ac:dyDescent="0.25">
      <c r="A983" s="33">
        <v>220249000005</v>
      </c>
      <c r="B983" s="56" t="s">
        <v>349</v>
      </c>
      <c r="C983" s="34">
        <v>45658</v>
      </c>
      <c r="D983" s="33">
        <v>22025002227</v>
      </c>
      <c r="E983" s="56" t="s">
        <v>2444</v>
      </c>
      <c r="F983" s="35">
        <v>3131.21</v>
      </c>
      <c r="G983" s="56" t="s">
        <v>883</v>
      </c>
      <c r="H983" s="56" t="s">
        <v>2445</v>
      </c>
      <c r="I983" s="33">
        <v>220</v>
      </c>
      <c r="J983" s="56" t="s">
        <v>884</v>
      </c>
      <c r="K983" s="56" t="s">
        <v>885</v>
      </c>
      <c r="L983" s="56" t="s">
        <v>367</v>
      </c>
      <c r="M983" s="56" t="s">
        <v>354</v>
      </c>
      <c r="N983" s="56" t="s">
        <v>355</v>
      </c>
      <c r="O983" s="32" t="s">
        <v>305</v>
      </c>
      <c r="P983" s="32" t="s">
        <v>265</v>
      </c>
      <c r="Q983" s="45" t="s">
        <v>922</v>
      </c>
      <c r="R983" s="32" t="s">
        <v>254</v>
      </c>
      <c r="S983" s="45" t="s">
        <v>290</v>
      </c>
      <c r="T983" s="42" t="str">
        <f>VLOOKUP(Tabla1[[#This Row],[AREA]],Hoja1!A:B,2,FALSE)</f>
        <v>05. Comercio, mercados y consumo</v>
      </c>
      <c r="U983" s="45" t="s">
        <v>197</v>
      </c>
      <c r="V983" s="42" t="str">
        <f>VLOOKUP(Tabla1[[#This Row],[PROGRAMA]],Hoja1!A:B,2,FALSE)</f>
        <v>4312. Mercados</v>
      </c>
      <c r="W983" s="45">
        <v>22</v>
      </c>
      <c r="X983" s="45">
        <v>22104</v>
      </c>
    </row>
    <row r="984" spans="1:24" x14ac:dyDescent="0.25">
      <c r="A984" s="33">
        <v>220249000696</v>
      </c>
      <c r="B984" s="56" t="s">
        <v>349</v>
      </c>
      <c r="C984" s="34">
        <v>45658</v>
      </c>
      <c r="D984" s="33">
        <v>22025002318</v>
      </c>
      <c r="E984" s="56" t="s">
        <v>2401</v>
      </c>
      <c r="F984" s="35">
        <v>4816.68</v>
      </c>
      <c r="G984" s="56" t="s">
        <v>1096</v>
      </c>
      <c r="H984" s="56" t="s">
        <v>2446</v>
      </c>
      <c r="I984" s="33">
        <v>220</v>
      </c>
      <c r="J984" s="56" t="s">
        <v>1098</v>
      </c>
      <c r="K984" s="56" t="s">
        <v>436</v>
      </c>
      <c r="L984" s="56" t="s">
        <v>367</v>
      </c>
      <c r="M984" s="56" t="s">
        <v>354</v>
      </c>
      <c r="N984" s="56" t="s">
        <v>355</v>
      </c>
      <c r="O984" s="32" t="s">
        <v>305</v>
      </c>
      <c r="P984" s="32" t="s">
        <v>265</v>
      </c>
      <c r="Q984" s="45" t="s">
        <v>922</v>
      </c>
      <c r="R984" s="32" t="s">
        <v>254</v>
      </c>
      <c r="S984" s="45" t="s">
        <v>290</v>
      </c>
      <c r="T984" s="42" t="str">
        <f>VLOOKUP(Tabla1[[#This Row],[AREA]],Hoja1!A:B,2,FALSE)</f>
        <v>05. Comercio, mercados y consumo</v>
      </c>
      <c r="U984" s="45" t="s">
        <v>198</v>
      </c>
      <c r="V984" s="42" t="str">
        <f>VLOOKUP(Tabla1[[#This Row],[PROGRAMA]],Hoja1!A:B,2,FALSE)</f>
        <v>4314. Actuaciones en materia de comercio minorista</v>
      </c>
      <c r="W984" s="45">
        <v>21</v>
      </c>
      <c r="X984" s="45">
        <v>213</v>
      </c>
    </row>
    <row r="985" spans="1:24" x14ac:dyDescent="0.25">
      <c r="A985" s="33">
        <v>220250005732</v>
      </c>
      <c r="B985" s="56" t="s">
        <v>349</v>
      </c>
      <c r="C985" s="34">
        <v>45743</v>
      </c>
      <c r="D985" s="33">
        <v>22025003045</v>
      </c>
      <c r="E985" s="56" t="s">
        <v>2447</v>
      </c>
      <c r="F985" s="35">
        <v>300</v>
      </c>
      <c r="G985" s="56" t="s">
        <v>313</v>
      </c>
      <c r="H985" s="56" t="s">
        <v>2448</v>
      </c>
      <c r="I985" s="33">
        <v>220</v>
      </c>
      <c r="J985" s="56" t="s">
        <v>356</v>
      </c>
      <c r="K985" s="56" t="s">
        <v>356</v>
      </c>
      <c r="L985" s="56" t="s">
        <v>367</v>
      </c>
      <c r="M985" s="56" t="s">
        <v>458</v>
      </c>
      <c r="N985" s="56" t="s">
        <v>429</v>
      </c>
      <c r="O985" s="32" t="s">
        <v>310</v>
      </c>
      <c r="P985" s="32" t="s">
        <v>265</v>
      </c>
      <c r="Q985" s="45" t="s">
        <v>922</v>
      </c>
      <c r="R985" s="32" t="s">
        <v>254</v>
      </c>
      <c r="S985" s="45" t="s">
        <v>94</v>
      </c>
      <c r="T985" s="42" t="str">
        <f>VLOOKUP(Tabla1[[#This Row],[AREA]],Hoja1!A:B,2,FALSE)</f>
        <v>06. Educación y cultura</v>
      </c>
      <c r="U985" s="45" t="s">
        <v>172</v>
      </c>
      <c r="V985" s="42" t="str">
        <f>VLOOKUP(Tabla1[[#This Row],[PROGRAMA]],Hoja1!A:B,2,FALSE)</f>
        <v>3261. Servicios complementarios de educación</v>
      </c>
      <c r="W985" s="45">
        <v>22</v>
      </c>
      <c r="X985" s="45">
        <v>22699</v>
      </c>
    </row>
    <row r="986" spans="1:24" x14ac:dyDescent="0.25">
      <c r="A986" s="33">
        <v>220250005761</v>
      </c>
      <c r="B986" s="56" t="s">
        <v>349</v>
      </c>
      <c r="C986" s="34">
        <v>45743</v>
      </c>
      <c r="D986" s="33">
        <v>22025003051</v>
      </c>
      <c r="E986" s="56" t="s">
        <v>2449</v>
      </c>
      <c r="F986" s="35">
        <v>300</v>
      </c>
      <c r="G986" s="56" t="s">
        <v>72</v>
      </c>
      <c r="H986" s="56" t="s">
        <v>2450</v>
      </c>
      <c r="I986" s="33">
        <v>220</v>
      </c>
      <c r="J986" s="56" t="s">
        <v>356</v>
      </c>
      <c r="K986" s="56" t="s">
        <v>356</v>
      </c>
      <c r="L986" s="56" t="s">
        <v>367</v>
      </c>
      <c r="M986" s="56" t="s">
        <v>458</v>
      </c>
      <c r="N986" s="56" t="s">
        <v>429</v>
      </c>
      <c r="O986" s="32" t="s">
        <v>310</v>
      </c>
      <c r="P986" s="32" t="s">
        <v>265</v>
      </c>
      <c r="Q986" s="45" t="s">
        <v>922</v>
      </c>
      <c r="R986" s="32" t="s">
        <v>254</v>
      </c>
      <c r="S986" s="45" t="s">
        <v>94</v>
      </c>
      <c r="T986" s="42" t="str">
        <f>VLOOKUP(Tabla1[[#This Row],[AREA]],Hoja1!A:B,2,FALSE)</f>
        <v>06. Educación y cultura</v>
      </c>
      <c r="U986" s="45" t="s">
        <v>176</v>
      </c>
      <c r="V986" s="42" t="str">
        <f>VLOOKUP(Tabla1[[#This Row],[PROGRAMA]],Hoja1!A:B,2,FALSE)</f>
        <v>3321. Bibliotecas públicas</v>
      </c>
      <c r="W986" s="45">
        <v>22</v>
      </c>
      <c r="X986" s="45">
        <v>22699</v>
      </c>
    </row>
    <row r="987" spans="1:24" x14ac:dyDescent="0.25">
      <c r="A987" s="33">
        <v>220250001285</v>
      </c>
      <c r="B987" s="56" t="s">
        <v>349</v>
      </c>
      <c r="C987" s="34">
        <v>45702</v>
      </c>
      <c r="D987" s="33">
        <v>22025001283</v>
      </c>
      <c r="E987" s="56" t="s">
        <v>1623</v>
      </c>
      <c r="F987" s="35">
        <v>294.02999999999997</v>
      </c>
      <c r="G987" s="56" t="s">
        <v>675</v>
      </c>
      <c r="H987" s="56" t="s">
        <v>2451</v>
      </c>
      <c r="I987" s="33">
        <v>220</v>
      </c>
      <c r="J987" s="56" t="s">
        <v>671</v>
      </c>
      <c r="K987" s="56" t="s">
        <v>672</v>
      </c>
      <c r="L987" s="56" t="s">
        <v>367</v>
      </c>
      <c r="M987" s="56" t="s">
        <v>458</v>
      </c>
      <c r="N987" s="56" t="s">
        <v>429</v>
      </c>
      <c r="O987" s="32" t="s">
        <v>310</v>
      </c>
      <c r="P987" s="32" t="s">
        <v>265</v>
      </c>
      <c r="Q987" s="45" t="s">
        <v>922</v>
      </c>
      <c r="R987" s="32" t="s">
        <v>254</v>
      </c>
      <c r="S987" s="45" t="s">
        <v>291</v>
      </c>
      <c r="T987" s="42" t="str">
        <f>VLOOKUP(Tabla1[[#This Row],[AREA]],Hoja1!A:B,2,FALSE)</f>
        <v>11. Salud pública y seguridad ciudadana</v>
      </c>
      <c r="U987" s="45" t="s">
        <v>135</v>
      </c>
      <c r="V987" s="42" t="str">
        <f>VLOOKUP(Tabla1[[#This Row],[PROGRAMA]],Hoja1!A:B,2,FALSE)</f>
        <v>1361. Prevención y extinción de incencios</v>
      </c>
      <c r="W987" s="45">
        <v>22</v>
      </c>
      <c r="X987" s="45">
        <v>22199</v>
      </c>
    </row>
    <row r="988" spans="1:24" x14ac:dyDescent="0.25">
      <c r="A988" s="33">
        <v>220250006425</v>
      </c>
      <c r="B988" s="56" t="s">
        <v>526</v>
      </c>
      <c r="C988" s="34">
        <v>45744</v>
      </c>
      <c r="D988" s="33">
        <v>22025001128</v>
      </c>
      <c r="E988" s="56" t="s">
        <v>1498</v>
      </c>
      <c r="F988" s="35">
        <v>23.26</v>
      </c>
      <c r="G988" s="56" t="s">
        <v>609</v>
      </c>
      <c r="H988" s="56" t="s">
        <v>2452</v>
      </c>
      <c r="I988" s="33">
        <v>300</v>
      </c>
      <c r="J988" s="56" t="s">
        <v>356</v>
      </c>
      <c r="K988" s="56" t="s">
        <v>356</v>
      </c>
      <c r="L988" s="56" t="s">
        <v>367</v>
      </c>
      <c r="M988" s="56" t="s">
        <v>354</v>
      </c>
      <c r="N988" s="56" t="s">
        <v>355</v>
      </c>
      <c r="O988" s="32" t="s">
        <v>309</v>
      </c>
      <c r="P988" s="32" t="s">
        <v>265</v>
      </c>
      <c r="Q988" s="45" t="s">
        <v>922</v>
      </c>
      <c r="R988" s="32" t="s">
        <v>254</v>
      </c>
      <c r="S988" s="45" t="s">
        <v>291</v>
      </c>
      <c r="T988" s="42" t="str">
        <f>VLOOKUP(Tabla1[[#This Row],[AREA]],Hoja1!A:B,2,FALSE)</f>
        <v>11. Salud pública y seguridad ciudadana</v>
      </c>
      <c r="U988" s="45" t="s">
        <v>141</v>
      </c>
      <c r="V988" s="42" t="str">
        <f>VLOOKUP(Tabla1[[#This Row],[PROGRAMA]],Hoja1!A:B,2,FALSE)</f>
        <v>1621. Recogida de residuos</v>
      </c>
      <c r="W988" s="45">
        <v>22</v>
      </c>
      <c r="X988" s="45">
        <v>22199</v>
      </c>
    </row>
    <row r="989" spans="1:24" x14ac:dyDescent="0.25">
      <c r="A989" s="33">
        <v>220250006771</v>
      </c>
      <c r="B989" s="56" t="s">
        <v>526</v>
      </c>
      <c r="C989" s="34">
        <v>45744</v>
      </c>
      <c r="D989" s="33">
        <v>22025001128</v>
      </c>
      <c r="E989" s="56" t="s">
        <v>1498</v>
      </c>
      <c r="F989" s="35">
        <v>1998.82</v>
      </c>
      <c r="G989" s="56" t="s">
        <v>609</v>
      </c>
      <c r="H989" s="56" t="s">
        <v>2453</v>
      </c>
      <c r="I989" s="33">
        <v>300</v>
      </c>
      <c r="J989" s="56" t="s">
        <v>356</v>
      </c>
      <c r="K989" s="56" t="s">
        <v>356</v>
      </c>
      <c r="L989" s="56" t="s">
        <v>367</v>
      </c>
      <c r="M989" s="56" t="s">
        <v>354</v>
      </c>
      <c r="N989" s="56" t="s">
        <v>355</v>
      </c>
      <c r="O989" s="32" t="s">
        <v>309</v>
      </c>
      <c r="P989" s="32" t="s">
        <v>265</v>
      </c>
      <c r="Q989" s="45" t="s">
        <v>922</v>
      </c>
      <c r="R989" s="32" t="s">
        <v>254</v>
      </c>
      <c r="S989" s="45" t="s">
        <v>291</v>
      </c>
      <c r="T989" s="42" t="str">
        <f>VLOOKUP(Tabla1[[#This Row],[AREA]],Hoja1!A:B,2,FALSE)</f>
        <v>11. Salud pública y seguridad ciudadana</v>
      </c>
      <c r="U989" s="45" t="s">
        <v>141</v>
      </c>
      <c r="V989" s="42" t="str">
        <f>VLOOKUP(Tabla1[[#This Row],[PROGRAMA]],Hoja1!A:B,2,FALSE)</f>
        <v>1621. Recogida de residuos</v>
      </c>
      <c r="W989" s="45">
        <v>22</v>
      </c>
      <c r="X989" s="45">
        <v>22199</v>
      </c>
    </row>
    <row r="990" spans="1:24" x14ac:dyDescent="0.25">
      <c r="A990" s="33">
        <v>220250005763</v>
      </c>
      <c r="B990" s="56" t="s">
        <v>349</v>
      </c>
      <c r="C990" s="34">
        <v>45743</v>
      </c>
      <c r="D990" s="33">
        <v>22025003200</v>
      </c>
      <c r="E990" s="56" t="s">
        <v>1412</v>
      </c>
      <c r="F990" s="35">
        <v>289.74</v>
      </c>
      <c r="G990" s="56" t="s">
        <v>18</v>
      </c>
      <c r="H990" s="56" t="s">
        <v>2454</v>
      </c>
      <c r="I990" s="33">
        <v>220</v>
      </c>
      <c r="J990" s="56" t="s">
        <v>356</v>
      </c>
      <c r="K990" s="56" t="s">
        <v>356</v>
      </c>
      <c r="L990" s="56" t="s">
        <v>357</v>
      </c>
      <c r="M990" s="56" t="s">
        <v>354</v>
      </c>
      <c r="N990" s="56" t="s">
        <v>355</v>
      </c>
      <c r="O990" s="32" t="s">
        <v>309</v>
      </c>
      <c r="P990" s="32" t="s">
        <v>265</v>
      </c>
      <c r="Q990" s="45" t="s">
        <v>922</v>
      </c>
      <c r="R990" s="32" t="s">
        <v>254</v>
      </c>
      <c r="S990" s="45" t="s">
        <v>94</v>
      </c>
      <c r="T990" s="42" t="str">
        <f>VLOOKUP(Tabla1[[#This Row],[AREA]],Hoja1!A:B,2,FALSE)</f>
        <v>06. Educación y cultura</v>
      </c>
      <c r="U990" s="45" t="s">
        <v>176</v>
      </c>
      <c r="V990" s="42" t="str">
        <f>VLOOKUP(Tabla1[[#This Row],[PROGRAMA]],Hoja1!A:B,2,FALSE)</f>
        <v>3321. Bibliotecas públicas</v>
      </c>
      <c r="W990" s="45">
        <v>21</v>
      </c>
      <c r="X990" s="45">
        <v>213</v>
      </c>
    </row>
    <row r="991" spans="1:24" x14ac:dyDescent="0.25">
      <c r="A991" s="33">
        <v>220249000898</v>
      </c>
      <c r="B991" s="56" t="s">
        <v>349</v>
      </c>
      <c r="C991" s="34">
        <v>45658</v>
      </c>
      <c r="D991" s="33">
        <v>22025002109</v>
      </c>
      <c r="E991" s="56" t="s">
        <v>1323</v>
      </c>
      <c r="F991" s="35">
        <v>287.98</v>
      </c>
      <c r="G991" s="56" t="s">
        <v>534</v>
      </c>
      <c r="H991" s="56" t="s">
        <v>2455</v>
      </c>
      <c r="I991" s="33">
        <v>220</v>
      </c>
      <c r="J991" s="56" t="s">
        <v>535</v>
      </c>
      <c r="K991" s="56" t="s">
        <v>536</v>
      </c>
      <c r="L991" s="56" t="s">
        <v>357</v>
      </c>
      <c r="M991" s="56" t="s">
        <v>458</v>
      </c>
      <c r="N991" s="56" t="s">
        <v>429</v>
      </c>
      <c r="O991" s="32" t="s">
        <v>310</v>
      </c>
      <c r="P991" s="32" t="s">
        <v>265</v>
      </c>
      <c r="Q991" s="45" t="s">
        <v>922</v>
      </c>
      <c r="R991" s="32" t="s">
        <v>254</v>
      </c>
      <c r="S991" s="45" t="s">
        <v>98</v>
      </c>
      <c r="T991" s="42" t="str">
        <f>VLOOKUP(Tabla1[[#This Row],[AREA]],Hoja1!A:B,2,FALSE)</f>
        <v>10. Personas mayores, familia y servicios sociales</v>
      </c>
      <c r="U991" s="45" t="s">
        <v>158</v>
      </c>
      <c r="V991" s="42" t="str">
        <f>VLOOKUP(Tabla1[[#This Row],[PROGRAMA]],Hoja1!A:B,2,FALSE)</f>
        <v>2314. Centro de programas juveniles</v>
      </c>
      <c r="W991" s="45">
        <v>21</v>
      </c>
      <c r="X991" s="45">
        <v>213</v>
      </c>
    </row>
    <row r="992" spans="1:24" x14ac:dyDescent="0.25">
      <c r="A992" s="33">
        <v>220250001246</v>
      </c>
      <c r="B992" s="56" t="s">
        <v>349</v>
      </c>
      <c r="C992" s="34">
        <v>45700</v>
      </c>
      <c r="D992" s="33">
        <v>22025001165</v>
      </c>
      <c r="E992" s="56" t="s">
        <v>1638</v>
      </c>
      <c r="F992" s="35">
        <v>278.3</v>
      </c>
      <c r="G992" s="56" t="s">
        <v>1085</v>
      </c>
      <c r="H992" s="56" t="s">
        <v>2456</v>
      </c>
      <c r="I992" s="33">
        <v>220</v>
      </c>
      <c r="J992" s="56" t="s">
        <v>356</v>
      </c>
      <c r="K992" s="56" t="s">
        <v>356</v>
      </c>
      <c r="L992" s="56" t="s">
        <v>357</v>
      </c>
      <c r="M992" s="56" t="s">
        <v>458</v>
      </c>
      <c r="N992" s="56" t="s">
        <v>429</v>
      </c>
      <c r="O992" s="32" t="s">
        <v>310</v>
      </c>
      <c r="P992" s="32" t="s">
        <v>265</v>
      </c>
      <c r="Q992" s="45" t="s">
        <v>922</v>
      </c>
      <c r="R992" s="32" t="s">
        <v>254</v>
      </c>
      <c r="S992" s="45" t="s">
        <v>92</v>
      </c>
      <c r="T992" s="42" t="str">
        <f>VLOOKUP(Tabla1[[#This Row],[AREA]],Hoja1!A:B,2,FALSE)</f>
        <v>03. Participación ciudadana y deportes</v>
      </c>
      <c r="U992" s="45" t="s">
        <v>215</v>
      </c>
      <c r="V992" s="42" t="str">
        <f>VLOOKUP(Tabla1[[#This Row],[PROGRAMA]],Hoja1!A:B,2,FALSE)</f>
        <v>9241. Participación ciudadana</v>
      </c>
      <c r="W992" s="45">
        <v>22</v>
      </c>
      <c r="X992" s="45">
        <v>22602</v>
      </c>
    </row>
    <row r="993" spans="1:24" x14ac:dyDescent="0.25">
      <c r="A993" s="33">
        <v>220250001145</v>
      </c>
      <c r="B993" s="56" t="s">
        <v>349</v>
      </c>
      <c r="C993" s="34">
        <v>45698</v>
      </c>
      <c r="D993" s="33">
        <v>22025000941</v>
      </c>
      <c r="E993" s="56" t="s">
        <v>1235</v>
      </c>
      <c r="F993" s="35">
        <v>275</v>
      </c>
      <c r="G993" s="56" t="s">
        <v>284</v>
      </c>
      <c r="H993" s="56" t="s">
        <v>2457</v>
      </c>
      <c r="I993" s="33">
        <v>220</v>
      </c>
      <c r="J993" s="56" t="s">
        <v>427</v>
      </c>
      <c r="K993" s="56" t="s">
        <v>427</v>
      </c>
      <c r="L993" s="56" t="s">
        <v>367</v>
      </c>
      <c r="M993" s="56" t="s">
        <v>458</v>
      </c>
      <c r="N993" s="56" t="s">
        <v>429</v>
      </c>
      <c r="O993" s="32" t="s">
        <v>310</v>
      </c>
      <c r="P993" s="32" t="s">
        <v>265</v>
      </c>
      <c r="Q993" s="45" t="s">
        <v>922</v>
      </c>
      <c r="R993" s="32" t="s">
        <v>254</v>
      </c>
      <c r="S993" s="45" t="s">
        <v>94</v>
      </c>
      <c r="T993" s="42" t="str">
        <f>VLOOKUP(Tabla1[[#This Row],[AREA]],Hoja1!A:B,2,FALSE)</f>
        <v>06. Educación y cultura</v>
      </c>
      <c r="U993" s="45" t="s">
        <v>176</v>
      </c>
      <c r="V993" s="42" t="str">
        <f>VLOOKUP(Tabla1[[#This Row],[PROGRAMA]],Hoja1!A:B,2,FALSE)</f>
        <v>3321. Bibliotecas públicas</v>
      </c>
      <c r="W993" s="45">
        <v>22</v>
      </c>
      <c r="X993" s="45">
        <v>22001</v>
      </c>
    </row>
    <row r="994" spans="1:24" x14ac:dyDescent="0.25">
      <c r="A994" s="33">
        <v>220250001698</v>
      </c>
      <c r="B994" s="56" t="s">
        <v>349</v>
      </c>
      <c r="C994" s="34">
        <v>45716</v>
      </c>
      <c r="D994" s="33">
        <v>22025001296</v>
      </c>
      <c r="E994" s="56" t="s">
        <v>1838</v>
      </c>
      <c r="F994" s="35">
        <v>273.35000000000002</v>
      </c>
      <c r="G994" s="56" t="s">
        <v>2458</v>
      </c>
      <c r="H994" s="56" t="s">
        <v>2459</v>
      </c>
      <c r="I994" s="33">
        <v>220</v>
      </c>
      <c r="J994" s="56" t="s">
        <v>356</v>
      </c>
      <c r="K994" s="56" t="s">
        <v>356</v>
      </c>
      <c r="L994" s="56" t="s">
        <v>357</v>
      </c>
      <c r="M994" s="56" t="s">
        <v>458</v>
      </c>
      <c r="N994" s="56" t="s">
        <v>429</v>
      </c>
      <c r="O994" s="32" t="s">
        <v>310</v>
      </c>
      <c r="P994" s="32" t="s">
        <v>265</v>
      </c>
      <c r="Q994" s="45" t="s">
        <v>922</v>
      </c>
      <c r="R994" s="32" t="s">
        <v>254</v>
      </c>
      <c r="S994" s="45" t="s">
        <v>98</v>
      </c>
      <c r="T994" s="42" t="str">
        <f>VLOOKUP(Tabla1[[#This Row],[AREA]],Hoja1!A:B,2,FALSE)</f>
        <v>10. Personas mayores, familia y servicios sociales</v>
      </c>
      <c r="U994" s="45" t="s">
        <v>155</v>
      </c>
      <c r="V994" s="42" t="str">
        <f>VLOOKUP(Tabla1[[#This Row],[PROGRAMA]],Hoja1!A:B,2,FALSE)</f>
        <v>2312. Iniciativas sociales</v>
      </c>
      <c r="W994" s="45">
        <v>21</v>
      </c>
      <c r="X994" s="45">
        <v>212</v>
      </c>
    </row>
    <row r="995" spans="1:24" x14ac:dyDescent="0.25">
      <c r="A995" s="33">
        <v>220250001519</v>
      </c>
      <c r="B995" s="56" t="s">
        <v>349</v>
      </c>
      <c r="C995" s="34">
        <v>45707</v>
      </c>
      <c r="D995" s="33">
        <v>22025001495</v>
      </c>
      <c r="E995" s="56" t="s">
        <v>1733</v>
      </c>
      <c r="F995" s="35">
        <v>270.60000000000002</v>
      </c>
      <c r="G995" s="56" t="s">
        <v>1059</v>
      </c>
      <c r="H995" s="56" t="s">
        <v>2460</v>
      </c>
      <c r="I995" s="33">
        <v>220</v>
      </c>
      <c r="J995" s="56" t="s">
        <v>403</v>
      </c>
      <c r="K995" s="56" t="s">
        <v>403</v>
      </c>
      <c r="L995" s="56" t="s">
        <v>367</v>
      </c>
      <c r="M995" s="56" t="s">
        <v>458</v>
      </c>
      <c r="N995" s="56" t="s">
        <v>429</v>
      </c>
      <c r="O995" s="32" t="s">
        <v>310</v>
      </c>
      <c r="P995" s="32" t="s">
        <v>265</v>
      </c>
      <c r="Q995" s="45" t="s">
        <v>922</v>
      </c>
      <c r="R995" s="32" t="s">
        <v>254</v>
      </c>
      <c r="S995" s="45" t="s">
        <v>291</v>
      </c>
      <c r="T995" s="42" t="str">
        <f>VLOOKUP(Tabla1[[#This Row],[AREA]],Hoja1!A:B,2,FALSE)</f>
        <v>11. Salud pública y seguridad ciudadana</v>
      </c>
      <c r="U995" s="45" t="s">
        <v>129</v>
      </c>
      <c r="V995" s="42" t="str">
        <f>VLOOKUP(Tabla1[[#This Row],[PROGRAMA]],Hoja1!A:B,2,FALSE)</f>
        <v>1321. Policía municipal</v>
      </c>
      <c r="W995" s="45">
        <v>22</v>
      </c>
      <c r="X995" s="45">
        <v>22699</v>
      </c>
    </row>
    <row r="996" spans="1:24" x14ac:dyDescent="0.25">
      <c r="A996" s="33">
        <v>220250006511</v>
      </c>
      <c r="B996" s="56" t="s">
        <v>526</v>
      </c>
      <c r="C996" s="34">
        <v>45744</v>
      </c>
      <c r="D996" s="33">
        <v>22025001124</v>
      </c>
      <c r="E996" s="56" t="s">
        <v>1237</v>
      </c>
      <c r="F996" s="35">
        <v>33.44</v>
      </c>
      <c r="G996" s="56" t="s">
        <v>45</v>
      </c>
      <c r="H996" s="56" t="s">
        <v>2461</v>
      </c>
      <c r="I996" s="33">
        <v>300</v>
      </c>
      <c r="J996" s="56" t="s">
        <v>627</v>
      </c>
      <c r="K996" s="56" t="s">
        <v>628</v>
      </c>
      <c r="L996" s="56" t="s">
        <v>367</v>
      </c>
      <c r="M996" s="56" t="s">
        <v>354</v>
      </c>
      <c r="N996" s="56" t="s">
        <v>355</v>
      </c>
      <c r="O996" s="32" t="s">
        <v>309</v>
      </c>
      <c r="P996" s="32" t="s">
        <v>265</v>
      </c>
      <c r="Q996" s="45" t="s">
        <v>922</v>
      </c>
      <c r="R996" s="32" t="s">
        <v>254</v>
      </c>
      <c r="S996" s="45" t="s">
        <v>291</v>
      </c>
      <c r="T996" s="42" t="str">
        <f>VLOOKUP(Tabla1[[#This Row],[AREA]],Hoja1!A:B,2,FALSE)</f>
        <v>11. Salud pública y seguridad ciudadana</v>
      </c>
      <c r="U996" s="45" t="s">
        <v>141</v>
      </c>
      <c r="V996" s="42" t="str">
        <f>VLOOKUP(Tabla1[[#This Row],[PROGRAMA]],Hoja1!A:B,2,FALSE)</f>
        <v>1621. Recogida de residuos</v>
      </c>
      <c r="W996" s="45">
        <v>21</v>
      </c>
      <c r="X996" s="45">
        <v>214</v>
      </c>
    </row>
    <row r="997" spans="1:24" x14ac:dyDescent="0.25">
      <c r="A997" s="33">
        <v>220250006503</v>
      </c>
      <c r="B997" s="56" t="s">
        <v>526</v>
      </c>
      <c r="C997" s="34">
        <v>45744</v>
      </c>
      <c r="D997" s="33">
        <v>22025001124</v>
      </c>
      <c r="E997" s="56" t="s">
        <v>1237</v>
      </c>
      <c r="F997" s="35">
        <v>134.29</v>
      </c>
      <c r="G997" s="56" t="s">
        <v>45</v>
      </c>
      <c r="H997" s="56" t="s">
        <v>2462</v>
      </c>
      <c r="I997" s="33">
        <v>300</v>
      </c>
      <c r="J997" s="56" t="s">
        <v>627</v>
      </c>
      <c r="K997" s="56" t="s">
        <v>628</v>
      </c>
      <c r="L997" s="56" t="s">
        <v>367</v>
      </c>
      <c r="M997" s="56" t="s">
        <v>354</v>
      </c>
      <c r="N997" s="56" t="s">
        <v>355</v>
      </c>
      <c r="O997" s="32" t="s">
        <v>309</v>
      </c>
      <c r="P997" s="32" t="s">
        <v>265</v>
      </c>
      <c r="Q997" s="45" t="s">
        <v>922</v>
      </c>
      <c r="R997" s="32" t="s">
        <v>254</v>
      </c>
      <c r="S997" s="45" t="s">
        <v>291</v>
      </c>
      <c r="T997" s="42" t="str">
        <f>VLOOKUP(Tabla1[[#This Row],[AREA]],Hoja1!A:B,2,FALSE)</f>
        <v>11. Salud pública y seguridad ciudadana</v>
      </c>
      <c r="U997" s="45" t="s">
        <v>141</v>
      </c>
      <c r="V997" s="42" t="str">
        <f>VLOOKUP(Tabla1[[#This Row],[PROGRAMA]],Hoja1!A:B,2,FALSE)</f>
        <v>1621. Recogida de residuos</v>
      </c>
      <c r="W997" s="45">
        <v>21</v>
      </c>
      <c r="X997" s="45">
        <v>214</v>
      </c>
    </row>
    <row r="998" spans="1:24" x14ac:dyDescent="0.25">
      <c r="A998" s="33">
        <v>220250006507</v>
      </c>
      <c r="B998" s="56" t="s">
        <v>526</v>
      </c>
      <c r="C998" s="34">
        <v>45744</v>
      </c>
      <c r="D998" s="33">
        <v>22025001124</v>
      </c>
      <c r="E998" s="56" t="s">
        <v>1237</v>
      </c>
      <c r="F998" s="35">
        <v>470.4</v>
      </c>
      <c r="G998" s="56" t="s">
        <v>45</v>
      </c>
      <c r="H998" s="56" t="s">
        <v>2463</v>
      </c>
      <c r="I998" s="33">
        <v>300</v>
      </c>
      <c r="J998" s="56" t="s">
        <v>627</v>
      </c>
      <c r="K998" s="56" t="s">
        <v>628</v>
      </c>
      <c r="L998" s="56" t="s">
        <v>367</v>
      </c>
      <c r="M998" s="56" t="s">
        <v>354</v>
      </c>
      <c r="N998" s="56" t="s">
        <v>355</v>
      </c>
      <c r="O998" s="32" t="s">
        <v>309</v>
      </c>
      <c r="P998" s="32" t="s">
        <v>265</v>
      </c>
      <c r="Q998" s="45" t="s">
        <v>922</v>
      </c>
      <c r="R998" s="32" t="s">
        <v>254</v>
      </c>
      <c r="S998" s="45" t="s">
        <v>291</v>
      </c>
      <c r="T998" s="42" t="str">
        <f>VLOOKUP(Tabla1[[#This Row],[AREA]],Hoja1!A:B,2,FALSE)</f>
        <v>11. Salud pública y seguridad ciudadana</v>
      </c>
      <c r="U998" s="45" t="s">
        <v>141</v>
      </c>
      <c r="V998" s="42" t="str">
        <f>VLOOKUP(Tabla1[[#This Row],[PROGRAMA]],Hoja1!A:B,2,FALSE)</f>
        <v>1621. Recogida de residuos</v>
      </c>
      <c r="W998" s="45">
        <v>21</v>
      </c>
      <c r="X998" s="45">
        <v>214</v>
      </c>
    </row>
    <row r="999" spans="1:24" x14ac:dyDescent="0.25">
      <c r="A999" s="33">
        <v>220250006525</v>
      </c>
      <c r="B999" s="56" t="s">
        <v>526</v>
      </c>
      <c r="C999" s="34">
        <v>45744</v>
      </c>
      <c r="D999" s="33">
        <v>22025001124</v>
      </c>
      <c r="E999" s="56" t="s">
        <v>1237</v>
      </c>
      <c r="F999" s="35">
        <v>492.77</v>
      </c>
      <c r="G999" s="56" t="s">
        <v>45</v>
      </c>
      <c r="H999" s="56" t="s">
        <v>2464</v>
      </c>
      <c r="I999" s="33">
        <v>300</v>
      </c>
      <c r="J999" s="56" t="s">
        <v>627</v>
      </c>
      <c r="K999" s="56" t="s">
        <v>628</v>
      </c>
      <c r="L999" s="56" t="s">
        <v>367</v>
      </c>
      <c r="M999" s="56" t="s">
        <v>354</v>
      </c>
      <c r="N999" s="56" t="s">
        <v>355</v>
      </c>
      <c r="O999" s="32" t="s">
        <v>309</v>
      </c>
      <c r="P999" s="32" t="s">
        <v>265</v>
      </c>
      <c r="Q999" s="45" t="s">
        <v>922</v>
      </c>
      <c r="R999" s="32" t="s">
        <v>254</v>
      </c>
      <c r="S999" s="45" t="s">
        <v>291</v>
      </c>
      <c r="T999" s="42" t="str">
        <f>VLOOKUP(Tabla1[[#This Row],[AREA]],Hoja1!A:B,2,FALSE)</f>
        <v>11. Salud pública y seguridad ciudadana</v>
      </c>
      <c r="U999" s="45" t="s">
        <v>141</v>
      </c>
      <c r="V999" s="42" t="str">
        <f>VLOOKUP(Tabla1[[#This Row],[PROGRAMA]],Hoja1!A:B,2,FALSE)</f>
        <v>1621. Recogida de residuos</v>
      </c>
      <c r="W999" s="45">
        <v>21</v>
      </c>
      <c r="X999" s="45">
        <v>214</v>
      </c>
    </row>
    <row r="1000" spans="1:24" x14ac:dyDescent="0.25">
      <c r="A1000" s="33">
        <v>220250006521</v>
      </c>
      <c r="B1000" s="56" t="s">
        <v>526</v>
      </c>
      <c r="C1000" s="34">
        <v>45744</v>
      </c>
      <c r="D1000" s="33">
        <v>22025001124</v>
      </c>
      <c r="E1000" s="56" t="s">
        <v>1237</v>
      </c>
      <c r="F1000" s="35">
        <v>796.62</v>
      </c>
      <c r="G1000" s="56" t="s">
        <v>45</v>
      </c>
      <c r="H1000" s="56" t="s">
        <v>2465</v>
      </c>
      <c r="I1000" s="33">
        <v>300</v>
      </c>
      <c r="J1000" s="56" t="s">
        <v>627</v>
      </c>
      <c r="K1000" s="56" t="s">
        <v>628</v>
      </c>
      <c r="L1000" s="56" t="s">
        <v>367</v>
      </c>
      <c r="M1000" s="56" t="s">
        <v>354</v>
      </c>
      <c r="N1000" s="56" t="s">
        <v>355</v>
      </c>
      <c r="O1000" s="32" t="s">
        <v>309</v>
      </c>
      <c r="P1000" s="32" t="s">
        <v>265</v>
      </c>
      <c r="Q1000" s="45" t="s">
        <v>922</v>
      </c>
      <c r="R1000" s="32" t="s">
        <v>254</v>
      </c>
      <c r="S1000" s="45" t="s">
        <v>291</v>
      </c>
      <c r="T1000" s="42" t="str">
        <f>VLOOKUP(Tabla1[[#This Row],[AREA]],Hoja1!A:B,2,FALSE)</f>
        <v>11. Salud pública y seguridad ciudadana</v>
      </c>
      <c r="U1000" s="45" t="s">
        <v>141</v>
      </c>
      <c r="V1000" s="42" t="str">
        <f>VLOOKUP(Tabla1[[#This Row],[PROGRAMA]],Hoja1!A:B,2,FALSE)</f>
        <v>1621. Recogida de residuos</v>
      </c>
      <c r="W1000" s="45">
        <v>21</v>
      </c>
      <c r="X1000" s="45">
        <v>214</v>
      </c>
    </row>
    <row r="1001" spans="1:24" x14ac:dyDescent="0.25">
      <c r="A1001" s="33">
        <v>220250006443</v>
      </c>
      <c r="B1001" s="56" t="s">
        <v>526</v>
      </c>
      <c r="C1001" s="34">
        <v>45744</v>
      </c>
      <c r="D1001" s="33">
        <v>22025001124</v>
      </c>
      <c r="E1001" s="56" t="s">
        <v>1237</v>
      </c>
      <c r="F1001" s="35">
        <v>875.97</v>
      </c>
      <c r="G1001" s="56" t="s">
        <v>45</v>
      </c>
      <c r="H1001" s="56" t="s">
        <v>2466</v>
      </c>
      <c r="I1001" s="33">
        <v>300</v>
      </c>
      <c r="J1001" s="56" t="s">
        <v>627</v>
      </c>
      <c r="K1001" s="56" t="s">
        <v>628</v>
      </c>
      <c r="L1001" s="56" t="s">
        <v>367</v>
      </c>
      <c r="M1001" s="56" t="s">
        <v>354</v>
      </c>
      <c r="N1001" s="56" t="s">
        <v>355</v>
      </c>
      <c r="O1001" s="32" t="s">
        <v>309</v>
      </c>
      <c r="P1001" s="32" t="s">
        <v>265</v>
      </c>
      <c r="Q1001" s="45" t="s">
        <v>922</v>
      </c>
      <c r="R1001" s="32" t="s">
        <v>254</v>
      </c>
      <c r="S1001" s="45" t="s">
        <v>291</v>
      </c>
      <c r="T1001" s="42" t="str">
        <f>VLOOKUP(Tabla1[[#This Row],[AREA]],Hoja1!A:B,2,FALSE)</f>
        <v>11. Salud pública y seguridad ciudadana</v>
      </c>
      <c r="U1001" s="45" t="s">
        <v>141</v>
      </c>
      <c r="V1001" s="42" t="str">
        <f>VLOOKUP(Tabla1[[#This Row],[PROGRAMA]],Hoja1!A:B,2,FALSE)</f>
        <v>1621. Recogida de residuos</v>
      </c>
      <c r="W1001" s="45">
        <v>21</v>
      </c>
      <c r="X1001" s="45">
        <v>214</v>
      </c>
    </row>
    <row r="1002" spans="1:24" x14ac:dyDescent="0.25">
      <c r="A1002" s="33">
        <v>220250006491</v>
      </c>
      <c r="B1002" s="56" t="s">
        <v>526</v>
      </c>
      <c r="C1002" s="34">
        <v>45744</v>
      </c>
      <c r="D1002" s="33">
        <v>22025001124</v>
      </c>
      <c r="E1002" s="56" t="s">
        <v>1237</v>
      </c>
      <c r="F1002" s="35">
        <v>1120.4100000000001</v>
      </c>
      <c r="G1002" s="56" t="s">
        <v>45</v>
      </c>
      <c r="H1002" s="56" t="s">
        <v>2467</v>
      </c>
      <c r="I1002" s="33">
        <v>300</v>
      </c>
      <c r="J1002" s="56" t="s">
        <v>627</v>
      </c>
      <c r="K1002" s="56" t="s">
        <v>628</v>
      </c>
      <c r="L1002" s="56" t="s">
        <v>367</v>
      </c>
      <c r="M1002" s="56" t="s">
        <v>354</v>
      </c>
      <c r="N1002" s="56" t="s">
        <v>355</v>
      </c>
      <c r="O1002" s="32" t="s">
        <v>309</v>
      </c>
      <c r="P1002" s="32" t="s">
        <v>265</v>
      </c>
      <c r="Q1002" s="45" t="s">
        <v>922</v>
      </c>
      <c r="R1002" s="32" t="s">
        <v>254</v>
      </c>
      <c r="S1002" s="45" t="s">
        <v>291</v>
      </c>
      <c r="T1002" s="42" t="str">
        <f>VLOOKUP(Tabla1[[#This Row],[AREA]],Hoja1!A:B,2,FALSE)</f>
        <v>11. Salud pública y seguridad ciudadana</v>
      </c>
      <c r="U1002" s="45" t="s">
        <v>141</v>
      </c>
      <c r="V1002" s="42" t="str">
        <f>VLOOKUP(Tabla1[[#This Row],[PROGRAMA]],Hoja1!A:B,2,FALSE)</f>
        <v>1621. Recogida de residuos</v>
      </c>
      <c r="W1002" s="45">
        <v>21</v>
      </c>
      <c r="X1002" s="45">
        <v>214</v>
      </c>
    </row>
    <row r="1003" spans="1:24" x14ac:dyDescent="0.25">
      <c r="A1003" s="33">
        <v>220250006829</v>
      </c>
      <c r="B1003" s="56" t="s">
        <v>526</v>
      </c>
      <c r="C1003" s="34">
        <v>45744</v>
      </c>
      <c r="D1003" s="33">
        <v>22025001124</v>
      </c>
      <c r="E1003" s="56" t="s">
        <v>1237</v>
      </c>
      <c r="F1003" s="35">
        <v>1286.69</v>
      </c>
      <c r="G1003" s="56" t="s">
        <v>45</v>
      </c>
      <c r="H1003" s="56" t="s">
        <v>2468</v>
      </c>
      <c r="I1003" s="33">
        <v>300</v>
      </c>
      <c r="J1003" s="56" t="s">
        <v>627</v>
      </c>
      <c r="K1003" s="56" t="s">
        <v>628</v>
      </c>
      <c r="L1003" s="56" t="s">
        <v>367</v>
      </c>
      <c r="M1003" s="56" t="s">
        <v>354</v>
      </c>
      <c r="N1003" s="56" t="s">
        <v>355</v>
      </c>
      <c r="O1003" s="32" t="s">
        <v>309</v>
      </c>
      <c r="P1003" s="32" t="s">
        <v>265</v>
      </c>
      <c r="Q1003" s="45" t="s">
        <v>922</v>
      </c>
      <c r="R1003" s="32" t="s">
        <v>254</v>
      </c>
      <c r="S1003" s="45" t="s">
        <v>291</v>
      </c>
      <c r="T1003" s="42" t="str">
        <f>VLOOKUP(Tabla1[[#This Row],[AREA]],Hoja1!A:B,2,FALSE)</f>
        <v>11. Salud pública y seguridad ciudadana</v>
      </c>
      <c r="U1003" s="45" t="s">
        <v>141</v>
      </c>
      <c r="V1003" s="42" t="str">
        <f>VLOOKUP(Tabla1[[#This Row],[PROGRAMA]],Hoja1!A:B,2,FALSE)</f>
        <v>1621. Recogida de residuos</v>
      </c>
      <c r="W1003" s="45">
        <v>21</v>
      </c>
      <c r="X1003" s="45">
        <v>214</v>
      </c>
    </row>
    <row r="1004" spans="1:24" x14ac:dyDescent="0.25">
      <c r="A1004" s="33">
        <v>220250006439</v>
      </c>
      <c r="B1004" s="56" t="s">
        <v>526</v>
      </c>
      <c r="C1004" s="34">
        <v>45744</v>
      </c>
      <c r="D1004" s="33">
        <v>22025001124</v>
      </c>
      <c r="E1004" s="56" t="s">
        <v>1237</v>
      </c>
      <c r="F1004" s="35">
        <v>1689.75</v>
      </c>
      <c r="G1004" s="56" t="s">
        <v>45</v>
      </c>
      <c r="H1004" s="56" t="s">
        <v>2469</v>
      </c>
      <c r="I1004" s="33">
        <v>300</v>
      </c>
      <c r="J1004" s="56" t="s">
        <v>627</v>
      </c>
      <c r="K1004" s="56" t="s">
        <v>628</v>
      </c>
      <c r="L1004" s="56" t="s">
        <v>367</v>
      </c>
      <c r="M1004" s="56" t="s">
        <v>354</v>
      </c>
      <c r="N1004" s="56" t="s">
        <v>355</v>
      </c>
      <c r="O1004" s="32" t="s">
        <v>309</v>
      </c>
      <c r="P1004" s="32" t="s">
        <v>265</v>
      </c>
      <c r="Q1004" s="45" t="s">
        <v>922</v>
      </c>
      <c r="R1004" s="32" t="s">
        <v>254</v>
      </c>
      <c r="S1004" s="45" t="s">
        <v>291</v>
      </c>
      <c r="T1004" s="42" t="str">
        <f>VLOOKUP(Tabla1[[#This Row],[AREA]],Hoja1!A:B,2,FALSE)</f>
        <v>11. Salud pública y seguridad ciudadana</v>
      </c>
      <c r="U1004" s="45" t="s">
        <v>141</v>
      </c>
      <c r="V1004" s="42" t="str">
        <f>VLOOKUP(Tabla1[[#This Row],[PROGRAMA]],Hoja1!A:B,2,FALSE)</f>
        <v>1621. Recogida de residuos</v>
      </c>
      <c r="W1004" s="45">
        <v>21</v>
      </c>
      <c r="X1004" s="45">
        <v>214</v>
      </c>
    </row>
    <row r="1005" spans="1:24" x14ac:dyDescent="0.25">
      <c r="A1005" s="33">
        <v>220250006827</v>
      </c>
      <c r="B1005" s="56" t="s">
        <v>526</v>
      </c>
      <c r="C1005" s="34">
        <v>45744</v>
      </c>
      <c r="D1005" s="33">
        <v>22025001124</v>
      </c>
      <c r="E1005" s="56" t="s">
        <v>1237</v>
      </c>
      <c r="F1005" s="35">
        <v>2327.89</v>
      </c>
      <c r="G1005" s="56" t="s">
        <v>45</v>
      </c>
      <c r="H1005" s="56" t="s">
        <v>2470</v>
      </c>
      <c r="I1005" s="33">
        <v>300</v>
      </c>
      <c r="J1005" s="56" t="s">
        <v>627</v>
      </c>
      <c r="K1005" s="56" t="s">
        <v>628</v>
      </c>
      <c r="L1005" s="56" t="s">
        <v>367</v>
      </c>
      <c r="M1005" s="56" t="s">
        <v>354</v>
      </c>
      <c r="N1005" s="56" t="s">
        <v>355</v>
      </c>
      <c r="O1005" s="32" t="s">
        <v>309</v>
      </c>
      <c r="P1005" s="32" t="s">
        <v>265</v>
      </c>
      <c r="Q1005" s="45" t="s">
        <v>922</v>
      </c>
      <c r="R1005" s="32" t="s">
        <v>254</v>
      </c>
      <c r="S1005" s="45" t="s">
        <v>291</v>
      </c>
      <c r="T1005" s="42" t="str">
        <f>VLOOKUP(Tabla1[[#This Row],[AREA]],Hoja1!A:B,2,FALSE)</f>
        <v>11. Salud pública y seguridad ciudadana</v>
      </c>
      <c r="U1005" s="45" t="s">
        <v>141</v>
      </c>
      <c r="V1005" s="42" t="str">
        <f>VLOOKUP(Tabla1[[#This Row],[PROGRAMA]],Hoja1!A:B,2,FALSE)</f>
        <v>1621. Recogida de residuos</v>
      </c>
      <c r="W1005" s="45">
        <v>21</v>
      </c>
      <c r="X1005" s="45">
        <v>214</v>
      </c>
    </row>
    <row r="1006" spans="1:24" x14ac:dyDescent="0.25">
      <c r="A1006" s="33">
        <v>220250001146</v>
      </c>
      <c r="B1006" s="56" t="s">
        <v>349</v>
      </c>
      <c r="C1006" s="34">
        <v>45698</v>
      </c>
      <c r="D1006" s="33">
        <v>22025001133</v>
      </c>
      <c r="E1006" s="56" t="s">
        <v>1235</v>
      </c>
      <c r="F1006" s="35">
        <v>260</v>
      </c>
      <c r="G1006" s="56" t="s">
        <v>695</v>
      </c>
      <c r="H1006" s="56" t="s">
        <v>2471</v>
      </c>
      <c r="I1006" s="33">
        <v>220</v>
      </c>
      <c r="J1006" s="56" t="s">
        <v>352</v>
      </c>
      <c r="K1006" s="56" t="s">
        <v>352</v>
      </c>
      <c r="L1006" s="56" t="s">
        <v>367</v>
      </c>
      <c r="M1006" s="56" t="s">
        <v>458</v>
      </c>
      <c r="N1006" s="56" t="s">
        <v>429</v>
      </c>
      <c r="O1006" s="32" t="s">
        <v>310</v>
      </c>
      <c r="P1006" s="32" t="s">
        <v>265</v>
      </c>
      <c r="Q1006" s="45" t="s">
        <v>922</v>
      </c>
      <c r="R1006" s="32" t="s">
        <v>254</v>
      </c>
      <c r="S1006" s="45" t="s">
        <v>94</v>
      </c>
      <c r="T1006" s="42" t="str">
        <f>VLOOKUP(Tabla1[[#This Row],[AREA]],Hoja1!A:B,2,FALSE)</f>
        <v>06. Educación y cultura</v>
      </c>
      <c r="U1006" s="45" t="s">
        <v>176</v>
      </c>
      <c r="V1006" s="42" t="str">
        <f>VLOOKUP(Tabla1[[#This Row],[PROGRAMA]],Hoja1!A:B,2,FALSE)</f>
        <v>3321. Bibliotecas públicas</v>
      </c>
      <c r="W1006" s="45">
        <v>22</v>
      </c>
      <c r="X1006" s="45">
        <v>22001</v>
      </c>
    </row>
    <row r="1007" spans="1:24" x14ac:dyDescent="0.25">
      <c r="A1007" s="33">
        <v>220249000885</v>
      </c>
      <c r="B1007" s="56" t="s">
        <v>349</v>
      </c>
      <c r="C1007" s="34">
        <v>45658</v>
      </c>
      <c r="D1007" s="33">
        <v>22025002103</v>
      </c>
      <c r="E1007" s="56" t="s">
        <v>1411</v>
      </c>
      <c r="F1007" s="35">
        <v>257.12</v>
      </c>
      <c r="G1007" s="56" t="s">
        <v>47</v>
      </c>
      <c r="H1007" s="56" t="s">
        <v>2472</v>
      </c>
      <c r="I1007" s="33">
        <v>220</v>
      </c>
      <c r="J1007" s="56" t="s">
        <v>356</v>
      </c>
      <c r="K1007" s="56" t="s">
        <v>356</v>
      </c>
      <c r="L1007" s="56" t="s">
        <v>357</v>
      </c>
      <c r="M1007" s="56" t="s">
        <v>458</v>
      </c>
      <c r="N1007" s="56" t="s">
        <v>429</v>
      </c>
      <c r="O1007" s="32" t="s">
        <v>310</v>
      </c>
      <c r="P1007" s="32" t="s">
        <v>265</v>
      </c>
      <c r="Q1007" s="45" t="s">
        <v>922</v>
      </c>
      <c r="R1007" s="32" t="s">
        <v>254</v>
      </c>
      <c r="S1007" s="45" t="s">
        <v>98</v>
      </c>
      <c r="T1007" s="42" t="str">
        <f>VLOOKUP(Tabla1[[#This Row],[AREA]],Hoja1!A:B,2,FALSE)</f>
        <v>10. Personas mayores, familia y servicios sociales</v>
      </c>
      <c r="U1007" s="45" t="s">
        <v>159</v>
      </c>
      <c r="V1007" s="42" t="str">
        <f>VLOOKUP(Tabla1[[#This Row],[PROGRAMA]],Hoja1!A:B,2,FALSE)</f>
        <v>2315. Políticas de Igualdad e infancia</v>
      </c>
      <c r="W1007" s="45">
        <v>21</v>
      </c>
      <c r="X1007" s="45">
        <v>213</v>
      </c>
    </row>
    <row r="1008" spans="1:24" x14ac:dyDescent="0.25">
      <c r="A1008" s="33">
        <v>220249000893</v>
      </c>
      <c r="B1008" s="56" t="s">
        <v>349</v>
      </c>
      <c r="C1008" s="34">
        <v>45658</v>
      </c>
      <c r="D1008" s="33">
        <v>22025002108</v>
      </c>
      <c r="E1008" s="56" t="s">
        <v>1397</v>
      </c>
      <c r="F1008" s="35">
        <v>250</v>
      </c>
      <c r="G1008" s="56" t="s">
        <v>37</v>
      </c>
      <c r="H1008" s="56" t="s">
        <v>2473</v>
      </c>
      <c r="I1008" s="33">
        <v>220</v>
      </c>
      <c r="J1008" s="56" t="s">
        <v>356</v>
      </c>
      <c r="K1008" s="56" t="s">
        <v>356</v>
      </c>
      <c r="L1008" s="56" t="s">
        <v>357</v>
      </c>
      <c r="M1008" s="56" t="s">
        <v>458</v>
      </c>
      <c r="N1008" s="56" t="s">
        <v>429</v>
      </c>
      <c r="O1008" s="32" t="s">
        <v>310</v>
      </c>
      <c r="P1008" s="32" t="s">
        <v>265</v>
      </c>
      <c r="Q1008" s="45" t="s">
        <v>922</v>
      </c>
      <c r="R1008" s="32" t="s">
        <v>254</v>
      </c>
      <c r="S1008" s="45" t="s">
        <v>98</v>
      </c>
      <c r="T1008" s="42" t="str">
        <f>VLOOKUP(Tabla1[[#This Row],[AREA]],Hoja1!A:B,2,FALSE)</f>
        <v>10. Personas mayores, familia y servicios sociales</v>
      </c>
      <c r="U1008" s="45" t="s">
        <v>162</v>
      </c>
      <c r="V1008" s="42" t="str">
        <f>VLOOKUP(Tabla1[[#This Row],[PROGRAMA]],Hoja1!A:B,2,FALSE)</f>
        <v>2412. Formación para el empleo</v>
      </c>
      <c r="W1008" s="45">
        <v>21</v>
      </c>
      <c r="X1008" s="45">
        <v>213</v>
      </c>
    </row>
    <row r="1009" spans="1:24" x14ac:dyDescent="0.25">
      <c r="A1009" s="33">
        <v>220250001241</v>
      </c>
      <c r="B1009" s="56" t="s">
        <v>349</v>
      </c>
      <c r="C1009" s="34">
        <v>45700</v>
      </c>
      <c r="D1009" s="33">
        <v>22025001109</v>
      </c>
      <c r="E1009" s="56" t="s">
        <v>2474</v>
      </c>
      <c r="F1009" s="35">
        <v>247.05</v>
      </c>
      <c r="G1009" s="56" t="s">
        <v>723</v>
      </c>
      <c r="H1009" s="56" t="s">
        <v>2475</v>
      </c>
      <c r="I1009" s="33">
        <v>220</v>
      </c>
      <c r="J1009" s="56" t="s">
        <v>356</v>
      </c>
      <c r="K1009" s="56" t="s">
        <v>356</v>
      </c>
      <c r="L1009" s="56" t="s">
        <v>367</v>
      </c>
      <c r="M1009" s="56" t="s">
        <v>458</v>
      </c>
      <c r="N1009" s="56" t="s">
        <v>429</v>
      </c>
      <c r="O1009" s="32" t="s">
        <v>310</v>
      </c>
      <c r="P1009" s="32" t="s">
        <v>265</v>
      </c>
      <c r="Q1009" s="45" t="s">
        <v>922</v>
      </c>
      <c r="R1009" s="32" t="s">
        <v>254</v>
      </c>
      <c r="S1009" s="45" t="s">
        <v>98</v>
      </c>
      <c r="T1009" s="42" t="str">
        <f>VLOOKUP(Tabla1[[#This Row],[AREA]],Hoja1!A:B,2,FALSE)</f>
        <v>10. Personas mayores, familia y servicios sociales</v>
      </c>
      <c r="U1009" s="45" t="s">
        <v>155</v>
      </c>
      <c r="V1009" s="42" t="str">
        <f>VLOOKUP(Tabla1[[#This Row],[PROGRAMA]],Hoja1!A:B,2,FALSE)</f>
        <v>2312. Iniciativas sociales</v>
      </c>
      <c r="W1009" s="45">
        <v>22</v>
      </c>
      <c r="X1009" s="45">
        <v>22199</v>
      </c>
    </row>
    <row r="1010" spans="1:24" x14ac:dyDescent="0.25">
      <c r="A1010" s="33">
        <v>220250005337</v>
      </c>
      <c r="B1010" s="56" t="s">
        <v>349</v>
      </c>
      <c r="C1010" s="34">
        <v>45741</v>
      </c>
      <c r="D1010" s="33">
        <v>22025002749</v>
      </c>
      <c r="E1010" s="56" t="s">
        <v>1623</v>
      </c>
      <c r="F1010" s="35">
        <v>242.85</v>
      </c>
      <c r="G1010" s="56" t="s">
        <v>66</v>
      </c>
      <c r="H1010" s="56" t="s">
        <v>2476</v>
      </c>
      <c r="I1010" s="33">
        <v>220</v>
      </c>
      <c r="J1010" s="56" t="s">
        <v>427</v>
      </c>
      <c r="K1010" s="56" t="s">
        <v>427</v>
      </c>
      <c r="L1010" s="56" t="s">
        <v>367</v>
      </c>
      <c r="M1010" s="56" t="s">
        <v>458</v>
      </c>
      <c r="N1010" s="56" t="s">
        <v>429</v>
      </c>
      <c r="O1010" s="32" t="s">
        <v>310</v>
      </c>
      <c r="P1010" s="32" t="s">
        <v>265</v>
      </c>
      <c r="Q1010" s="45" t="s">
        <v>922</v>
      </c>
      <c r="R1010" s="32" t="s">
        <v>254</v>
      </c>
      <c r="S1010" s="45" t="s">
        <v>291</v>
      </c>
      <c r="T1010" s="42" t="str">
        <f>VLOOKUP(Tabla1[[#This Row],[AREA]],Hoja1!A:B,2,FALSE)</f>
        <v>11. Salud pública y seguridad ciudadana</v>
      </c>
      <c r="U1010" s="45" t="s">
        <v>135</v>
      </c>
      <c r="V1010" s="42" t="str">
        <f>VLOOKUP(Tabla1[[#This Row],[PROGRAMA]],Hoja1!A:B,2,FALSE)</f>
        <v>1361. Prevención y extinción de incencios</v>
      </c>
      <c r="W1010" s="45">
        <v>22</v>
      </c>
      <c r="X1010" s="45">
        <v>22199</v>
      </c>
    </row>
    <row r="1011" spans="1:24" x14ac:dyDescent="0.25">
      <c r="A1011" s="33">
        <v>220250001520</v>
      </c>
      <c r="B1011" s="56" t="s">
        <v>349</v>
      </c>
      <c r="C1011" s="34">
        <v>45707</v>
      </c>
      <c r="D1011" s="33">
        <v>22025001424</v>
      </c>
      <c r="E1011" s="56" t="s">
        <v>1733</v>
      </c>
      <c r="F1011" s="35">
        <v>242</v>
      </c>
      <c r="G1011" s="56" t="s">
        <v>716</v>
      </c>
      <c r="H1011" s="56" t="s">
        <v>2477</v>
      </c>
      <c r="I1011" s="33">
        <v>220</v>
      </c>
      <c r="J1011" s="56" t="s">
        <v>588</v>
      </c>
      <c r="K1011" s="56" t="s">
        <v>641</v>
      </c>
      <c r="L1011" s="56" t="s">
        <v>357</v>
      </c>
      <c r="M1011" s="56" t="s">
        <v>458</v>
      </c>
      <c r="N1011" s="56" t="s">
        <v>429</v>
      </c>
      <c r="O1011" s="32" t="s">
        <v>310</v>
      </c>
      <c r="P1011" s="32" t="s">
        <v>265</v>
      </c>
      <c r="Q1011" s="45" t="s">
        <v>922</v>
      </c>
      <c r="R1011" s="32" t="s">
        <v>254</v>
      </c>
      <c r="S1011" s="45" t="s">
        <v>291</v>
      </c>
      <c r="T1011" s="42" t="str">
        <f>VLOOKUP(Tabla1[[#This Row],[AREA]],Hoja1!A:B,2,FALSE)</f>
        <v>11. Salud pública y seguridad ciudadana</v>
      </c>
      <c r="U1011" s="45" t="s">
        <v>129</v>
      </c>
      <c r="V1011" s="42" t="str">
        <f>VLOOKUP(Tabla1[[#This Row],[PROGRAMA]],Hoja1!A:B,2,FALSE)</f>
        <v>1321. Policía municipal</v>
      </c>
      <c r="W1011" s="45">
        <v>22</v>
      </c>
      <c r="X1011" s="45">
        <v>22699</v>
      </c>
    </row>
    <row r="1012" spans="1:24" x14ac:dyDescent="0.25">
      <c r="A1012" s="33">
        <v>220250001181</v>
      </c>
      <c r="B1012" s="56" t="s">
        <v>349</v>
      </c>
      <c r="C1012" s="34">
        <v>45699</v>
      </c>
      <c r="D1012" s="33">
        <v>22025000779</v>
      </c>
      <c r="E1012" s="56" t="s">
        <v>2478</v>
      </c>
      <c r="F1012" s="35">
        <v>242</v>
      </c>
      <c r="G1012" s="56" t="s">
        <v>1158</v>
      </c>
      <c r="H1012" s="56" t="s">
        <v>2479</v>
      </c>
      <c r="I1012" s="33">
        <v>220</v>
      </c>
      <c r="J1012" s="56" t="s">
        <v>356</v>
      </c>
      <c r="K1012" s="56" t="s">
        <v>356</v>
      </c>
      <c r="L1012" s="56" t="s">
        <v>367</v>
      </c>
      <c r="M1012" s="56" t="s">
        <v>458</v>
      </c>
      <c r="N1012" s="56" t="s">
        <v>429</v>
      </c>
      <c r="O1012" s="32" t="s">
        <v>310</v>
      </c>
      <c r="P1012" s="32" t="s">
        <v>265</v>
      </c>
      <c r="Q1012" s="45" t="s">
        <v>922</v>
      </c>
      <c r="R1012" s="32" t="s">
        <v>254</v>
      </c>
      <c r="S1012" s="45" t="s">
        <v>92</v>
      </c>
      <c r="T1012" s="42" t="str">
        <f>VLOOKUP(Tabla1[[#This Row],[AREA]],Hoja1!A:B,2,FALSE)</f>
        <v>03. Participación ciudadana y deportes</v>
      </c>
      <c r="U1012" s="45" t="s">
        <v>215</v>
      </c>
      <c r="V1012" s="42" t="str">
        <f>VLOOKUP(Tabla1[[#This Row],[PROGRAMA]],Hoja1!A:B,2,FALSE)</f>
        <v>9241. Participación ciudadana</v>
      </c>
      <c r="W1012" s="45">
        <v>22</v>
      </c>
      <c r="X1012" s="45">
        <v>22199</v>
      </c>
    </row>
    <row r="1013" spans="1:24" x14ac:dyDescent="0.25">
      <c r="A1013" s="33">
        <v>220250001563</v>
      </c>
      <c r="B1013" s="56" t="s">
        <v>349</v>
      </c>
      <c r="C1013" s="34">
        <v>45708</v>
      </c>
      <c r="D1013" s="33">
        <v>22025001460</v>
      </c>
      <c r="E1013" s="56" t="s">
        <v>1417</v>
      </c>
      <c r="F1013" s="35">
        <v>241.61</v>
      </c>
      <c r="G1013" s="56" t="s">
        <v>326</v>
      </c>
      <c r="H1013" s="56" t="s">
        <v>2480</v>
      </c>
      <c r="I1013" s="33">
        <v>220</v>
      </c>
      <c r="J1013" s="56" t="s">
        <v>622</v>
      </c>
      <c r="K1013" s="56" t="s">
        <v>433</v>
      </c>
      <c r="L1013" s="56" t="s">
        <v>357</v>
      </c>
      <c r="M1013" s="56" t="s">
        <v>458</v>
      </c>
      <c r="N1013" s="56" t="s">
        <v>429</v>
      </c>
      <c r="O1013" s="32" t="s">
        <v>310</v>
      </c>
      <c r="P1013" s="32" t="s">
        <v>265</v>
      </c>
      <c r="Q1013" s="45" t="s">
        <v>922</v>
      </c>
      <c r="R1013" s="32" t="s">
        <v>254</v>
      </c>
      <c r="S1013" s="45" t="s">
        <v>291</v>
      </c>
      <c r="T1013" s="42" t="str">
        <f>VLOOKUP(Tabla1[[#This Row],[AREA]],Hoja1!A:B,2,FALSE)</f>
        <v>11. Salud pública y seguridad ciudadana</v>
      </c>
      <c r="U1013" s="45" t="s">
        <v>135</v>
      </c>
      <c r="V1013" s="42" t="str">
        <f>VLOOKUP(Tabla1[[#This Row],[PROGRAMA]],Hoja1!A:B,2,FALSE)</f>
        <v>1361. Prevención y extinción de incencios</v>
      </c>
      <c r="W1013" s="45">
        <v>21</v>
      </c>
      <c r="X1013" s="45">
        <v>213</v>
      </c>
    </row>
    <row r="1014" spans="1:24" x14ac:dyDescent="0.25">
      <c r="A1014" s="33">
        <v>220250001130</v>
      </c>
      <c r="B1014" s="56" t="s">
        <v>349</v>
      </c>
      <c r="C1014" s="34">
        <v>45698</v>
      </c>
      <c r="D1014" s="33">
        <v>22025000824</v>
      </c>
      <c r="E1014" s="56" t="s">
        <v>1498</v>
      </c>
      <c r="F1014" s="35">
        <v>2759.41</v>
      </c>
      <c r="G1014" s="56" t="s">
        <v>640</v>
      </c>
      <c r="H1014" s="56" t="s">
        <v>2481</v>
      </c>
      <c r="I1014" s="33">
        <v>220</v>
      </c>
      <c r="J1014" s="56" t="s">
        <v>562</v>
      </c>
      <c r="K1014" s="56" t="s">
        <v>436</v>
      </c>
      <c r="L1014" s="56" t="s">
        <v>367</v>
      </c>
      <c r="M1014" s="56" t="s">
        <v>458</v>
      </c>
      <c r="N1014" s="56" t="s">
        <v>380</v>
      </c>
      <c r="O1014" s="32" t="s">
        <v>310</v>
      </c>
      <c r="P1014" s="32" t="s">
        <v>265</v>
      </c>
      <c r="Q1014" s="45" t="s">
        <v>922</v>
      </c>
      <c r="R1014" s="32" t="s">
        <v>254</v>
      </c>
      <c r="S1014" s="45" t="s">
        <v>291</v>
      </c>
      <c r="T1014" s="42" t="str">
        <f>VLOOKUP(Tabla1[[#This Row],[AREA]],Hoja1!A:B,2,FALSE)</f>
        <v>11. Salud pública y seguridad ciudadana</v>
      </c>
      <c r="U1014" s="45" t="s">
        <v>141</v>
      </c>
      <c r="V1014" s="42" t="str">
        <f>VLOOKUP(Tabla1[[#This Row],[PROGRAMA]],Hoja1!A:B,2,FALSE)</f>
        <v>1621. Recogida de residuos</v>
      </c>
      <c r="W1014" s="45">
        <v>22</v>
      </c>
      <c r="X1014" s="45">
        <v>22199</v>
      </c>
    </row>
    <row r="1015" spans="1:24" x14ac:dyDescent="0.25">
      <c r="A1015" s="33">
        <v>220249000698</v>
      </c>
      <c r="B1015" s="56" t="s">
        <v>349</v>
      </c>
      <c r="C1015" s="34">
        <v>45658</v>
      </c>
      <c r="D1015" s="33">
        <v>22025002320</v>
      </c>
      <c r="E1015" s="56" t="s">
        <v>2401</v>
      </c>
      <c r="F1015" s="35">
        <v>4593.54</v>
      </c>
      <c r="G1015" s="56" t="s">
        <v>1096</v>
      </c>
      <c r="H1015" s="56" t="s">
        <v>2482</v>
      </c>
      <c r="I1015" s="33">
        <v>220</v>
      </c>
      <c r="J1015" s="56" t="s">
        <v>1098</v>
      </c>
      <c r="K1015" s="56" t="s">
        <v>436</v>
      </c>
      <c r="L1015" s="56" t="s">
        <v>367</v>
      </c>
      <c r="M1015" s="56" t="s">
        <v>354</v>
      </c>
      <c r="N1015" s="56" t="s">
        <v>355</v>
      </c>
      <c r="O1015" s="32" t="s">
        <v>305</v>
      </c>
      <c r="P1015" s="32" t="s">
        <v>265</v>
      </c>
      <c r="Q1015" s="45" t="s">
        <v>922</v>
      </c>
      <c r="R1015" s="32" t="s">
        <v>254</v>
      </c>
      <c r="S1015" s="45" t="s">
        <v>290</v>
      </c>
      <c r="T1015" s="42" t="str">
        <f>VLOOKUP(Tabla1[[#This Row],[AREA]],Hoja1!A:B,2,FALSE)</f>
        <v>05. Comercio, mercados y consumo</v>
      </c>
      <c r="U1015" s="45" t="s">
        <v>198</v>
      </c>
      <c r="V1015" s="42" t="str">
        <f>VLOOKUP(Tabla1[[#This Row],[PROGRAMA]],Hoja1!A:B,2,FALSE)</f>
        <v>4314. Actuaciones en materia de comercio minorista</v>
      </c>
      <c r="W1015" s="45">
        <v>21</v>
      </c>
      <c r="X1015" s="45">
        <v>213</v>
      </c>
    </row>
    <row r="1016" spans="1:24" x14ac:dyDescent="0.25">
      <c r="A1016" s="33">
        <v>220239000131</v>
      </c>
      <c r="B1016" s="56" t="s">
        <v>349</v>
      </c>
      <c r="C1016" s="34">
        <v>45658</v>
      </c>
      <c r="D1016" s="33">
        <v>22025001621</v>
      </c>
      <c r="E1016" s="56" t="s">
        <v>1495</v>
      </c>
      <c r="F1016" s="35">
        <v>2488.3000000000002</v>
      </c>
      <c r="G1016" s="56" t="s">
        <v>32</v>
      </c>
      <c r="H1016" s="56" t="s">
        <v>790</v>
      </c>
      <c r="I1016" s="33">
        <v>220</v>
      </c>
      <c r="J1016" s="56" t="s">
        <v>487</v>
      </c>
      <c r="K1016" s="56" t="s">
        <v>411</v>
      </c>
      <c r="L1016" s="56" t="s">
        <v>357</v>
      </c>
      <c r="M1016" s="56" t="s">
        <v>354</v>
      </c>
      <c r="N1016" s="56" t="s">
        <v>380</v>
      </c>
      <c r="O1016" s="32" t="s">
        <v>305</v>
      </c>
      <c r="P1016" s="32" t="s">
        <v>265</v>
      </c>
      <c r="Q1016" s="45" t="s">
        <v>922</v>
      </c>
      <c r="R1016" s="32" t="s">
        <v>254</v>
      </c>
      <c r="S1016" s="45" t="s">
        <v>92</v>
      </c>
      <c r="T1016" s="42" t="str">
        <f>VLOOKUP(Tabla1[[#This Row],[AREA]],Hoja1!A:B,2,FALSE)</f>
        <v>03. Participación ciudadana y deportes</v>
      </c>
      <c r="U1016" s="45" t="s">
        <v>215</v>
      </c>
      <c r="V1016" s="42" t="str">
        <f>VLOOKUP(Tabla1[[#This Row],[PROGRAMA]],Hoja1!A:B,2,FALSE)</f>
        <v>9241. Participación ciudadana</v>
      </c>
      <c r="W1016" s="45">
        <v>21</v>
      </c>
      <c r="X1016" s="45">
        <v>213</v>
      </c>
    </row>
    <row r="1017" spans="1:24" x14ac:dyDescent="0.25">
      <c r="A1017" s="33">
        <v>220249000935</v>
      </c>
      <c r="B1017" s="56" t="s">
        <v>349</v>
      </c>
      <c r="C1017" s="34">
        <v>45658</v>
      </c>
      <c r="D1017" s="33">
        <v>22025002136</v>
      </c>
      <c r="E1017" s="56" t="s">
        <v>1636</v>
      </c>
      <c r="F1017" s="35">
        <v>5000</v>
      </c>
      <c r="G1017" s="56" t="s">
        <v>456</v>
      </c>
      <c r="H1017" s="56" t="s">
        <v>2483</v>
      </c>
      <c r="I1017" s="33">
        <v>220</v>
      </c>
      <c r="J1017" s="56" t="s">
        <v>352</v>
      </c>
      <c r="K1017" s="56" t="s">
        <v>352</v>
      </c>
      <c r="L1017" s="56" t="s">
        <v>367</v>
      </c>
      <c r="M1017" s="56" t="s">
        <v>354</v>
      </c>
      <c r="N1017" s="56" t="s">
        <v>355</v>
      </c>
      <c r="O1017" s="32" t="s">
        <v>305</v>
      </c>
      <c r="P1017" s="32" t="s">
        <v>265</v>
      </c>
      <c r="Q1017" s="45" t="s">
        <v>922</v>
      </c>
      <c r="R1017" s="32" t="s">
        <v>254</v>
      </c>
      <c r="S1017" s="45" t="s">
        <v>96</v>
      </c>
      <c r="T1017" s="42" t="str">
        <f>VLOOKUP(Tabla1[[#This Row],[AREA]],Hoja1!A:B,2,FALSE)</f>
        <v>08. Tráfico y movilidad</v>
      </c>
      <c r="U1017" s="45" t="s">
        <v>140</v>
      </c>
      <c r="V1017" s="42" t="str">
        <f>VLOOKUP(Tabla1[[#This Row],[PROGRAMA]],Hoja1!A:B,2,FALSE)</f>
        <v>1532. Pavimentación vias públicas y otros servicios urbanísticos</v>
      </c>
      <c r="W1017" s="45">
        <v>22</v>
      </c>
      <c r="X1017" s="45">
        <v>22103</v>
      </c>
    </row>
    <row r="1018" spans="1:24" x14ac:dyDescent="0.25">
      <c r="A1018" s="33">
        <v>220250003677</v>
      </c>
      <c r="B1018" s="56" t="s">
        <v>526</v>
      </c>
      <c r="C1018" s="34">
        <v>45729</v>
      </c>
      <c r="D1018" s="33">
        <v>22025001212</v>
      </c>
      <c r="E1018" s="56" t="s">
        <v>1534</v>
      </c>
      <c r="F1018" s="35">
        <v>43.94</v>
      </c>
      <c r="G1018" s="56" t="s">
        <v>608</v>
      </c>
      <c r="H1018" s="56" t="s">
        <v>2485</v>
      </c>
      <c r="I1018" s="33">
        <v>300</v>
      </c>
      <c r="J1018" s="56" t="s">
        <v>356</v>
      </c>
      <c r="K1018" s="56" t="s">
        <v>356</v>
      </c>
      <c r="L1018" s="56" t="s">
        <v>367</v>
      </c>
      <c r="M1018" s="56" t="s">
        <v>354</v>
      </c>
      <c r="N1018" s="56" t="s">
        <v>355</v>
      </c>
      <c r="O1018" s="32" t="s">
        <v>309</v>
      </c>
      <c r="P1018" s="32" t="s">
        <v>265</v>
      </c>
      <c r="Q1018" s="45" t="s">
        <v>922</v>
      </c>
      <c r="R1018" s="32" t="s">
        <v>254</v>
      </c>
      <c r="S1018" s="45" t="s">
        <v>92</v>
      </c>
      <c r="T1018" s="42" t="str">
        <f>VLOOKUP(Tabla1[[#This Row],[AREA]],Hoja1!A:B,2,FALSE)</f>
        <v>03. Participación ciudadana y deportes</v>
      </c>
      <c r="U1018" s="45" t="s">
        <v>215</v>
      </c>
      <c r="V1018" s="42" t="str">
        <f>VLOOKUP(Tabla1[[#This Row],[PROGRAMA]],Hoja1!A:B,2,FALSE)</f>
        <v>9241. Participación ciudadana</v>
      </c>
      <c r="W1018" s="45">
        <v>21</v>
      </c>
      <c r="X1018" s="45">
        <v>212</v>
      </c>
    </row>
    <row r="1019" spans="1:24" x14ac:dyDescent="0.25">
      <c r="A1019" s="33">
        <v>220250005325</v>
      </c>
      <c r="B1019" s="56" t="s">
        <v>349</v>
      </c>
      <c r="C1019" s="34">
        <v>45741</v>
      </c>
      <c r="D1019" s="33">
        <v>22025002563</v>
      </c>
      <c r="E1019" s="56" t="s">
        <v>1623</v>
      </c>
      <c r="F1019" s="35">
        <v>235.4</v>
      </c>
      <c r="G1019" s="56" t="s">
        <v>348</v>
      </c>
      <c r="H1019" s="56" t="s">
        <v>2486</v>
      </c>
      <c r="I1019" s="33">
        <v>220</v>
      </c>
      <c r="J1019" s="56" t="s">
        <v>356</v>
      </c>
      <c r="K1019" s="56" t="s">
        <v>356</v>
      </c>
      <c r="L1019" s="56" t="s">
        <v>367</v>
      </c>
      <c r="M1019" s="56" t="s">
        <v>458</v>
      </c>
      <c r="N1019" s="56" t="s">
        <v>429</v>
      </c>
      <c r="O1019" s="32" t="s">
        <v>310</v>
      </c>
      <c r="P1019" s="32" t="s">
        <v>265</v>
      </c>
      <c r="Q1019" s="45" t="s">
        <v>922</v>
      </c>
      <c r="R1019" s="32" t="s">
        <v>254</v>
      </c>
      <c r="S1019" s="45" t="s">
        <v>291</v>
      </c>
      <c r="T1019" s="42" t="str">
        <f>VLOOKUP(Tabla1[[#This Row],[AREA]],Hoja1!A:B,2,FALSE)</f>
        <v>11. Salud pública y seguridad ciudadana</v>
      </c>
      <c r="U1019" s="45" t="s">
        <v>135</v>
      </c>
      <c r="V1019" s="42" t="str">
        <f>VLOOKUP(Tabla1[[#This Row],[PROGRAMA]],Hoja1!A:B,2,FALSE)</f>
        <v>1361. Prevención y extinción de incencios</v>
      </c>
      <c r="W1019" s="45">
        <v>22</v>
      </c>
      <c r="X1019" s="45">
        <v>22199</v>
      </c>
    </row>
    <row r="1020" spans="1:24" x14ac:dyDescent="0.25">
      <c r="A1020" s="33">
        <v>220249000686</v>
      </c>
      <c r="B1020" s="56" t="s">
        <v>349</v>
      </c>
      <c r="C1020" s="34">
        <v>45658</v>
      </c>
      <c r="D1020" s="33">
        <v>22025002315</v>
      </c>
      <c r="E1020" s="56" t="s">
        <v>2487</v>
      </c>
      <c r="F1020" s="35">
        <v>2500</v>
      </c>
      <c r="G1020" s="56" t="s">
        <v>456</v>
      </c>
      <c r="H1020" s="56" t="s">
        <v>2488</v>
      </c>
      <c r="I1020" s="33">
        <v>220</v>
      </c>
      <c r="J1020" s="56" t="s">
        <v>352</v>
      </c>
      <c r="K1020" s="56" t="s">
        <v>352</v>
      </c>
      <c r="L1020" s="56" t="s">
        <v>367</v>
      </c>
      <c r="M1020" s="56" t="s">
        <v>354</v>
      </c>
      <c r="N1020" s="56" t="s">
        <v>380</v>
      </c>
      <c r="O1020" s="32" t="s">
        <v>305</v>
      </c>
      <c r="P1020" s="32" t="s">
        <v>265</v>
      </c>
      <c r="Q1020" s="45" t="s">
        <v>922</v>
      </c>
      <c r="R1020" s="32" t="s">
        <v>254</v>
      </c>
      <c r="S1020" s="45" t="s">
        <v>94</v>
      </c>
      <c r="T1020" s="42" t="str">
        <f>VLOOKUP(Tabla1[[#This Row],[AREA]],Hoja1!A:B,2,FALSE)</f>
        <v>06. Educación y cultura</v>
      </c>
      <c r="U1020" s="45" t="s">
        <v>172</v>
      </c>
      <c r="V1020" s="42" t="str">
        <f>VLOOKUP(Tabla1[[#This Row],[PROGRAMA]],Hoja1!A:B,2,FALSE)</f>
        <v>3261. Servicios complementarios de educación</v>
      </c>
      <c r="W1020" s="45">
        <v>22</v>
      </c>
      <c r="X1020" s="45">
        <v>22103</v>
      </c>
    </row>
    <row r="1021" spans="1:24" x14ac:dyDescent="0.25">
      <c r="A1021" s="33">
        <v>220249000851</v>
      </c>
      <c r="B1021" s="56" t="s">
        <v>349</v>
      </c>
      <c r="C1021" s="34">
        <v>45658</v>
      </c>
      <c r="D1021" s="33">
        <v>22025002069</v>
      </c>
      <c r="E1021" s="56" t="s">
        <v>1902</v>
      </c>
      <c r="F1021" s="35">
        <v>234</v>
      </c>
      <c r="G1021" s="56" t="s">
        <v>87</v>
      </c>
      <c r="H1021" s="56" t="s">
        <v>2489</v>
      </c>
      <c r="I1021" s="33">
        <v>220</v>
      </c>
      <c r="J1021" s="56" t="s">
        <v>356</v>
      </c>
      <c r="K1021" s="56" t="s">
        <v>356</v>
      </c>
      <c r="L1021" s="56" t="s">
        <v>357</v>
      </c>
      <c r="M1021" s="56" t="s">
        <v>458</v>
      </c>
      <c r="N1021" s="56" t="s">
        <v>429</v>
      </c>
      <c r="O1021" s="32" t="s">
        <v>310</v>
      </c>
      <c r="P1021" s="32" t="s">
        <v>265</v>
      </c>
      <c r="Q1021" s="45" t="s">
        <v>922</v>
      </c>
      <c r="R1021" s="32" t="s">
        <v>254</v>
      </c>
      <c r="S1021" s="45" t="s">
        <v>98</v>
      </c>
      <c r="T1021" s="42" t="str">
        <f>VLOOKUP(Tabla1[[#This Row],[AREA]],Hoja1!A:B,2,FALSE)</f>
        <v>10. Personas mayores, familia y servicios sociales</v>
      </c>
      <c r="U1021" s="45" t="s">
        <v>155</v>
      </c>
      <c r="V1021" s="42" t="str">
        <f>VLOOKUP(Tabla1[[#This Row],[PROGRAMA]],Hoja1!A:B,2,FALSE)</f>
        <v>2312. Iniciativas sociales</v>
      </c>
      <c r="W1021" s="45">
        <v>22</v>
      </c>
      <c r="X1021" s="45">
        <v>22699</v>
      </c>
    </row>
    <row r="1022" spans="1:24" x14ac:dyDescent="0.25">
      <c r="A1022" s="33">
        <v>220250005330</v>
      </c>
      <c r="B1022" s="56" t="s">
        <v>349</v>
      </c>
      <c r="C1022" s="34">
        <v>45741</v>
      </c>
      <c r="D1022" s="33">
        <v>22025002676</v>
      </c>
      <c r="E1022" s="56" t="s">
        <v>1417</v>
      </c>
      <c r="F1022" s="35">
        <v>229.8</v>
      </c>
      <c r="G1022" s="56" t="s">
        <v>932</v>
      </c>
      <c r="H1022" s="56" t="s">
        <v>2369</v>
      </c>
      <c r="I1022" s="33">
        <v>220</v>
      </c>
      <c r="J1022" s="56" t="s">
        <v>356</v>
      </c>
      <c r="K1022" s="56" t="s">
        <v>356</v>
      </c>
      <c r="L1022" s="56" t="s">
        <v>357</v>
      </c>
      <c r="M1022" s="56" t="s">
        <v>458</v>
      </c>
      <c r="N1022" s="56" t="s">
        <v>429</v>
      </c>
      <c r="O1022" s="32" t="s">
        <v>310</v>
      </c>
      <c r="P1022" s="32" t="s">
        <v>265</v>
      </c>
      <c r="Q1022" s="45" t="s">
        <v>922</v>
      </c>
      <c r="R1022" s="32" t="s">
        <v>254</v>
      </c>
      <c r="S1022" s="45" t="s">
        <v>291</v>
      </c>
      <c r="T1022" s="42" t="str">
        <f>VLOOKUP(Tabla1[[#This Row],[AREA]],Hoja1!A:B,2,FALSE)</f>
        <v>11. Salud pública y seguridad ciudadana</v>
      </c>
      <c r="U1022" s="45" t="s">
        <v>135</v>
      </c>
      <c r="V1022" s="42" t="str">
        <f>VLOOKUP(Tabla1[[#This Row],[PROGRAMA]],Hoja1!A:B,2,FALSE)</f>
        <v>1361. Prevención y extinción de incencios</v>
      </c>
      <c r="W1022" s="45">
        <v>21</v>
      </c>
      <c r="X1022" s="45">
        <v>213</v>
      </c>
    </row>
    <row r="1023" spans="1:24" x14ac:dyDescent="0.25">
      <c r="A1023" s="33">
        <v>220249000762</v>
      </c>
      <c r="B1023" s="56" t="s">
        <v>349</v>
      </c>
      <c r="C1023" s="34">
        <v>45658</v>
      </c>
      <c r="D1023" s="33">
        <v>22025002366</v>
      </c>
      <c r="E1023" s="56" t="s">
        <v>1218</v>
      </c>
      <c r="F1023" s="35">
        <v>2335.4899999999998</v>
      </c>
      <c r="G1023" s="56" t="s">
        <v>2240</v>
      </c>
      <c r="H1023" s="56" t="s">
        <v>2490</v>
      </c>
      <c r="I1023" s="33">
        <v>220</v>
      </c>
      <c r="J1023" s="56" t="s">
        <v>396</v>
      </c>
      <c r="K1023" s="56" t="s">
        <v>356</v>
      </c>
      <c r="L1023" s="56" t="s">
        <v>357</v>
      </c>
      <c r="M1023" s="56" t="s">
        <v>354</v>
      </c>
      <c r="N1023" s="56" t="s">
        <v>380</v>
      </c>
      <c r="O1023" s="32" t="s">
        <v>305</v>
      </c>
      <c r="P1023" s="32" t="s">
        <v>265</v>
      </c>
      <c r="Q1023" s="45" t="s">
        <v>922</v>
      </c>
      <c r="R1023" s="32" t="s">
        <v>254</v>
      </c>
      <c r="S1023" s="45" t="s">
        <v>94</v>
      </c>
      <c r="T1023" s="42" t="str">
        <f>VLOOKUP(Tabla1[[#This Row],[AREA]],Hoja1!A:B,2,FALSE)</f>
        <v>06. Educación y cultura</v>
      </c>
      <c r="U1023" s="45" t="s">
        <v>170</v>
      </c>
      <c r="V1023" s="42" t="str">
        <f>VLOOKUP(Tabla1[[#This Row],[PROGRAMA]],Hoja1!A:B,2,FALSE)</f>
        <v>3232. Conservación y mantenimiento centros educación infantil y primaria</v>
      </c>
      <c r="W1023" s="45">
        <v>21</v>
      </c>
      <c r="X1023" s="45">
        <v>213</v>
      </c>
    </row>
    <row r="1024" spans="1:24" x14ac:dyDescent="0.25">
      <c r="A1024" s="33">
        <v>220249000683</v>
      </c>
      <c r="B1024" s="56" t="s">
        <v>349</v>
      </c>
      <c r="C1024" s="34">
        <v>45658</v>
      </c>
      <c r="D1024" s="33">
        <v>22025002311</v>
      </c>
      <c r="E1024" s="56" t="s">
        <v>2435</v>
      </c>
      <c r="F1024" s="35">
        <v>1500</v>
      </c>
      <c r="G1024" s="56" t="s">
        <v>456</v>
      </c>
      <c r="H1024" s="56" t="s">
        <v>2491</v>
      </c>
      <c r="I1024" s="33">
        <v>220</v>
      </c>
      <c r="J1024" s="56" t="s">
        <v>352</v>
      </c>
      <c r="K1024" s="56" t="s">
        <v>352</v>
      </c>
      <c r="L1024" s="56" t="s">
        <v>367</v>
      </c>
      <c r="M1024" s="56" t="s">
        <v>354</v>
      </c>
      <c r="N1024" s="56" t="s">
        <v>355</v>
      </c>
      <c r="O1024" s="32" t="s">
        <v>305</v>
      </c>
      <c r="P1024" s="32" t="s">
        <v>265</v>
      </c>
      <c r="Q1024" s="45" t="s">
        <v>922</v>
      </c>
      <c r="R1024" s="32" t="s">
        <v>254</v>
      </c>
      <c r="S1024" s="45" t="s">
        <v>291</v>
      </c>
      <c r="T1024" s="42" t="str">
        <f>VLOOKUP(Tabla1[[#This Row],[AREA]],Hoja1!A:B,2,FALSE)</f>
        <v>11. Salud pública y seguridad ciudadana</v>
      </c>
      <c r="U1024" s="45" t="s">
        <v>164</v>
      </c>
      <c r="V1024" s="42" t="str">
        <f>VLOOKUP(Tabla1[[#This Row],[PROGRAMA]],Hoja1!A:B,2,FALSE)</f>
        <v>3111. Protección de la salubridad pública</v>
      </c>
      <c r="W1024" s="45">
        <v>22</v>
      </c>
      <c r="X1024" s="45">
        <v>22103</v>
      </c>
    </row>
    <row r="1025" spans="1:24" x14ac:dyDescent="0.25">
      <c r="A1025" s="33">
        <v>220239000324</v>
      </c>
      <c r="B1025" s="56" t="s">
        <v>349</v>
      </c>
      <c r="C1025" s="34">
        <v>45658</v>
      </c>
      <c r="D1025" s="33">
        <v>22025001649</v>
      </c>
      <c r="E1025" s="56" t="s">
        <v>1167</v>
      </c>
      <c r="F1025" s="35">
        <v>2170.6</v>
      </c>
      <c r="G1025" s="56" t="s">
        <v>692</v>
      </c>
      <c r="H1025" s="56" t="s">
        <v>787</v>
      </c>
      <c r="I1025" s="33">
        <v>220</v>
      </c>
      <c r="J1025" s="56" t="s">
        <v>356</v>
      </c>
      <c r="K1025" s="56" t="s">
        <v>356</v>
      </c>
      <c r="L1025" s="56" t="s">
        <v>357</v>
      </c>
      <c r="M1025" s="56" t="s">
        <v>354</v>
      </c>
      <c r="N1025" s="56" t="s">
        <v>355</v>
      </c>
      <c r="O1025" s="32" t="s">
        <v>305</v>
      </c>
      <c r="P1025" s="32" t="s">
        <v>265</v>
      </c>
      <c r="Q1025" s="45" t="s">
        <v>922</v>
      </c>
      <c r="R1025" s="32" t="s">
        <v>254</v>
      </c>
      <c r="S1025" s="45" t="s">
        <v>98</v>
      </c>
      <c r="T1025" s="42" t="str">
        <f>VLOOKUP(Tabla1[[#This Row],[AREA]],Hoja1!A:B,2,FALSE)</f>
        <v>10. Personas mayores, familia y servicios sociales</v>
      </c>
      <c r="U1025" s="45" t="s">
        <v>153</v>
      </c>
      <c r="V1025" s="42" t="str">
        <f>VLOOKUP(Tabla1[[#This Row],[PROGRAMA]],Hoja1!A:B,2,FALSE)</f>
        <v>2311. Intervención social</v>
      </c>
      <c r="W1025" s="45">
        <v>22</v>
      </c>
      <c r="X1025" s="45">
        <v>22799</v>
      </c>
    </row>
    <row r="1026" spans="1:24" x14ac:dyDescent="0.25">
      <c r="A1026" s="33">
        <v>220249000571</v>
      </c>
      <c r="B1026" s="56" t="s">
        <v>349</v>
      </c>
      <c r="C1026" s="34">
        <v>45658</v>
      </c>
      <c r="D1026" s="33">
        <v>22025001965</v>
      </c>
      <c r="E1026" s="56" t="s">
        <v>1682</v>
      </c>
      <c r="F1026" s="35">
        <v>2145.2399999999998</v>
      </c>
      <c r="G1026" s="56" t="s">
        <v>54</v>
      </c>
      <c r="H1026" s="56" t="s">
        <v>2492</v>
      </c>
      <c r="I1026" s="33">
        <v>220</v>
      </c>
      <c r="J1026" s="56" t="s">
        <v>479</v>
      </c>
      <c r="K1026" s="56" t="s">
        <v>479</v>
      </c>
      <c r="L1026" s="56" t="s">
        <v>357</v>
      </c>
      <c r="M1026" s="56" t="s">
        <v>458</v>
      </c>
      <c r="N1026" s="56" t="s">
        <v>429</v>
      </c>
      <c r="O1026" s="32" t="s">
        <v>310</v>
      </c>
      <c r="P1026" s="32" t="s">
        <v>265</v>
      </c>
      <c r="Q1026" s="45" t="s">
        <v>922</v>
      </c>
      <c r="R1026" s="32" t="s">
        <v>254</v>
      </c>
      <c r="S1026" s="45" t="s">
        <v>97</v>
      </c>
      <c r="T1026" s="42" t="str">
        <f>VLOOKUP(Tabla1[[#This Row],[AREA]],Hoja1!A:B,2,FALSE)</f>
        <v>09. Turismo, eventos y marca ciudad</v>
      </c>
      <c r="U1026" s="45" t="s">
        <v>199</v>
      </c>
      <c r="V1026" s="42" t="str">
        <f>VLOOKUP(Tabla1[[#This Row],[PROGRAMA]],Hoja1!A:B,2,FALSE)</f>
        <v>4321. Turismo</v>
      </c>
      <c r="W1026" s="45">
        <v>21</v>
      </c>
      <c r="X1026" s="45">
        <v>213</v>
      </c>
    </row>
    <row r="1027" spans="1:24" x14ac:dyDescent="0.25">
      <c r="A1027" s="33">
        <v>220249000593</v>
      </c>
      <c r="B1027" s="56" t="s">
        <v>349</v>
      </c>
      <c r="C1027" s="34">
        <v>45658</v>
      </c>
      <c r="D1027" s="33">
        <v>22025001975</v>
      </c>
      <c r="E1027" s="56" t="s">
        <v>1279</v>
      </c>
      <c r="F1027" s="35">
        <v>217.8</v>
      </c>
      <c r="G1027" s="56" t="s">
        <v>1023</v>
      </c>
      <c r="H1027" s="56" t="s">
        <v>2493</v>
      </c>
      <c r="I1027" s="33">
        <v>220</v>
      </c>
      <c r="J1027" s="56" t="s">
        <v>356</v>
      </c>
      <c r="K1027" s="56" t="s">
        <v>356</v>
      </c>
      <c r="L1027" s="56" t="s">
        <v>357</v>
      </c>
      <c r="M1027" s="56" t="s">
        <v>458</v>
      </c>
      <c r="N1027" s="56" t="s">
        <v>429</v>
      </c>
      <c r="O1027" s="32" t="s">
        <v>310</v>
      </c>
      <c r="P1027" s="32" t="s">
        <v>265</v>
      </c>
      <c r="Q1027" s="45" t="s">
        <v>922</v>
      </c>
      <c r="R1027" s="32" t="s">
        <v>254</v>
      </c>
      <c r="S1027" s="45" t="s">
        <v>98</v>
      </c>
      <c r="T1027" s="42" t="str">
        <f>VLOOKUP(Tabla1[[#This Row],[AREA]],Hoja1!A:B,2,FALSE)</f>
        <v>10. Personas mayores, familia y servicios sociales</v>
      </c>
      <c r="U1027" s="45" t="s">
        <v>158</v>
      </c>
      <c r="V1027" s="42" t="str">
        <f>VLOOKUP(Tabla1[[#This Row],[PROGRAMA]],Hoja1!A:B,2,FALSE)</f>
        <v>2314. Centro de programas juveniles</v>
      </c>
      <c r="W1027" s="45">
        <v>22</v>
      </c>
      <c r="X1027" s="45">
        <v>22701</v>
      </c>
    </row>
    <row r="1028" spans="1:24" x14ac:dyDescent="0.25">
      <c r="A1028" s="33">
        <v>220249000908</v>
      </c>
      <c r="B1028" s="56" t="s">
        <v>349</v>
      </c>
      <c r="C1028" s="34">
        <v>45658</v>
      </c>
      <c r="D1028" s="33">
        <v>22025002115</v>
      </c>
      <c r="E1028" s="56" t="s">
        <v>1346</v>
      </c>
      <c r="F1028" s="35">
        <v>212.4</v>
      </c>
      <c r="G1028" s="56" t="s">
        <v>14</v>
      </c>
      <c r="H1028" s="56" t="s">
        <v>2494</v>
      </c>
      <c r="I1028" s="33">
        <v>220</v>
      </c>
      <c r="J1028" s="56" t="s">
        <v>356</v>
      </c>
      <c r="K1028" s="56" t="s">
        <v>356</v>
      </c>
      <c r="L1028" s="56" t="s">
        <v>357</v>
      </c>
      <c r="M1028" s="56" t="s">
        <v>458</v>
      </c>
      <c r="N1028" s="56" t="s">
        <v>429</v>
      </c>
      <c r="O1028" s="32" t="s">
        <v>310</v>
      </c>
      <c r="P1028" s="32" t="s">
        <v>265</v>
      </c>
      <c r="Q1028" s="45" t="s">
        <v>922</v>
      </c>
      <c r="R1028" s="32" t="s">
        <v>254</v>
      </c>
      <c r="S1028" s="45" t="s">
        <v>98</v>
      </c>
      <c r="T1028" s="42" t="str">
        <f>VLOOKUP(Tabla1[[#This Row],[AREA]],Hoja1!A:B,2,FALSE)</f>
        <v>10. Personas mayores, familia y servicios sociales</v>
      </c>
      <c r="U1028" s="45" t="s">
        <v>153</v>
      </c>
      <c r="V1028" s="42" t="str">
        <f>VLOOKUP(Tabla1[[#This Row],[PROGRAMA]],Hoja1!A:B,2,FALSE)</f>
        <v>2311. Intervención social</v>
      </c>
      <c r="W1028" s="45">
        <v>21</v>
      </c>
      <c r="X1028" s="45">
        <v>213</v>
      </c>
    </row>
    <row r="1029" spans="1:24" x14ac:dyDescent="0.25">
      <c r="A1029" s="33">
        <v>220250005348</v>
      </c>
      <c r="B1029" s="56" t="s">
        <v>349</v>
      </c>
      <c r="C1029" s="34">
        <v>45741</v>
      </c>
      <c r="D1029" s="33">
        <v>22025003058</v>
      </c>
      <c r="E1029" s="56" t="s">
        <v>1623</v>
      </c>
      <c r="F1029" s="35">
        <v>206.79</v>
      </c>
      <c r="G1029" s="56" t="s">
        <v>82</v>
      </c>
      <c r="H1029" s="56" t="s">
        <v>2495</v>
      </c>
      <c r="I1029" s="33">
        <v>220</v>
      </c>
      <c r="J1029" s="56" t="s">
        <v>356</v>
      </c>
      <c r="K1029" s="56" t="s">
        <v>356</v>
      </c>
      <c r="L1029" s="56" t="s">
        <v>357</v>
      </c>
      <c r="M1029" s="56" t="s">
        <v>458</v>
      </c>
      <c r="N1029" s="56" t="s">
        <v>429</v>
      </c>
      <c r="O1029" s="32" t="s">
        <v>310</v>
      </c>
      <c r="P1029" s="32" t="s">
        <v>265</v>
      </c>
      <c r="Q1029" s="45" t="s">
        <v>922</v>
      </c>
      <c r="R1029" s="32" t="s">
        <v>254</v>
      </c>
      <c r="S1029" s="45" t="s">
        <v>291</v>
      </c>
      <c r="T1029" s="42" t="str">
        <f>VLOOKUP(Tabla1[[#This Row],[AREA]],Hoja1!A:B,2,FALSE)</f>
        <v>11. Salud pública y seguridad ciudadana</v>
      </c>
      <c r="U1029" s="45" t="s">
        <v>135</v>
      </c>
      <c r="V1029" s="42" t="str">
        <f>VLOOKUP(Tabla1[[#This Row],[PROGRAMA]],Hoja1!A:B,2,FALSE)</f>
        <v>1361. Prevención y extinción de incencios</v>
      </c>
      <c r="W1029" s="45">
        <v>22</v>
      </c>
      <c r="X1029" s="45">
        <v>22199</v>
      </c>
    </row>
    <row r="1030" spans="1:24" x14ac:dyDescent="0.25">
      <c r="A1030" s="33">
        <v>220250001507</v>
      </c>
      <c r="B1030" s="56" t="s">
        <v>349</v>
      </c>
      <c r="C1030" s="34">
        <v>45707</v>
      </c>
      <c r="D1030" s="33">
        <v>22025001361</v>
      </c>
      <c r="E1030" s="56" t="s">
        <v>2435</v>
      </c>
      <c r="F1030" s="35">
        <v>200</v>
      </c>
      <c r="G1030" s="56" t="s">
        <v>12</v>
      </c>
      <c r="H1030" s="56" t="s">
        <v>2496</v>
      </c>
      <c r="I1030" s="33">
        <v>220</v>
      </c>
      <c r="J1030" s="56" t="s">
        <v>352</v>
      </c>
      <c r="K1030" s="56" t="s">
        <v>352</v>
      </c>
      <c r="L1030" s="56" t="s">
        <v>367</v>
      </c>
      <c r="M1030" s="56" t="s">
        <v>458</v>
      </c>
      <c r="N1030" s="56" t="s">
        <v>429</v>
      </c>
      <c r="O1030" s="32" t="s">
        <v>310</v>
      </c>
      <c r="P1030" s="32" t="s">
        <v>265</v>
      </c>
      <c r="Q1030" s="45" t="s">
        <v>922</v>
      </c>
      <c r="R1030" s="32" t="s">
        <v>254</v>
      </c>
      <c r="S1030" s="45" t="s">
        <v>291</v>
      </c>
      <c r="T1030" s="42" t="str">
        <f>VLOOKUP(Tabla1[[#This Row],[AREA]],Hoja1!A:B,2,FALSE)</f>
        <v>11. Salud pública y seguridad ciudadana</v>
      </c>
      <c r="U1030" s="45" t="s">
        <v>164</v>
      </c>
      <c r="V1030" s="42" t="str">
        <f>VLOOKUP(Tabla1[[#This Row],[PROGRAMA]],Hoja1!A:B,2,FALSE)</f>
        <v>3111. Protección de la salubridad pública</v>
      </c>
      <c r="W1030" s="45">
        <v>22</v>
      </c>
      <c r="X1030" s="45">
        <v>22103</v>
      </c>
    </row>
    <row r="1031" spans="1:24" x14ac:dyDescent="0.25">
      <c r="A1031" s="33">
        <v>220250001295</v>
      </c>
      <c r="B1031" s="56" t="s">
        <v>349</v>
      </c>
      <c r="C1031" s="34">
        <v>45702</v>
      </c>
      <c r="D1031" s="33">
        <v>22025001356</v>
      </c>
      <c r="E1031" s="56" t="s">
        <v>1317</v>
      </c>
      <c r="F1031" s="35">
        <v>198.46</v>
      </c>
      <c r="G1031" s="56" t="s">
        <v>27</v>
      </c>
      <c r="H1031" s="56" t="s">
        <v>2497</v>
      </c>
      <c r="I1031" s="33">
        <v>220</v>
      </c>
      <c r="J1031" s="56" t="s">
        <v>356</v>
      </c>
      <c r="K1031" s="56" t="s">
        <v>356</v>
      </c>
      <c r="L1031" s="56" t="s">
        <v>357</v>
      </c>
      <c r="M1031" s="56" t="s">
        <v>458</v>
      </c>
      <c r="N1031" s="56" t="s">
        <v>429</v>
      </c>
      <c r="O1031" s="32" t="s">
        <v>310</v>
      </c>
      <c r="P1031" s="32" t="s">
        <v>265</v>
      </c>
      <c r="Q1031" s="45" t="s">
        <v>922</v>
      </c>
      <c r="R1031" s="32" t="s">
        <v>254</v>
      </c>
      <c r="S1031" s="45" t="s">
        <v>291</v>
      </c>
      <c r="T1031" s="42" t="str">
        <f>VLOOKUP(Tabla1[[#This Row],[AREA]],Hoja1!A:B,2,FALSE)</f>
        <v>11. Salud pública y seguridad ciudadana</v>
      </c>
      <c r="U1031" s="45" t="s">
        <v>129</v>
      </c>
      <c r="V1031" s="42" t="str">
        <f>VLOOKUP(Tabla1[[#This Row],[PROGRAMA]],Hoja1!A:B,2,FALSE)</f>
        <v>1321. Policía municipal</v>
      </c>
      <c r="W1031" s="45">
        <v>21</v>
      </c>
      <c r="X1031" s="45">
        <v>213</v>
      </c>
    </row>
    <row r="1032" spans="1:24" x14ac:dyDescent="0.25">
      <c r="A1032" s="33">
        <v>220249000856</v>
      </c>
      <c r="B1032" s="56" t="s">
        <v>349</v>
      </c>
      <c r="C1032" s="34">
        <v>45658</v>
      </c>
      <c r="D1032" s="33">
        <v>22025002074</v>
      </c>
      <c r="E1032" s="56" t="s">
        <v>1411</v>
      </c>
      <c r="F1032" s="35">
        <v>185.13</v>
      </c>
      <c r="G1032" s="56" t="s">
        <v>16</v>
      </c>
      <c r="H1032" s="56" t="s">
        <v>2498</v>
      </c>
      <c r="I1032" s="33">
        <v>220</v>
      </c>
      <c r="J1032" s="56" t="s">
        <v>356</v>
      </c>
      <c r="K1032" s="56" t="s">
        <v>356</v>
      </c>
      <c r="L1032" s="56" t="s">
        <v>357</v>
      </c>
      <c r="M1032" s="56" t="s">
        <v>458</v>
      </c>
      <c r="N1032" s="56" t="s">
        <v>429</v>
      </c>
      <c r="O1032" s="32" t="s">
        <v>310</v>
      </c>
      <c r="P1032" s="32" t="s">
        <v>265</v>
      </c>
      <c r="Q1032" s="45" t="s">
        <v>922</v>
      </c>
      <c r="R1032" s="32" t="s">
        <v>254</v>
      </c>
      <c r="S1032" s="45" t="s">
        <v>98</v>
      </c>
      <c r="T1032" s="42" t="str">
        <f>VLOOKUP(Tabla1[[#This Row],[AREA]],Hoja1!A:B,2,FALSE)</f>
        <v>10. Personas mayores, familia y servicios sociales</v>
      </c>
      <c r="U1032" s="45" t="s">
        <v>159</v>
      </c>
      <c r="V1032" s="42" t="str">
        <f>VLOOKUP(Tabla1[[#This Row],[PROGRAMA]],Hoja1!A:B,2,FALSE)</f>
        <v>2315. Políticas de Igualdad e infancia</v>
      </c>
      <c r="W1032" s="45">
        <v>21</v>
      </c>
      <c r="X1032" s="45">
        <v>213</v>
      </c>
    </row>
    <row r="1033" spans="1:24" x14ac:dyDescent="0.25">
      <c r="A1033" s="33">
        <v>220250005344</v>
      </c>
      <c r="B1033" s="56" t="s">
        <v>349</v>
      </c>
      <c r="C1033" s="34">
        <v>45741</v>
      </c>
      <c r="D1033" s="33">
        <v>22025002959</v>
      </c>
      <c r="E1033" s="56" t="s">
        <v>1468</v>
      </c>
      <c r="F1033" s="35">
        <v>183.92</v>
      </c>
      <c r="G1033" s="56" t="s">
        <v>983</v>
      </c>
      <c r="H1033" s="56" t="s">
        <v>2499</v>
      </c>
      <c r="I1033" s="33">
        <v>220</v>
      </c>
      <c r="J1033" s="56" t="s">
        <v>356</v>
      </c>
      <c r="K1033" s="56" t="s">
        <v>356</v>
      </c>
      <c r="L1033" s="56" t="s">
        <v>367</v>
      </c>
      <c r="M1033" s="56" t="s">
        <v>458</v>
      </c>
      <c r="N1033" s="56" t="s">
        <v>429</v>
      </c>
      <c r="O1033" s="32" t="s">
        <v>310</v>
      </c>
      <c r="P1033" s="32" t="s">
        <v>265</v>
      </c>
      <c r="Q1033" s="45" t="s">
        <v>922</v>
      </c>
      <c r="R1033" s="32" t="s">
        <v>254</v>
      </c>
      <c r="S1033" s="45" t="s">
        <v>291</v>
      </c>
      <c r="T1033" s="42" t="str">
        <f>VLOOKUP(Tabla1[[#This Row],[AREA]],Hoja1!A:B,2,FALSE)</f>
        <v>11. Salud pública y seguridad ciudadana</v>
      </c>
      <c r="U1033" s="45" t="s">
        <v>135</v>
      </c>
      <c r="V1033" s="42" t="str">
        <f>VLOOKUP(Tabla1[[#This Row],[PROGRAMA]],Hoja1!A:B,2,FALSE)</f>
        <v>1361. Prevención y extinción de incencios</v>
      </c>
      <c r="W1033" s="45">
        <v>22</v>
      </c>
      <c r="X1033" s="45">
        <v>22104</v>
      </c>
    </row>
    <row r="1034" spans="1:24" x14ac:dyDescent="0.25">
      <c r="A1034" s="33">
        <v>220250001147</v>
      </c>
      <c r="B1034" s="56" t="s">
        <v>349</v>
      </c>
      <c r="C1034" s="34">
        <v>45698</v>
      </c>
      <c r="D1034" s="33">
        <v>22025001162</v>
      </c>
      <c r="E1034" s="56" t="s">
        <v>1235</v>
      </c>
      <c r="F1034" s="35">
        <v>178</v>
      </c>
      <c r="G1034" s="56" t="s">
        <v>988</v>
      </c>
      <c r="H1034" s="56" t="s">
        <v>2500</v>
      </c>
      <c r="I1034" s="33">
        <v>220</v>
      </c>
      <c r="J1034" s="56" t="s">
        <v>352</v>
      </c>
      <c r="K1034" s="56" t="s">
        <v>352</v>
      </c>
      <c r="L1034" s="56" t="s">
        <v>367</v>
      </c>
      <c r="M1034" s="56" t="s">
        <v>458</v>
      </c>
      <c r="N1034" s="56" t="s">
        <v>429</v>
      </c>
      <c r="O1034" s="32" t="s">
        <v>310</v>
      </c>
      <c r="P1034" s="32" t="s">
        <v>265</v>
      </c>
      <c r="Q1034" s="45" t="s">
        <v>922</v>
      </c>
      <c r="R1034" s="32" t="s">
        <v>254</v>
      </c>
      <c r="S1034" s="45" t="s">
        <v>94</v>
      </c>
      <c r="T1034" s="42" t="str">
        <f>VLOOKUP(Tabla1[[#This Row],[AREA]],Hoja1!A:B,2,FALSE)</f>
        <v>06. Educación y cultura</v>
      </c>
      <c r="U1034" s="45" t="s">
        <v>176</v>
      </c>
      <c r="V1034" s="42" t="str">
        <f>VLOOKUP(Tabla1[[#This Row],[PROGRAMA]],Hoja1!A:B,2,FALSE)</f>
        <v>3321. Bibliotecas públicas</v>
      </c>
      <c r="W1034" s="45">
        <v>22</v>
      </c>
      <c r="X1034" s="45">
        <v>22001</v>
      </c>
    </row>
    <row r="1035" spans="1:24" x14ac:dyDescent="0.25">
      <c r="A1035" s="33">
        <v>220249000901</v>
      </c>
      <c r="B1035" s="56" t="s">
        <v>349</v>
      </c>
      <c r="C1035" s="34">
        <v>45658</v>
      </c>
      <c r="D1035" s="33">
        <v>22025002396</v>
      </c>
      <c r="E1035" s="56" t="s">
        <v>1240</v>
      </c>
      <c r="F1035" s="35">
        <v>582123</v>
      </c>
      <c r="G1035" s="56" t="s">
        <v>2501</v>
      </c>
      <c r="H1035" s="56" t="s">
        <v>2502</v>
      </c>
      <c r="I1035" s="33">
        <v>220</v>
      </c>
      <c r="J1035" s="56" t="s">
        <v>2503</v>
      </c>
      <c r="K1035" s="56" t="s">
        <v>2504</v>
      </c>
      <c r="L1035" s="56" t="s">
        <v>357</v>
      </c>
      <c r="M1035" s="56" t="s">
        <v>354</v>
      </c>
      <c r="N1035" s="56" t="s">
        <v>355</v>
      </c>
      <c r="O1035" s="32" t="s">
        <v>305</v>
      </c>
      <c r="P1035" s="32" t="s">
        <v>265</v>
      </c>
      <c r="Q1035" s="45" t="s">
        <v>922</v>
      </c>
      <c r="R1035" s="32" t="s">
        <v>254</v>
      </c>
      <c r="S1035" s="45" t="s">
        <v>98</v>
      </c>
      <c r="T1035" s="42" t="str">
        <f>VLOOKUP(Tabla1[[#This Row],[AREA]],Hoja1!A:B,2,FALSE)</f>
        <v>10. Personas mayores, familia y servicios sociales</v>
      </c>
      <c r="U1035" s="45" t="s">
        <v>158</v>
      </c>
      <c r="V1035" s="42" t="str">
        <f>VLOOKUP(Tabla1[[#This Row],[PROGRAMA]],Hoja1!A:B,2,FALSE)</f>
        <v>2314. Centro de programas juveniles</v>
      </c>
      <c r="W1035" s="45">
        <v>22</v>
      </c>
      <c r="X1035" s="45">
        <v>22799</v>
      </c>
    </row>
    <row r="1036" spans="1:24" x14ac:dyDescent="0.25">
      <c r="A1036" s="33">
        <v>220250003811</v>
      </c>
      <c r="B1036" s="56" t="s">
        <v>526</v>
      </c>
      <c r="C1036" s="34">
        <v>45729</v>
      </c>
      <c r="D1036" s="33">
        <v>22025001212</v>
      </c>
      <c r="E1036" s="56" t="s">
        <v>1534</v>
      </c>
      <c r="F1036" s="35">
        <v>13.02</v>
      </c>
      <c r="G1036" s="56" t="s">
        <v>38</v>
      </c>
      <c r="H1036" s="56" t="s">
        <v>2505</v>
      </c>
      <c r="I1036" s="33">
        <v>300</v>
      </c>
      <c r="J1036" s="56" t="s">
        <v>356</v>
      </c>
      <c r="K1036" s="56" t="s">
        <v>356</v>
      </c>
      <c r="L1036" s="56" t="s">
        <v>367</v>
      </c>
      <c r="M1036" s="56" t="s">
        <v>354</v>
      </c>
      <c r="N1036" s="56" t="s">
        <v>355</v>
      </c>
      <c r="O1036" s="32" t="s">
        <v>309</v>
      </c>
      <c r="P1036" s="32" t="s">
        <v>265</v>
      </c>
      <c r="Q1036" s="45" t="s">
        <v>922</v>
      </c>
      <c r="R1036" s="32" t="s">
        <v>254</v>
      </c>
      <c r="S1036" s="45" t="s">
        <v>92</v>
      </c>
      <c r="T1036" s="42" t="str">
        <f>VLOOKUP(Tabla1[[#This Row],[AREA]],Hoja1!A:B,2,FALSE)</f>
        <v>03. Participación ciudadana y deportes</v>
      </c>
      <c r="U1036" s="45" t="s">
        <v>215</v>
      </c>
      <c r="V1036" s="42" t="str">
        <f>VLOOKUP(Tabla1[[#This Row],[PROGRAMA]],Hoja1!A:B,2,FALSE)</f>
        <v>9241. Participación ciudadana</v>
      </c>
      <c r="W1036" s="45">
        <v>21</v>
      </c>
      <c r="X1036" s="45">
        <v>212</v>
      </c>
    </row>
    <row r="1037" spans="1:24" x14ac:dyDescent="0.25">
      <c r="A1037" s="33">
        <v>220250006397</v>
      </c>
      <c r="B1037" s="56" t="s">
        <v>526</v>
      </c>
      <c r="C1037" s="34">
        <v>45744</v>
      </c>
      <c r="D1037" s="33">
        <v>22025001128</v>
      </c>
      <c r="E1037" s="56" t="s">
        <v>1498</v>
      </c>
      <c r="F1037" s="35">
        <v>16.760000000000002</v>
      </c>
      <c r="G1037" s="56" t="s">
        <v>38</v>
      </c>
      <c r="H1037" s="56" t="s">
        <v>2506</v>
      </c>
      <c r="I1037" s="33">
        <v>300</v>
      </c>
      <c r="J1037" s="56" t="s">
        <v>356</v>
      </c>
      <c r="K1037" s="56" t="s">
        <v>356</v>
      </c>
      <c r="L1037" s="56" t="s">
        <v>367</v>
      </c>
      <c r="M1037" s="56" t="s">
        <v>354</v>
      </c>
      <c r="N1037" s="56" t="s">
        <v>355</v>
      </c>
      <c r="O1037" s="32" t="s">
        <v>309</v>
      </c>
      <c r="P1037" s="32" t="s">
        <v>265</v>
      </c>
      <c r="Q1037" s="45" t="s">
        <v>922</v>
      </c>
      <c r="R1037" s="32" t="s">
        <v>254</v>
      </c>
      <c r="S1037" s="45" t="s">
        <v>291</v>
      </c>
      <c r="T1037" s="42" t="str">
        <f>VLOOKUP(Tabla1[[#This Row],[AREA]],Hoja1!A:B,2,FALSE)</f>
        <v>11. Salud pública y seguridad ciudadana</v>
      </c>
      <c r="U1037" s="45" t="s">
        <v>141</v>
      </c>
      <c r="V1037" s="42" t="str">
        <f>VLOOKUP(Tabla1[[#This Row],[PROGRAMA]],Hoja1!A:B,2,FALSE)</f>
        <v>1621. Recogida de residuos</v>
      </c>
      <c r="W1037" s="45">
        <v>22</v>
      </c>
      <c r="X1037" s="45">
        <v>22199</v>
      </c>
    </row>
    <row r="1038" spans="1:24" x14ac:dyDescent="0.25">
      <c r="A1038" s="33">
        <v>220250003641</v>
      </c>
      <c r="B1038" s="56" t="s">
        <v>526</v>
      </c>
      <c r="C1038" s="34">
        <v>45729</v>
      </c>
      <c r="D1038" s="33">
        <v>22025001212</v>
      </c>
      <c r="E1038" s="56" t="s">
        <v>1534</v>
      </c>
      <c r="F1038" s="35">
        <v>23.41</v>
      </c>
      <c r="G1038" s="56" t="s">
        <v>38</v>
      </c>
      <c r="H1038" s="56" t="s">
        <v>2507</v>
      </c>
      <c r="I1038" s="33">
        <v>300</v>
      </c>
      <c r="J1038" s="56" t="s">
        <v>356</v>
      </c>
      <c r="K1038" s="56" t="s">
        <v>356</v>
      </c>
      <c r="L1038" s="56" t="s">
        <v>367</v>
      </c>
      <c r="M1038" s="56" t="s">
        <v>354</v>
      </c>
      <c r="N1038" s="56" t="s">
        <v>355</v>
      </c>
      <c r="O1038" s="32" t="s">
        <v>309</v>
      </c>
      <c r="P1038" s="32" t="s">
        <v>265</v>
      </c>
      <c r="Q1038" s="45" t="s">
        <v>922</v>
      </c>
      <c r="R1038" s="32" t="s">
        <v>254</v>
      </c>
      <c r="S1038" s="45" t="s">
        <v>92</v>
      </c>
      <c r="T1038" s="42" t="str">
        <f>VLOOKUP(Tabla1[[#This Row],[AREA]],Hoja1!A:B,2,FALSE)</f>
        <v>03. Participación ciudadana y deportes</v>
      </c>
      <c r="U1038" s="45" t="s">
        <v>215</v>
      </c>
      <c r="V1038" s="42" t="str">
        <f>VLOOKUP(Tabla1[[#This Row],[PROGRAMA]],Hoja1!A:B,2,FALSE)</f>
        <v>9241. Participación ciudadana</v>
      </c>
      <c r="W1038" s="45">
        <v>21</v>
      </c>
      <c r="X1038" s="45">
        <v>212</v>
      </c>
    </row>
    <row r="1039" spans="1:24" x14ac:dyDescent="0.25">
      <c r="A1039" s="33">
        <v>220250006763</v>
      </c>
      <c r="B1039" s="56" t="s">
        <v>526</v>
      </c>
      <c r="C1039" s="34">
        <v>45744</v>
      </c>
      <c r="D1039" s="33">
        <v>22025001128</v>
      </c>
      <c r="E1039" s="56" t="s">
        <v>1498</v>
      </c>
      <c r="F1039" s="35">
        <v>26</v>
      </c>
      <c r="G1039" s="56" t="s">
        <v>38</v>
      </c>
      <c r="H1039" s="56" t="s">
        <v>2508</v>
      </c>
      <c r="I1039" s="33">
        <v>300</v>
      </c>
      <c r="J1039" s="56" t="s">
        <v>356</v>
      </c>
      <c r="K1039" s="56" t="s">
        <v>356</v>
      </c>
      <c r="L1039" s="56" t="s">
        <v>367</v>
      </c>
      <c r="M1039" s="56" t="s">
        <v>354</v>
      </c>
      <c r="N1039" s="56" t="s">
        <v>355</v>
      </c>
      <c r="O1039" s="32" t="s">
        <v>309</v>
      </c>
      <c r="P1039" s="32" t="s">
        <v>265</v>
      </c>
      <c r="Q1039" s="45" t="s">
        <v>922</v>
      </c>
      <c r="R1039" s="32" t="s">
        <v>254</v>
      </c>
      <c r="S1039" s="45" t="s">
        <v>291</v>
      </c>
      <c r="T1039" s="42" t="str">
        <f>VLOOKUP(Tabla1[[#This Row],[AREA]],Hoja1!A:B,2,FALSE)</f>
        <v>11. Salud pública y seguridad ciudadana</v>
      </c>
      <c r="U1039" s="45" t="s">
        <v>141</v>
      </c>
      <c r="V1039" s="42" t="str">
        <f>VLOOKUP(Tabla1[[#This Row],[PROGRAMA]],Hoja1!A:B,2,FALSE)</f>
        <v>1621. Recogida de residuos</v>
      </c>
      <c r="W1039" s="45">
        <v>22</v>
      </c>
      <c r="X1039" s="45">
        <v>22199</v>
      </c>
    </row>
    <row r="1040" spans="1:24" x14ac:dyDescent="0.25">
      <c r="A1040" s="33">
        <v>220250003679</v>
      </c>
      <c r="B1040" s="56" t="s">
        <v>526</v>
      </c>
      <c r="C1040" s="34">
        <v>45729</v>
      </c>
      <c r="D1040" s="33">
        <v>22025001212</v>
      </c>
      <c r="E1040" s="56" t="s">
        <v>1534</v>
      </c>
      <c r="F1040" s="35">
        <v>26.9</v>
      </c>
      <c r="G1040" s="56" t="s">
        <v>38</v>
      </c>
      <c r="H1040" s="56" t="s">
        <v>2509</v>
      </c>
      <c r="I1040" s="33">
        <v>300</v>
      </c>
      <c r="J1040" s="56" t="s">
        <v>356</v>
      </c>
      <c r="K1040" s="56" t="s">
        <v>356</v>
      </c>
      <c r="L1040" s="56" t="s">
        <v>367</v>
      </c>
      <c r="M1040" s="56" t="s">
        <v>354</v>
      </c>
      <c r="N1040" s="56" t="s">
        <v>355</v>
      </c>
      <c r="O1040" s="32" t="s">
        <v>309</v>
      </c>
      <c r="P1040" s="32" t="s">
        <v>265</v>
      </c>
      <c r="Q1040" s="45" t="s">
        <v>922</v>
      </c>
      <c r="R1040" s="32" t="s">
        <v>254</v>
      </c>
      <c r="S1040" s="45" t="s">
        <v>92</v>
      </c>
      <c r="T1040" s="42" t="str">
        <f>VLOOKUP(Tabla1[[#This Row],[AREA]],Hoja1!A:B,2,FALSE)</f>
        <v>03. Participación ciudadana y deportes</v>
      </c>
      <c r="U1040" s="45" t="s">
        <v>215</v>
      </c>
      <c r="V1040" s="42" t="str">
        <f>VLOOKUP(Tabla1[[#This Row],[PROGRAMA]],Hoja1!A:B,2,FALSE)</f>
        <v>9241. Participación ciudadana</v>
      </c>
      <c r="W1040" s="45">
        <v>21</v>
      </c>
      <c r="X1040" s="45">
        <v>212</v>
      </c>
    </row>
    <row r="1041" spans="1:24" x14ac:dyDescent="0.25">
      <c r="A1041" s="33">
        <v>220250006755</v>
      </c>
      <c r="B1041" s="56" t="s">
        <v>526</v>
      </c>
      <c r="C1041" s="34">
        <v>45744</v>
      </c>
      <c r="D1041" s="33">
        <v>22025001128</v>
      </c>
      <c r="E1041" s="56" t="s">
        <v>1498</v>
      </c>
      <c r="F1041" s="35">
        <v>39.47</v>
      </c>
      <c r="G1041" s="56" t="s">
        <v>38</v>
      </c>
      <c r="H1041" s="56" t="s">
        <v>2510</v>
      </c>
      <c r="I1041" s="33">
        <v>300</v>
      </c>
      <c r="J1041" s="56" t="s">
        <v>356</v>
      </c>
      <c r="K1041" s="56" t="s">
        <v>356</v>
      </c>
      <c r="L1041" s="56" t="s">
        <v>367</v>
      </c>
      <c r="M1041" s="56" t="s">
        <v>354</v>
      </c>
      <c r="N1041" s="56" t="s">
        <v>355</v>
      </c>
      <c r="O1041" s="32" t="s">
        <v>309</v>
      </c>
      <c r="P1041" s="32" t="s">
        <v>265</v>
      </c>
      <c r="Q1041" s="45" t="s">
        <v>922</v>
      </c>
      <c r="R1041" s="32" t="s">
        <v>254</v>
      </c>
      <c r="S1041" s="45" t="s">
        <v>291</v>
      </c>
      <c r="T1041" s="42" t="str">
        <f>VLOOKUP(Tabla1[[#This Row],[AREA]],Hoja1!A:B,2,FALSE)</f>
        <v>11. Salud pública y seguridad ciudadana</v>
      </c>
      <c r="U1041" s="45" t="s">
        <v>141</v>
      </c>
      <c r="V1041" s="42" t="str">
        <f>VLOOKUP(Tabla1[[#This Row],[PROGRAMA]],Hoja1!A:B,2,FALSE)</f>
        <v>1621. Recogida de residuos</v>
      </c>
      <c r="W1041" s="45">
        <v>22</v>
      </c>
      <c r="X1041" s="45">
        <v>22199</v>
      </c>
    </row>
    <row r="1042" spans="1:24" x14ac:dyDescent="0.25">
      <c r="A1042" s="33">
        <v>220250006759</v>
      </c>
      <c r="B1042" s="56" t="s">
        <v>526</v>
      </c>
      <c r="C1042" s="34">
        <v>45744</v>
      </c>
      <c r="D1042" s="33">
        <v>22025001128</v>
      </c>
      <c r="E1042" s="56" t="s">
        <v>1498</v>
      </c>
      <c r="F1042" s="35">
        <v>52.27</v>
      </c>
      <c r="G1042" s="56" t="s">
        <v>38</v>
      </c>
      <c r="H1042" s="56" t="s">
        <v>2511</v>
      </c>
      <c r="I1042" s="33">
        <v>300</v>
      </c>
      <c r="J1042" s="56" t="s">
        <v>356</v>
      </c>
      <c r="K1042" s="56" t="s">
        <v>356</v>
      </c>
      <c r="L1042" s="56" t="s">
        <v>367</v>
      </c>
      <c r="M1042" s="56" t="s">
        <v>354</v>
      </c>
      <c r="N1042" s="56" t="s">
        <v>355</v>
      </c>
      <c r="O1042" s="32" t="s">
        <v>309</v>
      </c>
      <c r="P1042" s="32" t="s">
        <v>265</v>
      </c>
      <c r="Q1042" s="45" t="s">
        <v>922</v>
      </c>
      <c r="R1042" s="32" t="s">
        <v>254</v>
      </c>
      <c r="S1042" s="45" t="s">
        <v>291</v>
      </c>
      <c r="T1042" s="42" t="str">
        <f>VLOOKUP(Tabla1[[#This Row],[AREA]],Hoja1!A:B,2,FALSE)</f>
        <v>11. Salud pública y seguridad ciudadana</v>
      </c>
      <c r="U1042" s="45" t="s">
        <v>141</v>
      </c>
      <c r="V1042" s="42" t="str">
        <f>VLOOKUP(Tabla1[[#This Row],[PROGRAMA]],Hoja1!A:B,2,FALSE)</f>
        <v>1621. Recogida de residuos</v>
      </c>
      <c r="W1042" s="45">
        <v>22</v>
      </c>
      <c r="X1042" s="45">
        <v>22199</v>
      </c>
    </row>
    <row r="1043" spans="1:24" x14ac:dyDescent="0.25">
      <c r="A1043" s="33">
        <v>220250003809</v>
      </c>
      <c r="B1043" s="56" t="s">
        <v>526</v>
      </c>
      <c r="C1043" s="34">
        <v>45729</v>
      </c>
      <c r="D1043" s="33">
        <v>22025001212</v>
      </c>
      <c r="E1043" s="56" t="s">
        <v>1534</v>
      </c>
      <c r="F1043" s="35">
        <v>78.5</v>
      </c>
      <c r="G1043" s="56" t="s">
        <v>38</v>
      </c>
      <c r="H1043" s="56" t="s">
        <v>2512</v>
      </c>
      <c r="I1043" s="33">
        <v>300</v>
      </c>
      <c r="J1043" s="56" t="s">
        <v>356</v>
      </c>
      <c r="K1043" s="56" t="s">
        <v>356</v>
      </c>
      <c r="L1043" s="56" t="s">
        <v>367</v>
      </c>
      <c r="M1043" s="56" t="s">
        <v>354</v>
      </c>
      <c r="N1043" s="56" t="s">
        <v>355</v>
      </c>
      <c r="O1043" s="32" t="s">
        <v>309</v>
      </c>
      <c r="P1043" s="32" t="s">
        <v>265</v>
      </c>
      <c r="Q1043" s="45" t="s">
        <v>922</v>
      </c>
      <c r="R1043" s="32" t="s">
        <v>254</v>
      </c>
      <c r="S1043" s="45" t="s">
        <v>92</v>
      </c>
      <c r="T1043" s="42" t="str">
        <f>VLOOKUP(Tabla1[[#This Row],[AREA]],Hoja1!A:B,2,FALSE)</f>
        <v>03. Participación ciudadana y deportes</v>
      </c>
      <c r="U1043" s="45" t="s">
        <v>215</v>
      </c>
      <c r="V1043" s="42" t="str">
        <f>VLOOKUP(Tabla1[[#This Row],[PROGRAMA]],Hoja1!A:B,2,FALSE)</f>
        <v>9241. Participación ciudadana</v>
      </c>
      <c r="W1043" s="45">
        <v>21</v>
      </c>
      <c r="X1043" s="45">
        <v>212</v>
      </c>
    </row>
    <row r="1044" spans="1:24" x14ac:dyDescent="0.25">
      <c r="A1044" s="33">
        <v>220250006403</v>
      </c>
      <c r="B1044" s="56" t="s">
        <v>526</v>
      </c>
      <c r="C1044" s="34">
        <v>45744</v>
      </c>
      <c r="D1044" s="33">
        <v>22025001128</v>
      </c>
      <c r="E1044" s="56" t="s">
        <v>1498</v>
      </c>
      <c r="F1044" s="35">
        <v>83.47</v>
      </c>
      <c r="G1044" s="56" t="s">
        <v>38</v>
      </c>
      <c r="H1044" s="56" t="s">
        <v>2513</v>
      </c>
      <c r="I1044" s="33">
        <v>300</v>
      </c>
      <c r="J1044" s="56" t="s">
        <v>356</v>
      </c>
      <c r="K1044" s="56" t="s">
        <v>356</v>
      </c>
      <c r="L1044" s="56" t="s">
        <v>367</v>
      </c>
      <c r="M1044" s="56" t="s">
        <v>354</v>
      </c>
      <c r="N1044" s="56" t="s">
        <v>355</v>
      </c>
      <c r="O1044" s="32" t="s">
        <v>309</v>
      </c>
      <c r="P1044" s="32" t="s">
        <v>265</v>
      </c>
      <c r="Q1044" s="45" t="s">
        <v>922</v>
      </c>
      <c r="R1044" s="32" t="s">
        <v>254</v>
      </c>
      <c r="S1044" s="45" t="s">
        <v>291</v>
      </c>
      <c r="T1044" s="42" t="str">
        <f>VLOOKUP(Tabla1[[#This Row],[AREA]],Hoja1!A:B,2,FALSE)</f>
        <v>11. Salud pública y seguridad ciudadana</v>
      </c>
      <c r="U1044" s="45" t="s">
        <v>141</v>
      </c>
      <c r="V1044" s="42" t="str">
        <f>VLOOKUP(Tabla1[[#This Row],[PROGRAMA]],Hoja1!A:B,2,FALSE)</f>
        <v>1621. Recogida de residuos</v>
      </c>
      <c r="W1044" s="45">
        <v>22</v>
      </c>
      <c r="X1044" s="45">
        <v>22199</v>
      </c>
    </row>
    <row r="1045" spans="1:24" x14ac:dyDescent="0.25">
      <c r="A1045" s="33">
        <v>220250003793</v>
      </c>
      <c r="B1045" s="56" t="s">
        <v>526</v>
      </c>
      <c r="C1045" s="34">
        <v>45729</v>
      </c>
      <c r="D1045" s="33">
        <v>22025001347</v>
      </c>
      <c r="E1045" s="56" t="s">
        <v>1493</v>
      </c>
      <c r="F1045" s="35">
        <v>93.65</v>
      </c>
      <c r="G1045" s="56" t="s">
        <v>38</v>
      </c>
      <c r="H1045" s="56" t="s">
        <v>2514</v>
      </c>
      <c r="I1045" s="33">
        <v>300</v>
      </c>
      <c r="J1045" s="56" t="s">
        <v>356</v>
      </c>
      <c r="K1045" s="56" t="s">
        <v>356</v>
      </c>
      <c r="L1045" s="56" t="s">
        <v>367</v>
      </c>
      <c r="M1045" s="56" t="s">
        <v>354</v>
      </c>
      <c r="N1045" s="56" t="s">
        <v>355</v>
      </c>
      <c r="O1045" s="32" t="s">
        <v>309</v>
      </c>
      <c r="P1045" s="32" t="s">
        <v>265</v>
      </c>
      <c r="Q1045" s="45" t="s">
        <v>922</v>
      </c>
      <c r="R1045" s="32" t="s">
        <v>254</v>
      </c>
      <c r="S1045" s="45" t="s">
        <v>91</v>
      </c>
      <c r="T1045" s="42" t="str">
        <f>VLOOKUP(Tabla1[[#This Row],[AREA]],Hoja1!A:B,2,FALSE)</f>
        <v>02. Urbanismo y vivienda</v>
      </c>
      <c r="U1045" s="45" t="s">
        <v>220</v>
      </c>
      <c r="V1045" s="42" t="str">
        <f>VLOOKUP(Tabla1[[#This Row],[PROGRAMA]],Hoja1!A:B,2,FALSE)</f>
        <v>9332. Mantenimiento de edificios e instalaciones municipales</v>
      </c>
      <c r="W1045" s="45">
        <v>21</v>
      </c>
      <c r="X1045" s="45">
        <v>212</v>
      </c>
    </row>
    <row r="1046" spans="1:24" x14ac:dyDescent="0.25">
      <c r="A1046" s="33">
        <v>220250006765</v>
      </c>
      <c r="B1046" s="56" t="s">
        <v>526</v>
      </c>
      <c r="C1046" s="34">
        <v>45744</v>
      </c>
      <c r="D1046" s="33">
        <v>22025001128</v>
      </c>
      <c r="E1046" s="56" t="s">
        <v>1498</v>
      </c>
      <c r="F1046" s="35">
        <v>107.79</v>
      </c>
      <c r="G1046" s="56" t="s">
        <v>38</v>
      </c>
      <c r="H1046" s="56" t="s">
        <v>2515</v>
      </c>
      <c r="I1046" s="33">
        <v>300</v>
      </c>
      <c r="J1046" s="56" t="s">
        <v>356</v>
      </c>
      <c r="K1046" s="56" t="s">
        <v>356</v>
      </c>
      <c r="L1046" s="56" t="s">
        <v>367</v>
      </c>
      <c r="M1046" s="56" t="s">
        <v>354</v>
      </c>
      <c r="N1046" s="56" t="s">
        <v>355</v>
      </c>
      <c r="O1046" s="32" t="s">
        <v>309</v>
      </c>
      <c r="P1046" s="32" t="s">
        <v>265</v>
      </c>
      <c r="Q1046" s="45" t="s">
        <v>922</v>
      </c>
      <c r="R1046" s="32" t="s">
        <v>254</v>
      </c>
      <c r="S1046" s="45" t="s">
        <v>291</v>
      </c>
      <c r="T1046" s="42" t="str">
        <f>VLOOKUP(Tabla1[[#This Row],[AREA]],Hoja1!A:B,2,FALSE)</f>
        <v>11. Salud pública y seguridad ciudadana</v>
      </c>
      <c r="U1046" s="45" t="s">
        <v>141</v>
      </c>
      <c r="V1046" s="42" t="str">
        <f>VLOOKUP(Tabla1[[#This Row],[PROGRAMA]],Hoja1!A:B,2,FALSE)</f>
        <v>1621. Recogida de residuos</v>
      </c>
      <c r="W1046" s="45">
        <v>22</v>
      </c>
      <c r="X1046" s="45">
        <v>22199</v>
      </c>
    </row>
    <row r="1047" spans="1:24" x14ac:dyDescent="0.25">
      <c r="A1047" s="33">
        <v>220250006757</v>
      </c>
      <c r="B1047" s="56" t="s">
        <v>526</v>
      </c>
      <c r="C1047" s="34">
        <v>45744</v>
      </c>
      <c r="D1047" s="33">
        <v>22025001128</v>
      </c>
      <c r="E1047" s="56" t="s">
        <v>1498</v>
      </c>
      <c r="F1047" s="35">
        <v>111.32</v>
      </c>
      <c r="G1047" s="56" t="s">
        <v>38</v>
      </c>
      <c r="H1047" s="56" t="s">
        <v>2516</v>
      </c>
      <c r="I1047" s="33">
        <v>300</v>
      </c>
      <c r="J1047" s="56" t="s">
        <v>356</v>
      </c>
      <c r="K1047" s="56" t="s">
        <v>356</v>
      </c>
      <c r="L1047" s="56" t="s">
        <v>367</v>
      </c>
      <c r="M1047" s="56" t="s">
        <v>354</v>
      </c>
      <c r="N1047" s="56" t="s">
        <v>355</v>
      </c>
      <c r="O1047" s="32" t="s">
        <v>309</v>
      </c>
      <c r="P1047" s="32" t="s">
        <v>265</v>
      </c>
      <c r="Q1047" s="45" t="s">
        <v>922</v>
      </c>
      <c r="R1047" s="32" t="s">
        <v>254</v>
      </c>
      <c r="S1047" s="45" t="s">
        <v>291</v>
      </c>
      <c r="T1047" s="42" t="str">
        <f>VLOOKUP(Tabla1[[#This Row],[AREA]],Hoja1!A:B,2,FALSE)</f>
        <v>11. Salud pública y seguridad ciudadana</v>
      </c>
      <c r="U1047" s="45" t="s">
        <v>141</v>
      </c>
      <c r="V1047" s="42" t="str">
        <f>VLOOKUP(Tabla1[[#This Row],[PROGRAMA]],Hoja1!A:B,2,FALSE)</f>
        <v>1621. Recogida de residuos</v>
      </c>
      <c r="W1047" s="45">
        <v>22</v>
      </c>
      <c r="X1047" s="45">
        <v>22199</v>
      </c>
    </row>
    <row r="1048" spans="1:24" x14ac:dyDescent="0.25">
      <c r="A1048" s="33">
        <v>220250006401</v>
      </c>
      <c r="B1048" s="56" t="s">
        <v>526</v>
      </c>
      <c r="C1048" s="34">
        <v>45744</v>
      </c>
      <c r="D1048" s="33">
        <v>22025001128</v>
      </c>
      <c r="E1048" s="56" t="s">
        <v>1498</v>
      </c>
      <c r="F1048" s="35">
        <v>128.41</v>
      </c>
      <c r="G1048" s="56" t="s">
        <v>38</v>
      </c>
      <c r="H1048" s="56" t="s">
        <v>2517</v>
      </c>
      <c r="I1048" s="33">
        <v>300</v>
      </c>
      <c r="J1048" s="56" t="s">
        <v>356</v>
      </c>
      <c r="K1048" s="56" t="s">
        <v>356</v>
      </c>
      <c r="L1048" s="56" t="s">
        <v>367</v>
      </c>
      <c r="M1048" s="56" t="s">
        <v>354</v>
      </c>
      <c r="N1048" s="56" t="s">
        <v>355</v>
      </c>
      <c r="O1048" s="32" t="s">
        <v>309</v>
      </c>
      <c r="P1048" s="32" t="s">
        <v>265</v>
      </c>
      <c r="Q1048" s="45" t="s">
        <v>922</v>
      </c>
      <c r="R1048" s="32" t="s">
        <v>254</v>
      </c>
      <c r="S1048" s="45" t="s">
        <v>291</v>
      </c>
      <c r="T1048" s="42" t="str">
        <f>VLOOKUP(Tabla1[[#This Row],[AREA]],Hoja1!A:B,2,FALSE)</f>
        <v>11. Salud pública y seguridad ciudadana</v>
      </c>
      <c r="U1048" s="45" t="s">
        <v>141</v>
      </c>
      <c r="V1048" s="42" t="str">
        <f>VLOOKUP(Tabla1[[#This Row],[PROGRAMA]],Hoja1!A:B,2,FALSE)</f>
        <v>1621. Recogida de residuos</v>
      </c>
      <c r="W1048" s="45">
        <v>22</v>
      </c>
      <c r="X1048" s="45">
        <v>22199</v>
      </c>
    </row>
    <row r="1049" spans="1:24" x14ac:dyDescent="0.25">
      <c r="A1049" s="33">
        <v>220250006761</v>
      </c>
      <c r="B1049" s="56" t="s">
        <v>526</v>
      </c>
      <c r="C1049" s="34">
        <v>45744</v>
      </c>
      <c r="D1049" s="33">
        <v>22025001128</v>
      </c>
      <c r="E1049" s="56" t="s">
        <v>1498</v>
      </c>
      <c r="F1049" s="35">
        <v>132.13999999999999</v>
      </c>
      <c r="G1049" s="56" t="s">
        <v>38</v>
      </c>
      <c r="H1049" s="56" t="s">
        <v>2518</v>
      </c>
      <c r="I1049" s="33">
        <v>300</v>
      </c>
      <c r="J1049" s="56" t="s">
        <v>356</v>
      </c>
      <c r="K1049" s="56" t="s">
        <v>356</v>
      </c>
      <c r="L1049" s="56" t="s">
        <v>367</v>
      </c>
      <c r="M1049" s="56" t="s">
        <v>354</v>
      </c>
      <c r="N1049" s="56" t="s">
        <v>355</v>
      </c>
      <c r="O1049" s="32" t="s">
        <v>309</v>
      </c>
      <c r="P1049" s="32" t="s">
        <v>265</v>
      </c>
      <c r="Q1049" s="45" t="s">
        <v>922</v>
      </c>
      <c r="R1049" s="32" t="s">
        <v>254</v>
      </c>
      <c r="S1049" s="45" t="s">
        <v>291</v>
      </c>
      <c r="T1049" s="42" t="str">
        <f>VLOOKUP(Tabla1[[#This Row],[AREA]],Hoja1!A:B,2,FALSE)</f>
        <v>11. Salud pública y seguridad ciudadana</v>
      </c>
      <c r="U1049" s="45" t="s">
        <v>141</v>
      </c>
      <c r="V1049" s="42" t="str">
        <f>VLOOKUP(Tabla1[[#This Row],[PROGRAMA]],Hoja1!A:B,2,FALSE)</f>
        <v>1621. Recogida de residuos</v>
      </c>
      <c r="W1049" s="45">
        <v>22</v>
      </c>
      <c r="X1049" s="45">
        <v>22199</v>
      </c>
    </row>
    <row r="1050" spans="1:24" x14ac:dyDescent="0.25">
      <c r="A1050" s="33">
        <v>220250001241</v>
      </c>
      <c r="B1050" s="56" t="s">
        <v>349</v>
      </c>
      <c r="C1050" s="34">
        <v>45700</v>
      </c>
      <c r="D1050" s="33">
        <v>22025001108</v>
      </c>
      <c r="E1050" s="56" t="s">
        <v>2474</v>
      </c>
      <c r="F1050" s="35">
        <v>176.45</v>
      </c>
      <c r="G1050" s="56" t="s">
        <v>723</v>
      </c>
      <c r="H1050" s="56" t="s">
        <v>2475</v>
      </c>
      <c r="I1050" s="33">
        <v>220</v>
      </c>
      <c r="J1050" s="56" t="s">
        <v>356</v>
      </c>
      <c r="K1050" s="56" t="s">
        <v>356</v>
      </c>
      <c r="L1050" s="56" t="s">
        <v>367</v>
      </c>
      <c r="M1050" s="56" t="s">
        <v>458</v>
      </c>
      <c r="N1050" s="56" t="s">
        <v>429</v>
      </c>
      <c r="O1050" s="32" t="s">
        <v>310</v>
      </c>
      <c r="P1050" s="32" t="s">
        <v>265</v>
      </c>
      <c r="Q1050" s="45" t="s">
        <v>922</v>
      </c>
      <c r="R1050" s="32" t="s">
        <v>254</v>
      </c>
      <c r="S1050" s="45" t="s">
        <v>98</v>
      </c>
      <c r="T1050" s="42" t="str">
        <f>VLOOKUP(Tabla1[[#This Row],[AREA]],Hoja1!A:B,2,FALSE)</f>
        <v>10. Personas mayores, familia y servicios sociales</v>
      </c>
      <c r="U1050" s="45" t="s">
        <v>155</v>
      </c>
      <c r="V1050" s="42" t="str">
        <f>VLOOKUP(Tabla1[[#This Row],[PROGRAMA]],Hoja1!A:B,2,FALSE)</f>
        <v>2312. Iniciativas sociales</v>
      </c>
      <c r="W1050" s="45">
        <v>22</v>
      </c>
      <c r="X1050" s="45">
        <v>22199</v>
      </c>
    </row>
    <row r="1051" spans="1:24" x14ac:dyDescent="0.25">
      <c r="A1051" s="33">
        <v>220249000434</v>
      </c>
      <c r="B1051" s="56" t="s">
        <v>349</v>
      </c>
      <c r="C1051" s="34">
        <v>45658</v>
      </c>
      <c r="D1051" s="33">
        <v>22025001908</v>
      </c>
      <c r="E1051" s="56" t="s">
        <v>1167</v>
      </c>
      <c r="F1051" s="35">
        <v>42200</v>
      </c>
      <c r="G1051" s="56" t="s">
        <v>704</v>
      </c>
      <c r="H1051" s="56" t="s">
        <v>2519</v>
      </c>
      <c r="I1051" s="33">
        <v>220</v>
      </c>
      <c r="J1051" s="56" t="s">
        <v>352</v>
      </c>
      <c r="K1051" s="56" t="s">
        <v>352</v>
      </c>
      <c r="L1051" s="56" t="s">
        <v>357</v>
      </c>
      <c r="M1051" s="56" t="s">
        <v>354</v>
      </c>
      <c r="N1051" s="56" t="s">
        <v>355</v>
      </c>
      <c r="O1051" s="32" t="s">
        <v>305</v>
      </c>
      <c r="P1051" s="32" t="s">
        <v>265</v>
      </c>
      <c r="Q1051" s="45" t="s">
        <v>922</v>
      </c>
      <c r="R1051" s="32" t="s">
        <v>254</v>
      </c>
      <c r="S1051" s="45" t="s">
        <v>98</v>
      </c>
      <c r="T1051" s="42" t="str">
        <f>VLOOKUP(Tabla1[[#This Row],[AREA]],Hoja1!A:B,2,FALSE)</f>
        <v>10. Personas mayores, familia y servicios sociales</v>
      </c>
      <c r="U1051" s="45" t="s">
        <v>153</v>
      </c>
      <c r="V1051" s="42" t="str">
        <f>VLOOKUP(Tabla1[[#This Row],[PROGRAMA]],Hoja1!A:B,2,FALSE)</f>
        <v>2311. Intervención social</v>
      </c>
      <c r="W1051" s="45">
        <v>22</v>
      </c>
      <c r="X1051" s="45">
        <v>22799</v>
      </c>
    </row>
    <row r="1052" spans="1:24" x14ac:dyDescent="0.25">
      <c r="A1052" s="33">
        <v>220249000435</v>
      </c>
      <c r="B1052" s="56" t="s">
        <v>349</v>
      </c>
      <c r="C1052" s="34">
        <v>45658</v>
      </c>
      <c r="D1052" s="33">
        <v>22025001909</v>
      </c>
      <c r="E1052" s="56" t="s">
        <v>1167</v>
      </c>
      <c r="F1052" s="35">
        <v>137257.06</v>
      </c>
      <c r="G1052" s="56" t="s">
        <v>704</v>
      </c>
      <c r="H1052" s="56" t="s">
        <v>2520</v>
      </c>
      <c r="I1052" s="33">
        <v>220</v>
      </c>
      <c r="J1052" s="56" t="s">
        <v>352</v>
      </c>
      <c r="K1052" s="56" t="s">
        <v>352</v>
      </c>
      <c r="L1052" s="56" t="s">
        <v>357</v>
      </c>
      <c r="M1052" s="56" t="s">
        <v>354</v>
      </c>
      <c r="N1052" s="56" t="s">
        <v>355</v>
      </c>
      <c r="O1052" s="32" t="s">
        <v>305</v>
      </c>
      <c r="P1052" s="32" t="s">
        <v>265</v>
      </c>
      <c r="Q1052" s="45" t="s">
        <v>922</v>
      </c>
      <c r="R1052" s="32" t="s">
        <v>254</v>
      </c>
      <c r="S1052" s="45" t="s">
        <v>98</v>
      </c>
      <c r="T1052" s="42" t="str">
        <f>VLOOKUP(Tabla1[[#This Row],[AREA]],Hoja1!A:B,2,FALSE)</f>
        <v>10. Personas mayores, familia y servicios sociales</v>
      </c>
      <c r="U1052" s="45" t="s">
        <v>153</v>
      </c>
      <c r="V1052" s="42" t="str">
        <f>VLOOKUP(Tabla1[[#This Row],[PROGRAMA]],Hoja1!A:B,2,FALSE)</f>
        <v>2311. Intervención social</v>
      </c>
      <c r="W1052" s="45">
        <v>22</v>
      </c>
      <c r="X1052" s="45">
        <v>22799</v>
      </c>
    </row>
    <row r="1053" spans="1:24" x14ac:dyDescent="0.25">
      <c r="A1053" s="33">
        <v>220249000749</v>
      </c>
      <c r="B1053" s="56" t="s">
        <v>349</v>
      </c>
      <c r="C1053" s="34">
        <v>45658</v>
      </c>
      <c r="D1053" s="33">
        <v>22025002349</v>
      </c>
      <c r="E1053" s="56" t="s">
        <v>1355</v>
      </c>
      <c r="F1053" s="35">
        <v>2122.9499999999998</v>
      </c>
      <c r="G1053" s="56" t="s">
        <v>14</v>
      </c>
      <c r="H1053" s="56" t="s">
        <v>2521</v>
      </c>
      <c r="I1053" s="33">
        <v>220</v>
      </c>
      <c r="J1053" s="56" t="s">
        <v>356</v>
      </c>
      <c r="K1053" s="56" t="s">
        <v>356</v>
      </c>
      <c r="L1053" s="56" t="s">
        <v>357</v>
      </c>
      <c r="M1053" s="56" t="s">
        <v>354</v>
      </c>
      <c r="N1053" s="56" t="s">
        <v>355</v>
      </c>
      <c r="O1053" s="32" t="s">
        <v>305</v>
      </c>
      <c r="P1053" s="32" t="s">
        <v>265</v>
      </c>
      <c r="Q1053" s="45" t="s">
        <v>922</v>
      </c>
      <c r="R1053" s="32" t="s">
        <v>254</v>
      </c>
      <c r="S1053" s="45" t="s">
        <v>98</v>
      </c>
      <c r="T1053" s="42" t="str">
        <f>VLOOKUP(Tabla1[[#This Row],[AREA]],Hoja1!A:B,2,FALSE)</f>
        <v>10. Personas mayores, familia y servicios sociales</v>
      </c>
      <c r="U1053" s="45" t="s">
        <v>155</v>
      </c>
      <c r="V1053" s="42" t="str">
        <f>VLOOKUP(Tabla1[[#This Row],[PROGRAMA]],Hoja1!A:B,2,FALSE)</f>
        <v>2312. Iniciativas sociales</v>
      </c>
      <c r="W1053" s="45">
        <v>21</v>
      </c>
      <c r="X1053" s="45">
        <v>213</v>
      </c>
    </row>
    <row r="1054" spans="1:24" x14ac:dyDescent="0.25">
      <c r="A1054" s="33">
        <v>220250001121</v>
      </c>
      <c r="B1054" s="56" t="s">
        <v>349</v>
      </c>
      <c r="C1054" s="34">
        <v>45698</v>
      </c>
      <c r="D1054" s="33">
        <v>22025001080</v>
      </c>
      <c r="E1054" s="56" t="s">
        <v>1373</v>
      </c>
      <c r="F1054" s="35">
        <v>169.76</v>
      </c>
      <c r="G1054" s="56" t="s">
        <v>81</v>
      </c>
      <c r="H1054" s="56" t="s">
        <v>2522</v>
      </c>
      <c r="I1054" s="33">
        <v>220</v>
      </c>
      <c r="J1054" s="56" t="s">
        <v>356</v>
      </c>
      <c r="K1054" s="56" t="s">
        <v>356</v>
      </c>
      <c r="L1054" s="56" t="s">
        <v>367</v>
      </c>
      <c r="M1054" s="56" t="s">
        <v>458</v>
      </c>
      <c r="N1054" s="56" t="s">
        <v>429</v>
      </c>
      <c r="O1054" s="32" t="s">
        <v>310</v>
      </c>
      <c r="P1054" s="32" t="s">
        <v>265</v>
      </c>
      <c r="Q1054" s="45" t="s">
        <v>922</v>
      </c>
      <c r="R1054" s="32" t="s">
        <v>254</v>
      </c>
      <c r="S1054" s="45" t="s">
        <v>291</v>
      </c>
      <c r="T1054" s="42" t="str">
        <f>VLOOKUP(Tabla1[[#This Row],[AREA]],Hoja1!A:B,2,FALSE)</f>
        <v>11. Salud pública y seguridad ciudadana</v>
      </c>
      <c r="U1054" s="45" t="s">
        <v>129</v>
      </c>
      <c r="V1054" s="42" t="str">
        <f>VLOOKUP(Tabla1[[#This Row],[PROGRAMA]],Hoja1!A:B,2,FALSE)</f>
        <v>1321. Policía municipal</v>
      </c>
      <c r="W1054" s="45">
        <v>22</v>
      </c>
      <c r="X1054" s="45">
        <v>22199</v>
      </c>
    </row>
    <row r="1055" spans="1:24" x14ac:dyDescent="0.25">
      <c r="A1055" s="33">
        <v>220239000439</v>
      </c>
      <c r="B1055" s="56" t="s">
        <v>349</v>
      </c>
      <c r="C1055" s="34">
        <v>45658</v>
      </c>
      <c r="D1055" s="33">
        <v>22025001669</v>
      </c>
      <c r="E1055" s="56" t="s">
        <v>1220</v>
      </c>
      <c r="F1055" s="35">
        <v>1900.8</v>
      </c>
      <c r="G1055" s="56" t="s">
        <v>418</v>
      </c>
      <c r="H1055" s="56" t="s">
        <v>868</v>
      </c>
      <c r="I1055" s="33">
        <v>220</v>
      </c>
      <c r="J1055" s="56" t="s">
        <v>356</v>
      </c>
      <c r="K1055" s="56" t="s">
        <v>356</v>
      </c>
      <c r="L1055" s="56" t="s">
        <v>357</v>
      </c>
      <c r="M1055" s="56" t="s">
        <v>354</v>
      </c>
      <c r="N1055" s="56" t="s">
        <v>355</v>
      </c>
      <c r="O1055" s="32" t="s">
        <v>305</v>
      </c>
      <c r="P1055" s="32" t="s">
        <v>265</v>
      </c>
      <c r="Q1055" s="45" t="s">
        <v>922</v>
      </c>
      <c r="R1055" s="32" t="s">
        <v>254</v>
      </c>
      <c r="S1055" s="45" t="s">
        <v>98</v>
      </c>
      <c r="T1055" s="42" t="str">
        <f>VLOOKUP(Tabla1[[#This Row],[AREA]],Hoja1!A:B,2,FALSE)</f>
        <v>10. Personas mayores, familia y servicios sociales</v>
      </c>
      <c r="U1055" s="45" t="s">
        <v>155</v>
      </c>
      <c r="V1055" s="42" t="str">
        <f>VLOOKUP(Tabla1[[#This Row],[PROGRAMA]],Hoja1!A:B,2,FALSE)</f>
        <v>2312. Iniciativas sociales</v>
      </c>
      <c r="W1055" s="45">
        <v>22</v>
      </c>
      <c r="X1055" s="45">
        <v>22799</v>
      </c>
    </row>
    <row r="1056" spans="1:24" x14ac:dyDescent="0.25">
      <c r="A1056" s="33">
        <v>220249000008</v>
      </c>
      <c r="B1056" s="56" t="s">
        <v>349</v>
      </c>
      <c r="C1056" s="34">
        <v>45658</v>
      </c>
      <c r="D1056" s="33">
        <v>22025002229</v>
      </c>
      <c r="E1056" s="56" t="s">
        <v>2425</v>
      </c>
      <c r="F1056" s="35">
        <v>1860.25</v>
      </c>
      <c r="G1056" s="56" t="s">
        <v>883</v>
      </c>
      <c r="H1056" s="56" t="s">
        <v>2523</v>
      </c>
      <c r="I1056" s="33">
        <v>220</v>
      </c>
      <c r="J1056" s="56" t="s">
        <v>884</v>
      </c>
      <c r="K1056" s="56" t="s">
        <v>885</v>
      </c>
      <c r="L1056" s="56" t="s">
        <v>367</v>
      </c>
      <c r="M1056" s="56" t="s">
        <v>354</v>
      </c>
      <c r="N1056" s="56" t="s">
        <v>355</v>
      </c>
      <c r="O1056" s="32" t="s">
        <v>305</v>
      </c>
      <c r="P1056" s="32" t="s">
        <v>265</v>
      </c>
      <c r="Q1056" s="45" t="s">
        <v>922</v>
      </c>
      <c r="R1056" s="32" t="s">
        <v>254</v>
      </c>
      <c r="S1056" s="45" t="s">
        <v>98</v>
      </c>
      <c r="T1056" s="42" t="str">
        <f>VLOOKUP(Tabla1[[#This Row],[AREA]],Hoja1!A:B,2,FALSE)</f>
        <v>10. Personas mayores, familia y servicios sociales</v>
      </c>
      <c r="U1056" s="45" t="s">
        <v>155</v>
      </c>
      <c r="V1056" s="42" t="str">
        <f>VLOOKUP(Tabla1[[#This Row],[PROGRAMA]],Hoja1!A:B,2,FALSE)</f>
        <v>2312. Iniciativas sociales</v>
      </c>
      <c r="W1056" s="45">
        <v>22</v>
      </c>
      <c r="X1056" s="45">
        <v>22104</v>
      </c>
    </row>
    <row r="1057" spans="1:24" x14ac:dyDescent="0.25">
      <c r="A1057" s="33">
        <v>220239000477</v>
      </c>
      <c r="B1057" s="56" t="s">
        <v>349</v>
      </c>
      <c r="C1057" s="34">
        <v>45658</v>
      </c>
      <c r="D1057" s="33">
        <v>22025001681</v>
      </c>
      <c r="E1057" s="56" t="s">
        <v>1495</v>
      </c>
      <c r="F1057" s="35">
        <v>1848.93</v>
      </c>
      <c r="G1057" s="56" t="s">
        <v>338</v>
      </c>
      <c r="H1057" s="56" t="s">
        <v>854</v>
      </c>
      <c r="I1057" s="33">
        <v>220</v>
      </c>
      <c r="J1057" s="56" t="s">
        <v>352</v>
      </c>
      <c r="K1057" s="56" t="s">
        <v>352</v>
      </c>
      <c r="L1057" s="56" t="s">
        <v>357</v>
      </c>
      <c r="M1057" s="56" t="s">
        <v>354</v>
      </c>
      <c r="N1057" s="56" t="s">
        <v>355</v>
      </c>
      <c r="O1057" s="32" t="s">
        <v>305</v>
      </c>
      <c r="P1057" s="32" t="s">
        <v>265</v>
      </c>
      <c r="Q1057" s="45" t="s">
        <v>922</v>
      </c>
      <c r="R1057" s="32" t="s">
        <v>254</v>
      </c>
      <c r="S1057" s="45" t="s">
        <v>92</v>
      </c>
      <c r="T1057" s="42" t="str">
        <f>VLOOKUP(Tabla1[[#This Row],[AREA]],Hoja1!A:B,2,FALSE)</f>
        <v>03. Participación ciudadana y deportes</v>
      </c>
      <c r="U1057" s="45" t="s">
        <v>215</v>
      </c>
      <c r="V1057" s="42" t="str">
        <f>VLOOKUP(Tabla1[[#This Row],[PROGRAMA]],Hoja1!A:B,2,FALSE)</f>
        <v>9241. Participación ciudadana</v>
      </c>
      <c r="W1057" s="45">
        <v>21</v>
      </c>
      <c r="X1057" s="45">
        <v>213</v>
      </c>
    </row>
    <row r="1058" spans="1:24" x14ac:dyDescent="0.25">
      <c r="A1058" s="33">
        <v>220250004175</v>
      </c>
      <c r="B1058" s="56" t="s">
        <v>349</v>
      </c>
      <c r="C1058" s="34">
        <v>45733</v>
      </c>
      <c r="D1058" s="33">
        <v>22025002559</v>
      </c>
      <c r="E1058" s="56" t="s">
        <v>2127</v>
      </c>
      <c r="F1058" s="35">
        <v>1846.8</v>
      </c>
      <c r="G1058" s="56" t="s">
        <v>571</v>
      </c>
      <c r="H1058" s="56" t="s">
        <v>2524</v>
      </c>
      <c r="I1058" s="33">
        <v>220</v>
      </c>
      <c r="J1058" s="56" t="s">
        <v>352</v>
      </c>
      <c r="K1058" s="56" t="s">
        <v>352</v>
      </c>
      <c r="L1058" s="56" t="s">
        <v>357</v>
      </c>
      <c r="M1058" s="56" t="s">
        <v>354</v>
      </c>
      <c r="N1058" s="56" t="s">
        <v>355</v>
      </c>
      <c r="O1058" s="32" t="s">
        <v>305</v>
      </c>
      <c r="P1058" s="32" t="s">
        <v>265</v>
      </c>
      <c r="Q1058" s="45" t="s">
        <v>922</v>
      </c>
      <c r="R1058" s="32" t="s">
        <v>254</v>
      </c>
      <c r="S1058" s="45" t="s">
        <v>98</v>
      </c>
      <c r="T1058" s="42" t="str">
        <f>VLOOKUP(Tabla1[[#This Row],[AREA]],Hoja1!A:B,2,FALSE)</f>
        <v>10. Personas mayores, familia y servicios sociales</v>
      </c>
      <c r="U1058" s="45" t="s">
        <v>155</v>
      </c>
      <c r="V1058" s="42" t="str">
        <f>VLOOKUP(Tabla1[[#This Row],[PROGRAMA]],Hoja1!A:B,2,FALSE)</f>
        <v>2312. Iniciativas sociales</v>
      </c>
      <c r="W1058" s="45">
        <v>21</v>
      </c>
      <c r="X1058" s="45">
        <v>216</v>
      </c>
    </row>
    <row r="1059" spans="1:24" x14ac:dyDescent="0.25">
      <c r="A1059" s="33">
        <v>220239000132</v>
      </c>
      <c r="B1059" s="56" t="s">
        <v>349</v>
      </c>
      <c r="C1059" s="34">
        <v>45658</v>
      </c>
      <c r="D1059" s="33">
        <v>22025001622</v>
      </c>
      <c r="E1059" s="56" t="s">
        <v>1495</v>
      </c>
      <c r="F1059" s="35">
        <v>1759.18</v>
      </c>
      <c r="G1059" s="56" t="s">
        <v>47</v>
      </c>
      <c r="H1059" s="56" t="s">
        <v>855</v>
      </c>
      <c r="I1059" s="33">
        <v>220</v>
      </c>
      <c r="J1059" s="56" t="s">
        <v>356</v>
      </c>
      <c r="K1059" s="56" t="s">
        <v>356</v>
      </c>
      <c r="L1059" s="56" t="s">
        <v>357</v>
      </c>
      <c r="M1059" s="56" t="s">
        <v>354</v>
      </c>
      <c r="N1059" s="56" t="s">
        <v>380</v>
      </c>
      <c r="O1059" s="32" t="s">
        <v>305</v>
      </c>
      <c r="P1059" s="32" t="s">
        <v>265</v>
      </c>
      <c r="Q1059" s="45" t="s">
        <v>922</v>
      </c>
      <c r="R1059" s="32" t="s">
        <v>254</v>
      </c>
      <c r="S1059" s="45" t="s">
        <v>92</v>
      </c>
      <c r="T1059" s="42" t="str">
        <f>VLOOKUP(Tabla1[[#This Row],[AREA]],Hoja1!A:B,2,FALSE)</f>
        <v>03. Participación ciudadana y deportes</v>
      </c>
      <c r="U1059" s="45" t="s">
        <v>215</v>
      </c>
      <c r="V1059" s="42" t="str">
        <f>VLOOKUP(Tabla1[[#This Row],[PROGRAMA]],Hoja1!A:B,2,FALSE)</f>
        <v>9241. Participación ciudadana</v>
      </c>
      <c r="W1059" s="45">
        <v>21</v>
      </c>
      <c r="X1059" s="45">
        <v>213</v>
      </c>
    </row>
    <row r="1060" spans="1:24" x14ac:dyDescent="0.25">
      <c r="A1060" s="33">
        <v>220249000933</v>
      </c>
      <c r="B1060" s="56" t="s">
        <v>349</v>
      </c>
      <c r="C1060" s="34">
        <v>45658</v>
      </c>
      <c r="D1060" s="33">
        <v>22025002134</v>
      </c>
      <c r="E1060" s="56" t="s">
        <v>2525</v>
      </c>
      <c r="F1060" s="35">
        <v>1000</v>
      </c>
      <c r="G1060" s="56" t="s">
        <v>456</v>
      </c>
      <c r="H1060" s="56" t="s">
        <v>2526</v>
      </c>
      <c r="I1060" s="33">
        <v>220</v>
      </c>
      <c r="J1060" s="56" t="s">
        <v>352</v>
      </c>
      <c r="K1060" s="56" t="s">
        <v>352</v>
      </c>
      <c r="L1060" s="56" t="s">
        <v>367</v>
      </c>
      <c r="M1060" s="56" t="s">
        <v>354</v>
      </c>
      <c r="N1060" s="56" t="s">
        <v>380</v>
      </c>
      <c r="O1060" s="32" t="s">
        <v>305</v>
      </c>
      <c r="P1060" s="32" t="s">
        <v>265</v>
      </c>
      <c r="Q1060" s="45" t="s">
        <v>922</v>
      </c>
      <c r="R1060" s="32" t="s">
        <v>254</v>
      </c>
      <c r="S1060" s="45" t="s">
        <v>95</v>
      </c>
      <c r="T1060" s="42" t="str">
        <f>VLOOKUP(Tabla1[[#This Row],[AREA]],Hoja1!A:B,2,FALSE)</f>
        <v>07. Medio ambiente</v>
      </c>
      <c r="U1060" s="45" t="s">
        <v>151</v>
      </c>
      <c r="V1060" s="42" t="str">
        <f>VLOOKUP(Tabla1[[#This Row],[PROGRAMA]],Hoja1!A:B,2,FALSE)</f>
        <v>1721. Protección del medio ambiente</v>
      </c>
      <c r="W1060" s="45">
        <v>22</v>
      </c>
      <c r="X1060" s="45">
        <v>22103</v>
      </c>
    </row>
    <row r="1061" spans="1:24" x14ac:dyDescent="0.25">
      <c r="A1061" s="33">
        <v>220249000927</v>
      </c>
      <c r="B1061" s="56" t="s">
        <v>349</v>
      </c>
      <c r="C1061" s="34">
        <v>45658</v>
      </c>
      <c r="D1061" s="33">
        <v>22025002128</v>
      </c>
      <c r="E1061" s="56" t="s">
        <v>1659</v>
      </c>
      <c r="F1061" s="35">
        <v>550</v>
      </c>
      <c r="G1061" s="56" t="s">
        <v>456</v>
      </c>
      <c r="H1061" s="56" t="s">
        <v>2527</v>
      </c>
      <c r="I1061" s="33">
        <v>220</v>
      </c>
      <c r="J1061" s="56" t="s">
        <v>352</v>
      </c>
      <c r="K1061" s="56" t="s">
        <v>352</v>
      </c>
      <c r="L1061" s="56" t="s">
        <v>367</v>
      </c>
      <c r="M1061" s="56" t="s">
        <v>354</v>
      </c>
      <c r="N1061" s="56" t="s">
        <v>355</v>
      </c>
      <c r="O1061" s="32" t="s">
        <v>305</v>
      </c>
      <c r="P1061" s="32" t="s">
        <v>265</v>
      </c>
      <c r="Q1061" s="45" t="s">
        <v>922</v>
      </c>
      <c r="R1061" s="32" t="s">
        <v>254</v>
      </c>
      <c r="S1061" s="45" t="s">
        <v>98</v>
      </c>
      <c r="T1061" s="42" t="str">
        <f>VLOOKUP(Tabla1[[#This Row],[AREA]],Hoja1!A:B,2,FALSE)</f>
        <v>10. Personas mayores, familia y servicios sociales</v>
      </c>
      <c r="U1061" s="45" t="s">
        <v>162</v>
      </c>
      <c r="V1061" s="42" t="str">
        <f>VLOOKUP(Tabla1[[#This Row],[PROGRAMA]],Hoja1!A:B,2,FALSE)</f>
        <v>2412. Formación para el empleo</v>
      </c>
      <c r="W1061" s="45">
        <v>22</v>
      </c>
      <c r="X1061" s="45">
        <v>22103</v>
      </c>
    </row>
    <row r="1062" spans="1:24" x14ac:dyDescent="0.25">
      <c r="A1062" s="33">
        <v>220249000746</v>
      </c>
      <c r="B1062" s="56" t="s">
        <v>349</v>
      </c>
      <c r="C1062" s="34">
        <v>45658</v>
      </c>
      <c r="D1062" s="33">
        <v>22025002346</v>
      </c>
      <c r="E1062" s="56" t="s">
        <v>1167</v>
      </c>
      <c r="F1062" s="35">
        <v>366374.8</v>
      </c>
      <c r="G1062" s="56" t="s">
        <v>370</v>
      </c>
      <c r="H1062" s="56" t="s">
        <v>2528</v>
      </c>
      <c r="I1062" s="33">
        <v>220</v>
      </c>
      <c r="J1062" s="56" t="s">
        <v>371</v>
      </c>
      <c r="K1062" s="56" t="s">
        <v>372</v>
      </c>
      <c r="L1062" s="56" t="s">
        <v>357</v>
      </c>
      <c r="M1062" s="56" t="s">
        <v>354</v>
      </c>
      <c r="N1062" s="56" t="s">
        <v>355</v>
      </c>
      <c r="O1062" s="32" t="s">
        <v>305</v>
      </c>
      <c r="P1062" s="32" t="s">
        <v>265</v>
      </c>
      <c r="Q1062" s="45" t="s">
        <v>922</v>
      </c>
      <c r="R1062" s="32" t="s">
        <v>254</v>
      </c>
      <c r="S1062" s="45" t="s">
        <v>98</v>
      </c>
      <c r="T1062" s="42" t="str">
        <f>VLOOKUP(Tabla1[[#This Row],[AREA]],Hoja1!A:B,2,FALSE)</f>
        <v>10. Personas mayores, familia y servicios sociales</v>
      </c>
      <c r="U1062" s="45" t="s">
        <v>153</v>
      </c>
      <c r="V1062" s="42" t="str">
        <f>VLOOKUP(Tabla1[[#This Row],[PROGRAMA]],Hoja1!A:B,2,FALSE)</f>
        <v>2311. Intervención social</v>
      </c>
      <c r="W1062" s="45">
        <v>22</v>
      </c>
      <c r="X1062" s="45">
        <v>22799</v>
      </c>
    </row>
    <row r="1063" spans="1:24" x14ac:dyDescent="0.25">
      <c r="A1063" s="33">
        <v>220250005339</v>
      </c>
      <c r="B1063" s="56" t="s">
        <v>349</v>
      </c>
      <c r="C1063" s="34">
        <v>45741</v>
      </c>
      <c r="D1063" s="33">
        <v>22025002842</v>
      </c>
      <c r="E1063" s="56" t="s">
        <v>1417</v>
      </c>
      <c r="F1063" s="35">
        <v>166.62</v>
      </c>
      <c r="G1063" s="56" t="s">
        <v>319</v>
      </c>
      <c r="H1063" s="56" t="s">
        <v>2529</v>
      </c>
      <c r="I1063" s="33">
        <v>220</v>
      </c>
      <c r="J1063" s="56" t="s">
        <v>356</v>
      </c>
      <c r="K1063" s="56" t="s">
        <v>356</v>
      </c>
      <c r="L1063" s="56" t="s">
        <v>357</v>
      </c>
      <c r="M1063" s="56" t="s">
        <v>458</v>
      </c>
      <c r="N1063" s="56" t="s">
        <v>429</v>
      </c>
      <c r="O1063" s="32" t="s">
        <v>310</v>
      </c>
      <c r="P1063" s="32" t="s">
        <v>265</v>
      </c>
      <c r="Q1063" s="45" t="s">
        <v>922</v>
      </c>
      <c r="R1063" s="32" t="s">
        <v>254</v>
      </c>
      <c r="S1063" s="45" t="s">
        <v>291</v>
      </c>
      <c r="T1063" s="42" t="str">
        <f>VLOOKUP(Tabla1[[#This Row],[AREA]],Hoja1!A:B,2,FALSE)</f>
        <v>11. Salud pública y seguridad ciudadana</v>
      </c>
      <c r="U1063" s="45" t="s">
        <v>135</v>
      </c>
      <c r="V1063" s="42" t="str">
        <f>VLOOKUP(Tabla1[[#This Row],[PROGRAMA]],Hoja1!A:B,2,FALSE)</f>
        <v>1361. Prevención y extinción de incencios</v>
      </c>
      <c r="W1063" s="45">
        <v>21</v>
      </c>
      <c r="X1063" s="45">
        <v>213</v>
      </c>
    </row>
    <row r="1064" spans="1:24" x14ac:dyDescent="0.25">
      <c r="A1064" s="33">
        <v>220249000649</v>
      </c>
      <c r="B1064" s="56" t="s">
        <v>349</v>
      </c>
      <c r="C1064" s="34">
        <v>45658</v>
      </c>
      <c r="D1064" s="33">
        <v>22025002307</v>
      </c>
      <c r="E1064" s="56" t="s">
        <v>2530</v>
      </c>
      <c r="F1064" s="35">
        <v>2395.1999999999998</v>
      </c>
      <c r="G1064" s="56" t="s">
        <v>1161</v>
      </c>
      <c r="H1064" s="56" t="s">
        <v>2531</v>
      </c>
      <c r="I1064" s="33">
        <v>220</v>
      </c>
      <c r="J1064" s="56" t="s">
        <v>1162</v>
      </c>
      <c r="K1064" s="56" t="s">
        <v>427</v>
      </c>
      <c r="L1064" s="56" t="s">
        <v>367</v>
      </c>
      <c r="M1064" s="56" t="s">
        <v>354</v>
      </c>
      <c r="N1064" s="56" t="s">
        <v>355</v>
      </c>
      <c r="O1064" s="32" t="s">
        <v>305</v>
      </c>
      <c r="P1064" s="32" t="s">
        <v>265</v>
      </c>
      <c r="Q1064" s="45" t="s">
        <v>922</v>
      </c>
      <c r="R1064" s="32" t="s">
        <v>254</v>
      </c>
      <c r="S1064" s="45" t="s">
        <v>95</v>
      </c>
      <c r="T1064" s="42" t="str">
        <f>VLOOKUP(Tabla1[[#This Row],[AREA]],Hoja1!A:B,2,FALSE)</f>
        <v>07. Medio ambiente</v>
      </c>
      <c r="U1064" s="45" t="s">
        <v>151</v>
      </c>
      <c r="V1064" s="42" t="str">
        <f>VLOOKUP(Tabla1[[#This Row],[PROGRAMA]],Hoja1!A:B,2,FALSE)</f>
        <v>1721. Protección del medio ambiente</v>
      </c>
      <c r="W1064" s="45">
        <v>22</v>
      </c>
      <c r="X1064" s="45">
        <v>22199</v>
      </c>
    </row>
    <row r="1065" spans="1:24" x14ac:dyDescent="0.25">
      <c r="A1065" s="33">
        <v>220249000276</v>
      </c>
      <c r="B1065" s="56" t="s">
        <v>349</v>
      </c>
      <c r="C1065" s="34">
        <v>45658</v>
      </c>
      <c r="D1065" s="33">
        <v>22025002260</v>
      </c>
      <c r="E1065" s="56" t="s">
        <v>1273</v>
      </c>
      <c r="F1065" s="35">
        <v>1566.54</v>
      </c>
      <c r="G1065" s="56" t="s">
        <v>40</v>
      </c>
      <c r="H1065" s="56" t="s">
        <v>2533</v>
      </c>
      <c r="I1065" s="33">
        <v>220</v>
      </c>
      <c r="J1065" s="56" t="s">
        <v>356</v>
      </c>
      <c r="K1065" s="56" t="s">
        <v>356</v>
      </c>
      <c r="L1065" s="56" t="s">
        <v>357</v>
      </c>
      <c r="M1065" s="56" t="s">
        <v>354</v>
      </c>
      <c r="N1065" s="56" t="s">
        <v>380</v>
      </c>
      <c r="O1065" s="32" t="s">
        <v>305</v>
      </c>
      <c r="P1065" s="32" t="s">
        <v>265</v>
      </c>
      <c r="Q1065" s="45" t="s">
        <v>922</v>
      </c>
      <c r="R1065" s="32" t="s">
        <v>254</v>
      </c>
      <c r="S1065" s="45" t="s">
        <v>94</v>
      </c>
      <c r="T1065" s="42" t="str">
        <f>VLOOKUP(Tabla1[[#This Row],[AREA]],Hoja1!A:B,2,FALSE)</f>
        <v>06. Educación y cultura</v>
      </c>
      <c r="U1065" s="45" t="s">
        <v>176</v>
      </c>
      <c r="V1065" s="42" t="str">
        <f>VLOOKUP(Tabla1[[#This Row],[PROGRAMA]],Hoja1!A:B,2,FALSE)</f>
        <v>3321. Bibliotecas públicas</v>
      </c>
      <c r="W1065" s="45">
        <v>22</v>
      </c>
      <c r="X1065" s="45">
        <v>22799</v>
      </c>
    </row>
    <row r="1066" spans="1:24" x14ac:dyDescent="0.25">
      <c r="A1066" s="33">
        <v>220239000052</v>
      </c>
      <c r="B1066" s="56" t="s">
        <v>349</v>
      </c>
      <c r="C1066" s="34">
        <v>45658</v>
      </c>
      <c r="D1066" s="33">
        <v>22025001614</v>
      </c>
      <c r="E1066" s="56" t="s">
        <v>1198</v>
      </c>
      <c r="F1066" s="35">
        <v>1531.25</v>
      </c>
      <c r="G1066" s="56" t="s">
        <v>596</v>
      </c>
      <c r="H1066" s="56" t="s">
        <v>801</v>
      </c>
      <c r="I1066" s="33">
        <v>220</v>
      </c>
      <c r="J1066" s="56" t="s">
        <v>356</v>
      </c>
      <c r="K1066" s="56" t="s">
        <v>356</v>
      </c>
      <c r="L1066" s="56" t="s">
        <v>357</v>
      </c>
      <c r="M1066" s="56" t="s">
        <v>354</v>
      </c>
      <c r="N1066" s="56" t="s">
        <v>355</v>
      </c>
      <c r="O1066" s="32" t="s">
        <v>305</v>
      </c>
      <c r="P1066" s="32" t="s">
        <v>265</v>
      </c>
      <c r="Q1066" s="45" t="s">
        <v>922</v>
      </c>
      <c r="R1066" s="32" t="s">
        <v>254</v>
      </c>
      <c r="S1066" s="45" t="s">
        <v>93</v>
      </c>
      <c r="T1066" s="42" t="str">
        <f>VLOOKUP(Tabla1[[#This Row],[AREA]],Hoja1!A:B,2,FALSE)</f>
        <v>04. Hacienda, personal y modernización administrativa</v>
      </c>
      <c r="U1066" s="45" t="s">
        <v>166</v>
      </c>
      <c r="V1066" s="42" t="str">
        <f>VLOOKUP(Tabla1[[#This Row],[PROGRAMA]],Hoja1!A:B,2,FALSE)</f>
        <v>3121. Prevención y salud laboral</v>
      </c>
      <c r="W1066" s="45">
        <v>22</v>
      </c>
      <c r="X1066" s="45">
        <v>22706</v>
      </c>
    </row>
    <row r="1067" spans="1:24" x14ac:dyDescent="0.25">
      <c r="A1067" s="33">
        <v>220249000650</v>
      </c>
      <c r="B1067" s="56" t="s">
        <v>349</v>
      </c>
      <c r="C1067" s="34">
        <v>45658</v>
      </c>
      <c r="D1067" s="33">
        <v>22025002308</v>
      </c>
      <c r="E1067" s="56" t="s">
        <v>2530</v>
      </c>
      <c r="F1067" s="35">
        <v>1756.92</v>
      </c>
      <c r="G1067" s="56" t="s">
        <v>1161</v>
      </c>
      <c r="H1067" s="56" t="s">
        <v>2534</v>
      </c>
      <c r="I1067" s="33">
        <v>220</v>
      </c>
      <c r="J1067" s="56" t="s">
        <v>1162</v>
      </c>
      <c r="K1067" s="56" t="s">
        <v>427</v>
      </c>
      <c r="L1067" s="56" t="s">
        <v>367</v>
      </c>
      <c r="M1067" s="56" t="s">
        <v>354</v>
      </c>
      <c r="N1067" s="56" t="s">
        <v>355</v>
      </c>
      <c r="O1067" s="32" t="s">
        <v>305</v>
      </c>
      <c r="P1067" s="32" t="s">
        <v>265</v>
      </c>
      <c r="Q1067" s="45" t="s">
        <v>922</v>
      </c>
      <c r="R1067" s="32" t="s">
        <v>254</v>
      </c>
      <c r="S1067" s="45" t="s">
        <v>95</v>
      </c>
      <c r="T1067" s="42" t="str">
        <f>VLOOKUP(Tabla1[[#This Row],[AREA]],Hoja1!A:B,2,FALSE)</f>
        <v>07. Medio ambiente</v>
      </c>
      <c r="U1067" s="45" t="s">
        <v>151</v>
      </c>
      <c r="V1067" s="42" t="str">
        <f>VLOOKUP(Tabla1[[#This Row],[PROGRAMA]],Hoja1!A:B,2,FALSE)</f>
        <v>1721. Protección del medio ambiente</v>
      </c>
      <c r="W1067" s="45">
        <v>22</v>
      </c>
      <c r="X1067" s="45">
        <v>22199</v>
      </c>
    </row>
    <row r="1068" spans="1:24" x14ac:dyDescent="0.25">
      <c r="A1068" s="33">
        <v>220249000272</v>
      </c>
      <c r="B1068" s="56" t="s">
        <v>349</v>
      </c>
      <c r="C1068" s="34">
        <v>45658</v>
      </c>
      <c r="D1068" s="33">
        <v>22025002256</v>
      </c>
      <c r="E1068" s="56" t="s">
        <v>1167</v>
      </c>
      <c r="F1068" s="35">
        <v>1486.8</v>
      </c>
      <c r="G1068" s="56" t="s">
        <v>546</v>
      </c>
      <c r="H1068" s="56" t="s">
        <v>1029</v>
      </c>
      <c r="I1068" s="33">
        <v>220</v>
      </c>
      <c r="J1068" s="56" t="s">
        <v>356</v>
      </c>
      <c r="K1068" s="56" t="s">
        <v>356</v>
      </c>
      <c r="L1068" s="56" t="s">
        <v>357</v>
      </c>
      <c r="M1068" s="56" t="s">
        <v>354</v>
      </c>
      <c r="N1068" s="56" t="s">
        <v>355</v>
      </c>
      <c r="O1068" s="32" t="s">
        <v>305</v>
      </c>
      <c r="P1068" s="32" t="s">
        <v>265</v>
      </c>
      <c r="Q1068" s="45" t="s">
        <v>922</v>
      </c>
      <c r="R1068" s="32" t="s">
        <v>254</v>
      </c>
      <c r="S1068" s="45" t="s">
        <v>98</v>
      </c>
      <c r="T1068" s="42" t="str">
        <f>VLOOKUP(Tabla1[[#This Row],[AREA]],Hoja1!A:B,2,FALSE)</f>
        <v>10. Personas mayores, familia y servicios sociales</v>
      </c>
      <c r="U1068" s="45" t="s">
        <v>153</v>
      </c>
      <c r="V1068" s="42" t="str">
        <f>VLOOKUP(Tabla1[[#This Row],[PROGRAMA]],Hoja1!A:B,2,FALSE)</f>
        <v>2311. Intervención social</v>
      </c>
      <c r="W1068" s="45">
        <v>22</v>
      </c>
      <c r="X1068" s="45">
        <v>22799</v>
      </c>
    </row>
    <row r="1069" spans="1:24" x14ac:dyDescent="0.25">
      <c r="A1069" s="33">
        <v>220250001700</v>
      </c>
      <c r="B1069" s="56" t="s">
        <v>349</v>
      </c>
      <c r="C1069" s="34">
        <v>45716</v>
      </c>
      <c r="D1069" s="33">
        <v>22025001306</v>
      </c>
      <c r="E1069" s="56" t="s">
        <v>1346</v>
      </c>
      <c r="F1069" s="35">
        <v>163.47</v>
      </c>
      <c r="G1069" s="56" t="s">
        <v>941</v>
      </c>
      <c r="H1069" s="56" t="s">
        <v>2536</v>
      </c>
      <c r="I1069" s="33">
        <v>220</v>
      </c>
      <c r="J1069" s="56" t="s">
        <v>356</v>
      </c>
      <c r="K1069" s="56" t="s">
        <v>356</v>
      </c>
      <c r="L1069" s="56" t="s">
        <v>357</v>
      </c>
      <c r="M1069" s="56" t="s">
        <v>458</v>
      </c>
      <c r="N1069" s="56" t="s">
        <v>429</v>
      </c>
      <c r="O1069" s="32" t="s">
        <v>310</v>
      </c>
      <c r="P1069" s="32" t="s">
        <v>265</v>
      </c>
      <c r="Q1069" s="45" t="s">
        <v>922</v>
      </c>
      <c r="R1069" s="32" t="s">
        <v>254</v>
      </c>
      <c r="S1069" s="45" t="s">
        <v>98</v>
      </c>
      <c r="T1069" s="42" t="str">
        <f>VLOOKUP(Tabla1[[#This Row],[AREA]],Hoja1!A:B,2,FALSE)</f>
        <v>10. Personas mayores, familia y servicios sociales</v>
      </c>
      <c r="U1069" s="45" t="s">
        <v>153</v>
      </c>
      <c r="V1069" s="42" t="str">
        <f>VLOOKUP(Tabla1[[#This Row],[PROGRAMA]],Hoja1!A:B,2,FALSE)</f>
        <v>2311. Intervención social</v>
      </c>
      <c r="W1069" s="45">
        <v>21</v>
      </c>
      <c r="X1069" s="45">
        <v>213</v>
      </c>
    </row>
    <row r="1070" spans="1:24" x14ac:dyDescent="0.25">
      <c r="A1070" s="33">
        <v>220249000755</v>
      </c>
      <c r="B1070" s="56" t="s">
        <v>349</v>
      </c>
      <c r="C1070" s="34">
        <v>45658</v>
      </c>
      <c r="D1070" s="33">
        <v>22025002355</v>
      </c>
      <c r="E1070" s="56" t="s">
        <v>1317</v>
      </c>
      <c r="F1070" s="35">
        <v>1434.69</v>
      </c>
      <c r="G1070" s="56" t="s">
        <v>14</v>
      </c>
      <c r="H1070" s="56" t="s">
        <v>2537</v>
      </c>
      <c r="I1070" s="33">
        <v>220</v>
      </c>
      <c r="J1070" s="56" t="s">
        <v>356</v>
      </c>
      <c r="K1070" s="56" t="s">
        <v>356</v>
      </c>
      <c r="L1070" s="56" t="s">
        <v>357</v>
      </c>
      <c r="M1070" s="56" t="s">
        <v>354</v>
      </c>
      <c r="N1070" s="56" t="s">
        <v>355</v>
      </c>
      <c r="O1070" s="32" t="s">
        <v>305</v>
      </c>
      <c r="P1070" s="32" t="s">
        <v>265</v>
      </c>
      <c r="Q1070" s="45" t="s">
        <v>922</v>
      </c>
      <c r="R1070" s="32" t="s">
        <v>254</v>
      </c>
      <c r="S1070" s="45" t="s">
        <v>291</v>
      </c>
      <c r="T1070" s="42" t="str">
        <f>VLOOKUP(Tabla1[[#This Row],[AREA]],Hoja1!A:B,2,FALSE)</f>
        <v>11. Salud pública y seguridad ciudadana</v>
      </c>
      <c r="U1070" s="45" t="s">
        <v>129</v>
      </c>
      <c r="V1070" s="42" t="str">
        <f>VLOOKUP(Tabla1[[#This Row],[PROGRAMA]],Hoja1!A:B,2,FALSE)</f>
        <v>1321. Policía municipal</v>
      </c>
      <c r="W1070" s="45">
        <v>21</v>
      </c>
      <c r="X1070" s="45">
        <v>213</v>
      </c>
    </row>
    <row r="1071" spans="1:24" x14ac:dyDescent="0.25">
      <c r="A1071" s="33">
        <v>220250001284</v>
      </c>
      <c r="B1071" s="56" t="s">
        <v>349</v>
      </c>
      <c r="C1071" s="34">
        <v>45702</v>
      </c>
      <c r="D1071" s="33">
        <v>22025001258</v>
      </c>
      <c r="E1071" s="56" t="s">
        <v>1623</v>
      </c>
      <c r="F1071" s="35">
        <v>163.03</v>
      </c>
      <c r="G1071" s="56" t="s">
        <v>66</v>
      </c>
      <c r="H1071" s="56" t="s">
        <v>2538</v>
      </c>
      <c r="I1071" s="33">
        <v>220</v>
      </c>
      <c r="J1071" s="56" t="s">
        <v>427</v>
      </c>
      <c r="K1071" s="56" t="s">
        <v>427</v>
      </c>
      <c r="L1071" s="56" t="s">
        <v>367</v>
      </c>
      <c r="M1071" s="56" t="s">
        <v>458</v>
      </c>
      <c r="N1071" s="56" t="s">
        <v>429</v>
      </c>
      <c r="O1071" s="32" t="s">
        <v>310</v>
      </c>
      <c r="P1071" s="32" t="s">
        <v>265</v>
      </c>
      <c r="Q1071" s="45" t="s">
        <v>922</v>
      </c>
      <c r="R1071" s="32" t="s">
        <v>254</v>
      </c>
      <c r="S1071" s="45" t="s">
        <v>291</v>
      </c>
      <c r="T1071" s="42" t="str">
        <f>VLOOKUP(Tabla1[[#This Row],[AREA]],Hoja1!A:B,2,FALSE)</f>
        <v>11. Salud pública y seguridad ciudadana</v>
      </c>
      <c r="U1071" s="45" t="s">
        <v>135</v>
      </c>
      <c r="V1071" s="42" t="str">
        <f>VLOOKUP(Tabla1[[#This Row],[PROGRAMA]],Hoja1!A:B,2,FALSE)</f>
        <v>1361. Prevención y extinción de incencios</v>
      </c>
      <c r="W1071" s="45">
        <v>22</v>
      </c>
      <c r="X1071" s="45">
        <v>22199</v>
      </c>
    </row>
    <row r="1072" spans="1:24" x14ac:dyDescent="0.25">
      <c r="A1072" s="33">
        <v>220250001234</v>
      </c>
      <c r="B1072" s="56" t="s">
        <v>349</v>
      </c>
      <c r="C1072" s="34">
        <v>45700</v>
      </c>
      <c r="D1072" s="33">
        <v>22025001189</v>
      </c>
      <c r="E1072" s="56" t="s">
        <v>1355</v>
      </c>
      <c r="F1072" s="35">
        <v>159.72</v>
      </c>
      <c r="G1072" s="56" t="s">
        <v>311</v>
      </c>
      <c r="H1072" s="56" t="s">
        <v>2540</v>
      </c>
      <c r="I1072" s="33">
        <v>220</v>
      </c>
      <c r="J1072" s="56" t="s">
        <v>356</v>
      </c>
      <c r="K1072" s="56" t="s">
        <v>356</v>
      </c>
      <c r="L1072" s="56" t="s">
        <v>357</v>
      </c>
      <c r="M1072" s="56" t="s">
        <v>458</v>
      </c>
      <c r="N1072" s="56" t="s">
        <v>429</v>
      </c>
      <c r="O1072" s="32" t="s">
        <v>310</v>
      </c>
      <c r="P1072" s="32" t="s">
        <v>265</v>
      </c>
      <c r="Q1072" s="45" t="s">
        <v>922</v>
      </c>
      <c r="R1072" s="32" t="s">
        <v>254</v>
      </c>
      <c r="S1072" s="45" t="s">
        <v>98</v>
      </c>
      <c r="T1072" s="42" t="str">
        <f>VLOOKUP(Tabla1[[#This Row],[AREA]],Hoja1!A:B,2,FALSE)</f>
        <v>10. Personas mayores, familia y servicios sociales</v>
      </c>
      <c r="U1072" s="45" t="s">
        <v>155</v>
      </c>
      <c r="V1072" s="42" t="str">
        <f>VLOOKUP(Tabla1[[#This Row],[PROGRAMA]],Hoja1!A:B,2,FALSE)</f>
        <v>2312. Iniciativas sociales</v>
      </c>
      <c r="W1072" s="45">
        <v>21</v>
      </c>
      <c r="X1072" s="45">
        <v>213</v>
      </c>
    </row>
    <row r="1073" spans="1:24" x14ac:dyDescent="0.25">
      <c r="A1073" s="33">
        <v>220250003709</v>
      </c>
      <c r="B1073" s="56" t="s">
        <v>526</v>
      </c>
      <c r="C1073" s="34">
        <v>45729</v>
      </c>
      <c r="D1073" s="33">
        <v>22025001070</v>
      </c>
      <c r="E1073" s="56" t="s">
        <v>1614</v>
      </c>
      <c r="F1073" s="35">
        <v>103.88</v>
      </c>
      <c r="G1073" s="56" t="s">
        <v>50</v>
      </c>
      <c r="H1073" s="56" t="s">
        <v>2541</v>
      </c>
      <c r="I1073" s="33">
        <v>300</v>
      </c>
      <c r="J1073" s="56" t="s">
        <v>356</v>
      </c>
      <c r="K1073" s="56" t="s">
        <v>356</v>
      </c>
      <c r="L1073" s="56" t="s">
        <v>367</v>
      </c>
      <c r="M1073" s="56" t="s">
        <v>354</v>
      </c>
      <c r="N1073" s="56" t="s">
        <v>355</v>
      </c>
      <c r="O1073" s="32" t="s">
        <v>309</v>
      </c>
      <c r="P1073" s="32" t="s">
        <v>265</v>
      </c>
      <c r="Q1073" s="45" t="s">
        <v>922</v>
      </c>
      <c r="R1073" s="32" t="s">
        <v>254</v>
      </c>
      <c r="S1073" s="45" t="s">
        <v>291</v>
      </c>
      <c r="T1073" s="42" t="str">
        <f>VLOOKUP(Tabla1[[#This Row],[AREA]],Hoja1!A:B,2,FALSE)</f>
        <v>11. Salud pública y seguridad ciudadana</v>
      </c>
      <c r="U1073" s="45" t="s">
        <v>164</v>
      </c>
      <c r="V1073" s="42" t="str">
        <f>VLOOKUP(Tabla1[[#This Row],[PROGRAMA]],Hoja1!A:B,2,FALSE)</f>
        <v>3111. Protección de la salubridad pública</v>
      </c>
      <c r="W1073" s="45">
        <v>22</v>
      </c>
      <c r="X1073" s="45">
        <v>22199</v>
      </c>
    </row>
    <row r="1074" spans="1:24" x14ac:dyDescent="0.25">
      <c r="A1074" s="33">
        <v>220250006349</v>
      </c>
      <c r="B1074" s="56" t="s">
        <v>526</v>
      </c>
      <c r="C1074" s="34">
        <v>45744</v>
      </c>
      <c r="D1074" s="33">
        <v>22025001269</v>
      </c>
      <c r="E1074" s="56" t="s">
        <v>2542</v>
      </c>
      <c r="F1074" s="35">
        <v>117.5</v>
      </c>
      <c r="G1074" s="56" t="s">
        <v>50</v>
      </c>
      <c r="H1074" s="56" t="s">
        <v>2543</v>
      </c>
      <c r="I1074" s="33">
        <v>300</v>
      </c>
      <c r="J1074" s="56" t="s">
        <v>356</v>
      </c>
      <c r="K1074" s="56" t="s">
        <v>356</v>
      </c>
      <c r="L1074" s="56" t="s">
        <v>367</v>
      </c>
      <c r="M1074" s="56" t="s">
        <v>354</v>
      </c>
      <c r="N1074" s="56" t="s">
        <v>355</v>
      </c>
      <c r="O1074" s="32" t="s">
        <v>309</v>
      </c>
      <c r="P1074" s="32" t="s">
        <v>265</v>
      </c>
      <c r="Q1074" s="45" t="s">
        <v>922</v>
      </c>
      <c r="R1074" s="32" t="s">
        <v>254</v>
      </c>
      <c r="S1074" s="45" t="s">
        <v>95</v>
      </c>
      <c r="T1074" s="42" t="str">
        <f>VLOOKUP(Tabla1[[#This Row],[AREA]],Hoja1!A:B,2,FALSE)</f>
        <v>07. Medio ambiente</v>
      </c>
      <c r="U1074" s="45" t="s">
        <v>149</v>
      </c>
      <c r="V1074" s="42" t="str">
        <f>VLOOKUP(Tabla1[[#This Row],[PROGRAMA]],Hoja1!A:B,2,FALSE)</f>
        <v>1711. Parques y jardines</v>
      </c>
      <c r="W1074" s="45">
        <v>22</v>
      </c>
      <c r="X1074" s="45">
        <v>22104</v>
      </c>
    </row>
    <row r="1075" spans="1:24" x14ac:dyDescent="0.25">
      <c r="A1075" s="33">
        <v>220250006849</v>
      </c>
      <c r="B1075" s="56" t="s">
        <v>526</v>
      </c>
      <c r="C1075" s="34">
        <v>45744</v>
      </c>
      <c r="D1075" s="33">
        <v>22025000769</v>
      </c>
      <c r="E1075" s="56" t="s">
        <v>1623</v>
      </c>
      <c r="F1075" s="35">
        <v>148.83000000000001</v>
      </c>
      <c r="G1075" s="56" t="s">
        <v>50</v>
      </c>
      <c r="H1075" s="56" t="s">
        <v>2544</v>
      </c>
      <c r="I1075" s="33">
        <v>300</v>
      </c>
      <c r="J1075" s="56" t="s">
        <v>356</v>
      </c>
      <c r="K1075" s="56" t="s">
        <v>356</v>
      </c>
      <c r="L1075" s="56" t="s">
        <v>367</v>
      </c>
      <c r="M1075" s="56" t="s">
        <v>354</v>
      </c>
      <c r="N1075" s="56" t="s">
        <v>355</v>
      </c>
      <c r="O1075" s="32" t="s">
        <v>309</v>
      </c>
      <c r="P1075" s="32" t="s">
        <v>265</v>
      </c>
      <c r="Q1075" s="45" t="s">
        <v>922</v>
      </c>
      <c r="R1075" s="32" t="s">
        <v>254</v>
      </c>
      <c r="S1075" s="45" t="s">
        <v>291</v>
      </c>
      <c r="T1075" s="42" t="str">
        <f>VLOOKUP(Tabla1[[#This Row],[AREA]],Hoja1!A:B,2,FALSE)</f>
        <v>11. Salud pública y seguridad ciudadana</v>
      </c>
      <c r="U1075" s="45" t="s">
        <v>135</v>
      </c>
      <c r="V1075" s="42" t="str">
        <f>VLOOKUP(Tabla1[[#This Row],[PROGRAMA]],Hoja1!A:B,2,FALSE)</f>
        <v>1361. Prevención y extinción de incencios</v>
      </c>
      <c r="W1075" s="45">
        <v>22</v>
      </c>
      <c r="X1075" s="45">
        <v>22199</v>
      </c>
    </row>
    <row r="1076" spans="1:24" x14ac:dyDescent="0.25">
      <c r="A1076" s="33">
        <v>220250003795</v>
      </c>
      <c r="B1076" s="56" t="s">
        <v>526</v>
      </c>
      <c r="C1076" s="34">
        <v>45729</v>
      </c>
      <c r="D1076" s="33">
        <v>22025000769</v>
      </c>
      <c r="E1076" s="56" t="s">
        <v>1623</v>
      </c>
      <c r="F1076" s="35">
        <v>151.25</v>
      </c>
      <c r="G1076" s="56" t="s">
        <v>50</v>
      </c>
      <c r="H1076" s="56" t="s">
        <v>2545</v>
      </c>
      <c r="I1076" s="33">
        <v>300</v>
      </c>
      <c r="J1076" s="56" t="s">
        <v>356</v>
      </c>
      <c r="K1076" s="56" t="s">
        <v>356</v>
      </c>
      <c r="L1076" s="56" t="s">
        <v>367</v>
      </c>
      <c r="M1076" s="56" t="s">
        <v>354</v>
      </c>
      <c r="N1076" s="56" t="s">
        <v>355</v>
      </c>
      <c r="O1076" s="32" t="s">
        <v>309</v>
      </c>
      <c r="P1076" s="32" t="s">
        <v>265</v>
      </c>
      <c r="Q1076" s="45" t="s">
        <v>922</v>
      </c>
      <c r="R1076" s="32" t="s">
        <v>254</v>
      </c>
      <c r="S1076" s="45" t="s">
        <v>291</v>
      </c>
      <c r="T1076" s="42" t="str">
        <f>VLOOKUP(Tabla1[[#This Row],[AREA]],Hoja1!A:B,2,FALSE)</f>
        <v>11. Salud pública y seguridad ciudadana</v>
      </c>
      <c r="U1076" s="45" t="s">
        <v>135</v>
      </c>
      <c r="V1076" s="42" t="str">
        <f>VLOOKUP(Tabla1[[#This Row],[PROGRAMA]],Hoja1!A:B,2,FALSE)</f>
        <v>1361. Prevención y extinción de incencios</v>
      </c>
      <c r="W1076" s="45">
        <v>22</v>
      </c>
      <c r="X1076" s="45">
        <v>22199</v>
      </c>
    </row>
    <row r="1077" spans="1:24" x14ac:dyDescent="0.25">
      <c r="A1077" s="33">
        <v>220250006363</v>
      </c>
      <c r="B1077" s="56" t="s">
        <v>526</v>
      </c>
      <c r="C1077" s="34">
        <v>45744</v>
      </c>
      <c r="D1077" s="33">
        <v>22025000920</v>
      </c>
      <c r="E1077" s="56" t="s">
        <v>1373</v>
      </c>
      <c r="F1077" s="35">
        <v>197.96</v>
      </c>
      <c r="G1077" s="56" t="s">
        <v>50</v>
      </c>
      <c r="H1077" s="56" t="s">
        <v>2546</v>
      </c>
      <c r="I1077" s="33">
        <v>300</v>
      </c>
      <c r="J1077" s="56" t="s">
        <v>356</v>
      </c>
      <c r="K1077" s="56" t="s">
        <v>356</v>
      </c>
      <c r="L1077" s="56" t="s">
        <v>367</v>
      </c>
      <c r="M1077" s="56" t="s">
        <v>354</v>
      </c>
      <c r="N1077" s="56" t="s">
        <v>355</v>
      </c>
      <c r="O1077" s="32" t="s">
        <v>309</v>
      </c>
      <c r="P1077" s="32" t="s">
        <v>265</v>
      </c>
      <c r="Q1077" s="45" t="s">
        <v>922</v>
      </c>
      <c r="R1077" s="32" t="s">
        <v>254</v>
      </c>
      <c r="S1077" s="45" t="s">
        <v>291</v>
      </c>
      <c r="T1077" s="42" t="str">
        <f>VLOOKUP(Tabla1[[#This Row],[AREA]],Hoja1!A:B,2,FALSE)</f>
        <v>11. Salud pública y seguridad ciudadana</v>
      </c>
      <c r="U1077" s="45" t="s">
        <v>129</v>
      </c>
      <c r="V1077" s="42" t="str">
        <f>VLOOKUP(Tabla1[[#This Row],[PROGRAMA]],Hoja1!A:B,2,FALSE)</f>
        <v>1321. Policía municipal</v>
      </c>
      <c r="W1077" s="45">
        <v>22</v>
      </c>
      <c r="X1077" s="45">
        <v>22199</v>
      </c>
    </row>
    <row r="1078" spans="1:24" x14ac:dyDescent="0.25">
      <c r="A1078" s="33">
        <v>220250003697</v>
      </c>
      <c r="B1078" s="56" t="s">
        <v>526</v>
      </c>
      <c r="C1078" s="34">
        <v>45729</v>
      </c>
      <c r="D1078" s="33">
        <v>22025001070</v>
      </c>
      <c r="E1078" s="56" t="s">
        <v>1614</v>
      </c>
      <c r="F1078" s="35">
        <v>217.05</v>
      </c>
      <c r="G1078" s="56" t="s">
        <v>50</v>
      </c>
      <c r="H1078" s="56" t="s">
        <v>2547</v>
      </c>
      <c r="I1078" s="33">
        <v>300</v>
      </c>
      <c r="J1078" s="56" t="s">
        <v>356</v>
      </c>
      <c r="K1078" s="56" t="s">
        <v>356</v>
      </c>
      <c r="L1078" s="56" t="s">
        <v>367</v>
      </c>
      <c r="M1078" s="56" t="s">
        <v>354</v>
      </c>
      <c r="N1078" s="56" t="s">
        <v>355</v>
      </c>
      <c r="O1078" s="32" t="s">
        <v>309</v>
      </c>
      <c r="P1078" s="32" t="s">
        <v>265</v>
      </c>
      <c r="Q1078" s="45" t="s">
        <v>922</v>
      </c>
      <c r="R1078" s="32" t="s">
        <v>254</v>
      </c>
      <c r="S1078" s="45" t="s">
        <v>291</v>
      </c>
      <c r="T1078" s="42" t="str">
        <f>VLOOKUP(Tabla1[[#This Row],[AREA]],Hoja1!A:B,2,FALSE)</f>
        <v>11. Salud pública y seguridad ciudadana</v>
      </c>
      <c r="U1078" s="45" t="s">
        <v>164</v>
      </c>
      <c r="V1078" s="42" t="str">
        <f>VLOOKUP(Tabla1[[#This Row],[PROGRAMA]],Hoja1!A:B,2,FALSE)</f>
        <v>3111. Protección de la salubridad pública</v>
      </c>
      <c r="W1078" s="45">
        <v>22</v>
      </c>
      <c r="X1078" s="45">
        <v>22199</v>
      </c>
    </row>
    <row r="1079" spans="1:24" x14ac:dyDescent="0.25">
      <c r="A1079" s="33">
        <v>220250006345</v>
      </c>
      <c r="B1079" s="56" t="s">
        <v>526</v>
      </c>
      <c r="C1079" s="34">
        <v>45744</v>
      </c>
      <c r="D1079" s="33">
        <v>22025001270</v>
      </c>
      <c r="E1079" s="56" t="s">
        <v>2310</v>
      </c>
      <c r="F1079" s="35">
        <v>228.88</v>
      </c>
      <c r="G1079" s="56" t="s">
        <v>50</v>
      </c>
      <c r="H1079" s="56" t="s">
        <v>2548</v>
      </c>
      <c r="I1079" s="33">
        <v>300</v>
      </c>
      <c r="J1079" s="56" t="s">
        <v>356</v>
      </c>
      <c r="K1079" s="56" t="s">
        <v>356</v>
      </c>
      <c r="L1079" s="56" t="s">
        <v>367</v>
      </c>
      <c r="M1079" s="56" t="s">
        <v>354</v>
      </c>
      <c r="N1079" s="56" t="s">
        <v>355</v>
      </c>
      <c r="O1079" s="32" t="s">
        <v>309</v>
      </c>
      <c r="P1079" s="32" t="s">
        <v>265</v>
      </c>
      <c r="Q1079" s="45" t="s">
        <v>922</v>
      </c>
      <c r="R1079" s="32" t="s">
        <v>254</v>
      </c>
      <c r="S1079" s="45" t="s">
        <v>95</v>
      </c>
      <c r="T1079" s="42" t="str">
        <f>VLOOKUP(Tabla1[[#This Row],[AREA]],Hoja1!A:B,2,FALSE)</f>
        <v>07. Medio ambiente</v>
      </c>
      <c r="U1079" s="45" t="s">
        <v>149</v>
      </c>
      <c r="V1079" s="42" t="str">
        <f>VLOOKUP(Tabla1[[#This Row],[PROGRAMA]],Hoja1!A:B,2,FALSE)</f>
        <v>1711. Parques y jardines</v>
      </c>
      <c r="W1079" s="45">
        <v>22</v>
      </c>
      <c r="X1079" s="45">
        <v>22199</v>
      </c>
    </row>
    <row r="1080" spans="1:24" x14ac:dyDescent="0.25">
      <c r="A1080" s="33">
        <v>220250006369</v>
      </c>
      <c r="B1080" s="56" t="s">
        <v>526</v>
      </c>
      <c r="C1080" s="34">
        <v>45744</v>
      </c>
      <c r="D1080" s="33">
        <v>22025000920</v>
      </c>
      <c r="E1080" s="56" t="s">
        <v>1373</v>
      </c>
      <c r="F1080" s="35">
        <v>308.02999999999997</v>
      </c>
      <c r="G1080" s="56" t="s">
        <v>50</v>
      </c>
      <c r="H1080" s="56" t="s">
        <v>2549</v>
      </c>
      <c r="I1080" s="33">
        <v>300</v>
      </c>
      <c r="J1080" s="56" t="s">
        <v>356</v>
      </c>
      <c r="K1080" s="56" t="s">
        <v>356</v>
      </c>
      <c r="L1080" s="56" t="s">
        <v>367</v>
      </c>
      <c r="M1080" s="56" t="s">
        <v>354</v>
      </c>
      <c r="N1080" s="56" t="s">
        <v>355</v>
      </c>
      <c r="O1080" s="32" t="s">
        <v>309</v>
      </c>
      <c r="P1080" s="32" t="s">
        <v>265</v>
      </c>
      <c r="Q1080" s="45" t="s">
        <v>922</v>
      </c>
      <c r="R1080" s="32" t="s">
        <v>254</v>
      </c>
      <c r="S1080" s="45" t="s">
        <v>291</v>
      </c>
      <c r="T1080" s="42" t="str">
        <f>VLOOKUP(Tabla1[[#This Row],[AREA]],Hoja1!A:B,2,FALSE)</f>
        <v>11. Salud pública y seguridad ciudadana</v>
      </c>
      <c r="U1080" s="45" t="s">
        <v>129</v>
      </c>
      <c r="V1080" s="42" t="str">
        <f>VLOOKUP(Tabla1[[#This Row],[PROGRAMA]],Hoja1!A:B,2,FALSE)</f>
        <v>1321. Policía municipal</v>
      </c>
      <c r="W1080" s="45">
        <v>22</v>
      </c>
      <c r="X1080" s="45">
        <v>22199</v>
      </c>
    </row>
    <row r="1081" spans="1:24" x14ac:dyDescent="0.25">
      <c r="A1081" s="33">
        <v>220250006367</v>
      </c>
      <c r="B1081" s="56" t="s">
        <v>526</v>
      </c>
      <c r="C1081" s="34">
        <v>45744</v>
      </c>
      <c r="D1081" s="33">
        <v>22025000920</v>
      </c>
      <c r="E1081" s="56" t="s">
        <v>1373</v>
      </c>
      <c r="F1081" s="35">
        <v>363</v>
      </c>
      <c r="G1081" s="56" t="s">
        <v>50</v>
      </c>
      <c r="H1081" s="56" t="s">
        <v>2550</v>
      </c>
      <c r="I1081" s="33">
        <v>300</v>
      </c>
      <c r="J1081" s="56" t="s">
        <v>356</v>
      </c>
      <c r="K1081" s="56" t="s">
        <v>356</v>
      </c>
      <c r="L1081" s="56" t="s">
        <v>367</v>
      </c>
      <c r="M1081" s="56" t="s">
        <v>354</v>
      </c>
      <c r="N1081" s="56" t="s">
        <v>355</v>
      </c>
      <c r="O1081" s="32" t="s">
        <v>309</v>
      </c>
      <c r="P1081" s="32" t="s">
        <v>265</v>
      </c>
      <c r="Q1081" s="45" t="s">
        <v>922</v>
      </c>
      <c r="R1081" s="32" t="s">
        <v>254</v>
      </c>
      <c r="S1081" s="45" t="s">
        <v>291</v>
      </c>
      <c r="T1081" s="42" t="str">
        <f>VLOOKUP(Tabla1[[#This Row],[AREA]],Hoja1!A:B,2,FALSE)</f>
        <v>11. Salud pública y seguridad ciudadana</v>
      </c>
      <c r="U1081" s="45" t="s">
        <v>129</v>
      </c>
      <c r="V1081" s="42" t="str">
        <f>VLOOKUP(Tabla1[[#This Row],[PROGRAMA]],Hoja1!A:B,2,FALSE)</f>
        <v>1321. Policía municipal</v>
      </c>
      <c r="W1081" s="45">
        <v>22</v>
      </c>
      <c r="X1081" s="45">
        <v>22199</v>
      </c>
    </row>
    <row r="1082" spans="1:24" x14ac:dyDescent="0.25">
      <c r="A1082" s="33">
        <v>220250003817</v>
      </c>
      <c r="B1082" s="56" t="s">
        <v>526</v>
      </c>
      <c r="C1082" s="34">
        <v>45729</v>
      </c>
      <c r="D1082" s="33">
        <v>22025001070</v>
      </c>
      <c r="E1082" s="56" t="s">
        <v>1614</v>
      </c>
      <c r="F1082" s="35">
        <v>383.21</v>
      </c>
      <c r="G1082" s="56" t="s">
        <v>50</v>
      </c>
      <c r="H1082" s="56" t="s">
        <v>2551</v>
      </c>
      <c r="I1082" s="33">
        <v>300</v>
      </c>
      <c r="J1082" s="56" t="s">
        <v>356</v>
      </c>
      <c r="K1082" s="56" t="s">
        <v>356</v>
      </c>
      <c r="L1082" s="56" t="s">
        <v>367</v>
      </c>
      <c r="M1082" s="56" t="s">
        <v>354</v>
      </c>
      <c r="N1082" s="56" t="s">
        <v>355</v>
      </c>
      <c r="O1082" s="32" t="s">
        <v>309</v>
      </c>
      <c r="P1082" s="32" t="s">
        <v>265</v>
      </c>
      <c r="Q1082" s="45" t="s">
        <v>922</v>
      </c>
      <c r="R1082" s="32" t="s">
        <v>254</v>
      </c>
      <c r="S1082" s="45" t="s">
        <v>291</v>
      </c>
      <c r="T1082" s="42" t="str">
        <f>VLOOKUP(Tabla1[[#This Row],[AREA]],Hoja1!A:B,2,FALSE)</f>
        <v>11. Salud pública y seguridad ciudadana</v>
      </c>
      <c r="U1082" s="45" t="s">
        <v>164</v>
      </c>
      <c r="V1082" s="42" t="str">
        <f>VLOOKUP(Tabla1[[#This Row],[PROGRAMA]],Hoja1!A:B,2,FALSE)</f>
        <v>3111. Protección de la salubridad pública</v>
      </c>
      <c r="W1082" s="45">
        <v>22</v>
      </c>
      <c r="X1082" s="45">
        <v>22199</v>
      </c>
    </row>
    <row r="1083" spans="1:24" x14ac:dyDescent="0.25">
      <c r="A1083" s="33">
        <v>220250003761</v>
      </c>
      <c r="B1083" s="56" t="s">
        <v>526</v>
      </c>
      <c r="C1083" s="34">
        <v>45729</v>
      </c>
      <c r="D1083" s="33">
        <v>22025000769</v>
      </c>
      <c r="E1083" s="56" t="s">
        <v>1623</v>
      </c>
      <c r="F1083" s="35">
        <v>492.23</v>
      </c>
      <c r="G1083" s="56" t="s">
        <v>50</v>
      </c>
      <c r="H1083" s="56" t="s">
        <v>2552</v>
      </c>
      <c r="I1083" s="33">
        <v>300</v>
      </c>
      <c r="J1083" s="56" t="s">
        <v>356</v>
      </c>
      <c r="K1083" s="56" t="s">
        <v>356</v>
      </c>
      <c r="L1083" s="56" t="s">
        <v>367</v>
      </c>
      <c r="M1083" s="56" t="s">
        <v>354</v>
      </c>
      <c r="N1083" s="56" t="s">
        <v>355</v>
      </c>
      <c r="O1083" s="32" t="s">
        <v>309</v>
      </c>
      <c r="P1083" s="32" t="s">
        <v>265</v>
      </c>
      <c r="Q1083" s="45" t="s">
        <v>922</v>
      </c>
      <c r="R1083" s="32" t="s">
        <v>254</v>
      </c>
      <c r="S1083" s="45" t="s">
        <v>291</v>
      </c>
      <c r="T1083" s="42" t="str">
        <f>VLOOKUP(Tabla1[[#This Row],[AREA]],Hoja1!A:B,2,FALSE)</f>
        <v>11. Salud pública y seguridad ciudadana</v>
      </c>
      <c r="U1083" s="45" t="s">
        <v>135</v>
      </c>
      <c r="V1083" s="42" t="str">
        <f>VLOOKUP(Tabla1[[#This Row],[PROGRAMA]],Hoja1!A:B,2,FALSE)</f>
        <v>1361. Prevención y extinción de incencios</v>
      </c>
      <c r="W1083" s="45">
        <v>22</v>
      </c>
      <c r="X1083" s="45">
        <v>22199</v>
      </c>
    </row>
    <row r="1084" spans="1:24" x14ac:dyDescent="0.25">
      <c r="A1084" s="33">
        <v>220250006671</v>
      </c>
      <c r="B1084" s="56" t="s">
        <v>526</v>
      </c>
      <c r="C1084" s="34">
        <v>45744</v>
      </c>
      <c r="D1084" s="33">
        <v>22025001276</v>
      </c>
      <c r="E1084" s="56" t="s">
        <v>2347</v>
      </c>
      <c r="F1084" s="35">
        <v>70.010000000000005</v>
      </c>
      <c r="G1084" s="56" t="s">
        <v>567</v>
      </c>
      <c r="H1084" s="56" t="s">
        <v>2553</v>
      </c>
      <c r="I1084" s="33">
        <v>300</v>
      </c>
      <c r="J1084" s="56" t="s">
        <v>356</v>
      </c>
      <c r="K1084" s="56" t="s">
        <v>356</v>
      </c>
      <c r="L1084" s="56" t="s">
        <v>357</v>
      </c>
      <c r="M1084" s="56" t="s">
        <v>354</v>
      </c>
      <c r="N1084" s="56" t="s">
        <v>355</v>
      </c>
      <c r="O1084" s="32" t="s">
        <v>309</v>
      </c>
      <c r="P1084" s="32" t="s">
        <v>265</v>
      </c>
      <c r="Q1084" s="45" t="s">
        <v>922</v>
      </c>
      <c r="R1084" s="32" t="s">
        <v>254</v>
      </c>
      <c r="S1084" s="45" t="s">
        <v>95</v>
      </c>
      <c r="T1084" s="42" t="str">
        <f>VLOOKUP(Tabla1[[#This Row],[AREA]],Hoja1!A:B,2,FALSE)</f>
        <v>07. Medio ambiente</v>
      </c>
      <c r="U1084" s="45" t="s">
        <v>149</v>
      </c>
      <c r="V1084" s="42" t="str">
        <f>VLOOKUP(Tabla1[[#This Row],[PROGRAMA]],Hoja1!A:B,2,FALSE)</f>
        <v>1711. Parques y jardines</v>
      </c>
      <c r="W1084" s="45">
        <v>21</v>
      </c>
      <c r="X1084" s="45">
        <v>214</v>
      </c>
    </row>
    <row r="1085" spans="1:24" x14ac:dyDescent="0.25">
      <c r="A1085" s="33">
        <v>220250006473</v>
      </c>
      <c r="B1085" s="56" t="s">
        <v>526</v>
      </c>
      <c r="C1085" s="34">
        <v>45744</v>
      </c>
      <c r="D1085" s="33">
        <v>22025000917</v>
      </c>
      <c r="E1085" s="56" t="s">
        <v>2293</v>
      </c>
      <c r="F1085" s="35">
        <v>96.8</v>
      </c>
      <c r="G1085" s="56" t="s">
        <v>567</v>
      </c>
      <c r="H1085" s="56" t="s">
        <v>2554</v>
      </c>
      <c r="I1085" s="33">
        <v>300</v>
      </c>
      <c r="J1085" s="56" t="s">
        <v>356</v>
      </c>
      <c r="K1085" s="56" t="s">
        <v>356</v>
      </c>
      <c r="L1085" s="56" t="s">
        <v>357</v>
      </c>
      <c r="M1085" s="56" t="s">
        <v>354</v>
      </c>
      <c r="N1085" s="56" t="s">
        <v>355</v>
      </c>
      <c r="O1085" s="32" t="s">
        <v>309</v>
      </c>
      <c r="P1085" s="32" t="s">
        <v>265</v>
      </c>
      <c r="Q1085" s="45" t="s">
        <v>922</v>
      </c>
      <c r="R1085" s="32" t="s">
        <v>254</v>
      </c>
      <c r="S1085" s="45" t="s">
        <v>291</v>
      </c>
      <c r="T1085" s="42" t="str">
        <f>VLOOKUP(Tabla1[[#This Row],[AREA]],Hoja1!A:B,2,FALSE)</f>
        <v>11. Salud pública y seguridad ciudadana</v>
      </c>
      <c r="U1085" s="45" t="s">
        <v>129</v>
      </c>
      <c r="V1085" s="42" t="str">
        <f>VLOOKUP(Tabla1[[#This Row],[PROGRAMA]],Hoja1!A:B,2,FALSE)</f>
        <v>1321. Policía municipal</v>
      </c>
      <c r="W1085" s="45">
        <v>21</v>
      </c>
      <c r="X1085" s="45">
        <v>214</v>
      </c>
    </row>
    <row r="1086" spans="1:24" x14ac:dyDescent="0.25">
      <c r="A1086" s="33">
        <v>220250006415</v>
      </c>
      <c r="B1086" s="56" t="s">
        <v>526</v>
      </c>
      <c r="C1086" s="34">
        <v>45744</v>
      </c>
      <c r="D1086" s="33">
        <v>22025000917</v>
      </c>
      <c r="E1086" s="56" t="s">
        <v>2293</v>
      </c>
      <c r="F1086" s="35">
        <v>159.88999999999999</v>
      </c>
      <c r="G1086" s="56" t="s">
        <v>567</v>
      </c>
      <c r="H1086" s="56" t="s">
        <v>2555</v>
      </c>
      <c r="I1086" s="33">
        <v>300</v>
      </c>
      <c r="J1086" s="56" t="s">
        <v>356</v>
      </c>
      <c r="K1086" s="56" t="s">
        <v>356</v>
      </c>
      <c r="L1086" s="56" t="s">
        <v>357</v>
      </c>
      <c r="M1086" s="56" t="s">
        <v>354</v>
      </c>
      <c r="N1086" s="56" t="s">
        <v>355</v>
      </c>
      <c r="O1086" s="32" t="s">
        <v>309</v>
      </c>
      <c r="P1086" s="32" t="s">
        <v>265</v>
      </c>
      <c r="Q1086" s="45" t="s">
        <v>922</v>
      </c>
      <c r="R1086" s="32" t="s">
        <v>254</v>
      </c>
      <c r="S1086" s="45" t="s">
        <v>291</v>
      </c>
      <c r="T1086" s="42" t="str">
        <f>VLOOKUP(Tabla1[[#This Row],[AREA]],Hoja1!A:B,2,FALSE)</f>
        <v>11. Salud pública y seguridad ciudadana</v>
      </c>
      <c r="U1086" s="45" t="s">
        <v>129</v>
      </c>
      <c r="V1086" s="42" t="str">
        <f>VLOOKUP(Tabla1[[#This Row],[PROGRAMA]],Hoja1!A:B,2,FALSE)</f>
        <v>1321. Policía municipal</v>
      </c>
      <c r="W1086" s="45">
        <v>21</v>
      </c>
      <c r="X1086" s="45">
        <v>214</v>
      </c>
    </row>
    <row r="1087" spans="1:24" x14ac:dyDescent="0.25">
      <c r="A1087" s="33">
        <v>220250006633</v>
      </c>
      <c r="B1087" s="56" t="s">
        <v>526</v>
      </c>
      <c r="C1087" s="34">
        <v>45744</v>
      </c>
      <c r="D1087" s="33">
        <v>22025001276</v>
      </c>
      <c r="E1087" s="56" t="s">
        <v>2347</v>
      </c>
      <c r="F1087" s="35">
        <v>302.45999999999998</v>
      </c>
      <c r="G1087" s="56" t="s">
        <v>567</v>
      </c>
      <c r="H1087" s="56" t="s">
        <v>2556</v>
      </c>
      <c r="I1087" s="33">
        <v>300</v>
      </c>
      <c r="J1087" s="56" t="s">
        <v>356</v>
      </c>
      <c r="K1087" s="56" t="s">
        <v>356</v>
      </c>
      <c r="L1087" s="56" t="s">
        <v>357</v>
      </c>
      <c r="M1087" s="56" t="s">
        <v>354</v>
      </c>
      <c r="N1087" s="56" t="s">
        <v>355</v>
      </c>
      <c r="O1087" s="32" t="s">
        <v>309</v>
      </c>
      <c r="P1087" s="32" t="s">
        <v>265</v>
      </c>
      <c r="Q1087" s="45" t="s">
        <v>922</v>
      </c>
      <c r="R1087" s="32" t="s">
        <v>254</v>
      </c>
      <c r="S1087" s="45" t="s">
        <v>95</v>
      </c>
      <c r="T1087" s="42" t="str">
        <f>VLOOKUP(Tabla1[[#This Row],[AREA]],Hoja1!A:B,2,FALSE)</f>
        <v>07. Medio ambiente</v>
      </c>
      <c r="U1087" s="45" t="s">
        <v>149</v>
      </c>
      <c r="V1087" s="42" t="str">
        <f>VLOOKUP(Tabla1[[#This Row],[PROGRAMA]],Hoja1!A:B,2,FALSE)</f>
        <v>1711. Parques y jardines</v>
      </c>
      <c r="W1087" s="45">
        <v>21</v>
      </c>
      <c r="X1087" s="45">
        <v>214</v>
      </c>
    </row>
    <row r="1088" spans="1:24" x14ac:dyDescent="0.25">
      <c r="A1088" s="33">
        <v>220250006657</v>
      </c>
      <c r="B1088" s="56" t="s">
        <v>526</v>
      </c>
      <c r="C1088" s="34">
        <v>45744</v>
      </c>
      <c r="D1088" s="33">
        <v>22025001276</v>
      </c>
      <c r="E1088" s="56" t="s">
        <v>2347</v>
      </c>
      <c r="F1088" s="35">
        <v>304.27999999999997</v>
      </c>
      <c r="G1088" s="56" t="s">
        <v>567</v>
      </c>
      <c r="H1088" s="56" t="s">
        <v>2557</v>
      </c>
      <c r="I1088" s="33">
        <v>300</v>
      </c>
      <c r="J1088" s="56" t="s">
        <v>356</v>
      </c>
      <c r="K1088" s="56" t="s">
        <v>356</v>
      </c>
      <c r="L1088" s="56" t="s">
        <v>357</v>
      </c>
      <c r="M1088" s="56" t="s">
        <v>354</v>
      </c>
      <c r="N1088" s="56" t="s">
        <v>355</v>
      </c>
      <c r="O1088" s="32" t="s">
        <v>309</v>
      </c>
      <c r="P1088" s="32" t="s">
        <v>265</v>
      </c>
      <c r="Q1088" s="45" t="s">
        <v>922</v>
      </c>
      <c r="R1088" s="32" t="s">
        <v>254</v>
      </c>
      <c r="S1088" s="45" t="s">
        <v>95</v>
      </c>
      <c r="T1088" s="42" t="str">
        <f>VLOOKUP(Tabla1[[#This Row],[AREA]],Hoja1!A:B,2,FALSE)</f>
        <v>07. Medio ambiente</v>
      </c>
      <c r="U1088" s="45" t="s">
        <v>149</v>
      </c>
      <c r="V1088" s="42" t="str">
        <f>VLOOKUP(Tabla1[[#This Row],[PROGRAMA]],Hoja1!A:B,2,FALSE)</f>
        <v>1711. Parques y jardines</v>
      </c>
      <c r="W1088" s="45">
        <v>21</v>
      </c>
      <c r="X1088" s="45">
        <v>214</v>
      </c>
    </row>
    <row r="1089" spans="1:24" x14ac:dyDescent="0.25">
      <c r="A1089" s="33">
        <v>220250006659</v>
      </c>
      <c r="B1089" s="56" t="s">
        <v>526</v>
      </c>
      <c r="C1089" s="34">
        <v>45744</v>
      </c>
      <c r="D1089" s="33">
        <v>22025001276</v>
      </c>
      <c r="E1089" s="56" t="s">
        <v>2347</v>
      </c>
      <c r="F1089" s="35">
        <v>304.27999999999997</v>
      </c>
      <c r="G1089" s="56" t="s">
        <v>567</v>
      </c>
      <c r="H1089" s="56" t="s">
        <v>2558</v>
      </c>
      <c r="I1089" s="33">
        <v>300</v>
      </c>
      <c r="J1089" s="56" t="s">
        <v>356</v>
      </c>
      <c r="K1089" s="56" t="s">
        <v>356</v>
      </c>
      <c r="L1089" s="56" t="s">
        <v>357</v>
      </c>
      <c r="M1089" s="56" t="s">
        <v>354</v>
      </c>
      <c r="N1089" s="56" t="s">
        <v>355</v>
      </c>
      <c r="O1089" s="32" t="s">
        <v>309</v>
      </c>
      <c r="P1089" s="32" t="s">
        <v>265</v>
      </c>
      <c r="Q1089" s="45" t="s">
        <v>922</v>
      </c>
      <c r="R1089" s="32" t="s">
        <v>254</v>
      </c>
      <c r="S1089" s="45" t="s">
        <v>95</v>
      </c>
      <c r="T1089" s="42" t="str">
        <f>VLOOKUP(Tabla1[[#This Row],[AREA]],Hoja1!A:B,2,FALSE)</f>
        <v>07. Medio ambiente</v>
      </c>
      <c r="U1089" s="45" t="s">
        <v>149</v>
      </c>
      <c r="V1089" s="42" t="str">
        <f>VLOOKUP(Tabla1[[#This Row],[PROGRAMA]],Hoja1!A:B,2,FALSE)</f>
        <v>1711. Parques y jardines</v>
      </c>
      <c r="W1089" s="45">
        <v>21</v>
      </c>
      <c r="X1089" s="45">
        <v>214</v>
      </c>
    </row>
    <row r="1090" spans="1:24" x14ac:dyDescent="0.25">
      <c r="A1090" s="33">
        <v>220250006663</v>
      </c>
      <c r="B1090" s="56" t="s">
        <v>526</v>
      </c>
      <c r="C1090" s="34">
        <v>45744</v>
      </c>
      <c r="D1090" s="33">
        <v>22025001276</v>
      </c>
      <c r="E1090" s="56" t="s">
        <v>2347</v>
      </c>
      <c r="F1090" s="35">
        <v>380.52</v>
      </c>
      <c r="G1090" s="56" t="s">
        <v>567</v>
      </c>
      <c r="H1090" s="56" t="s">
        <v>2559</v>
      </c>
      <c r="I1090" s="33">
        <v>300</v>
      </c>
      <c r="J1090" s="56" t="s">
        <v>356</v>
      </c>
      <c r="K1090" s="56" t="s">
        <v>356</v>
      </c>
      <c r="L1090" s="56" t="s">
        <v>357</v>
      </c>
      <c r="M1090" s="56" t="s">
        <v>354</v>
      </c>
      <c r="N1090" s="56" t="s">
        <v>355</v>
      </c>
      <c r="O1090" s="32" t="s">
        <v>309</v>
      </c>
      <c r="P1090" s="32" t="s">
        <v>265</v>
      </c>
      <c r="Q1090" s="45" t="s">
        <v>922</v>
      </c>
      <c r="R1090" s="32" t="s">
        <v>254</v>
      </c>
      <c r="S1090" s="45" t="s">
        <v>95</v>
      </c>
      <c r="T1090" s="42" t="str">
        <f>VLOOKUP(Tabla1[[#This Row],[AREA]],Hoja1!A:B,2,FALSE)</f>
        <v>07. Medio ambiente</v>
      </c>
      <c r="U1090" s="45" t="s">
        <v>149</v>
      </c>
      <c r="V1090" s="42" t="str">
        <f>VLOOKUP(Tabla1[[#This Row],[PROGRAMA]],Hoja1!A:B,2,FALSE)</f>
        <v>1711. Parques y jardines</v>
      </c>
      <c r="W1090" s="45">
        <v>21</v>
      </c>
      <c r="X1090" s="45">
        <v>214</v>
      </c>
    </row>
    <row r="1091" spans="1:24" x14ac:dyDescent="0.25">
      <c r="A1091" s="33">
        <v>220250006643</v>
      </c>
      <c r="B1091" s="56" t="s">
        <v>526</v>
      </c>
      <c r="C1091" s="34">
        <v>45744</v>
      </c>
      <c r="D1091" s="33">
        <v>22025001276</v>
      </c>
      <c r="E1091" s="56" t="s">
        <v>2347</v>
      </c>
      <c r="F1091" s="35">
        <v>395.83</v>
      </c>
      <c r="G1091" s="56" t="s">
        <v>567</v>
      </c>
      <c r="H1091" s="56" t="s">
        <v>2560</v>
      </c>
      <c r="I1091" s="33">
        <v>300</v>
      </c>
      <c r="J1091" s="56" t="s">
        <v>356</v>
      </c>
      <c r="K1091" s="56" t="s">
        <v>356</v>
      </c>
      <c r="L1091" s="56" t="s">
        <v>357</v>
      </c>
      <c r="M1091" s="56" t="s">
        <v>354</v>
      </c>
      <c r="N1091" s="56" t="s">
        <v>355</v>
      </c>
      <c r="O1091" s="32" t="s">
        <v>309</v>
      </c>
      <c r="P1091" s="32" t="s">
        <v>265</v>
      </c>
      <c r="Q1091" s="45" t="s">
        <v>922</v>
      </c>
      <c r="R1091" s="32" t="s">
        <v>254</v>
      </c>
      <c r="S1091" s="45" t="s">
        <v>95</v>
      </c>
      <c r="T1091" s="42" t="str">
        <f>VLOOKUP(Tabla1[[#This Row],[AREA]],Hoja1!A:B,2,FALSE)</f>
        <v>07. Medio ambiente</v>
      </c>
      <c r="U1091" s="45" t="s">
        <v>149</v>
      </c>
      <c r="V1091" s="42" t="str">
        <f>VLOOKUP(Tabla1[[#This Row],[PROGRAMA]],Hoja1!A:B,2,FALSE)</f>
        <v>1711. Parques y jardines</v>
      </c>
      <c r="W1091" s="45">
        <v>21</v>
      </c>
      <c r="X1091" s="45">
        <v>214</v>
      </c>
    </row>
    <row r="1092" spans="1:24" x14ac:dyDescent="0.25">
      <c r="A1092" s="33">
        <v>220250006645</v>
      </c>
      <c r="B1092" s="56" t="s">
        <v>526</v>
      </c>
      <c r="C1092" s="34">
        <v>45744</v>
      </c>
      <c r="D1092" s="33">
        <v>22025001276</v>
      </c>
      <c r="E1092" s="56" t="s">
        <v>2347</v>
      </c>
      <c r="F1092" s="35">
        <v>395.83</v>
      </c>
      <c r="G1092" s="56" t="s">
        <v>567</v>
      </c>
      <c r="H1092" s="56" t="s">
        <v>2561</v>
      </c>
      <c r="I1092" s="33">
        <v>300</v>
      </c>
      <c r="J1092" s="56" t="s">
        <v>356</v>
      </c>
      <c r="K1092" s="56" t="s">
        <v>356</v>
      </c>
      <c r="L1092" s="56" t="s">
        <v>357</v>
      </c>
      <c r="M1092" s="56" t="s">
        <v>354</v>
      </c>
      <c r="N1092" s="56" t="s">
        <v>355</v>
      </c>
      <c r="O1092" s="32" t="s">
        <v>309</v>
      </c>
      <c r="P1092" s="32" t="s">
        <v>265</v>
      </c>
      <c r="Q1092" s="45" t="s">
        <v>922</v>
      </c>
      <c r="R1092" s="32" t="s">
        <v>254</v>
      </c>
      <c r="S1092" s="45" t="s">
        <v>95</v>
      </c>
      <c r="T1092" s="42" t="str">
        <f>VLOOKUP(Tabla1[[#This Row],[AREA]],Hoja1!A:B,2,FALSE)</f>
        <v>07. Medio ambiente</v>
      </c>
      <c r="U1092" s="45" t="s">
        <v>149</v>
      </c>
      <c r="V1092" s="42" t="str">
        <f>VLOOKUP(Tabla1[[#This Row],[PROGRAMA]],Hoja1!A:B,2,FALSE)</f>
        <v>1711. Parques y jardines</v>
      </c>
      <c r="W1092" s="45">
        <v>21</v>
      </c>
      <c r="X1092" s="45">
        <v>214</v>
      </c>
    </row>
    <row r="1093" spans="1:24" x14ac:dyDescent="0.25">
      <c r="A1093" s="33">
        <v>220250006665</v>
      </c>
      <c r="B1093" s="56" t="s">
        <v>526</v>
      </c>
      <c r="C1093" s="34">
        <v>45744</v>
      </c>
      <c r="D1093" s="33">
        <v>22025001276</v>
      </c>
      <c r="E1093" s="56" t="s">
        <v>2347</v>
      </c>
      <c r="F1093" s="35">
        <v>395.83</v>
      </c>
      <c r="G1093" s="56" t="s">
        <v>567</v>
      </c>
      <c r="H1093" s="56" t="s">
        <v>2562</v>
      </c>
      <c r="I1093" s="33">
        <v>300</v>
      </c>
      <c r="J1093" s="56" t="s">
        <v>356</v>
      </c>
      <c r="K1093" s="56" t="s">
        <v>356</v>
      </c>
      <c r="L1093" s="56" t="s">
        <v>357</v>
      </c>
      <c r="M1093" s="56" t="s">
        <v>354</v>
      </c>
      <c r="N1093" s="56" t="s">
        <v>355</v>
      </c>
      <c r="O1093" s="32" t="s">
        <v>309</v>
      </c>
      <c r="P1093" s="32" t="s">
        <v>265</v>
      </c>
      <c r="Q1093" s="45" t="s">
        <v>922</v>
      </c>
      <c r="R1093" s="32" t="s">
        <v>254</v>
      </c>
      <c r="S1093" s="45" t="s">
        <v>95</v>
      </c>
      <c r="T1093" s="42" t="str">
        <f>VLOOKUP(Tabla1[[#This Row],[AREA]],Hoja1!A:B,2,FALSE)</f>
        <v>07. Medio ambiente</v>
      </c>
      <c r="U1093" s="45" t="s">
        <v>149</v>
      </c>
      <c r="V1093" s="42" t="str">
        <f>VLOOKUP(Tabla1[[#This Row],[PROGRAMA]],Hoja1!A:B,2,FALSE)</f>
        <v>1711. Parques y jardines</v>
      </c>
      <c r="W1093" s="45">
        <v>21</v>
      </c>
      <c r="X1093" s="45">
        <v>214</v>
      </c>
    </row>
    <row r="1094" spans="1:24" x14ac:dyDescent="0.25">
      <c r="A1094" s="33">
        <v>220250001516</v>
      </c>
      <c r="B1094" s="56" t="s">
        <v>349</v>
      </c>
      <c r="C1094" s="34">
        <v>45707</v>
      </c>
      <c r="D1094" s="33">
        <v>22025001278</v>
      </c>
      <c r="E1094" s="56" t="s">
        <v>1358</v>
      </c>
      <c r="F1094" s="35">
        <v>158.81</v>
      </c>
      <c r="G1094" s="56" t="s">
        <v>2563</v>
      </c>
      <c r="H1094" s="56" t="s">
        <v>2564</v>
      </c>
      <c r="I1094" s="33">
        <v>220</v>
      </c>
      <c r="J1094" s="56" t="s">
        <v>356</v>
      </c>
      <c r="K1094" s="56" t="s">
        <v>356</v>
      </c>
      <c r="L1094" s="56" t="s">
        <v>357</v>
      </c>
      <c r="M1094" s="56" t="s">
        <v>458</v>
      </c>
      <c r="N1094" s="56" t="s">
        <v>429</v>
      </c>
      <c r="O1094" s="32" t="s">
        <v>310</v>
      </c>
      <c r="P1094" s="32" t="s">
        <v>265</v>
      </c>
      <c r="Q1094" s="45" t="s">
        <v>922</v>
      </c>
      <c r="R1094" s="32" t="s">
        <v>254</v>
      </c>
      <c r="S1094" s="45" t="s">
        <v>96</v>
      </c>
      <c r="T1094" s="42" t="str">
        <f>VLOOKUP(Tabla1[[#This Row],[AREA]],Hoja1!A:B,2,FALSE)</f>
        <v>08. Tráfico y movilidad</v>
      </c>
      <c r="U1094" s="45" t="s">
        <v>140</v>
      </c>
      <c r="V1094" s="42" t="str">
        <f>VLOOKUP(Tabla1[[#This Row],[PROGRAMA]],Hoja1!A:B,2,FALSE)</f>
        <v>1532. Pavimentación vias públicas y otros servicios urbanísticos</v>
      </c>
      <c r="W1094" s="45">
        <v>21</v>
      </c>
      <c r="X1094" s="45">
        <v>214</v>
      </c>
    </row>
    <row r="1095" spans="1:24" x14ac:dyDescent="0.25">
      <c r="A1095" s="33">
        <v>220250006673</v>
      </c>
      <c r="B1095" s="56" t="s">
        <v>526</v>
      </c>
      <c r="C1095" s="34">
        <v>45744</v>
      </c>
      <c r="D1095" s="33">
        <v>22025001276</v>
      </c>
      <c r="E1095" s="56" t="s">
        <v>2347</v>
      </c>
      <c r="F1095" s="35">
        <v>395.83</v>
      </c>
      <c r="G1095" s="56" t="s">
        <v>567</v>
      </c>
      <c r="H1095" s="56" t="s">
        <v>2565</v>
      </c>
      <c r="I1095" s="33">
        <v>300</v>
      </c>
      <c r="J1095" s="56" t="s">
        <v>356</v>
      </c>
      <c r="K1095" s="56" t="s">
        <v>356</v>
      </c>
      <c r="L1095" s="56" t="s">
        <v>357</v>
      </c>
      <c r="M1095" s="56" t="s">
        <v>354</v>
      </c>
      <c r="N1095" s="56" t="s">
        <v>355</v>
      </c>
      <c r="O1095" s="32" t="s">
        <v>309</v>
      </c>
      <c r="P1095" s="32" t="s">
        <v>265</v>
      </c>
      <c r="Q1095" s="45" t="s">
        <v>922</v>
      </c>
      <c r="R1095" s="32" t="s">
        <v>254</v>
      </c>
      <c r="S1095" s="45" t="s">
        <v>95</v>
      </c>
      <c r="T1095" s="42" t="str">
        <f>VLOOKUP(Tabla1[[#This Row],[AREA]],Hoja1!A:B,2,FALSE)</f>
        <v>07. Medio ambiente</v>
      </c>
      <c r="U1095" s="45" t="s">
        <v>149</v>
      </c>
      <c r="V1095" s="42" t="str">
        <f>VLOOKUP(Tabla1[[#This Row],[PROGRAMA]],Hoja1!A:B,2,FALSE)</f>
        <v>1711. Parques y jardines</v>
      </c>
      <c r="W1095" s="45">
        <v>21</v>
      </c>
      <c r="X1095" s="45">
        <v>214</v>
      </c>
    </row>
    <row r="1096" spans="1:24" x14ac:dyDescent="0.25">
      <c r="A1096" s="33">
        <v>220250006639</v>
      </c>
      <c r="B1096" s="56" t="s">
        <v>526</v>
      </c>
      <c r="C1096" s="34">
        <v>45744</v>
      </c>
      <c r="D1096" s="33">
        <v>22025001276</v>
      </c>
      <c r="E1096" s="56" t="s">
        <v>2347</v>
      </c>
      <c r="F1096" s="35">
        <v>416.4</v>
      </c>
      <c r="G1096" s="56" t="s">
        <v>567</v>
      </c>
      <c r="H1096" s="56" t="s">
        <v>2566</v>
      </c>
      <c r="I1096" s="33">
        <v>300</v>
      </c>
      <c r="J1096" s="56" t="s">
        <v>356</v>
      </c>
      <c r="K1096" s="56" t="s">
        <v>356</v>
      </c>
      <c r="L1096" s="56" t="s">
        <v>357</v>
      </c>
      <c r="M1096" s="56" t="s">
        <v>354</v>
      </c>
      <c r="N1096" s="56" t="s">
        <v>355</v>
      </c>
      <c r="O1096" s="32" t="s">
        <v>309</v>
      </c>
      <c r="P1096" s="32" t="s">
        <v>265</v>
      </c>
      <c r="Q1096" s="45" t="s">
        <v>922</v>
      </c>
      <c r="R1096" s="32" t="s">
        <v>254</v>
      </c>
      <c r="S1096" s="45" t="s">
        <v>95</v>
      </c>
      <c r="T1096" s="42" t="str">
        <f>VLOOKUP(Tabla1[[#This Row],[AREA]],Hoja1!A:B,2,FALSE)</f>
        <v>07. Medio ambiente</v>
      </c>
      <c r="U1096" s="45" t="s">
        <v>149</v>
      </c>
      <c r="V1096" s="42" t="str">
        <f>VLOOKUP(Tabla1[[#This Row],[PROGRAMA]],Hoja1!A:B,2,FALSE)</f>
        <v>1711. Parques y jardines</v>
      </c>
      <c r="W1096" s="45">
        <v>21</v>
      </c>
      <c r="X1096" s="45">
        <v>214</v>
      </c>
    </row>
    <row r="1097" spans="1:24" x14ac:dyDescent="0.25">
      <c r="A1097" s="33">
        <v>220250006661</v>
      </c>
      <c r="B1097" s="56" t="s">
        <v>526</v>
      </c>
      <c r="C1097" s="34">
        <v>45744</v>
      </c>
      <c r="D1097" s="33">
        <v>22025001276</v>
      </c>
      <c r="E1097" s="56" t="s">
        <v>2347</v>
      </c>
      <c r="F1097" s="35">
        <v>434.28</v>
      </c>
      <c r="G1097" s="56" t="s">
        <v>567</v>
      </c>
      <c r="H1097" s="56" t="s">
        <v>2557</v>
      </c>
      <c r="I1097" s="33">
        <v>300</v>
      </c>
      <c r="J1097" s="56" t="s">
        <v>356</v>
      </c>
      <c r="K1097" s="56" t="s">
        <v>356</v>
      </c>
      <c r="L1097" s="56" t="s">
        <v>357</v>
      </c>
      <c r="M1097" s="56" t="s">
        <v>354</v>
      </c>
      <c r="N1097" s="56" t="s">
        <v>355</v>
      </c>
      <c r="O1097" s="32" t="s">
        <v>309</v>
      </c>
      <c r="P1097" s="32" t="s">
        <v>265</v>
      </c>
      <c r="Q1097" s="45" t="s">
        <v>922</v>
      </c>
      <c r="R1097" s="32" t="s">
        <v>254</v>
      </c>
      <c r="S1097" s="45" t="s">
        <v>95</v>
      </c>
      <c r="T1097" s="42" t="str">
        <f>VLOOKUP(Tabla1[[#This Row],[AREA]],Hoja1!A:B,2,FALSE)</f>
        <v>07. Medio ambiente</v>
      </c>
      <c r="U1097" s="45" t="s">
        <v>149</v>
      </c>
      <c r="V1097" s="42" t="str">
        <f>VLOOKUP(Tabla1[[#This Row],[PROGRAMA]],Hoja1!A:B,2,FALSE)</f>
        <v>1711. Parques y jardines</v>
      </c>
      <c r="W1097" s="45">
        <v>21</v>
      </c>
      <c r="X1097" s="45">
        <v>214</v>
      </c>
    </row>
    <row r="1098" spans="1:24" x14ac:dyDescent="0.25">
      <c r="A1098" s="33">
        <v>220250006393</v>
      </c>
      <c r="B1098" s="56" t="s">
        <v>526</v>
      </c>
      <c r="C1098" s="34">
        <v>45744</v>
      </c>
      <c r="D1098" s="33">
        <v>22025000917</v>
      </c>
      <c r="E1098" s="56" t="s">
        <v>2293</v>
      </c>
      <c r="F1098" s="35">
        <v>472.3</v>
      </c>
      <c r="G1098" s="56" t="s">
        <v>567</v>
      </c>
      <c r="H1098" s="56" t="s">
        <v>2567</v>
      </c>
      <c r="I1098" s="33">
        <v>300</v>
      </c>
      <c r="J1098" s="56" t="s">
        <v>356</v>
      </c>
      <c r="K1098" s="56" t="s">
        <v>356</v>
      </c>
      <c r="L1098" s="56" t="s">
        <v>357</v>
      </c>
      <c r="M1098" s="56" t="s">
        <v>354</v>
      </c>
      <c r="N1098" s="56" t="s">
        <v>355</v>
      </c>
      <c r="O1098" s="32" t="s">
        <v>309</v>
      </c>
      <c r="P1098" s="32" t="s">
        <v>265</v>
      </c>
      <c r="Q1098" s="45" t="s">
        <v>922</v>
      </c>
      <c r="R1098" s="32" t="s">
        <v>254</v>
      </c>
      <c r="S1098" s="45" t="s">
        <v>291</v>
      </c>
      <c r="T1098" s="42" t="str">
        <f>VLOOKUP(Tabla1[[#This Row],[AREA]],Hoja1!A:B,2,FALSE)</f>
        <v>11. Salud pública y seguridad ciudadana</v>
      </c>
      <c r="U1098" s="45" t="s">
        <v>129</v>
      </c>
      <c r="V1098" s="42" t="str">
        <f>VLOOKUP(Tabla1[[#This Row],[PROGRAMA]],Hoja1!A:B,2,FALSE)</f>
        <v>1321. Policía municipal</v>
      </c>
      <c r="W1098" s="45">
        <v>21</v>
      </c>
      <c r="X1098" s="45">
        <v>214</v>
      </c>
    </row>
    <row r="1099" spans="1:24" x14ac:dyDescent="0.25">
      <c r="A1099" s="33">
        <v>220250006637</v>
      </c>
      <c r="B1099" s="56" t="s">
        <v>526</v>
      </c>
      <c r="C1099" s="34">
        <v>45744</v>
      </c>
      <c r="D1099" s="33">
        <v>22025001276</v>
      </c>
      <c r="E1099" s="56" t="s">
        <v>2347</v>
      </c>
      <c r="F1099" s="35">
        <v>519.91999999999996</v>
      </c>
      <c r="G1099" s="56" t="s">
        <v>567</v>
      </c>
      <c r="H1099" s="56" t="s">
        <v>2568</v>
      </c>
      <c r="I1099" s="33">
        <v>300</v>
      </c>
      <c r="J1099" s="56" t="s">
        <v>356</v>
      </c>
      <c r="K1099" s="56" t="s">
        <v>356</v>
      </c>
      <c r="L1099" s="56" t="s">
        <v>357</v>
      </c>
      <c r="M1099" s="56" t="s">
        <v>354</v>
      </c>
      <c r="N1099" s="56" t="s">
        <v>355</v>
      </c>
      <c r="O1099" s="32" t="s">
        <v>309</v>
      </c>
      <c r="P1099" s="32" t="s">
        <v>265</v>
      </c>
      <c r="Q1099" s="45" t="s">
        <v>922</v>
      </c>
      <c r="R1099" s="32" t="s">
        <v>254</v>
      </c>
      <c r="S1099" s="45" t="s">
        <v>95</v>
      </c>
      <c r="T1099" s="42" t="str">
        <f>VLOOKUP(Tabla1[[#This Row],[AREA]],Hoja1!A:B,2,FALSE)</f>
        <v>07. Medio ambiente</v>
      </c>
      <c r="U1099" s="45" t="s">
        <v>149</v>
      </c>
      <c r="V1099" s="42" t="str">
        <f>VLOOKUP(Tabla1[[#This Row],[PROGRAMA]],Hoja1!A:B,2,FALSE)</f>
        <v>1711. Parques y jardines</v>
      </c>
      <c r="W1099" s="45">
        <v>21</v>
      </c>
      <c r="X1099" s="45">
        <v>214</v>
      </c>
    </row>
    <row r="1100" spans="1:24" x14ac:dyDescent="0.25">
      <c r="A1100" s="33">
        <v>220250006613</v>
      </c>
      <c r="B1100" s="56" t="s">
        <v>526</v>
      </c>
      <c r="C1100" s="34">
        <v>45744</v>
      </c>
      <c r="D1100" s="33">
        <v>22025000917</v>
      </c>
      <c r="E1100" s="56" t="s">
        <v>2293</v>
      </c>
      <c r="F1100" s="35">
        <v>649</v>
      </c>
      <c r="G1100" s="56" t="s">
        <v>567</v>
      </c>
      <c r="H1100" s="56" t="s">
        <v>2569</v>
      </c>
      <c r="I1100" s="33">
        <v>300</v>
      </c>
      <c r="J1100" s="56" t="s">
        <v>356</v>
      </c>
      <c r="K1100" s="56" t="s">
        <v>356</v>
      </c>
      <c r="L1100" s="56" t="s">
        <v>357</v>
      </c>
      <c r="M1100" s="56" t="s">
        <v>354</v>
      </c>
      <c r="N1100" s="56" t="s">
        <v>355</v>
      </c>
      <c r="O1100" s="32" t="s">
        <v>309</v>
      </c>
      <c r="P1100" s="32" t="s">
        <v>265</v>
      </c>
      <c r="Q1100" s="45" t="s">
        <v>922</v>
      </c>
      <c r="R1100" s="32" t="s">
        <v>254</v>
      </c>
      <c r="S1100" s="45" t="s">
        <v>291</v>
      </c>
      <c r="T1100" s="42" t="str">
        <f>VLOOKUP(Tabla1[[#This Row],[AREA]],Hoja1!A:B,2,FALSE)</f>
        <v>11. Salud pública y seguridad ciudadana</v>
      </c>
      <c r="U1100" s="45" t="s">
        <v>129</v>
      </c>
      <c r="V1100" s="42" t="str">
        <f>VLOOKUP(Tabla1[[#This Row],[PROGRAMA]],Hoja1!A:B,2,FALSE)</f>
        <v>1321. Policía municipal</v>
      </c>
      <c r="W1100" s="45">
        <v>21</v>
      </c>
      <c r="X1100" s="45">
        <v>214</v>
      </c>
    </row>
    <row r="1101" spans="1:24" x14ac:dyDescent="0.25">
      <c r="A1101" s="33">
        <v>220250006621</v>
      </c>
      <c r="B1101" s="56" t="s">
        <v>526</v>
      </c>
      <c r="C1101" s="34">
        <v>45744</v>
      </c>
      <c r="D1101" s="33">
        <v>22025001276</v>
      </c>
      <c r="E1101" s="56" t="s">
        <v>2347</v>
      </c>
      <c r="F1101" s="35">
        <v>673.79</v>
      </c>
      <c r="G1101" s="56" t="s">
        <v>567</v>
      </c>
      <c r="H1101" s="56" t="s">
        <v>2570</v>
      </c>
      <c r="I1101" s="33">
        <v>300</v>
      </c>
      <c r="J1101" s="56" t="s">
        <v>356</v>
      </c>
      <c r="K1101" s="56" t="s">
        <v>356</v>
      </c>
      <c r="L1101" s="56" t="s">
        <v>357</v>
      </c>
      <c r="M1101" s="56" t="s">
        <v>354</v>
      </c>
      <c r="N1101" s="56" t="s">
        <v>355</v>
      </c>
      <c r="O1101" s="32" t="s">
        <v>309</v>
      </c>
      <c r="P1101" s="32" t="s">
        <v>265</v>
      </c>
      <c r="Q1101" s="45" t="s">
        <v>922</v>
      </c>
      <c r="R1101" s="32" t="s">
        <v>254</v>
      </c>
      <c r="S1101" s="45" t="s">
        <v>95</v>
      </c>
      <c r="T1101" s="42" t="str">
        <f>VLOOKUP(Tabla1[[#This Row],[AREA]],Hoja1!A:B,2,FALSE)</f>
        <v>07. Medio ambiente</v>
      </c>
      <c r="U1101" s="45" t="s">
        <v>149</v>
      </c>
      <c r="V1101" s="42" t="str">
        <f>VLOOKUP(Tabla1[[#This Row],[PROGRAMA]],Hoja1!A:B,2,FALSE)</f>
        <v>1711. Parques y jardines</v>
      </c>
      <c r="W1101" s="45">
        <v>21</v>
      </c>
      <c r="X1101" s="45">
        <v>214</v>
      </c>
    </row>
    <row r="1102" spans="1:24" x14ac:dyDescent="0.25">
      <c r="A1102" s="33">
        <v>220250006647</v>
      </c>
      <c r="B1102" s="56" t="s">
        <v>526</v>
      </c>
      <c r="C1102" s="34">
        <v>45744</v>
      </c>
      <c r="D1102" s="33">
        <v>22025001276</v>
      </c>
      <c r="E1102" s="56" t="s">
        <v>2347</v>
      </c>
      <c r="F1102" s="35">
        <v>673.79</v>
      </c>
      <c r="G1102" s="56" t="s">
        <v>567</v>
      </c>
      <c r="H1102" s="56" t="s">
        <v>2571</v>
      </c>
      <c r="I1102" s="33">
        <v>300</v>
      </c>
      <c r="J1102" s="56" t="s">
        <v>356</v>
      </c>
      <c r="K1102" s="56" t="s">
        <v>356</v>
      </c>
      <c r="L1102" s="56" t="s">
        <v>357</v>
      </c>
      <c r="M1102" s="56" t="s">
        <v>354</v>
      </c>
      <c r="N1102" s="56" t="s">
        <v>355</v>
      </c>
      <c r="O1102" s="32" t="s">
        <v>309</v>
      </c>
      <c r="P1102" s="32" t="s">
        <v>265</v>
      </c>
      <c r="Q1102" s="45" t="s">
        <v>922</v>
      </c>
      <c r="R1102" s="32" t="s">
        <v>254</v>
      </c>
      <c r="S1102" s="45" t="s">
        <v>95</v>
      </c>
      <c r="T1102" s="42" t="str">
        <f>VLOOKUP(Tabla1[[#This Row],[AREA]],Hoja1!A:B,2,FALSE)</f>
        <v>07. Medio ambiente</v>
      </c>
      <c r="U1102" s="45" t="s">
        <v>149</v>
      </c>
      <c r="V1102" s="42" t="str">
        <f>VLOOKUP(Tabla1[[#This Row],[PROGRAMA]],Hoja1!A:B,2,FALSE)</f>
        <v>1711. Parques y jardines</v>
      </c>
      <c r="W1102" s="45">
        <v>21</v>
      </c>
      <c r="X1102" s="45">
        <v>214</v>
      </c>
    </row>
    <row r="1103" spans="1:24" x14ac:dyDescent="0.25">
      <c r="A1103" s="33">
        <v>220250006611</v>
      </c>
      <c r="B1103" s="56" t="s">
        <v>526</v>
      </c>
      <c r="C1103" s="34">
        <v>45744</v>
      </c>
      <c r="D1103" s="33">
        <v>22025000917</v>
      </c>
      <c r="E1103" s="56" t="s">
        <v>2293</v>
      </c>
      <c r="F1103" s="35">
        <v>690.11</v>
      </c>
      <c r="G1103" s="56" t="s">
        <v>567</v>
      </c>
      <c r="H1103" s="56" t="s">
        <v>2572</v>
      </c>
      <c r="I1103" s="33">
        <v>300</v>
      </c>
      <c r="J1103" s="56" t="s">
        <v>356</v>
      </c>
      <c r="K1103" s="56" t="s">
        <v>356</v>
      </c>
      <c r="L1103" s="56" t="s">
        <v>357</v>
      </c>
      <c r="M1103" s="56" t="s">
        <v>354</v>
      </c>
      <c r="N1103" s="56" t="s">
        <v>355</v>
      </c>
      <c r="O1103" s="32" t="s">
        <v>309</v>
      </c>
      <c r="P1103" s="32" t="s">
        <v>265</v>
      </c>
      <c r="Q1103" s="45" t="s">
        <v>922</v>
      </c>
      <c r="R1103" s="32" t="s">
        <v>254</v>
      </c>
      <c r="S1103" s="45" t="s">
        <v>291</v>
      </c>
      <c r="T1103" s="42" t="str">
        <f>VLOOKUP(Tabla1[[#This Row],[AREA]],Hoja1!A:B,2,FALSE)</f>
        <v>11. Salud pública y seguridad ciudadana</v>
      </c>
      <c r="U1103" s="45" t="s">
        <v>129</v>
      </c>
      <c r="V1103" s="42" t="str">
        <f>VLOOKUP(Tabla1[[#This Row],[PROGRAMA]],Hoja1!A:B,2,FALSE)</f>
        <v>1321. Policía municipal</v>
      </c>
      <c r="W1103" s="45">
        <v>21</v>
      </c>
      <c r="X1103" s="45">
        <v>214</v>
      </c>
    </row>
    <row r="1104" spans="1:24" x14ac:dyDescent="0.25">
      <c r="A1104" s="33">
        <v>220250006535</v>
      </c>
      <c r="B1104" s="56" t="s">
        <v>526</v>
      </c>
      <c r="C1104" s="34">
        <v>45744</v>
      </c>
      <c r="D1104" s="33">
        <v>22025000917</v>
      </c>
      <c r="E1104" s="56" t="s">
        <v>2293</v>
      </c>
      <c r="F1104" s="35">
        <v>850.63</v>
      </c>
      <c r="G1104" s="56" t="s">
        <v>567</v>
      </c>
      <c r="H1104" s="56" t="s">
        <v>2573</v>
      </c>
      <c r="I1104" s="33">
        <v>300</v>
      </c>
      <c r="J1104" s="56" t="s">
        <v>356</v>
      </c>
      <c r="K1104" s="56" t="s">
        <v>356</v>
      </c>
      <c r="L1104" s="56" t="s">
        <v>357</v>
      </c>
      <c r="M1104" s="56" t="s">
        <v>354</v>
      </c>
      <c r="N1104" s="56" t="s">
        <v>355</v>
      </c>
      <c r="O1104" s="32" t="s">
        <v>309</v>
      </c>
      <c r="P1104" s="32" t="s">
        <v>265</v>
      </c>
      <c r="Q1104" s="45" t="s">
        <v>922</v>
      </c>
      <c r="R1104" s="32" t="s">
        <v>254</v>
      </c>
      <c r="S1104" s="45" t="s">
        <v>291</v>
      </c>
      <c r="T1104" s="42" t="str">
        <f>VLOOKUP(Tabla1[[#This Row],[AREA]],Hoja1!A:B,2,FALSE)</f>
        <v>11. Salud pública y seguridad ciudadana</v>
      </c>
      <c r="U1104" s="45" t="s">
        <v>129</v>
      </c>
      <c r="V1104" s="42" t="str">
        <f>VLOOKUP(Tabla1[[#This Row],[PROGRAMA]],Hoja1!A:B,2,FALSE)</f>
        <v>1321. Policía municipal</v>
      </c>
      <c r="W1104" s="45">
        <v>21</v>
      </c>
      <c r="X1104" s="45">
        <v>214</v>
      </c>
    </row>
    <row r="1105" spans="1:24" x14ac:dyDescent="0.25">
      <c r="A1105" s="33">
        <v>220250006847</v>
      </c>
      <c r="B1105" s="56" t="s">
        <v>526</v>
      </c>
      <c r="C1105" s="34">
        <v>45744</v>
      </c>
      <c r="D1105" s="33">
        <v>22025001212</v>
      </c>
      <c r="E1105" s="56" t="s">
        <v>1534</v>
      </c>
      <c r="F1105" s="35">
        <v>5.89</v>
      </c>
      <c r="G1105" s="56" t="s">
        <v>39</v>
      </c>
      <c r="H1105" s="56" t="s">
        <v>2574</v>
      </c>
      <c r="I1105" s="33">
        <v>300</v>
      </c>
      <c r="J1105" s="56" t="s">
        <v>356</v>
      </c>
      <c r="K1105" s="56" t="s">
        <v>356</v>
      </c>
      <c r="L1105" s="56" t="s">
        <v>367</v>
      </c>
      <c r="M1105" s="56" t="s">
        <v>354</v>
      </c>
      <c r="N1105" s="56" t="s">
        <v>355</v>
      </c>
      <c r="O1105" s="32" t="s">
        <v>309</v>
      </c>
      <c r="P1105" s="32" t="s">
        <v>265</v>
      </c>
      <c r="Q1105" s="45" t="s">
        <v>922</v>
      </c>
      <c r="R1105" s="32" t="s">
        <v>254</v>
      </c>
      <c r="S1105" s="45" t="s">
        <v>92</v>
      </c>
      <c r="T1105" s="42" t="str">
        <f>VLOOKUP(Tabla1[[#This Row],[AREA]],Hoja1!A:B,2,FALSE)</f>
        <v>03. Participación ciudadana y deportes</v>
      </c>
      <c r="U1105" s="45" t="s">
        <v>215</v>
      </c>
      <c r="V1105" s="42" t="str">
        <f>VLOOKUP(Tabla1[[#This Row],[PROGRAMA]],Hoja1!A:B,2,FALSE)</f>
        <v>9241. Participación ciudadana</v>
      </c>
      <c r="W1105" s="45">
        <v>21</v>
      </c>
      <c r="X1105" s="45">
        <v>212</v>
      </c>
    </row>
    <row r="1106" spans="1:24" x14ac:dyDescent="0.25">
      <c r="A1106" s="33">
        <v>220250003661</v>
      </c>
      <c r="B1106" s="56" t="s">
        <v>526</v>
      </c>
      <c r="C1106" s="34">
        <v>45729</v>
      </c>
      <c r="D1106" s="33">
        <v>22025001043</v>
      </c>
      <c r="E1106" s="56" t="s">
        <v>1462</v>
      </c>
      <c r="F1106" s="35">
        <v>206.81</v>
      </c>
      <c r="G1106" s="56" t="s">
        <v>39</v>
      </c>
      <c r="H1106" s="56" t="s">
        <v>2575</v>
      </c>
      <c r="I1106" s="33">
        <v>300</v>
      </c>
      <c r="J1106" s="56" t="s">
        <v>356</v>
      </c>
      <c r="K1106" s="56" t="s">
        <v>356</v>
      </c>
      <c r="L1106" s="56" t="s">
        <v>367</v>
      </c>
      <c r="M1106" s="56" t="s">
        <v>354</v>
      </c>
      <c r="N1106" s="56" t="s">
        <v>355</v>
      </c>
      <c r="O1106" s="32" t="s">
        <v>309</v>
      </c>
      <c r="P1106" s="32" t="s">
        <v>265</v>
      </c>
      <c r="Q1106" s="45" t="s">
        <v>922</v>
      </c>
      <c r="R1106" s="32" t="s">
        <v>254</v>
      </c>
      <c r="S1106" s="45" t="s">
        <v>98</v>
      </c>
      <c r="T1106" s="42" t="str">
        <f>VLOOKUP(Tabla1[[#This Row],[AREA]],Hoja1!A:B,2,FALSE)</f>
        <v>10. Personas mayores, familia y servicios sociales</v>
      </c>
      <c r="U1106" s="45" t="s">
        <v>153</v>
      </c>
      <c r="V1106" s="42" t="str">
        <f>VLOOKUP(Tabla1[[#This Row],[PROGRAMA]],Hoja1!A:B,2,FALSE)</f>
        <v>2311. Intervención social</v>
      </c>
      <c r="W1106" s="45">
        <v>21</v>
      </c>
      <c r="X1106" s="45">
        <v>212</v>
      </c>
    </row>
    <row r="1107" spans="1:24" x14ac:dyDescent="0.25">
      <c r="A1107" s="33">
        <v>220250006589</v>
      </c>
      <c r="B1107" s="56" t="s">
        <v>526</v>
      </c>
      <c r="C1107" s="34">
        <v>45744</v>
      </c>
      <c r="D1107" s="33">
        <v>22025001212</v>
      </c>
      <c r="E1107" s="56" t="s">
        <v>1534</v>
      </c>
      <c r="F1107" s="35">
        <v>266.2</v>
      </c>
      <c r="G1107" s="56" t="s">
        <v>39</v>
      </c>
      <c r="H1107" s="56" t="s">
        <v>2576</v>
      </c>
      <c r="I1107" s="33">
        <v>300</v>
      </c>
      <c r="J1107" s="56" t="s">
        <v>356</v>
      </c>
      <c r="K1107" s="56" t="s">
        <v>356</v>
      </c>
      <c r="L1107" s="56" t="s">
        <v>367</v>
      </c>
      <c r="M1107" s="56" t="s">
        <v>354</v>
      </c>
      <c r="N1107" s="56" t="s">
        <v>355</v>
      </c>
      <c r="O1107" s="32" t="s">
        <v>309</v>
      </c>
      <c r="P1107" s="32" t="s">
        <v>265</v>
      </c>
      <c r="Q1107" s="45" t="s">
        <v>922</v>
      </c>
      <c r="R1107" s="32" t="s">
        <v>254</v>
      </c>
      <c r="S1107" s="45" t="s">
        <v>92</v>
      </c>
      <c r="T1107" s="42" t="str">
        <f>VLOOKUP(Tabla1[[#This Row],[AREA]],Hoja1!A:B,2,FALSE)</f>
        <v>03. Participación ciudadana y deportes</v>
      </c>
      <c r="U1107" s="45" t="s">
        <v>215</v>
      </c>
      <c r="V1107" s="42" t="str">
        <f>VLOOKUP(Tabla1[[#This Row],[PROGRAMA]],Hoja1!A:B,2,FALSE)</f>
        <v>9241. Participación ciudadana</v>
      </c>
      <c r="W1107" s="45">
        <v>21</v>
      </c>
      <c r="X1107" s="45">
        <v>212</v>
      </c>
    </row>
    <row r="1108" spans="1:24" x14ac:dyDescent="0.25">
      <c r="A1108" s="33">
        <v>220250006597</v>
      </c>
      <c r="B1108" s="56" t="s">
        <v>526</v>
      </c>
      <c r="C1108" s="34">
        <v>45744</v>
      </c>
      <c r="D1108" s="33">
        <v>22025001274</v>
      </c>
      <c r="E1108" s="56" t="s">
        <v>1612</v>
      </c>
      <c r="F1108" s="35">
        <v>109.53</v>
      </c>
      <c r="G1108" s="56" t="s">
        <v>664</v>
      </c>
      <c r="H1108" s="56" t="s">
        <v>2577</v>
      </c>
      <c r="I1108" s="33">
        <v>300</v>
      </c>
      <c r="J1108" s="56" t="s">
        <v>372</v>
      </c>
      <c r="K1108" s="56" t="s">
        <v>372</v>
      </c>
      <c r="L1108" s="56" t="s">
        <v>357</v>
      </c>
      <c r="M1108" s="56" t="s">
        <v>354</v>
      </c>
      <c r="N1108" s="56" t="s">
        <v>355</v>
      </c>
      <c r="O1108" s="32" t="s">
        <v>309</v>
      </c>
      <c r="P1108" s="32" t="s">
        <v>265</v>
      </c>
      <c r="Q1108" s="45" t="s">
        <v>922</v>
      </c>
      <c r="R1108" s="32" t="s">
        <v>254</v>
      </c>
      <c r="S1108" s="45" t="s">
        <v>95</v>
      </c>
      <c r="T1108" s="42" t="str">
        <f>VLOOKUP(Tabla1[[#This Row],[AREA]],Hoja1!A:B,2,FALSE)</f>
        <v>07. Medio ambiente</v>
      </c>
      <c r="U1108" s="45" t="s">
        <v>149</v>
      </c>
      <c r="V1108" s="42" t="str">
        <f>VLOOKUP(Tabla1[[#This Row],[PROGRAMA]],Hoja1!A:B,2,FALSE)</f>
        <v>1711. Parques y jardines</v>
      </c>
      <c r="W1108" s="45">
        <v>21</v>
      </c>
      <c r="X1108" s="45">
        <v>213</v>
      </c>
    </row>
    <row r="1109" spans="1:24" x14ac:dyDescent="0.25">
      <c r="A1109" s="33">
        <v>220250006559</v>
      </c>
      <c r="B1109" s="56" t="s">
        <v>526</v>
      </c>
      <c r="C1109" s="34">
        <v>45744</v>
      </c>
      <c r="D1109" s="33">
        <v>22025000766</v>
      </c>
      <c r="E1109" s="56" t="s">
        <v>2580</v>
      </c>
      <c r="F1109" s="35">
        <v>894.4</v>
      </c>
      <c r="G1109" s="56" t="s">
        <v>586</v>
      </c>
      <c r="H1109" s="56" t="s">
        <v>2581</v>
      </c>
      <c r="I1109" s="33">
        <v>300</v>
      </c>
      <c r="J1109" s="56" t="s">
        <v>587</v>
      </c>
      <c r="K1109" s="56" t="s">
        <v>356</v>
      </c>
      <c r="L1109" s="56" t="s">
        <v>357</v>
      </c>
      <c r="M1109" s="56" t="s">
        <v>354</v>
      </c>
      <c r="N1109" s="56" t="s">
        <v>355</v>
      </c>
      <c r="O1109" s="32" t="s">
        <v>309</v>
      </c>
      <c r="P1109" s="32" t="s">
        <v>265</v>
      </c>
      <c r="Q1109" s="45" t="s">
        <v>922</v>
      </c>
      <c r="R1109" s="32" t="s">
        <v>254</v>
      </c>
      <c r="S1109" s="45" t="s">
        <v>291</v>
      </c>
      <c r="T1109" s="42" t="str">
        <f>VLOOKUP(Tabla1[[#This Row],[AREA]],Hoja1!A:B,2,FALSE)</f>
        <v>11. Salud pública y seguridad ciudadana</v>
      </c>
      <c r="U1109" s="45" t="s">
        <v>135</v>
      </c>
      <c r="V1109" s="42" t="str">
        <f>VLOOKUP(Tabla1[[#This Row],[PROGRAMA]],Hoja1!A:B,2,FALSE)</f>
        <v>1361. Prevención y extinción de incencios</v>
      </c>
      <c r="W1109" s="45">
        <v>21</v>
      </c>
      <c r="X1109" s="45">
        <v>214</v>
      </c>
    </row>
    <row r="1110" spans="1:24" x14ac:dyDescent="0.25">
      <c r="A1110" s="33">
        <v>220250006649</v>
      </c>
      <c r="B1110" s="56" t="s">
        <v>526</v>
      </c>
      <c r="C1110" s="34">
        <v>45744</v>
      </c>
      <c r="D1110" s="33">
        <v>22025000769</v>
      </c>
      <c r="E1110" s="56" t="s">
        <v>1623</v>
      </c>
      <c r="F1110" s="35">
        <v>30.25</v>
      </c>
      <c r="G1110" s="56" t="s">
        <v>509</v>
      </c>
      <c r="H1110" s="56" t="s">
        <v>2582</v>
      </c>
      <c r="I1110" s="33">
        <v>300</v>
      </c>
      <c r="J1110" s="56" t="s">
        <v>356</v>
      </c>
      <c r="K1110" s="56" t="s">
        <v>356</v>
      </c>
      <c r="L1110" s="56" t="s">
        <v>367</v>
      </c>
      <c r="M1110" s="56" t="s">
        <v>354</v>
      </c>
      <c r="N1110" s="56" t="s">
        <v>355</v>
      </c>
      <c r="O1110" s="32" t="s">
        <v>309</v>
      </c>
      <c r="P1110" s="32" t="s">
        <v>265</v>
      </c>
      <c r="Q1110" s="45" t="s">
        <v>922</v>
      </c>
      <c r="R1110" s="32" t="s">
        <v>254</v>
      </c>
      <c r="S1110" s="45" t="s">
        <v>291</v>
      </c>
      <c r="T1110" s="42" t="str">
        <f>VLOOKUP(Tabla1[[#This Row],[AREA]],Hoja1!A:B,2,FALSE)</f>
        <v>11. Salud pública y seguridad ciudadana</v>
      </c>
      <c r="U1110" s="45" t="s">
        <v>135</v>
      </c>
      <c r="V1110" s="42" t="str">
        <f>VLOOKUP(Tabla1[[#This Row],[PROGRAMA]],Hoja1!A:B,2,FALSE)</f>
        <v>1361. Prevención y extinción de incencios</v>
      </c>
      <c r="W1110" s="45">
        <v>22</v>
      </c>
      <c r="X1110" s="45">
        <v>22199</v>
      </c>
    </row>
    <row r="1111" spans="1:24" x14ac:dyDescent="0.25">
      <c r="A1111" s="33">
        <v>220250006569</v>
      </c>
      <c r="B1111" s="56" t="s">
        <v>526</v>
      </c>
      <c r="C1111" s="34">
        <v>45744</v>
      </c>
      <c r="D1111" s="33">
        <v>22025001270</v>
      </c>
      <c r="E1111" s="56" t="s">
        <v>2310</v>
      </c>
      <c r="F1111" s="35">
        <v>410.44</v>
      </c>
      <c r="G1111" s="56" t="s">
        <v>509</v>
      </c>
      <c r="H1111" s="56" t="s">
        <v>2583</v>
      </c>
      <c r="I1111" s="33">
        <v>300</v>
      </c>
      <c r="J1111" s="56" t="s">
        <v>356</v>
      </c>
      <c r="K1111" s="56" t="s">
        <v>356</v>
      </c>
      <c r="L1111" s="56" t="s">
        <v>367</v>
      </c>
      <c r="M1111" s="56" t="s">
        <v>354</v>
      </c>
      <c r="N1111" s="56" t="s">
        <v>355</v>
      </c>
      <c r="O1111" s="32" t="s">
        <v>309</v>
      </c>
      <c r="P1111" s="32" t="s">
        <v>265</v>
      </c>
      <c r="Q1111" s="45" t="s">
        <v>922</v>
      </c>
      <c r="R1111" s="32" t="s">
        <v>254</v>
      </c>
      <c r="S1111" s="45" t="s">
        <v>95</v>
      </c>
      <c r="T1111" s="42" t="str">
        <f>VLOOKUP(Tabla1[[#This Row],[AREA]],Hoja1!A:B,2,FALSE)</f>
        <v>07. Medio ambiente</v>
      </c>
      <c r="U1111" s="45" t="s">
        <v>149</v>
      </c>
      <c r="V1111" s="42" t="str">
        <f>VLOOKUP(Tabla1[[#This Row],[PROGRAMA]],Hoja1!A:B,2,FALSE)</f>
        <v>1711. Parques y jardines</v>
      </c>
      <c r="W1111" s="45">
        <v>22</v>
      </c>
      <c r="X1111" s="45">
        <v>22199</v>
      </c>
    </row>
    <row r="1112" spans="1:24" x14ac:dyDescent="0.25">
      <c r="A1112" s="33">
        <v>220250006287</v>
      </c>
      <c r="B1112" s="56" t="s">
        <v>526</v>
      </c>
      <c r="C1112" s="34">
        <v>45744</v>
      </c>
      <c r="D1112" s="33">
        <v>22025001270</v>
      </c>
      <c r="E1112" s="56" t="s">
        <v>2310</v>
      </c>
      <c r="F1112" s="35">
        <v>996</v>
      </c>
      <c r="G1112" s="56" t="s">
        <v>509</v>
      </c>
      <c r="H1112" s="56" t="s">
        <v>2584</v>
      </c>
      <c r="I1112" s="33">
        <v>300</v>
      </c>
      <c r="J1112" s="56" t="s">
        <v>356</v>
      </c>
      <c r="K1112" s="56" t="s">
        <v>356</v>
      </c>
      <c r="L1112" s="56" t="s">
        <v>367</v>
      </c>
      <c r="M1112" s="56" t="s">
        <v>354</v>
      </c>
      <c r="N1112" s="56" t="s">
        <v>355</v>
      </c>
      <c r="O1112" s="32" t="s">
        <v>309</v>
      </c>
      <c r="P1112" s="32" t="s">
        <v>265</v>
      </c>
      <c r="Q1112" s="45" t="s">
        <v>922</v>
      </c>
      <c r="R1112" s="32" t="s">
        <v>254</v>
      </c>
      <c r="S1112" s="45" t="s">
        <v>95</v>
      </c>
      <c r="T1112" s="42" t="str">
        <f>VLOOKUP(Tabla1[[#This Row],[AREA]],Hoja1!A:B,2,FALSE)</f>
        <v>07. Medio ambiente</v>
      </c>
      <c r="U1112" s="45" t="s">
        <v>149</v>
      </c>
      <c r="V1112" s="42" t="str">
        <f>VLOOKUP(Tabla1[[#This Row],[PROGRAMA]],Hoja1!A:B,2,FALSE)</f>
        <v>1711. Parques y jardines</v>
      </c>
      <c r="W1112" s="45">
        <v>22</v>
      </c>
      <c r="X1112" s="45">
        <v>22199</v>
      </c>
    </row>
    <row r="1113" spans="1:24" x14ac:dyDescent="0.25">
      <c r="A1113" s="33">
        <v>220250006547</v>
      </c>
      <c r="B1113" s="56" t="s">
        <v>526</v>
      </c>
      <c r="C1113" s="34">
        <v>45744</v>
      </c>
      <c r="D1113" s="33">
        <v>22025000769</v>
      </c>
      <c r="E1113" s="56" t="s">
        <v>1623</v>
      </c>
      <c r="F1113" s="35">
        <v>20.3</v>
      </c>
      <c r="G1113" s="56" t="s">
        <v>506</v>
      </c>
      <c r="H1113" s="56" t="s">
        <v>1095</v>
      </c>
      <c r="I1113" s="33">
        <v>300</v>
      </c>
      <c r="J1113" s="56" t="s">
        <v>356</v>
      </c>
      <c r="K1113" s="56" t="s">
        <v>356</v>
      </c>
      <c r="L1113" s="56" t="s">
        <v>367</v>
      </c>
      <c r="M1113" s="56" t="s">
        <v>354</v>
      </c>
      <c r="N1113" s="56" t="s">
        <v>355</v>
      </c>
      <c r="O1113" s="32" t="s">
        <v>309</v>
      </c>
      <c r="P1113" s="32" t="s">
        <v>265</v>
      </c>
      <c r="Q1113" s="45" t="s">
        <v>922</v>
      </c>
      <c r="R1113" s="32" t="s">
        <v>254</v>
      </c>
      <c r="S1113" s="45" t="s">
        <v>291</v>
      </c>
      <c r="T1113" s="42" t="str">
        <f>VLOOKUP(Tabla1[[#This Row],[AREA]],Hoja1!A:B,2,FALSE)</f>
        <v>11. Salud pública y seguridad ciudadana</v>
      </c>
      <c r="U1113" s="45" t="s">
        <v>135</v>
      </c>
      <c r="V1113" s="42" t="str">
        <f>VLOOKUP(Tabla1[[#This Row],[PROGRAMA]],Hoja1!A:B,2,FALSE)</f>
        <v>1361. Prevención y extinción de incencios</v>
      </c>
      <c r="W1113" s="45">
        <v>22</v>
      </c>
      <c r="X1113" s="45">
        <v>22199</v>
      </c>
    </row>
    <row r="1114" spans="1:24" x14ac:dyDescent="0.25">
      <c r="A1114" s="33">
        <v>220250003703</v>
      </c>
      <c r="B1114" s="56" t="s">
        <v>526</v>
      </c>
      <c r="C1114" s="34">
        <v>45729</v>
      </c>
      <c r="D1114" s="33">
        <v>22025001070</v>
      </c>
      <c r="E1114" s="56" t="s">
        <v>1614</v>
      </c>
      <c r="F1114" s="35">
        <v>83.85</v>
      </c>
      <c r="G1114" s="56" t="s">
        <v>506</v>
      </c>
      <c r="H1114" s="56" t="s">
        <v>2585</v>
      </c>
      <c r="I1114" s="33">
        <v>300</v>
      </c>
      <c r="J1114" s="56" t="s">
        <v>356</v>
      </c>
      <c r="K1114" s="56" t="s">
        <v>356</v>
      </c>
      <c r="L1114" s="56" t="s">
        <v>367</v>
      </c>
      <c r="M1114" s="56" t="s">
        <v>354</v>
      </c>
      <c r="N1114" s="56" t="s">
        <v>355</v>
      </c>
      <c r="O1114" s="32" t="s">
        <v>309</v>
      </c>
      <c r="P1114" s="32" t="s">
        <v>265</v>
      </c>
      <c r="Q1114" s="45" t="s">
        <v>922</v>
      </c>
      <c r="R1114" s="32" t="s">
        <v>254</v>
      </c>
      <c r="S1114" s="45" t="s">
        <v>291</v>
      </c>
      <c r="T1114" s="42" t="str">
        <f>VLOOKUP(Tabla1[[#This Row],[AREA]],Hoja1!A:B,2,FALSE)</f>
        <v>11. Salud pública y seguridad ciudadana</v>
      </c>
      <c r="U1114" s="45" t="s">
        <v>164</v>
      </c>
      <c r="V1114" s="42" t="str">
        <f>VLOOKUP(Tabla1[[#This Row],[PROGRAMA]],Hoja1!A:B,2,FALSE)</f>
        <v>3111. Protección de la salubridad pública</v>
      </c>
      <c r="W1114" s="45">
        <v>22</v>
      </c>
      <c r="X1114" s="45">
        <v>22199</v>
      </c>
    </row>
    <row r="1115" spans="1:24" x14ac:dyDescent="0.25">
      <c r="A1115" s="33">
        <v>220250006257</v>
      </c>
      <c r="B1115" s="56" t="s">
        <v>526</v>
      </c>
      <c r="C1115" s="34">
        <v>45744</v>
      </c>
      <c r="D1115" s="33">
        <v>22025000731</v>
      </c>
      <c r="E1115" s="56" t="s">
        <v>1838</v>
      </c>
      <c r="F1115" s="35">
        <v>104.3</v>
      </c>
      <c r="G1115" s="56" t="s">
        <v>506</v>
      </c>
      <c r="H1115" s="56" t="s">
        <v>2586</v>
      </c>
      <c r="I1115" s="33">
        <v>300</v>
      </c>
      <c r="J1115" s="56" t="s">
        <v>356</v>
      </c>
      <c r="K1115" s="56" t="s">
        <v>356</v>
      </c>
      <c r="L1115" s="56" t="s">
        <v>367</v>
      </c>
      <c r="M1115" s="56" t="s">
        <v>354</v>
      </c>
      <c r="N1115" s="56" t="s">
        <v>355</v>
      </c>
      <c r="O1115" s="32" t="s">
        <v>309</v>
      </c>
      <c r="P1115" s="32" t="s">
        <v>265</v>
      </c>
      <c r="Q1115" s="45" t="s">
        <v>922</v>
      </c>
      <c r="R1115" s="32" t="s">
        <v>254</v>
      </c>
      <c r="S1115" s="45" t="s">
        <v>98</v>
      </c>
      <c r="T1115" s="42" t="str">
        <f>VLOOKUP(Tabla1[[#This Row],[AREA]],Hoja1!A:B,2,FALSE)</f>
        <v>10. Personas mayores, familia y servicios sociales</v>
      </c>
      <c r="U1115" s="45" t="s">
        <v>155</v>
      </c>
      <c r="V1115" s="42" t="str">
        <f>VLOOKUP(Tabla1[[#This Row],[PROGRAMA]],Hoja1!A:B,2,FALSE)</f>
        <v>2312. Iniciativas sociales</v>
      </c>
      <c r="W1115" s="45">
        <v>21</v>
      </c>
      <c r="X1115" s="45">
        <v>212</v>
      </c>
    </row>
    <row r="1116" spans="1:24" x14ac:dyDescent="0.25">
      <c r="A1116" s="33">
        <v>220250003659</v>
      </c>
      <c r="B1116" s="56" t="s">
        <v>526</v>
      </c>
      <c r="C1116" s="34">
        <v>45729</v>
      </c>
      <c r="D1116" s="33">
        <v>22025001043</v>
      </c>
      <c r="E1116" s="56" t="s">
        <v>1462</v>
      </c>
      <c r="F1116" s="35">
        <v>191.93</v>
      </c>
      <c r="G1116" s="56" t="s">
        <v>506</v>
      </c>
      <c r="H1116" s="56" t="s">
        <v>2587</v>
      </c>
      <c r="I1116" s="33">
        <v>300</v>
      </c>
      <c r="J1116" s="56" t="s">
        <v>356</v>
      </c>
      <c r="K1116" s="56" t="s">
        <v>356</v>
      </c>
      <c r="L1116" s="56" t="s">
        <v>367</v>
      </c>
      <c r="M1116" s="56" t="s">
        <v>354</v>
      </c>
      <c r="N1116" s="56" t="s">
        <v>355</v>
      </c>
      <c r="O1116" s="32" t="s">
        <v>309</v>
      </c>
      <c r="P1116" s="32" t="s">
        <v>265</v>
      </c>
      <c r="Q1116" s="45" t="s">
        <v>922</v>
      </c>
      <c r="R1116" s="32" t="s">
        <v>254</v>
      </c>
      <c r="S1116" s="45" t="s">
        <v>98</v>
      </c>
      <c r="T1116" s="42" t="str">
        <f>VLOOKUP(Tabla1[[#This Row],[AREA]],Hoja1!A:B,2,FALSE)</f>
        <v>10. Personas mayores, familia y servicios sociales</v>
      </c>
      <c r="U1116" s="45" t="s">
        <v>153</v>
      </c>
      <c r="V1116" s="42" t="str">
        <f>VLOOKUP(Tabla1[[#This Row],[PROGRAMA]],Hoja1!A:B,2,FALSE)</f>
        <v>2311. Intervención social</v>
      </c>
      <c r="W1116" s="45">
        <v>21</v>
      </c>
      <c r="X1116" s="45">
        <v>212</v>
      </c>
    </row>
    <row r="1117" spans="1:24" x14ac:dyDescent="0.25">
      <c r="A1117" s="33">
        <v>220250006269</v>
      </c>
      <c r="B1117" s="56" t="s">
        <v>526</v>
      </c>
      <c r="C1117" s="34">
        <v>45744</v>
      </c>
      <c r="D1117" s="33">
        <v>22025000730</v>
      </c>
      <c r="E1117" s="56" t="s">
        <v>1838</v>
      </c>
      <c r="F1117" s="35">
        <v>200.86</v>
      </c>
      <c r="G1117" s="56" t="s">
        <v>506</v>
      </c>
      <c r="H1117" s="56" t="s">
        <v>2588</v>
      </c>
      <c r="I1117" s="33">
        <v>300</v>
      </c>
      <c r="J1117" s="56" t="s">
        <v>356</v>
      </c>
      <c r="K1117" s="56" t="s">
        <v>356</v>
      </c>
      <c r="L1117" s="56" t="s">
        <v>367</v>
      </c>
      <c r="M1117" s="56" t="s">
        <v>354</v>
      </c>
      <c r="N1117" s="56" t="s">
        <v>355</v>
      </c>
      <c r="O1117" s="32" t="s">
        <v>309</v>
      </c>
      <c r="P1117" s="32" t="s">
        <v>265</v>
      </c>
      <c r="Q1117" s="45" t="s">
        <v>922</v>
      </c>
      <c r="R1117" s="32" t="s">
        <v>254</v>
      </c>
      <c r="S1117" s="45" t="s">
        <v>98</v>
      </c>
      <c r="T1117" s="42" t="str">
        <f>VLOOKUP(Tabla1[[#This Row],[AREA]],Hoja1!A:B,2,FALSE)</f>
        <v>10. Personas mayores, familia y servicios sociales</v>
      </c>
      <c r="U1117" s="45" t="s">
        <v>155</v>
      </c>
      <c r="V1117" s="42" t="str">
        <f>VLOOKUP(Tabla1[[#This Row],[PROGRAMA]],Hoja1!A:B,2,FALSE)</f>
        <v>2312. Iniciativas sociales</v>
      </c>
      <c r="W1117" s="45">
        <v>21</v>
      </c>
      <c r="X1117" s="45">
        <v>212</v>
      </c>
    </row>
    <row r="1118" spans="1:24" x14ac:dyDescent="0.25">
      <c r="A1118" s="33">
        <v>220250006587</v>
      </c>
      <c r="B1118" s="56" t="s">
        <v>526</v>
      </c>
      <c r="C1118" s="34">
        <v>45744</v>
      </c>
      <c r="D1118" s="33">
        <v>22025001213</v>
      </c>
      <c r="E1118" s="56" t="s">
        <v>1495</v>
      </c>
      <c r="F1118" s="35">
        <v>523.69000000000005</v>
      </c>
      <c r="G1118" s="56" t="s">
        <v>506</v>
      </c>
      <c r="H1118" s="56" t="s">
        <v>2589</v>
      </c>
      <c r="I1118" s="33">
        <v>300</v>
      </c>
      <c r="J1118" s="56" t="s">
        <v>356</v>
      </c>
      <c r="K1118" s="56" t="s">
        <v>356</v>
      </c>
      <c r="L1118" s="56" t="s">
        <v>367</v>
      </c>
      <c r="M1118" s="56" t="s">
        <v>354</v>
      </c>
      <c r="N1118" s="56" t="s">
        <v>355</v>
      </c>
      <c r="O1118" s="32" t="s">
        <v>309</v>
      </c>
      <c r="P1118" s="32" t="s">
        <v>265</v>
      </c>
      <c r="Q1118" s="45" t="s">
        <v>922</v>
      </c>
      <c r="R1118" s="32" t="s">
        <v>254</v>
      </c>
      <c r="S1118" s="45" t="s">
        <v>92</v>
      </c>
      <c r="T1118" s="42" t="str">
        <f>VLOOKUP(Tabla1[[#This Row],[AREA]],Hoja1!A:B,2,FALSE)</f>
        <v>03. Participación ciudadana y deportes</v>
      </c>
      <c r="U1118" s="45" t="s">
        <v>215</v>
      </c>
      <c r="V1118" s="42" t="str">
        <f>VLOOKUP(Tabla1[[#This Row],[PROGRAMA]],Hoja1!A:B,2,FALSE)</f>
        <v>9241. Participación ciudadana</v>
      </c>
      <c r="W1118" s="45">
        <v>21</v>
      </c>
      <c r="X1118" s="45">
        <v>213</v>
      </c>
    </row>
    <row r="1119" spans="1:24" x14ac:dyDescent="0.25">
      <c r="A1119" s="33">
        <v>220250006239</v>
      </c>
      <c r="B1119" s="56" t="s">
        <v>526</v>
      </c>
      <c r="C1119" s="34">
        <v>45744</v>
      </c>
      <c r="D1119" s="33">
        <v>22025000730</v>
      </c>
      <c r="E1119" s="56" t="s">
        <v>1838</v>
      </c>
      <c r="F1119" s="35">
        <v>663.54</v>
      </c>
      <c r="G1119" s="56" t="s">
        <v>506</v>
      </c>
      <c r="H1119" s="56" t="s">
        <v>2590</v>
      </c>
      <c r="I1119" s="33">
        <v>300</v>
      </c>
      <c r="J1119" s="56" t="s">
        <v>356</v>
      </c>
      <c r="K1119" s="56" t="s">
        <v>356</v>
      </c>
      <c r="L1119" s="56" t="s">
        <v>367</v>
      </c>
      <c r="M1119" s="56" t="s">
        <v>354</v>
      </c>
      <c r="N1119" s="56" t="s">
        <v>355</v>
      </c>
      <c r="O1119" s="32" t="s">
        <v>309</v>
      </c>
      <c r="P1119" s="32" t="s">
        <v>265</v>
      </c>
      <c r="Q1119" s="45" t="s">
        <v>922</v>
      </c>
      <c r="R1119" s="32" t="s">
        <v>254</v>
      </c>
      <c r="S1119" s="45" t="s">
        <v>98</v>
      </c>
      <c r="T1119" s="42" t="str">
        <f>VLOOKUP(Tabla1[[#This Row],[AREA]],Hoja1!A:B,2,FALSE)</f>
        <v>10. Personas mayores, familia y servicios sociales</v>
      </c>
      <c r="U1119" s="45" t="s">
        <v>155</v>
      </c>
      <c r="V1119" s="42" t="str">
        <f>VLOOKUP(Tabla1[[#This Row],[PROGRAMA]],Hoja1!A:B,2,FALSE)</f>
        <v>2312. Iniciativas sociales</v>
      </c>
      <c r="W1119" s="45">
        <v>21</v>
      </c>
      <c r="X1119" s="45">
        <v>212</v>
      </c>
    </row>
    <row r="1120" spans="1:24" x14ac:dyDescent="0.25">
      <c r="A1120" s="33">
        <v>220250006857</v>
      </c>
      <c r="B1120" s="56" t="s">
        <v>526</v>
      </c>
      <c r="C1120" s="34">
        <v>45744</v>
      </c>
      <c r="D1120" s="33">
        <v>22025002600</v>
      </c>
      <c r="E1120" s="56" t="s">
        <v>1714</v>
      </c>
      <c r="F1120" s="35">
        <v>739.76</v>
      </c>
      <c r="G1120" s="56" t="s">
        <v>1082</v>
      </c>
      <c r="H1120" s="56" t="s">
        <v>2591</v>
      </c>
      <c r="I1120" s="33">
        <v>300</v>
      </c>
      <c r="J1120" s="56" t="s">
        <v>1083</v>
      </c>
      <c r="K1120" s="56" t="s">
        <v>356</v>
      </c>
      <c r="L1120" s="56" t="s">
        <v>367</v>
      </c>
      <c r="M1120" s="56" t="s">
        <v>354</v>
      </c>
      <c r="N1120" s="56" t="s">
        <v>355</v>
      </c>
      <c r="O1120" s="32" t="s">
        <v>309</v>
      </c>
      <c r="P1120" s="32" t="s">
        <v>265</v>
      </c>
      <c r="Q1120" s="45" t="s">
        <v>922</v>
      </c>
      <c r="R1120" s="32" t="s">
        <v>254</v>
      </c>
      <c r="S1120" s="45" t="s">
        <v>89</v>
      </c>
      <c r="T1120" s="42" t="str">
        <f>VLOOKUP(Tabla1[[#This Row],[AREA]],Hoja1!A:B,2,FALSE)</f>
        <v>01. Alcaldía</v>
      </c>
      <c r="U1120" s="45" t="s">
        <v>211</v>
      </c>
      <c r="V1120" s="42" t="str">
        <f>VLOOKUP(Tabla1[[#This Row],[PROGRAMA]],Hoja1!A:B,2,FALSE)</f>
        <v>9206. Archivo municipal</v>
      </c>
      <c r="W1120" s="45">
        <v>22</v>
      </c>
      <c r="X1120" s="45">
        <v>22001</v>
      </c>
    </row>
    <row r="1121" spans="1:24" x14ac:dyDescent="0.25">
      <c r="A1121" s="33">
        <v>220250003695</v>
      </c>
      <c r="B1121" s="56" t="s">
        <v>526</v>
      </c>
      <c r="C1121" s="34">
        <v>45729</v>
      </c>
      <c r="D1121" s="33">
        <v>22025001070</v>
      </c>
      <c r="E1121" s="56" t="s">
        <v>1614</v>
      </c>
      <c r="F1121" s="35">
        <v>3.81</v>
      </c>
      <c r="G1121" s="56" t="s">
        <v>573</v>
      </c>
      <c r="H1121" s="56" t="s">
        <v>2592</v>
      </c>
      <c r="I1121" s="33">
        <v>300</v>
      </c>
      <c r="J1121" s="56" t="s">
        <v>356</v>
      </c>
      <c r="K1121" s="56" t="s">
        <v>356</v>
      </c>
      <c r="L1121" s="56" t="s">
        <v>367</v>
      </c>
      <c r="M1121" s="56" t="s">
        <v>354</v>
      </c>
      <c r="N1121" s="56" t="s">
        <v>355</v>
      </c>
      <c r="O1121" s="32" t="s">
        <v>309</v>
      </c>
      <c r="P1121" s="32" t="s">
        <v>265</v>
      </c>
      <c r="Q1121" s="45" t="s">
        <v>922</v>
      </c>
      <c r="R1121" s="32" t="s">
        <v>254</v>
      </c>
      <c r="S1121" s="45" t="s">
        <v>291</v>
      </c>
      <c r="T1121" s="42" t="str">
        <f>VLOOKUP(Tabla1[[#This Row],[AREA]],Hoja1!A:B,2,FALSE)</f>
        <v>11. Salud pública y seguridad ciudadana</v>
      </c>
      <c r="U1121" s="45" t="s">
        <v>164</v>
      </c>
      <c r="V1121" s="42" t="str">
        <f>VLOOKUP(Tabla1[[#This Row],[PROGRAMA]],Hoja1!A:B,2,FALSE)</f>
        <v>3111. Protección de la salubridad pública</v>
      </c>
      <c r="W1121" s="45">
        <v>22</v>
      </c>
      <c r="X1121" s="45">
        <v>22199</v>
      </c>
    </row>
    <row r="1122" spans="1:24" x14ac:dyDescent="0.25">
      <c r="A1122" s="33">
        <v>220250003725</v>
      </c>
      <c r="B1122" s="56" t="s">
        <v>526</v>
      </c>
      <c r="C1122" s="34">
        <v>45729</v>
      </c>
      <c r="D1122" s="33">
        <v>22025001427</v>
      </c>
      <c r="E1122" s="56" t="s">
        <v>1682</v>
      </c>
      <c r="F1122" s="35">
        <v>6.28</v>
      </c>
      <c r="G1122" s="56" t="s">
        <v>573</v>
      </c>
      <c r="H1122" s="56" t="s">
        <v>715</v>
      </c>
      <c r="I1122" s="33">
        <v>300</v>
      </c>
      <c r="J1122" s="56" t="s">
        <v>356</v>
      </c>
      <c r="K1122" s="56" t="s">
        <v>356</v>
      </c>
      <c r="L1122" s="56" t="s">
        <v>367</v>
      </c>
      <c r="M1122" s="56" t="s">
        <v>354</v>
      </c>
      <c r="N1122" s="56" t="s">
        <v>355</v>
      </c>
      <c r="O1122" s="32" t="s">
        <v>309</v>
      </c>
      <c r="P1122" s="32" t="s">
        <v>265</v>
      </c>
      <c r="Q1122" s="45" t="s">
        <v>922</v>
      </c>
      <c r="R1122" s="32" t="s">
        <v>254</v>
      </c>
      <c r="S1122" s="45" t="s">
        <v>97</v>
      </c>
      <c r="T1122" s="42" t="str">
        <f>VLOOKUP(Tabla1[[#This Row],[AREA]],Hoja1!A:B,2,FALSE)</f>
        <v>09. Turismo, eventos y marca ciudad</v>
      </c>
      <c r="U1122" s="45" t="s">
        <v>199</v>
      </c>
      <c r="V1122" s="42" t="str">
        <f>VLOOKUP(Tabla1[[#This Row],[PROGRAMA]],Hoja1!A:B,2,FALSE)</f>
        <v>4321. Turismo</v>
      </c>
      <c r="W1122" s="45">
        <v>21</v>
      </c>
      <c r="X1122" s="45">
        <v>213</v>
      </c>
    </row>
    <row r="1123" spans="1:24" x14ac:dyDescent="0.25">
      <c r="A1123" s="33">
        <v>220250006375</v>
      </c>
      <c r="B1123" s="56" t="s">
        <v>526</v>
      </c>
      <c r="C1123" s="34">
        <v>45744</v>
      </c>
      <c r="D1123" s="33">
        <v>22025000920</v>
      </c>
      <c r="E1123" s="56" t="s">
        <v>1373</v>
      </c>
      <c r="F1123" s="35">
        <v>8.7100000000000009</v>
      </c>
      <c r="G1123" s="56" t="s">
        <v>573</v>
      </c>
      <c r="H1123" s="56" t="s">
        <v>2593</v>
      </c>
      <c r="I1123" s="33">
        <v>300</v>
      </c>
      <c r="J1123" s="56" t="s">
        <v>356</v>
      </c>
      <c r="K1123" s="56" t="s">
        <v>356</v>
      </c>
      <c r="L1123" s="56" t="s">
        <v>367</v>
      </c>
      <c r="M1123" s="56" t="s">
        <v>354</v>
      </c>
      <c r="N1123" s="56" t="s">
        <v>355</v>
      </c>
      <c r="O1123" s="32" t="s">
        <v>309</v>
      </c>
      <c r="P1123" s="32" t="s">
        <v>265</v>
      </c>
      <c r="Q1123" s="45" t="s">
        <v>922</v>
      </c>
      <c r="R1123" s="32" t="s">
        <v>254</v>
      </c>
      <c r="S1123" s="45" t="s">
        <v>291</v>
      </c>
      <c r="T1123" s="42" t="str">
        <f>VLOOKUP(Tabla1[[#This Row],[AREA]],Hoja1!A:B,2,FALSE)</f>
        <v>11. Salud pública y seguridad ciudadana</v>
      </c>
      <c r="U1123" s="45" t="s">
        <v>129</v>
      </c>
      <c r="V1123" s="42" t="str">
        <f>VLOOKUP(Tabla1[[#This Row],[PROGRAMA]],Hoja1!A:B,2,FALSE)</f>
        <v>1321. Policía municipal</v>
      </c>
      <c r="W1123" s="45">
        <v>22</v>
      </c>
      <c r="X1123" s="45">
        <v>22199</v>
      </c>
    </row>
    <row r="1124" spans="1:24" x14ac:dyDescent="0.25">
      <c r="A1124" s="33">
        <v>220250006891</v>
      </c>
      <c r="B1124" s="56" t="s">
        <v>526</v>
      </c>
      <c r="C1124" s="34">
        <v>45744</v>
      </c>
      <c r="D1124" s="33">
        <v>22025001079</v>
      </c>
      <c r="E1124" s="56" t="s">
        <v>1303</v>
      </c>
      <c r="F1124" s="35">
        <v>9.89</v>
      </c>
      <c r="G1124" s="56" t="s">
        <v>573</v>
      </c>
      <c r="H1124" s="56" t="s">
        <v>2594</v>
      </c>
      <c r="I1124" s="33">
        <v>300</v>
      </c>
      <c r="J1124" s="56" t="s">
        <v>356</v>
      </c>
      <c r="K1124" s="56" t="s">
        <v>356</v>
      </c>
      <c r="L1124" s="56" t="s">
        <v>367</v>
      </c>
      <c r="M1124" s="56" t="s">
        <v>354</v>
      </c>
      <c r="N1124" s="56" t="s">
        <v>355</v>
      </c>
      <c r="O1124" s="32" t="s">
        <v>309</v>
      </c>
      <c r="P1124" s="32" t="s">
        <v>265</v>
      </c>
      <c r="Q1124" s="45" t="s">
        <v>922</v>
      </c>
      <c r="R1124" s="32" t="s">
        <v>254</v>
      </c>
      <c r="S1124" s="45" t="s">
        <v>94</v>
      </c>
      <c r="T1124" s="42" t="str">
        <f>VLOOKUP(Tabla1[[#This Row],[AREA]],Hoja1!A:B,2,FALSE)</f>
        <v>06. Educación y cultura</v>
      </c>
      <c r="U1124" s="45" t="s">
        <v>170</v>
      </c>
      <c r="V1124" s="42" t="str">
        <f>VLOOKUP(Tabla1[[#This Row],[PROGRAMA]],Hoja1!A:B,2,FALSE)</f>
        <v>3232. Conservación y mantenimiento centros educación infantil y primaria</v>
      </c>
      <c r="W1124" s="45">
        <v>21</v>
      </c>
      <c r="X1124" s="45">
        <v>212</v>
      </c>
    </row>
    <row r="1125" spans="1:24" x14ac:dyDescent="0.25">
      <c r="A1125" s="33">
        <v>220250006271</v>
      </c>
      <c r="B1125" s="56" t="s">
        <v>526</v>
      </c>
      <c r="C1125" s="34">
        <v>45744</v>
      </c>
      <c r="D1125" s="33">
        <v>22025000731</v>
      </c>
      <c r="E1125" s="56" t="s">
        <v>1838</v>
      </c>
      <c r="F1125" s="35">
        <v>10.51</v>
      </c>
      <c r="G1125" s="56" t="s">
        <v>573</v>
      </c>
      <c r="H1125" s="56" t="s">
        <v>2595</v>
      </c>
      <c r="I1125" s="33">
        <v>300</v>
      </c>
      <c r="J1125" s="56" t="s">
        <v>356</v>
      </c>
      <c r="K1125" s="56" t="s">
        <v>356</v>
      </c>
      <c r="L1125" s="56" t="s">
        <v>367</v>
      </c>
      <c r="M1125" s="56" t="s">
        <v>354</v>
      </c>
      <c r="N1125" s="56" t="s">
        <v>355</v>
      </c>
      <c r="O1125" s="32" t="s">
        <v>309</v>
      </c>
      <c r="P1125" s="32" t="s">
        <v>265</v>
      </c>
      <c r="Q1125" s="45" t="s">
        <v>922</v>
      </c>
      <c r="R1125" s="32" t="s">
        <v>254</v>
      </c>
      <c r="S1125" s="45" t="s">
        <v>98</v>
      </c>
      <c r="T1125" s="42" t="str">
        <f>VLOOKUP(Tabla1[[#This Row],[AREA]],Hoja1!A:B,2,FALSE)</f>
        <v>10. Personas mayores, familia y servicios sociales</v>
      </c>
      <c r="U1125" s="45" t="s">
        <v>155</v>
      </c>
      <c r="V1125" s="42" t="str">
        <f>VLOOKUP(Tabla1[[#This Row],[PROGRAMA]],Hoja1!A:B,2,FALSE)</f>
        <v>2312. Iniciativas sociales</v>
      </c>
      <c r="W1125" s="45">
        <v>21</v>
      </c>
      <c r="X1125" s="45">
        <v>212</v>
      </c>
    </row>
    <row r="1126" spans="1:24" x14ac:dyDescent="0.25">
      <c r="A1126" s="33">
        <v>220250003705</v>
      </c>
      <c r="B1126" s="56" t="s">
        <v>526</v>
      </c>
      <c r="C1126" s="34">
        <v>45729</v>
      </c>
      <c r="D1126" s="33">
        <v>22025001070</v>
      </c>
      <c r="E1126" s="56" t="s">
        <v>1614</v>
      </c>
      <c r="F1126" s="35">
        <v>11.35</v>
      </c>
      <c r="G1126" s="56" t="s">
        <v>573</v>
      </c>
      <c r="H1126" s="56" t="s">
        <v>2596</v>
      </c>
      <c r="I1126" s="33">
        <v>300</v>
      </c>
      <c r="J1126" s="56" t="s">
        <v>356</v>
      </c>
      <c r="K1126" s="56" t="s">
        <v>356</v>
      </c>
      <c r="L1126" s="56" t="s">
        <v>367</v>
      </c>
      <c r="M1126" s="56" t="s">
        <v>354</v>
      </c>
      <c r="N1126" s="56" t="s">
        <v>355</v>
      </c>
      <c r="O1126" s="32" t="s">
        <v>309</v>
      </c>
      <c r="P1126" s="32" t="s">
        <v>265</v>
      </c>
      <c r="Q1126" s="45" t="s">
        <v>922</v>
      </c>
      <c r="R1126" s="32" t="s">
        <v>254</v>
      </c>
      <c r="S1126" s="45" t="s">
        <v>291</v>
      </c>
      <c r="T1126" s="42" t="str">
        <f>VLOOKUP(Tabla1[[#This Row],[AREA]],Hoja1!A:B,2,FALSE)</f>
        <v>11. Salud pública y seguridad ciudadana</v>
      </c>
      <c r="U1126" s="45" t="s">
        <v>164</v>
      </c>
      <c r="V1126" s="42" t="str">
        <f>VLOOKUP(Tabla1[[#This Row],[PROGRAMA]],Hoja1!A:B,2,FALSE)</f>
        <v>3111. Protección de la salubridad pública</v>
      </c>
      <c r="W1126" s="45">
        <v>22</v>
      </c>
      <c r="X1126" s="45">
        <v>22199</v>
      </c>
    </row>
    <row r="1127" spans="1:24" x14ac:dyDescent="0.25">
      <c r="A1127" s="33">
        <v>220250006463</v>
      </c>
      <c r="B1127" s="56" t="s">
        <v>526</v>
      </c>
      <c r="C1127" s="34">
        <v>45744</v>
      </c>
      <c r="D1127" s="33">
        <v>22025000920</v>
      </c>
      <c r="E1127" s="56" t="s">
        <v>1373</v>
      </c>
      <c r="F1127" s="35">
        <v>18.829999999999998</v>
      </c>
      <c r="G1127" s="56" t="s">
        <v>573</v>
      </c>
      <c r="H1127" s="56" t="s">
        <v>2597</v>
      </c>
      <c r="I1127" s="33">
        <v>300</v>
      </c>
      <c r="J1127" s="56" t="s">
        <v>356</v>
      </c>
      <c r="K1127" s="56" t="s">
        <v>356</v>
      </c>
      <c r="L1127" s="56" t="s">
        <v>367</v>
      </c>
      <c r="M1127" s="56" t="s">
        <v>354</v>
      </c>
      <c r="N1127" s="56" t="s">
        <v>355</v>
      </c>
      <c r="O1127" s="32" t="s">
        <v>309</v>
      </c>
      <c r="P1127" s="32" t="s">
        <v>265</v>
      </c>
      <c r="Q1127" s="45" t="s">
        <v>922</v>
      </c>
      <c r="R1127" s="32" t="s">
        <v>254</v>
      </c>
      <c r="S1127" s="45" t="s">
        <v>291</v>
      </c>
      <c r="T1127" s="42" t="str">
        <f>VLOOKUP(Tabla1[[#This Row],[AREA]],Hoja1!A:B,2,FALSE)</f>
        <v>11. Salud pública y seguridad ciudadana</v>
      </c>
      <c r="U1127" s="45" t="s">
        <v>129</v>
      </c>
      <c r="V1127" s="42" t="str">
        <f>VLOOKUP(Tabla1[[#This Row],[PROGRAMA]],Hoja1!A:B,2,FALSE)</f>
        <v>1321. Policía municipal</v>
      </c>
      <c r="W1127" s="45">
        <v>22</v>
      </c>
      <c r="X1127" s="45">
        <v>22199</v>
      </c>
    </row>
    <row r="1128" spans="1:24" x14ac:dyDescent="0.25">
      <c r="A1128" s="33">
        <v>220250003635</v>
      </c>
      <c r="B1128" s="56" t="s">
        <v>526</v>
      </c>
      <c r="C1128" s="34">
        <v>45729</v>
      </c>
      <c r="D1128" s="33">
        <v>22025001081</v>
      </c>
      <c r="E1128" s="56" t="s">
        <v>1727</v>
      </c>
      <c r="F1128" s="35">
        <v>32.72</v>
      </c>
      <c r="G1128" s="56" t="s">
        <v>573</v>
      </c>
      <c r="H1128" s="56" t="s">
        <v>2598</v>
      </c>
      <c r="I1128" s="33">
        <v>300</v>
      </c>
      <c r="J1128" s="56" t="s">
        <v>356</v>
      </c>
      <c r="K1128" s="56" t="s">
        <v>356</v>
      </c>
      <c r="L1128" s="56" t="s">
        <v>367</v>
      </c>
      <c r="M1128" s="56" t="s">
        <v>354</v>
      </c>
      <c r="N1128" s="56" t="s">
        <v>355</v>
      </c>
      <c r="O1128" s="32" t="s">
        <v>309</v>
      </c>
      <c r="P1128" s="32" t="s">
        <v>265</v>
      </c>
      <c r="Q1128" s="45" t="s">
        <v>922</v>
      </c>
      <c r="R1128" s="32" t="s">
        <v>254</v>
      </c>
      <c r="S1128" s="45" t="s">
        <v>94</v>
      </c>
      <c r="T1128" s="42" t="str">
        <f>VLOOKUP(Tabla1[[#This Row],[AREA]],Hoja1!A:B,2,FALSE)</f>
        <v>06. Educación y cultura</v>
      </c>
      <c r="U1128" s="45" t="s">
        <v>176</v>
      </c>
      <c r="V1128" s="42" t="str">
        <f>VLOOKUP(Tabla1[[#This Row],[PROGRAMA]],Hoja1!A:B,2,FALSE)</f>
        <v>3321. Bibliotecas públicas</v>
      </c>
      <c r="W1128" s="45">
        <v>21</v>
      </c>
      <c r="X1128" s="45">
        <v>212</v>
      </c>
    </row>
    <row r="1129" spans="1:24" x14ac:dyDescent="0.25">
      <c r="A1129" s="33">
        <v>220250006313</v>
      </c>
      <c r="B1129" s="56" t="s">
        <v>526</v>
      </c>
      <c r="C1129" s="34">
        <v>45744</v>
      </c>
      <c r="D1129" s="33">
        <v>22025001270</v>
      </c>
      <c r="E1129" s="56" t="s">
        <v>2310</v>
      </c>
      <c r="F1129" s="35">
        <v>34.840000000000003</v>
      </c>
      <c r="G1129" s="56" t="s">
        <v>573</v>
      </c>
      <c r="H1129" s="56" t="s">
        <v>2599</v>
      </c>
      <c r="I1129" s="33">
        <v>300</v>
      </c>
      <c r="J1129" s="56" t="s">
        <v>356</v>
      </c>
      <c r="K1129" s="56" t="s">
        <v>356</v>
      </c>
      <c r="L1129" s="56" t="s">
        <v>367</v>
      </c>
      <c r="M1129" s="56" t="s">
        <v>354</v>
      </c>
      <c r="N1129" s="56" t="s">
        <v>355</v>
      </c>
      <c r="O1129" s="32" t="s">
        <v>309</v>
      </c>
      <c r="P1129" s="32" t="s">
        <v>265</v>
      </c>
      <c r="Q1129" s="45" t="s">
        <v>922</v>
      </c>
      <c r="R1129" s="32" t="s">
        <v>254</v>
      </c>
      <c r="S1129" s="45" t="s">
        <v>95</v>
      </c>
      <c r="T1129" s="42" t="str">
        <f>VLOOKUP(Tabla1[[#This Row],[AREA]],Hoja1!A:B,2,FALSE)</f>
        <v>07. Medio ambiente</v>
      </c>
      <c r="U1129" s="45" t="s">
        <v>149</v>
      </c>
      <c r="V1129" s="42" t="str">
        <f>VLOOKUP(Tabla1[[#This Row],[PROGRAMA]],Hoja1!A:B,2,FALSE)</f>
        <v>1711. Parques y jardines</v>
      </c>
      <c r="W1129" s="45">
        <v>22</v>
      </c>
      <c r="X1129" s="45">
        <v>22199</v>
      </c>
    </row>
    <row r="1130" spans="1:24" x14ac:dyDescent="0.25">
      <c r="A1130" s="33">
        <v>220250003723</v>
      </c>
      <c r="B1130" s="56" t="s">
        <v>526</v>
      </c>
      <c r="C1130" s="34">
        <v>45729</v>
      </c>
      <c r="D1130" s="33">
        <v>22025001427</v>
      </c>
      <c r="E1130" s="56" t="s">
        <v>1682</v>
      </c>
      <c r="F1130" s="35">
        <v>38.33</v>
      </c>
      <c r="G1130" s="56" t="s">
        <v>573</v>
      </c>
      <c r="H1130" s="56" t="s">
        <v>715</v>
      </c>
      <c r="I1130" s="33">
        <v>300</v>
      </c>
      <c r="J1130" s="56" t="s">
        <v>356</v>
      </c>
      <c r="K1130" s="56" t="s">
        <v>356</v>
      </c>
      <c r="L1130" s="56" t="s">
        <v>367</v>
      </c>
      <c r="M1130" s="56" t="s">
        <v>354</v>
      </c>
      <c r="N1130" s="56" t="s">
        <v>355</v>
      </c>
      <c r="O1130" s="32" t="s">
        <v>309</v>
      </c>
      <c r="P1130" s="32" t="s">
        <v>265</v>
      </c>
      <c r="Q1130" s="45" t="s">
        <v>922</v>
      </c>
      <c r="R1130" s="32" t="s">
        <v>254</v>
      </c>
      <c r="S1130" s="45" t="s">
        <v>97</v>
      </c>
      <c r="T1130" s="42" t="str">
        <f>VLOOKUP(Tabla1[[#This Row],[AREA]],Hoja1!A:B,2,FALSE)</f>
        <v>09. Turismo, eventos y marca ciudad</v>
      </c>
      <c r="U1130" s="45" t="s">
        <v>199</v>
      </c>
      <c r="V1130" s="42" t="str">
        <f>VLOOKUP(Tabla1[[#This Row],[PROGRAMA]],Hoja1!A:B,2,FALSE)</f>
        <v>4321. Turismo</v>
      </c>
      <c r="W1130" s="45">
        <v>21</v>
      </c>
      <c r="X1130" s="45">
        <v>213</v>
      </c>
    </row>
    <row r="1131" spans="1:24" x14ac:dyDescent="0.25">
      <c r="A1131" s="33">
        <v>220250006429</v>
      </c>
      <c r="B1131" s="56" t="s">
        <v>526</v>
      </c>
      <c r="C1131" s="34">
        <v>45744</v>
      </c>
      <c r="D1131" s="33">
        <v>22025000920</v>
      </c>
      <c r="E1131" s="56" t="s">
        <v>1373</v>
      </c>
      <c r="F1131" s="35">
        <v>41.01</v>
      </c>
      <c r="G1131" s="56" t="s">
        <v>573</v>
      </c>
      <c r="H1131" s="56" t="s">
        <v>2600</v>
      </c>
      <c r="I1131" s="33">
        <v>300</v>
      </c>
      <c r="J1131" s="56" t="s">
        <v>356</v>
      </c>
      <c r="K1131" s="56" t="s">
        <v>356</v>
      </c>
      <c r="L1131" s="56" t="s">
        <v>367</v>
      </c>
      <c r="M1131" s="56" t="s">
        <v>354</v>
      </c>
      <c r="N1131" s="56" t="s">
        <v>355</v>
      </c>
      <c r="O1131" s="32" t="s">
        <v>309</v>
      </c>
      <c r="P1131" s="32" t="s">
        <v>265</v>
      </c>
      <c r="Q1131" s="45" t="s">
        <v>922</v>
      </c>
      <c r="R1131" s="32" t="s">
        <v>254</v>
      </c>
      <c r="S1131" s="45" t="s">
        <v>291</v>
      </c>
      <c r="T1131" s="42" t="str">
        <f>VLOOKUP(Tabla1[[#This Row],[AREA]],Hoja1!A:B,2,FALSE)</f>
        <v>11. Salud pública y seguridad ciudadana</v>
      </c>
      <c r="U1131" s="45" t="s">
        <v>129</v>
      </c>
      <c r="V1131" s="42" t="str">
        <f>VLOOKUP(Tabla1[[#This Row],[PROGRAMA]],Hoja1!A:B,2,FALSE)</f>
        <v>1321. Policía municipal</v>
      </c>
      <c r="W1131" s="45">
        <v>22</v>
      </c>
      <c r="X1131" s="45">
        <v>22199</v>
      </c>
    </row>
    <row r="1132" spans="1:24" x14ac:dyDescent="0.25">
      <c r="A1132" s="33">
        <v>220250006249</v>
      </c>
      <c r="B1132" s="56" t="s">
        <v>526</v>
      </c>
      <c r="C1132" s="34">
        <v>45744</v>
      </c>
      <c r="D1132" s="33">
        <v>22025000731</v>
      </c>
      <c r="E1132" s="56" t="s">
        <v>1838</v>
      </c>
      <c r="F1132" s="35">
        <v>41.41</v>
      </c>
      <c r="G1132" s="56" t="s">
        <v>573</v>
      </c>
      <c r="H1132" s="56" t="s">
        <v>2601</v>
      </c>
      <c r="I1132" s="33">
        <v>300</v>
      </c>
      <c r="J1132" s="56" t="s">
        <v>356</v>
      </c>
      <c r="K1132" s="56" t="s">
        <v>356</v>
      </c>
      <c r="L1132" s="56" t="s">
        <v>367</v>
      </c>
      <c r="M1132" s="56" t="s">
        <v>354</v>
      </c>
      <c r="N1132" s="56" t="s">
        <v>355</v>
      </c>
      <c r="O1132" s="32" t="s">
        <v>309</v>
      </c>
      <c r="P1132" s="32" t="s">
        <v>265</v>
      </c>
      <c r="Q1132" s="45" t="s">
        <v>922</v>
      </c>
      <c r="R1132" s="32" t="s">
        <v>254</v>
      </c>
      <c r="S1132" s="45" t="s">
        <v>98</v>
      </c>
      <c r="T1132" s="42" t="str">
        <f>VLOOKUP(Tabla1[[#This Row],[AREA]],Hoja1!A:B,2,FALSE)</f>
        <v>10. Personas mayores, familia y servicios sociales</v>
      </c>
      <c r="U1132" s="45" t="s">
        <v>155</v>
      </c>
      <c r="V1132" s="42" t="str">
        <f>VLOOKUP(Tabla1[[#This Row],[PROGRAMA]],Hoja1!A:B,2,FALSE)</f>
        <v>2312. Iniciativas sociales</v>
      </c>
      <c r="W1132" s="45">
        <v>21</v>
      </c>
      <c r="X1132" s="45">
        <v>212</v>
      </c>
    </row>
    <row r="1133" spans="1:24" x14ac:dyDescent="0.25">
      <c r="A1133" s="33">
        <v>220250006877</v>
      </c>
      <c r="B1133" s="56" t="s">
        <v>526</v>
      </c>
      <c r="C1133" s="34">
        <v>45744</v>
      </c>
      <c r="D1133" s="33">
        <v>22025000920</v>
      </c>
      <c r="E1133" s="56" t="s">
        <v>1373</v>
      </c>
      <c r="F1133" s="35">
        <v>49.57</v>
      </c>
      <c r="G1133" s="56" t="s">
        <v>573</v>
      </c>
      <c r="H1133" s="56" t="s">
        <v>2602</v>
      </c>
      <c r="I1133" s="33">
        <v>300</v>
      </c>
      <c r="J1133" s="56" t="s">
        <v>356</v>
      </c>
      <c r="K1133" s="56" t="s">
        <v>356</v>
      </c>
      <c r="L1133" s="56" t="s">
        <v>367</v>
      </c>
      <c r="M1133" s="56" t="s">
        <v>354</v>
      </c>
      <c r="N1133" s="56" t="s">
        <v>355</v>
      </c>
      <c r="O1133" s="32" t="s">
        <v>309</v>
      </c>
      <c r="P1133" s="32" t="s">
        <v>265</v>
      </c>
      <c r="Q1133" s="45" t="s">
        <v>922</v>
      </c>
      <c r="R1133" s="32" t="s">
        <v>254</v>
      </c>
      <c r="S1133" s="45" t="s">
        <v>291</v>
      </c>
      <c r="T1133" s="42" t="str">
        <f>VLOOKUP(Tabla1[[#This Row],[AREA]],Hoja1!A:B,2,FALSE)</f>
        <v>11. Salud pública y seguridad ciudadana</v>
      </c>
      <c r="U1133" s="45" t="s">
        <v>129</v>
      </c>
      <c r="V1133" s="42" t="str">
        <f>VLOOKUP(Tabla1[[#This Row],[PROGRAMA]],Hoja1!A:B,2,FALSE)</f>
        <v>1321. Policía municipal</v>
      </c>
      <c r="W1133" s="45">
        <v>22</v>
      </c>
      <c r="X1133" s="45">
        <v>22199</v>
      </c>
    </row>
    <row r="1134" spans="1:24" x14ac:dyDescent="0.25">
      <c r="A1134" s="33">
        <v>220250006883</v>
      </c>
      <c r="B1134" s="56" t="s">
        <v>526</v>
      </c>
      <c r="C1134" s="34">
        <v>45744</v>
      </c>
      <c r="D1134" s="33">
        <v>22025001079</v>
      </c>
      <c r="E1134" s="56" t="s">
        <v>1303</v>
      </c>
      <c r="F1134" s="35">
        <v>49.62</v>
      </c>
      <c r="G1134" s="56" t="s">
        <v>573</v>
      </c>
      <c r="H1134" s="56" t="s">
        <v>2603</v>
      </c>
      <c r="I1134" s="33">
        <v>300</v>
      </c>
      <c r="J1134" s="56" t="s">
        <v>356</v>
      </c>
      <c r="K1134" s="56" t="s">
        <v>356</v>
      </c>
      <c r="L1134" s="56" t="s">
        <v>367</v>
      </c>
      <c r="M1134" s="56" t="s">
        <v>354</v>
      </c>
      <c r="N1134" s="56" t="s">
        <v>355</v>
      </c>
      <c r="O1134" s="32" t="s">
        <v>309</v>
      </c>
      <c r="P1134" s="32" t="s">
        <v>265</v>
      </c>
      <c r="Q1134" s="45" t="s">
        <v>922</v>
      </c>
      <c r="R1134" s="32" t="s">
        <v>254</v>
      </c>
      <c r="S1134" s="45" t="s">
        <v>94</v>
      </c>
      <c r="T1134" s="42" t="str">
        <f>VLOOKUP(Tabla1[[#This Row],[AREA]],Hoja1!A:B,2,FALSE)</f>
        <v>06. Educación y cultura</v>
      </c>
      <c r="U1134" s="45" t="s">
        <v>170</v>
      </c>
      <c r="V1134" s="42" t="str">
        <f>VLOOKUP(Tabla1[[#This Row],[PROGRAMA]],Hoja1!A:B,2,FALSE)</f>
        <v>3232. Conservación y mantenimiento centros educación infantil y primaria</v>
      </c>
      <c r="W1134" s="45">
        <v>21</v>
      </c>
      <c r="X1134" s="45">
        <v>212</v>
      </c>
    </row>
    <row r="1135" spans="1:24" x14ac:dyDescent="0.25">
      <c r="A1135" s="33">
        <v>220250003749</v>
      </c>
      <c r="B1135" s="56" t="s">
        <v>526</v>
      </c>
      <c r="C1135" s="34">
        <v>45729</v>
      </c>
      <c r="D1135" s="33">
        <v>22025000769</v>
      </c>
      <c r="E1135" s="56" t="s">
        <v>1623</v>
      </c>
      <c r="F1135" s="35">
        <v>67.31</v>
      </c>
      <c r="G1135" s="56" t="s">
        <v>573</v>
      </c>
      <c r="H1135" s="56" t="s">
        <v>2604</v>
      </c>
      <c r="I1135" s="33">
        <v>300</v>
      </c>
      <c r="J1135" s="56" t="s">
        <v>356</v>
      </c>
      <c r="K1135" s="56" t="s">
        <v>356</v>
      </c>
      <c r="L1135" s="56" t="s">
        <v>367</v>
      </c>
      <c r="M1135" s="56" t="s">
        <v>354</v>
      </c>
      <c r="N1135" s="56" t="s">
        <v>355</v>
      </c>
      <c r="O1135" s="32" t="s">
        <v>309</v>
      </c>
      <c r="P1135" s="32" t="s">
        <v>265</v>
      </c>
      <c r="Q1135" s="45" t="s">
        <v>922</v>
      </c>
      <c r="R1135" s="32" t="s">
        <v>254</v>
      </c>
      <c r="S1135" s="45" t="s">
        <v>291</v>
      </c>
      <c r="T1135" s="42" t="str">
        <f>VLOOKUP(Tabla1[[#This Row],[AREA]],Hoja1!A:B,2,FALSE)</f>
        <v>11. Salud pública y seguridad ciudadana</v>
      </c>
      <c r="U1135" s="45" t="s">
        <v>135</v>
      </c>
      <c r="V1135" s="42" t="str">
        <f>VLOOKUP(Tabla1[[#This Row],[PROGRAMA]],Hoja1!A:B,2,FALSE)</f>
        <v>1361. Prevención y extinción de incencios</v>
      </c>
      <c r="W1135" s="45">
        <v>22</v>
      </c>
      <c r="X1135" s="45">
        <v>22199</v>
      </c>
    </row>
    <row r="1136" spans="1:24" x14ac:dyDescent="0.25">
      <c r="A1136" s="33">
        <v>220250006595</v>
      </c>
      <c r="B1136" s="56" t="s">
        <v>526</v>
      </c>
      <c r="C1136" s="34">
        <v>45744</v>
      </c>
      <c r="D1136" s="33">
        <v>22025001274</v>
      </c>
      <c r="E1136" s="56" t="s">
        <v>1612</v>
      </c>
      <c r="F1136" s="35">
        <v>71.510000000000005</v>
      </c>
      <c r="G1136" s="56" t="s">
        <v>573</v>
      </c>
      <c r="H1136" s="56" t="s">
        <v>2605</v>
      </c>
      <c r="I1136" s="33">
        <v>300</v>
      </c>
      <c r="J1136" s="56" t="s">
        <v>356</v>
      </c>
      <c r="K1136" s="56" t="s">
        <v>356</v>
      </c>
      <c r="L1136" s="56" t="s">
        <v>357</v>
      </c>
      <c r="M1136" s="56" t="s">
        <v>354</v>
      </c>
      <c r="N1136" s="56" t="s">
        <v>355</v>
      </c>
      <c r="O1136" s="32" t="s">
        <v>309</v>
      </c>
      <c r="P1136" s="32" t="s">
        <v>265</v>
      </c>
      <c r="Q1136" s="45" t="s">
        <v>922</v>
      </c>
      <c r="R1136" s="32" t="s">
        <v>254</v>
      </c>
      <c r="S1136" s="45" t="s">
        <v>95</v>
      </c>
      <c r="T1136" s="42" t="str">
        <f>VLOOKUP(Tabla1[[#This Row],[AREA]],Hoja1!A:B,2,FALSE)</f>
        <v>07. Medio ambiente</v>
      </c>
      <c r="U1136" s="45" t="s">
        <v>149</v>
      </c>
      <c r="V1136" s="42" t="str">
        <f>VLOOKUP(Tabla1[[#This Row],[PROGRAMA]],Hoja1!A:B,2,FALSE)</f>
        <v>1711. Parques y jardines</v>
      </c>
      <c r="W1136" s="45">
        <v>21</v>
      </c>
      <c r="X1136" s="45">
        <v>213</v>
      </c>
    </row>
    <row r="1137" spans="1:24" x14ac:dyDescent="0.25">
      <c r="A1137" s="33">
        <v>220250006327</v>
      </c>
      <c r="B1137" s="56" t="s">
        <v>526</v>
      </c>
      <c r="C1137" s="34">
        <v>45744</v>
      </c>
      <c r="D1137" s="33">
        <v>22025001270</v>
      </c>
      <c r="E1137" s="56" t="s">
        <v>2310</v>
      </c>
      <c r="F1137" s="35">
        <v>115.3</v>
      </c>
      <c r="G1137" s="56" t="s">
        <v>573</v>
      </c>
      <c r="H1137" s="56" t="s">
        <v>2606</v>
      </c>
      <c r="I1137" s="33">
        <v>300</v>
      </c>
      <c r="J1137" s="56" t="s">
        <v>356</v>
      </c>
      <c r="K1137" s="56" t="s">
        <v>356</v>
      </c>
      <c r="L1137" s="56" t="s">
        <v>367</v>
      </c>
      <c r="M1137" s="56" t="s">
        <v>354</v>
      </c>
      <c r="N1137" s="56" t="s">
        <v>355</v>
      </c>
      <c r="O1137" s="32" t="s">
        <v>309</v>
      </c>
      <c r="P1137" s="32" t="s">
        <v>265</v>
      </c>
      <c r="Q1137" s="45" t="s">
        <v>922</v>
      </c>
      <c r="R1137" s="32" t="s">
        <v>254</v>
      </c>
      <c r="S1137" s="45" t="s">
        <v>95</v>
      </c>
      <c r="T1137" s="42" t="str">
        <f>VLOOKUP(Tabla1[[#This Row],[AREA]],Hoja1!A:B,2,FALSE)</f>
        <v>07. Medio ambiente</v>
      </c>
      <c r="U1137" s="45" t="s">
        <v>149</v>
      </c>
      <c r="V1137" s="42" t="str">
        <f>VLOOKUP(Tabla1[[#This Row],[PROGRAMA]],Hoja1!A:B,2,FALSE)</f>
        <v>1711. Parques y jardines</v>
      </c>
      <c r="W1137" s="45">
        <v>22</v>
      </c>
      <c r="X1137" s="45">
        <v>22199</v>
      </c>
    </row>
    <row r="1138" spans="1:24" x14ac:dyDescent="0.25">
      <c r="A1138" s="33">
        <v>220250006321</v>
      </c>
      <c r="B1138" s="56" t="s">
        <v>526</v>
      </c>
      <c r="C1138" s="34">
        <v>45744</v>
      </c>
      <c r="D1138" s="33">
        <v>22025001270</v>
      </c>
      <c r="E1138" s="56" t="s">
        <v>2310</v>
      </c>
      <c r="F1138" s="35">
        <v>122.32</v>
      </c>
      <c r="G1138" s="56" t="s">
        <v>573</v>
      </c>
      <c r="H1138" s="56" t="s">
        <v>2607</v>
      </c>
      <c r="I1138" s="33">
        <v>300</v>
      </c>
      <c r="J1138" s="56" t="s">
        <v>356</v>
      </c>
      <c r="K1138" s="56" t="s">
        <v>356</v>
      </c>
      <c r="L1138" s="56" t="s">
        <v>367</v>
      </c>
      <c r="M1138" s="56" t="s">
        <v>354</v>
      </c>
      <c r="N1138" s="56" t="s">
        <v>355</v>
      </c>
      <c r="O1138" s="32" t="s">
        <v>309</v>
      </c>
      <c r="P1138" s="32" t="s">
        <v>265</v>
      </c>
      <c r="Q1138" s="45" t="s">
        <v>922</v>
      </c>
      <c r="R1138" s="32" t="s">
        <v>254</v>
      </c>
      <c r="S1138" s="45" t="s">
        <v>95</v>
      </c>
      <c r="T1138" s="42" t="str">
        <f>VLOOKUP(Tabla1[[#This Row],[AREA]],Hoja1!A:B,2,FALSE)</f>
        <v>07. Medio ambiente</v>
      </c>
      <c r="U1138" s="45" t="s">
        <v>149</v>
      </c>
      <c r="V1138" s="42" t="str">
        <f>VLOOKUP(Tabla1[[#This Row],[PROGRAMA]],Hoja1!A:B,2,FALSE)</f>
        <v>1711. Parques y jardines</v>
      </c>
      <c r="W1138" s="45">
        <v>22</v>
      </c>
      <c r="X1138" s="45">
        <v>22199</v>
      </c>
    </row>
    <row r="1139" spans="1:24" x14ac:dyDescent="0.25">
      <c r="A1139" s="33">
        <v>220250006279</v>
      </c>
      <c r="B1139" s="56" t="s">
        <v>526</v>
      </c>
      <c r="C1139" s="34">
        <v>45744</v>
      </c>
      <c r="D1139" s="33">
        <v>22025001135</v>
      </c>
      <c r="E1139" s="56" t="s">
        <v>2608</v>
      </c>
      <c r="F1139" s="35">
        <v>142.43</v>
      </c>
      <c r="G1139" s="56" t="s">
        <v>573</v>
      </c>
      <c r="H1139" s="56" t="s">
        <v>2609</v>
      </c>
      <c r="I1139" s="33">
        <v>300</v>
      </c>
      <c r="J1139" s="56" t="s">
        <v>356</v>
      </c>
      <c r="K1139" s="56" t="s">
        <v>356</v>
      </c>
      <c r="L1139" s="56" t="s">
        <v>367</v>
      </c>
      <c r="M1139" s="56" t="s">
        <v>354</v>
      </c>
      <c r="N1139" s="56" t="s">
        <v>355</v>
      </c>
      <c r="O1139" s="32" t="s">
        <v>309</v>
      </c>
      <c r="P1139" s="32" t="s">
        <v>265</v>
      </c>
      <c r="Q1139" s="45" t="s">
        <v>922</v>
      </c>
      <c r="R1139" s="32" t="s">
        <v>254</v>
      </c>
      <c r="S1139" s="45" t="s">
        <v>89</v>
      </c>
      <c r="T1139" s="42" t="str">
        <f>VLOOKUP(Tabla1[[#This Row],[AREA]],Hoja1!A:B,2,FALSE)</f>
        <v>01. Alcaldía</v>
      </c>
      <c r="U1139" s="45" t="s">
        <v>294</v>
      </c>
      <c r="V1139" s="42" t="str">
        <f>VLOOKUP(Tabla1[[#This Row],[PROGRAMA]],Hoja1!A:B,2,FALSE)</f>
        <v>4331. Desarrollo empresarial</v>
      </c>
      <c r="W1139" s="45">
        <v>21</v>
      </c>
      <c r="X1139" s="45">
        <v>212</v>
      </c>
    </row>
    <row r="1140" spans="1:24" x14ac:dyDescent="0.25">
      <c r="A1140" s="33">
        <v>220250006897</v>
      </c>
      <c r="B1140" s="56" t="s">
        <v>526</v>
      </c>
      <c r="C1140" s="34">
        <v>45744</v>
      </c>
      <c r="D1140" s="33">
        <v>22025001079</v>
      </c>
      <c r="E1140" s="56" t="s">
        <v>1303</v>
      </c>
      <c r="F1140" s="35">
        <v>247.63</v>
      </c>
      <c r="G1140" s="56" t="s">
        <v>573</v>
      </c>
      <c r="H1140" s="56" t="s">
        <v>2610</v>
      </c>
      <c r="I1140" s="33">
        <v>300</v>
      </c>
      <c r="J1140" s="56" t="s">
        <v>356</v>
      </c>
      <c r="K1140" s="56" t="s">
        <v>356</v>
      </c>
      <c r="L1140" s="56" t="s">
        <v>367</v>
      </c>
      <c r="M1140" s="56" t="s">
        <v>354</v>
      </c>
      <c r="N1140" s="56" t="s">
        <v>355</v>
      </c>
      <c r="O1140" s="32" t="s">
        <v>309</v>
      </c>
      <c r="P1140" s="32" t="s">
        <v>265</v>
      </c>
      <c r="Q1140" s="45" t="s">
        <v>922</v>
      </c>
      <c r="R1140" s="32" t="s">
        <v>254</v>
      </c>
      <c r="S1140" s="45" t="s">
        <v>94</v>
      </c>
      <c r="T1140" s="42" t="str">
        <f>VLOOKUP(Tabla1[[#This Row],[AREA]],Hoja1!A:B,2,FALSE)</f>
        <v>06. Educación y cultura</v>
      </c>
      <c r="U1140" s="45" t="s">
        <v>170</v>
      </c>
      <c r="V1140" s="42" t="str">
        <f>VLOOKUP(Tabla1[[#This Row],[PROGRAMA]],Hoja1!A:B,2,FALSE)</f>
        <v>3232. Conservación y mantenimiento centros educación infantil y primaria</v>
      </c>
      <c r="W1140" s="45">
        <v>21</v>
      </c>
      <c r="X1140" s="45">
        <v>212</v>
      </c>
    </row>
    <row r="1141" spans="1:24" x14ac:dyDescent="0.25">
      <c r="A1141" s="33">
        <v>220250006687</v>
      </c>
      <c r="B1141" s="56" t="s">
        <v>526</v>
      </c>
      <c r="C1141" s="34">
        <v>45744</v>
      </c>
      <c r="D1141" s="33">
        <v>22025001270</v>
      </c>
      <c r="E1141" s="56" t="s">
        <v>2310</v>
      </c>
      <c r="F1141" s="35">
        <v>317.92</v>
      </c>
      <c r="G1141" s="56" t="s">
        <v>573</v>
      </c>
      <c r="H1141" s="56" t="s">
        <v>2611</v>
      </c>
      <c r="I1141" s="33">
        <v>300</v>
      </c>
      <c r="J1141" s="56" t="s">
        <v>356</v>
      </c>
      <c r="K1141" s="56" t="s">
        <v>356</v>
      </c>
      <c r="L1141" s="56" t="s">
        <v>367</v>
      </c>
      <c r="M1141" s="56" t="s">
        <v>354</v>
      </c>
      <c r="N1141" s="56" t="s">
        <v>355</v>
      </c>
      <c r="O1141" s="32" t="s">
        <v>309</v>
      </c>
      <c r="P1141" s="32" t="s">
        <v>265</v>
      </c>
      <c r="Q1141" s="45" t="s">
        <v>922</v>
      </c>
      <c r="R1141" s="32" t="s">
        <v>254</v>
      </c>
      <c r="S1141" s="45" t="s">
        <v>95</v>
      </c>
      <c r="T1141" s="42" t="str">
        <f>VLOOKUP(Tabla1[[#This Row],[AREA]],Hoja1!A:B,2,FALSE)</f>
        <v>07. Medio ambiente</v>
      </c>
      <c r="U1141" s="45" t="s">
        <v>149</v>
      </c>
      <c r="V1141" s="42" t="str">
        <f>VLOOKUP(Tabla1[[#This Row],[PROGRAMA]],Hoja1!A:B,2,FALSE)</f>
        <v>1711. Parques y jardines</v>
      </c>
      <c r="W1141" s="45">
        <v>22</v>
      </c>
      <c r="X1141" s="45">
        <v>22199</v>
      </c>
    </row>
    <row r="1142" spans="1:24" x14ac:dyDescent="0.25">
      <c r="A1142" s="33">
        <v>220250006553</v>
      </c>
      <c r="B1142" s="56" t="s">
        <v>526</v>
      </c>
      <c r="C1142" s="34">
        <v>45744</v>
      </c>
      <c r="D1142" s="33">
        <v>22025000769</v>
      </c>
      <c r="E1142" s="56" t="s">
        <v>1623</v>
      </c>
      <c r="F1142" s="35">
        <v>326.23</v>
      </c>
      <c r="G1142" s="56" t="s">
        <v>573</v>
      </c>
      <c r="H1142" s="56" t="s">
        <v>2612</v>
      </c>
      <c r="I1142" s="33">
        <v>300</v>
      </c>
      <c r="J1142" s="56" t="s">
        <v>356</v>
      </c>
      <c r="K1142" s="56" t="s">
        <v>356</v>
      </c>
      <c r="L1142" s="56" t="s">
        <v>367</v>
      </c>
      <c r="M1142" s="56" t="s">
        <v>354</v>
      </c>
      <c r="N1142" s="56" t="s">
        <v>355</v>
      </c>
      <c r="O1142" s="32" t="s">
        <v>309</v>
      </c>
      <c r="P1142" s="32" t="s">
        <v>265</v>
      </c>
      <c r="Q1142" s="45" t="s">
        <v>922</v>
      </c>
      <c r="R1142" s="32" t="s">
        <v>254</v>
      </c>
      <c r="S1142" s="45" t="s">
        <v>291</v>
      </c>
      <c r="T1142" s="42" t="str">
        <f>VLOOKUP(Tabla1[[#This Row],[AREA]],Hoja1!A:B,2,FALSE)</f>
        <v>11. Salud pública y seguridad ciudadana</v>
      </c>
      <c r="U1142" s="45" t="s">
        <v>135</v>
      </c>
      <c r="V1142" s="42" t="str">
        <f>VLOOKUP(Tabla1[[#This Row],[PROGRAMA]],Hoja1!A:B,2,FALSE)</f>
        <v>1361. Prevención y extinción de incencios</v>
      </c>
      <c r="W1142" s="45">
        <v>22</v>
      </c>
      <c r="X1142" s="45">
        <v>22199</v>
      </c>
    </row>
    <row r="1143" spans="1:24" x14ac:dyDescent="0.25">
      <c r="A1143" s="33">
        <v>220250006551</v>
      </c>
      <c r="B1143" s="56" t="s">
        <v>526</v>
      </c>
      <c r="C1143" s="34">
        <v>45744</v>
      </c>
      <c r="D1143" s="33">
        <v>22025000769</v>
      </c>
      <c r="E1143" s="56" t="s">
        <v>1623</v>
      </c>
      <c r="F1143" s="35">
        <v>346.3</v>
      </c>
      <c r="G1143" s="56" t="s">
        <v>573</v>
      </c>
      <c r="H1143" s="56" t="s">
        <v>2613</v>
      </c>
      <c r="I1143" s="33">
        <v>300</v>
      </c>
      <c r="J1143" s="56" t="s">
        <v>356</v>
      </c>
      <c r="K1143" s="56" t="s">
        <v>356</v>
      </c>
      <c r="L1143" s="56" t="s">
        <v>367</v>
      </c>
      <c r="M1143" s="56" t="s">
        <v>354</v>
      </c>
      <c r="N1143" s="56" t="s">
        <v>355</v>
      </c>
      <c r="O1143" s="32" t="s">
        <v>309</v>
      </c>
      <c r="P1143" s="32" t="s">
        <v>265</v>
      </c>
      <c r="Q1143" s="45" t="s">
        <v>922</v>
      </c>
      <c r="R1143" s="32" t="s">
        <v>254</v>
      </c>
      <c r="S1143" s="45" t="s">
        <v>291</v>
      </c>
      <c r="T1143" s="42" t="str">
        <f>VLOOKUP(Tabla1[[#This Row],[AREA]],Hoja1!A:B,2,FALSE)</f>
        <v>11. Salud pública y seguridad ciudadana</v>
      </c>
      <c r="U1143" s="45" t="s">
        <v>135</v>
      </c>
      <c r="V1143" s="42" t="str">
        <f>VLOOKUP(Tabla1[[#This Row],[PROGRAMA]],Hoja1!A:B,2,FALSE)</f>
        <v>1361. Prevención y extinción de incencios</v>
      </c>
      <c r="W1143" s="45">
        <v>22</v>
      </c>
      <c r="X1143" s="45">
        <v>22199</v>
      </c>
    </row>
    <row r="1144" spans="1:24" x14ac:dyDescent="0.25">
      <c r="A1144" s="33">
        <v>220250006291</v>
      </c>
      <c r="B1144" s="56" t="s">
        <v>526</v>
      </c>
      <c r="C1144" s="34">
        <v>45744</v>
      </c>
      <c r="D1144" s="33">
        <v>22025001270</v>
      </c>
      <c r="E1144" s="56" t="s">
        <v>2310</v>
      </c>
      <c r="F1144" s="35">
        <v>364.38</v>
      </c>
      <c r="G1144" s="56" t="s">
        <v>573</v>
      </c>
      <c r="H1144" s="56" t="s">
        <v>2614</v>
      </c>
      <c r="I1144" s="33">
        <v>300</v>
      </c>
      <c r="J1144" s="56" t="s">
        <v>356</v>
      </c>
      <c r="K1144" s="56" t="s">
        <v>356</v>
      </c>
      <c r="L1144" s="56" t="s">
        <v>367</v>
      </c>
      <c r="M1144" s="56" t="s">
        <v>354</v>
      </c>
      <c r="N1144" s="56" t="s">
        <v>355</v>
      </c>
      <c r="O1144" s="32" t="s">
        <v>309</v>
      </c>
      <c r="P1144" s="32" t="s">
        <v>265</v>
      </c>
      <c r="Q1144" s="45" t="s">
        <v>922</v>
      </c>
      <c r="R1144" s="32" t="s">
        <v>254</v>
      </c>
      <c r="S1144" s="45" t="s">
        <v>95</v>
      </c>
      <c r="T1144" s="42" t="str">
        <f>VLOOKUP(Tabla1[[#This Row],[AREA]],Hoja1!A:B,2,FALSE)</f>
        <v>07. Medio ambiente</v>
      </c>
      <c r="U1144" s="45" t="s">
        <v>149</v>
      </c>
      <c r="V1144" s="42" t="str">
        <f>VLOOKUP(Tabla1[[#This Row],[PROGRAMA]],Hoja1!A:B,2,FALSE)</f>
        <v>1711. Parques y jardines</v>
      </c>
      <c r="W1144" s="45">
        <v>22</v>
      </c>
      <c r="X1144" s="45">
        <v>22199</v>
      </c>
    </row>
    <row r="1145" spans="1:24" x14ac:dyDescent="0.25">
      <c r="A1145" s="33">
        <v>220250006655</v>
      </c>
      <c r="B1145" s="56" t="s">
        <v>526</v>
      </c>
      <c r="C1145" s="34">
        <v>45744</v>
      </c>
      <c r="D1145" s="33">
        <v>22025001274</v>
      </c>
      <c r="E1145" s="56" t="s">
        <v>1612</v>
      </c>
      <c r="F1145" s="35">
        <v>374.18</v>
      </c>
      <c r="G1145" s="56" t="s">
        <v>573</v>
      </c>
      <c r="H1145" s="56" t="s">
        <v>2615</v>
      </c>
      <c r="I1145" s="33">
        <v>300</v>
      </c>
      <c r="J1145" s="56" t="s">
        <v>356</v>
      </c>
      <c r="K1145" s="56" t="s">
        <v>356</v>
      </c>
      <c r="L1145" s="56" t="s">
        <v>357</v>
      </c>
      <c r="M1145" s="56" t="s">
        <v>354</v>
      </c>
      <c r="N1145" s="56" t="s">
        <v>355</v>
      </c>
      <c r="O1145" s="32" t="s">
        <v>309</v>
      </c>
      <c r="P1145" s="32" t="s">
        <v>265</v>
      </c>
      <c r="Q1145" s="45" t="s">
        <v>922</v>
      </c>
      <c r="R1145" s="32" t="s">
        <v>254</v>
      </c>
      <c r="S1145" s="45" t="s">
        <v>95</v>
      </c>
      <c r="T1145" s="42" t="str">
        <f>VLOOKUP(Tabla1[[#This Row],[AREA]],Hoja1!A:B,2,FALSE)</f>
        <v>07. Medio ambiente</v>
      </c>
      <c r="U1145" s="45" t="s">
        <v>149</v>
      </c>
      <c r="V1145" s="42" t="str">
        <f>VLOOKUP(Tabla1[[#This Row],[PROGRAMA]],Hoja1!A:B,2,FALSE)</f>
        <v>1711. Parques y jardines</v>
      </c>
      <c r="W1145" s="45">
        <v>21</v>
      </c>
      <c r="X1145" s="45">
        <v>213</v>
      </c>
    </row>
    <row r="1146" spans="1:24" x14ac:dyDescent="0.25">
      <c r="A1146" s="33">
        <v>220250006289</v>
      </c>
      <c r="B1146" s="56" t="s">
        <v>526</v>
      </c>
      <c r="C1146" s="34">
        <v>45744</v>
      </c>
      <c r="D1146" s="33">
        <v>22025001270</v>
      </c>
      <c r="E1146" s="56" t="s">
        <v>2310</v>
      </c>
      <c r="F1146" s="35">
        <v>663.19</v>
      </c>
      <c r="G1146" s="56" t="s">
        <v>573</v>
      </c>
      <c r="H1146" s="56" t="s">
        <v>2616</v>
      </c>
      <c r="I1146" s="33">
        <v>300</v>
      </c>
      <c r="J1146" s="56" t="s">
        <v>356</v>
      </c>
      <c r="K1146" s="56" t="s">
        <v>356</v>
      </c>
      <c r="L1146" s="56" t="s">
        <v>367</v>
      </c>
      <c r="M1146" s="56" t="s">
        <v>354</v>
      </c>
      <c r="N1146" s="56" t="s">
        <v>355</v>
      </c>
      <c r="O1146" s="32" t="s">
        <v>309</v>
      </c>
      <c r="P1146" s="32" t="s">
        <v>265</v>
      </c>
      <c r="Q1146" s="45" t="s">
        <v>922</v>
      </c>
      <c r="R1146" s="32" t="s">
        <v>254</v>
      </c>
      <c r="S1146" s="45" t="s">
        <v>95</v>
      </c>
      <c r="T1146" s="42" t="str">
        <f>VLOOKUP(Tabla1[[#This Row],[AREA]],Hoja1!A:B,2,FALSE)</f>
        <v>07. Medio ambiente</v>
      </c>
      <c r="U1146" s="45" t="s">
        <v>149</v>
      </c>
      <c r="V1146" s="42" t="str">
        <f>VLOOKUP(Tabla1[[#This Row],[PROGRAMA]],Hoja1!A:B,2,FALSE)</f>
        <v>1711. Parques y jardines</v>
      </c>
      <c r="W1146" s="45">
        <v>22</v>
      </c>
      <c r="X1146" s="45">
        <v>22199</v>
      </c>
    </row>
    <row r="1147" spans="1:24" x14ac:dyDescent="0.25">
      <c r="A1147" s="33">
        <v>220250006599</v>
      </c>
      <c r="B1147" s="56" t="s">
        <v>526</v>
      </c>
      <c r="C1147" s="34">
        <v>45744</v>
      </c>
      <c r="D1147" s="33">
        <v>22025001274</v>
      </c>
      <c r="E1147" s="56" t="s">
        <v>1612</v>
      </c>
      <c r="F1147" s="35">
        <v>736.15</v>
      </c>
      <c r="G1147" s="56" t="s">
        <v>573</v>
      </c>
      <c r="H1147" s="56" t="s">
        <v>2617</v>
      </c>
      <c r="I1147" s="33">
        <v>300</v>
      </c>
      <c r="J1147" s="56" t="s">
        <v>356</v>
      </c>
      <c r="K1147" s="56" t="s">
        <v>356</v>
      </c>
      <c r="L1147" s="56" t="s">
        <v>357</v>
      </c>
      <c r="M1147" s="56" t="s">
        <v>354</v>
      </c>
      <c r="N1147" s="56" t="s">
        <v>355</v>
      </c>
      <c r="O1147" s="32" t="s">
        <v>309</v>
      </c>
      <c r="P1147" s="32" t="s">
        <v>265</v>
      </c>
      <c r="Q1147" s="45" t="s">
        <v>922</v>
      </c>
      <c r="R1147" s="32" t="s">
        <v>254</v>
      </c>
      <c r="S1147" s="45" t="s">
        <v>95</v>
      </c>
      <c r="T1147" s="42" t="str">
        <f>VLOOKUP(Tabla1[[#This Row],[AREA]],Hoja1!A:B,2,FALSE)</f>
        <v>07. Medio ambiente</v>
      </c>
      <c r="U1147" s="45" t="s">
        <v>149</v>
      </c>
      <c r="V1147" s="42" t="str">
        <f>VLOOKUP(Tabla1[[#This Row],[PROGRAMA]],Hoja1!A:B,2,FALSE)</f>
        <v>1711. Parques y jardines</v>
      </c>
      <c r="W1147" s="45">
        <v>21</v>
      </c>
      <c r="X1147" s="45">
        <v>213</v>
      </c>
    </row>
    <row r="1148" spans="1:24" x14ac:dyDescent="0.25">
      <c r="A1148" s="33">
        <v>220249000648</v>
      </c>
      <c r="B1148" s="56" t="s">
        <v>349</v>
      </c>
      <c r="C1148" s="34">
        <v>45658</v>
      </c>
      <c r="D1148" s="33">
        <v>22025002306</v>
      </c>
      <c r="E1148" s="56" t="s">
        <v>2530</v>
      </c>
      <c r="F1148" s="35">
        <v>1102.67</v>
      </c>
      <c r="G1148" s="56" t="s">
        <v>1161</v>
      </c>
      <c r="H1148" s="56" t="s">
        <v>2618</v>
      </c>
      <c r="I1148" s="33">
        <v>220</v>
      </c>
      <c r="J1148" s="56" t="s">
        <v>1162</v>
      </c>
      <c r="K1148" s="56" t="s">
        <v>427</v>
      </c>
      <c r="L1148" s="56" t="s">
        <v>367</v>
      </c>
      <c r="M1148" s="56" t="s">
        <v>354</v>
      </c>
      <c r="N1148" s="56" t="s">
        <v>355</v>
      </c>
      <c r="O1148" s="32" t="s">
        <v>305</v>
      </c>
      <c r="P1148" s="32" t="s">
        <v>265</v>
      </c>
      <c r="Q1148" s="45" t="s">
        <v>922</v>
      </c>
      <c r="R1148" s="32" t="s">
        <v>254</v>
      </c>
      <c r="S1148" s="45" t="s">
        <v>95</v>
      </c>
      <c r="T1148" s="42" t="str">
        <f>VLOOKUP(Tabla1[[#This Row],[AREA]],Hoja1!A:B,2,FALSE)</f>
        <v>07. Medio ambiente</v>
      </c>
      <c r="U1148" s="45" t="s">
        <v>151</v>
      </c>
      <c r="V1148" s="42" t="str">
        <f>VLOOKUP(Tabla1[[#This Row],[PROGRAMA]],Hoja1!A:B,2,FALSE)</f>
        <v>1721. Protección del medio ambiente</v>
      </c>
      <c r="W1148" s="45">
        <v>22</v>
      </c>
      <c r="X1148" s="45">
        <v>22199</v>
      </c>
    </row>
    <row r="1149" spans="1:24" x14ac:dyDescent="0.25">
      <c r="A1149" s="33">
        <v>220250001156</v>
      </c>
      <c r="B1149" s="56" t="s">
        <v>349</v>
      </c>
      <c r="C1149" s="34">
        <v>45699</v>
      </c>
      <c r="D1149" s="33">
        <v>22025000850</v>
      </c>
      <c r="E1149" s="56" t="s">
        <v>1250</v>
      </c>
      <c r="F1149" s="35">
        <v>1406.08</v>
      </c>
      <c r="G1149" s="56" t="s">
        <v>1144</v>
      </c>
      <c r="H1149" s="56" t="s">
        <v>2619</v>
      </c>
      <c r="I1149" s="33">
        <v>220</v>
      </c>
      <c r="J1149" s="56" t="s">
        <v>356</v>
      </c>
      <c r="K1149" s="56" t="s">
        <v>356</v>
      </c>
      <c r="L1149" s="56" t="s">
        <v>357</v>
      </c>
      <c r="M1149" s="56" t="s">
        <v>458</v>
      </c>
      <c r="N1149" s="56" t="s">
        <v>429</v>
      </c>
      <c r="O1149" s="32" t="s">
        <v>310</v>
      </c>
      <c r="P1149" s="32" t="s">
        <v>265</v>
      </c>
      <c r="Q1149" s="45" t="s">
        <v>922</v>
      </c>
      <c r="R1149" s="32" t="s">
        <v>254</v>
      </c>
      <c r="S1149" s="45" t="s">
        <v>93</v>
      </c>
      <c r="T1149" s="42" t="str">
        <f>VLOOKUP(Tabla1[[#This Row],[AREA]],Hoja1!A:B,2,FALSE)</f>
        <v>04. Hacienda, personal y modernización administrativa</v>
      </c>
      <c r="U1149" s="45" t="s">
        <v>218</v>
      </c>
      <c r="V1149" s="42" t="str">
        <f>VLOOKUP(Tabla1[[#This Row],[PROGRAMA]],Hoja1!A:B,2,FALSE)</f>
        <v>9321. Gestión de ingresos e inspección</v>
      </c>
      <c r="W1149" s="45">
        <v>22</v>
      </c>
      <c r="X1149" s="45">
        <v>22799</v>
      </c>
    </row>
    <row r="1150" spans="1:24" x14ac:dyDescent="0.25">
      <c r="A1150" s="33">
        <v>220250006323</v>
      </c>
      <c r="B1150" s="56" t="s">
        <v>526</v>
      </c>
      <c r="C1150" s="34">
        <v>45744</v>
      </c>
      <c r="D1150" s="33">
        <v>22025001270</v>
      </c>
      <c r="E1150" s="56" t="s">
        <v>2310</v>
      </c>
      <c r="F1150" s="35">
        <v>754.29</v>
      </c>
      <c r="G1150" s="56" t="s">
        <v>573</v>
      </c>
      <c r="H1150" s="56" t="s">
        <v>2620</v>
      </c>
      <c r="I1150" s="33">
        <v>300</v>
      </c>
      <c r="J1150" s="56" t="s">
        <v>356</v>
      </c>
      <c r="K1150" s="56" t="s">
        <v>356</v>
      </c>
      <c r="L1150" s="56" t="s">
        <v>367</v>
      </c>
      <c r="M1150" s="56" t="s">
        <v>354</v>
      </c>
      <c r="N1150" s="56" t="s">
        <v>355</v>
      </c>
      <c r="O1150" s="32" t="s">
        <v>309</v>
      </c>
      <c r="P1150" s="32" t="s">
        <v>265</v>
      </c>
      <c r="Q1150" s="45" t="s">
        <v>922</v>
      </c>
      <c r="R1150" s="32" t="s">
        <v>254</v>
      </c>
      <c r="S1150" s="45" t="s">
        <v>95</v>
      </c>
      <c r="T1150" s="42" t="str">
        <f>VLOOKUP(Tabla1[[#This Row],[AREA]],Hoja1!A:B,2,FALSE)</f>
        <v>07. Medio ambiente</v>
      </c>
      <c r="U1150" s="45" t="s">
        <v>149</v>
      </c>
      <c r="V1150" s="42" t="str">
        <f>VLOOKUP(Tabla1[[#This Row],[PROGRAMA]],Hoja1!A:B,2,FALSE)</f>
        <v>1711. Parques y jardines</v>
      </c>
      <c r="W1150" s="45">
        <v>22</v>
      </c>
      <c r="X1150" s="45">
        <v>22199</v>
      </c>
    </row>
    <row r="1151" spans="1:24" x14ac:dyDescent="0.25">
      <c r="A1151" s="33">
        <v>220250006931</v>
      </c>
      <c r="B1151" s="56" t="s">
        <v>526</v>
      </c>
      <c r="C1151" s="34">
        <v>45744</v>
      </c>
      <c r="D1151" s="33">
        <v>22025001129</v>
      </c>
      <c r="E1151" s="56" t="s">
        <v>1973</v>
      </c>
      <c r="F1151" s="35">
        <v>368.86</v>
      </c>
      <c r="G1151" s="56" t="s">
        <v>688</v>
      </c>
      <c r="H1151" s="56" t="s">
        <v>2621</v>
      </c>
      <c r="I1151" s="33">
        <v>300</v>
      </c>
      <c r="J1151" s="56" t="s">
        <v>352</v>
      </c>
      <c r="K1151" s="56" t="s">
        <v>352</v>
      </c>
      <c r="L1151" s="56" t="s">
        <v>367</v>
      </c>
      <c r="M1151" s="56" t="s">
        <v>354</v>
      </c>
      <c r="N1151" s="56" t="s">
        <v>355</v>
      </c>
      <c r="O1151" s="32" t="s">
        <v>309</v>
      </c>
      <c r="P1151" s="32" t="s">
        <v>265</v>
      </c>
      <c r="Q1151" s="45" t="s">
        <v>922</v>
      </c>
      <c r="R1151" s="32" t="s">
        <v>254</v>
      </c>
      <c r="S1151" s="45" t="s">
        <v>291</v>
      </c>
      <c r="T1151" s="42" t="str">
        <f>VLOOKUP(Tabla1[[#This Row],[AREA]],Hoja1!A:B,2,FALSE)</f>
        <v>11. Salud pública y seguridad ciudadana</v>
      </c>
      <c r="U1151" s="45" t="s">
        <v>144</v>
      </c>
      <c r="V1151" s="42" t="str">
        <f>VLOOKUP(Tabla1[[#This Row],[PROGRAMA]],Hoja1!A:B,2,FALSE)</f>
        <v>1631. Limpieza viaria</v>
      </c>
      <c r="W1151" s="45">
        <v>21</v>
      </c>
      <c r="X1151" s="45">
        <v>214</v>
      </c>
    </row>
    <row r="1152" spans="1:24" x14ac:dyDescent="0.25">
      <c r="A1152" s="33">
        <v>220250006309</v>
      </c>
      <c r="B1152" s="56" t="s">
        <v>526</v>
      </c>
      <c r="C1152" s="34">
        <v>45744</v>
      </c>
      <c r="D1152" s="33">
        <v>22025001270</v>
      </c>
      <c r="E1152" s="56" t="s">
        <v>2310</v>
      </c>
      <c r="F1152" s="35">
        <v>908.67</v>
      </c>
      <c r="G1152" s="56" t="s">
        <v>573</v>
      </c>
      <c r="H1152" s="56" t="s">
        <v>2622</v>
      </c>
      <c r="I1152" s="33">
        <v>300</v>
      </c>
      <c r="J1152" s="56" t="s">
        <v>356</v>
      </c>
      <c r="K1152" s="56" t="s">
        <v>356</v>
      </c>
      <c r="L1152" s="56" t="s">
        <v>367</v>
      </c>
      <c r="M1152" s="56" t="s">
        <v>354</v>
      </c>
      <c r="N1152" s="56" t="s">
        <v>355</v>
      </c>
      <c r="O1152" s="32" t="s">
        <v>309</v>
      </c>
      <c r="P1152" s="32" t="s">
        <v>265</v>
      </c>
      <c r="Q1152" s="45" t="s">
        <v>922</v>
      </c>
      <c r="R1152" s="32" t="s">
        <v>254</v>
      </c>
      <c r="S1152" s="45" t="s">
        <v>95</v>
      </c>
      <c r="T1152" s="42" t="str">
        <f>VLOOKUP(Tabla1[[#This Row],[AREA]],Hoja1!A:B,2,FALSE)</f>
        <v>07. Medio ambiente</v>
      </c>
      <c r="U1152" s="45" t="s">
        <v>149</v>
      </c>
      <c r="V1152" s="42" t="str">
        <f>VLOOKUP(Tabla1[[#This Row],[PROGRAMA]],Hoja1!A:B,2,FALSE)</f>
        <v>1711. Parques y jardines</v>
      </c>
      <c r="W1152" s="45">
        <v>22</v>
      </c>
      <c r="X1152" s="45">
        <v>22199</v>
      </c>
    </row>
    <row r="1153" spans="1:24" x14ac:dyDescent="0.25">
      <c r="A1153" s="33">
        <v>220250006967</v>
      </c>
      <c r="B1153" s="56" t="s">
        <v>526</v>
      </c>
      <c r="C1153" s="34">
        <v>45744</v>
      </c>
      <c r="D1153" s="33">
        <v>22025001129</v>
      </c>
      <c r="E1153" s="56" t="s">
        <v>1973</v>
      </c>
      <c r="F1153" s="35">
        <v>3487.67</v>
      </c>
      <c r="G1153" s="56" t="s">
        <v>688</v>
      </c>
      <c r="H1153" s="56" t="s">
        <v>2623</v>
      </c>
      <c r="I1153" s="33">
        <v>300</v>
      </c>
      <c r="J1153" s="56" t="s">
        <v>352</v>
      </c>
      <c r="K1153" s="56" t="s">
        <v>352</v>
      </c>
      <c r="L1153" s="56" t="s">
        <v>367</v>
      </c>
      <c r="M1153" s="56" t="s">
        <v>354</v>
      </c>
      <c r="N1153" s="56" t="s">
        <v>355</v>
      </c>
      <c r="O1153" s="32" t="s">
        <v>309</v>
      </c>
      <c r="P1153" s="32" t="s">
        <v>265</v>
      </c>
      <c r="Q1153" s="45" t="s">
        <v>922</v>
      </c>
      <c r="R1153" s="32" t="s">
        <v>254</v>
      </c>
      <c r="S1153" s="45" t="s">
        <v>291</v>
      </c>
      <c r="T1153" s="42" t="str">
        <f>VLOOKUP(Tabla1[[#This Row],[AREA]],Hoja1!A:B,2,FALSE)</f>
        <v>11. Salud pública y seguridad ciudadana</v>
      </c>
      <c r="U1153" s="45" t="s">
        <v>144</v>
      </c>
      <c r="V1153" s="42" t="str">
        <f>VLOOKUP(Tabla1[[#This Row],[PROGRAMA]],Hoja1!A:B,2,FALSE)</f>
        <v>1631. Limpieza viaria</v>
      </c>
      <c r="W1153" s="45">
        <v>21</v>
      </c>
      <c r="X1153" s="45">
        <v>214</v>
      </c>
    </row>
    <row r="1154" spans="1:24" x14ac:dyDescent="0.25">
      <c r="A1154" s="33">
        <v>220250006583</v>
      </c>
      <c r="B1154" s="56" t="s">
        <v>526</v>
      </c>
      <c r="C1154" s="34">
        <v>45744</v>
      </c>
      <c r="D1154" s="33">
        <v>22025001212</v>
      </c>
      <c r="E1154" s="56" t="s">
        <v>1534</v>
      </c>
      <c r="F1154" s="35">
        <v>2098.9899999999998</v>
      </c>
      <c r="G1154" s="56" t="s">
        <v>573</v>
      </c>
      <c r="H1154" s="56" t="s">
        <v>2624</v>
      </c>
      <c r="I1154" s="33">
        <v>300</v>
      </c>
      <c r="J1154" s="56" t="s">
        <v>356</v>
      </c>
      <c r="K1154" s="56" t="s">
        <v>356</v>
      </c>
      <c r="L1154" s="56" t="s">
        <v>367</v>
      </c>
      <c r="M1154" s="56" t="s">
        <v>354</v>
      </c>
      <c r="N1154" s="56" t="s">
        <v>355</v>
      </c>
      <c r="O1154" s="32" t="s">
        <v>309</v>
      </c>
      <c r="P1154" s="32" t="s">
        <v>265</v>
      </c>
      <c r="Q1154" s="45" t="s">
        <v>922</v>
      </c>
      <c r="R1154" s="32" t="s">
        <v>254</v>
      </c>
      <c r="S1154" s="45" t="s">
        <v>92</v>
      </c>
      <c r="T1154" s="42" t="str">
        <f>VLOOKUP(Tabla1[[#This Row],[AREA]],Hoja1!A:B,2,FALSE)</f>
        <v>03. Participación ciudadana y deportes</v>
      </c>
      <c r="U1154" s="45" t="s">
        <v>215</v>
      </c>
      <c r="V1154" s="42" t="str">
        <f>VLOOKUP(Tabla1[[#This Row],[PROGRAMA]],Hoja1!A:B,2,FALSE)</f>
        <v>9241. Participación ciudadana</v>
      </c>
      <c r="W1154" s="45">
        <v>21</v>
      </c>
      <c r="X1154" s="45">
        <v>212</v>
      </c>
    </row>
    <row r="1155" spans="1:24" x14ac:dyDescent="0.25">
      <c r="A1155" s="33">
        <v>220250005751</v>
      </c>
      <c r="B1155" s="56" t="s">
        <v>349</v>
      </c>
      <c r="C1155" s="34">
        <v>45743</v>
      </c>
      <c r="D1155" s="33">
        <v>22025002592</v>
      </c>
      <c r="E1155" s="56" t="s">
        <v>1733</v>
      </c>
      <c r="F1155" s="35">
        <v>153.69999999999999</v>
      </c>
      <c r="G1155" s="56" t="s">
        <v>519</v>
      </c>
      <c r="H1155" s="56" t="s">
        <v>2625</v>
      </c>
      <c r="I1155" s="33">
        <v>220</v>
      </c>
      <c r="J1155" s="56" t="s">
        <v>356</v>
      </c>
      <c r="K1155" s="56" t="s">
        <v>356</v>
      </c>
      <c r="L1155" s="56" t="s">
        <v>357</v>
      </c>
      <c r="M1155" s="56" t="s">
        <v>458</v>
      </c>
      <c r="N1155" s="56" t="s">
        <v>429</v>
      </c>
      <c r="O1155" s="32" t="s">
        <v>310</v>
      </c>
      <c r="P1155" s="32" t="s">
        <v>265</v>
      </c>
      <c r="Q1155" s="45" t="s">
        <v>922</v>
      </c>
      <c r="R1155" s="32" t="s">
        <v>254</v>
      </c>
      <c r="S1155" s="45" t="s">
        <v>291</v>
      </c>
      <c r="T1155" s="42" t="str">
        <f>VLOOKUP(Tabla1[[#This Row],[AREA]],Hoja1!A:B,2,FALSE)</f>
        <v>11. Salud pública y seguridad ciudadana</v>
      </c>
      <c r="U1155" s="45" t="s">
        <v>129</v>
      </c>
      <c r="V1155" s="42" t="str">
        <f>VLOOKUP(Tabla1[[#This Row],[PROGRAMA]],Hoja1!A:B,2,FALSE)</f>
        <v>1321. Policía municipal</v>
      </c>
      <c r="W1155" s="45">
        <v>22</v>
      </c>
      <c r="X1155" s="45">
        <v>22699</v>
      </c>
    </row>
    <row r="1156" spans="1:24" x14ac:dyDescent="0.25">
      <c r="A1156" s="33">
        <v>220250005340</v>
      </c>
      <c r="B1156" s="56" t="s">
        <v>349</v>
      </c>
      <c r="C1156" s="34">
        <v>45741</v>
      </c>
      <c r="D1156" s="33">
        <v>22025002850</v>
      </c>
      <c r="E1156" s="56" t="s">
        <v>1623</v>
      </c>
      <c r="F1156" s="35">
        <v>153.41999999999999</v>
      </c>
      <c r="G1156" s="56" t="s">
        <v>66</v>
      </c>
      <c r="H1156" s="56" t="s">
        <v>2627</v>
      </c>
      <c r="I1156" s="33">
        <v>220</v>
      </c>
      <c r="J1156" s="56" t="s">
        <v>427</v>
      </c>
      <c r="K1156" s="56" t="s">
        <v>427</v>
      </c>
      <c r="L1156" s="56" t="s">
        <v>367</v>
      </c>
      <c r="M1156" s="56" t="s">
        <v>458</v>
      </c>
      <c r="N1156" s="56" t="s">
        <v>429</v>
      </c>
      <c r="O1156" s="32" t="s">
        <v>310</v>
      </c>
      <c r="P1156" s="32" t="s">
        <v>265</v>
      </c>
      <c r="Q1156" s="45" t="s">
        <v>922</v>
      </c>
      <c r="R1156" s="32" t="s">
        <v>254</v>
      </c>
      <c r="S1156" s="45" t="s">
        <v>291</v>
      </c>
      <c r="T1156" s="42" t="str">
        <f>VLOOKUP(Tabla1[[#This Row],[AREA]],Hoja1!A:B,2,FALSE)</f>
        <v>11. Salud pública y seguridad ciudadana</v>
      </c>
      <c r="U1156" s="45" t="s">
        <v>135</v>
      </c>
      <c r="V1156" s="42" t="str">
        <f>VLOOKUP(Tabla1[[#This Row],[PROGRAMA]],Hoja1!A:B,2,FALSE)</f>
        <v>1361. Prevención y extinción de incencios</v>
      </c>
      <c r="W1156" s="45">
        <v>22</v>
      </c>
      <c r="X1156" s="45">
        <v>22199</v>
      </c>
    </row>
    <row r="1157" spans="1:24" x14ac:dyDescent="0.25">
      <c r="A1157" s="33">
        <v>220250001690</v>
      </c>
      <c r="B1157" s="56" t="s">
        <v>349</v>
      </c>
      <c r="C1157" s="34">
        <v>45716</v>
      </c>
      <c r="D1157" s="33">
        <v>22025001895</v>
      </c>
      <c r="E1157" s="56" t="s">
        <v>1447</v>
      </c>
      <c r="F1157" s="35">
        <v>1385205.48</v>
      </c>
      <c r="G1157" s="56" t="s">
        <v>362</v>
      </c>
      <c r="H1157" s="56" t="s">
        <v>2629</v>
      </c>
      <c r="I1157" s="33">
        <v>220</v>
      </c>
      <c r="J1157" s="56" t="s">
        <v>356</v>
      </c>
      <c r="K1157" s="56" t="s">
        <v>356</v>
      </c>
      <c r="L1157" s="56" t="s">
        <v>357</v>
      </c>
      <c r="M1157" s="56" t="s">
        <v>428</v>
      </c>
      <c r="N1157" s="56" t="s">
        <v>429</v>
      </c>
      <c r="O1157" s="32" t="s">
        <v>307</v>
      </c>
      <c r="P1157" s="32" t="s">
        <v>265</v>
      </c>
      <c r="Q1157" s="45" t="s">
        <v>922</v>
      </c>
      <c r="R1157" s="32" t="s">
        <v>254</v>
      </c>
      <c r="S1157" s="45" t="s">
        <v>93</v>
      </c>
      <c r="T1157" s="42" t="str">
        <f>VLOOKUP(Tabla1[[#This Row],[AREA]],Hoja1!A:B,2,FALSE)</f>
        <v>04. Hacienda, personal y modernización administrativa</v>
      </c>
      <c r="U1157" s="45" t="s">
        <v>214</v>
      </c>
      <c r="V1157" s="42" t="str">
        <f>VLOOKUP(Tabla1[[#This Row],[PROGRAMA]],Hoja1!A:B,2,FALSE)</f>
        <v>9231. Información, registro y gestión del padrón</v>
      </c>
      <c r="W1157" s="45">
        <v>22</v>
      </c>
      <c r="X1157" s="45">
        <v>22201</v>
      </c>
    </row>
    <row r="1158" spans="1:24" x14ac:dyDescent="0.25">
      <c r="A1158" s="33">
        <v>220250006843</v>
      </c>
      <c r="B1158" s="56" t="s">
        <v>526</v>
      </c>
      <c r="C1158" s="34">
        <v>45744</v>
      </c>
      <c r="D1158" s="33">
        <v>22025001274</v>
      </c>
      <c r="E1158" s="56" t="s">
        <v>1612</v>
      </c>
      <c r="F1158" s="35">
        <v>2245.16</v>
      </c>
      <c r="G1158" s="56" t="s">
        <v>573</v>
      </c>
      <c r="H1158" s="56" t="s">
        <v>1000</v>
      </c>
      <c r="I1158" s="33">
        <v>300</v>
      </c>
      <c r="J1158" s="56" t="s">
        <v>356</v>
      </c>
      <c r="K1158" s="56" t="s">
        <v>356</v>
      </c>
      <c r="L1158" s="56" t="s">
        <v>357</v>
      </c>
      <c r="M1158" s="56" t="s">
        <v>354</v>
      </c>
      <c r="N1158" s="56" t="s">
        <v>355</v>
      </c>
      <c r="O1158" s="32" t="s">
        <v>309</v>
      </c>
      <c r="P1158" s="32" t="s">
        <v>265</v>
      </c>
      <c r="Q1158" s="45" t="s">
        <v>922</v>
      </c>
      <c r="R1158" s="32" t="s">
        <v>254</v>
      </c>
      <c r="S1158" s="45" t="s">
        <v>95</v>
      </c>
      <c r="T1158" s="42" t="str">
        <f>VLOOKUP(Tabla1[[#This Row],[AREA]],Hoja1!A:B,2,FALSE)</f>
        <v>07. Medio ambiente</v>
      </c>
      <c r="U1158" s="45" t="s">
        <v>149</v>
      </c>
      <c r="V1158" s="42" t="str">
        <f>VLOOKUP(Tabla1[[#This Row],[PROGRAMA]],Hoja1!A:B,2,FALSE)</f>
        <v>1711. Parques y jardines</v>
      </c>
      <c r="W1158" s="45">
        <v>21</v>
      </c>
      <c r="X1158" s="45">
        <v>213</v>
      </c>
    </row>
    <row r="1159" spans="1:24" x14ac:dyDescent="0.25">
      <c r="A1159" s="33">
        <v>220250006651</v>
      </c>
      <c r="B1159" s="56" t="s">
        <v>526</v>
      </c>
      <c r="C1159" s="34">
        <v>45744</v>
      </c>
      <c r="D1159" s="33">
        <v>22025001274</v>
      </c>
      <c r="E1159" s="56" t="s">
        <v>1612</v>
      </c>
      <c r="F1159" s="35">
        <v>3011.47</v>
      </c>
      <c r="G1159" s="56" t="s">
        <v>573</v>
      </c>
      <c r="H1159" s="56" t="s">
        <v>2630</v>
      </c>
      <c r="I1159" s="33">
        <v>300</v>
      </c>
      <c r="J1159" s="56" t="s">
        <v>356</v>
      </c>
      <c r="K1159" s="56" t="s">
        <v>356</v>
      </c>
      <c r="L1159" s="56" t="s">
        <v>357</v>
      </c>
      <c r="M1159" s="56" t="s">
        <v>354</v>
      </c>
      <c r="N1159" s="56" t="s">
        <v>355</v>
      </c>
      <c r="O1159" s="32" t="s">
        <v>309</v>
      </c>
      <c r="P1159" s="32" t="s">
        <v>265</v>
      </c>
      <c r="Q1159" s="45" t="s">
        <v>922</v>
      </c>
      <c r="R1159" s="32" t="s">
        <v>254</v>
      </c>
      <c r="S1159" s="45" t="s">
        <v>95</v>
      </c>
      <c r="T1159" s="42" t="str">
        <f>VLOOKUP(Tabla1[[#This Row],[AREA]],Hoja1!A:B,2,FALSE)</f>
        <v>07. Medio ambiente</v>
      </c>
      <c r="U1159" s="45" t="s">
        <v>149</v>
      </c>
      <c r="V1159" s="42" t="str">
        <f>VLOOKUP(Tabla1[[#This Row],[PROGRAMA]],Hoja1!A:B,2,FALSE)</f>
        <v>1711. Parques y jardines</v>
      </c>
      <c r="W1159" s="45">
        <v>21</v>
      </c>
      <c r="X1159" s="45">
        <v>213</v>
      </c>
    </row>
    <row r="1160" spans="1:24" x14ac:dyDescent="0.25">
      <c r="A1160" s="33">
        <v>220250006623</v>
      </c>
      <c r="B1160" s="56" t="s">
        <v>526</v>
      </c>
      <c r="C1160" s="34">
        <v>45744</v>
      </c>
      <c r="D1160" s="33">
        <v>22025001276</v>
      </c>
      <c r="E1160" s="56" t="s">
        <v>2347</v>
      </c>
      <c r="F1160" s="35">
        <v>164.28</v>
      </c>
      <c r="G1160" s="56" t="s">
        <v>568</v>
      </c>
      <c r="H1160" s="56" t="s">
        <v>2631</v>
      </c>
      <c r="I1160" s="33">
        <v>300</v>
      </c>
      <c r="J1160" s="56" t="s">
        <v>356</v>
      </c>
      <c r="K1160" s="56" t="s">
        <v>356</v>
      </c>
      <c r="L1160" s="56" t="s">
        <v>357</v>
      </c>
      <c r="M1160" s="56" t="s">
        <v>354</v>
      </c>
      <c r="N1160" s="56" t="s">
        <v>355</v>
      </c>
      <c r="O1160" s="32" t="s">
        <v>309</v>
      </c>
      <c r="P1160" s="32" t="s">
        <v>265</v>
      </c>
      <c r="Q1160" s="45" t="s">
        <v>922</v>
      </c>
      <c r="R1160" s="32" t="s">
        <v>254</v>
      </c>
      <c r="S1160" s="45" t="s">
        <v>95</v>
      </c>
      <c r="T1160" s="42" t="str">
        <f>VLOOKUP(Tabla1[[#This Row],[AREA]],Hoja1!A:B,2,FALSE)</f>
        <v>07. Medio ambiente</v>
      </c>
      <c r="U1160" s="45" t="s">
        <v>149</v>
      </c>
      <c r="V1160" s="42" t="str">
        <f>VLOOKUP(Tabla1[[#This Row],[PROGRAMA]],Hoja1!A:B,2,FALSE)</f>
        <v>1711. Parques y jardines</v>
      </c>
      <c r="W1160" s="45">
        <v>21</v>
      </c>
      <c r="X1160" s="45">
        <v>214</v>
      </c>
    </row>
    <row r="1161" spans="1:24" x14ac:dyDescent="0.25">
      <c r="A1161" s="33">
        <v>220250001691</v>
      </c>
      <c r="B1161" s="56" t="s">
        <v>349</v>
      </c>
      <c r="C1161" s="34">
        <v>45716</v>
      </c>
      <c r="D1161" s="33">
        <v>22025001941</v>
      </c>
      <c r="E1161" s="56" t="s">
        <v>1447</v>
      </c>
      <c r="F1161" s="35">
        <v>1100000</v>
      </c>
      <c r="G1161" s="56" t="s">
        <v>362</v>
      </c>
      <c r="H1161" s="56" t="s">
        <v>2632</v>
      </c>
      <c r="I1161" s="33">
        <v>220</v>
      </c>
      <c r="J1161" s="56" t="s">
        <v>356</v>
      </c>
      <c r="K1161" s="56" t="s">
        <v>356</v>
      </c>
      <c r="L1161" s="56" t="s">
        <v>357</v>
      </c>
      <c r="M1161" s="56" t="s">
        <v>428</v>
      </c>
      <c r="N1161" s="56" t="s">
        <v>429</v>
      </c>
      <c r="O1161" s="32" t="s">
        <v>307</v>
      </c>
      <c r="P1161" s="32" t="s">
        <v>265</v>
      </c>
      <c r="Q1161" s="45" t="s">
        <v>922</v>
      </c>
      <c r="R1161" s="32" t="s">
        <v>254</v>
      </c>
      <c r="S1161" s="45" t="s">
        <v>93</v>
      </c>
      <c r="T1161" s="42" t="str">
        <f>VLOOKUP(Tabla1[[#This Row],[AREA]],Hoja1!A:B,2,FALSE)</f>
        <v>04. Hacienda, personal y modernización administrativa</v>
      </c>
      <c r="U1161" s="45" t="s">
        <v>214</v>
      </c>
      <c r="V1161" s="42" t="str">
        <f>VLOOKUP(Tabla1[[#This Row],[PROGRAMA]],Hoja1!A:B,2,FALSE)</f>
        <v>9231. Información, registro y gestión del padrón</v>
      </c>
      <c r="W1161" s="45">
        <v>22</v>
      </c>
      <c r="X1161" s="45">
        <v>22201</v>
      </c>
    </row>
    <row r="1162" spans="1:24" x14ac:dyDescent="0.25">
      <c r="A1162" s="33">
        <v>220250006675</v>
      </c>
      <c r="B1162" s="56" t="s">
        <v>526</v>
      </c>
      <c r="C1162" s="34">
        <v>45744</v>
      </c>
      <c r="D1162" s="33">
        <v>22025001276</v>
      </c>
      <c r="E1162" s="56" t="s">
        <v>2347</v>
      </c>
      <c r="F1162" s="35">
        <v>183.68</v>
      </c>
      <c r="G1162" s="56" t="s">
        <v>568</v>
      </c>
      <c r="H1162" s="56" t="s">
        <v>2633</v>
      </c>
      <c r="I1162" s="33">
        <v>300</v>
      </c>
      <c r="J1162" s="56" t="s">
        <v>356</v>
      </c>
      <c r="K1162" s="56" t="s">
        <v>356</v>
      </c>
      <c r="L1162" s="56" t="s">
        <v>357</v>
      </c>
      <c r="M1162" s="56" t="s">
        <v>354</v>
      </c>
      <c r="N1162" s="56" t="s">
        <v>355</v>
      </c>
      <c r="O1162" s="32" t="s">
        <v>309</v>
      </c>
      <c r="P1162" s="32" t="s">
        <v>265</v>
      </c>
      <c r="Q1162" s="45" t="s">
        <v>922</v>
      </c>
      <c r="R1162" s="32" t="s">
        <v>254</v>
      </c>
      <c r="S1162" s="45" t="s">
        <v>95</v>
      </c>
      <c r="T1162" s="42" t="str">
        <f>VLOOKUP(Tabla1[[#This Row],[AREA]],Hoja1!A:B,2,FALSE)</f>
        <v>07. Medio ambiente</v>
      </c>
      <c r="U1162" s="45" t="s">
        <v>149</v>
      </c>
      <c r="V1162" s="42" t="str">
        <f>VLOOKUP(Tabla1[[#This Row],[PROGRAMA]],Hoja1!A:B,2,FALSE)</f>
        <v>1711. Parques y jardines</v>
      </c>
      <c r="W1162" s="45">
        <v>21</v>
      </c>
      <c r="X1162" s="45">
        <v>214</v>
      </c>
    </row>
    <row r="1163" spans="1:24" x14ac:dyDescent="0.25">
      <c r="A1163" s="33">
        <v>220250005767</v>
      </c>
      <c r="B1163" s="56" t="s">
        <v>349</v>
      </c>
      <c r="C1163" s="34">
        <v>45743</v>
      </c>
      <c r="D1163" s="33">
        <v>22025002920</v>
      </c>
      <c r="E1163" s="56" t="s">
        <v>1714</v>
      </c>
      <c r="F1163" s="35">
        <v>150</v>
      </c>
      <c r="G1163" s="56" t="s">
        <v>2634</v>
      </c>
      <c r="H1163" s="56" t="s">
        <v>2635</v>
      </c>
      <c r="I1163" s="33">
        <v>220</v>
      </c>
      <c r="J1163" s="56" t="s">
        <v>365</v>
      </c>
      <c r="K1163" s="56" t="s">
        <v>365</v>
      </c>
      <c r="L1163" s="56" t="s">
        <v>357</v>
      </c>
      <c r="M1163" s="56" t="s">
        <v>458</v>
      </c>
      <c r="N1163" s="56" t="s">
        <v>429</v>
      </c>
      <c r="O1163" s="32" t="s">
        <v>310</v>
      </c>
      <c r="P1163" s="32" t="s">
        <v>265</v>
      </c>
      <c r="Q1163" s="45" t="s">
        <v>922</v>
      </c>
      <c r="R1163" s="32" t="s">
        <v>254</v>
      </c>
      <c r="S1163" s="45" t="s">
        <v>89</v>
      </c>
      <c r="T1163" s="42" t="str">
        <f>VLOOKUP(Tabla1[[#This Row],[AREA]],Hoja1!A:B,2,FALSE)</f>
        <v>01. Alcaldía</v>
      </c>
      <c r="U1163" s="45" t="s">
        <v>211</v>
      </c>
      <c r="V1163" s="42" t="str">
        <f>VLOOKUP(Tabla1[[#This Row],[PROGRAMA]],Hoja1!A:B,2,FALSE)</f>
        <v>9206. Archivo municipal</v>
      </c>
      <c r="W1163" s="45">
        <v>22</v>
      </c>
      <c r="X1163" s="45">
        <v>22001</v>
      </c>
    </row>
    <row r="1164" spans="1:24" x14ac:dyDescent="0.25">
      <c r="A1164" s="33">
        <v>220250001240</v>
      </c>
      <c r="B1164" s="56" t="s">
        <v>349</v>
      </c>
      <c r="C1164" s="34">
        <v>45700</v>
      </c>
      <c r="D1164" s="33">
        <v>22025001083</v>
      </c>
      <c r="E1164" s="56" t="s">
        <v>1208</v>
      </c>
      <c r="F1164" s="35">
        <v>150</v>
      </c>
      <c r="G1164" s="56" t="s">
        <v>82</v>
      </c>
      <c r="H1164" s="56" t="s">
        <v>2636</v>
      </c>
      <c r="I1164" s="33">
        <v>220</v>
      </c>
      <c r="J1164" s="56" t="s">
        <v>356</v>
      </c>
      <c r="K1164" s="56" t="s">
        <v>356</v>
      </c>
      <c r="L1164" s="56" t="s">
        <v>357</v>
      </c>
      <c r="M1164" s="56" t="s">
        <v>458</v>
      </c>
      <c r="N1164" s="56" t="s">
        <v>429</v>
      </c>
      <c r="O1164" s="32" t="s">
        <v>310</v>
      </c>
      <c r="P1164" s="32" t="s">
        <v>265</v>
      </c>
      <c r="Q1164" s="45" t="s">
        <v>922</v>
      </c>
      <c r="R1164" s="32" t="s">
        <v>254</v>
      </c>
      <c r="S1164" s="45" t="s">
        <v>89</v>
      </c>
      <c r="T1164" s="42" t="str">
        <f>VLOOKUP(Tabla1[[#This Row],[AREA]],Hoja1!A:B,2,FALSE)</f>
        <v>01. Alcaldía</v>
      </c>
      <c r="U1164" s="45" t="s">
        <v>294</v>
      </c>
      <c r="V1164" s="42" t="str">
        <f>VLOOKUP(Tabla1[[#This Row],[PROGRAMA]],Hoja1!A:B,2,FALSE)</f>
        <v>4331. Desarrollo empresarial</v>
      </c>
      <c r="W1164" s="45">
        <v>22</v>
      </c>
      <c r="X1164" s="45">
        <v>22799</v>
      </c>
    </row>
    <row r="1165" spans="1:24" x14ac:dyDescent="0.25">
      <c r="A1165" s="33">
        <v>220250005353</v>
      </c>
      <c r="B1165" s="56" t="s">
        <v>349</v>
      </c>
      <c r="C1165" s="34">
        <v>45741</v>
      </c>
      <c r="D1165" s="33">
        <v>22025002955</v>
      </c>
      <c r="E1165" s="56" t="s">
        <v>1208</v>
      </c>
      <c r="F1165" s="35">
        <v>147.4</v>
      </c>
      <c r="G1165" s="56" t="s">
        <v>951</v>
      </c>
      <c r="H1165" s="56" t="s">
        <v>2637</v>
      </c>
      <c r="I1165" s="33">
        <v>220</v>
      </c>
      <c r="J1165" s="56" t="s">
        <v>356</v>
      </c>
      <c r="K1165" s="56" t="s">
        <v>356</v>
      </c>
      <c r="L1165" s="56" t="s">
        <v>357</v>
      </c>
      <c r="M1165" s="56" t="s">
        <v>458</v>
      </c>
      <c r="N1165" s="56" t="s">
        <v>429</v>
      </c>
      <c r="O1165" s="32" t="s">
        <v>310</v>
      </c>
      <c r="P1165" s="32" t="s">
        <v>265</v>
      </c>
      <c r="Q1165" s="45" t="s">
        <v>922</v>
      </c>
      <c r="R1165" s="32" t="s">
        <v>254</v>
      </c>
      <c r="S1165" s="45" t="s">
        <v>89</v>
      </c>
      <c r="T1165" s="42" t="str">
        <f>VLOOKUP(Tabla1[[#This Row],[AREA]],Hoja1!A:B,2,FALSE)</f>
        <v>01. Alcaldía</v>
      </c>
      <c r="U1165" s="45" t="s">
        <v>294</v>
      </c>
      <c r="V1165" s="42" t="str">
        <f>VLOOKUP(Tabla1[[#This Row],[PROGRAMA]],Hoja1!A:B,2,FALSE)</f>
        <v>4331. Desarrollo empresarial</v>
      </c>
      <c r="W1165" s="45">
        <v>22</v>
      </c>
      <c r="X1165" s="45">
        <v>22799</v>
      </c>
    </row>
    <row r="1166" spans="1:24" x14ac:dyDescent="0.25">
      <c r="A1166" s="33">
        <v>220250006619</v>
      </c>
      <c r="B1166" s="56" t="s">
        <v>526</v>
      </c>
      <c r="C1166" s="34">
        <v>45744</v>
      </c>
      <c r="D1166" s="33">
        <v>22025001276</v>
      </c>
      <c r="E1166" s="56" t="s">
        <v>2347</v>
      </c>
      <c r="F1166" s="35">
        <v>232.8</v>
      </c>
      <c r="G1166" s="56" t="s">
        <v>568</v>
      </c>
      <c r="H1166" s="56" t="s">
        <v>2638</v>
      </c>
      <c r="I1166" s="33">
        <v>300</v>
      </c>
      <c r="J1166" s="56" t="s">
        <v>356</v>
      </c>
      <c r="K1166" s="56" t="s">
        <v>356</v>
      </c>
      <c r="L1166" s="56" t="s">
        <v>357</v>
      </c>
      <c r="M1166" s="56" t="s">
        <v>354</v>
      </c>
      <c r="N1166" s="56" t="s">
        <v>355</v>
      </c>
      <c r="O1166" s="32" t="s">
        <v>309</v>
      </c>
      <c r="P1166" s="32" t="s">
        <v>265</v>
      </c>
      <c r="Q1166" s="45" t="s">
        <v>922</v>
      </c>
      <c r="R1166" s="32" t="s">
        <v>254</v>
      </c>
      <c r="S1166" s="45" t="s">
        <v>95</v>
      </c>
      <c r="T1166" s="42" t="str">
        <f>VLOOKUP(Tabla1[[#This Row],[AREA]],Hoja1!A:B,2,FALSE)</f>
        <v>07. Medio ambiente</v>
      </c>
      <c r="U1166" s="45" t="s">
        <v>149</v>
      </c>
      <c r="V1166" s="42" t="str">
        <f>VLOOKUP(Tabla1[[#This Row],[PROGRAMA]],Hoja1!A:B,2,FALSE)</f>
        <v>1711. Parques y jardines</v>
      </c>
      <c r="W1166" s="45">
        <v>21</v>
      </c>
      <c r="X1166" s="45">
        <v>214</v>
      </c>
    </row>
    <row r="1167" spans="1:24" x14ac:dyDescent="0.25">
      <c r="A1167" s="33">
        <v>220250006571</v>
      </c>
      <c r="B1167" s="56" t="s">
        <v>526</v>
      </c>
      <c r="C1167" s="34">
        <v>45744</v>
      </c>
      <c r="D1167" s="33">
        <v>22025001213</v>
      </c>
      <c r="E1167" s="56" t="s">
        <v>1495</v>
      </c>
      <c r="F1167" s="35">
        <v>5.64</v>
      </c>
      <c r="G1167" s="56" t="s">
        <v>74</v>
      </c>
      <c r="H1167" s="56" t="s">
        <v>2639</v>
      </c>
      <c r="I1167" s="33">
        <v>300</v>
      </c>
      <c r="J1167" s="56" t="s">
        <v>356</v>
      </c>
      <c r="K1167" s="56" t="s">
        <v>356</v>
      </c>
      <c r="L1167" s="56" t="s">
        <v>367</v>
      </c>
      <c r="M1167" s="56" t="s">
        <v>354</v>
      </c>
      <c r="N1167" s="56" t="s">
        <v>355</v>
      </c>
      <c r="O1167" s="32" t="s">
        <v>309</v>
      </c>
      <c r="P1167" s="32" t="s">
        <v>265</v>
      </c>
      <c r="Q1167" s="45" t="s">
        <v>922</v>
      </c>
      <c r="R1167" s="32" t="s">
        <v>254</v>
      </c>
      <c r="S1167" s="45" t="s">
        <v>92</v>
      </c>
      <c r="T1167" s="42" t="str">
        <f>VLOOKUP(Tabla1[[#This Row],[AREA]],Hoja1!A:B,2,FALSE)</f>
        <v>03. Participación ciudadana y deportes</v>
      </c>
      <c r="U1167" s="45" t="s">
        <v>215</v>
      </c>
      <c r="V1167" s="42" t="str">
        <f>VLOOKUP(Tabla1[[#This Row],[PROGRAMA]],Hoja1!A:B,2,FALSE)</f>
        <v>9241. Participación ciudadana</v>
      </c>
      <c r="W1167" s="45">
        <v>21</v>
      </c>
      <c r="X1167" s="45">
        <v>213</v>
      </c>
    </row>
    <row r="1168" spans="1:24" x14ac:dyDescent="0.25">
      <c r="A1168" s="33">
        <v>220250001204</v>
      </c>
      <c r="B1168" s="56" t="s">
        <v>349</v>
      </c>
      <c r="C1168" s="34">
        <v>45699</v>
      </c>
      <c r="D1168" s="33">
        <v>22025001068</v>
      </c>
      <c r="E1168" s="56" t="s">
        <v>1495</v>
      </c>
      <c r="F1168" s="35">
        <v>145.19999999999999</v>
      </c>
      <c r="G1168" s="56" t="s">
        <v>942</v>
      </c>
      <c r="H1168" s="56" t="s">
        <v>2640</v>
      </c>
      <c r="I1168" s="33">
        <v>220</v>
      </c>
      <c r="J1168" s="56" t="s">
        <v>356</v>
      </c>
      <c r="K1168" s="56" t="s">
        <v>356</v>
      </c>
      <c r="L1168" s="56" t="s">
        <v>357</v>
      </c>
      <c r="M1168" s="56" t="s">
        <v>458</v>
      </c>
      <c r="N1168" s="56" t="s">
        <v>429</v>
      </c>
      <c r="O1168" s="32" t="s">
        <v>310</v>
      </c>
      <c r="P1168" s="32" t="s">
        <v>265</v>
      </c>
      <c r="Q1168" s="45" t="s">
        <v>922</v>
      </c>
      <c r="R1168" s="32" t="s">
        <v>254</v>
      </c>
      <c r="S1168" s="45" t="s">
        <v>92</v>
      </c>
      <c r="T1168" s="42" t="str">
        <f>VLOOKUP(Tabla1[[#This Row],[AREA]],Hoja1!A:B,2,FALSE)</f>
        <v>03. Participación ciudadana y deportes</v>
      </c>
      <c r="U1168" s="45" t="s">
        <v>215</v>
      </c>
      <c r="V1168" s="42" t="str">
        <f>VLOOKUP(Tabla1[[#This Row],[PROGRAMA]],Hoja1!A:B,2,FALSE)</f>
        <v>9241. Participación ciudadana</v>
      </c>
      <c r="W1168" s="45">
        <v>21</v>
      </c>
      <c r="X1168" s="45">
        <v>213</v>
      </c>
    </row>
    <row r="1169" spans="1:24" x14ac:dyDescent="0.25">
      <c r="A1169" s="33">
        <v>220250006317</v>
      </c>
      <c r="B1169" s="56" t="s">
        <v>526</v>
      </c>
      <c r="C1169" s="34">
        <v>45744</v>
      </c>
      <c r="D1169" s="33">
        <v>22025000731</v>
      </c>
      <c r="E1169" s="56" t="s">
        <v>1838</v>
      </c>
      <c r="F1169" s="35">
        <v>8.9600000000000009</v>
      </c>
      <c r="G1169" s="56" t="s">
        <v>74</v>
      </c>
      <c r="H1169" s="56" t="s">
        <v>2641</v>
      </c>
      <c r="I1169" s="33">
        <v>300</v>
      </c>
      <c r="J1169" s="56" t="s">
        <v>356</v>
      </c>
      <c r="K1169" s="56" t="s">
        <v>356</v>
      </c>
      <c r="L1169" s="56" t="s">
        <v>367</v>
      </c>
      <c r="M1169" s="56" t="s">
        <v>354</v>
      </c>
      <c r="N1169" s="56" t="s">
        <v>355</v>
      </c>
      <c r="O1169" s="32" t="s">
        <v>309</v>
      </c>
      <c r="P1169" s="32" t="s">
        <v>265</v>
      </c>
      <c r="Q1169" s="45" t="s">
        <v>922</v>
      </c>
      <c r="R1169" s="32" t="s">
        <v>254</v>
      </c>
      <c r="S1169" s="45" t="s">
        <v>98</v>
      </c>
      <c r="T1169" s="42" t="str">
        <f>VLOOKUP(Tabla1[[#This Row],[AREA]],Hoja1!A:B,2,FALSE)</f>
        <v>10. Personas mayores, familia y servicios sociales</v>
      </c>
      <c r="U1169" s="45" t="s">
        <v>155</v>
      </c>
      <c r="V1169" s="42" t="str">
        <f>VLOOKUP(Tabla1[[#This Row],[PROGRAMA]],Hoja1!A:B,2,FALSE)</f>
        <v>2312. Iniciativas sociales</v>
      </c>
      <c r="W1169" s="45">
        <v>21</v>
      </c>
      <c r="X1169" s="45">
        <v>212</v>
      </c>
    </row>
    <row r="1170" spans="1:24" x14ac:dyDescent="0.25">
      <c r="A1170" s="33">
        <v>220250006689</v>
      </c>
      <c r="B1170" s="56" t="s">
        <v>526</v>
      </c>
      <c r="C1170" s="34">
        <v>45744</v>
      </c>
      <c r="D1170" s="33">
        <v>22025001212</v>
      </c>
      <c r="E1170" s="56" t="s">
        <v>1534</v>
      </c>
      <c r="F1170" s="35">
        <v>13.03</v>
      </c>
      <c r="G1170" s="56" t="s">
        <v>74</v>
      </c>
      <c r="H1170" s="56" t="s">
        <v>2642</v>
      </c>
      <c r="I1170" s="33">
        <v>300</v>
      </c>
      <c r="J1170" s="56" t="s">
        <v>356</v>
      </c>
      <c r="K1170" s="56" t="s">
        <v>356</v>
      </c>
      <c r="L1170" s="56" t="s">
        <v>367</v>
      </c>
      <c r="M1170" s="56" t="s">
        <v>354</v>
      </c>
      <c r="N1170" s="56" t="s">
        <v>355</v>
      </c>
      <c r="O1170" s="32" t="s">
        <v>309</v>
      </c>
      <c r="P1170" s="32" t="s">
        <v>265</v>
      </c>
      <c r="Q1170" s="45" t="s">
        <v>922</v>
      </c>
      <c r="R1170" s="32" t="s">
        <v>254</v>
      </c>
      <c r="S1170" s="45" t="s">
        <v>92</v>
      </c>
      <c r="T1170" s="42" t="str">
        <f>VLOOKUP(Tabla1[[#This Row],[AREA]],Hoja1!A:B,2,FALSE)</f>
        <v>03. Participación ciudadana y deportes</v>
      </c>
      <c r="U1170" s="45" t="s">
        <v>215</v>
      </c>
      <c r="V1170" s="42" t="str">
        <f>VLOOKUP(Tabla1[[#This Row],[PROGRAMA]],Hoja1!A:B,2,FALSE)</f>
        <v>9241. Participación ciudadana</v>
      </c>
      <c r="W1170" s="45">
        <v>21</v>
      </c>
      <c r="X1170" s="45">
        <v>212</v>
      </c>
    </row>
    <row r="1171" spans="1:24" x14ac:dyDescent="0.25">
      <c r="A1171" s="33">
        <v>220239000440</v>
      </c>
      <c r="B1171" s="56" t="s">
        <v>349</v>
      </c>
      <c r="C1171" s="34">
        <v>45658</v>
      </c>
      <c r="D1171" s="33">
        <v>22025001670</v>
      </c>
      <c r="E1171" s="56" t="s">
        <v>1220</v>
      </c>
      <c r="F1171" s="35">
        <v>1188</v>
      </c>
      <c r="G1171" s="56" t="s">
        <v>418</v>
      </c>
      <c r="H1171" s="56" t="s">
        <v>869</v>
      </c>
      <c r="I1171" s="33">
        <v>220</v>
      </c>
      <c r="J1171" s="56" t="s">
        <v>356</v>
      </c>
      <c r="K1171" s="56" t="s">
        <v>356</v>
      </c>
      <c r="L1171" s="56" t="s">
        <v>357</v>
      </c>
      <c r="M1171" s="56" t="s">
        <v>354</v>
      </c>
      <c r="N1171" s="56" t="s">
        <v>355</v>
      </c>
      <c r="O1171" s="32" t="s">
        <v>305</v>
      </c>
      <c r="P1171" s="32" t="s">
        <v>265</v>
      </c>
      <c r="Q1171" s="45" t="s">
        <v>922</v>
      </c>
      <c r="R1171" s="32" t="s">
        <v>254</v>
      </c>
      <c r="S1171" s="45" t="s">
        <v>98</v>
      </c>
      <c r="T1171" s="42" t="str">
        <f>VLOOKUP(Tabla1[[#This Row],[AREA]],Hoja1!A:B,2,FALSE)</f>
        <v>10. Personas mayores, familia y servicios sociales</v>
      </c>
      <c r="U1171" s="45" t="s">
        <v>155</v>
      </c>
      <c r="V1171" s="42" t="str">
        <f>VLOOKUP(Tabla1[[#This Row],[PROGRAMA]],Hoja1!A:B,2,FALSE)</f>
        <v>2312. Iniciativas sociales</v>
      </c>
      <c r="W1171" s="45">
        <v>22</v>
      </c>
      <c r="X1171" s="45">
        <v>22799</v>
      </c>
    </row>
    <row r="1172" spans="1:24" x14ac:dyDescent="0.25">
      <c r="A1172" s="33">
        <v>220250003633</v>
      </c>
      <c r="B1172" s="56" t="s">
        <v>526</v>
      </c>
      <c r="C1172" s="34">
        <v>45729</v>
      </c>
      <c r="D1172" s="33">
        <v>22025001081</v>
      </c>
      <c r="E1172" s="56" t="s">
        <v>1727</v>
      </c>
      <c r="F1172" s="35">
        <v>14.41</v>
      </c>
      <c r="G1172" s="56" t="s">
        <v>74</v>
      </c>
      <c r="H1172" s="56" t="s">
        <v>2643</v>
      </c>
      <c r="I1172" s="33">
        <v>300</v>
      </c>
      <c r="J1172" s="56" t="s">
        <v>356</v>
      </c>
      <c r="K1172" s="56" t="s">
        <v>356</v>
      </c>
      <c r="L1172" s="56" t="s">
        <v>367</v>
      </c>
      <c r="M1172" s="56" t="s">
        <v>354</v>
      </c>
      <c r="N1172" s="56" t="s">
        <v>355</v>
      </c>
      <c r="O1172" s="32" t="s">
        <v>309</v>
      </c>
      <c r="P1172" s="32" t="s">
        <v>265</v>
      </c>
      <c r="Q1172" s="45" t="s">
        <v>922</v>
      </c>
      <c r="R1172" s="32" t="s">
        <v>254</v>
      </c>
      <c r="S1172" s="45" t="s">
        <v>94</v>
      </c>
      <c r="T1172" s="42" t="str">
        <f>VLOOKUP(Tabla1[[#This Row],[AREA]],Hoja1!A:B,2,FALSE)</f>
        <v>06. Educación y cultura</v>
      </c>
      <c r="U1172" s="45" t="s">
        <v>176</v>
      </c>
      <c r="V1172" s="42" t="str">
        <f>VLOOKUP(Tabla1[[#This Row],[PROGRAMA]],Hoja1!A:B,2,FALSE)</f>
        <v>3321. Bibliotecas públicas</v>
      </c>
      <c r="W1172" s="45">
        <v>21</v>
      </c>
      <c r="X1172" s="45">
        <v>212</v>
      </c>
    </row>
    <row r="1173" spans="1:24" x14ac:dyDescent="0.25">
      <c r="A1173" s="33">
        <v>220249000651</v>
      </c>
      <c r="B1173" s="56" t="s">
        <v>349</v>
      </c>
      <c r="C1173" s="34">
        <v>45658</v>
      </c>
      <c r="D1173" s="33">
        <v>22025002309</v>
      </c>
      <c r="E1173" s="56" t="s">
        <v>2530</v>
      </c>
      <c r="F1173" s="35">
        <v>537.24</v>
      </c>
      <c r="G1173" s="56" t="s">
        <v>1161</v>
      </c>
      <c r="H1173" s="56" t="s">
        <v>2645</v>
      </c>
      <c r="I1173" s="33">
        <v>220</v>
      </c>
      <c r="J1173" s="56" t="s">
        <v>1162</v>
      </c>
      <c r="K1173" s="56" t="s">
        <v>427</v>
      </c>
      <c r="L1173" s="56" t="s">
        <v>367</v>
      </c>
      <c r="M1173" s="56" t="s">
        <v>354</v>
      </c>
      <c r="N1173" s="56" t="s">
        <v>355</v>
      </c>
      <c r="O1173" s="32" t="s">
        <v>305</v>
      </c>
      <c r="P1173" s="32" t="s">
        <v>265</v>
      </c>
      <c r="Q1173" s="45" t="s">
        <v>922</v>
      </c>
      <c r="R1173" s="32" t="s">
        <v>254</v>
      </c>
      <c r="S1173" s="45" t="s">
        <v>95</v>
      </c>
      <c r="T1173" s="42" t="str">
        <f>VLOOKUP(Tabla1[[#This Row],[AREA]],Hoja1!A:B,2,FALSE)</f>
        <v>07. Medio ambiente</v>
      </c>
      <c r="U1173" s="45" t="s">
        <v>151</v>
      </c>
      <c r="V1173" s="42" t="str">
        <f>VLOOKUP(Tabla1[[#This Row],[PROGRAMA]],Hoja1!A:B,2,FALSE)</f>
        <v>1721. Protección del medio ambiente</v>
      </c>
      <c r="W1173" s="45">
        <v>22</v>
      </c>
      <c r="X1173" s="45">
        <v>22199</v>
      </c>
    </row>
    <row r="1174" spans="1:24" x14ac:dyDescent="0.25">
      <c r="A1174" s="33">
        <v>220250006353</v>
      </c>
      <c r="B1174" s="56" t="s">
        <v>526</v>
      </c>
      <c r="C1174" s="34">
        <v>45744</v>
      </c>
      <c r="D1174" s="33">
        <v>22025001214</v>
      </c>
      <c r="E1174" s="56" t="s">
        <v>2307</v>
      </c>
      <c r="F1174" s="35">
        <v>16.899999999999999</v>
      </c>
      <c r="G1174" s="56" t="s">
        <v>74</v>
      </c>
      <c r="H1174" s="56" t="s">
        <v>2646</v>
      </c>
      <c r="I1174" s="33">
        <v>300</v>
      </c>
      <c r="J1174" s="56" t="s">
        <v>356</v>
      </c>
      <c r="K1174" s="56" t="s">
        <v>356</v>
      </c>
      <c r="L1174" s="56" t="s">
        <v>367</v>
      </c>
      <c r="M1174" s="56" t="s">
        <v>354</v>
      </c>
      <c r="N1174" s="56" t="s">
        <v>355</v>
      </c>
      <c r="O1174" s="32" t="s">
        <v>309</v>
      </c>
      <c r="P1174" s="32" t="s">
        <v>265</v>
      </c>
      <c r="Q1174" s="45" t="s">
        <v>922</v>
      </c>
      <c r="R1174" s="32" t="s">
        <v>254</v>
      </c>
      <c r="S1174" s="45" t="s">
        <v>89</v>
      </c>
      <c r="T1174" s="42" t="str">
        <f>VLOOKUP(Tabla1[[#This Row],[AREA]],Hoja1!A:B,2,FALSE)</f>
        <v>01. Alcaldía</v>
      </c>
      <c r="U1174" s="45" t="s">
        <v>211</v>
      </c>
      <c r="V1174" s="42" t="str">
        <f>VLOOKUP(Tabla1[[#This Row],[PROGRAMA]],Hoja1!A:B,2,FALSE)</f>
        <v>9206. Archivo municipal</v>
      </c>
      <c r="W1174" s="45">
        <v>22</v>
      </c>
      <c r="X1174" s="45">
        <v>22199</v>
      </c>
    </row>
    <row r="1175" spans="1:24" x14ac:dyDescent="0.25">
      <c r="A1175" s="33">
        <v>220250006577</v>
      </c>
      <c r="B1175" s="56" t="s">
        <v>526</v>
      </c>
      <c r="C1175" s="34">
        <v>45744</v>
      </c>
      <c r="D1175" s="33">
        <v>22025001213</v>
      </c>
      <c r="E1175" s="56" t="s">
        <v>1495</v>
      </c>
      <c r="F1175" s="35">
        <v>19.28</v>
      </c>
      <c r="G1175" s="56" t="s">
        <v>74</v>
      </c>
      <c r="H1175" s="56" t="s">
        <v>2647</v>
      </c>
      <c r="I1175" s="33">
        <v>300</v>
      </c>
      <c r="J1175" s="56" t="s">
        <v>356</v>
      </c>
      <c r="K1175" s="56" t="s">
        <v>356</v>
      </c>
      <c r="L1175" s="56" t="s">
        <v>367</v>
      </c>
      <c r="M1175" s="56" t="s">
        <v>354</v>
      </c>
      <c r="N1175" s="56" t="s">
        <v>355</v>
      </c>
      <c r="O1175" s="32" t="s">
        <v>309</v>
      </c>
      <c r="P1175" s="32" t="s">
        <v>265</v>
      </c>
      <c r="Q1175" s="45" t="s">
        <v>922</v>
      </c>
      <c r="R1175" s="32" t="s">
        <v>254</v>
      </c>
      <c r="S1175" s="45" t="s">
        <v>92</v>
      </c>
      <c r="T1175" s="42" t="str">
        <f>VLOOKUP(Tabla1[[#This Row],[AREA]],Hoja1!A:B,2,FALSE)</f>
        <v>03. Participación ciudadana y deportes</v>
      </c>
      <c r="U1175" s="45" t="s">
        <v>215</v>
      </c>
      <c r="V1175" s="42" t="str">
        <f>VLOOKUP(Tabla1[[#This Row],[PROGRAMA]],Hoja1!A:B,2,FALSE)</f>
        <v>9241. Participación ciudadana</v>
      </c>
      <c r="W1175" s="45">
        <v>21</v>
      </c>
      <c r="X1175" s="45">
        <v>213</v>
      </c>
    </row>
    <row r="1176" spans="1:24" x14ac:dyDescent="0.25">
      <c r="A1176" s="33">
        <v>220250006573</v>
      </c>
      <c r="B1176" s="56" t="s">
        <v>526</v>
      </c>
      <c r="C1176" s="34">
        <v>45744</v>
      </c>
      <c r="D1176" s="33">
        <v>22025001213</v>
      </c>
      <c r="E1176" s="56" t="s">
        <v>1495</v>
      </c>
      <c r="F1176" s="35">
        <v>20.81</v>
      </c>
      <c r="G1176" s="56" t="s">
        <v>74</v>
      </c>
      <c r="H1176" s="56" t="s">
        <v>2648</v>
      </c>
      <c r="I1176" s="33">
        <v>300</v>
      </c>
      <c r="J1176" s="56" t="s">
        <v>356</v>
      </c>
      <c r="K1176" s="56" t="s">
        <v>356</v>
      </c>
      <c r="L1176" s="56" t="s">
        <v>367</v>
      </c>
      <c r="M1176" s="56" t="s">
        <v>354</v>
      </c>
      <c r="N1176" s="56" t="s">
        <v>355</v>
      </c>
      <c r="O1176" s="32" t="s">
        <v>309</v>
      </c>
      <c r="P1176" s="32" t="s">
        <v>265</v>
      </c>
      <c r="Q1176" s="45" t="s">
        <v>922</v>
      </c>
      <c r="R1176" s="32" t="s">
        <v>254</v>
      </c>
      <c r="S1176" s="45" t="s">
        <v>92</v>
      </c>
      <c r="T1176" s="42" t="str">
        <f>VLOOKUP(Tabla1[[#This Row],[AREA]],Hoja1!A:B,2,FALSE)</f>
        <v>03. Participación ciudadana y deportes</v>
      </c>
      <c r="U1176" s="45" t="s">
        <v>215</v>
      </c>
      <c r="V1176" s="42" t="str">
        <f>VLOOKUP(Tabla1[[#This Row],[PROGRAMA]],Hoja1!A:B,2,FALSE)</f>
        <v>9241. Participación ciudadana</v>
      </c>
      <c r="W1176" s="45">
        <v>21</v>
      </c>
      <c r="X1176" s="45">
        <v>213</v>
      </c>
    </row>
    <row r="1177" spans="1:24" x14ac:dyDescent="0.25">
      <c r="A1177" s="33">
        <v>220250003727</v>
      </c>
      <c r="B1177" s="56" t="s">
        <v>526</v>
      </c>
      <c r="C1177" s="34">
        <v>45729</v>
      </c>
      <c r="D1177" s="33">
        <v>22025001427</v>
      </c>
      <c r="E1177" s="56" t="s">
        <v>1682</v>
      </c>
      <c r="F1177" s="35">
        <v>21.27</v>
      </c>
      <c r="G1177" s="56" t="s">
        <v>74</v>
      </c>
      <c r="H1177" s="56" t="s">
        <v>715</v>
      </c>
      <c r="I1177" s="33">
        <v>300</v>
      </c>
      <c r="J1177" s="56" t="s">
        <v>356</v>
      </c>
      <c r="K1177" s="56" t="s">
        <v>356</v>
      </c>
      <c r="L1177" s="56" t="s">
        <v>367</v>
      </c>
      <c r="M1177" s="56" t="s">
        <v>354</v>
      </c>
      <c r="N1177" s="56" t="s">
        <v>355</v>
      </c>
      <c r="O1177" s="32" t="s">
        <v>309</v>
      </c>
      <c r="P1177" s="32" t="s">
        <v>265</v>
      </c>
      <c r="Q1177" s="45" t="s">
        <v>922</v>
      </c>
      <c r="R1177" s="32" t="s">
        <v>254</v>
      </c>
      <c r="S1177" s="45" t="s">
        <v>97</v>
      </c>
      <c r="T1177" s="42" t="str">
        <f>VLOOKUP(Tabla1[[#This Row],[AREA]],Hoja1!A:B,2,FALSE)</f>
        <v>09. Turismo, eventos y marca ciudad</v>
      </c>
      <c r="U1177" s="45" t="s">
        <v>199</v>
      </c>
      <c r="V1177" s="42" t="str">
        <f>VLOOKUP(Tabla1[[#This Row],[PROGRAMA]],Hoja1!A:B,2,FALSE)</f>
        <v>4321. Turismo</v>
      </c>
      <c r="W1177" s="45">
        <v>21</v>
      </c>
      <c r="X1177" s="45">
        <v>213</v>
      </c>
    </row>
    <row r="1178" spans="1:24" x14ac:dyDescent="0.25">
      <c r="A1178" s="33">
        <v>220250006317</v>
      </c>
      <c r="B1178" s="56" t="s">
        <v>526</v>
      </c>
      <c r="C1178" s="34">
        <v>45744</v>
      </c>
      <c r="D1178" s="33">
        <v>22025000730</v>
      </c>
      <c r="E1178" s="56" t="s">
        <v>1838</v>
      </c>
      <c r="F1178" s="35">
        <v>21.27</v>
      </c>
      <c r="G1178" s="56" t="s">
        <v>74</v>
      </c>
      <c r="H1178" s="56" t="s">
        <v>2641</v>
      </c>
      <c r="I1178" s="33">
        <v>300</v>
      </c>
      <c r="J1178" s="56" t="s">
        <v>356</v>
      </c>
      <c r="K1178" s="56" t="s">
        <v>356</v>
      </c>
      <c r="L1178" s="56" t="s">
        <v>367</v>
      </c>
      <c r="M1178" s="56" t="s">
        <v>354</v>
      </c>
      <c r="N1178" s="56" t="s">
        <v>355</v>
      </c>
      <c r="O1178" s="32" t="s">
        <v>309</v>
      </c>
      <c r="P1178" s="32" t="s">
        <v>265</v>
      </c>
      <c r="Q1178" s="45" t="s">
        <v>922</v>
      </c>
      <c r="R1178" s="32" t="s">
        <v>254</v>
      </c>
      <c r="S1178" s="45" t="s">
        <v>98</v>
      </c>
      <c r="T1178" s="42" t="str">
        <f>VLOOKUP(Tabla1[[#This Row],[AREA]],Hoja1!A:B,2,FALSE)</f>
        <v>10. Personas mayores, familia y servicios sociales</v>
      </c>
      <c r="U1178" s="45" t="s">
        <v>155</v>
      </c>
      <c r="V1178" s="42" t="str">
        <f>VLOOKUP(Tabla1[[#This Row],[PROGRAMA]],Hoja1!A:B,2,FALSE)</f>
        <v>2312. Iniciativas sociales</v>
      </c>
      <c r="W1178" s="45">
        <v>21</v>
      </c>
      <c r="X1178" s="45">
        <v>212</v>
      </c>
    </row>
    <row r="1179" spans="1:24" x14ac:dyDescent="0.25">
      <c r="A1179" s="33">
        <v>220250001160</v>
      </c>
      <c r="B1179" s="56" t="s">
        <v>349</v>
      </c>
      <c r="C1179" s="34">
        <v>45699</v>
      </c>
      <c r="D1179" s="33">
        <v>22025001048</v>
      </c>
      <c r="E1179" s="56" t="s">
        <v>1166</v>
      </c>
      <c r="F1179" s="35">
        <v>1089</v>
      </c>
      <c r="G1179" s="56" t="s">
        <v>968</v>
      </c>
      <c r="H1179" s="56" t="s">
        <v>2649</v>
      </c>
      <c r="I1179" s="33">
        <v>220</v>
      </c>
      <c r="J1179" s="56" t="s">
        <v>356</v>
      </c>
      <c r="K1179" s="56" t="s">
        <v>356</v>
      </c>
      <c r="L1179" s="56" t="s">
        <v>357</v>
      </c>
      <c r="M1179" s="56" t="s">
        <v>458</v>
      </c>
      <c r="N1179" s="56" t="s">
        <v>429</v>
      </c>
      <c r="O1179" s="32" t="s">
        <v>310</v>
      </c>
      <c r="P1179" s="32" t="s">
        <v>265</v>
      </c>
      <c r="Q1179" s="45" t="s">
        <v>922</v>
      </c>
      <c r="R1179" s="32" t="s">
        <v>254</v>
      </c>
      <c r="S1179" s="45" t="s">
        <v>96</v>
      </c>
      <c r="T1179" s="42" t="str">
        <f>VLOOKUP(Tabla1[[#This Row],[AREA]],Hoja1!A:B,2,FALSE)</f>
        <v>08. Tráfico y movilidad</v>
      </c>
      <c r="U1179" s="45" t="s">
        <v>131</v>
      </c>
      <c r="V1179" s="42" t="str">
        <f>VLOOKUP(Tabla1[[#This Row],[PROGRAMA]],Hoja1!A:B,2,FALSE)</f>
        <v>1341. Movilidad</v>
      </c>
      <c r="W1179" s="45">
        <v>22</v>
      </c>
      <c r="X1179" s="45">
        <v>22799</v>
      </c>
    </row>
    <row r="1180" spans="1:24" x14ac:dyDescent="0.25">
      <c r="A1180" s="33">
        <v>220250003757</v>
      </c>
      <c r="B1180" s="56" t="s">
        <v>526</v>
      </c>
      <c r="C1180" s="34">
        <v>45729</v>
      </c>
      <c r="D1180" s="33">
        <v>22025000769</v>
      </c>
      <c r="E1180" s="56" t="s">
        <v>1623</v>
      </c>
      <c r="F1180" s="35">
        <v>25.28</v>
      </c>
      <c r="G1180" s="56" t="s">
        <v>74</v>
      </c>
      <c r="H1180" s="56" t="s">
        <v>2650</v>
      </c>
      <c r="I1180" s="33">
        <v>300</v>
      </c>
      <c r="J1180" s="56" t="s">
        <v>356</v>
      </c>
      <c r="K1180" s="56" t="s">
        <v>356</v>
      </c>
      <c r="L1180" s="56" t="s">
        <v>367</v>
      </c>
      <c r="M1180" s="56" t="s">
        <v>354</v>
      </c>
      <c r="N1180" s="56" t="s">
        <v>355</v>
      </c>
      <c r="O1180" s="32" t="s">
        <v>309</v>
      </c>
      <c r="P1180" s="32" t="s">
        <v>265</v>
      </c>
      <c r="Q1180" s="45" t="s">
        <v>922</v>
      </c>
      <c r="R1180" s="32" t="s">
        <v>254</v>
      </c>
      <c r="S1180" s="45" t="s">
        <v>291</v>
      </c>
      <c r="T1180" s="42" t="str">
        <f>VLOOKUP(Tabla1[[#This Row],[AREA]],Hoja1!A:B,2,FALSE)</f>
        <v>11. Salud pública y seguridad ciudadana</v>
      </c>
      <c r="U1180" s="45" t="s">
        <v>135</v>
      </c>
      <c r="V1180" s="42" t="str">
        <f>VLOOKUP(Tabla1[[#This Row],[PROGRAMA]],Hoja1!A:B,2,FALSE)</f>
        <v>1361. Prevención y extinción de incencios</v>
      </c>
      <c r="W1180" s="45">
        <v>22</v>
      </c>
      <c r="X1180" s="45">
        <v>22199</v>
      </c>
    </row>
    <row r="1181" spans="1:24" x14ac:dyDescent="0.25">
      <c r="A1181" s="33">
        <v>220250006579</v>
      </c>
      <c r="B1181" s="56" t="s">
        <v>526</v>
      </c>
      <c r="C1181" s="34">
        <v>45744</v>
      </c>
      <c r="D1181" s="33">
        <v>22025001213</v>
      </c>
      <c r="E1181" s="56" t="s">
        <v>1495</v>
      </c>
      <c r="F1181" s="35">
        <v>27.59</v>
      </c>
      <c r="G1181" s="56" t="s">
        <v>74</v>
      </c>
      <c r="H1181" s="56" t="s">
        <v>2651</v>
      </c>
      <c r="I1181" s="33">
        <v>300</v>
      </c>
      <c r="J1181" s="56" t="s">
        <v>356</v>
      </c>
      <c r="K1181" s="56" t="s">
        <v>356</v>
      </c>
      <c r="L1181" s="56" t="s">
        <v>367</v>
      </c>
      <c r="M1181" s="56" t="s">
        <v>354</v>
      </c>
      <c r="N1181" s="56" t="s">
        <v>355</v>
      </c>
      <c r="O1181" s="32" t="s">
        <v>309</v>
      </c>
      <c r="P1181" s="32" t="s">
        <v>265</v>
      </c>
      <c r="Q1181" s="45" t="s">
        <v>922</v>
      </c>
      <c r="R1181" s="32" t="s">
        <v>254</v>
      </c>
      <c r="S1181" s="45" t="s">
        <v>92</v>
      </c>
      <c r="T1181" s="42" t="str">
        <f>VLOOKUP(Tabla1[[#This Row],[AREA]],Hoja1!A:B,2,FALSE)</f>
        <v>03. Participación ciudadana y deportes</v>
      </c>
      <c r="U1181" s="45" t="s">
        <v>215</v>
      </c>
      <c r="V1181" s="42" t="str">
        <f>VLOOKUP(Tabla1[[#This Row],[PROGRAMA]],Hoja1!A:B,2,FALSE)</f>
        <v>9241. Participación ciudadana</v>
      </c>
      <c r="W1181" s="45">
        <v>21</v>
      </c>
      <c r="X1181" s="45">
        <v>213</v>
      </c>
    </row>
    <row r="1182" spans="1:24" x14ac:dyDescent="0.25">
      <c r="A1182" s="33">
        <v>220250006581</v>
      </c>
      <c r="B1182" s="56" t="s">
        <v>526</v>
      </c>
      <c r="C1182" s="34">
        <v>45744</v>
      </c>
      <c r="D1182" s="33">
        <v>22025001213</v>
      </c>
      <c r="E1182" s="56" t="s">
        <v>1495</v>
      </c>
      <c r="F1182" s="35">
        <v>37.700000000000003</v>
      </c>
      <c r="G1182" s="56" t="s">
        <v>74</v>
      </c>
      <c r="H1182" s="56" t="s">
        <v>2652</v>
      </c>
      <c r="I1182" s="33">
        <v>300</v>
      </c>
      <c r="J1182" s="56" t="s">
        <v>356</v>
      </c>
      <c r="K1182" s="56" t="s">
        <v>356</v>
      </c>
      <c r="L1182" s="56" t="s">
        <v>367</v>
      </c>
      <c r="M1182" s="56" t="s">
        <v>354</v>
      </c>
      <c r="N1182" s="56" t="s">
        <v>355</v>
      </c>
      <c r="O1182" s="32" t="s">
        <v>309</v>
      </c>
      <c r="P1182" s="32" t="s">
        <v>265</v>
      </c>
      <c r="Q1182" s="45" t="s">
        <v>922</v>
      </c>
      <c r="R1182" s="32" t="s">
        <v>254</v>
      </c>
      <c r="S1182" s="45" t="s">
        <v>92</v>
      </c>
      <c r="T1182" s="42" t="str">
        <f>VLOOKUP(Tabla1[[#This Row],[AREA]],Hoja1!A:B,2,FALSE)</f>
        <v>03. Participación ciudadana y deportes</v>
      </c>
      <c r="U1182" s="45" t="s">
        <v>215</v>
      </c>
      <c r="V1182" s="42" t="str">
        <f>VLOOKUP(Tabla1[[#This Row],[PROGRAMA]],Hoja1!A:B,2,FALSE)</f>
        <v>9241. Participación ciudadana</v>
      </c>
      <c r="W1182" s="45">
        <v>21</v>
      </c>
      <c r="X1182" s="45">
        <v>213</v>
      </c>
    </row>
    <row r="1183" spans="1:24" x14ac:dyDescent="0.25">
      <c r="A1183" s="33">
        <v>220250001713</v>
      </c>
      <c r="B1183" s="56" t="s">
        <v>349</v>
      </c>
      <c r="C1183" s="34">
        <v>45716</v>
      </c>
      <c r="D1183" s="33">
        <v>22025001607</v>
      </c>
      <c r="E1183" s="56" t="s">
        <v>1902</v>
      </c>
      <c r="F1183" s="35">
        <v>142</v>
      </c>
      <c r="G1183" s="56" t="s">
        <v>683</v>
      </c>
      <c r="H1183" s="56" t="s">
        <v>2653</v>
      </c>
      <c r="I1183" s="33">
        <v>220</v>
      </c>
      <c r="J1183" s="56" t="s">
        <v>356</v>
      </c>
      <c r="K1183" s="56" t="s">
        <v>356</v>
      </c>
      <c r="L1183" s="56" t="s">
        <v>357</v>
      </c>
      <c r="M1183" s="56" t="s">
        <v>458</v>
      </c>
      <c r="N1183" s="56" t="s">
        <v>429</v>
      </c>
      <c r="O1183" s="32" t="s">
        <v>310</v>
      </c>
      <c r="P1183" s="32" t="s">
        <v>265</v>
      </c>
      <c r="Q1183" s="45" t="s">
        <v>922</v>
      </c>
      <c r="R1183" s="32" t="s">
        <v>254</v>
      </c>
      <c r="S1183" s="45" t="s">
        <v>98</v>
      </c>
      <c r="T1183" s="42" t="str">
        <f>VLOOKUP(Tabla1[[#This Row],[AREA]],Hoja1!A:B,2,FALSE)</f>
        <v>10. Personas mayores, familia y servicios sociales</v>
      </c>
      <c r="U1183" s="45" t="s">
        <v>155</v>
      </c>
      <c r="V1183" s="42" t="str">
        <f>VLOOKUP(Tabla1[[#This Row],[PROGRAMA]],Hoja1!A:B,2,FALSE)</f>
        <v>2312. Iniciativas sociales</v>
      </c>
      <c r="W1183" s="45">
        <v>22</v>
      </c>
      <c r="X1183" s="45">
        <v>22699</v>
      </c>
    </row>
    <row r="1184" spans="1:24" x14ac:dyDescent="0.25">
      <c r="A1184" s="33">
        <v>220249000735</v>
      </c>
      <c r="B1184" s="56" t="s">
        <v>349</v>
      </c>
      <c r="C1184" s="34">
        <v>45658</v>
      </c>
      <c r="D1184" s="33">
        <v>22025002338</v>
      </c>
      <c r="E1184" s="56" t="s">
        <v>2654</v>
      </c>
      <c r="F1184" s="35">
        <v>1087.25</v>
      </c>
      <c r="G1184" s="56" t="s">
        <v>40</v>
      </c>
      <c r="H1184" s="56" t="s">
        <v>2655</v>
      </c>
      <c r="I1184" s="33">
        <v>220</v>
      </c>
      <c r="J1184" s="56" t="s">
        <v>356</v>
      </c>
      <c r="K1184" s="56" t="s">
        <v>356</v>
      </c>
      <c r="L1184" s="56" t="s">
        <v>357</v>
      </c>
      <c r="M1184" s="56" t="s">
        <v>354</v>
      </c>
      <c r="N1184" s="56" t="s">
        <v>355</v>
      </c>
      <c r="O1184" s="32" t="s">
        <v>305</v>
      </c>
      <c r="P1184" s="32" t="s">
        <v>265</v>
      </c>
      <c r="Q1184" s="45" t="s">
        <v>922</v>
      </c>
      <c r="R1184" s="32" t="s">
        <v>254</v>
      </c>
      <c r="S1184" s="45" t="s">
        <v>96</v>
      </c>
      <c r="T1184" s="42" t="str">
        <f>VLOOKUP(Tabla1[[#This Row],[AREA]],Hoja1!A:B,2,FALSE)</f>
        <v>08. Tráfico y movilidad</v>
      </c>
      <c r="U1184" s="45" t="s">
        <v>146</v>
      </c>
      <c r="V1184" s="42" t="str">
        <f>VLOOKUP(Tabla1[[#This Row],[PROGRAMA]],Hoja1!A:B,2,FALSE)</f>
        <v>1651. Alumbrado público</v>
      </c>
      <c r="W1184" s="45">
        <v>22</v>
      </c>
      <c r="X1184" s="45">
        <v>22700</v>
      </c>
    </row>
    <row r="1185" spans="1:24" x14ac:dyDescent="0.25">
      <c r="A1185" s="33">
        <v>220250006247</v>
      </c>
      <c r="B1185" s="56" t="s">
        <v>526</v>
      </c>
      <c r="C1185" s="34">
        <v>45744</v>
      </c>
      <c r="D1185" s="33">
        <v>22025000731</v>
      </c>
      <c r="E1185" s="56" t="s">
        <v>1838</v>
      </c>
      <c r="F1185" s="35">
        <v>46.56</v>
      </c>
      <c r="G1185" s="56" t="s">
        <v>74</v>
      </c>
      <c r="H1185" s="56" t="s">
        <v>2656</v>
      </c>
      <c r="I1185" s="33">
        <v>300</v>
      </c>
      <c r="J1185" s="56" t="s">
        <v>356</v>
      </c>
      <c r="K1185" s="56" t="s">
        <v>356</v>
      </c>
      <c r="L1185" s="56" t="s">
        <v>367</v>
      </c>
      <c r="M1185" s="56" t="s">
        <v>354</v>
      </c>
      <c r="N1185" s="56" t="s">
        <v>355</v>
      </c>
      <c r="O1185" s="32" t="s">
        <v>309</v>
      </c>
      <c r="P1185" s="32" t="s">
        <v>265</v>
      </c>
      <c r="Q1185" s="45" t="s">
        <v>922</v>
      </c>
      <c r="R1185" s="32" t="s">
        <v>254</v>
      </c>
      <c r="S1185" s="45" t="s">
        <v>98</v>
      </c>
      <c r="T1185" s="42" t="str">
        <f>VLOOKUP(Tabla1[[#This Row],[AREA]],Hoja1!A:B,2,FALSE)</f>
        <v>10. Personas mayores, familia y servicios sociales</v>
      </c>
      <c r="U1185" s="45" t="s">
        <v>155</v>
      </c>
      <c r="V1185" s="42" t="str">
        <f>VLOOKUP(Tabla1[[#This Row],[PROGRAMA]],Hoja1!A:B,2,FALSE)</f>
        <v>2312. Iniciativas sociales</v>
      </c>
      <c r="W1185" s="45">
        <v>21</v>
      </c>
      <c r="X1185" s="45">
        <v>212</v>
      </c>
    </row>
    <row r="1186" spans="1:24" x14ac:dyDescent="0.25">
      <c r="A1186" s="33">
        <v>220250001237</v>
      </c>
      <c r="B1186" s="56" t="s">
        <v>349</v>
      </c>
      <c r="C1186" s="34">
        <v>45700</v>
      </c>
      <c r="D1186" s="33">
        <v>22025001051</v>
      </c>
      <c r="E1186" s="56" t="s">
        <v>1317</v>
      </c>
      <c r="F1186" s="35">
        <v>140.94</v>
      </c>
      <c r="G1186" s="56" t="s">
        <v>32</v>
      </c>
      <c r="H1186" s="56" t="s">
        <v>981</v>
      </c>
      <c r="I1186" s="33">
        <v>220</v>
      </c>
      <c r="J1186" s="56" t="s">
        <v>487</v>
      </c>
      <c r="K1186" s="56" t="s">
        <v>411</v>
      </c>
      <c r="L1186" s="56" t="s">
        <v>357</v>
      </c>
      <c r="M1186" s="56" t="s">
        <v>458</v>
      </c>
      <c r="N1186" s="56" t="s">
        <v>429</v>
      </c>
      <c r="O1186" s="32" t="s">
        <v>310</v>
      </c>
      <c r="P1186" s="32" t="s">
        <v>265</v>
      </c>
      <c r="Q1186" s="45" t="s">
        <v>922</v>
      </c>
      <c r="R1186" s="32" t="s">
        <v>254</v>
      </c>
      <c r="S1186" s="45" t="s">
        <v>291</v>
      </c>
      <c r="T1186" s="42" t="str">
        <f>VLOOKUP(Tabla1[[#This Row],[AREA]],Hoja1!A:B,2,FALSE)</f>
        <v>11. Salud pública y seguridad ciudadana</v>
      </c>
      <c r="U1186" s="45" t="s">
        <v>129</v>
      </c>
      <c r="V1186" s="42" t="str">
        <f>VLOOKUP(Tabla1[[#This Row],[PROGRAMA]],Hoja1!A:B,2,FALSE)</f>
        <v>1321. Policía municipal</v>
      </c>
      <c r="W1186" s="45">
        <v>21</v>
      </c>
      <c r="X1186" s="45">
        <v>213</v>
      </c>
    </row>
    <row r="1187" spans="1:24" x14ac:dyDescent="0.25">
      <c r="A1187" s="33">
        <v>220250006351</v>
      </c>
      <c r="B1187" s="56" t="s">
        <v>526</v>
      </c>
      <c r="C1187" s="34">
        <v>45744</v>
      </c>
      <c r="D1187" s="33">
        <v>22025000769</v>
      </c>
      <c r="E1187" s="56" t="s">
        <v>1623</v>
      </c>
      <c r="F1187" s="35">
        <v>47.5</v>
      </c>
      <c r="G1187" s="56" t="s">
        <v>74</v>
      </c>
      <c r="H1187" s="56" t="s">
        <v>2657</v>
      </c>
      <c r="I1187" s="33">
        <v>300</v>
      </c>
      <c r="J1187" s="56" t="s">
        <v>356</v>
      </c>
      <c r="K1187" s="56" t="s">
        <v>356</v>
      </c>
      <c r="L1187" s="56" t="s">
        <v>367</v>
      </c>
      <c r="M1187" s="56" t="s">
        <v>354</v>
      </c>
      <c r="N1187" s="56" t="s">
        <v>355</v>
      </c>
      <c r="O1187" s="32" t="s">
        <v>309</v>
      </c>
      <c r="P1187" s="32" t="s">
        <v>265</v>
      </c>
      <c r="Q1187" s="45" t="s">
        <v>922</v>
      </c>
      <c r="R1187" s="32" t="s">
        <v>254</v>
      </c>
      <c r="S1187" s="45" t="s">
        <v>291</v>
      </c>
      <c r="T1187" s="42" t="str">
        <f>VLOOKUP(Tabla1[[#This Row],[AREA]],Hoja1!A:B,2,FALSE)</f>
        <v>11. Salud pública y seguridad ciudadana</v>
      </c>
      <c r="U1187" s="45" t="s">
        <v>135</v>
      </c>
      <c r="V1187" s="42" t="str">
        <f>VLOOKUP(Tabla1[[#This Row],[PROGRAMA]],Hoja1!A:B,2,FALSE)</f>
        <v>1361. Prevención y extinción de incencios</v>
      </c>
      <c r="W1187" s="45">
        <v>22</v>
      </c>
      <c r="X1187" s="45">
        <v>22199</v>
      </c>
    </row>
    <row r="1188" spans="1:24" x14ac:dyDescent="0.25">
      <c r="A1188" s="33">
        <v>220250003665</v>
      </c>
      <c r="B1188" s="56" t="s">
        <v>526</v>
      </c>
      <c r="C1188" s="34">
        <v>45729</v>
      </c>
      <c r="D1188" s="33">
        <v>22025001043</v>
      </c>
      <c r="E1188" s="56" t="s">
        <v>1462</v>
      </c>
      <c r="F1188" s="35">
        <v>47.53</v>
      </c>
      <c r="G1188" s="56" t="s">
        <v>74</v>
      </c>
      <c r="H1188" s="56" t="s">
        <v>2658</v>
      </c>
      <c r="I1188" s="33">
        <v>300</v>
      </c>
      <c r="J1188" s="56" t="s">
        <v>356</v>
      </c>
      <c r="K1188" s="56" t="s">
        <v>356</v>
      </c>
      <c r="L1188" s="56" t="s">
        <v>367</v>
      </c>
      <c r="M1188" s="56" t="s">
        <v>354</v>
      </c>
      <c r="N1188" s="56" t="s">
        <v>355</v>
      </c>
      <c r="O1188" s="32" t="s">
        <v>309</v>
      </c>
      <c r="P1188" s="32" t="s">
        <v>265</v>
      </c>
      <c r="Q1188" s="45" t="s">
        <v>922</v>
      </c>
      <c r="R1188" s="32" t="s">
        <v>254</v>
      </c>
      <c r="S1188" s="45" t="s">
        <v>98</v>
      </c>
      <c r="T1188" s="42" t="str">
        <f>VLOOKUP(Tabla1[[#This Row],[AREA]],Hoja1!A:B,2,FALSE)</f>
        <v>10. Personas mayores, familia y servicios sociales</v>
      </c>
      <c r="U1188" s="45" t="s">
        <v>153</v>
      </c>
      <c r="V1188" s="42" t="str">
        <f>VLOOKUP(Tabla1[[#This Row],[PROGRAMA]],Hoja1!A:B,2,FALSE)</f>
        <v>2311. Intervención social</v>
      </c>
      <c r="W1188" s="45">
        <v>21</v>
      </c>
      <c r="X1188" s="45">
        <v>212</v>
      </c>
    </row>
    <row r="1189" spans="1:24" x14ac:dyDescent="0.25">
      <c r="A1189" s="33">
        <v>220249000014</v>
      </c>
      <c r="B1189" s="56" t="s">
        <v>349</v>
      </c>
      <c r="C1189" s="34">
        <v>45658</v>
      </c>
      <c r="D1189" s="33">
        <v>22025002232</v>
      </c>
      <c r="E1189" s="56" t="s">
        <v>2659</v>
      </c>
      <c r="F1189" s="35">
        <v>1072.27</v>
      </c>
      <c r="G1189" s="56" t="s">
        <v>883</v>
      </c>
      <c r="H1189" s="56" t="s">
        <v>2660</v>
      </c>
      <c r="I1189" s="33">
        <v>220</v>
      </c>
      <c r="J1189" s="56" t="s">
        <v>884</v>
      </c>
      <c r="K1189" s="56" t="s">
        <v>885</v>
      </c>
      <c r="L1189" s="56" t="s">
        <v>367</v>
      </c>
      <c r="M1189" s="56" t="s">
        <v>354</v>
      </c>
      <c r="N1189" s="56" t="s">
        <v>355</v>
      </c>
      <c r="O1189" s="32" t="s">
        <v>305</v>
      </c>
      <c r="P1189" s="32" t="s">
        <v>265</v>
      </c>
      <c r="Q1189" s="45" t="s">
        <v>922</v>
      </c>
      <c r="R1189" s="32" t="s">
        <v>254</v>
      </c>
      <c r="S1189" s="45" t="s">
        <v>98</v>
      </c>
      <c r="T1189" s="42" t="str">
        <f>VLOOKUP(Tabla1[[#This Row],[AREA]],Hoja1!A:B,2,FALSE)</f>
        <v>10. Personas mayores, familia y servicios sociales</v>
      </c>
      <c r="U1189" s="45" t="s">
        <v>153</v>
      </c>
      <c r="V1189" s="42" t="str">
        <f>VLOOKUP(Tabla1[[#This Row],[PROGRAMA]],Hoja1!A:B,2,FALSE)</f>
        <v>2311. Intervención social</v>
      </c>
      <c r="W1189" s="45">
        <v>22</v>
      </c>
      <c r="X1189" s="45">
        <v>22104</v>
      </c>
    </row>
    <row r="1190" spans="1:24" x14ac:dyDescent="0.25">
      <c r="A1190" s="33">
        <v>220250006575</v>
      </c>
      <c r="B1190" s="56" t="s">
        <v>526</v>
      </c>
      <c r="C1190" s="34">
        <v>45744</v>
      </c>
      <c r="D1190" s="33">
        <v>22025001213</v>
      </c>
      <c r="E1190" s="56" t="s">
        <v>1495</v>
      </c>
      <c r="F1190" s="35">
        <v>56.49</v>
      </c>
      <c r="G1190" s="56" t="s">
        <v>74</v>
      </c>
      <c r="H1190" s="56" t="s">
        <v>2661</v>
      </c>
      <c r="I1190" s="33">
        <v>300</v>
      </c>
      <c r="J1190" s="56" t="s">
        <v>356</v>
      </c>
      <c r="K1190" s="56" t="s">
        <v>356</v>
      </c>
      <c r="L1190" s="56" t="s">
        <v>367</v>
      </c>
      <c r="M1190" s="56" t="s">
        <v>354</v>
      </c>
      <c r="N1190" s="56" t="s">
        <v>355</v>
      </c>
      <c r="O1190" s="32" t="s">
        <v>309</v>
      </c>
      <c r="P1190" s="32" t="s">
        <v>265</v>
      </c>
      <c r="Q1190" s="45" t="s">
        <v>922</v>
      </c>
      <c r="R1190" s="32" t="s">
        <v>254</v>
      </c>
      <c r="S1190" s="45" t="s">
        <v>92</v>
      </c>
      <c r="T1190" s="42" t="str">
        <f>VLOOKUP(Tabla1[[#This Row],[AREA]],Hoja1!A:B,2,FALSE)</f>
        <v>03. Participación ciudadana y deportes</v>
      </c>
      <c r="U1190" s="45" t="s">
        <v>215</v>
      </c>
      <c r="V1190" s="42" t="str">
        <f>VLOOKUP(Tabla1[[#This Row],[PROGRAMA]],Hoja1!A:B,2,FALSE)</f>
        <v>9241. Participación ciudadana</v>
      </c>
      <c r="W1190" s="45">
        <v>21</v>
      </c>
      <c r="X1190" s="45">
        <v>213</v>
      </c>
    </row>
    <row r="1191" spans="1:24" x14ac:dyDescent="0.25">
      <c r="A1191" s="33">
        <v>220250001262</v>
      </c>
      <c r="B1191" s="56" t="s">
        <v>349</v>
      </c>
      <c r="C1191" s="34">
        <v>45701</v>
      </c>
      <c r="D1191" s="33">
        <v>22025000029</v>
      </c>
      <c r="E1191" s="56" t="s">
        <v>1410</v>
      </c>
      <c r="F1191" s="35">
        <v>1045.44</v>
      </c>
      <c r="G1191" s="56" t="s">
        <v>32</v>
      </c>
      <c r="H1191" s="56" t="s">
        <v>2662</v>
      </c>
      <c r="I1191" s="33">
        <v>220</v>
      </c>
      <c r="J1191" s="56" t="s">
        <v>487</v>
      </c>
      <c r="K1191" s="56" t="s">
        <v>411</v>
      </c>
      <c r="L1191" s="56" t="s">
        <v>357</v>
      </c>
      <c r="M1191" s="56" t="s">
        <v>354</v>
      </c>
      <c r="N1191" s="56" t="s">
        <v>355</v>
      </c>
      <c r="O1191" s="32" t="s">
        <v>305</v>
      </c>
      <c r="P1191" s="32" t="s">
        <v>265</v>
      </c>
      <c r="Q1191" s="45" t="s">
        <v>922</v>
      </c>
      <c r="R1191" s="32" t="s">
        <v>254</v>
      </c>
      <c r="S1191" s="45" t="s">
        <v>93</v>
      </c>
      <c r="T1191" s="42" t="str">
        <f>VLOOKUP(Tabla1[[#This Row],[AREA]],Hoja1!A:B,2,FALSE)</f>
        <v>04. Hacienda, personal y modernización administrativa</v>
      </c>
      <c r="U1191" s="45" t="s">
        <v>209</v>
      </c>
      <c r="V1191" s="42" t="str">
        <f>VLOOKUP(Tabla1[[#This Row],[PROGRAMA]],Hoja1!A:B,2,FALSE)</f>
        <v>9204. Tecnologías de la información y comunicación</v>
      </c>
      <c r="W1191" s="45">
        <v>21</v>
      </c>
      <c r="X1191" s="45">
        <v>213</v>
      </c>
    </row>
    <row r="1192" spans="1:24" x14ac:dyDescent="0.25">
      <c r="A1192" s="33">
        <v>220250006873</v>
      </c>
      <c r="B1192" s="56" t="s">
        <v>526</v>
      </c>
      <c r="C1192" s="34">
        <v>45744</v>
      </c>
      <c r="D1192" s="33">
        <v>22025000920</v>
      </c>
      <c r="E1192" s="56" t="s">
        <v>1373</v>
      </c>
      <c r="F1192" s="35">
        <v>73.37</v>
      </c>
      <c r="G1192" s="56" t="s">
        <v>74</v>
      </c>
      <c r="H1192" s="56" t="s">
        <v>2663</v>
      </c>
      <c r="I1192" s="33">
        <v>300</v>
      </c>
      <c r="J1192" s="56" t="s">
        <v>356</v>
      </c>
      <c r="K1192" s="56" t="s">
        <v>356</v>
      </c>
      <c r="L1192" s="56" t="s">
        <v>367</v>
      </c>
      <c r="M1192" s="56" t="s">
        <v>354</v>
      </c>
      <c r="N1192" s="56" t="s">
        <v>355</v>
      </c>
      <c r="O1192" s="32" t="s">
        <v>309</v>
      </c>
      <c r="P1192" s="32" t="s">
        <v>265</v>
      </c>
      <c r="Q1192" s="45" t="s">
        <v>922</v>
      </c>
      <c r="R1192" s="32" t="s">
        <v>254</v>
      </c>
      <c r="S1192" s="45" t="s">
        <v>291</v>
      </c>
      <c r="T1192" s="42" t="str">
        <f>VLOOKUP(Tabla1[[#This Row],[AREA]],Hoja1!A:B,2,FALSE)</f>
        <v>11. Salud pública y seguridad ciudadana</v>
      </c>
      <c r="U1192" s="45" t="s">
        <v>129</v>
      </c>
      <c r="V1192" s="42" t="str">
        <f>VLOOKUP(Tabla1[[#This Row],[PROGRAMA]],Hoja1!A:B,2,FALSE)</f>
        <v>1321. Policía municipal</v>
      </c>
      <c r="W1192" s="45">
        <v>22</v>
      </c>
      <c r="X1192" s="45">
        <v>22199</v>
      </c>
    </row>
    <row r="1193" spans="1:24" x14ac:dyDescent="0.25">
      <c r="A1193" s="33">
        <v>220250001178</v>
      </c>
      <c r="B1193" s="56" t="s">
        <v>349</v>
      </c>
      <c r="C1193" s="34">
        <v>45699</v>
      </c>
      <c r="D1193" s="33">
        <v>22025000760</v>
      </c>
      <c r="E1193" s="56" t="s">
        <v>1682</v>
      </c>
      <c r="F1193" s="35">
        <v>137.94</v>
      </c>
      <c r="G1193" s="56" t="s">
        <v>1013</v>
      </c>
      <c r="H1193" s="56" t="s">
        <v>2664</v>
      </c>
      <c r="I1193" s="33">
        <v>220</v>
      </c>
      <c r="J1193" s="56" t="s">
        <v>540</v>
      </c>
      <c r="K1193" s="56" t="s">
        <v>356</v>
      </c>
      <c r="L1193" s="56" t="s">
        <v>357</v>
      </c>
      <c r="M1193" s="56" t="s">
        <v>458</v>
      </c>
      <c r="N1193" s="56" t="s">
        <v>429</v>
      </c>
      <c r="O1193" s="32" t="s">
        <v>310</v>
      </c>
      <c r="P1193" s="32" t="s">
        <v>265</v>
      </c>
      <c r="Q1193" s="45" t="s">
        <v>922</v>
      </c>
      <c r="R1193" s="32" t="s">
        <v>254</v>
      </c>
      <c r="S1193" s="45" t="s">
        <v>97</v>
      </c>
      <c r="T1193" s="42" t="str">
        <f>VLOOKUP(Tabla1[[#This Row],[AREA]],Hoja1!A:B,2,FALSE)</f>
        <v>09. Turismo, eventos y marca ciudad</v>
      </c>
      <c r="U1193" s="45" t="s">
        <v>199</v>
      </c>
      <c r="V1193" s="42" t="str">
        <f>VLOOKUP(Tabla1[[#This Row],[PROGRAMA]],Hoja1!A:B,2,FALSE)</f>
        <v>4321. Turismo</v>
      </c>
      <c r="W1193" s="45">
        <v>21</v>
      </c>
      <c r="X1193" s="45">
        <v>213</v>
      </c>
    </row>
    <row r="1194" spans="1:24" x14ac:dyDescent="0.25">
      <c r="A1194" s="33">
        <v>220250006285</v>
      </c>
      <c r="B1194" s="56" t="s">
        <v>526</v>
      </c>
      <c r="C1194" s="34">
        <v>45744</v>
      </c>
      <c r="D1194" s="33">
        <v>22025001270</v>
      </c>
      <c r="E1194" s="56" t="s">
        <v>2310</v>
      </c>
      <c r="F1194" s="35">
        <v>108.94</v>
      </c>
      <c r="G1194" s="56" t="s">
        <v>74</v>
      </c>
      <c r="H1194" s="56" t="s">
        <v>2665</v>
      </c>
      <c r="I1194" s="33">
        <v>300</v>
      </c>
      <c r="J1194" s="56" t="s">
        <v>356</v>
      </c>
      <c r="K1194" s="56" t="s">
        <v>356</v>
      </c>
      <c r="L1194" s="56" t="s">
        <v>367</v>
      </c>
      <c r="M1194" s="56" t="s">
        <v>354</v>
      </c>
      <c r="N1194" s="56" t="s">
        <v>355</v>
      </c>
      <c r="O1194" s="32" t="s">
        <v>309</v>
      </c>
      <c r="P1194" s="32" t="s">
        <v>265</v>
      </c>
      <c r="Q1194" s="45" t="s">
        <v>922</v>
      </c>
      <c r="R1194" s="32" t="s">
        <v>254</v>
      </c>
      <c r="S1194" s="45" t="s">
        <v>95</v>
      </c>
      <c r="T1194" s="42" t="str">
        <f>VLOOKUP(Tabla1[[#This Row],[AREA]],Hoja1!A:B,2,FALSE)</f>
        <v>07. Medio ambiente</v>
      </c>
      <c r="U1194" s="45" t="s">
        <v>149</v>
      </c>
      <c r="V1194" s="42" t="str">
        <f>VLOOKUP(Tabla1[[#This Row],[PROGRAMA]],Hoja1!A:B,2,FALSE)</f>
        <v>1711. Parques y jardines</v>
      </c>
      <c r="W1194" s="45">
        <v>22</v>
      </c>
      <c r="X1194" s="45">
        <v>22199</v>
      </c>
    </row>
    <row r="1195" spans="1:24" x14ac:dyDescent="0.25">
      <c r="A1195" s="33">
        <v>220250003629</v>
      </c>
      <c r="B1195" s="56" t="s">
        <v>526</v>
      </c>
      <c r="C1195" s="34">
        <v>45729</v>
      </c>
      <c r="D1195" s="33">
        <v>22025001081</v>
      </c>
      <c r="E1195" s="56" t="s">
        <v>1727</v>
      </c>
      <c r="F1195" s="35">
        <v>148.25</v>
      </c>
      <c r="G1195" s="56" t="s">
        <v>74</v>
      </c>
      <c r="H1195" s="56" t="s">
        <v>2666</v>
      </c>
      <c r="I1195" s="33">
        <v>300</v>
      </c>
      <c r="J1195" s="56" t="s">
        <v>356</v>
      </c>
      <c r="K1195" s="56" t="s">
        <v>356</v>
      </c>
      <c r="L1195" s="56" t="s">
        <v>367</v>
      </c>
      <c r="M1195" s="56" t="s">
        <v>354</v>
      </c>
      <c r="N1195" s="56" t="s">
        <v>355</v>
      </c>
      <c r="O1195" s="32" t="s">
        <v>309</v>
      </c>
      <c r="P1195" s="32" t="s">
        <v>265</v>
      </c>
      <c r="Q1195" s="45" t="s">
        <v>922</v>
      </c>
      <c r="R1195" s="32" t="s">
        <v>254</v>
      </c>
      <c r="S1195" s="45" t="s">
        <v>94</v>
      </c>
      <c r="T1195" s="42" t="str">
        <f>VLOOKUP(Tabla1[[#This Row],[AREA]],Hoja1!A:B,2,FALSE)</f>
        <v>06. Educación y cultura</v>
      </c>
      <c r="U1195" s="45" t="s">
        <v>176</v>
      </c>
      <c r="V1195" s="42" t="str">
        <f>VLOOKUP(Tabla1[[#This Row],[PROGRAMA]],Hoja1!A:B,2,FALSE)</f>
        <v>3321. Bibliotecas públicas</v>
      </c>
      <c r="W1195" s="45">
        <v>21</v>
      </c>
      <c r="X1195" s="45">
        <v>212</v>
      </c>
    </row>
    <row r="1196" spans="1:24" x14ac:dyDescent="0.25">
      <c r="A1196" s="33">
        <v>220250001205</v>
      </c>
      <c r="B1196" s="56" t="s">
        <v>349</v>
      </c>
      <c r="C1196" s="34">
        <v>45699</v>
      </c>
      <c r="D1196" s="33">
        <v>22025001072</v>
      </c>
      <c r="E1196" s="56" t="s">
        <v>2667</v>
      </c>
      <c r="F1196" s="35">
        <v>137.21</v>
      </c>
      <c r="G1196" s="56" t="s">
        <v>1019</v>
      </c>
      <c r="H1196" s="56" t="s">
        <v>2668</v>
      </c>
      <c r="I1196" s="33">
        <v>220</v>
      </c>
      <c r="J1196" s="56" t="s">
        <v>1020</v>
      </c>
      <c r="K1196" s="56" t="s">
        <v>410</v>
      </c>
      <c r="L1196" s="56" t="s">
        <v>367</v>
      </c>
      <c r="M1196" s="56" t="s">
        <v>458</v>
      </c>
      <c r="N1196" s="56" t="s">
        <v>429</v>
      </c>
      <c r="O1196" s="32" t="s">
        <v>310</v>
      </c>
      <c r="P1196" s="32" t="s">
        <v>265</v>
      </c>
      <c r="Q1196" s="45" t="s">
        <v>922</v>
      </c>
      <c r="R1196" s="32" t="s">
        <v>254</v>
      </c>
      <c r="S1196" s="45" t="s">
        <v>89</v>
      </c>
      <c r="T1196" s="42" t="str">
        <f>VLOOKUP(Tabla1[[#This Row],[AREA]],Hoja1!A:B,2,FALSE)</f>
        <v>01. Alcaldía</v>
      </c>
      <c r="U1196" s="45" t="s">
        <v>208</v>
      </c>
      <c r="V1196" s="42" t="str">
        <f>VLOOKUP(Tabla1[[#This Row],[PROGRAMA]],Hoja1!A:B,2,FALSE)</f>
        <v>9203. Unidad de régimen interior</v>
      </c>
      <c r="W1196" s="45">
        <v>22</v>
      </c>
      <c r="X1196" s="45">
        <v>22699</v>
      </c>
    </row>
    <row r="1197" spans="1:24" x14ac:dyDescent="0.25">
      <c r="A1197" s="33">
        <v>220250006395</v>
      </c>
      <c r="B1197" s="56" t="s">
        <v>526</v>
      </c>
      <c r="C1197" s="34">
        <v>45744</v>
      </c>
      <c r="D1197" s="33">
        <v>22025001128</v>
      </c>
      <c r="E1197" s="56" t="s">
        <v>1498</v>
      </c>
      <c r="F1197" s="35">
        <v>345.44</v>
      </c>
      <c r="G1197" s="56" t="s">
        <v>76</v>
      </c>
      <c r="H1197" s="56" t="s">
        <v>2669</v>
      </c>
      <c r="I1197" s="33">
        <v>300</v>
      </c>
      <c r="J1197" s="56" t="s">
        <v>356</v>
      </c>
      <c r="K1197" s="56" t="s">
        <v>356</v>
      </c>
      <c r="L1197" s="56" t="s">
        <v>367</v>
      </c>
      <c r="M1197" s="56" t="s">
        <v>354</v>
      </c>
      <c r="N1197" s="56" t="s">
        <v>355</v>
      </c>
      <c r="O1197" s="32" t="s">
        <v>309</v>
      </c>
      <c r="P1197" s="32" t="s">
        <v>265</v>
      </c>
      <c r="Q1197" s="45" t="s">
        <v>922</v>
      </c>
      <c r="R1197" s="32" t="s">
        <v>254</v>
      </c>
      <c r="S1197" s="45" t="s">
        <v>291</v>
      </c>
      <c r="T1197" s="42" t="str">
        <f>VLOOKUP(Tabla1[[#This Row],[AREA]],Hoja1!A:B,2,FALSE)</f>
        <v>11. Salud pública y seguridad ciudadana</v>
      </c>
      <c r="U1197" s="45" t="s">
        <v>141</v>
      </c>
      <c r="V1197" s="42" t="str">
        <f>VLOOKUP(Tabla1[[#This Row],[PROGRAMA]],Hoja1!A:B,2,FALSE)</f>
        <v>1621. Recogida de residuos</v>
      </c>
      <c r="W1197" s="45">
        <v>22</v>
      </c>
      <c r="X1197" s="45">
        <v>22199</v>
      </c>
    </row>
    <row r="1198" spans="1:24" x14ac:dyDescent="0.25">
      <c r="A1198" s="33">
        <v>220250003631</v>
      </c>
      <c r="B1198" s="56" t="s">
        <v>526</v>
      </c>
      <c r="C1198" s="34">
        <v>45729</v>
      </c>
      <c r="D1198" s="33">
        <v>22025001081</v>
      </c>
      <c r="E1198" s="56" t="s">
        <v>1727</v>
      </c>
      <c r="F1198" s="35">
        <v>245.03</v>
      </c>
      <c r="G1198" s="56" t="s">
        <v>74</v>
      </c>
      <c r="H1198" s="56" t="s">
        <v>2670</v>
      </c>
      <c r="I1198" s="33">
        <v>300</v>
      </c>
      <c r="J1198" s="56" t="s">
        <v>356</v>
      </c>
      <c r="K1198" s="56" t="s">
        <v>356</v>
      </c>
      <c r="L1198" s="56" t="s">
        <v>367</v>
      </c>
      <c r="M1198" s="56" t="s">
        <v>354</v>
      </c>
      <c r="N1198" s="56" t="s">
        <v>355</v>
      </c>
      <c r="O1198" s="32" t="s">
        <v>309</v>
      </c>
      <c r="P1198" s="32" t="s">
        <v>265</v>
      </c>
      <c r="Q1198" s="45" t="s">
        <v>922</v>
      </c>
      <c r="R1198" s="32" t="s">
        <v>254</v>
      </c>
      <c r="S1198" s="45" t="s">
        <v>94</v>
      </c>
      <c r="T1198" s="42" t="str">
        <f>VLOOKUP(Tabla1[[#This Row],[AREA]],Hoja1!A:B,2,FALSE)</f>
        <v>06. Educación y cultura</v>
      </c>
      <c r="U1198" s="45" t="s">
        <v>176</v>
      </c>
      <c r="V1198" s="42" t="str">
        <f>VLOOKUP(Tabla1[[#This Row],[PROGRAMA]],Hoja1!A:B,2,FALSE)</f>
        <v>3321. Bibliotecas públicas</v>
      </c>
      <c r="W1198" s="45">
        <v>21</v>
      </c>
      <c r="X1198" s="45">
        <v>212</v>
      </c>
    </row>
    <row r="1199" spans="1:24" x14ac:dyDescent="0.25">
      <c r="A1199" s="33">
        <v>220250006811</v>
      </c>
      <c r="B1199" s="56" t="s">
        <v>526</v>
      </c>
      <c r="C1199" s="34">
        <v>45744</v>
      </c>
      <c r="D1199" s="33">
        <v>22025001128</v>
      </c>
      <c r="E1199" s="56" t="s">
        <v>1498</v>
      </c>
      <c r="F1199" s="35">
        <v>707.69</v>
      </c>
      <c r="G1199" s="56" t="s">
        <v>76</v>
      </c>
      <c r="H1199" s="56" t="s">
        <v>2671</v>
      </c>
      <c r="I1199" s="33">
        <v>300</v>
      </c>
      <c r="J1199" s="56" t="s">
        <v>356</v>
      </c>
      <c r="K1199" s="56" t="s">
        <v>356</v>
      </c>
      <c r="L1199" s="56" t="s">
        <v>367</v>
      </c>
      <c r="M1199" s="56" t="s">
        <v>354</v>
      </c>
      <c r="N1199" s="56" t="s">
        <v>355</v>
      </c>
      <c r="O1199" s="32" t="s">
        <v>309</v>
      </c>
      <c r="P1199" s="32" t="s">
        <v>265</v>
      </c>
      <c r="Q1199" s="45" t="s">
        <v>922</v>
      </c>
      <c r="R1199" s="32" t="s">
        <v>254</v>
      </c>
      <c r="S1199" s="45" t="s">
        <v>291</v>
      </c>
      <c r="T1199" s="42" t="str">
        <f>VLOOKUP(Tabla1[[#This Row],[AREA]],Hoja1!A:B,2,FALSE)</f>
        <v>11. Salud pública y seguridad ciudadana</v>
      </c>
      <c r="U1199" s="45" t="s">
        <v>141</v>
      </c>
      <c r="V1199" s="42" t="str">
        <f>VLOOKUP(Tabla1[[#This Row],[PROGRAMA]],Hoja1!A:B,2,FALSE)</f>
        <v>1621. Recogida de residuos</v>
      </c>
      <c r="W1199" s="45">
        <v>22</v>
      </c>
      <c r="X1199" s="45">
        <v>22199</v>
      </c>
    </row>
    <row r="1200" spans="1:24" x14ac:dyDescent="0.25">
      <c r="A1200" s="33">
        <v>220250006927</v>
      </c>
      <c r="B1200" s="56" t="s">
        <v>526</v>
      </c>
      <c r="C1200" s="34">
        <v>45744</v>
      </c>
      <c r="D1200" s="33">
        <v>22025001131</v>
      </c>
      <c r="E1200" s="56" t="s">
        <v>2045</v>
      </c>
      <c r="F1200" s="35">
        <v>982.52</v>
      </c>
      <c r="G1200" s="56" t="s">
        <v>76</v>
      </c>
      <c r="H1200" s="56" t="s">
        <v>2672</v>
      </c>
      <c r="I1200" s="33">
        <v>300</v>
      </c>
      <c r="J1200" s="56" t="s">
        <v>356</v>
      </c>
      <c r="K1200" s="56" t="s">
        <v>356</v>
      </c>
      <c r="L1200" s="56" t="s">
        <v>367</v>
      </c>
      <c r="M1200" s="56" t="s">
        <v>354</v>
      </c>
      <c r="N1200" s="56" t="s">
        <v>355</v>
      </c>
      <c r="O1200" s="32" t="s">
        <v>309</v>
      </c>
      <c r="P1200" s="32" t="s">
        <v>265</v>
      </c>
      <c r="Q1200" s="45" t="s">
        <v>922</v>
      </c>
      <c r="R1200" s="32" t="s">
        <v>254</v>
      </c>
      <c r="S1200" s="45" t="s">
        <v>291</v>
      </c>
      <c r="T1200" s="42" t="str">
        <f>VLOOKUP(Tabla1[[#This Row],[AREA]],Hoja1!A:B,2,FALSE)</f>
        <v>11. Salud pública y seguridad ciudadana</v>
      </c>
      <c r="U1200" s="45" t="s">
        <v>144</v>
      </c>
      <c r="V1200" s="42" t="str">
        <f>VLOOKUP(Tabla1[[#This Row],[PROGRAMA]],Hoja1!A:B,2,FALSE)</f>
        <v>1631. Limpieza viaria</v>
      </c>
      <c r="W1200" s="45">
        <v>22</v>
      </c>
      <c r="X1200" s="45">
        <v>22110</v>
      </c>
    </row>
    <row r="1201" spans="1:24" x14ac:dyDescent="0.25">
      <c r="A1201" s="33">
        <v>220250006959</v>
      </c>
      <c r="B1201" s="56" t="s">
        <v>526</v>
      </c>
      <c r="C1201" s="34">
        <v>45744</v>
      </c>
      <c r="D1201" s="33">
        <v>22025001131</v>
      </c>
      <c r="E1201" s="56" t="s">
        <v>2045</v>
      </c>
      <c r="F1201" s="35">
        <v>982.52</v>
      </c>
      <c r="G1201" s="56" t="s">
        <v>76</v>
      </c>
      <c r="H1201" s="56" t="s">
        <v>2672</v>
      </c>
      <c r="I1201" s="33">
        <v>300</v>
      </c>
      <c r="J1201" s="56" t="s">
        <v>356</v>
      </c>
      <c r="K1201" s="56" t="s">
        <v>356</v>
      </c>
      <c r="L1201" s="56" t="s">
        <v>367</v>
      </c>
      <c r="M1201" s="56" t="s">
        <v>354</v>
      </c>
      <c r="N1201" s="56" t="s">
        <v>355</v>
      </c>
      <c r="O1201" s="32" t="s">
        <v>309</v>
      </c>
      <c r="P1201" s="32" t="s">
        <v>265</v>
      </c>
      <c r="Q1201" s="45" t="s">
        <v>922</v>
      </c>
      <c r="R1201" s="32" t="s">
        <v>254</v>
      </c>
      <c r="S1201" s="45" t="s">
        <v>291</v>
      </c>
      <c r="T1201" s="42" t="str">
        <f>VLOOKUP(Tabla1[[#This Row],[AREA]],Hoja1!A:B,2,FALSE)</f>
        <v>11. Salud pública y seguridad ciudadana</v>
      </c>
      <c r="U1201" s="45" t="s">
        <v>144</v>
      </c>
      <c r="V1201" s="42" t="str">
        <f>VLOOKUP(Tabla1[[#This Row],[PROGRAMA]],Hoja1!A:B,2,FALSE)</f>
        <v>1631. Limpieza viaria</v>
      </c>
      <c r="W1201" s="45">
        <v>22</v>
      </c>
      <c r="X1201" s="45">
        <v>22110</v>
      </c>
    </row>
    <row r="1202" spans="1:24" x14ac:dyDescent="0.25">
      <c r="A1202" s="33">
        <v>220250006969</v>
      </c>
      <c r="B1202" s="56" t="s">
        <v>526</v>
      </c>
      <c r="C1202" s="34">
        <v>45744</v>
      </c>
      <c r="D1202" s="33">
        <v>22025001131</v>
      </c>
      <c r="E1202" s="56" t="s">
        <v>2045</v>
      </c>
      <c r="F1202" s="35">
        <v>982.52</v>
      </c>
      <c r="G1202" s="56" t="s">
        <v>76</v>
      </c>
      <c r="H1202" s="56" t="s">
        <v>2672</v>
      </c>
      <c r="I1202" s="33">
        <v>300</v>
      </c>
      <c r="J1202" s="56" t="s">
        <v>356</v>
      </c>
      <c r="K1202" s="56" t="s">
        <v>356</v>
      </c>
      <c r="L1202" s="56" t="s">
        <v>367</v>
      </c>
      <c r="M1202" s="56" t="s">
        <v>354</v>
      </c>
      <c r="N1202" s="56" t="s">
        <v>355</v>
      </c>
      <c r="O1202" s="32" t="s">
        <v>309</v>
      </c>
      <c r="P1202" s="32" t="s">
        <v>265</v>
      </c>
      <c r="Q1202" s="45" t="s">
        <v>922</v>
      </c>
      <c r="R1202" s="32" t="s">
        <v>254</v>
      </c>
      <c r="S1202" s="45" t="s">
        <v>291</v>
      </c>
      <c r="T1202" s="42" t="str">
        <f>VLOOKUP(Tabla1[[#This Row],[AREA]],Hoja1!A:B,2,FALSE)</f>
        <v>11. Salud pública y seguridad ciudadana</v>
      </c>
      <c r="U1202" s="45" t="s">
        <v>144</v>
      </c>
      <c r="V1202" s="42" t="str">
        <f>VLOOKUP(Tabla1[[#This Row],[PROGRAMA]],Hoja1!A:B,2,FALSE)</f>
        <v>1631. Limpieza viaria</v>
      </c>
      <c r="W1202" s="45">
        <v>22</v>
      </c>
      <c r="X1202" s="45">
        <v>22110</v>
      </c>
    </row>
    <row r="1203" spans="1:24" x14ac:dyDescent="0.25">
      <c r="A1203" s="33">
        <v>220250006315</v>
      </c>
      <c r="B1203" s="56" t="s">
        <v>526</v>
      </c>
      <c r="C1203" s="34">
        <v>45744</v>
      </c>
      <c r="D1203" s="33">
        <v>22025001270</v>
      </c>
      <c r="E1203" s="56" t="s">
        <v>2310</v>
      </c>
      <c r="F1203" s="35">
        <v>525.54999999999995</v>
      </c>
      <c r="G1203" s="56" t="s">
        <v>74</v>
      </c>
      <c r="H1203" s="56" t="s">
        <v>2673</v>
      </c>
      <c r="I1203" s="33">
        <v>300</v>
      </c>
      <c r="J1203" s="56" t="s">
        <v>356</v>
      </c>
      <c r="K1203" s="56" t="s">
        <v>356</v>
      </c>
      <c r="L1203" s="56" t="s">
        <v>367</v>
      </c>
      <c r="M1203" s="56" t="s">
        <v>354</v>
      </c>
      <c r="N1203" s="56" t="s">
        <v>355</v>
      </c>
      <c r="O1203" s="32" t="s">
        <v>309</v>
      </c>
      <c r="P1203" s="32" t="s">
        <v>265</v>
      </c>
      <c r="Q1203" s="45" t="s">
        <v>922</v>
      </c>
      <c r="R1203" s="32" t="s">
        <v>254</v>
      </c>
      <c r="S1203" s="45" t="s">
        <v>95</v>
      </c>
      <c r="T1203" s="42" t="str">
        <f>VLOOKUP(Tabla1[[#This Row],[AREA]],Hoja1!A:B,2,FALSE)</f>
        <v>07. Medio ambiente</v>
      </c>
      <c r="U1203" s="45" t="s">
        <v>149</v>
      </c>
      <c r="V1203" s="42" t="str">
        <f>VLOOKUP(Tabla1[[#This Row],[PROGRAMA]],Hoja1!A:B,2,FALSE)</f>
        <v>1711. Parques y jardines</v>
      </c>
      <c r="W1203" s="45">
        <v>22</v>
      </c>
      <c r="X1203" s="45">
        <v>22199</v>
      </c>
    </row>
    <row r="1204" spans="1:24" x14ac:dyDescent="0.25">
      <c r="A1204" s="33">
        <v>220250006773</v>
      </c>
      <c r="B1204" s="56" t="s">
        <v>526</v>
      </c>
      <c r="C1204" s="34">
        <v>45744</v>
      </c>
      <c r="D1204" s="33">
        <v>22025001128</v>
      </c>
      <c r="E1204" s="56" t="s">
        <v>1498</v>
      </c>
      <c r="F1204" s="35">
        <v>1583.12</v>
      </c>
      <c r="G1204" s="56" t="s">
        <v>76</v>
      </c>
      <c r="H1204" s="56" t="s">
        <v>2674</v>
      </c>
      <c r="I1204" s="33">
        <v>300</v>
      </c>
      <c r="J1204" s="56" t="s">
        <v>356</v>
      </c>
      <c r="K1204" s="56" t="s">
        <v>356</v>
      </c>
      <c r="L1204" s="56" t="s">
        <v>367</v>
      </c>
      <c r="M1204" s="56" t="s">
        <v>354</v>
      </c>
      <c r="N1204" s="56" t="s">
        <v>355</v>
      </c>
      <c r="O1204" s="32" t="s">
        <v>309</v>
      </c>
      <c r="P1204" s="32" t="s">
        <v>265</v>
      </c>
      <c r="Q1204" s="45" t="s">
        <v>922</v>
      </c>
      <c r="R1204" s="32" t="s">
        <v>254</v>
      </c>
      <c r="S1204" s="45" t="s">
        <v>291</v>
      </c>
      <c r="T1204" s="42" t="str">
        <f>VLOOKUP(Tabla1[[#This Row],[AREA]],Hoja1!A:B,2,FALSE)</f>
        <v>11. Salud pública y seguridad ciudadana</v>
      </c>
      <c r="U1204" s="45" t="s">
        <v>141</v>
      </c>
      <c r="V1204" s="42" t="str">
        <f>VLOOKUP(Tabla1[[#This Row],[PROGRAMA]],Hoja1!A:B,2,FALSE)</f>
        <v>1621. Recogida de residuos</v>
      </c>
      <c r="W1204" s="45">
        <v>22</v>
      </c>
      <c r="X1204" s="45">
        <v>22199</v>
      </c>
    </row>
    <row r="1205" spans="1:24" x14ac:dyDescent="0.25">
      <c r="A1205" s="33">
        <v>220250006319</v>
      </c>
      <c r="B1205" s="56" t="s">
        <v>526</v>
      </c>
      <c r="C1205" s="34">
        <v>45744</v>
      </c>
      <c r="D1205" s="33">
        <v>22025000730</v>
      </c>
      <c r="E1205" s="56" t="s">
        <v>1838</v>
      </c>
      <c r="F1205" s="35">
        <v>47.73</v>
      </c>
      <c r="G1205" s="56" t="s">
        <v>1119</v>
      </c>
      <c r="H1205" s="56" t="s">
        <v>2675</v>
      </c>
      <c r="I1205" s="33">
        <v>300</v>
      </c>
      <c r="J1205" s="56" t="s">
        <v>356</v>
      </c>
      <c r="K1205" s="56" t="s">
        <v>356</v>
      </c>
      <c r="L1205" s="56" t="s">
        <v>367</v>
      </c>
      <c r="M1205" s="56" t="s">
        <v>354</v>
      </c>
      <c r="N1205" s="56" t="s">
        <v>355</v>
      </c>
      <c r="O1205" s="32" t="s">
        <v>309</v>
      </c>
      <c r="P1205" s="32" t="s">
        <v>265</v>
      </c>
      <c r="Q1205" s="45" t="s">
        <v>922</v>
      </c>
      <c r="R1205" s="32" t="s">
        <v>254</v>
      </c>
      <c r="S1205" s="45" t="s">
        <v>98</v>
      </c>
      <c r="T1205" s="42" t="str">
        <f>VLOOKUP(Tabla1[[#This Row],[AREA]],Hoja1!A:B,2,FALSE)</f>
        <v>10. Personas mayores, familia y servicios sociales</v>
      </c>
      <c r="U1205" s="45" t="s">
        <v>155</v>
      </c>
      <c r="V1205" s="42" t="str">
        <f>VLOOKUP(Tabla1[[#This Row],[PROGRAMA]],Hoja1!A:B,2,FALSE)</f>
        <v>2312. Iniciativas sociales</v>
      </c>
      <c r="W1205" s="45">
        <v>21</v>
      </c>
      <c r="X1205" s="45">
        <v>212</v>
      </c>
    </row>
    <row r="1206" spans="1:24" x14ac:dyDescent="0.25">
      <c r="A1206" s="33">
        <v>220250006971</v>
      </c>
      <c r="B1206" s="56" t="s">
        <v>526</v>
      </c>
      <c r="C1206" s="34">
        <v>45744</v>
      </c>
      <c r="D1206" s="33">
        <v>22025001131</v>
      </c>
      <c r="E1206" s="56" t="s">
        <v>2045</v>
      </c>
      <c r="F1206" s="35">
        <v>1958.02</v>
      </c>
      <c r="G1206" s="56" t="s">
        <v>76</v>
      </c>
      <c r="H1206" s="56" t="s">
        <v>2676</v>
      </c>
      <c r="I1206" s="33">
        <v>300</v>
      </c>
      <c r="J1206" s="56" t="s">
        <v>356</v>
      </c>
      <c r="K1206" s="56" t="s">
        <v>356</v>
      </c>
      <c r="L1206" s="56" t="s">
        <v>367</v>
      </c>
      <c r="M1206" s="56" t="s">
        <v>354</v>
      </c>
      <c r="N1206" s="56" t="s">
        <v>355</v>
      </c>
      <c r="O1206" s="32" t="s">
        <v>309</v>
      </c>
      <c r="P1206" s="32" t="s">
        <v>265</v>
      </c>
      <c r="Q1206" s="45" t="s">
        <v>922</v>
      </c>
      <c r="R1206" s="32" t="s">
        <v>254</v>
      </c>
      <c r="S1206" s="45" t="s">
        <v>291</v>
      </c>
      <c r="T1206" s="42" t="str">
        <f>VLOOKUP(Tabla1[[#This Row],[AREA]],Hoja1!A:B,2,FALSE)</f>
        <v>11. Salud pública y seguridad ciudadana</v>
      </c>
      <c r="U1206" s="45" t="s">
        <v>144</v>
      </c>
      <c r="V1206" s="42" t="str">
        <f>VLOOKUP(Tabla1[[#This Row],[PROGRAMA]],Hoja1!A:B,2,FALSE)</f>
        <v>1631. Limpieza viaria</v>
      </c>
      <c r="W1206" s="45">
        <v>22</v>
      </c>
      <c r="X1206" s="45">
        <v>22110</v>
      </c>
    </row>
    <row r="1207" spans="1:24" x14ac:dyDescent="0.25">
      <c r="A1207" s="33">
        <v>220250006691</v>
      </c>
      <c r="B1207" s="56" t="s">
        <v>526</v>
      </c>
      <c r="C1207" s="34">
        <v>45744</v>
      </c>
      <c r="D1207" s="33">
        <v>22025001043</v>
      </c>
      <c r="E1207" s="56" t="s">
        <v>1462</v>
      </c>
      <c r="F1207" s="35">
        <v>65.84</v>
      </c>
      <c r="G1207" s="56" t="s">
        <v>1119</v>
      </c>
      <c r="H1207" s="56" t="s">
        <v>2677</v>
      </c>
      <c r="I1207" s="33">
        <v>300</v>
      </c>
      <c r="J1207" s="56" t="s">
        <v>356</v>
      </c>
      <c r="K1207" s="56" t="s">
        <v>356</v>
      </c>
      <c r="L1207" s="56" t="s">
        <v>367</v>
      </c>
      <c r="M1207" s="56" t="s">
        <v>354</v>
      </c>
      <c r="N1207" s="56" t="s">
        <v>355</v>
      </c>
      <c r="O1207" s="32" t="s">
        <v>309</v>
      </c>
      <c r="P1207" s="32" t="s">
        <v>265</v>
      </c>
      <c r="Q1207" s="45" t="s">
        <v>922</v>
      </c>
      <c r="R1207" s="32" t="s">
        <v>254</v>
      </c>
      <c r="S1207" s="45" t="s">
        <v>98</v>
      </c>
      <c r="T1207" s="42" t="str">
        <f>VLOOKUP(Tabla1[[#This Row],[AREA]],Hoja1!A:B,2,FALSE)</f>
        <v>10. Personas mayores, familia y servicios sociales</v>
      </c>
      <c r="U1207" s="45" t="s">
        <v>153</v>
      </c>
      <c r="V1207" s="42" t="str">
        <f>VLOOKUP(Tabla1[[#This Row],[PROGRAMA]],Hoja1!A:B,2,FALSE)</f>
        <v>2311. Intervención social</v>
      </c>
      <c r="W1207" s="45">
        <v>21</v>
      </c>
      <c r="X1207" s="45">
        <v>212</v>
      </c>
    </row>
    <row r="1208" spans="1:24" x14ac:dyDescent="0.25">
      <c r="A1208" s="33">
        <v>220250001526</v>
      </c>
      <c r="B1208" s="56" t="s">
        <v>349</v>
      </c>
      <c r="C1208" s="34">
        <v>45707</v>
      </c>
      <c r="D1208" s="33">
        <v>22025001382</v>
      </c>
      <c r="E1208" s="56" t="s">
        <v>1273</v>
      </c>
      <c r="F1208" s="35">
        <v>136.62</v>
      </c>
      <c r="G1208" s="56" t="s">
        <v>314</v>
      </c>
      <c r="H1208" s="56" t="s">
        <v>2678</v>
      </c>
      <c r="I1208" s="33">
        <v>220</v>
      </c>
      <c r="J1208" s="56" t="s">
        <v>356</v>
      </c>
      <c r="K1208" s="56" t="s">
        <v>356</v>
      </c>
      <c r="L1208" s="56" t="s">
        <v>357</v>
      </c>
      <c r="M1208" s="56" t="s">
        <v>458</v>
      </c>
      <c r="N1208" s="56" t="s">
        <v>429</v>
      </c>
      <c r="O1208" s="32" t="s">
        <v>310</v>
      </c>
      <c r="P1208" s="32" t="s">
        <v>265</v>
      </c>
      <c r="Q1208" s="45" t="s">
        <v>922</v>
      </c>
      <c r="R1208" s="32" t="s">
        <v>254</v>
      </c>
      <c r="S1208" s="45" t="s">
        <v>94</v>
      </c>
      <c r="T1208" s="42" t="str">
        <f>VLOOKUP(Tabla1[[#This Row],[AREA]],Hoja1!A:B,2,FALSE)</f>
        <v>06. Educación y cultura</v>
      </c>
      <c r="U1208" s="45" t="s">
        <v>176</v>
      </c>
      <c r="V1208" s="42" t="str">
        <f>VLOOKUP(Tabla1[[#This Row],[PROGRAMA]],Hoja1!A:B,2,FALSE)</f>
        <v>3321. Bibliotecas públicas</v>
      </c>
      <c r="W1208" s="45">
        <v>22</v>
      </c>
      <c r="X1208" s="45">
        <v>22799</v>
      </c>
    </row>
    <row r="1209" spans="1:24" x14ac:dyDescent="0.25">
      <c r="A1209" s="33">
        <v>220250006339</v>
      </c>
      <c r="B1209" s="56" t="s">
        <v>526</v>
      </c>
      <c r="C1209" s="34">
        <v>45744</v>
      </c>
      <c r="D1209" s="33">
        <v>22025001267</v>
      </c>
      <c r="E1209" s="56" t="s">
        <v>2120</v>
      </c>
      <c r="F1209" s="35">
        <v>351.85</v>
      </c>
      <c r="G1209" s="56" t="s">
        <v>940</v>
      </c>
      <c r="H1209" s="56" t="s">
        <v>1091</v>
      </c>
      <c r="I1209" s="33">
        <v>300</v>
      </c>
      <c r="J1209" s="56" t="s">
        <v>605</v>
      </c>
      <c r="K1209" s="56" t="s">
        <v>356</v>
      </c>
      <c r="L1209" s="56" t="s">
        <v>367</v>
      </c>
      <c r="M1209" s="56" t="s">
        <v>354</v>
      </c>
      <c r="N1209" s="56" t="s">
        <v>355</v>
      </c>
      <c r="O1209" s="32" t="s">
        <v>309</v>
      </c>
      <c r="P1209" s="32" t="s">
        <v>265</v>
      </c>
      <c r="Q1209" s="45" t="s">
        <v>922</v>
      </c>
      <c r="R1209" s="32" t="s">
        <v>254</v>
      </c>
      <c r="S1209" s="45" t="s">
        <v>95</v>
      </c>
      <c r="T1209" s="42" t="str">
        <f>VLOOKUP(Tabla1[[#This Row],[AREA]],Hoja1!A:B,2,FALSE)</f>
        <v>07. Medio ambiente</v>
      </c>
      <c r="U1209" s="45" t="s">
        <v>149</v>
      </c>
      <c r="V1209" s="42" t="str">
        <f>VLOOKUP(Tabla1[[#This Row],[PROGRAMA]],Hoja1!A:B,2,FALSE)</f>
        <v>1711. Parques y jardines</v>
      </c>
      <c r="W1209" s="45">
        <v>22</v>
      </c>
      <c r="X1209" s="45">
        <v>22106</v>
      </c>
    </row>
    <row r="1210" spans="1:24" x14ac:dyDescent="0.25">
      <c r="A1210" s="33">
        <v>220250006295</v>
      </c>
      <c r="B1210" s="56" t="s">
        <v>526</v>
      </c>
      <c r="C1210" s="34">
        <v>45744</v>
      </c>
      <c r="D1210" s="33">
        <v>22025001270</v>
      </c>
      <c r="E1210" s="56" t="s">
        <v>2310</v>
      </c>
      <c r="F1210" s="35">
        <v>10.3</v>
      </c>
      <c r="G1210" s="56" t="s">
        <v>73</v>
      </c>
      <c r="H1210" s="56" t="s">
        <v>2679</v>
      </c>
      <c r="I1210" s="33">
        <v>300</v>
      </c>
      <c r="J1210" s="56" t="s">
        <v>356</v>
      </c>
      <c r="K1210" s="56" t="s">
        <v>356</v>
      </c>
      <c r="L1210" s="56" t="s">
        <v>367</v>
      </c>
      <c r="M1210" s="56" t="s">
        <v>354</v>
      </c>
      <c r="N1210" s="56" t="s">
        <v>355</v>
      </c>
      <c r="O1210" s="32" t="s">
        <v>309</v>
      </c>
      <c r="P1210" s="32" t="s">
        <v>265</v>
      </c>
      <c r="Q1210" s="45" t="s">
        <v>922</v>
      </c>
      <c r="R1210" s="32" t="s">
        <v>254</v>
      </c>
      <c r="S1210" s="45" t="s">
        <v>95</v>
      </c>
      <c r="T1210" s="42" t="str">
        <f>VLOOKUP(Tabla1[[#This Row],[AREA]],Hoja1!A:B,2,FALSE)</f>
        <v>07. Medio ambiente</v>
      </c>
      <c r="U1210" s="45" t="s">
        <v>149</v>
      </c>
      <c r="V1210" s="42" t="str">
        <f>VLOOKUP(Tabla1[[#This Row],[PROGRAMA]],Hoja1!A:B,2,FALSE)</f>
        <v>1711. Parques y jardines</v>
      </c>
      <c r="W1210" s="45">
        <v>22</v>
      </c>
      <c r="X1210" s="45">
        <v>22199</v>
      </c>
    </row>
    <row r="1211" spans="1:24" x14ac:dyDescent="0.25">
      <c r="A1211" s="33">
        <v>220250001724</v>
      </c>
      <c r="B1211" s="56" t="s">
        <v>349</v>
      </c>
      <c r="C1211" s="34">
        <v>45716</v>
      </c>
      <c r="D1211" s="33">
        <v>22025001517</v>
      </c>
      <c r="E1211" s="56" t="s">
        <v>1223</v>
      </c>
      <c r="F1211" s="35">
        <v>134.31</v>
      </c>
      <c r="G1211" s="56" t="s">
        <v>935</v>
      </c>
      <c r="H1211" s="56" t="s">
        <v>2680</v>
      </c>
      <c r="I1211" s="33">
        <v>220</v>
      </c>
      <c r="J1211" s="56" t="s">
        <v>356</v>
      </c>
      <c r="K1211" s="56" t="s">
        <v>356</v>
      </c>
      <c r="L1211" s="56" t="s">
        <v>357</v>
      </c>
      <c r="M1211" s="56" t="s">
        <v>458</v>
      </c>
      <c r="N1211" s="56" t="s">
        <v>429</v>
      </c>
      <c r="O1211" s="32" t="s">
        <v>310</v>
      </c>
      <c r="P1211" s="32" t="s">
        <v>265</v>
      </c>
      <c r="Q1211" s="45" t="s">
        <v>922</v>
      </c>
      <c r="R1211" s="32" t="s">
        <v>254</v>
      </c>
      <c r="S1211" s="45" t="s">
        <v>291</v>
      </c>
      <c r="T1211" s="42" t="str">
        <f>VLOOKUP(Tabla1[[#This Row],[AREA]],Hoja1!A:B,2,FALSE)</f>
        <v>11. Salud pública y seguridad ciudadana</v>
      </c>
      <c r="U1211" s="45" t="s">
        <v>141</v>
      </c>
      <c r="V1211" s="42" t="str">
        <f>VLOOKUP(Tabla1[[#This Row],[PROGRAMA]],Hoja1!A:B,2,FALSE)</f>
        <v>1621. Recogida de residuos</v>
      </c>
      <c r="W1211" s="45">
        <v>22</v>
      </c>
      <c r="X1211" s="45">
        <v>22799</v>
      </c>
    </row>
    <row r="1212" spans="1:24" x14ac:dyDescent="0.25">
      <c r="A1212" s="33">
        <v>220250006331</v>
      </c>
      <c r="B1212" s="56" t="s">
        <v>526</v>
      </c>
      <c r="C1212" s="34">
        <v>45744</v>
      </c>
      <c r="D1212" s="33">
        <v>22025001270</v>
      </c>
      <c r="E1212" s="56" t="s">
        <v>2310</v>
      </c>
      <c r="F1212" s="35">
        <v>11.8</v>
      </c>
      <c r="G1212" s="56" t="s">
        <v>73</v>
      </c>
      <c r="H1212" s="56" t="s">
        <v>2681</v>
      </c>
      <c r="I1212" s="33">
        <v>300</v>
      </c>
      <c r="J1212" s="56" t="s">
        <v>356</v>
      </c>
      <c r="K1212" s="56" t="s">
        <v>356</v>
      </c>
      <c r="L1212" s="56" t="s">
        <v>367</v>
      </c>
      <c r="M1212" s="56" t="s">
        <v>354</v>
      </c>
      <c r="N1212" s="56" t="s">
        <v>355</v>
      </c>
      <c r="O1212" s="32" t="s">
        <v>309</v>
      </c>
      <c r="P1212" s="32" t="s">
        <v>265</v>
      </c>
      <c r="Q1212" s="45" t="s">
        <v>922</v>
      </c>
      <c r="R1212" s="32" t="s">
        <v>254</v>
      </c>
      <c r="S1212" s="45" t="s">
        <v>95</v>
      </c>
      <c r="T1212" s="42" t="str">
        <f>VLOOKUP(Tabla1[[#This Row],[AREA]],Hoja1!A:B,2,FALSE)</f>
        <v>07. Medio ambiente</v>
      </c>
      <c r="U1212" s="45" t="s">
        <v>149</v>
      </c>
      <c r="V1212" s="42" t="str">
        <f>VLOOKUP(Tabla1[[#This Row],[PROGRAMA]],Hoja1!A:B,2,FALSE)</f>
        <v>1711. Parques y jardines</v>
      </c>
      <c r="W1212" s="45">
        <v>22</v>
      </c>
      <c r="X1212" s="45">
        <v>22199</v>
      </c>
    </row>
    <row r="1213" spans="1:24" x14ac:dyDescent="0.25">
      <c r="A1213" s="33">
        <v>220250003813</v>
      </c>
      <c r="B1213" s="56" t="s">
        <v>526</v>
      </c>
      <c r="C1213" s="34">
        <v>45729</v>
      </c>
      <c r="D1213" s="33">
        <v>22025001349</v>
      </c>
      <c r="E1213" s="56" t="s">
        <v>1971</v>
      </c>
      <c r="F1213" s="35">
        <v>666.75</v>
      </c>
      <c r="G1213" s="56" t="s">
        <v>554</v>
      </c>
      <c r="H1213" s="56" t="s">
        <v>2682</v>
      </c>
      <c r="I1213" s="33">
        <v>300</v>
      </c>
      <c r="J1213" s="56" t="s">
        <v>356</v>
      </c>
      <c r="K1213" s="56" t="s">
        <v>356</v>
      </c>
      <c r="L1213" s="56" t="s">
        <v>367</v>
      </c>
      <c r="M1213" s="56" t="s">
        <v>354</v>
      </c>
      <c r="N1213" s="56" t="s">
        <v>355</v>
      </c>
      <c r="O1213" s="32" t="s">
        <v>309</v>
      </c>
      <c r="P1213" s="32" t="s">
        <v>265</v>
      </c>
      <c r="Q1213" s="45" t="s">
        <v>922</v>
      </c>
      <c r="R1213" s="32" t="s">
        <v>254</v>
      </c>
      <c r="S1213" s="45" t="s">
        <v>91</v>
      </c>
      <c r="T1213" s="42" t="str">
        <f>VLOOKUP(Tabla1[[#This Row],[AREA]],Hoja1!A:B,2,FALSE)</f>
        <v>02. Urbanismo y vivienda</v>
      </c>
      <c r="U1213" s="45" t="s">
        <v>220</v>
      </c>
      <c r="V1213" s="42" t="str">
        <f>VLOOKUP(Tabla1[[#This Row],[PROGRAMA]],Hoja1!A:B,2,FALSE)</f>
        <v>9332. Mantenimiento de edificios e instalaciones municipales</v>
      </c>
      <c r="W1213" s="45">
        <v>21</v>
      </c>
      <c r="X1213" s="45">
        <v>214</v>
      </c>
    </row>
    <row r="1214" spans="1:24" x14ac:dyDescent="0.25">
      <c r="A1214" s="33">
        <v>220250006455</v>
      </c>
      <c r="B1214" s="56" t="s">
        <v>526</v>
      </c>
      <c r="C1214" s="34">
        <v>45744</v>
      </c>
      <c r="D1214" s="33">
        <v>22025000920</v>
      </c>
      <c r="E1214" s="56" t="s">
        <v>1373</v>
      </c>
      <c r="F1214" s="35">
        <v>12.06</v>
      </c>
      <c r="G1214" s="56" t="s">
        <v>73</v>
      </c>
      <c r="H1214" s="56" t="s">
        <v>2683</v>
      </c>
      <c r="I1214" s="33">
        <v>300</v>
      </c>
      <c r="J1214" s="56" t="s">
        <v>356</v>
      </c>
      <c r="K1214" s="56" t="s">
        <v>356</v>
      </c>
      <c r="L1214" s="56" t="s">
        <v>367</v>
      </c>
      <c r="M1214" s="56" t="s">
        <v>354</v>
      </c>
      <c r="N1214" s="56" t="s">
        <v>355</v>
      </c>
      <c r="O1214" s="32" t="s">
        <v>309</v>
      </c>
      <c r="P1214" s="32" t="s">
        <v>265</v>
      </c>
      <c r="Q1214" s="45" t="s">
        <v>922</v>
      </c>
      <c r="R1214" s="32" t="s">
        <v>254</v>
      </c>
      <c r="S1214" s="45" t="s">
        <v>291</v>
      </c>
      <c r="T1214" s="42" t="str">
        <f>VLOOKUP(Tabla1[[#This Row],[AREA]],Hoja1!A:B,2,FALSE)</f>
        <v>11. Salud pública y seguridad ciudadana</v>
      </c>
      <c r="U1214" s="45" t="s">
        <v>129</v>
      </c>
      <c r="V1214" s="42" t="str">
        <f>VLOOKUP(Tabla1[[#This Row],[PROGRAMA]],Hoja1!A:B,2,FALSE)</f>
        <v>1321. Policía municipal</v>
      </c>
      <c r="W1214" s="45">
        <v>22</v>
      </c>
      <c r="X1214" s="45">
        <v>22199</v>
      </c>
    </row>
    <row r="1215" spans="1:24" x14ac:dyDescent="0.25">
      <c r="A1215" s="33">
        <v>220249000340</v>
      </c>
      <c r="B1215" s="56" t="s">
        <v>349</v>
      </c>
      <c r="C1215" s="34">
        <v>45658</v>
      </c>
      <c r="D1215" s="33">
        <v>22025001901</v>
      </c>
      <c r="E1215" s="56" t="s">
        <v>1820</v>
      </c>
      <c r="F1215" s="35">
        <v>70438.66</v>
      </c>
      <c r="G1215" s="56" t="s">
        <v>643</v>
      </c>
      <c r="H1215" s="56" t="s">
        <v>2684</v>
      </c>
      <c r="I1215" s="33">
        <v>220</v>
      </c>
      <c r="J1215" s="56" t="s">
        <v>644</v>
      </c>
      <c r="K1215" s="56" t="s">
        <v>436</v>
      </c>
      <c r="L1215" s="56" t="s">
        <v>367</v>
      </c>
      <c r="M1215" s="56" t="s">
        <v>354</v>
      </c>
      <c r="N1215" s="56" t="s">
        <v>355</v>
      </c>
      <c r="O1215" s="32" t="s">
        <v>305</v>
      </c>
      <c r="P1215" s="32" t="s">
        <v>265</v>
      </c>
      <c r="Q1215" s="45" t="s">
        <v>922</v>
      </c>
      <c r="R1215" s="32" t="s">
        <v>254</v>
      </c>
      <c r="S1215" s="45" t="s">
        <v>291</v>
      </c>
      <c r="T1215" s="42" t="str">
        <f>VLOOKUP(Tabla1[[#This Row],[AREA]],Hoja1!A:B,2,FALSE)</f>
        <v>11. Salud pública y seguridad ciudadana</v>
      </c>
      <c r="U1215" s="45" t="s">
        <v>141</v>
      </c>
      <c r="V1215" s="42" t="str">
        <f>VLOOKUP(Tabla1[[#This Row],[PROGRAMA]],Hoja1!A:B,2,FALSE)</f>
        <v>1621. Recogida de residuos</v>
      </c>
      <c r="W1215" s="45">
        <v>20</v>
      </c>
      <c r="X1215" s="45">
        <v>204</v>
      </c>
    </row>
    <row r="1216" spans="1:24" x14ac:dyDescent="0.25">
      <c r="A1216" s="33">
        <v>220250006453</v>
      </c>
      <c r="B1216" s="56" t="s">
        <v>526</v>
      </c>
      <c r="C1216" s="34">
        <v>45744</v>
      </c>
      <c r="D1216" s="33">
        <v>22025000920</v>
      </c>
      <c r="E1216" s="56" t="s">
        <v>1373</v>
      </c>
      <c r="F1216" s="35">
        <v>13.5</v>
      </c>
      <c r="G1216" s="56" t="s">
        <v>73</v>
      </c>
      <c r="H1216" s="56" t="s">
        <v>2685</v>
      </c>
      <c r="I1216" s="33">
        <v>300</v>
      </c>
      <c r="J1216" s="56" t="s">
        <v>356</v>
      </c>
      <c r="K1216" s="56" t="s">
        <v>356</v>
      </c>
      <c r="L1216" s="56" t="s">
        <v>367</v>
      </c>
      <c r="M1216" s="56" t="s">
        <v>354</v>
      </c>
      <c r="N1216" s="56" t="s">
        <v>355</v>
      </c>
      <c r="O1216" s="32" t="s">
        <v>309</v>
      </c>
      <c r="P1216" s="32" t="s">
        <v>265</v>
      </c>
      <c r="Q1216" s="45" t="s">
        <v>922</v>
      </c>
      <c r="R1216" s="32" t="s">
        <v>254</v>
      </c>
      <c r="S1216" s="45" t="s">
        <v>291</v>
      </c>
      <c r="T1216" s="42" t="str">
        <f>VLOOKUP(Tabla1[[#This Row],[AREA]],Hoja1!A:B,2,FALSE)</f>
        <v>11. Salud pública y seguridad ciudadana</v>
      </c>
      <c r="U1216" s="45" t="s">
        <v>129</v>
      </c>
      <c r="V1216" s="42" t="str">
        <f>VLOOKUP(Tabla1[[#This Row],[PROGRAMA]],Hoja1!A:B,2,FALSE)</f>
        <v>1321. Policía municipal</v>
      </c>
      <c r="W1216" s="45">
        <v>22</v>
      </c>
      <c r="X1216" s="45">
        <v>22199</v>
      </c>
    </row>
    <row r="1217" spans="1:24" x14ac:dyDescent="0.25">
      <c r="A1217" s="33">
        <v>220250006333</v>
      </c>
      <c r="B1217" s="56" t="s">
        <v>526</v>
      </c>
      <c r="C1217" s="34">
        <v>45744</v>
      </c>
      <c r="D1217" s="33">
        <v>22025001270</v>
      </c>
      <c r="E1217" s="56" t="s">
        <v>2310</v>
      </c>
      <c r="F1217" s="35">
        <v>13.75</v>
      </c>
      <c r="G1217" s="56" t="s">
        <v>73</v>
      </c>
      <c r="H1217" s="56" t="s">
        <v>2686</v>
      </c>
      <c r="I1217" s="33">
        <v>300</v>
      </c>
      <c r="J1217" s="56" t="s">
        <v>356</v>
      </c>
      <c r="K1217" s="56" t="s">
        <v>356</v>
      </c>
      <c r="L1217" s="56" t="s">
        <v>367</v>
      </c>
      <c r="M1217" s="56" t="s">
        <v>354</v>
      </c>
      <c r="N1217" s="56" t="s">
        <v>355</v>
      </c>
      <c r="O1217" s="32" t="s">
        <v>309</v>
      </c>
      <c r="P1217" s="32" t="s">
        <v>265</v>
      </c>
      <c r="Q1217" s="45" t="s">
        <v>922</v>
      </c>
      <c r="R1217" s="32" t="s">
        <v>254</v>
      </c>
      <c r="S1217" s="45" t="s">
        <v>95</v>
      </c>
      <c r="T1217" s="42" t="str">
        <f>VLOOKUP(Tabla1[[#This Row],[AREA]],Hoja1!A:B,2,FALSE)</f>
        <v>07. Medio ambiente</v>
      </c>
      <c r="U1217" s="45" t="s">
        <v>149</v>
      </c>
      <c r="V1217" s="42" t="str">
        <f>VLOOKUP(Tabla1[[#This Row],[PROGRAMA]],Hoja1!A:B,2,FALSE)</f>
        <v>1711. Parques y jardines</v>
      </c>
      <c r="W1217" s="45">
        <v>22</v>
      </c>
      <c r="X1217" s="45">
        <v>22199</v>
      </c>
    </row>
    <row r="1218" spans="1:24" x14ac:dyDescent="0.25">
      <c r="A1218" s="33">
        <v>220250006261</v>
      </c>
      <c r="B1218" s="56" t="s">
        <v>526</v>
      </c>
      <c r="C1218" s="34">
        <v>45744</v>
      </c>
      <c r="D1218" s="33">
        <v>22025000731</v>
      </c>
      <c r="E1218" s="56" t="s">
        <v>1838</v>
      </c>
      <c r="F1218" s="35">
        <v>14.93</v>
      </c>
      <c r="G1218" s="56" t="s">
        <v>73</v>
      </c>
      <c r="H1218" s="56" t="s">
        <v>2687</v>
      </c>
      <c r="I1218" s="33">
        <v>300</v>
      </c>
      <c r="J1218" s="56" t="s">
        <v>356</v>
      </c>
      <c r="K1218" s="56" t="s">
        <v>356</v>
      </c>
      <c r="L1218" s="56" t="s">
        <v>367</v>
      </c>
      <c r="M1218" s="56" t="s">
        <v>354</v>
      </c>
      <c r="N1218" s="56" t="s">
        <v>355</v>
      </c>
      <c r="O1218" s="32" t="s">
        <v>309</v>
      </c>
      <c r="P1218" s="32" t="s">
        <v>265</v>
      </c>
      <c r="Q1218" s="45" t="s">
        <v>922</v>
      </c>
      <c r="R1218" s="32" t="s">
        <v>254</v>
      </c>
      <c r="S1218" s="45" t="s">
        <v>98</v>
      </c>
      <c r="T1218" s="42" t="str">
        <f>VLOOKUP(Tabla1[[#This Row],[AREA]],Hoja1!A:B,2,FALSE)</f>
        <v>10. Personas mayores, familia y servicios sociales</v>
      </c>
      <c r="U1218" s="45" t="s">
        <v>155</v>
      </c>
      <c r="V1218" s="42" t="str">
        <f>VLOOKUP(Tabla1[[#This Row],[PROGRAMA]],Hoja1!A:B,2,FALSE)</f>
        <v>2312. Iniciativas sociales</v>
      </c>
      <c r="W1218" s="45">
        <v>21</v>
      </c>
      <c r="X1218" s="45">
        <v>212</v>
      </c>
    </row>
    <row r="1219" spans="1:24" x14ac:dyDescent="0.25">
      <c r="A1219" s="33">
        <v>220250006303</v>
      </c>
      <c r="B1219" s="56" t="s">
        <v>526</v>
      </c>
      <c r="C1219" s="34">
        <v>45744</v>
      </c>
      <c r="D1219" s="33">
        <v>22025001270</v>
      </c>
      <c r="E1219" s="56" t="s">
        <v>2310</v>
      </c>
      <c r="F1219" s="35">
        <v>18.66</v>
      </c>
      <c r="G1219" s="56" t="s">
        <v>73</v>
      </c>
      <c r="H1219" s="56" t="s">
        <v>2688</v>
      </c>
      <c r="I1219" s="33">
        <v>300</v>
      </c>
      <c r="J1219" s="56" t="s">
        <v>356</v>
      </c>
      <c r="K1219" s="56" t="s">
        <v>356</v>
      </c>
      <c r="L1219" s="56" t="s">
        <v>367</v>
      </c>
      <c r="M1219" s="56" t="s">
        <v>354</v>
      </c>
      <c r="N1219" s="56" t="s">
        <v>355</v>
      </c>
      <c r="O1219" s="32" t="s">
        <v>309</v>
      </c>
      <c r="P1219" s="32" t="s">
        <v>265</v>
      </c>
      <c r="Q1219" s="45" t="s">
        <v>922</v>
      </c>
      <c r="R1219" s="32" t="s">
        <v>254</v>
      </c>
      <c r="S1219" s="45" t="s">
        <v>95</v>
      </c>
      <c r="T1219" s="42" t="str">
        <f>VLOOKUP(Tabla1[[#This Row],[AREA]],Hoja1!A:B,2,FALSE)</f>
        <v>07. Medio ambiente</v>
      </c>
      <c r="U1219" s="45" t="s">
        <v>149</v>
      </c>
      <c r="V1219" s="42" t="str">
        <f>VLOOKUP(Tabla1[[#This Row],[PROGRAMA]],Hoja1!A:B,2,FALSE)</f>
        <v>1711. Parques y jardines</v>
      </c>
      <c r="W1219" s="45">
        <v>22</v>
      </c>
      <c r="X1219" s="45">
        <v>22199</v>
      </c>
    </row>
    <row r="1220" spans="1:24" x14ac:dyDescent="0.25">
      <c r="A1220" s="33">
        <v>220250003791</v>
      </c>
      <c r="B1220" s="56" t="s">
        <v>526</v>
      </c>
      <c r="C1220" s="34">
        <v>45729</v>
      </c>
      <c r="D1220" s="33">
        <v>22025000769</v>
      </c>
      <c r="E1220" s="56" t="s">
        <v>1623</v>
      </c>
      <c r="F1220" s="35">
        <v>27.3</v>
      </c>
      <c r="G1220" s="56" t="s">
        <v>73</v>
      </c>
      <c r="H1220" s="56" t="s">
        <v>2689</v>
      </c>
      <c r="I1220" s="33">
        <v>300</v>
      </c>
      <c r="J1220" s="56" t="s">
        <v>356</v>
      </c>
      <c r="K1220" s="56" t="s">
        <v>356</v>
      </c>
      <c r="L1220" s="56" t="s">
        <v>367</v>
      </c>
      <c r="M1220" s="56" t="s">
        <v>354</v>
      </c>
      <c r="N1220" s="56" t="s">
        <v>355</v>
      </c>
      <c r="O1220" s="32" t="s">
        <v>309</v>
      </c>
      <c r="P1220" s="32" t="s">
        <v>265</v>
      </c>
      <c r="Q1220" s="45" t="s">
        <v>922</v>
      </c>
      <c r="R1220" s="32" t="s">
        <v>254</v>
      </c>
      <c r="S1220" s="45" t="s">
        <v>291</v>
      </c>
      <c r="T1220" s="42" t="str">
        <f>VLOOKUP(Tabla1[[#This Row],[AREA]],Hoja1!A:B,2,FALSE)</f>
        <v>11. Salud pública y seguridad ciudadana</v>
      </c>
      <c r="U1220" s="45" t="s">
        <v>135</v>
      </c>
      <c r="V1220" s="42" t="str">
        <f>VLOOKUP(Tabla1[[#This Row],[PROGRAMA]],Hoja1!A:B,2,FALSE)</f>
        <v>1361. Prevención y extinción de incencios</v>
      </c>
      <c r="W1220" s="45">
        <v>22</v>
      </c>
      <c r="X1220" s="45">
        <v>22199</v>
      </c>
    </row>
    <row r="1221" spans="1:24" x14ac:dyDescent="0.25">
      <c r="A1221" s="33">
        <v>220250006901</v>
      </c>
      <c r="B1221" s="56" t="s">
        <v>526</v>
      </c>
      <c r="C1221" s="34">
        <v>45744</v>
      </c>
      <c r="D1221" s="33">
        <v>22025001079</v>
      </c>
      <c r="E1221" s="56" t="s">
        <v>1303</v>
      </c>
      <c r="F1221" s="35">
        <v>34.96</v>
      </c>
      <c r="G1221" s="56" t="s">
        <v>73</v>
      </c>
      <c r="H1221" s="56" t="s">
        <v>2690</v>
      </c>
      <c r="I1221" s="33">
        <v>300</v>
      </c>
      <c r="J1221" s="56" t="s">
        <v>356</v>
      </c>
      <c r="K1221" s="56" t="s">
        <v>356</v>
      </c>
      <c r="L1221" s="56" t="s">
        <v>367</v>
      </c>
      <c r="M1221" s="56" t="s">
        <v>354</v>
      </c>
      <c r="N1221" s="56" t="s">
        <v>355</v>
      </c>
      <c r="O1221" s="32" t="s">
        <v>309</v>
      </c>
      <c r="P1221" s="32" t="s">
        <v>265</v>
      </c>
      <c r="Q1221" s="45" t="s">
        <v>922</v>
      </c>
      <c r="R1221" s="32" t="s">
        <v>254</v>
      </c>
      <c r="S1221" s="45" t="s">
        <v>94</v>
      </c>
      <c r="T1221" s="42" t="str">
        <f>VLOOKUP(Tabla1[[#This Row],[AREA]],Hoja1!A:B,2,FALSE)</f>
        <v>06. Educación y cultura</v>
      </c>
      <c r="U1221" s="45" t="s">
        <v>170</v>
      </c>
      <c r="V1221" s="42" t="str">
        <f>VLOOKUP(Tabla1[[#This Row],[PROGRAMA]],Hoja1!A:B,2,FALSE)</f>
        <v>3232. Conservación y mantenimiento centros educación infantil y primaria</v>
      </c>
      <c r="W1221" s="45">
        <v>21</v>
      </c>
      <c r="X1221" s="45">
        <v>212</v>
      </c>
    </row>
    <row r="1222" spans="1:24" x14ac:dyDescent="0.25">
      <c r="A1222" s="33">
        <v>220249000887</v>
      </c>
      <c r="B1222" s="56" t="s">
        <v>349</v>
      </c>
      <c r="C1222" s="34">
        <v>45658</v>
      </c>
      <c r="D1222" s="33">
        <v>22025002105</v>
      </c>
      <c r="E1222" s="56" t="s">
        <v>1355</v>
      </c>
      <c r="F1222" s="35">
        <v>128.56</v>
      </c>
      <c r="G1222" s="56" t="s">
        <v>47</v>
      </c>
      <c r="H1222" s="56" t="s">
        <v>2691</v>
      </c>
      <c r="I1222" s="33">
        <v>220</v>
      </c>
      <c r="J1222" s="56" t="s">
        <v>356</v>
      </c>
      <c r="K1222" s="56" t="s">
        <v>356</v>
      </c>
      <c r="L1222" s="56" t="s">
        <v>357</v>
      </c>
      <c r="M1222" s="56" t="s">
        <v>458</v>
      </c>
      <c r="N1222" s="56" t="s">
        <v>429</v>
      </c>
      <c r="O1222" s="32" t="s">
        <v>310</v>
      </c>
      <c r="P1222" s="32" t="s">
        <v>265</v>
      </c>
      <c r="Q1222" s="45" t="s">
        <v>922</v>
      </c>
      <c r="R1222" s="32" t="s">
        <v>254</v>
      </c>
      <c r="S1222" s="45" t="s">
        <v>98</v>
      </c>
      <c r="T1222" s="42" t="str">
        <f>VLOOKUP(Tabla1[[#This Row],[AREA]],Hoja1!A:B,2,FALSE)</f>
        <v>10. Personas mayores, familia y servicios sociales</v>
      </c>
      <c r="U1222" s="45" t="s">
        <v>155</v>
      </c>
      <c r="V1222" s="42" t="str">
        <f>VLOOKUP(Tabla1[[#This Row],[PROGRAMA]],Hoja1!A:B,2,FALSE)</f>
        <v>2312. Iniciativas sociales</v>
      </c>
      <c r="W1222" s="45">
        <v>21</v>
      </c>
      <c r="X1222" s="45">
        <v>213</v>
      </c>
    </row>
    <row r="1223" spans="1:24" x14ac:dyDescent="0.25">
      <c r="A1223" s="33">
        <v>220249000862</v>
      </c>
      <c r="B1223" s="56" t="s">
        <v>349</v>
      </c>
      <c r="C1223" s="34">
        <v>45658</v>
      </c>
      <c r="D1223" s="33">
        <v>22025002080</v>
      </c>
      <c r="E1223" s="56" t="s">
        <v>1323</v>
      </c>
      <c r="F1223" s="35">
        <v>124.26</v>
      </c>
      <c r="G1223" s="56" t="s">
        <v>27</v>
      </c>
      <c r="H1223" s="56" t="s">
        <v>2692</v>
      </c>
      <c r="I1223" s="33">
        <v>220</v>
      </c>
      <c r="J1223" s="56" t="s">
        <v>356</v>
      </c>
      <c r="K1223" s="56" t="s">
        <v>356</v>
      </c>
      <c r="L1223" s="56" t="s">
        <v>357</v>
      </c>
      <c r="M1223" s="56" t="s">
        <v>458</v>
      </c>
      <c r="N1223" s="56" t="s">
        <v>429</v>
      </c>
      <c r="O1223" s="32" t="s">
        <v>310</v>
      </c>
      <c r="P1223" s="32" t="s">
        <v>265</v>
      </c>
      <c r="Q1223" s="45" t="s">
        <v>922</v>
      </c>
      <c r="R1223" s="32" t="s">
        <v>254</v>
      </c>
      <c r="S1223" s="45" t="s">
        <v>98</v>
      </c>
      <c r="T1223" s="42" t="str">
        <f>VLOOKUP(Tabla1[[#This Row],[AREA]],Hoja1!A:B,2,FALSE)</f>
        <v>10. Personas mayores, familia y servicios sociales</v>
      </c>
      <c r="U1223" s="45" t="s">
        <v>158</v>
      </c>
      <c r="V1223" s="42" t="str">
        <f>VLOOKUP(Tabla1[[#This Row],[PROGRAMA]],Hoja1!A:B,2,FALSE)</f>
        <v>2314. Centro de programas juveniles</v>
      </c>
      <c r="W1223" s="45">
        <v>21</v>
      </c>
      <c r="X1223" s="45">
        <v>213</v>
      </c>
    </row>
    <row r="1224" spans="1:24" x14ac:dyDescent="0.25">
      <c r="A1224" s="33">
        <v>220250003675</v>
      </c>
      <c r="B1224" s="56" t="s">
        <v>526</v>
      </c>
      <c r="C1224" s="34">
        <v>45729</v>
      </c>
      <c r="D1224" s="33">
        <v>22025001043</v>
      </c>
      <c r="E1224" s="56" t="s">
        <v>1462</v>
      </c>
      <c r="F1224" s="35">
        <v>40.06</v>
      </c>
      <c r="G1224" s="56" t="s">
        <v>73</v>
      </c>
      <c r="H1224" s="56" t="s">
        <v>2693</v>
      </c>
      <c r="I1224" s="33">
        <v>300</v>
      </c>
      <c r="J1224" s="56" t="s">
        <v>356</v>
      </c>
      <c r="K1224" s="56" t="s">
        <v>356</v>
      </c>
      <c r="L1224" s="56" t="s">
        <v>367</v>
      </c>
      <c r="M1224" s="56" t="s">
        <v>354</v>
      </c>
      <c r="N1224" s="56" t="s">
        <v>355</v>
      </c>
      <c r="O1224" s="32" t="s">
        <v>309</v>
      </c>
      <c r="P1224" s="32" t="s">
        <v>265</v>
      </c>
      <c r="Q1224" s="45" t="s">
        <v>922</v>
      </c>
      <c r="R1224" s="32" t="s">
        <v>254</v>
      </c>
      <c r="S1224" s="45" t="s">
        <v>98</v>
      </c>
      <c r="T1224" s="42" t="str">
        <f>VLOOKUP(Tabla1[[#This Row],[AREA]],Hoja1!A:B,2,FALSE)</f>
        <v>10. Personas mayores, familia y servicios sociales</v>
      </c>
      <c r="U1224" s="45" t="s">
        <v>153</v>
      </c>
      <c r="V1224" s="42" t="str">
        <f>VLOOKUP(Tabla1[[#This Row],[PROGRAMA]],Hoja1!A:B,2,FALSE)</f>
        <v>2311. Intervención social</v>
      </c>
      <c r="W1224" s="45">
        <v>21</v>
      </c>
      <c r="X1224" s="45">
        <v>212</v>
      </c>
    </row>
    <row r="1225" spans="1:24" x14ac:dyDescent="0.25">
      <c r="A1225" s="33">
        <v>220250001218</v>
      </c>
      <c r="B1225" s="56" t="s">
        <v>349</v>
      </c>
      <c r="C1225" s="34">
        <v>45700</v>
      </c>
      <c r="D1225" s="33">
        <v>22025001252</v>
      </c>
      <c r="E1225" s="56" t="s">
        <v>1495</v>
      </c>
      <c r="F1225" s="35">
        <v>123.86</v>
      </c>
      <c r="G1225" s="56" t="s">
        <v>338</v>
      </c>
      <c r="H1225" s="56" t="s">
        <v>2694</v>
      </c>
      <c r="I1225" s="33">
        <v>220</v>
      </c>
      <c r="J1225" s="56" t="s">
        <v>352</v>
      </c>
      <c r="K1225" s="56" t="s">
        <v>352</v>
      </c>
      <c r="L1225" s="56" t="s">
        <v>367</v>
      </c>
      <c r="M1225" s="56" t="s">
        <v>458</v>
      </c>
      <c r="N1225" s="56" t="s">
        <v>429</v>
      </c>
      <c r="O1225" s="32" t="s">
        <v>310</v>
      </c>
      <c r="P1225" s="32" t="s">
        <v>265</v>
      </c>
      <c r="Q1225" s="45" t="s">
        <v>922</v>
      </c>
      <c r="R1225" s="32" t="s">
        <v>254</v>
      </c>
      <c r="S1225" s="45" t="s">
        <v>92</v>
      </c>
      <c r="T1225" s="42" t="str">
        <f>VLOOKUP(Tabla1[[#This Row],[AREA]],Hoja1!A:B,2,FALSE)</f>
        <v>03. Participación ciudadana y deportes</v>
      </c>
      <c r="U1225" s="45" t="s">
        <v>215</v>
      </c>
      <c r="V1225" s="42" t="str">
        <f>VLOOKUP(Tabla1[[#This Row],[PROGRAMA]],Hoja1!A:B,2,FALSE)</f>
        <v>9241. Participación ciudadana</v>
      </c>
      <c r="W1225" s="45">
        <v>21</v>
      </c>
      <c r="X1225" s="45">
        <v>213</v>
      </c>
    </row>
    <row r="1226" spans="1:24" x14ac:dyDescent="0.25">
      <c r="A1226" s="33">
        <v>220250006909</v>
      </c>
      <c r="B1226" s="56" t="s">
        <v>526</v>
      </c>
      <c r="C1226" s="34">
        <v>45744</v>
      </c>
      <c r="D1226" s="33">
        <v>22025001079</v>
      </c>
      <c r="E1226" s="56" t="s">
        <v>1303</v>
      </c>
      <c r="F1226" s="35">
        <v>46.79</v>
      </c>
      <c r="G1226" s="56" t="s">
        <v>73</v>
      </c>
      <c r="H1226" s="56" t="s">
        <v>2695</v>
      </c>
      <c r="I1226" s="33">
        <v>300</v>
      </c>
      <c r="J1226" s="56" t="s">
        <v>356</v>
      </c>
      <c r="K1226" s="56" t="s">
        <v>356</v>
      </c>
      <c r="L1226" s="56" t="s">
        <v>367</v>
      </c>
      <c r="M1226" s="56" t="s">
        <v>354</v>
      </c>
      <c r="N1226" s="56" t="s">
        <v>355</v>
      </c>
      <c r="O1226" s="32" t="s">
        <v>309</v>
      </c>
      <c r="P1226" s="32" t="s">
        <v>265</v>
      </c>
      <c r="Q1226" s="45" t="s">
        <v>922</v>
      </c>
      <c r="R1226" s="32" t="s">
        <v>254</v>
      </c>
      <c r="S1226" s="45" t="s">
        <v>94</v>
      </c>
      <c r="T1226" s="42" t="str">
        <f>VLOOKUP(Tabla1[[#This Row],[AREA]],Hoja1!A:B,2,FALSE)</f>
        <v>06. Educación y cultura</v>
      </c>
      <c r="U1226" s="45" t="s">
        <v>170</v>
      </c>
      <c r="V1226" s="42" t="str">
        <f>VLOOKUP(Tabla1[[#This Row],[PROGRAMA]],Hoja1!A:B,2,FALSE)</f>
        <v>3232. Conservación y mantenimiento centros educación infantil y primaria</v>
      </c>
      <c r="W1226" s="45">
        <v>21</v>
      </c>
      <c r="X1226" s="45">
        <v>212</v>
      </c>
    </row>
    <row r="1227" spans="1:24" x14ac:dyDescent="0.25">
      <c r="A1227" s="33">
        <v>220250006609</v>
      </c>
      <c r="B1227" s="56" t="s">
        <v>526</v>
      </c>
      <c r="C1227" s="34">
        <v>45744</v>
      </c>
      <c r="D1227" s="33">
        <v>22025001274</v>
      </c>
      <c r="E1227" s="56" t="s">
        <v>1612</v>
      </c>
      <c r="F1227" s="35">
        <v>57.61</v>
      </c>
      <c r="G1227" s="56" t="s">
        <v>73</v>
      </c>
      <c r="H1227" s="56" t="s">
        <v>2696</v>
      </c>
      <c r="I1227" s="33">
        <v>300</v>
      </c>
      <c r="J1227" s="56" t="s">
        <v>356</v>
      </c>
      <c r="K1227" s="56" t="s">
        <v>356</v>
      </c>
      <c r="L1227" s="56" t="s">
        <v>357</v>
      </c>
      <c r="M1227" s="56" t="s">
        <v>354</v>
      </c>
      <c r="N1227" s="56" t="s">
        <v>355</v>
      </c>
      <c r="O1227" s="32" t="s">
        <v>309</v>
      </c>
      <c r="P1227" s="32" t="s">
        <v>265</v>
      </c>
      <c r="Q1227" s="45" t="s">
        <v>922</v>
      </c>
      <c r="R1227" s="32" t="s">
        <v>254</v>
      </c>
      <c r="S1227" s="45" t="s">
        <v>95</v>
      </c>
      <c r="T1227" s="42" t="str">
        <f>VLOOKUP(Tabla1[[#This Row],[AREA]],Hoja1!A:B,2,FALSE)</f>
        <v>07. Medio ambiente</v>
      </c>
      <c r="U1227" s="45" t="s">
        <v>149</v>
      </c>
      <c r="V1227" s="42" t="str">
        <f>VLOOKUP(Tabla1[[#This Row],[PROGRAMA]],Hoja1!A:B,2,FALSE)</f>
        <v>1711. Parques y jardines</v>
      </c>
      <c r="W1227" s="45">
        <v>21</v>
      </c>
      <c r="X1227" s="45">
        <v>213</v>
      </c>
    </row>
    <row r="1228" spans="1:24" x14ac:dyDescent="0.25">
      <c r="A1228" s="33">
        <v>220250001228</v>
      </c>
      <c r="B1228" s="56" t="s">
        <v>349</v>
      </c>
      <c r="C1228" s="34">
        <v>45700</v>
      </c>
      <c r="D1228" s="33">
        <v>22025001115</v>
      </c>
      <c r="E1228" s="56" t="s">
        <v>1235</v>
      </c>
      <c r="F1228" s="35">
        <v>121.5</v>
      </c>
      <c r="G1228" s="56" t="s">
        <v>2697</v>
      </c>
      <c r="H1228" s="56" t="s">
        <v>2698</v>
      </c>
      <c r="I1228" s="33">
        <v>220</v>
      </c>
      <c r="J1228" s="56" t="s">
        <v>352</v>
      </c>
      <c r="K1228" s="56" t="s">
        <v>352</v>
      </c>
      <c r="L1228" s="56" t="s">
        <v>367</v>
      </c>
      <c r="M1228" s="56" t="s">
        <v>458</v>
      </c>
      <c r="N1228" s="56" t="s">
        <v>429</v>
      </c>
      <c r="O1228" s="32" t="s">
        <v>310</v>
      </c>
      <c r="P1228" s="32" t="s">
        <v>265</v>
      </c>
      <c r="Q1228" s="45" t="s">
        <v>922</v>
      </c>
      <c r="R1228" s="32" t="s">
        <v>254</v>
      </c>
      <c r="S1228" s="45" t="s">
        <v>94</v>
      </c>
      <c r="T1228" s="42" t="str">
        <f>VLOOKUP(Tabla1[[#This Row],[AREA]],Hoja1!A:B,2,FALSE)</f>
        <v>06. Educación y cultura</v>
      </c>
      <c r="U1228" s="45" t="s">
        <v>176</v>
      </c>
      <c r="V1228" s="42" t="str">
        <f>VLOOKUP(Tabla1[[#This Row],[PROGRAMA]],Hoja1!A:B,2,FALSE)</f>
        <v>3321. Bibliotecas públicas</v>
      </c>
      <c r="W1228" s="45">
        <v>22</v>
      </c>
      <c r="X1228" s="45">
        <v>22001</v>
      </c>
    </row>
    <row r="1229" spans="1:24" x14ac:dyDescent="0.25">
      <c r="A1229" s="33">
        <v>220249000096</v>
      </c>
      <c r="B1229" s="56" t="s">
        <v>349</v>
      </c>
      <c r="C1229" s="34">
        <v>45658</v>
      </c>
      <c r="D1229" s="33">
        <v>22025001857</v>
      </c>
      <c r="E1229" s="56" t="s">
        <v>1317</v>
      </c>
      <c r="F1229" s="35">
        <v>1875</v>
      </c>
      <c r="G1229" s="56" t="s">
        <v>20</v>
      </c>
      <c r="H1229" s="56" t="s">
        <v>2699</v>
      </c>
      <c r="I1229" s="33">
        <v>220</v>
      </c>
      <c r="J1229" s="56" t="s">
        <v>356</v>
      </c>
      <c r="K1229" s="56" t="s">
        <v>356</v>
      </c>
      <c r="L1229" s="56" t="s">
        <v>357</v>
      </c>
      <c r="M1229" s="56" t="s">
        <v>354</v>
      </c>
      <c r="N1229" s="56" t="s">
        <v>355</v>
      </c>
      <c r="O1229" s="32" t="s">
        <v>305</v>
      </c>
      <c r="P1229" s="32" t="s">
        <v>265</v>
      </c>
      <c r="Q1229" s="45" t="s">
        <v>922</v>
      </c>
      <c r="R1229" s="32" t="s">
        <v>254</v>
      </c>
      <c r="S1229" s="45" t="s">
        <v>291</v>
      </c>
      <c r="T1229" s="42" t="str">
        <f>VLOOKUP(Tabla1[[#This Row],[AREA]],Hoja1!A:B,2,FALSE)</f>
        <v>11. Salud pública y seguridad ciudadana</v>
      </c>
      <c r="U1229" s="45" t="s">
        <v>129</v>
      </c>
      <c r="V1229" s="42" t="str">
        <f>VLOOKUP(Tabla1[[#This Row],[PROGRAMA]],Hoja1!A:B,2,FALSE)</f>
        <v>1321. Policía municipal</v>
      </c>
      <c r="W1229" s="45">
        <v>21</v>
      </c>
      <c r="X1229" s="45">
        <v>213</v>
      </c>
    </row>
    <row r="1230" spans="1:24" x14ac:dyDescent="0.25">
      <c r="A1230" s="33">
        <v>220250006335</v>
      </c>
      <c r="B1230" s="56" t="s">
        <v>526</v>
      </c>
      <c r="C1230" s="34">
        <v>45744</v>
      </c>
      <c r="D1230" s="33">
        <v>22025001270</v>
      </c>
      <c r="E1230" s="56" t="s">
        <v>2310</v>
      </c>
      <c r="F1230" s="35">
        <v>65.44</v>
      </c>
      <c r="G1230" s="56" t="s">
        <v>73</v>
      </c>
      <c r="H1230" s="56" t="s">
        <v>2700</v>
      </c>
      <c r="I1230" s="33">
        <v>300</v>
      </c>
      <c r="J1230" s="56" t="s">
        <v>356</v>
      </c>
      <c r="K1230" s="56" t="s">
        <v>356</v>
      </c>
      <c r="L1230" s="56" t="s">
        <v>367</v>
      </c>
      <c r="M1230" s="56" t="s">
        <v>354</v>
      </c>
      <c r="N1230" s="56" t="s">
        <v>355</v>
      </c>
      <c r="O1230" s="32" t="s">
        <v>309</v>
      </c>
      <c r="P1230" s="32" t="s">
        <v>265</v>
      </c>
      <c r="Q1230" s="45" t="s">
        <v>922</v>
      </c>
      <c r="R1230" s="32" t="s">
        <v>254</v>
      </c>
      <c r="S1230" s="45" t="s">
        <v>95</v>
      </c>
      <c r="T1230" s="42" t="str">
        <f>VLOOKUP(Tabla1[[#This Row],[AREA]],Hoja1!A:B,2,FALSE)</f>
        <v>07. Medio ambiente</v>
      </c>
      <c r="U1230" s="45" t="s">
        <v>149</v>
      </c>
      <c r="V1230" s="42" t="str">
        <f>VLOOKUP(Tabla1[[#This Row],[PROGRAMA]],Hoja1!A:B,2,FALSE)</f>
        <v>1711. Parques y jardines</v>
      </c>
      <c r="W1230" s="45">
        <v>22</v>
      </c>
      <c r="X1230" s="45">
        <v>22199</v>
      </c>
    </row>
    <row r="1231" spans="1:24" x14ac:dyDescent="0.25">
      <c r="A1231" s="33">
        <v>220250006907</v>
      </c>
      <c r="B1231" s="56" t="s">
        <v>526</v>
      </c>
      <c r="C1231" s="34">
        <v>45744</v>
      </c>
      <c r="D1231" s="33">
        <v>22025001079</v>
      </c>
      <c r="E1231" s="56" t="s">
        <v>1303</v>
      </c>
      <c r="F1231" s="35">
        <v>84.87</v>
      </c>
      <c r="G1231" s="56" t="s">
        <v>73</v>
      </c>
      <c r="H1231" s="56" t="s">
        <v>2701</v>
      </c>
      <c r="I1231" s="33">
        <v>300</v>
      </c>
      <c r="J1231" s="56" t="s">
        <v>356</v>
      </c>
      <c r="K1231" s="56" t="s">
        <v>356</v>
      </c>
      <c r="L1231" s="56" t="s">
        <v>367</v>
      </c>
      <c r="M1231" s="56" t="s">
        <v>354</v>
      </c>
      <c r="N1231" s="56" t="s">
        <v>355</v>
      </c>
      <c r="O1231" s="32" t="s">
        <v>309</v>
      </c>
      <c r="P1231" s="32" t="s">
        <v>265</v>
      </c>
      <c r="Q1231" s="45" t="s">
        <v>922</v>
      </c>
      <c r="R1231" s="32" t="s">
        <v>254</v>
      </c>
      <c r="S1231" s="45" t="s">
        <v>94</v>
      </c>
      <c r="T1231" s="42" t="str">
        <f>VLOOKUP(Tabla1[[#This Row],[AREA]],Hoja1!A:B,2,FALSE)</f>
        <v>06. Educación y cultura</v>
      </c>
      <c r="U1231" s="45" t="s">
        <v>170</v>
      </c>
      <c r="V1231" s="42" t="str">
        <f>VLOOKUP(Tabla1[[#This Row],[PROGRAMA]],Hoja1!A:B,2,FALSE)</f>
        <v>3232. Conservación y mantenimiento centros educación infantil y primaria</v>
      </c>
      <c r="W1231" s="45">
        <v>21</v>
      </c>
      <c r="X1231" s="45">
        <v>212</v>
      </c>
    </row>
    <row r="1232" spans="1:24" x14ac:dyDescent="0.25">
      <c r="A1232" s="33">
        <v>220250006301</v>
      </c>
      <c r="B1232" s="56" t="s">
        <v>526</v>
      </c>
      <c r="C1232" s="34">
        <v>45744</v>
      </c>
      <c r="D1232" s="33">
        <v>22025001270</v>
      </c>
      <c r="E1232" s="56" t="s">
        <v>2310</v>
      </c>
      <c r="F1232" s="35">
        <v>100.19</v>
      </c>
      <c r="G1232" s="56" t="s">
        <v>73</v>
      </c>
      <c r="H1232" s="56" t="s">
        <v>2702</v>
      </c>
      <c r="I1232" s="33">
        <v>300</v>
      </c>
      <c r="J1232" s="56" t="s">
        <v>356</v>
      </c>
      <c r="K1232" s="56" t="s">
        <v>356</v>
      </c>
      <c r="L1232" s="56" t="s">
        <v>367</v>
      </c>
      <c r="M1232" s="56" t="s">
        <v>354</v>
      </c>
      <c r="N1232" s="56" t="s">
        <v>355</v>
      </c>
      <c r="O1232" s="32" t="s">
        <v>309</v>
      </c>
      <c r="P1232" s="32" t="s">
        <v>265</v>
      </c>
      <c r="Q1232" s="45" t="s">
        <v>922</v>
      </c>
      <c r="R1232" s="32" t="s">
        <v>254</v>
      </c>
      <c r="S1232" s="45" t="s">
        <v>95</v>
      </c>
      <c r="T1232" s="42" t="str">
        <f>VLOOKUP(Tabla1[[#This Row],[AREA]],Hoja1!A:B,2,FALSE)</f>
        <v>07. Medio ambiente</v>
      </c>
      <c r="U1232" s="45" t="s">
        <v>149</v>
      </c>
      <c r="V1232" s="42" t="str">
        <f>VLOOKUP(Tabla1[[#This Row],[PROGRAMA]],Hoja1!A:B,2,FALSE)</f>
        <v>1711. Parques y jardines</v>
      </c>
      <c r="W1232" s="45">
        <v>22</v>
      </c>
      <c r="X1232" s="45">
        <v>22199</v>
      </c>
    </row>
    <row r="1233" spans="1:24" x14ac:dyDescent="0.25">
      <c r="A1233" s="33">
        <v>220249000097</v>
      </c>
      <c r="B1233" s="56" t="s">
        <v>349</v>
      </c>
      <c r="C1233" s="34">
        <v>45658</v>
      </c>
      <c r="D1233" s="33">
        <v>22025001858</v>
      </c>
      <c r="E1233" s="56" t="s">
        <v>1317</v>
      </c>
      <c r="F1233" s="35">
        <v>2696.13</v>
      </c>
      <c r="G1233" s="56" t="s">
        <v>20</v>
      </c>
      <c r="H1233" s="56" t="s">
        <v>2703</v>
      </c>
      <c r="I1233" s="33">
        <v>220</v>
      </c>
      <c r="J1233" s="56" t="s">
        <v>356</v>
      </c>
      <c r="K1233" s="56" t="s">
        <v>356</v>
      </c>
      <c r="L1233" s="56" t="s">
        <v>357</v>
      </c>
      <c r="M1233" s="56" t="s">
        <v>354</v>
      </c>
      <c r="N1233" s="56" t="s">
        <v>355</v>
      </c>
      <c r="O1233" s="32" t="s">
        <v>305</v>
      </c>
      <c r="P1233" s="32" t="s">
        <v>265</v>
      </c>
      <c r="Q1233" s="45" t="s">
        <v>922</v>
      </c>
      <c r="R1233" s="32" t="s">
        <v>254</v>
      </c>
      <c r="S1233" s="45" t="s">
        <v>291</v>
      </c>
      <c r="T1233" s="42" t="str">
        <f>VLOOKUP(Tabla1[[#This Row],[AREA]],Hoja1!A:B,2,FALSE)</f>
        <v>11. Salud pública y seguridad ciudadana</v>
      </c>
      <c r="U1233" s="45" t="s">
        <v>129</v>
      </c>
      <c r="V1233" s="42" t="str">
        <f>VLOOKUP(Tabla1[[#This Row],[PROGRAMA]],Hoja1!A:B,2,FALSE)</f>
        <v>1321. Policía municipal</v>
      </c>
      <c r="W1233" s="45">
        <v>21</v>
      </c>
      <c r="X1233" s="45">
        <v>213</v>
      </c>
    </row>
    <row r="1234" spans="1:24" x14ac:dyDescent="0.25">
      <c r="A1234" s="33">
        <v>220250006305</v>
      </c>
      <c r="B1234" s="56" t="s">
        <v>526</v>
      </c>
      <c r="C1234" s="34">
        <v>45744</v>
      </c>
      <c r="D1234" s="33">
        <v>22025001270</v>
      </c>
      <c r="E1234" s="56" t="s">
        <v>2310</v>
      </c>
      <c r="F1234" s="35">
        <v>114.33</v>
      </c>
      <c r="G1234" s="56" t="s">
        <v>73</v>
      </c>
      <c r="H1234" s="56" t="s">
        <v>2704</v>
      </c>
      <c r="I1234" s="33">
        <v>300</v>
      </c>
      <c r="J1234" s="56" t="s">
        <v>356</v>
      </c>
      <c r="K1234" s="56" t="s">
        <v>356</v>
      </c>
      <c r="L1234" s="56" t="s">
        <v>367</v>
      </c>
      <c r="M1234" s="56" t="s">
        <v>354</v>
      </c>
      <c r="N1234" s="56" t="s">
        <v>355</v>
      </c>
      <c r="O1234" s="32" t="s">
        <v>309</v>
      </c>
      <c r="P1234" s="32" t="s">
        <v>265</v>
      </c>
      <c r="Q1234" s="45" t="s">
        <v>922</v>
      </c>
      <c r="R1234" s="32" t="s">
        <v>254</v>
      </c>
      <c r="S1234" s="45" t="s">
        <v>95</v>
      </c>
      <c r="T1234" s="42" t="str">
        <f>VLOOKUP(Tabla1[[#This Row],[AREA]],Hoja1!A:B,2,FALSE)</f>
        <v>07. Medio ambiente</v>
      </c>
      <c r="U1234" s="45" t="s">
        <v>149</v>
      </c>
      <c r="V1234" s="42" t="str">
        <f>VLOOKUP(Tabla1[[#This Row],[PROGRAMA]],Hoja1!A:B,2,FALSE)</f>
        <v>1711. Parques y jardines</v>
      </c>
      <c r="W1234" s="45">
        <v>22</v>
      </c>
      <c r="X1234" s="45">
        <v>22199</v>
      </c>
    </row>
    <row r="1235" spans="1:24" x14ac:dyDescent="0.25">
      <c r="A1235" s="33">
        <v>220250006337</v>
      </c>
      <c r="B1235" s="56" t="s">
        <v>526</v>
      </c>
      <c r="C1235" s="34">
        <v>45744</v>
      </c>
      <c r="D1235" s="33">
        <v>22025001270</v>
      </c>
      <c r="E1235" s="56" t="s">
        <v>2310</v>
      </c>
      <c r="F1235" s="35">
        <v>123.37</v>
      </c>
      <c r="G1235" s="56" t="s">
        <v>73</v>
      </c>
      <c r="H1235" s="56" t="s">
        <v>2705</v>
      </c>
      <c r="I1235" s="33">
        <v>300</v>
      </c>
      <c r="J1235" s="56" t="s">
        <v>356</v>
      </c>
      <c r="K1235" s="56" t="s">
        <v>356</v>
      </c>
      <c r="L1235" s="56" t="s">
        <v>367</v>
      </c>
      <c r="M1235" s="56" t="s">
        <v>354</v>
      </c>
      <c r="N1235" s="56" t="s">
        <v>355</v>
      </c>
      <c r="O1235" s="32" t="s">
        <v>309</v>
      </c>
      <c r="P1235" s="32" t="s">
        <v>265</v>
      </c>
      <c r="Q1235" s="45" t="s">
        <v>922</v>
      </c>
      <c r="R1235" s="32" t="s">
        <v>254</v>
      </c>
      <c r="S1235" s="45" t="s">
        <v>95</v>
      </c>
      <c r="T1235" s="42" t="str">
        <f>VLOOKUP(Tabla1[[#This Row],[AREA]],Hoja1!A:B,2,FALSE)</f>
        <v>07. Medio ambiente</v>
      </c>
      <c r="U1235" s="45" t="s">
        <v>149</v>
      </c>
      <c r="V1235" s="42" t="str">
        <f>VLOOKUP(Tabla1[[#This Row],[PROGRAMA]],Hoja1!A:B,2,FALSE)</f>
        <v>1711. Parques y jardines</v>
      </c>
      <c r="W1235" s="45">
        <v>22</v>
      </c>
      <c r="X1235" s="45">
        <v>22199</v>
      </c>
    </row>
    <row r="1236" spans="1:24" x14ac:dyDescent="0.25">
      <c r="A1236" s="33">
        <v>220250006911</v>
      </c>
      <c r="B1236" s="56" t="s">
        <v>526</v>
      </c>
      <c r="C1236" s="34">
        <v>45744</v>
      </c>
      <c r="D1236" s="33">
        <v>22025001079</v>
      </c>
      <c r="E1236" s="56" t="s">
        <v>1303</v>
      </c>
      <c r="F1236" s="35">
        <v>138.52000000000001</v>
      </c>
      <c r="G1236" s="56" t="s">
        <v>73</v>
      </c>
      <c r="H1236" s="56" t="s">
        <v>2706</v>
      </c>
      <c r="I1236" s="33">
        <v>300</v>
      </c>
      <c r="J1236" s="56" t="s">
        <v>356</v>
      </c>
      <c r="K1236" s="56" t="s">
        <v>356</v>
      </c>
      <c r="L1236" s="56" t="s">
        <v>367</v>
      </c>
      <c r="M1236" s="56" t="s">
        <v>354</v>
      </c>
      <c r="N1236" s="56" t="s">
        <v>355</v>
      </c>
      <c r="O1236" s="32" t="s">
        <v>309</v>
      </c>
      <c r="P1236" s="32" t="s">
        <v>265</v>
      </c>
      <c r="Q1236" s="45" t="s">
        <v>922</v>
      </c>
      <c r="R1236" s="32" t="s">
        <v>254</v>
      </c>
      <c r="S1236" s="45" t="s">
        <v>94</v>
      </c>
      <c r="T1236" s="42" t="str">
        <f>VLOOKUP(Tabla1[[#This Row],[AREA]],Hoja1!A:B,2,FALSE)</f>
        <v>06. Educación y cultura</v>
      </c>
      <c r="U1236" s="45" t="s">
        <v>170</v>
      </c>
      <c r="V1236" s="42" t="str">
        <f>VLOOKUP(Tabla1[[#This Row],[PROGRAMA]],Hoja1!A:B,2,FALSE)</f>
        <v>3232. Conservación y mantenimiento centros educación infantil y primaria</v>
      </c>
      <c r="W1236" s="45">
        <v>21</v>
      </c>
      <c r="X1236" s="45">
        <v>212</v>
      </c>
    </row>
    <row r="1237" spans="1:24" x14ac:dyDescent="0.25">
      <c r="A1237" s="33">
        <v>220250006299</v>
      </c>
      <c r="B1237" s="56" t="s">
        <v>526</v>
      </c>
      <c r="C1237" s="34">
        <v>45744</v>
      </c>
      <c r="D1237" s="33">
        <v>22025001270</v>
      </c>
      <c r="E1237" s="56" t="s">
        <v>2310</v>
      </c>
      <c r="F1237" s="35">
        <v>146.33000000000001</v>
      </c>
      <c r="G1237" s="56" t="s">
        <v>73</v>
      </c>
      <c r="H1237" s="56" t="s">
        <v>2707</v>
      </c>
      <c r="I1237" s="33">
        <v>300</v>
      </c>
      <c r="J1237" s="56" t="s">
        <v>356</v>
      </c>
      <c r="K1237" s="56" t="s">
        <v>356</v>
      </c>
      <c r="L1237" s="56" t="s">
        <v>367</v>
      </c>
      <c r="M1237" s="56" t="s">
        <v>354</v>
      </c>
      <c r="N1237" s="56" t="s">
        <v>355</v>
      </c>
      <c r="O1237" s="32" t="s">
        <v>309</v>
      </c>
      <c r="P1237" s="32" t="s">
        <v>265</v>
      </c>
      <c r="Q1237" s="45" t="s">
        <v>922</v>
      </c>
      <c r="R1237" s="32" t="s">
        <v>254</v>
      </c>
      <c r="S1237" s="45" t="s">
        <v>95</v>
      </c>
      <c r="T1237" s="42" t="str">
        <f>VLOOKUP(Tabla1[[#This Row],[AREA]],Hoja1!A:B,2,FALSE)</f>
        <v>07. Medio ambiente</v>
      </c>
      <c r="U1237" s="45" t="s">
        <v>149</v>
      </c>
      <c r="V1237" s="42" t="str">
        <f>VLOOKUP(Tabla1[[#This Row],[PROGRAMA]],Hoja1!A:B,2,FALSE)</f>
        <v>1711. Parques y jardines</v>
      </c>
      <c r="W1237" s="45">
        <v>22</v>
      </c>
      <c r="X1237" s="45">
        <v>22199</v>
      </c>
    </row>
    <row r="1238" spans="1:24" x14ac:dyDescent="0.25">
      <c r="A1238" s="33">
        <v>220250006903</v>
      </c>
      <c r="B1238" s="56" t="s">
        <v>526</v>
      </c>
      <c r="C1238" s="34">
        <v>45744</v>
      </c>
      <c r="D1238" s="33">
        <v>22025001079</v>
      </c>
      <c r="E1238" s="56" t="s">
        <v>1303</v>
      </c>
      <c r="F1238" s="35">
        <v>179.48</v>
      </c>
      <c r="G1238" s="56" t="s">
        <v>73</v>
      </c>
      <c r="H1238" s="56" t="s">
        <v>2708</v>
      </c>
      <c r="I1238" s="33">
        <v>300</v>
      </c>
      <c r="J1238" s="56" t="s">
        <v>356</v>
      </c>
      <c r="K1238" s="56" t="s">
        <v>356</v>
      </c>
      <c r="L1238" s="56" t="s">
        <v>367</v>
      </c>
      <c r="M1238" s="56" t="s">
        <v>354</v>
      </c>
      <c r="N1238" s="56" t="s">
        <v>355</v>
      </c>
      <c r="O1238" s="32" t="s">
        <v>309</v>
      </c>
      <c r="P1238" s="32" t="s">
        <v>265</v>
      </c>
      <c r="Q1238" s="45" t="s">
        <v>922</v>
      </c>
      <c r="R1238" s="32" t="s">
        <v>254</v>
      </c>
      <c r="S1238" s="45" t="s">
        <v>94</v>
      </c>
      <c r="T1238" s="42" t="str">
        <f>VLOOKUP(Tabla1[[#This Row],[AREA]],Hoja1!A:B,2,FALSE)</f>
        <v>06. Educación y cultura</v>
      </c>
      <c r="U1238" s="45" t="s">
        <v>170</v>
      </c>
      <c r="V1238" s="42" t="str">
        <f>VLOOKUP(Tabla1[[#This Row],[PROGRAMA]],Hoja1!A:B,2,FALSE)</f>
        <v>3232. Conservación y mantenimiento centros educación infantil y primaria</v>
      </c>
      <c r="W1238" s="45">
        <v>21</v>
      </c>
      <c r="X1238" s="45">
        <v>212</v>
      </c>
    </row>
    <row r="1239" spans="1:24" x14ac:dyDescent="0.25">
      <c r="A1239" s="33">
        <v>220250006329</v>
      </c>
      <c r="B1239" s="56" t="s">
        <v>526</v>
      </c>
      <c r="C1239" s="34">
        <v>45744</v>
      </c>
      <c r="D1239" s="33">
        <v>22025001270</v>
      </c>
      <c r="E1239" s="56" t="s">
        <v>2310</v>
      </c>
      <c r="F1239" s="35">
        <v>230.76</v>
      </c>
      <c r="G1239" s="56" t="s">
        <v>73</v>
      </c>
      <c r="H1239" s="56" t="s">
        <v>2709</v>
      </c>
      <c r="I1239" s="33">
        <v>300</v>
      </c>
      <c r="J1239" s="56" t="s">
        <v>356</v>
      </c>
      <c r="K1239" s="56" t="s">
        <v>356</v>
      </c>
      <c r="L1239" s="56" t="s">
        <v>367</v>
      </c>
      <c r="M1239" s="56" t="s">
        <v>354</v>
      </c>
      <c r="N1239" s="56" t="s">
        <v>355</v>
      </c>
      <c r="O1239" s="32" t="s">
        <v>309</v>
      </c>
      <c r="P1239" s="32" t="s">
        <v>265</v>
      </c>
      <c r="Q1239" s="45" t="s">
        <v>922</v>
      </c>
      <c r="R1239" s="32" t="s">
        <v>254</v>
      </c>
      <c r="S1239" s="45" t="s">
        <v>95</v>
      </c>
      <c r="T1239" s="42" t="str">
        <f>VLOOKUP(Tabla1[[#This Row],[AREA]],Hoja1!A:B,2,FALSE)</f>
        <v>07. Medio ambiente</v>
      </c>
      <c r="U1239" s="45" t="s">
        <v>149</v>
      </c>
      <c r="V1239" s="42" t="str">
        <f>VLOOKUP(Tabla1[[#This Row],[PROGRAMA]],Hoja1!A:B,2,FALSE)</f>
        <v>1711. Parques y jardines</v>
      </c>
      <c r="W1239" s="45">
        <v>22</v>
      </c>
      <c r="X1239" s="45">
        <v>22199</v>
      </c>
    </row>
    <row r="1240" spans="1:24" x14ac:dyDescent="0.25">
      <c r="A1240" s="33">
        <v>220250006707</v>
      </c>
      <c r="B1240" s="56" t="s">
        <v>526</v>
      </c>
      <c r="C1240" s="34">
        <v>45744</v>
      </c>
      <c r="D1240" s="33">
        <v>22025000769</v>
      </c>
      <c r="E1240" s="56" t="s">
        <v>1623</v>
      </c>
      <c r="F1240" s="35">
        <v>233.34</v>
      </c>
      <c r="G1240" s="56" t="s">
        <v>73</v>
      </c>
      <c r="H1240" s="56" t="s">
        <v>2710</v>
      </c>
      <c r="I1240" s="33">
        <v>300</v>
      </c>
      <c r="J1240" s="56" t="s">
        <v>356</v>
      </c>
      <c r="K1240" s="56" t="s">
        <v>356</v>
      </c>
      <c r="L1240" s="56" t="s">
        <v>367</v>
      </c>
      <c r="M1240" s="56" t="s">
        <v>354</v>
      </c>
      <c r="N1240" s="56" t="s">
        <v>355</v>
      </c>
      <c r="O1240" s="32" t="s">
        <v>309</v>
      </c>
      <c r="P1240" s="32" t="s">
        <v>265</v>
      </c>
      <c r="Q1240" s="45" t="s">
        <v>922</v>
      </c>
      <c r="R1240" s="32" t="s">
        <v>254</v>
      </c>
      <c r="S1240" s="45" t="s">
        <v>291</v>
      </c>
      <c r="T1240" s="42" t="str">
        <f>VLOOKUP(Tabla1[[#This Row],[AREA]],Hoja1!A:B,2,FALSE)</f>
        <v>11. Salud pública y seguridad ciudadana</v>
      </c>
      <c r="U1240" s="45" t="s">
        <v>135</v>
      </c>
      <c r="V1240" s="42" t="str">
        <f>VLOOKUP(Tabla1[[#This Row],[PROGRAMA]],Hoja1!A:B,2,FALSE)</f>
        <v>1361. Prevención y extinción de incencios</v>
      </c>
      <c r="W1240" s="45">
        <v>22</v>
      </c>
      <c r="X1240" s="45">
        <v>22199</v>
      </c>
    </row>
    <row r="1241" spans="1:24" x14ac:dyDescent="0.25">
      <c r="A1241" s="33">
        <v>220250006905</v>
      </c>
      <c r="B1241" s="56" t="s">
        <v>526</v>
      </c>
      <c r="C1241" s="34">
        <v>45744</v>
      </c>
      <c r="D1241" s="33">
        <v>22025001079</v>
      </c>
      <c r="E1241" s="56" t="s">
        <v>1303</v>
      </c>
      <c r="F1241" s="35">
        <v>291.08999999999997</v>
      </c>
      <c r="G1241" s="56" t="s">
        <v>73</v>
      </c>
      <c r="H1241" s="56" t="s">
        <v>2711</v>
      </c>
      <c r="I1241" s="33">
        <v>300</v>
      </c>
      <c r="J1241" s="56" t="s">
        <v>356</v>
      </c>
      <c r="K1241" s="56" t="s">
        <v>356</v>
      </c>
      <c r="L1241" s="56" t="s">
        <v>367</v>
      </c>
      <c r="M1241" s="56" t="s">
        <v>354</v>
      </c>
      <c r="N1241" s="56" t="s">
        <v>355</v>
      </c>
      <c r="O1241" s="32" t="s">
        <v>309</v>
      </c>
      <c r="P1241" s="32" t="s">
        <v>265</v>
      </c>
      <c r="Q1241" s="45" t="s">
        <v>922</v>
      </c>
      <c r="R1241" s="32" t="s">
        <v>254</v>
      </c>
      <c r="S1241" s="45" t="s">
        <v>94</v>
      </c>
      <c r="T1241" s="42" t="str">
        <f>VLOOKUP(Tabla1[[#This Row],[AREA]],Hoja1!A:B,2,FALSE)</f>
        <v>06. Educación y cultura</v>
      </c>
      <c r="U1241" s="45" t="s">
        <v>170</v>
      </c>
      <c r="V1241" s="42" t="str">
        <f>VLOOKUP(Tabla1[[#This Row],[PROGRAMA]],Hoja1!A:B,2,FALSE)</f>
        <v>3232. Conservación y mantenimiento centros educación infantil y primaria</v>
      </c>
      <c r="W1241" s="45">
        <v>21</v>
      </c>
      <c r="X1241" s="45">
        <v>212</v>
      </c>
    </row>
    <row r="1242" spans="1:24" x14ac:dyDescent="0.25">
      <c r="A1242" s="33">
        <v>220250006297</v>
      </c>
      <c r="B1242" s="56" t="s">
        <v>526</v>
      </c>
      <c r="C1242" s="34">
        <v>45744</v>
      </c>
      <c r="D1242" s="33">
        <v>22025001270</v>
      </c>
      <c r="E1242" s="56" t="s">
        <v>2310</v>
      </c>
      <c r="F1242" s="35">
        <v>291.99</v>
      </c>
      <c r="G1242" s="56" t="s">
        <v>73</v>
      </c>
      <c r="H1242" s="56" t="s">
        <v>2712</v>
      </c>
      <c r="I1242" s="33">
        <v>300</v>
      </c>
      <c r="J1242" s="56" t="s">
        <v>356</v>
      </c>
      <c r="K1242" s="56" t="s">
        <v>356</v>
      </c>
      <c r="L1242" s="56" t="s">
        <v>367</v>
      </c>
      <c r="M1242" s="56" t="s">
        <v>354</v>
      </c>
      <c r="N1242" s="56" t="s">
        <v>355</v>
      </c>
      <c r="O1242" s="32" t="s">
        <v>309</v>
      </c>
      <c r="P1242" s="32" t="s">
        <v>265</v>
      </c>
      <c r="Q1242" s="45" t="s">
        <v>922</v>
      </c>
      <c r="R1242" s="32" t="s">
        <v>254</v>
      </c>
      <c r="S1242" s="45" t="s">
        <v>95</v>
      </c>
      <c r="T1242" s="42" t="str">
        <f>VLOOKUP(Tabla1[[#This Row],[AREA]],Hoja1!A:B,2,FALSE)</f>
        <v>07. Medio ambiente</v>
      </c>
      <c r="U1242" s="45" t="s">
        <v>149</v>
      </c>
      <c r="V1242" s="42" t="str">
        <f>VLOOKUP(Tabla1[[#This Row],[PROGRAMA]],Hoja1!A:B,2,FALSE)</f>
        <v>1711. Parques y jardines</v>
      </c>
      <c r="W1242" s="45">
        <v>22</v>
      </c>
      <c r="X1242" s="45">
        <v>22199</v>
      </c>
    </row>
    <row r="1243" spans="1:24" x14ac:dyDescent="0.25">
      <c r="A1243" s="33">
        <v>220250006281</v>
      </c>
      <c r="B1243" s="56" t="s">
        <v>526</v>
      </c>
      <c r="C1243" s="34">
        <v>45744</v>
      </c>
      <c r="D1243" s="33">
        <v>22025001270</v>
      </c>
      <c r="E1243" s="56" t="s">
        <v>2310</v>
      </c>
      <c r="F1243" s="35">
        <v>604.99</v>
      </c>
      <c r="G1243" s="56" t="s">
        <v>73</v>
      </c>
      <c r="H1243" s="56" t="s">
        <v>2714</v>
      </c>
      <c r="I1243" s="33">
        <v>300</v>
      </c>
      <c r="J1243" s="56" t="s">
        <v>356</v>
      </c>
      <c r="K1243" s="56" t="s">
        <v>356</v>
      </c>
      <c r="L1243" s="56" t="s">
        <v>367</v>
      </c>
      <c r="M1243" s="56" t="s">
        <v>354</v>
      </c>
      <c r="N1243" s="56" t="s">
        <v>355</v>
      </c>
      <c r="O1243" s="32" t="s">
        <v>309</v>
      </c>
      <c r="P1243" s="32" t="s">
        <v>265</v>
      </c>
      <c r="Q1243" s="45" t="s">
        <v>922</v>
      </c>
      <c r="R1243" s="32" t="s">
        <v>254</v>
      </c>
      <c r="S1243" s="45" t="s">
        <v>95</v>
      </c>
      <c r="T1243" s="42" t="str">
        <f>VLOOKUP(Tabla1[[#This Row],[AREA]],Hoja1!A:B,2,FALSE)</f>
        <v>07. Medio ambiente</v>
      </c>
      <c r="U1243" s="45" t="s">
        <v>149</v>
      </c>
      <c r="V1243" s="42" t="str">
        <f>VLOOKUP(Tabla1[[#This Row],[PROGRAMA]],Hoja1!A:B,2,FALSE)</f>
        <v>1711. Parques y jardines</v>
      </c>
      <c r="W1243" s="45">
        <v>22</v>
      </c>
      <c r="X1243" s="45">
        <v>22199</v>
      </c>
    </row>
    <row r="1244" spans="1:24" x14ac:dyDescent="0.25">
      <c r="A1244" s="33">
        <v>220250006283</v>
      </c>
      <c r="B1244" s="56" t="s">
        <v>526</v>
      </c>
      <c r="C1244" s="34">
        <v>45744</v>
      </c>
      <c r="D1244" s="33">
        <v>22025001270</v>
      </c>
      <c r="E1244" s="56" t="s">
        <v>2310</v>
      </c>
      <c r="F1244" s="35">
        <v>613.69000000000005</v>
      </c>
      <c r="G1244" s="56" t="s">
        <v>73</v>
      </c>
      <c r="H1244" s="56" t="s">
        <v>2715</v>
      </c>
      <c r="I1244" s="33">
        <v>300</v>
      </c>
      <c r="J1244" s="56" t="s">
        <v>356</v>
      </c>
      <c r="K1244" s="56" t="s">
        <v>356</v>
      </c>
      <c r="L1244" s="56" t="s">
        <v>367</v>
      </c>
      <c r="M1244" s="56" t="s">
        <v>354</v>
      </c>
      <c r="N1244" s="56" t="s">
        <v>355</v>
      </c>
      <c r="O1244" s="32" t="s">
        <v>309</v>
      </c>
      <c r="P1244" s="32" t="s">
        <v>265</v>
      </c>
      <c r="Q1244" s="45" t="s">
        <v>922</v>
      </c>
      <c r="R1244" s="32" t="s">
        <v>254</v>
      </c>
      <c r="S1244" s="45" t="s">
        <v>95</v>
      </c>
      <c r="T1244" s="42" t="str">
        <f>VLOOKUP(Tabla1[[#This Row],[AREA]],Hoja1!A:B,2,FALSE)</f>
        <v>07. Medio ambiente</v>
      </c>
      <c r="U1244" s="45" t="s">
        <v>149</v>
      </c>
      <c r="V1244" s="42" t="str">
        <f>VLOOKUP(Tabla1[[#This Row],[PROGRAMA]],Hoja1!A:B,2,FALSE)</f>
        <v>1711. Parques y jardines</v>
      </c>
      <c r="W1244" s="45">
        <v>22</v>
      </c>
      <c r="X1244" s="45">
        <v>22199</v>
      </c>
    </row>
    <row r="1245" spans="1:24" x14ac:dyDescent="0.25">
      <c r="A1245" s="33">
        <v>220250003769</v>
      </c>
      <c r="B1245" s="56" t="s">
        <v>526</v>
      </c>
      <c r="C1245" s="34">
        <v>45729</v>
      </c>
      <c r="D1245" s="33">
        <v>22025000766</v>
      </c>
      <c r="E1245" s="56" t="s">
        <v>2580</v>
      </c>
      <c r="F1245" s="35">
        <v>91.63</v>
      </c>
      <c r="G1245" s="56" t="s">
        <v>589</v>
      </c>
      <c r="H1245" s="56" t="s">
        <v>2716</v>
      </c>
      <c r="I1245" s="33">
        <v>300</v>
      </c>
      <c r="J1245" s="56" t="s">
        <v>356</v>
      </c>
      <c r="K1245" s="56" t="s">
        <v>356</v>
      </c>
      <c r="L1245" s="56" t="s">
        <v>357</v>
      </c>
      <c r="M1245" s="56" t="s">
        <v>354</v>
      </c>
      <c r="N1245" s="56" t="s">
        <v>355</v>
      </c>
      <c r="O1245" s="32" t="s">
        <v>309</v>
      </c>
      <c r="P1245" s="32" t="s">
        <v>265</v>
      </c>
      <c r="Q1245" s="45" t="s">
        <v>922</v>
      </c>
      <c r="R1245" s="32" t="s">
        <v>254</v>
      </c>
      <c r="S1245" s="45" t="s">
        <v>291</v>
      </c>
      <c r="T1245" s="42" t="str">
        <f>VLOOKUP(Tabla1[[#This Row],[AREA]],Hoja1!A:B,2,FALSE)</f>
        <v>11. Salud pública y seguridad ciudadana</v>
      </c>
      <c r="U1245" s="45" t="s">
        <v>135</v>
      </c>
      <c r="V1245" s="42" t="str">
        <f>VLOOKUP(Tabla1[[#This Row],[PROGRAMA]],Hoja1!A:B,2,FALSE)</f>
        <v>1361. Prevención y extinción de incencios</v>
      </c>
      <c r="W1245" s="45">
        <v>21</v>
      </c>
      <c r="X1245" s="45">
        <v>214</v>
      </c>
    </row>
    <row r="1246" spans="1:24" x14ac:dyDescent="0.25">
      <c r="A1246" s="33">
        <v>220250003745</v>
      </c>
      <c r="B1246" s="56" t="s">
        <v>526</v>
      </c>
      <c r="C1246" s="34">
        <v>45729</v>
      </c>
      <c r="D1246" s="33">
        <v>22025000766</v>
      </c>
      <c r="E1246" s="56" t="s">
        <v>2580</v>
      </c>
      <c r="F1246" s="35">
        <v>876.39</v>
      </c>
      <c r="G1246" s="56" t="s">
        <v>589</v>
      </c>
      <c r="H1246" s="56" t="s">
        <v>2717</v>
      </c>
      <c r="I1246" s="33">
        <v>300</v>
      </c>
      <c r="J1246" s="56" t="s">
        <v>356</v>
      </c>
      <c r="K1246" s="56" t="s">
        <v>356</v>
      </c>
      <c r="L1246" s="56" t="s">
        <v>357</v>
      </c>
      <c r="M1246" s="56" t="s">
        <v>354</v>
      </c>
      <c r="N1246" s="56" t="s">
        <v>355</v>
      </c>
      <c r="O1246" s="32" t="s">
        <v>309</v>
      </c>
      <c r="P1246" s="32" t="s">
        <v>265</v>
      </c>
      <c r="Q1246" s="45" t="s">
        <v>922</v>
      </c>
      <c r="R1246" s="32" t="s">
        <v>254</v>
      </c>
      <c r="S1246" s="45" t="s">
        <v>291</v>
      </c>
      <c r="T1246" s="42" t="str">
        <f>VLOOKUP(Tabla1[[#This Row],[AREA]],Hoja1!A:B,2,FALSE)</f>
        <v>11. Salud pública y seguridad ciudadana</v>
      </c>
      <c r="U1246" s="45" t="s">
        <v>135</v>
      </c>
      <c r="V1246" s="42" t="str">
        <f>VLOOKUP(Tabla1[[#This Row],[PROGRAMA]],Hoja1!A:B,2,FALSE)</f>
        <v>1361. Prevención y extinción de incencios</v>
      </c>
      <c r="W1246" s="45">
        <v>21</v>
      </c>
      <c r="X1246" s="45">
        <v>214</v>
      </c>
    </row>
    <row r="1247" spans="1:24" x14ac:dyDescent="0.25">
      <c r="A1247" s="33">
        <v>220250003771</v>
      </c>
      <c r="B1247" s="56" t="s">
        <v>526</v>
      </c>
      <c r="C1247" s="34">
        <v>45729</v>
      </c>
      <c r="D1247" s="33">
        <v>22025000766</v>
      </c>
      <c r="E1247" s="56" t="s">
        <v>2580</v>
      </c>
      <c r="F1247" s="35">
        <v>890.62</v>
      </c>
      <c r="G1247" s="56" t="s">
        <v>589</v>
      </c>
      <c r="H1247" s="56" t="s">
        <v>2718</v>
      </c>
      <c r="I1247" s="33">
        <v>300</v>
      </c>
      <c r="J1247" s="56" t="s">
        <v>356</v>
      </c>
      <c r="K1247" s="56" t="s">
        <v>356</v>
      </c>
      <c r="L1247" s="56" t="s">
        <v>357</v>
      </c>
      <c r="M1247" s="56" t="s">
        <v>354</v>
      </c>
      <c r="N1247" s="56" t="s">
        <v>355</v>
      </c>
      <c r="O1247" s="32" t="s">
        <v>309</v>
      </c>
      <c r="P1247" s="32" t="s">
        <v>265</v>
      </c>
      <c r="Q1247" s="45" t="s">
        <v>922</v>
      </c>
      <c r="R1247" s="32" t="s">
        <v>254</v>
      </c>
      <c r="S1247" s="45" t="s">
        <v>291</v>
      </c>
      <c r="T1247" s="42" t="str">
        <f>VLOOKUP(Tabla1[[#This Row],[AREA]],Hoja1!A:B,2,FALSE)</f>
        <v>11. Salud pública y seguridad ciudadana</v>
      </c>
      <c r="U1247" s="45" t="s">
        <v>135</v>
      </c>
      <c r="V1247" s="42" t="str">
        <f>VLOOKUP(Tabla1[[#This Row],[PROGRAMA]],Hoja1!A:B,2,FALSE)</f>
        <v>1361. Prevención y extinción de incencios</v>
      </c>
      <c r="W1247" s="45">
        <v>21</v>
      </c>
      <c r="X1247" s="45">
        <v>214</v>
      </c>
    </row>
    <row r="1248" spans="1:24" x14ac:dyDescent="0.25">
      <c r="A1248" s="33">
        <v>220250003767</v>
      </c>
      <c r="B1248" s="56" t="s">
        <v>526</v>
      </c>
      <c r="C1248" s="34">
        <v>45729</v>
      </c>
      <c r="D1248" s="33">
        <v>22025000766</v>
      </c>
      <c r="E1248" s="56" t="s">
        <v>2580</v>
      </c>
      <c r="F1248" s="35">
        <v>1014.34</v>
      </c>
      <c r="G1248" s="56" t="s">
        <v>589</v>
      </c>
      <c r="H1248" s="56" t="s">
        <v>2719</v>
      </c>
      <c r="I1248" s="33">
        <v>300</v>
      </c>
      <c r="J1248" s="56" t="s">
        <v>356</v>
      </c>
      <c r="K1248" s="56" t="s">
        <v>356</v>
      </c>
      <c r="L1248" s="56" t="s">
        <v>357</v>
      </c>
      <c r="M1248" s="56" t="s">
        <v>354</v>
      </c>
      <c r="N1248" s="56" t="s">
        <v>355</v>
      </c>
      <c r="O1248" s="32" t="s">
        <v>309</v>
      </c>
      <c r="P1248" s="32" t="s">
        <v>265</v>
      </c>
      <c r="Q1248" s="45" t="s">
        <v>922</v>
      </c>
      <c r="R1248" s="32" t="s">
        <v>254</v>
      </c>
      <c r="S1248" s="45" t="s">
        <v>291</v>
      </c>
      <c r="T1248" s="42" t="str">
        <f>VLOOKUP(Tabla1[[#This Row],[AREA]],Hoja1!A:B,2,FALSE)</f>
        <v>11. Salud pública y seguridad ciudadana</v>
      </c>
      <c r="U1248" s="45" t="s">
        <v>135</v>
      </c>
      <c r="V1248" s="42" t="str">
        <f>VLOOKUP(Tabla1[[#This Row],[PROGRAMA]],Hoja1!A:B,2,FALSE)</f>
        <v>1361. Prevención y extinción de incencios</v>
      </c>
      <c r="W1248" s="45">
        <v>21</v>
      </c>
      <c r="X1248" s="45">
        <v>214</v>
      </c>
    </row>
    <row r="1249" spans="1:24" x14ac:dyDescent="0.25">
      <c r="A1249" s="33">
        <v>220250003753</v>
      </c>
      <c r="B1249" s="56" t="s">
        <v>526</v>
      </c>
      <c r="C1249" s="34">
        <v>45729</v>
      </c>
      <c r="D1249" s="33">
        <v>22025000766</v>
      </c>
      <c r="E1249" s="56" t="s">
        <v>2580</v>
      </c>
      <c r="F1249" s="35">
        <v>1087.92</v>
      </c>
      <c r="G1249" s="56" t="s">
        <v>589</v>
      </c>
      <c r="H1249" s="56" t="s">
        <v>2720</v>
      </c>
      <c r="I1249" s="33">
        <v>300</v>
      </c>
      <c r="J1249" s="56" t="s">
        <v>356</v>
      </c>
      <c r="K1249" s="56" t="s">
        <v>356</v>
      </c>
      <c r="L1249" s="56" t="s">
        <v>357</v>
      </c>
      <c r="M1249" s="56" t="s">
        <v>354</v>
      </c>
      <c r="N1249" s="56" t="s">
        <v>355</v>
      </c>
      <c r="O1249" s="32" t="s">
        <v>309</v>
      </c>
      <c r="P1249" s="32" t="s">
        <v>265</v>
      </c>
      <c r="Q1249" s="45" t="s">
        <v>922</v>
      </c>
      <c r="R1249" s="32" t="s">
        <v>254</v>
      </c>
      <c r="S1249" s="45" t="s">
        <v>291</v>
      </c>
      <c r="T1249" s="42" t="str">
        <f>VLOOKUP(Tabla1[[#This Row],[AREA]],Hoja1!A:B,2,FALSE)</f>
        <v>11. Salud pública y seguridad ciudadana</v>
      </c>
      <c r="U1249" s="45" t="s">
        <v>135</v>
      </c>
      <c r="V1249" s="42" t="str">
        <f>VLOOKUP(Tabla1[[#This Row],[PROGRAMA]],Hoja1!A:B,2,FALSE)</f>
        <v>1361. Prevención y extinción de incencios</v>
      </c>
      <c r="W1249" s="45">
        <v>21</v>
      </c>
      <c r="X1249" s="45">
        <v>214</v>
      </c>
    </row>
    <row r="1250" spans="1:24" x14ac:dyDescent="0.25">
      <c r="A1250" s="33">
        <v>220250006325</v>
      </c>
      <c r="B1250" s="56" t="s">
        <v>526</v>
      </c>
      <c r="C1250" s="34">
        <v>45744</v>
      </c>
      <c r="D1250" s="33">
        <v>22025001270</v>
      </c>
      <c r="E1250" s="56" t="s">
        <v>2310</v>
      </c>
      <c r="F1250" s="35">
        <v>19.25</v>
      </c>
      <c r="G1250" s="56" t="s">
        <v>629</v>
      </c>
      <c r="H1250" s="56" t="s">
        <v>2721</v>
      </c>
      <c r="I1250" s="33">
        <v>300</v>
      </c>
      <c r="J1250" s="56" t="s">
        <v>356</v>
      </c>
      <c r="K1250" s="56" t="s">
        <v>356</v>
      </c>
      <c r="L1250" s="56" t="s">
        <v>367</v>
      </c>
      <c r="M1250" s="56" t="s">
        <v>354</v>
      </c>
      <c r="N1250" s="56" t="s">
        <v>355</v>
      </c>
      <c r="O1250" s="32" t="s">
        <v>309</v>
      </c>
      <c r="P1250" s="32" t="s">
        <v>265</v>
      </c>
      <c r="Q1250" s="45" t="s">
        <v>922</v>
      </c>
      <c r="R1250" s="32" t="s">
        <v>254</v>
      </c>
      <c r="S1250" s="45" t="s">
        <v>95</v>
      </c>
      <c r="T1250" s="42" t="str">
        <f>VLOOKUP(Tabla1[[#This Row],[AREA]],Hoja1!A:B,2,FALSE)</f>
        <v>07. Medio ambiente</v>
      </c>
      <c r="U1250" s="45" t="s">
        <v>149</v>
      </c>
      <c r="V1250" s="42" t="str">
        <f>VLOOKUP(Tabla1[[#This Row],[PROGRAMA]],Hoja1!A:B,2,FALSE)</f>
        <v>1711. Parques y jardines</v>
      </c>
      <c r="W1250" s="45">
        <v>22</v>
      </c>
      <c r="X1250" s="45">
        <v>22199</v>
      </c>
    </row>
    <row r="1251" spans="1:24" x14ac:dyDescent="0.25">
      <c r="A1251" s="33">
        <v>220250006835</v>
      </c>
      <c r="B1251" s="56" t="s">
        <v>526</v>
      </c>
      <c r="C1251" s="34">
        <v>45744</v>
      </c>
      <c r="D1251" s="33">
        <v>22025001270</v>
      </c>
      <c r="E1251" s="56" t="s">
        <v>2310</v>
      </c>
      <c r="F1251" s="35">
        <v>172.21</v>
      </c>
      <c r="G1251" s="56" t="s">
        <v>629</v>
      </c>
      <c r="H1251" s="56" t="s">
        <v>2722</v>
      </c>
      <c r="I1251" s="33">
        <v>300</v>
      </c>
      <c r="J1251" s="56" t="s">
        <v>356</v>
      </c>
      <c r="K1251" s="56" t="s">
        <v>356</v>
      </c>
      <c r="L1251" s="56" t="s">
        <v>367</v>
      </c>
      <c r="M1251" s="56" t="s">
        <v>354</v>
      </c>
      <c r="N1251" s="56" t="s">
        <v>355</v>
      </c>
      <c r="O1251" s="32" t="s">
        <v>309</v>
      </c>
      <c r="P1251" s="32" t="s">
        <v>265</v>
      </c>
      <c r="Q1251" s="45" t="s">
        <v>922</v>
      </c>
      <c r="R1251" s="32" t="s">
        <v>254</v>
      </c>
      <c r="S1251" s="45" t="s">
        <v>95</v>
      </c>
      <c r="T1251" s="42" t="str">
        <f>VLOOKUP(Tabla1[[#This Row],[AREA]],Hoja1!A:B,2,FALSE)</f>
        <v>07. Medio ambiente</v>
      </c>
      <c r="U1251" s="45" t="s">
        <v>149</v>
      </c>
      <c r="V1251" s="42" t="str">
        <f>VLOOKUP(Tabla1[[#This Row],[PROGRAMA]],Hoja1!A:B,2,FALSE)</f>
        <v>1711. Parques y jardines</v>
      </c>
      <c r="W1251" s="45">
        <v>22</v>
      </c>
      <c r="X1251" s="45">
        <v>22199</v>
      </c>
    </row>
    <row r="1252" spans="1:24" x14ac:dyDescent="0.25">
      <c r="A1252" s="33">
        <v>220250006307</v>
      </c>
      <c r="B1252" s="56" t="s">
        <v>526</v>
      </c>
      <c r="C1252" s="34">
        <v>45744</v>
      </c>
      <c r="D1252" s="33">
        <v>22025001270</v>
      </c>
      <c r="E1252" s="56" t="s">
        <v>2310</v>
      </c>
      <c r="F1252" s="35">
        <v>181.5</v>
      </c>
      <c r="G1252" s="56" t="s">
        <v>629</v>
      </c>
      <c r="H1252" s="56" t="s">
        <v>2723</v>
      </c>
      <c r="I1252" s="33">
        <v>300</v>
      </c>
      <c r="J1252" s="56" t="s">
        <v>356</v>
      </c>
      <c r="K1252" s="56" t="s">
        <v>356</v>
      </c>
      <c r="L1252" s="56" t="s">
        <v>367</v>
      </c>
      <c r="M1252" s="56" t="s">
        <v>354</v>
      </c>
      <c r="N1252" s="56" t="s">
        <v>355</v>
      </c>
      <c r="O1252" s="32" t="s">
        <v>309</v>
      </c>
      <c r="P1252" s="32" t="s">
        <v>265</v>
      </c>
      <c r="Q1252" s="45" t="s">
        <v>922</v>
      </c>
      <c r="R1252" s="32" t="s">
        <v>254</v>
      </c>
      <c r="S1252" s="45" t="s">
        <v>95</v>
      </c>
      <c r="T1252" s="42" t="str">
        <f>VLOOKUP(Tabla1[[#This Row],[AREA]],Hoja1!A:B,2,FALSE)</f>
        <v>07. Medio ambiente</v>
      </c>
      <c r="U1252" s="45" t="s">
        <v>149</v>
      </c>
      <c r="V1252" s="42" t="str">
        <f>VLOOKUP(Tabla1[[#This Row],[PROGRAMA]],Hoja1!A:B,2,FALSE)</f>
        <v>1711. Parques y jardines</v>
      </c>
      <c r="W1252" s="45">
        <v>22</v>
      </c>
      <c r="X1252" s="45">
        <v>22199</v>
      </c>
    </row>
    <row r="1253" spans="1:24" x14ac:dyDescent="0.25">
      <c r="A1253" s="33">
        <v>220250003781</v>
      </c>
      <c r="B1253" s="56" t="s">
        <v>526</v>
      </c>
      <c r="C1253" s="34">
        <v>45729</v>
      </c>
      <c r="D1253" s="33">
        <v>22025000769</v>
      </c>
      <c r="E1253" s="56" t="s">
        <v>1623</v>
      </c>
      <c r="F1253" s="35">
        <v>7.41</v>
      </c>
      <c r="G1253" s="56" t="s">
        <v>590</v>
      </c>
      <c r="H1253" s="56" t="s">
        <v>2724</v>
      </c>
      <c r="I1253" s="33">
        <v>300</v>
      </c>
      <c r="J1253" s="56" t="s">
        <v>356</v>
      </c>
      <c r="K1253" s="56" t="s">
        <v>356</v>
      </c>
      <c r="L1253" s="56" t="s">
        <v>367</v>
      </c>
      <c r="M1253" s="56" t="s">
        <v>354</v>
      </c>
      <c r="N1253" s="56" t="s">
        <v>355</v>
      </c>
      <c r="O1253" s="32" t="s">
        <v>309</v>
      </c>
      <c r="P1253" s="32" t="s">
        <v>265</v>
      </c>
      <c r="Q1253" s="45" t="s">
        <v>922</v>
      </c>
      <c r="R1253" s="32" t="s">
        <v>254</v>
      </c>
      <c r="S1253" s="45" t="s">
        <v>291</v>
      </c>
      <c r="T1253" s="42" t="str">
        <f>VLOOKUP(Tabla1[[#This Row],[AREA]],Hoja1!A:B,2,FALSE)</f>
        <v>11. Salud pública y seguridad ciudadana</v>
      </c>
      <c r="U1253" s="45" t="s">
        <v>135</v>
      </c>
      <c r="V1253" s="42" t="str">
        <f>VLOOKUP(Tabla1[[#This Row],[PROGRAMA]],Hoja1!A:B,2,FALSE)</f>
        <v>1361. Prevención y extinción de incencios</v>
      </c>
      <c r="W1253" s="45">
        <v>22</v>
      </c>
      <c r="X1253" s="45">
        <v>22199</v>
      </c>
    </row>
    <row r="1254" spans="1:24" x14ac:dyDescent="0.25">
      <c r="A1254" s="33">
        <v>220250003751</v>
      </c>
      <c r="B1254" s="56" t="s">
        <v>526</v>
      </c>
      <c r="C1254" s="34">
        <v>45729</v>
      </c>
      <c r="D1254" s="33">
        <v>22025000769</v>
      </c>
      <c r="E1254" s="56" t="s">
        <v>1623</v>
      </c>
      <c r="F1254" s="35">
        <v>68.260000000000005</v>
      </c>
      <c r="G1254" s="56" t="s">
        <v>590</v>
      </c>
      <c r="H1254" s="56" t="s">
        <v>2725</v>
      </c>
      <c r="I1254" s="33">
        <v>300</v>
      </c>
      <c r="J1254" s="56" t="s">
        <v>356</v>
      </c>
      <c r="K1254" s="56" t="s">
        <v>356</v>
      </c>
      <c r="L1254" s="56" t="s">
        <v>367</v>
      </c>
      <c r="M1254" s="56" t="s">
        <v>354</v>
      </c>
      <c r="N1254" s="56" t="s">
        <v>355</v>
      </c>
      <c r="O1254" s="32" t="s">
        <v>309</v>
      </c>
      <c r="P1254" s="32" t="s">
        <v>265</v>
      </c>
      <c r="Q1254" s="45" t="s">
        <v>922</v>
      </c>
      <c r="R1254" s="32" t="s">
        <v>254</v>
      </c>
      <c r="S1254" s="45" t="s">
        <v>291</v>
      </c>
      <c r="T1254" s="42" t="str">
        <f>VLOOKUP(Tabla1[[#This Row],[AREA]],Hoja1!A:B,2,FALSE)</f>
        <v>11. Salud pública y seguridad ciudadana</v>
      </c>
      <c r="U1254" s="45" t="s">
        <v>135</v>
      </c>
      <c r="V1254" s="42" t="str">
        <f>VLOOKUP(Tabla1[[#This Row],[PROGRAMA]],Hoja1!A:B,2,FALSE)</f>
        <v>1361. Prevención y extinción de incencios</v>
      </c>
      <c r="W1254" s="45">
        <v>22</v>
      </c>
      <c r="X1254" s="45">
        <v>22199</v>
      </c>
    </row>
    <row r="1255" spans="1:24" x14ac:dyDescent="0.25">
      <c r="A1255" s="33">
        <v>220250006431</v>
      </c>
      <c r="B1255" s="56" t="s">
        <v>526</v>
      </c>
      <c r="C1255" s="34">
        <v>45744</v>
      </c>
      <c r="D1255" s="33">
        <v>22025000920</v>
      </c>
      <c r="E1255" s="56" t="s">
        <v>1373</v>
      </c>
      <c r="F1255" s="35">
        <v>204.61</v>
      </c>
      <c r="G1255" s="56" t="s">
        <v>590</v>
      </c>
      <c r="H1255" s="56" t="s">
        <v>2726</v>
      </c>
      <c r="I1255" s="33">
        <v>300</v>
      </c>
      <c r="J1255" s="56" t="s">
        <v>356</v>
      </c>
      <c r="K1255" s="56" t="s">
        <v>356</v>
      </c>
      <c r="L1255" s="56" t="s">
        <v>367</v>
      </c>
      <c r="M1255" s="56" t="s">
        <v>354</v>
      </c>
      <c r="N1255" s="56" t="s">
        <v>355</v>
      </c>
      <c r="O1255" s="32" t="s">
        <v>309</v>
      </c>
      <c r="P1255" s="32" t="s">
        <v>265</v>
      </c>
      <c r="Q1255" s="45" t="s">
        <v>922</v>
      </c>
      <c r="R1255" s="32" t="s">
        <v>254</v>
      </c>
      <c r="S1255" s="45" t="s">
        <v>291</v>
      </c>
      <c r="T1255" s="42" t="str">
        <f>VLOOKUP(Tabla1[[#This Row],[AREA]],Hoja1!A:B,2,FALSE)</f>
        <v>11. Salud pública y seguridad ciudadana</v>
      </c>
      <c r="U1255" s="45" t="s">
        <v>129</v>
      </c>
      <c r="V1255" s="42" t="str">
        <f>VLOOKUP(Tabla1[[#This Row],[PROGRAMA]],Hoja1!A:B,2,FALSE)</f>
        <v>1321. Policía municipal</v>
      </c>
      <c r="W1255" s="45">
        <v>22</v>
      </c>
      <c r="X1255" s="45">
        <v>22199</v>
      </c>
    </row>
    <row r="1256" spans="1:24" x14ac:dyDescent="0.25">
      <c r="A1256" s="33">
        <v>220250006563</v>
      </c>
      <c r="B1256" s="56" t="s">
        <v>526</v>
      </c>
      <c r="C1256" s="34">
        <v>45744</v>
      </c>
      <c r="D1256" s="33">
        <v>22025000769</v>
      </c>
      <c r="E1256" s="56" t="s">
        <v>1623</v>
      </c>
      <c r="F1256" s="35">
        <v>96.8</v>
      </c>
      <c r="G1256" s="56" t="s">
        <v>597</v>
      </c>
      <c r="H1256" s="56" t="s">
        <v>2727</v>
      </c>
      <c r="I1256" s="33">
        <v>300</v>
      </c>
      <c r="J1256" s="56" t="s">
        <v>356</v>
      </c>
      <c r="K1256" s="56" t="s">
        <v>356</v>
      </c>
      <c r="L1256" s="56" t="s">
        <v>367</v>
      </c>
      <c r="M1256" s="56" t="s">
        <v>354</v>
      </c>
      <c r="N1256" s="56" t="s">
        <v>355</v>
      </c>
      <c r="O1256" s="32" t="s">
        <v>309</v>
      </c>
      <c r="P1256" s="32" t="s">
        <v>265</v>
      </c>
      <c r="Q1256" s="45" t="s">
        <v>922</v>
      </c>
      <c r="R1256" s="32" t="s">
        <v>254</v>
      </c>
      <c r="S1256" s="45" t="s">
        <v>291</v>
      </c>
      <c r="T1256" s="42" t="str">
        <f>VLOOKUP(Tabla1[[#This Row],[AREA]],Hoja1!A:B,2,FALSE)</f>
        <v>11. Salud pública y seguridad ciudadana</v>
      </c>
      <c r="U1256" s="45" t="s">
        <v>135</v>
      </c>
      <c r="V1256" s="42" t="str">
        <f>VLOOKUP(Tabla1[[#This Row],[PROGRAMA]],Hoja1!A:B,2,FALSE)</f>
        <v>1361. Prevención y extinción de incencios</v>
      </c>
      <c r="W1256" s="45">
        <v>22</v>
      </c>
      <c r="X1256" s="45">
        <v>22199</v>
      </c>
    </row>
    <row r="1257" spans="1:24" x14ac:dyDescent="0.25">
      <c r="A1257" s="33">
        <v>220250003777</v>
      </c>
      <c r="B1257" s="56" t="s">
        <v>526</v>
      </c>
      <c r="C1257" s="34">
        <v>45729</v>
      </c>
      <c r="D1257" s="33">
        <v>22025000769</v>
      </c>
      <c r="E1257" s="56" t="s">
        <v>1623</v>
      </c>
      <c r="F1257" s="35">
        <v>506.46</v>
      </c>
      <c r="G1257" s="56" t="s">
        <v>597</v>
      </c>
      <c r="H1257" s="56" t="s">
        <v>2728</v>
      </c>
      <c r="I1257" s="33">
        <v>300</v>
      </c>
      <c r="J1257" s="56" t="s">
        <v>356</v>
      </c>
      <c r="K1257" s="56" t="s">
        <v>356</v>
      </c>
      <c r="L1257" s="56" t="s">
        <v>367</v>
      </c>
      <c r="M1257" s="56" t="s">
        <v>354</v>
      </c>
      <c r="N1257" s="56" t="s">
        <v>355</v>
      </c>
      <c r="O1257" s="32" t="s">
        <v>309</v>
      </c>
      <c r="P1257" s="32" t="s">
        <v>265</v>
      </c>
      <c r="Q1257" s="45" t="s">
        <v>922</v>
      </c>
      <c r="R1257" s="32" t="s">
        <v>254</v>
      </c>
      <c r="S1257" s="45" t="s">
        <v>291</v>
      </c>
      <c r="T1257" s="42" t="str">
        <f>VLOOKUP(Tabla1[[#This Row],[AREA]],Hoja1!A:B,2,FALSE)</f>
        <v>11. Salud pública y seguridad ciudadana</v>
      </c>
      <c r="U1257" s="45" t="s">
        <v>135</v>
      </c>
      <c r="V1257" s="42" t="str">
        <f>VLOOKUP(Tabla1[[#This Row],[PROGRAMA]],Hoja1!A:B,2,FALSE)</f>
        <v>1361. Prevención y extinción de incencios</v>
      </c>
      <c r="W1257" s="45">
        <v>22</v>
      </c>
      <c r="X1257" s="45">
        <v>22199</v>
      </c>
    </row>
    <row r="1258" spans="1:24" x14ac:dyDescent="0.25">
      <c r="A1258" s="33">
        <v>220250006421</v>
      </c>
      <c r="B1258" s="56" t="s">
        <v>526</v>
      </c>
      <c r="C1258" s="34">
        <v>45744</v>
      </c>
      <c r="D1258" s="33">
        <v>22025000917</v>
      </c>
      <c r="E1258" s="56" t="s">
        <v>2293</v>
      </c>
      <c r="F1258" s="35">
        <v>661.34</v>
      </c>
      <c r="G1258" s="56" t="s">
        <v>597</v>
      </c>
      <c r="H1258" s="56" t="s">
        <v>2729</v>
      </c>
      <c r="I1258" s="33">
        <v>300</v>
      </c>
      <c r="J1258" s="56" t="s">
        <v>356</v>
      </c>
      <c r="K1258" s="56" t="s">
        <v>356</v>
      </c>
      <c r="L1258" s="56" t="s">
        <v>357</v>
      </c>
      <c r="M1258" s="56" t="s">
        <v>354</v>
      </c>
      <c r="N1258" s="56" t="s">
        <v>355</v>
      </c>
      <c r="O1258" s="32" t="s">
        <v>309</v>
      </c>
      <c r="P1258" s="32" t="s">
        <v>265</v>
      </c>
      <c r="Q1258" s="45" t="s">
        <v>922</v>
      </c>
      <c r="R1258" s="32" t="s">
        <v>254</v>
      </c>
      <c r="S1258" s="45" t="s">
        <v>291</v>
      </c>
      <c r="T1258" s="42" t="str">
        <f>VLOOKUP(Tabla1[[#This Row],[AREA]],Hoja1!A:B,2,FALSE)</f>
        <v>11. Salud pública y seguridad ciudadana</v>
      </c>
      <c r="U1258" s="45" t="s">
        <v>129</v>
      </c>
      <c r="V1258" s="42" t="str">
        <f>VLOOKUP(Tabla1[[#This Row],[PROGRAMA]],Hoja1!A:B,2,FALSE)</f>
        <v>1321. Policía municipal</v>
      </c>
      <c r="W1258" s="45">
        <v>21</v>
      </c>
      <c r="X1258" s="45">
        <v>214</v>
      </c>
    </row>
    <row r="1259" spans="1:24" x14ac:dyDescent="0.25">
      <c r="A1259" s="33">
        <v>220250006361</v>
      </c>
      <c r="B1259" s="56" t="s">
        <v>526</v>
      </c>
      <c r="C1259" s="34">
        <v>45744</v>
      </c>
      <c r="D1259" s="33">
        <v>22025000917</v>
      </c>
      <c r="E1259" s="56" t="s">
        <v>2293</v>
      </c>
      <c r="F1259" s="35">
        <v>1728.37</v>
      </c>
      <c r="G1259" s="56" t="s">
        <v>597</v>
      </c>
      <c r="H1259" s="56" t="s">
        <v>2730</v>
      </c>
      <c r="I1259" s="33">
        <v>300</v>
      </c>
      <c r="J1259" s="56" t="s">
        <v>356</v>
      </c>
      <c r="K1259" s="56" t="s">
        <v>356</v>
      </c>
      <c r="L1259" s="56" t="s">
        <v>357</v>
      </c>
      <c r="M1259" s="56" t="s">
        <v>354</v>
      </c>
      <c r="N1259" s="56" t="s">
        <v>355</v>
      </c>
      <c r="O1259" s="32" t="s">
        <v>309</v>
      </c>
      <c r="P1259" s="32" t="s">
        <v>265</v>
      </c>
      <c r="Q1259" s="45" t="s">
        <v>922</v>
      </c>
      <c r="R1259" s="32" t="s">
        <v>254</v>
      </c>
      <c r="S1259" s="45" t="s">
        <v>291</v>
      </c>
      <c r="T1259" s="42" t="str">
        <f>VLOOKUP(Tabla1[[#This Row],[AREA]],Hoja1!A:B,2,FALSE)</f>
        <v>11. Salud pública y seguridad ciudadana</v>
      </c>
      <c r="U1259" s="45" t="s">
        <v>129</v>
      </c>
      <c r="V1259" s="42" t="str">
        <f>VLOOKUP(Tabla1[[#This Row],[PROGRAMA]],Hoja1!A:B,2,FALSE)</f>
        <v>1321. Policía municipal</v>
      </c>
      <c r="W1259" s="45">
        <v>21</v>
      </c>
      <c r="X1259" s="45">
        <v>214</v>
      </c>
    </row>
    <row r="1260" spans="1:24" x14ac:dyDescent="0.25">
      <c r="A1260" s="33">
        <v>220250006527</v>
      </c>
      <c r="B1260" s="56" t="s">
        <v>526</v>
      </c>
      <c r="C1260" s="34">
        <v>45744</v>
      </c>
      <c r="D1260" s="33">
        <v>22025000917</v>
      </c>
      <c r="E1260" s="56" t="s">
        <v>2293</v>
      </c>
      <c r="F1260" s="35">
        <v>1984.89</v>
      </c>
      <c r="G1260" s="56" t="s">
        <v>597</v>
      </c>
      <c r="H1260" s="56" t="s">
        <v>2731</v>
      </c>
      <c r="I1260" s="33">
        <v>300</v>
      </c>
      <c r="J1260" s="56" t="s">
        <v>356</v>
      </c>
      <c r="K1260" s="56" t="s">
        <v>356</v>
      </c>
      <c r="L1260" s="56" t="s">
        <v>357</v>
      </c>
      <c r="M1260" s="56" t="s">
        <v>354</v>
      </c>
      <c r="N1260" s="56" t="s">
        <v>355</v>
      </c>
      <c r="O1260" s="32" t="s">
        <v>309</v>
      </c>
      <c r="P1260" s="32" t="s">
        <v>265</v>
      </c>
      <c r="Q1260" s="45" t="s">
        <v>922</v>
      </c>
      <c r="R1260" s="32" t="s">
        <v>254</v>
      </c>
      <c r="S1260" s="45" t="s">
        <v>291</v>
      </c>
      <c r="T1260" s="42" t="str">
        <f>VLOOKUP(Tabla1[[#This Row],[AREA]],Hoja1!A:B,2,FALSE)</f>
        <v>11. Salud pública y seguridad ciudadana</v>
      </c>
      <c r="U1260" s="45" t="s">
        <v>129</v>
      </c>
      <c r="V1260" s="42" t="str">
        <f>VLOOKUP(Tabla1[[#This Row],[PROGRAMA]],Hoja1!A:B,2,FALSE)</f>
        <v>1321. Policía municipal</v>
      </c>
      <c r="W1260" s="45">
        <v>21</v>
      </c>
      <c r="X1260" s="45">
        <v>214</v>
      </c>
    </row>
    <row r="1261" spans="1:24" x14ac:dyDescent="0.25">
      <c r="A1261" s="33">
        <v>220250006855</v>
      </c>
      <c r="B1261" s="56" t="s">
        <v>526</v>
      </c>
      <c r="C1261" s="34">
        <v>45744</v>
      </c>
      <c r="D1261" s="33">
        <v>22025002600</v>
      </c>
      <c r="E1261" s="56" t="s">
        <v>1714</v>
      </c>
      <c r="F1261" s="35">
        <v>887.98</v>
      </c>
      <c r="G1261" s="56" t="s">
        <v>1025</v>
      </c>
      <c r="H1261" s="56" t="s">
        <v>2732</v>
      </c>
      <c r="I1261" s="33">
        <v>300</v>
      </c>
      <c r="J1261" s="56" t="s">
        <v>356</v>
      </c>
      <c r="K1261" s="56" t="s">
        <v>356</v>
      </c>
      <c r="L1261" s="56" t="s">
        <v>367</v>
      </c>
      <c r="M1261" s="56" t="s">
        <v>354</v>
      </c>
      <c r="N1261" s="56" t="s">
        <v>355</v>
      </c>
      <c r="O1261" s="32" t="s">
        <v>309</v>
      </c>
      <c r="P1261" s="32" t="s">
        <v>265</v>
      </c>
      <c r="Q1261" s="45" t="s">
        <v>922</v>
      </c>
      <c r="R1261" s="32" t="s">
        <v>254</v>
      </c>
      <c r="S1261" s="45" t="s">
        <v>89</v>
      </c>
      <c r="T1261" s="42" t="str">
        <f>VLOOKUP(Tabla1[[#This Row],[AREA]],Hoja1!A:B,2,FALSE)</f>
        <v>01. Alcaldía</v>
      </c>
      <c r="U1261" s="45" t="s">
        <v>211</v>
      </c>
      <c r="V1261" s="42" t="str">
        <f>VLOOKUP(Tabla1[[#This Row],[PROGRAMA]],Hoja1!A:B,2,FALSE)</f>
        <v>9206. Archivo municipal</v>
      </c>
      <c r="W1261" s="45">
        <v>22</v>
      </c>
      <c r="X1261" s="45">
        <v>22001</v>
      </c>
    </row>
    <row r="1262" spans="1:24" x14ac:dyDescent="0.25">
      <c r="A1262" s="33">
        <v>220250006449</v>
      </c>
      <c r="B1262" s="56" t="s">
        <v>526</v>
      </c>
      <c r="C1262" s="34">
        <v>45744</v>
      </c>
      <c r="D1262" s="33">
        <v>22025000919</v>
      </c>
      <c r="E1262" s="56" t="s">
        <v>2293</v>
      </c>
      <c r="F1262" s="35">
        <v>161.83000000000001</v>
      </c>
      <c r="G1262" s="56" t="s">
        <v>598</v>
      </c>
      <c r="H1262" s="56" t="s">
        <v>2733</v>
      </c>
      <c r="I1262" s="33">
        <v>300</v>
      </c>
      <c r="J1262" s="56" t="s">
        <v>356</v>
      </c>
      <c r="K1262" s="56" t="s">
        <v>356</v>
      </c>
      <c r="L1262" s="56" t="s">
        <v>367</v>
      </c>
      <c r="M1262" s="56" t="s">
        <v>354</v>
      </c>
      <c r="N1262" s="56" t="s">
        <v>355</v>
      </c>
      <c r="O1262" s="32" t="s">
        <v>309</v>
      </c>
      <c r="P1262" s="32" t="s">
        <v>265</v>
      </c>
      <c r="Q1262" s="45" t="s">
        <v>922</v>
      </c>
      <c r="R1262" s="32" t="s">
        <v>254</v>
      </c>
      <c r="S1262" s="45" t="s">
        <v>291</v>
      </c>
      <c r="T1262" s="42" t="str">
        <f>VLOOKUP(Tabla1[[#This Row],[AREA]],Hoja1!A:B,2,FALSE)</f>
        <v>11. Salud pública y seguridad ciudadana</v>
      </c>
      <c r="U1262" s="45" t="s">
        <v>129</v>
      </c>
      <c r="V1262" s="42" t="str">
        <f>VLOOKUP(Tabla1[[#This Row],[PROGRAMA]],Hoja1!A:B,2,FALSE)</f>
        <v>1321. Policía municipal</v>
      </c>
      <c r="W1262" s="45">
        <v>21</v>
      </c>
      <c r="X1262" s="45">
        <v>214</v>
      </c>
    </row>
    <row r="1263" spans="1:24" x14ac:dyDescent="0.25">
      <c r="A1263" s="33">
        <v>220250006359</v>
      </c>
      <c r="B1263" s="56" t="s">
        <v>526</v>
      </c>
      <c r="C1263" s="34">
        <v>45744</v>
      </c>
      <c r="D1263" s="33">
        <v>22025000919</v>
      </c>
      <c r="E1263" s="56" t="s">
        <v>2293</v>
      </c>
      <c r="F1263" s="35">
        <v>189.99</v>
      </c>
      <c r="G1263" s="56" t="s">
        <v>598</v>
      </c>
      <c r="H1263" s="56" t="s">
        <v>2734</v>
      </c>
      <c r="I1263" s="33">
        <v>300</v>
      </c>
      <c r="J1263" s="56" t="s">
        <v>356</v>
      </c>
      <c r="K1263" s="56" t="s">
        <v>356</v>
      </c>
      <c r="L1263" s="56" t="s">
        <v>367</v>
      </c>
      <c r="M1263" s="56" t="s">
        <v>354</v>
      </c>
      <c r="N1263" s="56" t="s">
        <v>355</v>
      </c>
      <c r="O1263" s="32" t="s">
        <v>309</v>
      </c>
      <c r="P1263" s="32" t="s">
        <v>265</v>
      </c>
      <c r="Q1263" s="45" t="s">
        <v>922</v>
      </c>
      <c r="R1263" s="32" t="s">
        <v>254</v>
      </c>
      <c r="S1263" s="45" t="s">
        <v>291</v>
      </c>
      <c r="T1263" s="42" t="str">
        <f>VLOOKUP(Tabla1[[#This Row],[AREA]],Hoja1!A:B,2,FALSE)</f>
        <v>11. Salud pública y seguridad ciudadana</v>
      </c>
      <c r="U1263" s="45" t="s">
        <v>129</v>
      </c>
      <c r="V1263" s="42" t="str">
        <f>VLOOKUP(Tabla1[[#This Row],[PROGRAMA]],Hoja1!A:B,2,FALSE)</f>
        <v>1321. Policía municipal</v>
      </c>
      <c r="W1263" s="45">
        <v>21</v>
      </c>
      <c r="X1263" s="45">
        <v>214</v>
      </c>
    </row>
    <row r="1264" spans="1:24" x14ac:dyDescent="0.25">
      <c r="A1264" s="33">
        <v>220250006533</v>
      </c>
      <c r="B1264" s="56" t="s">
        <v>526</v>
      </c>
      <c r="C1264" s="34">
        <v>45744</v>
      </c>
      <c r="D1264" s="33">
        <v>22025000919</v>
      </c>
      <c r="E1264" s="56" t="s">
        <v>2293</v>
      </c>
      <c r="F1264" s="35">
        <v>451.32</v>
      </c>
      <c r="G1264" s="56" t="s">
        <v>598</v>
      </c>
      <c r="H1264" s="56" t="s">
        <v>2735</v>
      </c>
      <c r="I1264" s="33">
        <v>300</v>
      </c>
      <c r="J1264" s="56" t="s">
        <v>356</v>
      </c>
      <c r="K1264" s="56" t="s">
        <v>356</v>
      </c>
      <c r="L1264" s="56" t="s">
        <v>367</v>
      </c>
      <c r="M1264" s="56" t="s">
        <v>354</v>
      </c>
      <c r="N1264" s="56" t="s">
        <v>355</v>
      </c>
      <c r="O1264" s="32" t="s">
        <v>309</v>
      </c>
      <c r="P1264" s="32" t="s">
        <v>265</v>
      </c>
      <c r="Q1264" s="45" t="s">
        <v>922</v>
      </c>
      <c r="R1264" s="32" t="s">
        <v>254</v>
      </c>
      <c r="S1264" s="45" t="s">
        <v>291</v>
      </c>
      <c r="T1264" s="42" t="str">
        <f>VLOOKUP(Tabla1[[#This Row],[AREA]],Hoja1!A:B,2,FALSE)</f>
        <v>11. Salud pública y seguridad ciudadana</v>
      </c>
      <c r="U1264" s="45" t="s">
        <v>129</v>
      </c>
      <c r="V1264" s="42" t="str">
        <f>VLOOKUP(Tabla1[[#This Row],[PROGRAMA]],Hoja1!A:B,2,FALSE)</f>
        <v>1321. Policía municipal</v>
      </c>
      <c r="W1264" s="45">
        <v>21</v>
      </c>
      <c r="X1264" s="45">
        <v>214</v>
      </c>
    </row>
    <row r="1265" spans="1:24" x14ac:dyDescent="0.25">
      <c r="A1265" s="33">
        <v>220250006537</v>
      </c>
      <c r="B1265" s="56" t="s">
        <v>526</v>
      </c>
      <c r="C1265" s="34">
        <v>45744</v>
      </c>
      <c r="D1265" s="33">
        <v>22025000919</v>
      </c>
      <c r="E1265" s="56" t="s">
        <v>2293</v>
      </c>
      <c r="F1265" s="35">
        <v>45.07</v>
      </c>
      <c r="G1265" s="56" t="s">
        <v>599</v>
      </c>
      <c r="H1265" s="56" t="s">
        <v>2736</v>
      </c>
      <c r="I1265" s="33">
        <v>300</v>
      </c>
      <c r="J1265" s="56" t="s">
        <v>372</v>
      </c>
      <c r="K1265" s="56" t="s">
        <v>372</v>
      </c>
      <c r="L1265" s="56" t="s">
        <v>367</v>
      </c>
      <c r="M1265" s="56" t="s">
        <v>354</v>
      </c>
      <c r="N1265" s="56" t="s">
        <v>355</v>
      </c>
      <c r="O1265" s="32" t="s">
        <v>309</v>
      </c>
      <c r="P1265" s="32" t="s">
        <v>265</v>
      </c>
      <c r="Q1265" s="45" t="s">
        <v>922</v>
      </c>
      <c r="R1265" s="32" t="s">
        <v>254</v>
      </c>
      <c r="S1265" s="45" t="s">
        <v>291</v>
      </c>
      <c r="T1265" s="42" t="str">
        <f>VLOOKUP(Tabla1[[#This Row],[AREA]],Hoja1!A:B,2,FALSE)</f>
        <v>11. Salud pública y seguridad ciudadana</v>
      </c>
      <c r="U1265" s="45" t="s">
        <v>129</v>
      </c>
      <c r="V1265" s="42" t="str">
        <f>VLOOKUP(Tabla1[[#This Row],[PROGRAMA]],Hoja1!A:B,2,FALSE)</f>
        <v>1321. Policía municipal</v>
      </c>
      <c r="W1265" s="45">
        <v>21</v>
      </c>
      <c r="X1265" s="45">
        <v>214</v>
      </c>
    </row>
    <row r="1266" spans="1:24" x14ac:dyDescent="0.25">
      <c r="A1266" s="33">
        <v>220250006389</v>
      </c>
      <c r="B1266" s="56" t="s">
        <v>526</v>
      </c>
      <c r="C1266" s="34">
        <v>45744</v>
      </c>
      <c r="D1266" s="33">
        <v>22025000919</v>
      </c>
      <c r="E1266" s="56" t="s">
        <v>2293</v>
      </c>
      <c r="F1266" s="35">
        <v>163.35</v>
      </c>
      <c r="G1266" s="56" t="s">
        <v>599</v>
      </c>
      <c r="H1266" s="56" t="s">
        <v>2737</v>
      </c>
      <c r="I1266" s="33">
        <v>300</v>
      </c>
      <c r="J1266" s="56" t="s">
        <v>372</v>
      </c>
      <c r="K1266" s="56" t="s">
        <v>372</v>
      </c>
      <c r="L1266" s="56" t="s">
        <v>367</v>
      </c>
      <c r="M1266" s="56" t="s">
        <v>354</v>
      </c>
      <c r="N1266" s="56" t="s">
        <v>355</v>
      </c>
      <c r="O1266" s="32" t="s">
        <v>309</v>
      </c>
      <c r="P1266" s="32" t="s">
        <v>265</v>
      </c>
      <c r="Q1266" s="45" t="s">
        <v>922</v>
      </c>
      <c r="R1266" s="32" t="s">
        <v>254</v>
      </c>
      <c r="S1266" s="45" t="s">
        <v>291</v>
      </c>
      <c r="T1266" s="42" t="str">
        <f>VLOOKUP(Tabla1[[#This Row],[AREA]],Hoja1!A:B,2,FALSE)</f>
        <v>11. Salud pública y seguridad ciudadana</v>
      </c>
      <c r="U1266" s="45" t="s">
        <v>129</v>
      </c>
      <c r="V1266" s="42" t="str">
        <f>VLOOKUP(Tabla1[[#This Row],[PROGRAMA]],Hoja1!A:B,2,FALSE)</f>
        <v>1321. Policía municipal</v>
      </c>
      <c r="W1266" s="45">
        <v>21</v>
      </c>
      <c r="X1266" s="45">
        <v>214</v>
      </c>
    </row>
    <row r="1267" spans="1:24" x14ac:dyDescent="0.25">
      <c r="A1267" s="33">
        <v>220250006377</v>
      </c>
      <c r="B1267" s="56" t="s">
        <v>526</v>
      </c>
      <c r="C1267" s="34">
        <v>45744</v>
      </c>
      <c r="D1267" s="33">
        <v>22025000919</v>
      </c>
      <c r="E1267" s="56" t="s">
        <v>2293</v>
      </c>
      <c r="F1267" s="35">
        <v>229.9</v>
      </c>
      <c r="G1267" s="56" t="s">
        <v>599</v>
      </c>
      <c r="H1267" s="56" t="s">
        <v>2738</v>
      </c>
      <c r="I1267" s="33">
        <v>300</v>
      </c>
      <c r="J1267" s="56" t="s">
        <v>372</v>
      </c>
      <c r="K1267" s="56" t="s">
        <v>372</v>
      </c>
      <c r="L1267" s="56" t="s">
        <v>367</v>
      </c>
      <c r="M1267" s="56" t="s">
        <v>354</v>
      </c>
      <c r="N1267" s="56" t="s">
        <v>355</v>
      </c>
      <c r="O1267" s="32" t="s">
        <v>309</v>
      </c>
      <c r="P1267" s="32" t="s">
        <v>265</v>
      </c>
      <c r="Q1267" s="45" t="s">
        <v>922</v>
      </c>
      <c r="R1267" s="32" t="s">
        <v>254</v>
      </c>
      <c r="S1267" s="45" t="s">
        <v>291</v>
      </c>
      <c r="T1267" s="42" t="str">
        <f>VLOOKUP(Tabla1[[#This Row],[AREA]],Hoja1!A:B,2,FALSE)</f>
        <v>11. Salud pública y seguridad ciudadana</v>
      </c>
      <c r="U1267" s="45" t="s">
        <v>129</v>
      </c>
      <c r="V1267" s="42" t="str">
        <f>VLOOKUP(Tabla1[[#This Row],[PROGRAMA]],Hoja1!A:B,2,FALSE)</f>
        <v>1321. Policía municipal</v>
      </c>
      <c r="W1267" s="45">
        <v>21</v>
      </c>
      <c r="X1267" s="45">
        <v>214</v>
      </c>
    </row>
    <row r="1268" spans="1:24" x14ac:dyDescent="0.25">
      <c r="A1268" s="33">
        <v>220250006475</v>
      </c>
      <c r="B1268" s="56" t="s">
        <v>526</v>
      </c>
      <c r="C1268" s="34">
        <v>45744</v>
      </c>
      <c r="D1268" s="33">
        <v>22025000919</v>
      </c>
      <c r="E1268" s="56" t="s">
        <v>2293</v>
      </c>
      <c r="F1268" s="35">
        <v>357.56</v>
      </c>
      <c r="G1268" s="56" t="s">
        <v>599</v>
      </c>
      <c r="H1268" s="56" t="s">
        <v>2739</v>
      </c>
      <c r="I1268" s="33">
        <v>300</v>
      </c>
      <c r="J1268" s="56" t="s">
        <v>372</v>
      </c>
      <c r="K1268" s="56" t="s">
        <v>372</v>
      </c>
      <c r="L1268" s="56" t="s">
        <v>367</v>
      </c>
      <c r="M1268" s="56" t="s">
        <v>354</v>
      </c>
      <c r="N1268" s="56" t="s">
        <v>355</v>
      </c>
      <c r="O1268" s="32" t="s">
        <v>309</v>
      </c>
      <c r="P1268" s="32" t="s">
        <v>265</v>
      </c>
      <c r="Q1268" s="45" t="s">
        <v>922</v>
      </c>
      <c r="R1268" s="32" t="s">
        <v>254</v>
      </c>
      <c r="S1268" s="45" t="s">
        <v>291</v>
      </c>
      <c r="T1268" s="42" t="str">
        <f>VLOOKUP(Tabla1[[#This Row],[AREA]],Hoja1!A:B,2,FALSE)</f>
        <v>11. Salud pública y seguridad ciudadana</v>
      </c>
      <c r="U1268" s="45" t="s">
        <v>129</v>
      </c>
      <c r="V1268" s="42" t="str">
        <f>VLOOKUP(Tabla1[[#This Row],[PROGRAMA]],Hoja1!A:B,2,FALSE)</f>
        <v>1321. Policía municipal</v>
      </c>
      <c r="W1268" s="45">
        <v>21</v>
      </c>
      <c r="X1268" s="45">
        <v>214</v>
      </c>
    </row>
    <row r="1269" spans="1:24" x14ac:dyDescent="0.25">
      <c r="A1269" s="33">
        <v>220250006479</v>
      </c>
      <c r="B1269" s="56" t="s">
        <v>526</v>
      </c>
      <c r="C1269" s="34">
        <v>45744</v>
      </c>
      <c r="D1269" s="33">
        <v>22025000919</v>
      </c>
      <c r="E1269" s="56" t="s">
        <v>2293</v>
      </c>
      <c r="F1269" s="35">
        <v>1000.98</v>
      </c>
      <c r="G1269" s="56" t="s">
        <v>599</v>
      </c>
      <c r="H1269" s="56" t="s">
        <v>2740</v>
      </c>
      <c r="I1269" s="33">
        <v>300</v>
      </c>
      <c r="J1269" s="56" t="s">
        <v>372</v>
      </c>
      <c r="K1269" s="56" t="s">
        <v>372</v>
      </c>
      <c r="L1269" s="56" t="s">
        <v>367</v>
      </c>
      <c r="M1269" s="56" t="s">
        <v>354</v>
      </c>
      <c r="N1269" s="56" t="s">
        <v>355</v>
      </c>
      <c r="O1269" s="32" t="s">
        <v>309</v>
      </c>
      <c r="P1269" s="32" t="s">
        <v>265</v>
      </c>
      <c r="Q1269" s="45" t="s">
        <v>922</v>
      </c>
      <c r="R1269" s="32" t="s">
        <v>254</v>
      </c>
      <c r="S1269" s="45" t="s">
        <v>291</v>
      </c>
      <c r="T1269" s="42" t="str">
        <f>VLOOKUP(Tabla1[[#This Row],[AREA]],Hoja1!A:B,2,FALSE)</f>
        <v>11. Salud pública y seguridad ciudadana</v>
      </c>
      <c r="U1269" s="45" t="s">
        <v>129</v>
      </c>
      <c r="V1269" s="42" t="str">
        <f>VLOOKUP(Tabla1[[#This Row],[PROGRAMA]],Hoja1!A:B,2,FALSE)</f>
        <v>1321. Policía municipal</v>
      </c>
      <c r="W1269" s="45">
        <v>21</v>
      </c>
      <c r="X1269" s="45">
        <v>214</v>
      </c>
    </row>
    <row r="1270" spans="1:24" x14ac:dyDescent="0.25">
      <c r="A1270" s="33">
        <v>220250003673</v>
      </c>
      <c r="B1270" s="56" t="s">
        <v>526</v>
      </c>
      <c r="C1270" s="34">
        <v>45729</v>
      </c>
      <c r="D1270" s="33">
        <v>22025001043</v>
      </c>
      <c r="E1270" s="56" t="s">
        <v>1462</v>
      </c>
      <c r="F1270" s="35">
        <v>6.23</v>
      </c>
      <c r="G1270" s="56" t="s">
        <v>600</v>
      </c>
      <c r="H1270" s="56" t="s">
        <v>2741</v>
      </c>
      <c r="I1270" s="33">
        <v>300</v>
      </c>
      <c r="J1270" s="56" t="s">
        <v>356</v>
      </c>
      <c r="K1270" s="56" t="s">
        <v>356</v>
      </c>
      <c r="L1270" s="56" t="s">
        <v>367</v>
      </c>
      <c r="M1270" s="56" t="s">
        <v>354</v>
      </c>
      <c r="N1270" s="56" t="s">
        <v>355</v>
      </c>
      <c r="O1270" s="32" t="s">
        <v>309</v>
      </c>
      <c r="P1270" s="32" t="s">
        <v>265</v>
      </c>
      <c r="Q1270" s="45" t="s">
        <v>922</v>
      </c>
      <c r="R1270" s="32" t="s">
        <v>254</v>
      </c>
      <c r="S1270" s="45" t="s">
        <v>98</v>
      </c>
      <c r="T1270" s="42" t="str">
        <f>VLOOKUP(Tabla1[[#This Row],[AREA]],Hoja1!A:B,2,FALSE)</f>
        <v>10. Personas mayores, familia y servicios sociales</v>
      </c>
      <c r="U1270" s="45" t="s">
        <v>153</v>
      </c>
      <c r="V1270" s="42" t="str">
        <f>VLOOKUP(Tabla1[[#This Row],[PROGRAMA]],Hoja1!A:B,2,FALSE)</f>
        <v>2311. Intervención social</v>
      </c>
      <c r="W1270" s="45">
        <v>21</v>
      </c>
      <c r="X1270" s="45">
        <v>212</v>
      </c>
    </row>
    <row r="1271" spans="1:24" x14ac:dyDescent="0.25">
      <c r="A1271" s="33">
        <v>220250006259</v>
      </c>
      <c r="B1271" s="56" t="s">
        <v>526</v>
      </c>
      <c r="C1271" s="34">
        <v>45744</v>
      </c>
      <c r="D1271" s="33">
        <v>22025000730</v>
      </c>
      <c r="E1271" s="56" t="s">
        <v>1838</v>
      </c>
      <c r="F1271" s="35">
        <v>20.32</v>
      </c>
      <c r="G1271" s="56" t="s">
        <v>600</v>
      </c>
      <c r="H1271" s="56" t="s">
        <v>2742</v>
      </c>
      <c r="I1271" s="33">
        <v>300</v>
      </c>
      <c r="J1271" s="56" t="s">
        <v>356</v>
      </c>
      <c r="K1271" s="56" t="s">
        <v>356</v>
      </c>
      <c r="L1271" s="56" t="s">
        <v>367</v>
      </c>
      <c r="M1271" s="56" t="s">
        <v>354</v>
      </c>
      <c r="N1271" s="56" t="s">
        <v>355</v>
      </c>
      <c r="O1271" s="32" t="s">
        <v>309</v>
      </c>
      <c r="P1271" s="32" t="s">
        <v>265</v>
      </c>
      <c r="Q1271" s="45" t="s">
        <v>922</v>
      </c>
      <c r="R1271" s="32" t="s">
        <v>254</v>
      </c>
      <c r="S1271" s="45" t="s">
        <v>98</v>
      </c>
      <c r="T1271" s="42" t="str">
        <f>VLOOKUP(Tabla1[[#This Row],[AREA]],Hoja1!A:B,2,FALSE)</f>
        <v>10. Personas mayores, familia y servicios sociales</v>
      </c>
      <c r="U1271" s="45" t="s">
        <v>155</v>
      </c>
      <c r="V1271" s="42" t="str">
        <f>VLOOKUP(Tabla1[[#This Row],[PROGRAMA]],Hoja1!A:B,2,FALSE)</f>
        <v>2312. Iniciativas sociales</v>
      </c>
      <c r="W1271" s="45">
        <v>21</v>
      </c>
      <c r="X1271" s="45">
        <v>212</v>
      </c>
    </row>
    <row r="1272" spans="1:24" x14ac:dyDescent="0.25">
      <c r="A1272" s="33">
        <v>220250003663</v>
      </c>
      <c r="B1272" s="56" t="s">
        <v>526</v>
      </c>
      <c r="C1272" s="34">
        <v>45729</v>
      </c>
      <c r="D1272" s="33">
        <v>22025001043</v>
      </c>
      <c r="E1272" s="56" t="s">
        <v>1462</v>
      </c>
      <c r="F1272" s="35">
        <v>75.48</v>
      </c>
      <c r="G1272" s="56" t="s">
        <v>600</v>
      </c>
      <c r="H1272" s="56" t="s">
        <v>2743</v>
      </c>
      <c r="I1272" s="33">
        <v>300</v>
      </c>
      <c r="J1272" s="56" t="s">
        <v>356</v>
      </c>
      <c r="K1272" s="56" t="s">
        <v>356</v>
      </c>
      <c r="L1272" s="56" t="s">
        <v>367</v>
      </c>
      <c r="M1272" s="56" t="s">
        <v>354</v>
      </c>
      <c r="N1272" s="56" t="s">
        <v>355</v>
      </c>
      <c r="O1272" s="32" t="s">
        <v>309</v>
      </c>
      <c r="P1272" s="32" t="s">
        <v>265</v>
      </c>
      <c r="Q1272" s="45" t="s">
        <v>922</v>
      </c>
      <c r="R1272" s="32" t="s">
        <v>254</v>
      </c>
      <c r="S1272" s="45" t="s">
        <v>98</v>
      </c>
      <c r="T1272" s="42" t="str">
        <f>VLOOKUP(Tabla1[[#This Row],[AREA]],Hoja1!A:B,2,FALSE)</f>
        <v>10. Personas mayores, familia y servicios sociales</v>
      </c>
      <c r="U1272" s="45" t="s">
        <v>153</v>
      </c>
      <c r="V1272" s="42" t="str">
        <f>VLOOKUP(Tabla1[[#This Row],[PROGRAMA]],Hoja1!A:B,2,FALSE)</f>
        <v>2311. Intervención social</v>
      </c>
      <c r="W1272" s="45">
        <v>21</v>
      </c>
      <c r="X1272" s="45">
        <v>212</v>
      </c>
    </row>
    <row r="1273" spans="1:24" x14ac:dyDescent="0.25">
      <c r="A1273" s="33">
        <v>220250006245</v>
      </c>
      <c r="B1273" s="56" t="s">
        <v>526</v>
      </c>
      <c r="C1273" s="34">
        <v>45744</v>
      </c>
      <c r="D1273" s="33">
        <v>22025000730</v>
      </c>
      <c r="E1273" s="56" t="s">
        <v>1838</v>
      </c>
      <c r="F1273" s="35">
        <v>207.71</v>
      </c>
      <c r="G1273" s="56" t="s">
        <v>600</v>
      </c>
      <c r="H1273" s="56" t="s">
        <v>2744</v>
      </c>
      <c r="I1273" s="33">
        <v>300</v>
      </c>
      <c r="J1273" s="56" t="s">
        <v>356</v>
      </c>
      <c r="K1273" s="56" t="s">
        <v>356</v>
      </c>
      <c r="L1273" s="56" t="s">
        <v>367</v>
      </c>
      <c r="M1273" s="56" t="s">
        <v>354</v>
      </c>
      <c r="N1273" s="56" t="s">
        <v>355</v>
      </c>
      <c r="O1273" s="32" t="s">
        <v>309</v>
      </c>
      <c r="P1273" s="32" t="s">
        <v>265</v>
      </c>
      <c r="Q1273" s="45" t="s">
        <v>922</v>
      </c>
      <c r="R1273" s="32" t="s">
        <v>254</v>
      </c>
      <c r="S1273" s="45" t="s">
        <v>98</v>
      </c>
      <c r="T1273" s="42" t="str">
        <f>VLOOKUP(Tabla1[[#This Row],[AREA]],Hoja1!A:B,2,FALSE)</f>
        <v>10. Personas mayores, familia y servicios sociales</v>
      </c>
      <c r="U1273" s="45" t="s">
        <v>155</v>
      </c>
      <c r="V1273" s="42" t="str">
        <f>VLOOKUP(Tabla1[[#This Row],[PROGRAMA]],Hoja1!A:B,2,FALSE)</f>
        <v>2312. Iniciativas sociales</v>
      </c>
      <c r="W1273" s="45">
        <v>21</v>
      </c>
      <c r="X1273" s="45">
        <v>212</v>
      </c>
    </row>
    <row r="1274" spans="1:24" x14ac:dyDescent="0.25">
      <c r="A1274" s="33">
        <v>220250006881</v>
      </c>
      <c r="B1274" s="56" t="s">
        <v>526</v>
      </c>
      <c r="C1274" s="34">
        <v>45744</v>
      </c>
      <c r="D1274" s="33">
        <v>22025001079</v>
      </c>
      <c r="E1274" s="56" t="s">
        <v>1303</v>
      </c>
      <c r="F1274" s="35">
        <v>54.43</v>
      </c>
      <c r="G1274" s="56" t="s">
        <v>612</v>
      </c>
      <c r="H1274" s="56" t="s">
        <v>2745</v>
      </c>
      <c r="I1274" s="33">
        <v>300</v>
      </c>
      <c r="J1274" s="56" t="s">
        <v>356</v>
      </c>
      <c r="K1274" s="56" t="s">
        <v>356</v>
      </c>
      <c r="L1274" s="56" t="s">
        <v>367</v>
      </c>
      <c r="M1274" s="56" t="s">
        <v>354</v>
      </c>
      <c r="N1274" s="56" t="s">
        <v>355</v>
      </c>
      <c r="O1274" s="32" t="s">
        <v>309</v>
      </c>
      <c r="P1274" s="32" t="s">
        <v>265</v>
      </c>
      <c r="Q1274" s="45" t="s">
        <v>922</v>
      </c>
      <c r="R1274" s="32" t="s">
        <v>254</v>
      </c>
      <c r="S1274" s="45" t="s">
        <v>94</v>
      </c>
      <c r="T1274" s="42" t="str">
        <f>VLOOKUP(Tabla1[[#This Row],[AREA]],Hoja1!A:B,2,FALSE)</f>
        <v>06. Educación y cultura</v>
      </c>
      <c r="U1274" s="45" t="s">
        <v>170</v>
      </c>
      <c r="V1274" s="42" t="str">
        <f>VLOOKUP(Tabla1[[#This Row],[PROGRAMA]],Hoja1!A:B,2,FALSE)</f>
        <v>3232. Conservación y mantenimiento centros educación infantil y primaria</v>
      </c>
      <c r="W1274" s="45">
        <v>21</v>
      </c>
      <c r="X1274" s="45">
        <v>212</v>
      </c>
    </row>
    <row r="1275" spans="1:24" x14ac:dyDescent="0.25">
      <c r="A1275" s="33">
        <v>220250003747</v>
      </c>
      <c r="B1275" s="56" t="s">
        <v>526</v>
      </c>
      <c r="C1275" s="34">
        <v>45729</v>
      </c>
      <c r="D1275" s="33">
        <v>22025000769</v>
      </c>
      <c r="E1275" s="56" t="s">
        <v>1623</v>
      </c>
      <c r="F1275" s="35">
        <v>90.75</v>
      </c>
      <c r="G1275" s="56" t="s">
        <v>612</v>
      </c>
      <c r="H1275" s="56" t="s">
        <v>2746</v>
      </c>
      <c r="I1275" s="33">
        <v>300</v>
      </c>
      <c r="J1275" s="56" t="s">
        <v>356</v>
      </c>
      <c r="K1275" s="56" t="s">
        <v>356</v>
      </c>
      <c r="L1275" s="56" t="s">
        <v>367</v>
      </c>
      <c r="M1275" s="56" t="s">
        <v>354</v>
      </c>
      <c r="N1275" s="56" t="s">
        <v>355</v>
      </c>
      <c r="O1275" s="32" t="s">
        <v>309</v>
      </c>
      <c r="P1275" s="32" t="s">
        <v>265</v>
      </c>
      <c r="Q1275" s="45" t="s">
        <v>922</v>
      </c>
      <c r="R1275" s="32" t="s">
        <v>254</v>
      </c>
      <c r="S1275" s="45" t="s">
        <v>291</v>
      </c>
      <c r="T1275" s="42" t="str">
        <f>VLOOKUP(Tabla1[[#This Row],[AREA]],Hoja1!A:B,2,FALSE)</f>
        <v>11. Salud pública y seguridad ciudadana</v>
      </c>
      <c r="U1275" s="45" t="s">
        <v>135</v>
      </c>
      <c r="V1275" s="42" t="str">
        <f>VLOOKUP(Tabla1[[#This Row],[PROGRAMA]],Hoja1!A:B,2,FALSE)</f>
        <v>1361. Prevención y extinción de incencios</v>
      </c>
      <c r="W1275" s="45">
        <v>22</v>
      </c>
      <c r="X1275" s="45">
        <v>22199</v>
      </c>
    </row>
    <row r="1276" spans="1:24" x14ac:dyDescent="0.25">
      <c r="A1276" s="33">
        <v>220250006585</v>
      </c>
      <c r="B1276" s="56" t="s">
        <v>526</v>
      </c>
      <c r="C1276" s="34">
        <v>45744</v>
      </c>
      <c r="D1276" s="33">
        <v>22025001213</v>
      </c>
      <c r="E1276" s="56" t="s">
        <v>1495</v>
      </c>
      <c r="F1276" s="35">
        <v>91.71</v>
      </c>
      <c r="G1276" s="56" t="s">
        <v>612</v>
      </c>
      <c r="H1276" s="56" t="s">
        <v>2747</v>
      </c>
      <c r="I1276" s="33">
        <v>300</v>
      </c>
      <c r="J1276" s="56" t="s">
        <v>356</v>
      </c>
      <c r="K1276" s="56" t="s">
        <v>356</v>
      </c>
      <c r="L1276" s="56" t="s">
        <v>367</v>
      </c>
      <c r="M1276" s="56" t="s">
        <v>354</v>
      </c>
      <c r="N1276" s="56" t="s">
        <v>355</v>
      </c>
      <c r="O1276" s="32" t="s">
        <v>309</v>
      </c>
      <c r="P1276" s="32" t="s">
        <v>265</v>
      </c>
      <c r="Q1276" s="45" t="s">
        <v>922</v>
      </c>
      <c r="R1276" s="32" t="s">
        <v>254</v>
      </c>
      <c r="S1276" s="45" t="s">
        <v>92</v>
      </c>
      <c r="T1276" s="42" t="str">
        <f>VLOOKUP(Tabla1[[#This Row],[AREA]],Hoja1!A:B,2,FALSE)</f>
        <v>03. Participación ciudadana y deportes</v>
      </c>
      <c r="U1276" s="45" t="s">
        <v>215</v>
      </c>
      <c r="V1276" s="42" t="str">
        <f>VLOOKUP(Tabla1[[#This Row],[PROGRAMA]],Hoja1!A:B,2,FALSE)</f>
        <v>9241. Participación ciudadana</v>
      </c>
      <c r="W1276" s="45">
        <v>21</v>
      </c>
      <c r="X1276" s="45">
        <v>213</v>
      </c>
    </row>
    <row r="1277" spans="1:24" x14ac:dyDescent="0.25">
      <c r="A1277" s="33">
        <v>220250003799</v>
      </c>
      <c r="B1277" s="56" t="s">
        <v>526</v>
      </c>
      <c r="C1277" s="34">
        <v>45729</v>
      </c>
      <c r="D1277" s="33">
        <v>22025000769</v>
      </c>
      <c r="E1277" s="56" t="s">
        <v>1623</v>
      </c>
      <c r="F1277" s="35">
        <v>100.28</v>
      </c>
      <c r="G1277" s="56" t="s">
        <v>612</v>
      </c>
      <c r="H1277" s="56" t="s">
        <v>2748</v>
      </c>
      <c r="I1277" s="33">
        <v>300</v>
      </c>
      <c r="J1277" s="56" t="s">
        <v>356</v>
      </c>
      <c r="K1277" s="56" t="s">
        <v>356</v>
      </c>
      <c r="L1277" s="56" t="s">
        <v>367</v>
      </c>
      <c r="M1277" s="56" t="s">
        <v>354</v>
      </c>
      <c r="N1277" s="56" t="s">
        <v>355</v>
      </c>
      <c r="O1277" s="32" t="s">
        <v>309</v>
      </c>
      <c r="P1277" s="32" t="s">
        <v>265</v>
      </c>
      <c r="Q1277" s="45" t="s">
        <v>922</v>
      </c>
      <c r="R1277" s="32" t="s">
        <v>254</v>
      </c>
      <c r="S1277" s="45" t="s">
        <v>291</v>
      </c>
      <c r="T1277" s="42" t="str">
        <f>VLOOKUP(Tabla1[[#This Row],[AREA]],Hoja1!A:B,2,FALSE)</f>
        <v>11. Salud pública y seguridad ciudadana</v>
      </c>
      <c r="U1277" s="45" t="s">
        <v>135</v>
      </c>
      <c r="V1277" s="42" t="str">
        <f>VLOOKUP(Tabla1[[#This Row],[PROGRAMA]],Hoja1!A:B,2,FALSE)</f>
        <v>1361. Prevención y extinción de incencios</v>
      </c>
      <c r="W1277" s="45">
        <v>22</v>
      </c>
      <c r="X1277" s="45">
        <v>22199</v>
      </c>
    </row>
    <row r="1278" spans="1:24" x14ac:dyDescent="0.25">
      <c r="A1278" s="33">
        <v>220250006913</v>
      </c>
      <c r="B1278" s="56" t="s">
        <v>526</v>
      </c>
      <c r="C1278" s="34">
        <v>45744</v>
      </c>
      <c r="D1278" s="33">
        <v>22025001079</v>
      </c>
      <c r="E1278" s="56" t="s">
        <v>1303</v>
      </c>
      <c r="F1278" s="35">
        <v>107.57</v>
      </c>
      <c r="G1278" s="56" t="s">
        <v>612</v>
      </c>
      <c r="H1278" s="56" t="s">
        <v>2749</v>
      </c>
      <c r="I1278" s="33">
        <v>300</v>
      </c>
      <c r="J1278" s="56" t="s">
        <v>356</v>
      </c>
      <c r="K1278" s="56" t="s">
        <v>356</v>
      </c>
      <c r="L1278" s="56" t="s">
        <v>367</v>
      </c>
      <c r="M1278" s="56" t="s">
        <v>354</v>
      </c>
      <c r="N1278" s="56" t="s">
        <v>355</v>
      </c>
      <c r="O1278" s="32" t="s">
        <v>309</v>
      </c>
      <c r="P1278" s="32" t="s">
        <v>265</v>
      </c>
      <c r="Q1278" s="45" t="s">
        <v>922</v>
      </c>
      <c r="R1278" s="32" t="s">
        <v>254</v>
      </c>
      <c r="S1278" s="45" t="s">
        <v>94</v>
      </c>
      <c r="T1278" s="42" t="str">
        <f>VLOOKUP(Tabla1[[#This Row],[AREA]],Hoja1!A:B,2,FALSE)</f>
        <v>06. Educación y cultura</v>
      </c>
      <c r="U1278" s="45" t="s">
        <v>170</v>
      </c>
      <c r="V1278" s="42" t="str">
        <f>VLOOKUP(Tabla1[[#This Row],[PROGRAMA]],Hoja1!A:B,2,FALSE)</f>
        <v>3232. Conservación y mantenimiento centros educación infantil y primaria</v>
      </c>
      <c r="W1278" s="45">
        <v>21</v>
      </c>
      <c r="X1278" s="45">
        <v>212</v>
      </c>
    </row>
    <row r="1279" spans="1:24" x14ac:dyDescent="0.25">
      <c r="A1279" s="33">
        <v>220250006915</v>
      </c>
      <c r="B1279" s="56" t="s">
        <v>526</v>
      </c>
      <c r="C1279" s="34">
        <v>45744</v>
      </c>
      <c r="D1279" s="33">
        <v>22025001079</v>
      </c>
      <c r="E1279" s="56" t="s">
        <v>1303</v>
      </c>
      <c r="F1279" s="35">
        <v>113.39</v>
      </c>
      <c r="G1279" s="56" t="s">
        <v>612</v>
      </c>
      <c r="H1279" s="56" t="s">
        <v>2750</v>
      </c>
      <c r="I1279" s="33">
        <v>300</v>
      </c>
      <c r="J1279" s="56" t="s">
        <v>356</v>
      </c>
      <c r="K1279" s="56" t="s">
        <v>356</v>
      </c>
      <c r="L1279" s="56" t="s">
        <v>367</v>
      </c>
      <c r="M1279" s="56" t="s">
        <v>354</v>
      </c>
      <c r="N1279" s="56" t="s">
        <v>355</v>
      </c>
      <c r="O1279" s="32" t="s">
        <v>309</v>
      </c>
      <c r="P1279" s="32" t="s">
        <v>265</v>
      </c>
      <c r="Q1279" s="45" t="s">
        <v>922</v>
      </c>
      <c r="R1279" s="32" t="s">
        <v>254</v>
      </c>
      <c r="S1279" s="45" t="s">
        <v>94</v>
      </c>
      <c r="T1279" s="42" t="str">
        <f>VLOOKUP(Tabla1[[#This Row],[AREA]],Hoja1!A:B,2,FALSE)</f>
        <v>06. Educación y cultura</v>
      </c>
      <c r="U1279" s="45" t="s">
        <v>170</v>
      </c>
      <c r="V1279" s="42" t="str">
        <f>VLOOKUP(Tabla1[[#This Row],[PROGRAMA]],Hoja1!A:B,2,FALSE)</f>
        <v>3232. Conservación y mantenimiento centros educación infantil y primaria</v>
      </c>
      <c r="W1279" s="45">
        <v>21</v>
      </c>
      <c r="X1279" s="45">
        <v>212</v>
      </c>
    </row>
    <row r="1280" spans="1:24" x14ac:dyDescent="0.25">
      <c r="A1280" s="33">
        <v>220250006459</v>
      </c>
      <c r="B1280" s="56" t="s">
        <v>526</v>
      </c>
      <c r="C1280" s="34">
        <v>45744</v>
      </c>
      <c r="D1280" s="33">
        <v>22025000921</v>
      </c>
      <c r="E1280" s="56" t="s">
        <v>1733</v>
      </c>
      <c r="F1280" s="35">
        <v>134.99</v>
      </c>
      <c r="G1280" s="56" t="s">
        <v>612</v>
      </c>
      <c r="H1280" s="56" t="s">
        <v>2751</v>
      </c>
      <c r="I1280" s="33">
        <v>300</v>
      </c>
      <c r="J1280" s="56" t="s">
        <v>356</v>
      </c>
      <c r="K1280" s="56" t="s">
        <v>356</v>
      </c>
      <c r="L1280" s="56" t="s">
        <v>367</v>
      </c>
      <c r="M1280" s="56" t="s">
        <v>354</v>
      </c>
      <c r="N1280" s="56" t="s">
        <v>355</v>
      </c>
      <c r="O1280" s="32" t="s">
        <v>309</v>
      </c>
      <c r="P1280" s="32" t="s">
        <v>265</v>
      </c>
      <c r="Q1280" s="45" t="s">
        <v>922</v>
      </c>
      <c r="R1280" s="32" t="s">
        <v>254</v>
      </c>
      <c r="S1280" s="45" t="s">
        <v>291</v>
      </c>
      <c r="T1280" s="42" t="str">
        <f>VLOOKUP(Tabla1[[#This Row],[AREA]],Hoja1!A:B,2,FALSE)</f>
        <v>11. Salud pública y seguridad ciudadana</v>
      </c>
      <c r="U1280" s="45" t="s">
        <v>129</v>
      </c>
      <c r="V1280" s="42" t="str">
        <f>VLOOKUP(Tabla1[[#This Row],[PROGRAMA]],Hoja1!A:B,2,FALSE)</f>
        <v>1321. Policía municipal</v>
      </c>
      <c r="W1280" s="45">
        <v>22</v>
      </c>
      <c r="X1280" s="45">
        <v>22699</v>
      </c>
    </row>
    <row r="1281" spans="1:24" x14ac:dyDescent="0.25">
      <c r="A1281" s="33">
        <v>220250006263</v>
      </c>
      <c r="B1281" s="56" t="s">
        <v>526</v>
      </c>
      <c r="C1281" s="34">
        <v>45744</v>
      </c>
      <c r="D1281" s="33">
        <v>22025000730</v>
      </c>
      <c r="E1281" s="56" t="s">
        <v>1838</v>
      </c>
      <c r="F1281" s="35">
        <v>211.91</v>
      </c>
      <c r="G1281" s="56" t="s">
        <v>612</v>
      </c>
      <c r="H1281" s="56" t="s">
        <v>2752</v>
      </c>
      <c r="I1281" s="33">
        <v>300</v>
      </c>
      <c r="J1281" s="56" t="s">
        <v>356</v>
      </c>
      <c r="K1281" s="56" t="s">
        <v>356</v>
      </c>
      <c r="L1281" s="56" t="s">
        <v>367</v>
      </c>
      <c r="M1281" s="56" t="s">
        <v>354</v>
      </c>
      <c r="N1281" s="56" t="s">
        <v>355</v>
      </c>
      <c r="O1281" s="32" t="s">
        <v>309</v>
      </c>
      <c r="P1281" s="32" t="s">
        <v>265</v>
      </c>
      <c r="Q1281" s="45" t="s">
        <v>922</v>
      </c>
      <c r="R1281" s="32" t="s">
        <v>254</v>
      </c>
      <c r="S1281" s="45" t="s">
        <v>98</v>
      </c>
      <c r="T1281" s="42" t="str">
        <f>VLOOKUP(Tabla1[[#This Row],[AREA]],Hoja1!A:B,2,FALSE)</f>
        <v>10. Personas mayores, familia y servicios sociales</v>
      </c>
      <c r="U1281" s="45" t="s">
        <v>155</v>
      </c>
      <c r="V1281" s="42" t="str">
        <f>VLOOKUP(Tabla1[[#This Row],[PROGRAMA]],Hoja1!A:B,2,FALSE)</f>
        <v>2312. Iniciativas sociales</v>
      </c>
      <c r="W1281" s="45">
        <v>21</v>
      </c>
      <c r="X1281" s="45">
        <v>212</v>
      </c>
    </row>
    <row r="1282" spans="1:24" x14ac:dyDescent="0.25">
      <c r="A1282" s="33">
        <v>220250003637</v>
      </c>
      <c r="B1282" s="56" t="s">
        <v>526</v>
      </c>
      <c r="C1282" s="34">
        <v>45729</v>
      </c>
      <c r="D1282" s="33">
        <v>22025001081</v>
      </c>
      <c r="E1282" s="56" t="s">
        <v>1727</v>
      </c>
      <c r="F1282" s="35">
        <v>286.82</v>
      </c>
      <c r="G1282" s="56" t="s">
        <v>612</v>
      </c>
      <c r="H1282" s="56" t="s">
        <v>2753</v>
      </c>
      <c r="I1282" s="33">
        <v>300</v>
      </c>
      <c r="J1282" s="56" t="s">
        <v>356</v>
      </c>
      <c r="K1282" s="56" t="s">
        <v>356</v>
      </c>
      <c r="L1282" s="56" t="s">
        <v>367</v>
      </c>
      <c r="M1282" s="56" t="s">
        <v>354</v>
      </c>
      <c r="N1282" s="56" t="s">
        <v>355</v>
      </c>
      <c r="O1282" s="32" t="s">
        <v>309</v>
      </c>
      <c r="P1282" s="32" t="s">
        <v>265</v>
      </c>
      <c r="Q1282" s="45" t="s">
        <v>922</v>
      </c>
      <c r="R1282" s="32" t="s">
        <v>254</v>
      </c>
      <c r="S1282" s="45" t="s">
        <v>94</v>
      </c>
      <c r="T1282" s="42" t="str">
        <f>VLOOKUP(Tabla1[[#This Row],[AREA]],Hoja1!A:B,2,FALSE)</f>
        <v>06. Educación y cultura</v>
      </c>
      <c r="U1282" s="45" t="s">
        <v>176</v>
      </c>
      <c r="V1282" s="42" t="str">
        <f>VLOOKUP(Tabla1[[#This Row],[PROGRAMA]],Hoja1!A:B,2,FALSE)</f>
        <v>3321. Bibliotecas públicas</v>
      </c>
      <c r="W1282" s="45">
        <v>21</v>
      </c>
      <c r="X1282" s="45">
        <v>212</v>
      </c>
    </row>
    <row r="1283" spans="1:24" x14ac:dyDescent="0.25">
      <c r="A1283" s="33">
        <v>220250006641</v>
      </c>
      <c r="B1283" s="56" t="s">
        <v>526</v>
      </c>
      <c r="C1283" s="34">
        <v>45744</v>
      </c>
      <c r="D1283" s="33">
        <v>22025001276</v>
      </c>
      <c r="E1283" s="56" t="s">
        <v>2347</v>
      </c>
      <c r="F1283" s="35">
        <v>30.25</v>
      </c>
      <c r="G1283" s="56" t="s">
        <v>943</v>
      </c>
      <c r="H1283" s="56" t="s">
        <v>2754</v>
      </c>
      <c r="I1283" s="33">
        <v>300</v>
      </c>
      <c r="J1283" s="56" t="s">
        <v>356</v>
      </c>
      <c r="K1283" s="56" t="s">
        <v>356</v>
      </c>
      <c r="L1283" s="56" t="s">
        <v>357</v>
      </c>
      <c r="M1283" s="56" t="s">
        <v>354</v>
      </c>
      <c r="N1283" s="56" t="s">
        <v>355</v>
      </c>
      <c r="O1283" s="32" t="s">
        <v>309</v>
      </c>
      <c r="P1283" s="32" t="s">
        <v>265</v>
      </c>
      <c r="Q1283" s="45" t="s">
        <v>922</v>
      </c>
      <c r="R1283" s="32" t="s">
        <v>254</v>
      </c>
      <c r="S1283" s="45" t="s">
        <v>95</v>
      </c>
      <c r="T1283" s="42" t="str">
        <f>VLOOKUP(Tabla1[[#This Row],[AREA]],Hoja1!A:B,2,FALSE)</f>
        <v>07. Medio ambiente</v>
      </c>
      <c r="U1283" s="45" t="s">
        <v>149</v>
      </c>
      <c r="V1283" s="42" t="str">
        <f>VLOOKUP(Tabla1[[#This Row],[PROGRAMA]],Hoja1!A:B,2,FALSE)</f>
        <v>1711. Parques y jardines</v>
      </c>
      <c r="W1283" s="45">
        <v>21</v>
      </c>
      <c r="X1283" s="45">
        <v>214</v>
      </c>
    </row>
    <row r="1284" spans="1:24" x14ac:dyDescent="0.25">
      <c r="A1284" s="33">
        <v>220250006669</v>
      </c>
      <c r="B1284" s="56" t="s">
        <v>526</v>
      </c>
      <c r="C1284" s="34">
        <v>45744</v>
      </c>
      <c r="D1284" s="33">
        <v>22025001276</v>
      </c>
      <c r="E1284" s="56" t="s">
        <v>2347</v>
      </c>
      <c r="F1284" s="35">
        <v>30.25</v>
      </c>
      <c r="G1284" s="56" t="s">
        <v>943</v>
      </c>
      <c r="H1284" s="56" t="s">
        <v>2755</v>
      </c>
      <c r="I1284" s="33">
        <v>300</v>
      </c>
      <c r="J1284" s="56" t="s">
        <v>356</v>
      </c>
      <c r="K1284" s="56" t="s">
        <v>356</v>
      </c>
      <c r="L1284" s="56" t="s">
        <v>357</v>
      </c>
      <c r="M1284" s="56" t="s">
        <v>354</v>
      </c>
      <c r="N1284" s="56" t="s">
        <v>355</v>
      </c>
      <c r="O1284" s="32" t="s">
        <v>309</v>
      </c>
      <c r="P1284" s="32" t="s">
        <v>265</v>
      </c>
      <c r="Q1284" s="45" t="s">
        <v>922</v>
      </c>
      <c r="R1284" s="32" t="s">
        <v>254</v>
      </c>
      <c r="S1284" s="45" t="s">
        <v>95</v>
      </c>
      <c r="T1284" s="42" t="str">
        <f>VLOOKUP(Tabla1[[#This Row],[AREA]],Hoja1!A:B,2,FALSE)</f>
        <v>07. Medio ambiente</v>
      </c>
      <c r="U1284" s="45" t="s">
        <v>149</v>
      </c>
      <c r="V1284" s="42" t="str">
        <f>VLOOKUP(Tabla1[[#This Row],[PROGRAMA]],Hoja1!A:B,2,FALSE)</f>
        <v>1711. Parques y jardines</v>
      </c>
      <c r="W1284" s="45">
        <v>21</v>
      </c>
      <c r="X1284" s="45">
        <v>214</v>
      </c>
    </row>
    <row r="1285" spans="1:24" x14ac:dyDescent="0.25">
      <c r="A1285" s="33">
        <v>220250006837</v>
      </c>
      <c r="B1285" s="56" t="s">
        <v>526</v>
      </c>
      <c r="C1285" s="34">
        <v>45744</v>
      </c>
      <c r="D1285" s="33">
        <v>22025001276</v>
      </c>
      <c r="E1285" s="56" t="s">
        <v>2347</v>
      </c>
      <c r="F1285" s="35">
        <v>394.83</v>
      </c>
      <c r="G1285" s="56" t="s">
        <v>943</v>
      </c>
      <c r="H1285" s="56" t="s">
        <v>2756</v>
      </c>
      <c r="I1285" s="33">
        <v>300</v>
      </c>
      <c r="J1285" s="56" t="s">
        <v>356</v>
      </c>
      <c r="K1285" s="56" t="s">
        <v>356</v>
      </c>
      <c r="L1285" s="56" t="s">
        <v>357</v>
      </c>
      <c r="M1285" s="56" t="s">
        <v>354</v>
      </c>
      <c r="N1285" s="56" t="s">
        <v>355</v>
      </c>
      <c r="O1285" s="32" t="s">
        <v>309</v>
      </c>
      <c r="P1285" s="32" t="s">
        <v>265</v>
      </c>
      <c r="Q1285" s="45" t="s">
        <v>922</v>
      </c>
      <c r="R1285" s="32" t="s">
        <v>254</v>
      </c>
      <c r="S1285" s="45" t="s">
        <v>95</v>
      </c>
      <c r="T1285" s="42" t="str">
        <f>VLOOKUP(Tabla1[[#This Row],[AREA]],Hoja1!A:B,2,FALSE)</f>
        <v>07. Medio ambiente</v>
      </c>
      <c r="U1285" s="45" t="s">
        <v>149</v>
      </c>
      <c r="V1285" s="42" t="str">
        <f>VLOOKUP(Tabla1[[#This Row],[PROGRAMA]],Hoja1!A:B,2,FALSE)</f>
        <v>1711. Parques y jardines</v>
      </c>
      <c r="W1285" s="45">
        <v>21</v>
      </c>
      <c r="X1285" s="45">
        <v>214</v>
      </c>
    </row>
    <row r="1286" spans="1:24" x14ac:dyDescent="0.25">
      <c r="A1286" s="33">
        <v>220250006293</v>
      </c>
      <c r="B1286" s="56" t="s">
        <v>526</v>
      </c>
      <c r="C1286" s="34">
        <v>45744</v>
      </c>
      <c r="D1286" s="33">
        <v>22025001266</v>
      </c>
      <c r="E1286" s="56" t="s">
        <v>2347</v>
      </c>
      <c r="F1286" s="35">
        <v>182.41</v>
      </c>
      <c r="G1286" s="56" t="s">
        <v>601</v>
      </c>
      <c r="H1286" s="56" t="s">
        <v>2757</v>
      </c>
      <c r="I1286" s="33">
        <v>300</v>
      </c>
      <c r="J1286" s="56" t="s">
        <v>356</v>
      </c>
      <c r="K1286" s="56" t="s">
        <v>356</v>
      </c>
      <c r="L1286" s="56" t="s">
        <v>367</v>
      </c>
      <c r="M1286" s="56" t="s">
        <v>354</v>
      </c>
      <c r="N1286" s="56" t="s">
        <v>355</v>
      </c>
      <c r="O1286" s="32" t="s">
        <v>309</v>
      </c>
      <c r="P1286" s="32" t="s">
        <v>265</v>
      </c>
      <c r="Q1286" s="45" t="s">
        <v>922</v>
      </c>
      <c r="R1286" s="32" t="s">
        <v>254</v>
      </c>
      <c r="S1286" s="45" t="s">
        <v>95</v>
      </c>
      <c r="T1286" s="42" t="str">
        <f>VLOOKUP(Tabla1[[#This Row],[AREA]],Hoja1!A:B,2,FALSE)</f>
        <v>07. Medio ambiente</v>
      </c>
      <c r="U1286" s="45" t="s">
        <v>149</v>
      </c>
      <c r="V1286" s="42" t="str">
        <f>VLOOKUP(Tabla1[[#This Row],[PROGRAMA]],Hoja1!A:B,2,FALSE)</f>
        <v>1711. Parques y jardines</v>
      </c>
      <c r="W1286" s="45">
        <v>21</v>
      </c>
      <c r="X1286" s="45">
        <v>214</v>
      </c>
    </row>
    <row r="1287" spans="1:24" x14ac:dyDescent="0.25">
      <c r="A1287" s="33">
        <v>220250006357</v>
      </c>
      <c r="B1287" s="56" t="s">
        <v>526</v>
      </c>
      <c r="C1287" s="34">
        <v>45744</v>
      </c>
      <c r="D1287" s="33">
        <v>22025000919</v>
      </c>
      <c r="E1287" s="56" t="s">
        <v>2293</v>
      </c>
      <c r="F1287" s="35">
        <v>280.64999999999998</v>
      </c>
      <c r="G1287" s="56" t="s">
        <v>601</v>
      </c>
      <c r="H1287" s="56" t="s">
        <v>2758</v>
      </c>
      <c r="I1287" s="33">
        <v>300</v>
      </c>
      <c r="J1287" s="56" t="s">
        <v>356</v>
      </c>
      <c r="K1287" s="56" t="s">
        <v>356</v>
      </c>
      <c r="L1287" s="56" t="s">
        <v>367</v>
      </c>
      <c r="M1287" s="56" t="s">
        <v>354</v>
      </c>
      <c r="N1287" s="56" t="s">
        <v>355</v>
      </c>
      <c r="O1287" s="32" t="s">
        <v>309</v>
      </c>
      <c r="P1287" s="32" t="s">
        <v>265</v>
      </c>
      <c r="Q1287" s="45" t="s">
        <v>922</v>
      </c>
      <c r="R1287" s="32" t="s">
        <v>254</v>
      </c>
      <c r="S1287" s="45" t="s">
        <v>291</v>
      </c>
      <c r="T1287" s="42" t="str">
        <f>VLOOKUP(Tabla1[[#This Row],[AREA]],Hoja1!A:B,2,FALSE)</f>
        <v>11. Salud pública y seguridad ciudadana</v>
      </c>
      <c r="U1287" s="45" t="s">
        <v>129</v>
      </c>
      <c r="V1287" s="42" t="str">
        <f>VLOOKUP(Tabla1[[#This Row],[PROGRAMA]],Hoja1!A:B,2,FALSE)</f>
        <v>1321. Policía municipal</v>
      </c>
      <c r="W1287" s="45">
        <v>21</v>
      </c>
      <c r="X1287" s="45">
        <v>214</v>
      </c>
    </row>
    <row r="1288" spans="1:24" x14ac:dyDescent="0.25">
      <c r="A1288" s="33">
        <v>220250006451</v>
      </c>
      <c r="B1288" s="56" t="s">
        <v>526</v>
      </c>
      <c r="C1288" s="34">
        <v>45744</v>
      </c>
      <c r="D1288" s="33">
        <v>22025000919</v>
      </c>
      <c r="E1288" s="56" t="s">
        <v>2293</v>
      </c>
      <c r="F1288" s="35">
        <v>365.09</v>
      </c>
      <c r="G1288" s="56" t="s">
        <v>601</v>
      </c>
      <c r="H1288" s="56" t="s">
        <v>2759</v>
      </c>
      <c r="I1288" s="33">
        <v>300</v>
      </c>
      <c r="J1288" s="56" t="s">
        <v>356</v>
      </c>
      <c r="K1288" s="56" t="s">
        <v>356</v>
      </c>
      <c r="L1288" s="56" t="s">
        <v>367</v>
      </c>
      <c r="M1288" s="56" t="s">
        <v>354</v>
      </c>
      <c r="N1288" s="56" t="s">
        <v>355</v>
      </c>
      <c r="O1288" s="32" t="s">
        <v>309</v>
      </c>
      <c r="P1288" s="32" t="s">
        <v>265</v>
      </c>
      <c r="Q1288" s="45" t="s">
        <v>922</v>
      </c>
      <c r="R1288" s="32" t="s">
        <v>254</v>
      </c>
      <c r="S1288" s="45" t="s">
        <v>291</v>
      </c>
      <c r="T1288" s="42" t="str">
        <f>VLOOKUP(Tabla1[[#This Row],[AREA]],Hoja1!A:B,2,FALSE)</f>
        <v>11. Salud pública y seguridad ciudadana</v>
      </c>
      <c r="U1288" s="45" t="s">
        <v>129</v>
      </c>
      <c r="V1288" s="42" t="str">
        <f>VLOOKUP(Tabla1[[#This Row],[PROGRAMA]],Hoja1!A:B,2,FALSE)</f>
        <v>1321. Policía municipal</v>
      </c>
      <c r="W1288" s="45">
        <v>21</v>
      </c>
      <c r="X1288" s="45">
        <v>214</v>
      </c>
    </row>
    <row r="1289" spans="1:24" x14ac:dyDescent="0.25">
      <c r="A1289" s="33">
        <v>220250006845</v>
      </c>
      <c r="B1289" s="56" t="s">
        <v>526</v>
      </c>
      <c r="C1289" s="34">
        <v>45744</v>
      </c>
      <c r="D1289" s="33">
        <v>22025000769</v>
      </c>
      <c r="E1289" s="56" t="s">
        <v>1623</v>
      </c>
      <c r="F1289" s="35">
        <v>520.57000000000005</v>
      </c>
      <c r="G1289" s="56" t="s">
        <v>601</v>
      </c>
      <c r="H1289" s="56" t="s">
        <v>2760</v>
      </c>
      <c r="I1289" s="33">
        <v>300</v>
      </c>
      <c r="J1289" s="56" t="s">
        <v>356</v>
      </c>
      <c r="K1289" s="56" t="s">
        <v>356</v>
      </c>
      <c r="L1289" s="56" t="s">
        <v>367</v>
      </c>
      <c r="M1289" s="56" t="s">
        <v>354</v>
      </c>
      <c r="N1289" s="56" t="s">
        <v>355</v>
      </c>
      <c r="O1289" s="32" t="s">
        <v>309</v>
      </c>
      <c r="P1289" s="32" t="s">
        <v>265</v>
      </c>
      <c r="Q1289" s="45" t="s">
        <v>922</v>
      </c>
      <c r="R1289" s="32" t="s">
        <v>254</v>
      </c>
      <c r="S1289" s="45" t="s">
        <v>291</v>
      </c>
      <c r="T1289" s="42" t="str">
        <f>VLOOKUP(Tabla1[[#This Row],[AREA]],Hoja1!A:B,2,FALSE)</f>
        <v>11. Salud pública y seguridad ciudadana</v>
      </c>
      <c r="U1289" s="45" t="s">
        <v>135</v>
      </c>
      <c r="V1289" s="42" t="str">
        <f>VLOOKUP(Tabla1[[#This Row],[PROGRAMA]],Hoja1!A:B,2,FALSE)</f>
        <v>1361. Prevención y extinción de incencios</v>
      </c>
      <c r="W1289" s="45">
        <v>22</v>
      </c>
      <c r="X1289" s="45">
        <v>22199</v>
      </c>
    </row>
    <row r="1290" spans="1:24" x14ac:dyDescent="0.25">
      <c r="A1290" s="33">
        <v>220250006341</v>
      </c>
      <c r="B1290" s="56" t="s">
        <v>526</v>
      </c>
      <c r="C1290" s="34">
        <v>45744</v>
      </c>
      <c r="D1290" s="33">
        <v>22025001266</v>
      </c>
      <c r="E1290" s="56" t="s">
        <v>2347</v>
      </c>
      <c r="F1290" s="35">
        <v>1394.19</v>
      </c>
      <c r="G1290" s="56" t="s">
        <v>601</v>
      </c>
      <c r="H1290" s="56" t="s">
        <v>2761</v>
      </c>
      <c r="I1290" s="33">
        <v>300</v>
      </c>
      <c r="J1290" s="56" t="s">
        <v>356</v>
      </c>
      <c r="K1290" s="56" t="s">
        <v>356</v>
      </c>
      <c r="L1290" s="56" t="s">
        <v>367</v>
      </c>
      <c r="M1290" s="56" t="s">
        <v>354</v>
      </c>
      <c r="N1290" s="56" t="s">
        <v>355</v>
      </c>
      <c r="O1290" s="32" t="s">
        <v>309</v>
      </c>
      <c r="P1290" s="32" t="s">
        <v>265</v>
      </c>
      <c r="Q1290" s="45" t="s">
        <v>922</v>
      </c>
      <c r="R1290" s="32" t="s">
        <v>254</v>
      </c>
      <c r="S1290" s="45" t="s">
        <v>95</v>
      </c>
      <c r="T1290" s="42" t="str">
        <f>VLOOKUP(Tabla1[[#This Row],[AREA]],Hoja1!A:B,2,FALSE)</f>
        <v>07. Medio ambiente</v>
      </c>
      <c r="U1290" s="45" t="s">
        <v>149</v>
      </c>
      <c r="V1290" s="42" t="str">
        <f>VLOOKUP(Tabla1[[#This Row],[PROGRAMA]],Hoja1!A:B,2,FALSE)</f>
        <v>1711. Parques y jardines</v>
      </c>
      <c r="W1290" s="45">
        <v>21</v>
      </c>
      <c r="X1290" s="45">
        <v>214</v>
      </c>
    </row>
    <row r="1291" spans="1:24" x14ac:dyDescent="0.25">
      <c r="A1291" s="33">
        <v>220250006531</v>
      </c>
      <c r="B1291" s="56" t="s">
        <v>526</v>
      </c>
      <c r="C1291" s="34">
        <v>45744</v>
      </c>
      <c r="D1291" s="33">
        <v>22025000919</v>
      </c>
      <c r="E1291" s="56" t="s">
        <v>2293</v>
      </c>
      <c r="F1291" s="35">
        <v>1817.09</v>
      </c>
      <c r="G1291" s="56" t="s">
        <v>601</v>
      </c>
      <c r="H1291" s="56" t="s">
        <v>2762</v>
      </c>
      <c r="I1291" s="33">
        <v>300</v>
      </c>
      <c r="J1291" s="56" t="s">
        <v>356</v>
      </c>
      <c r="K1291" s="56" t="s">
        <v>356</v>
      </c>
      <c r="L1291" s="56" t="s">
        <v>367</v>
      </c>
      <c r="M1291" s="56" t="s">
        <v>354</v>
      </c>
      <c r="N1291" s="56" t="s">
        <v>355</v>
      </c>
      <c r="O1291" s="32" t="s">
        <v>309</v>
      </c>
      <c r="P1291" s="32" t="s">
        <v>265</v>
      </c>
      <c r="Q1291" s="45" t="s">
        <v>922</v>
      </c>
      <c r="R1291" s="32" t="s">
        <v>254</v>
      </c>
      <c r="S1291" s="45" t="s">
        <v>291</v>
      </c>
      <c r="T1291" s="42" t="str">
        <f>VLOOKUP(Tabla1[[#This Row],[AREA]],Hoja1!A:B,2,FALSE)</f>
        <v>11. Salud pública y seguridad ciudadana</v>
      </c>
      <c r="U1291" s="45" t="s">
        <v>129</v>
      </c>
      <c r="V1291" s="42" t="str">
        <f>VLOOKUP(Tabla1[[#This Row],[PROGRAMA]],Hoja1!A:B,2,FALSE)</f>
        <v>1321. Policía municipal</v>
      </c>
      <c r="W1291" s="45">
        <v>21</v>
      </c>
      <c r="X1291" s="45">
        <v>214</v>
      </c>
    </row>
    <row r="1292" spans="1:24" x14ac:dyDescent="0.25">
      <c r="A1292" s="33">
        <v>220250003783</v>
      </c>
      <c r="B1292" s="56" t="s">
        <v>526</v>
      </c>
      <c r="C1292" s="34">
        <v>45729</v>
      </c>
      <c r="D1292" s="33">
        <v>22025000769</v>
      </c>
      <c r="E1292" s="56" t="s">
        <v>1623</v>
      </c>
      <c r="F1292" s="35">
        <v>1896.88</v>
      </c>
      <c r="G1292" s="56" t="s">
        <v>601</v>
      </c>
      <c r="H1292" s="56" t="s">
        <v>2763</v>
      </c>
      <c r="I1292" s="33">
        <v>300</v>
      </c>
      <c r="J1292" s="56" t="s">
        <v>356</v>
      </c>
      <c r="K1292" s="56" t="s">
        <v>356</v>
      </c>
      <c r="L1292" s="56" t="s">
        <v>367</v>
      </c>
      <c r="M1292" s="56" t="s">
        <v>354</v>
      </c>
      <c r="N1292" s="56" t="s">
        <v>355</v>
      </c>
      <c r="O1292" s="32" t="s">
        <v>309</v>
      </c>
      <c r="P1292" s="32" t="s">
        <v>265</v>
      </c>
      <c r="Q1292" s="45" t="s">
        <v>922</v>
      </c>
      <c r="R1292" s="32" t="s">
        <v>254</v>
      </c>
      <c r="S1292" s="45" t="s">
        <v>291</v>
      </c>
      <c r="T1292" s="42" t="str">
        <f>VLOOKUP(Tabla1[[#This Row],[AREA]],Hoja1!A:B,2,FALSE)</f>
        <v>11. Salud pública y seguridad ciudadana</v>
      </c>
      <c r="U1292" s="45" t="s">
        <v>135</v>
      </c>
      <c r="V1292" s="42" t="str">
        <f>VLOOKUP(Tabla1[[#This Row],[PROGRAMA]],Hoja1!A:B,2,FALSE)</f>
        <v>1361. Prevención y extinción de incencios</v>
      </c>
      <c r="W1292" s="45">
        <v>22</v>
      </c>
      <c r="X1292" s="45">
        <v>22199</v>
      </c>
    </row>
    <row r="1293" spans="1:24" x14ac:dyDescent="0.25">
      <c r="A1293" s="33">
        <v>220250003787</v>
      </c>
      <c r="B1293" s="56" t="s">
        <v>526</v>
      </c>
      <c r="C1293" s="34">
        <v>45729</v>
      </c>
      <c r="D1293" s="33">
        <v>22025000769</v>
      </c>
      <c r="E1293" s="56" t="s">
        <v>1623</v>
      </c>
      <c r="F1293" s="35">
        <v>112.52</v>
      </c>
      <c r="G1293" s="56" t="s">
        <v>961</v>
      </c>
      <c r="H1293" s="56" t="s">
        <v>2764</v>
      </c>
      <c r="I1293" s="33">
        <v>300</v>
      </c>
      <c r="J1293" s="56" t="s">
        <v>356</v>
      </c>
      <c r="K1293" s="56" t="s">
        <v>356</v>
      </c>
      <c r="L1293" s="56" t="s">
        <v>367</v>
      </c>
      <c r="M1293" s="56" t="s">
        <v>354</v>
      </c>
      <c r="N1293" s="56" t="s">
        <v>355</v>
      </c>
      <c r="O1293" s="32" t="s">
        <v>309</v>
      </c>
      <c r="P1293" s="32" t="s">
        <v>265</v>
      </c>
      <c r="Q1293" s="45" t="s">
        <v>922</v>
      </c>
      <c r="R1293" s="32" t="s">
        <v>254</v>
      </c>
      <c r="S1293" s="45" t="s">
        <v>291</v>
      </c>
      <c r="T1293" s="42" t="str">
        <f>VLOOKUP(Tabla1[[#This Row],[AREA]],Hoja1!A:B,2,FALSE)</f>
        <v>11. Salud pública y seguridad ciudadana</v>
      </c>
      <c r="U1293" s="45" t="s">
        <v>135</v>
      </c>
      <c r="V1293" s="42" t="str">
        <f>VLOOKUP(Tabla1[[#This Row],[PROGRAMA]],Hoja1!A:B,2,FALSE)</f>
        <v>1361. Prevención y extinción de incencios</v>
      </c>
      <c r="W1293" s="45">
        <v>22</v>
      </c>
      <c r="X1293" s="45">
        <v>22199</v>
      </c>
    </row>
    <row r="1294" spans="1:24" x14ac:dyDescent="0.25">
      <c r="A1294" s="33">
        <v>220250003715</v>
      </c>
      <c r="B1294" s="56" t="s">
        <v>526</v>
      </c>
      <c r="C1294" s="34">
        <v>45729</v>
      </c>
      <c r="D1294" s="33">
        <v>22025001043</v>
      </c>
      <c r="E1294" s="56" t="s">
        <v>1462</v>
      </c>
      <c r="F1294" s="35">
        <v>56.19</v>
      </c>
      <c r="G1294" s="56" t="s">
        <v>633</v>
      </c>
      <c r="H1294" s="56" t="s">
        <v>2765</v>
      </c>
      <c r="I1294" s="33">
        <v>300</v>
      </c>
      <c r="J1294" s="56" t="s">
        <v>356</v>
      </c>
      <c r="K1294" s="56" t="s">
        <v>356</v>
      </c>
      <c r="L1294" s="56" t="s">
        <v>367</v>
      </c>
      <c r="M1294" s="56" t="s">
        <v>354</v>
      </c>
      <c r="N1294" s="56" t="s">
        <v>355</v>
      </c>
      <c r="O1294" s="32" t="s">
        <v>309</v>
      </c>
      <c r="P1294" s="32" t="s">
        <v>265</v>
      </c>
      <c r="Q1294" s="45" t="s">
        <v>922</v>
      </c>
      <c r="R1294" s="32" t="s">
        <v>254</v>
      </c>
      <c r="S1294" s="45" t="s">
        <v>98</v>
      </c>
      <c r="T1294" s="42" t="str">
        <f>VLOOKUP(Tabla1[[#This Row],[AREA]],Hoja1!A:B,2,FALSE)</f>
        <v>10. Personas mayores, familia y servicios sociales</v>
      </c>
      <c r="U1294" s="45" t="s">
        <v>153</v>
      </c>
      <c r="V1294" s="42" t="str">
        <f>VLOOKUP(Tabla1[[#This Row],[PROGRAMA]],Hoja1!A:B,2,FALSE)</f>
        <v>2311. Intervención social</v>
      </c>
      <c r="W1294" s="45">
        <v>21</v>
      </c>
      <c r="X1294" s="45">
        <v>212</v>
      </c>
    </row>
    <row r="1295" spans="1:24" x14ac:dyDescent="0.25">
      <c r="A1295" s="33">
        <v>220250006893</v>
      </c>
      <c r="B1295" s="56" t="s">
        <v>526</v>
      </c>
      <c r="C1295" s="34">
        <v>45744</v>
      </c>
      <c r="D1295" s="33">
        <v>22025001079</v>
      </c>
      <c r="E1295" s="56" t="s">
        <v>1303</v>
      </c>
      <c r="F1295" s="35">
        <v>64.52</v>
      </c>
      <c r="G1295" s="56" t="s">
        <v>633</v>
      </c>
      <c r="H1295" s="56" t="s">
        <v>2766</v>
      </c>
      <c r="I1295" s="33">
        <v>300</v>
      </c>
      <c r="J1295" s="56" t="s">
        <v>356</v>
      </c>
      <c r="K1295" s="56" t="s">
        <v>356</v>
      </c>
      <c r="L1295" s="56" t="s">
        <v>367</v>
      </c>
      <c r="M1295" s="56" t="s">
        <v>354</v>
      </c>
      <c r="N1295" s="56" t="s">
        <v>355</v>
      </c>
      <c r="O1295" s="32" t="s">
        <v>309</v>
      </c>
      <c r="P1295" s="32" t="s">
        <v>265</v>
      </c>
      <c r="Q1295" s="45" t="s">
        <v>922</v>
      </c>
      <c r="R1295" s="32" t="s">
        <v>254</v>
      </c>
      <c r="S1295" s="45" t="s">
        <v>94</v>
      </c>
      <c r="T1295" s="42" t="str">
        <f>VLOOKUP(Tabla1[[#This Row],[AREA]],Hoja1!A:B,2,FALSE)</f>
        <v>06. Educación y cultura</v>
      </c>
      <c r="U1295" s="45" t="s">
        <v>170</v>
      </c>
      <c r="V1295" s="42" t="str">
        <f>VLOOKUP(Tabla1[[#This Row],[PROGRAMA]],Hoja1!A:B,2,FALSE)</f>
        <v>3232. Conservación y mantenimiento centros educación infantil y primaria</v>
      </c>
      <c r="W1295" s="45">
        <v>21</v>
      </c>
      <c r="X1295" s="45">
        <v>212</v>
      </c>
    </row>
    <row r="1296" spans="1:24" x14ac:dyDescent="0.25">
      <c r="A1296" s="33">
        <v>220250003707</v>
      </c>
      <c r="B1296" s="56" t="s">
        <v>526</v>
      </c>
      <c r="C1296" s="34">
        <v>45729</v>
      </c>
      <c r="D1296" s="33">
        <v>22025001070</v>
      </c>
      <c r="E1296" s="56" t="s">
        <v>1614</v>
      </c>
      <c r="F1296" s="35">
        <v>17.79</v>
      </c>
      <c r="G1296" s="56" t="s">
        <v>608</v>
      </c>
      <c r="H1296" s="56" t="s">
        <v>2767</v>
      </c>
      <c r="I1296" s="33">
        <v>300</v>
      </c>
      <c r="J1296" s="56" t="s">
        <v>356</v>
      </c>
      <c r="K1296" s="56" t="s">
        <v>356</v>
      </c>
      <c r="L1296" s="56" t="s">
        <v>367</v>
      </c>
      <c r="M1296" s="56" t="s">
        <v>354</v>
      </c>
      <c r="N1296" s="56" t="s">
        <v>355</v>
      </c>
      <c r="O1296" s="32" t="s">
        <v>309</v>
      </c>
      <c r="P1296" s="32" t="s">
        <v>265</v>
      </c>
      <c r="Q1296" s="45" t="s">
        <v>922</v>
      </c>
      <c r="R1296" s="32" t="s">
        <v>254</v>
      </c>
      <c r="S1296" s="45" t="s">
        <v>291</v>
      </c>
      <c r="T1296" s="42" t="str">
        <f>VLOOKUP(Tabla1[[#This Row],[AREA]],Hoja1!A:B,2,FALSE)</f>
        <v>11. Salud pública y seguridad ciudadana</v>
      </c>
      <c r="U1296" s="45" t="s">
        <v>164</v>
      </c>
      <c r="V1296" s="42" t="str">
        <f>VLOOKUP(Tabla1[[#This Row],[PROGRAMA]],Hoja1!A:B,2,FALSE)</f>
        <v>3111. Protección de la salubridad pública</v>
      </c>
      <c r="W1296" s="45">
        <v>22</v>
      </c>
      <c r="X1296" s="45">
        <v>22199</v>
      </c>
    </row>
    <row r="1297" spans="1:24" x14ac:dyDescent="0.25">
      <c r="A1297" s="33">
        <v>220250006243</v>
      </c>
      <c r="B1297" s="56" t="s">
        <v>526</v>
      </c>
      <c r="C1297" s="34">
        <v>45744</v>
      </c>
      <c r="D1297" s="33">
        <v>22025000731</v>
      </c>
      <c r="E1297" s="56" t="s">
        <v>1838</v>
      </c>
      <c r="F1297" s="35">
        <v>43.57</v>
      </c>
      <c r="G1297" s="56" t="s">
        <v>608</v>
      </c>
      <c r="H1297" s="56" t="s">
        <v>2768</v>
      </c>
      <c r="I1297" s="33">
        <v>300</v>
      </c>
      <c r="J1297" s="56" t="s">
        <v>356</v>
      </c>
      <c r="K1297" s="56" t="s">
        <v>356</v>
      </c>
      <c r="L1297" s="56" t="s">
        <v>367</v>
      </c>
      <c r="M1297" s="56" t="s">
        <v>354</v>
      </c>
      <c r="N1297" s="56" t="s">
        <v>355</v>
      </c>
      <c r="O1297" s="32" t="s">
        <v>309</v>
      </c>
      <c r="P1297" s="32" t="s">
        <v>265</v>
      </c>
      <c r="Q1297" s="45" t="s">
        <v>922</v>
      </c>
      <c r="R1297" s="32" t="s">
        <v>254</v>
      </c>
      <c r="S1297" s="45" t="s">
        <v>98</v>
      </c>
      <c r="T1297" s="42" t="str">
        <f>VLOOKUP(Tabla1[[#This Row],[AREA]],Hoja1!A:B,2,FALSE)</f>
        <v>10. Personas mayores, familia y servicios sociales</v>
      </c>
      <c r="U1297" s="45" t="s">
        <v>155</v>
      </c>
      <c r="V1297" s="42" t="str">
        <f>VLOOKUP(Tabla1[[#This Row],[PROGRAMA]],Hoja1!A:B,2,FALSE)</f>
        <v>2312. Iniciativas sociales</v>
      </c>
      <c r="W1297" s="45">
        <v>21</v>
      </c>
      <c r="X1297" s="45">
        <v>212</v>
      </c>
    </row>
    <row r="1298" spans="1:24" x14ac:dyDescent="0.25">
      <c r="A1298" s="33">
        <v>220250005355</v>
      </c>
      <c r="B1298" s="56" t="s">
        <v>349</v>
      </c>
      <c r="C1298" s="34">
        <v>45741</v>
      </c>
      <c r="D1298" s="33">
        <v>22025002738</v>
      </c>
      <c r="E1298" s="56" t="s">
        <v>1534</v>
      </c>
      <c r="F1298" s="35">
        <v>121</v>
      </c>
      <c r="G1298" s="56" t="s">
        <v>83</v>
      </c>
      <c r="H1298" s="56" t="s">
        <v>2769</v>
      </c>
      <c r="I1298" s="33">
        <v>220</v>
      </c>
      <c r="J1298" s="56" t="s">
        <v>541</v>
      </c>
      <c r="K1298" s="56" t="s">
        <v>356</v>
      </c>
      <c r="L1298" s="56" t="s">
        <v>367</v>
      </c>
      <c r="M1298" s="56" t="s">
        <v>458</v>
      </c>
      <c r="N1298" s="56" t="s">
        <v>429</v>
      </c>
      <c r="O1298" s="32" t="s">
        <v>310</v>
      </c>
      <c r="P1298" s="32" t="s">
        <v>265</v>
      </c>
      <c r="Q1298" s="45" t="s">
        <v>922</v>
      </c>
      <c r="R1298" s="32" t="s">
        <v>254</v>
      </c>
      <c r="S1298" s="45" t="s">
        <v>92</v>
      </c>
      <c r="T1298" s="42" t="str">
        <f>VLOOKUP(Tabla1[[#This Row],[AREA]],Hoja1!A:B,2,FALSE)</f>
        <v>03. Participación ciudadana y deportes</v>
      </c>
      <c r="U1298" s="45" t="s">
        <v>215</v>
      </c>
      <c r="V1298" s="42" t="str">
        <f>VLOOKUP(Tabla1[[#This Row],[PROGRAMA]],Hoja1!A:B,2,FALSE)</f>
        <v>9241. Participación ciudadana</v>
      </c>
      <c r="W1298" s="45">
        <v>21</v>
      </c>
      <c r="X1298" s="45">
        <v>212</v>
      </c>
    </row>
    <row r="1299" spans="1:24" x14ac:dyDescent="0.25">
      <c r="A1299" s="33">
        <v>220249000854</v>
      </c>
      <c r="B1299" s="56" t="s">
        <v>349</v>
      </c>
      <c r="C1299" s="34">
        <v>45658</v>
      </c>
      <c r="D1299" s="33">
        <v>22025002072</v>
      </c>
      <c r="E1299" s="56" t="s">
        <v>1208</v>
      </c>
      <c r="F1299" s="35">
        <v>121</v>
      </c>
      <c r="G1299" s="56" t="s">
        <v>713</v>
      </c>
      <c r="H1299" s="56" t="s">
        <v>2770</v>
      </c>
      <c r="I1299" s="33">
        <v>220</v>
      </c>
      <c r="J1299" s="56" t="s">
        <v>714</v>
      </c>
      <c r="K1299" s="56" t="s">
        <v>452</v>
      </c>
      <c r="L1299" s="56" t="s">
        <v>357</v>
      </c>
      <c r="M1299" s="56" t="s">
        <v>458</v>
      </c>
      <c r="N1299" s="56" t="s">
        <v>429</v>
      </c>
      <c r="O1299" s="32" t="s">
        <v>310</v>
      </c>
      <c r="P1299" s="32" t="s">
        <v>265</v>
      </c>
      <c r="Q1299" s="45" t="s">
        <v>922</v>
      </c>
      <c r="R1299" s="32" t="s">
        <v>254</v>
      </c>
      <c r="S1299" s="45" t="s">
        <v>89</v>
      </c>
      <c r="T1299" s="42" t="str">
        <f>VLOOKUP(Tabla1[[#This Row],[AREA]],Hoja1!A:B,2,FALSE)</f>
        <v>01. Alcaldía</v>
      </c>
      <c r="U1299" s="45" t="s">
        <v>294</v>
      </c>
      <c r="V1299" s="42" t="str">
        <f>VLOOKUP(Tabla1[[#This Row],[PROGRAMA]],Hoja1!A:B,2,FALSE)</f>
        <v>4331. Desarrollo empresarial</v>
      </c>
      <c r="W1299" s="45">
        <v>22</v>
      </c>
      <c r="X1299" s="45">
        <v>22799</v>
      </c>
    </row>
    <row r="1300" spans="1:24" x14ac:dyDescent="0.25">
      <c r="A1300" s="33">
        <v>220250005687</v>
      </c>
      <c r="B1300" s="56" t="s">
        <v>349</v>
      </c>
      <c r="C1300" s="34">
        <v>45742</v>
      </c>
      <c r="D1300" s="33">
        <v>22025002630</v>
      </c>
      <c r="E1300" s="56" t="s">
        <v>1495</v>
      </c>
      <c r="F1300" s="35">
        <v>117.37</v>
      </c>
      <c r="G1300" s="56" t="s">
        <v>18</v>
      </c>
      <c r="H1300" s="56" t="s">
        <v>2771</v>
      </c>
      <c r="I1300" s="33">
        <v>220</v>
      </c>
      <c r="J1300" s="56" t="s">
        <v>356</v>
      </c>
      <c r="K1300" s="56" t="s">
        <v>356</v>
      </c>
      <c r="L1300" s="56" t="s">
        <v>357</v>
      </c>
      <c r="M1300" s="56" t="s">
        <v>354</v>
      </c>
      <c r="N1300" s="56" t="s">
        <v>355</v>
      </c>
      <c r="O1300" s="32" t="s">
        <v>309</v>
      </c>
      <c r="P1300" s="32" t="s">
        <v>265</v>
      </c>
      <c r="Q1300" s="45" t="s">
        <v>922</v>
      </c>
      <c r="R1300" s="32" t="s">
        <v>254</v>
      </c>
      <c r="S1300" s="45" t="s">
        <v>92</v>
      </c>
      <c r="T1300" s="42" t="str">
        <f>VLOOKUP(Tabla1[[#This Row],[AREA]],Hoja1!A:B,2,FALSE)</f>
        <v>03. Participación ciudadana y deportes</v>
      </c>
      <c r="U1300" s="45" t="s">
        <v>215</v>
      </c>
      <c r="V1300" s="42" t="str">
        <f>VLOOKUP(Tabla1[[#This Row],[PROGRAMA]],Hoja1!A:B,2,FALSE)</f>
        <v>9241. Participación ciudadana</v>
      </c>
      <c r="W1300" s="45">
        <v>21</v>
      </c>
      <c r="X1300" s="45">
        <v>213</v>
      </c>
    </row>
    <row r="1301" spans="1:24" x14ac:dyDescent="0.25">
      <c r="A1301" s="33">
        <v>220250005796</v>
      </c>
      <c r="B1301" s="56" t="s">
        <v>349</v>
      </c>
      <c r="C1301" s="34">
        <v>45743</v>
      </c>
      <c r="D1301" s="33">
        <v>22025003271</v>
      </c>
      <c r="E1301" s="56" t="s">
        <v>2772</v>
      </c>
      <c r="F1301" s="35">
        <v>115.51</v>
      </c>
      <c r="G1301" s="56" t="s">
        <v>56</v>
      </c>
      <c r="H1301" s="56" t="s">
        <v>2773</v>
      </c>
      <c r="I1301" s="33">
        <v>220</v>
      </c>
      <c r="J1301" s="56" t="s">
        <v>356</v>
      </c>
      <c r="K1301" s="56" t="s">
        <v>356</v>
      </c>
      <c r="L1301" s="56" t="s">
        <v>367</v>
      </c>
      <c r="M1301" s="56" t="s">
        <v>458</v>
      </c>
      <c r="N1301" s="56" t="s">
        <v>429</v>
      </c>
      <c r="O1301" s="32" t="s">
        <v>310</v>
      </c>
      <c r="P1301" s="32" t="s">
        <v>265</v>
      </c>
      <c r="Q1301" s="45" t="s">
        <v>922</v>
      </c>
      <c r="R1301" s="32" t="s">
        <v>254</v>
      </c>
      <c r="S1301" s="45" t="s">
        <v>96</v>
      </c>
      <c r="T1301" s="42" t="str">
        <f>VLOOKUP(Tabla1[[#This Row],[AREA]],Hoja1!A:B,2,FALSE)</f>
        <v>08. Tráfico y movilidad</v>
      </c>
      <c r="U1301" s="45" t="s">
        <v>128</v>
      </c>
      <c r="V1301" s="42" t="str">
        <f>VLOOKUP(Tabla1[[#This Row],[PROGRAMA]],Hoja1!A:B,2,FALSE)</f>
        <v>1301. Dirección del área de tráfico y movilidad</v>
      </c>
      <c r="W1301" s="45">
        <v>22</v>
      </c>
      <c r="X1301" s="45">
        <v>22699</v>
      </c>
    </row>
    <row r="1302" spans="1:24" x14ac:dyDescent="0.25">
      <c r="A1302" s="33">
        <v>220250005697</v>
      </c>
      <c r="B1302" s="56" t="s">
        <v>349</v>
      </c>
      <c r="C1302" s="34">
        <v>45742</v>
      </c>
      <c r="D1302" s="33">
        <v>22025002755</v>
      </c>
      <c r="E1302" s="56" t="s">
        <v>1638</v>
      </c>
      <c r="F1302" s="35">
        <v>111.45</v>
      </c>
      <c r="G1302" s="56" t="s">
        <v>313</v>
      </c>
      <c r="H1302" s="56" t="s">
        <v>2774</v>
      </c>
      <c r="I1302" s="33">
        <v>220</v>
      </c>
      <c r="J1302" s="56" t="s">
        <v>356</v>
      </c>
      <c r="K1302" s="56" t="s">
        <v>356</v>
      </c>
      <c r="L1302" s="56" t="s">
        <v>367</v>
      </c>
      <c r="M1302" s="56" t="s">
        <v>458</v>
      </c>
      <c r="N1302" s="56" t="s">
        <v>429</v>
      </c>
      <c r="O1302" s="32" t="s">
        <v>310</v>
      </c>
      <c r="P1302" s="32" t="s">
        <v>265</v>
      </c>
      <c r="Q1302" s="45" t="s">
        <v>922</v>
      </c>
      <c r="R1302" s="32" t="s">
        <v>254</v>
      </c>
      <c r="S1302" s="45" t="s">
        <v>92</v>
      </c>
      <c r="T1302" s="42" t="str">
        <f>VLOOKUP(Tabla1[[#This Row],[AREA]],Hoja1!A:B,2,FALSE)</f>
        <v>03. Participación ciudadana y deportes</v>
      </c>
      <c r="U1302" s="45" t="s">
        <v>215</v>
      </c>
      <c r="V1302" s="42" t="str">
        <f>VLOOKUP(Tabla1[[#This Row],[PROGRAMA]],Hoja1!A:B,2,FALSE)</f>
        <v>9241. Participación ciudadana</v>
      </c>
      <c r="W1302" s="45">
        <v>22</v>
      </c>
      <c r="X1302" s="45">
        <v>22602</v>
      </c>
    </row>
    <row r="1303" spans="1:24" x14ac:dyDescent="0.25">
      <c r="A1303" s="33">
        <v>220250001263</v>
      </c>
      <c r="B1303" s="56" t="s">
        <v>349</v>
      </c>
      <c r="C1303" s="34">
        <v>45701</v>
      </c>
      <c r="D1303" s="33">
        <v>22025000030</v>
      </c>
      <c r="E1303" s="56" t="s">
        <v>1410</v>
      </c>
      <c r="F1303" s="35">
        <v>1040.5999999999999</v>
      </c>
      <c r="G1303" s="56" t="s">
        <v>16</v>
      </c>
      <c r="H1303" s="56" t="s">
        <v>2775</v>
      </c>
      <c r="I1303" s="33">
        <v>220</v>
      </c>
      <c r="J1303" s="56" t="s">
        <v>356</v>
      </c>
      <c r="K1303" s="56" t="s">
        <v>356</v>
      </c>
      <c r="L1303" s="56" t="s">
        <v>357</v>
      </c>
      <c r="M1303" s="56" t="s">
        <v>354</v>
      </c>
      <c r="N1303" s="56" t="s">
        <v>355</v>
      </c>
      <c r="O1303" s="32" t="s">
        <v>305</v>
      </c>
      <c r="P1303" s="32" t="s">
        <v>265</v>
      </c>
      <c r="Q1303" s="45" t="s">
        <v>922</v>
      </c>
      <c r="R1303" s="32" t="s">
        <v>254</v>
      </c>
      <c r="S1303" s="45" t="s">
        <v>93</v>
      </c>
      <c r="T1303" s="42" t="str">
        <f>VLOOKUP(Tabla1[[#This Row],[AREA]],Hoja1!A:B,2,FALSE)</f>
        <v>04. Hacienda, personal y modernización administrativa</v>
      </c>
      <c r="U1303" s="45" t="s">
        <v>209</v>
      </c>
      <c r="V1303" s="42" t="str">
        <f>VLOOKUP(Tabla1[[#This Row],[PROGRAMA]],Hoja1!A:B,2,FALSE)</f>
        <v>9204. Tecnologías de la información y comunicación</v>
      </c>
      <c r="W1303" s="45">
        <v>21</v>
      </c>
      <c r="X1303" s="45">
        <v>213</v>
      </c>
    </row>
    <row r="1304" spans="1:24" x14ac:dyDescent="0.25">
      <c r="A1304" s="33">
        <v>220250005746</v>
      </c>
      <c r="B1304" s="56" t="s">
        <v>349</v>
      </c>
      <c r="C1304" s="34">
        <v>45743</v>
      </c>
      <c r="D1304" s="33">
        <v>22025002933</v>
      </c>
      <c r="E1304" s="56" t="s">
        <v>2146</v>
      </c>
      <c r="F1304" s="35">
        <v>108.9</v>
      </c>
      <c r="G1304" s="56" t="s">
        <v>2377</v>
      </c>
      <c r="H1304" s="56" t="s">
        <v>2776</v>
      </c>
      <c r="I1304" s="33">
        <v>220</v>
      </c>
      <c r="J1304" s="56" t="s">
        <v>356</v>
      </c>
      <c r="K1304" s="56" t="s">
        <v>356</v>
      </c>
      <c r="L1304" s="56" t="s">
        <v>357</v>
      </c>
      <c r="M1304" s="56" t="s">
        <v>458</v>
      </c>
      <c r="N1304" s="56" t="s">
        <v>429</v>
      </c>
      <c r="O1304" s="32" t="s">
        <v>310</v>
      </c>
      <c r="P1304" s="32" t="s">
        <v>265</v>
      </c>
      <c r="Q1304" s="45" t="s">
        <v>922</v>
      </c>
      <c r="R1304" s="32" t="s">
        <v>254</v>
      </c>
      <c r="S1304" s="45" t="s">
        <v>89</v>
      </c>
      <c r="T1304" s="42" t="str">
        <f>VLOOKUP(Tabla1[[#This Row],[AREA]],Hoja1!A:B,2,FALSE)</f>
        <v>01. Alcaldía</v>
      </c>
      <c r="U1304" s="45" t="s">
        <v>212</v>
      </c>
      <c r="V1304" s="42" t="str">
        <f>VLOOKUP(Tabla1[[#This Row],[PROGRAMA]],Hoja1!A:B,2,FALSE)</f>
        <v>9207. Gobierno y relaciones</v>
      </c>
      <c r="W1304" s="45">
        <v>22</v>
      </c>
      <c r="X1304" s="45">
        <v>22699</v>
      </c>
    </row>
    <row r="1305" spans="1:24" x14ac:dyDescent="0.25">
      <c r="A1305" s="33">
        <v>220249000907</v>
      </c>
      <c r="B1305" s="56" t="s">
        <v>349</v>
      </c>
      <c r="C1305" s="34">
        <v>45658</v>
      </c>
      <c r="D1305" s="33">
        <v>22025002114</v>
      </c>
      <c r="E1305" s="56" t="s">
        <v>1346</v>
      </c>
      <c r="F1305" s="35">
        <v>106.2</v>
      </c>
      <c r="G1305" s="56" t="s">
        <v>14</v>
      </c>
      <c r="H1305" s="56" t="s">
        <v>2777</v>
      </c>
      <c r="I1305" s="33">
        <v>220</v>
      </c>
      <c r="J1305" s="56" t="s">
        <v>356</v>
      </c>
      <c r="K1305" s="56" t="s">
        <v>356</v>
      </c>
      <c r="L1305" s="56" t="s">
        <v>357</v>
      </c>
      <c r="M1305" s="56" t="s">
        <v>458</v>
      </c>
      <c r="N1305" s="56" t="s">
        <v>429</v>
      </c>
      <c r="O1305" s="32" t="s">
        <v>310</v>
      </c>
      <c r="P1305" s="32" t="s">
        <v>265</v>
      </c>
      <c r="Q1305" s="45" t="s">
        <v>922</v>
      </c>
      <c r="R1305" s="32" t="s">
        <v>254</v>
      </c>
      <c r="S1305" s="45" t="s">
        <v>98</v>
      </c>
      <c r="T1305" s="42" t="str">
        <f>VLOOKUP(Tabla1[[#This Row],[AREA]],Hoja1!A:B,2,FALSE)</f>
        <v>10. Personas mayores, familia y servicios sociales</v>
      </c>
      <c r="U1305" s="45" t="s">
        <v>153</v>
      </c>
      <c r="V1305" s="42" t="str">
        <f>VLOOKUP(Tabla1[[#This Row],[PROGRAMA]],Hoja1!A:B,2,FALSE)</f>
        <v>2311. Intervención social</v>
      </c>
      <c r="W1305" s="45">
        <v>21</v>
      </c>
      <c r="X1305" s="45">
        <v>213</v>
      </c>
    </row>
    <row r="1306" spans="1:24" x14ac:dyDescent="0.25">
      <c r="A1306" s="33">
        <v>220249000924</v>
      </c>
      <c r="B1306" s="56" t="s">
        <v>349</v>
      </c>
      <c r="C1306" s="34">
        <v>45658</v>
      </c>
      <c r="D1306" s="33">
        <v>22025002125</v>
      </c>
      <c r="E1306" s="56" t="s">
        <v>1397</v>
      </c>
      <c r="F1306" s="35">
        <v>106</v>
      </c>
      <c r="G1306" s="56" t="s">
        <v>14</v>
      </c>
      <c r="H1306" s="56" t="s">
        <v>2778</v>
      </c>
      <c r="I1306" s="33">
        <v>220</v>
      </c>
      <c r="J1306" s="56" t="s">
        <v>356</v>
      </c>
      <c r="K1306" s="56" t="s">
        <v>356</v>
      </c>
      <c r="L1306" s="56" t="s">
        <v>357</v>
      </c>
      <c r="M1306" s="56" t="s">
        <v>458</v>
      </c>
      <c r="N1306" s="56" t="s">
        <v>429</v>
      </c>
      <c r="O1306" s="32" t="s">
        <v>310</v>
      </c>
      <c r="P1306" s="32" t="s">
        <v>265</v>
      </c>
      <c r="Q1306" s="45" t="s">
        <v>922</v>
      </c>
      <c r="R1306" s="32" t="s">
        <v>254</v>
      </c>
      <c r="S1306" s="45" t="s">
        <v>98</v>
      </c>
      <c r="T1306" s="42" t="str">
        <f>VLOOKUP(Tabla1[[#This Row],[AREA]],Hoja1!A:B,2,FALSE)</f>
        <v>10. Personas mayores, familia y servicios sociales</v>
      </c>
      <c r="U1306" s="45" t="s">
        <v>162</v>
      </c>
      <c r="V1306" s="42" t="str">
        <f>VLOOKUP(Tabla1[[#This Row],[PROGRAMA]],Hoja1!A:B,2,FALSE)</f>
        <v>2412. Formación para el empleo</v>
      </c>
      <c r="W1306" s="45">
        <v>21</v>
      </c>
      <c r="X1306" s="45">
        <v>213</v>
      </c>
    </row>
    <row r="1307" spans="1:24" x14ac:dyDescent="0.25">
      <c r="A1307" s="33">
        <v>220250001524</v>
      </c>
      <c r="B1307" s="56" t="s">
        <v>349</v>
      </c>
      <c r="C1307" s="34">
        <v>45707</v>
      </c>
      <c r="D1307" s="33">
        <v>22025001367</v>
      </c>
      <c r="E1307" s="56" t="s">
        <v>1235</v>
      </c>
      <c r="F1307" s="35">
        <v>103</v>
      </c>
      <c r="G1307" s="56" t="s">
        <v>2779</v>
      </c>
      <c r="H1307" s="56" t="s">
        <v>2780</v>
      </c>
      <c r="I1307" s="33">
        <v>220</v>
      </c>
      <c r="J1307" s="56" t="s">
        <v>2781</v>
      </c>
      <c r="K1307" s="56" t="s">
        <v>427</v>
      </c>
      <c r="L1307" s="56" t="s">
        <v>367</v>
      </c>
      <c r="M1307" s="56" t="s">
        <v>458</v>
      </c>
      <c r="N1307" s="56" t="s">
        <v>429</v>
      </c>
      <c r="O1307" s="32" t="s">
        <v>310</v>
      </c>
      <c r="P1307" s="32" t="s">
        <v>265</v>
      </c>
      <c r="Q1307" s="45" t="s">
        <v>922</v>
      </c>
      <c r="R1307" s="32" t="s">
        <v>254</v>
      </c>
      <c r="S1307" s="45" t="s">
        <v>94</v>
      </c>
      <c r="T1307" s="42" t="str">
        <f>VLOOKUP(Tabla1[[#This Row],[AREA]],Hoja1!A:B,2,FALSE)</f>
        <v>06. Educación y cultura</v>
      </c>
      <c r="U1307" s="45" t="s">
        <v>176</v>
      </c>
      <c r="V1307" s="42" t="str">
        <f>VLOOKUP(Tabla1[[#This Row],[PROGRAMA]],Hoja1!A:B,2,FALSE)</f>
        <v>3321. Bibliotecas públicas</v>
      </c>
      <c r="W1307" s="45">
        <v>22</v>
      </c>
      <c r="X1307" s="45">
        <v>22001</v>
      </c>
    </row>
    <row r="1308" spans="1:24" x14ac:dyDescent="0.25">
      <c r="A1308" s="33">
        <v>220249000570</v>
      </c>
      <c r="B1308" s="56" t="s">
        <v>349</v>
      </c>
      <c r="C1308" s="34">
        <v>45658</v>
      </c>
      <c r="D1308" s="33">
        <v>22025001964</v>
      </c>
      <c r="E1308" s="56" t="s">
        <v>1284</v>
      </c>
      <c r="F1308" s="35">
        <v>3357.21</v>
      </c>
      <c r="G1308" s="56" t="s">
        <v>634</v>
      </c>
      <c r="H1308" s="56" t="s">
        <v>1165</v>
      </c>
      <c r="I1308" s="33">
        <v>220</v>
      </c>
      <c r="J1308" s="56" t="s">
        <v>356</v>
      </c>
      <c r="K1308" s="56" t="s">
        <v>356</v>
      </c>
      <c r="L1308" s="56" t="s">
        <v>357</v>
      </c>
      <c r="M1308" s="56" t="s">
        <v>458</v>
      </c>
      <c r="N1308" s="56" t="s">
        <v>429</v>
      </c>
      <c r="O1308" s="32" t="s">
        <v>310</v>
      </c>
      <c r="P1308" s="32" t="s">
        <v>265</v>
      </c>
      <c r="Q1308" s="45" t="s">
        <v>922</v>
      </c>
      <c r="R1308" s="32" t="s">
        <v>254</v>
      </c>
      <c r="S1308" s="45" t="s">
        <v>97</v>
      </c>
      <c r="T1308" s="42" t="str">
        <f>VLOOKUP(Tabla1[[#This Row],[AREA]],Hoja1!A:B,2,FALSE)</f>
        <v>09. Turismo, eventos y marca ciudad</v>
      </c>
      <c r="U1308" s="45" t="s">
        <v>199</v>
      </c>
      <c r="V1308" s="42" t="str">
        <f>VLOOKUP(Tabla1[[#This Row],[PROGRAMA]],Hoja1!A:B,2,FALSE)</f>
        <v>4321. Turismo</v>
      </c>
      <c r="W1308" s="45">
        <v>22</v>
      </c>
      <c r="X1308" s="45">
        <v>22799</v>
      </c>
    </row>
    <row r="1309" spans="1:24" x14ac:dyDescent="0.25">
      <c r="A1309" s="33">
        <v>220250005769</v>
      </c>
      <c r="B1309" s="56" t="s">
        <v>349</v>
      </c>
      <c r="C1309" s="34">
        <v>45743</v>
      </c>
      <c r="D1309" s="33">
        <v>22025002764</v>
      </c>
      <c r="E1309" s="56" t="s">
        <v>2066</v>
      </c>
      <c r="F1309" s="35">
        <v>984.83</v>
      </c>
      <c r="G1309" s="56" t="s">
        <v>480</v>
      </c>
      <c r="H1309" s="56" t="s">
        <v>2783</v>
      </c>
      <c r="I1309" s="33">
        <v>220</v>
      </c>
      <c r="J1309" s="56" t="s">
        <v>352</v>
      </c>
      <c r="K1309" s="56" t="s">
        <v>352</v>
      </c>
      <c r="L1309" s="56" t="s">
        <v>367</v>
      </c>
      <c r="M1309" s="56" t="s">
        <v>354</v>
      </c>
      <c r="N1309" s="56" t="s">
        <v>355</v>
      </c>
      <c r="O1309" s="32" t="s">
        <v>305</v>
      </c>
      <c r="P1309" s="32" t="s">
        <v>265</v>
      </c>
      <c r="Q1309" s="45" t="s">
        <v>922</v>
      </c>
      <c r="R1309" s="32" t="s">
        <v>254</v>
      </c>
      <c r="S1309" s="45" t="s">
        <v>95</v>
      </c>
      <c r="T1309" s="42" t="str">
        <f>VLOOKUP(Tabla1[[#This Row],[AREA]],Hoja1!A:B,2,FALSE)</f>
        <v>07. Medio ambiente</v>
      </c>
      <c r="U1309" s="45" t="s">
        <v>147</v>
      </c>
      <c r="V1309" s="42" t="str">
        <f>VLOOKUP(Tabla1[[#This Row],[PROGRAMA]],Hoja1!A:B,2,FALSE)</f>
        <v>1701. Dirección del área de medio ambiente</v>
      </c>
      <c r="W1309" s="45">
        <v>22</v>
      </c>
      <c r="X1309" s="45">
        <v>22102</v>
      </c>
    </row>
    <row r="1310" spans="1:24" x14ac:dyDescent="0.25">
      <c r="A1310" s="33">
        <v>220250001227</v>
      </c>
      <c r="B1310" s="56" t="s">
        <v>349</v>
      </c>
      <c r="C1310" s="34">
        <v>45700</v>
      </c>
      <c r="D1310" s="33">
        <v>22025001110</v>
      </c>
      <c r="E1310" s="56" t="s">
        <v>1235</v>
      </c>
      <c r="F1310" s="35">
        <v>101.98</v>
      </c>
      <c r="G1310" s="56" t="s">
        <v>1074</v>
      </c>
      <c r="H1310" s="56" t="s">
        <v>2784</v>
      </c>
      <c r="I1310" s="33">
        <v>220</v>
      </c>
      <c r="J1310" s="56" t="s">
        <v>410</v>
      </c>
      <c r="K1310" s="56" t="s">
        <v>410</v>
      </c>
      <c r="L1310" s="56" t="s">
        <v>367</v>
      </c>
      <c r="M1310" s="56" t="s">
        <v>458</v>
      </c>
      <c r="N1310" s="56" t="s">
        <v>429</v>
      </c>
      <c r="O1310" s="32" t="s">
        <v>310</v>
      </c>
      <c r="P1310" s="32" t="s">
        <v>265</v>
      </c>
      <c r="Q1310" s="45" t="s">
        <v>922</v>
      </c>
      <c r="R1310" s="32" t="s">
        <v>254</v>
      </c>
      <c r="S1310" s="45" t="s">
        <v>94</v>
      </c>
      <c r="T1310" s="42" t="str">
        <f>VLOOKUP(Tabla1[[#This Row],[AREA]],Hoja1!A:B,2,FALSE)</f>
        <v>06. Educación y cultura</v>
      </c>
      <c r="U1310" s="45" t="s">
        <v>176</v>
      </c>
      <c r="V1310" s="42" t="str">
        <f>VLOOKUP(Tabla1[[#This Row],[PROGRAMA]],Hoja1!A:B,2,FALSE)</f>
        <v>3321. Bibliotecas públicas</v>
      </c>
      <c r="W1310" s="45">
        <v>22</v>
      </c>
      <c r="X1310" s="45">
        <v>22001</v>
      </c>
    </row>
    <row r="1311" spans="1:24" x14ac:dyDescent="0.25">
      <c r="A1311" s="33">
        <v>220250001713</v>
      </c>
      <c r="B1311" s="56" t="s">
        <v>349</v>
      </c>
      <c r="C1311" s="34">
        <v>45716</v>
      </c>
      <c r="D1311" s="33">
        <v>22025001606</v>
      </c>
      <c r="E1311" s="56" t="s">
        <v>1902</v>
      </c>
      <c r="F1311" s="35">
        <v>101.45</v>
      </c>
      <c r="G1311" s="56" t="s">
        <v>683</v>
      </c>
      <c r="H1311" s="56" t="s">
        <v>2653</v>
      </c>
      <c r="I1311" s="33">
        <v>220</v>
      </c>
      <c r="J1311" s="56" t="s">
        <v>356</v>
      </c>
      <c r="K1311" s="56" t="s">
        <v>356</v>
      </c>
      <c r="L1311" s="56" t="s">
        <v>357</v>
      </c>
      <c r="M1311" s="56" t="s">
        <v>458</v>
      </c>
      <c r="N1311" s="56" t="s">
        <v>429</v>
      </c>
      <c r="O1311" s="32" t="s">
        <v>310</v>
      </c>
      <c r="P1311" s="32" t="s">
        <v>265</v>
      </c>
      <c r="Q1311" s="45" t="s">
        <v>922</v>
      </c>
      <c r="R1311" s="32" t="s">
        <v>254</v>
      </c>
      <c r="S1311" s="45" t="s">
        <v>98</v>
      </c>
      <c r="T1311" s="42" t="str">
        <f>VLOOKUP(Tabla1[[#This Row],[AREA]],Hoja1!A:B,2,FALSE)</f>
        <v>10. Personas mayores, familia y servicios sociales</v>
      </c>
      <c r="U1311" s="45" t="s">
        <v>155</v>
      </c>
      <c r="V1311" s="42" t="str">
        <f>VLOOKUP(Tabla1[[#This Row],[PROGRAMA]],Hoja1!A:B,2,FALSE)</f>
        <v>2312. Iniciativas sociales</v>
      </c>
      <c r="W1311" s="45">
        <v>22</v>
      </c>
      <c r="X1311" s="45">
        <v>22699</v>
      </c>
    </row>
    <row r="1312" spans="1:24" x14ac:dyDescent="0.25">
      <c r="A1312" s="33">
        <v>220250001165</v>
      </c>
      <c r="B1312" s="56" t="s">
        <v>349</v>
      </c>
      <c r="C1312" s="34">
        <v>45699</v>
      </c>
      <c r="D1312" s="33">
        <v>22025000996</v>
      </c>
      <c r="E1312" s="56" t="s">
        <v>1371</v>
      </c>
      <c r="F1312" s="35">
        <v>100</v>
      </c>
      <c r="G1312" s="56" t="s">
        <v>82</v>
      </c>
      <c r="H1312" s="56" t="s">
        <v>2785</v>
      </c>
      <c r="I1312" s="33">
        <v>220</v>
      </c>
      <c r="J1312" s="56" t="s">
        <v>356</v>
      </c>
      <c r="K1312" s="56" t="s">
        <v>356</v>
      </c>
      <c r="L1312" s="56" t="s">
        <v>367</v>
      </c>
      <c r="M1312" s="56" t="s">
        <v>458</v>
      </c>
      <c r="N1312" s="56" t="s">
        <v>429</v>
      </c>
      <c r="O1312" s="32" t="s">
        <v>310</v>
      </c>
      <c r="P1312" s="32" t="s">
        <v>265</v>
      </c>
      <c r="Q1312" s="45" t="s">
        <v>922</v>
      </c>
      <c r="R1312" s="32" t="s">
        <v>254</v>
      </c>
      <c r="S1312" s="45" t="s">
        <v>98</v>
      </c>
      <c r="T1312" s="42" t="str">
        <f>VLOOKUP(Tabla1[[#This Row],[AREA]],Hoja1!A:B,2,FALSE)</f>
        <v>10. Personas mayores, familia y servicios sociales</v>
      </c>
      <c r="U1312" s="45" t="s">
        <v>158</v>
      </c>
      <c r="V1312" s="42" t="str">
        <f>VLOOKUP(Tabla1[[#This Row],[PROGRAMA]],Hoja1!A:B,2,FALSE)</f>
        <v>2314. Centro de programas juveniles</v>
      </c>
      <c r="W1312" s="45">
        <v>22</v>
      </c>
      <c r="X1312" s="45">
        <v>22613</v>
      </c>
    </row>
    <row r="1313" spans="1:24" x14ac:dyDescent="0.25">
      <c r="A1313" s="33">
        <v>220249000053</v>
      </c>
      <c r="B1313" s="56" t="s">
        <v>349</v>
      </c>
      <c r="C1313" s="34">
        <v>45658</v>
      </c>
      <c r="D1313" s="33">
        <v>22025001828</v>
      </c>
      <c r="E1313" s="56" t="s">
        <v>1562</v>
      </c>
      <c r="F1313" s="35">
        <v>1411.7</v>
      </c>
      <c r="G1313" s="56" t="s">
        <v>286</v>
      </c>
      <c r="H1313" s="56" t="s">
        <v>2786</v>
      </c>
      <c r="I1313" s="33">
        <v>220</v>
      </c>
      <c r="J1313" s="56" t="s">
        <v>513</v>
      </c>
      <c r="K1313" s="56" t="s">
        <v>356</v>
      </c>
      <c r="L1313" s="56" t="s">
        <v>357</v>
      </c>
      <c r="M1313" s="56" t="s">
        <v>458</v>
      </c>
      <c r="N1313" s="56" t="s">
        <v>429</v>
      </c>
      <c r="O1313" s="32" t="s">
        <v>310</v>
      </c>
      <c r="P1313" s="32" t="s">
        <v>265</v>
      </c>
      <c r="Q1313" s="45" t="s">
        <v>922</v>
      </c>
      <c r="R1313" s="32" t="s">
        <v>254</v>
      </c>
      <c r="S1313" s="45" t="s">
        <v>92</v>
      </c>
      <c r="T1313" s="42" t="str">
        <f>VLOOKUP(Tabla1[[#This Row],[AREA]],Hoja1!A:B,2,FALSE)</f>
        <v>03. Participación ciudadana y deportes</v>
      </c>
      <c r="U1313" s="45" t="s">
        <v>215</v>
      </c>
      <c r="V1313" s="42" t="str">
        <f>VLOOKUP(Tabla1[[#This Row],[PROGRAMA]],Hoja1!A:B,2,FALSE)</f>
        <v>9241. Participación ciudadana</v>
      </c>
      <c r="W1313" s="45">
        <v>22</v>
      </c>
      <c r="X1313" s="45">
        <v>22799</v>
      </c>
    </row>
    <row r="1314" spans="1:24" x14ac:dyDescent="0.25">
      <c r="A1314" s="33">
        <v>220250005747</v>
      </c>
      <c r="B1314" s="56" t="s">
        <v>349</v>
      </c>
      <c r="C1314" s="34">
        <v>45743</v>
      </c>
      <c r="D1314" s="33">
        <v>22025003065</v>
      </c>
      <c r="E1314" s="56" t="s">
        <v>1203</v>
      </c>
      <c r="F1314" s="35">
        <v>99</v>
      </c>
      <c r="G1314" s="56" t="s">
        <v>283</v>
      </c>
      <c r="H1314" s="56" t="s">
        <v>2787</v>
      </c>
      <c r="I1314" s="33">
        <v>220</v>
      </c>
      <c r="J1314" s="56" t="s">
        <v>356</v>
      </c>
      <c r="K1314" s="56" t="s">
        <v>356</v>
      </c>
      <c r="L1314" s="56" t="s">
        <v>367</v>
      </c>
      <c r="M1314" s="56" t="s">
        <v>458</v>
      </c>
      <c r="N1314" s="56" t="s">
        <v>429</v>
      </c>
      <c r="O1314" s="32" t="s">
        <v>310</v>
      </c>
      <c r="P1314" s="32" t="s">
        <v>265</v>
      </c>
      <c r="Q1314" s="45" t="s">
        <v>922</v>
      </c>
      <c r="R1314" s="32" t="s">
        <v>254</v>
      </c>
      <c r="S1314" s="45" t="s">
        <v>89</v>
      </c>
      <c r="T1314" s="42" t="str">
        <f>VLOOKUP(Tabla1[[#This Row],[AREA]],Hoja1!A:B,2,FALSE)</f>
        <v>01. Alcaldía</v>
      </c>
      <c r="U1314" s="45" t="s">
        <v>212</v>
      </c>
      <c r="V1314" s="42" t="str">
        <f>VLOOKUP(Tabla1[[#This Row],[PROGRAMA]],Hoja1!A:B,2,FALSE)</f>
        <v>9207. Gobierno y relaciones</v>
      </c>
      <c r="W1314" s="45">
        <v>22</v>
      </c>
      <c r="X1314" s="45">
        <v>22001</v>
      </c>
    </row>
    <row r="1315" spans="1:24" x14ac:dyDescent="0.25">
      <c r="A1315" s="33">
        <v>220250001709</v>
      </c>
      <c r="B1315" s="56" t="s">
        <v>349</v>
      </c>
      <c r="C1315" s="34">
        <v>45716</v>
      </c>
      <c r="D1315" s="33">
        <v>22025001493</v>
      </c>
      <c r="E1315" s="56" t="s">
        <v>1462</v>
      </c>
      <c r="F1315" s="35">
        <v>91.52</v>
      </c>
      <c r="G1315" s="56" t="s">
        <v>677</v>
      </c>
      <c r="H1315" s="56" t="s">
        <v>2788</v>
      </c>
      <c r="I1315" s="33">
        <v>220</v>
      </c>
      <c r="J1315" s="56" t="s">
        <v>356</v>
      </c>
      <c r="K1315" s="56" t="s">
        <v>356</v>
      </c>
      <c r="L1315" s="56" t="s">
        <v>357</v>
      </c>
      <c r="M1315" s="56" t="s">
        <v>458</v>
      </c>
      <c r="N1315" s="56" t="s">
        <v>429</v>
      </c>
      <c r="O1315" s="32" t="s">
        <v>310</v>
      </c>
      <c r="P1315" s="32" t="s">
        <v>265</v>
      </c>
      <c r="Q1315" s="45" t="s">
        <v>922</v>
      </c>
      <c r="R1315" s="32" t="s">
        <v>254</v>
      </c>
      <c r="S1315" s="45" t="s">
        <v>98</v>
      </c>
      <c r="T1315" s="42" t="str">
        <f>VLOOKUP(Tabla1[[#This Row],[AREA]],Hoja1!A:B,2,FALSE)</f>
        <v>10. Personas mayores, familia y servicios sociales</v>
      </c>
      <c r="U1315" s="45" t="s">
        <v>153</v>
      </c>
      <c r="V1315" s="42" t="str">
        <f>VLOOKUP(Tabla1[[#This Row],[PROGRAMA]],Hoja1!A:B,2,FALSE)</f>
        <v>2311. Intervención social</v>
      </c>
      <c r="W1315" s="45">
        <v>21</v>
      </c>
      <c r="X1315" s="45">
        <v>212</v>
      </c>
    </row>
    <row r="1316" spans="1:24" x14ac:dyDescent="0.25">
      <c r="A1316" s="33">
        <v>220249000767</v>
      </c>
      <c r="B1316" s="56" t="s">
        <v>349</v>
      </c>
      <c r="C1316" s="34">
        <v>45658</v>
      </c>
      <c r="D1316" s="33">
        <v>22025002371</v>
      </c>
      <c r="E1316" s="56" t="s">
        <v>1495</v>
      </c>
      <c r="F1316" s="35">
        <v>948.79</v>
      </c>
      <c r="G1316" s="56" t="s">
        <v>2240</v>
      </c>
      <c r="H1316" s="56" t="s">
        <v>2789</v>
      </c>
      <c r="I1316" s="33">
        <v>220</v>
      </c>
      <c r="J1316" s="56" t="s">
        <v>396</v>
      </c>
      <c r="K1316" s="56" t="s">
        <v>356</v>
      </c>
      <c r="L1316" s="56" t="s">
        <v>357</v>
      </c>
      <c r="M1316" s="56" t="s">
        <v>354</v>
      </c>
      <c r="N1316" s="56" t="s">
        <v>380</v>
      </c>
      <c r="O1316" s="32" t="s">
        <v>305</v>
      </c>
      <c r="P1316" s="32" t="s">
        <v>265</v>
      </c>
      <c r="Q1316" s="45" t="s">
        <v>922</v>
      </c>
      <c r="R1316" s="32" t="s">
        <v>254</v>
      </c>
      <c r="S1316" s="45" t="s">
        <v>92</v>
      </c>
      <c r="T1316" s="42" t="str">
        <f>VLOOKUP(Tabla1[[#This Row],[AREA]],Hoja1!A:B,2,FALSE)</f>
        <v>03. Participación ciudadana y deportes</v>
      </c>
      <c r="U1316" s="45" t="s">
        <v>215</v>
      </c>
      <c r="V1316" s="42" t="str">
        <f>VLOOKUP(Tabla1[[#This Row],[PROGRAMA]],Hoja1!A:B,2,FALSE)</f>
        <v>9241. Participación ciudadana</v>
      </c>
      <c r="W1316" s="45">
        <v>21</v>
      </c>
      <c r="X1316" s="45">
        <v>213</v>
      </c>
    </row>
    <row r="1317" spans="1:24" x14ac:dyDescent="0.25">
      <c r="A1317" s="33">
        <v>220249000751</v>
      </c>
      <c r="B1317" s="56" t="s">
        <v>349</v>
      </c>
      <c r="C1317" s="34">
        <v>45658</v>
      </c>
      <c r="D1317" s="33">
        <v>22025002351</v>
      </c>
      <c r="E1317" s="56" t="s">
        <v>1346</v>
      </c>
      <c r="F1317" s="35">
        <v>849.18</v>
      </c>
      <c r="G1317" s="56" t="s">
        <v>14</v>
      </c>
      <c r="H1317" s="56" t="s">
        <v>2790</v>
      </c>
      <c r="I1317" s="33">
        <v>220</v>
      </c>
      <c r="J1317" s="56" t="s">
        <v>356</v>
      </c>
      <c r="K1317" s="56" t="s">
        <v>356</v>
      </c>
      <c r="L1317" s="56" t="s">
        <v>357</v>
      </c>
      <c r="M1317" s="56" t="s">
        <v>354</v>
      </c>
      <c r="N1317" s="56" t="s">
        <v>355</v>
      </c>
      <c r="O1317" s="32" t="s">
        <v>305</v>
      </c>
      <c r="P1317" s="32" t="s">
        <v>265</v>
      </c>
      <c r="Q1317" s="45" t="s">
        <v>922</v>
      </c>
      <c r="R1317" s="32" t="s">
        <v>254</v>
      </c>
      <c r="S1317" s="45" t="s">
        <v>98</v>
      </c>
      <c r="T1317" s="42" t="str">
        <f>VLOOKUP(Tabla1[[#This Row],[AREA]],Hoja1!A:B,2,FALSE)</f>
        <v>10. Personas mayores, familia y servicios sociales</v>
      </c>
      <c r="U1317" s="45" t="s">
        <v>153</v>
      </c>
      <c r="V1317" s="42" t="str">
        <f>VLOOKUP(Tabla1[[#This Row],[PROGRAMA]],Hoja1!A:B,2,FALSE)</f>
        <v>2311. Intervención social</v>
      </c>
      <c r="W1317" s="45">
        <v>21</v>
      </c>
      <c r="X1317" s="45">
        <v>213</v>
      </c>
    </row>
    <row r="1318" spans="1:24" x14ac:dyDescent="0.25">
      <c r="A1318" s="33">
        <v>220250001288</v>
      </c>
      <c r="B1318" s="56" t="s">
        <v>349</v>
      </c>
      <c r="C1318" s="34">
        <v>45702</v>
      </c>
      <c r="D1318" s="33">
        <v>22025001340</v>
      </c>
      <c r="E1318" s="56" t="s">
        <v>1203</v>
      </c>
      <c r="F1318" s="35">
        <v>89</v>
      </c>
      <c r="G1318" s="56" t="s">
        <v>315</v>
      </c>
      <c r="H1318" s="56" t="s">
        <v>2791</v>
      </c>
      <c r="I1318" s="33">
        <v>220</v>
      </c>
      <c r="J1318" s="56" t="s">
        <v>520</v>
      </c>
      <c r="K1318" s="56" t="s">
        <v>352</v>
      </c>
      <c r="L1318" s="56" t="s">
        <v>357</v>
      </c>
      <c r="M1318" s="56" t="s">
        <v>458</v>
      </c>
      <c r="N1318" s="56" t="s">
        <v>429</v>
      </c>
      <c r="O1318" s="32" t="s">
        <v>310</v>
      </c>
      <c r="P1318" s="32" t="s">
        <v>265</v>
      </c>
      <c r="Q1318" s="45" t="s">
        <v>922</v>
      </c>
      <c r="R1318" s="32" t="s">
        <v>254</v>
      </c>
      <c r="S1318" s="45" t="s">
        <v>89</v>
      </c>
      <c r="T1318" s="42" t="str">
        <f>VLOOKUP(Tabla1[[#This Row],[AREA]],Hoja1!A:B,2,FALSE)</f>
        <v>01. Alcaldía</v>
      </c>
      <c r="U1318" s="45" t="s">
        <v>212</v>
      </c>
      <c r="V1318" s="42" t="str">
        <f>VLOOKUP(Tabla1[[#This Row],[PROGRAMA]],Hoja1!A:B,2,FALSE)</f>
        <v>9207. Gobierno y relaciones</v>
      </c>
      <c r="W1318" s="45">
        <v>22</v>
      </c>
      <c r="X1318" s="45">
        <v>22001</v>
      </c>
    </row>
    <row r="1319" spans="1:24" x14ac:dyDescent="0.25">
      <c r="A1319" s="33">
        <v>220250001192</v>
      </c>
      <c r="B1319" s="56" t="s">
        <v>349</v>
      </c>
      <c r="C1319" s="34">
        <v>45699</v>
      </c>
      <c r="D1319" s="33">
        <v>22025000926</v>
      </c>
      <c r="E1319" s="56" t="s">
        <v>1623</v>
      </c>
      <c r="F1319" s="35">
        <v>85.6</v>
      </c>
      <c r="G1319" s="56" t="s">
        <v>689</v>
      </c>
      <c r="H1319" s="56" t="s">
        <v>2792</v>
      </c>
      <c r="I1319" s="33">
        <v>220</v>
      </c>
      <c r="J1319" s="56" t="s">
        <v>356</v>
      </c>
      <c r="K1319" s="56" t="s">
        <v>356</v>
      </c>
      <c r="L1319" s="56" t="s">
        <v>367</v>
      </c>
      <c r="M1319" s="56" t="s">
        <v>458</v>
      </c>
      <c r="N1319" s="56" t="s">
        <v>429</v>
      </c>
      <c r="O1319" s="32" t="s">
        <v>310</v>
      </c>
      <c r="P1319" s="32" t="s">
        <v>265</v>
      </c>
      <c r="Q1319" s="45" t="s">
        <v>922</v>
      </c>
      <c r="R1319" s="32" t="s">
        <v>254</v>
      </c>
      <c r="S1319" s="45" t="s">
        <v>291</v>
      </c>
      <c r="T1319" s="42" t="str">
        <f>VLOOKUP(Tabla1[[#This Row],[AREA]],Hoja1!A:B,2,FALSE)</f>
        <v>11. Salud pública y seguridad ciudadana</v>
      </c>
      <c r="U1319" s="45" t="s">
        <v>135</v>
      </c>
      <c r="V1319" s="42" t="str">
        <f>VLOOKUP(Tabla1[[#This Row],[PROGRAMA]],Hoja1!A:B,2,FALSE)</f>
        <v>1361. Prevención y extinción de incencios</v>
      </c>
      <c r="W1319" s="45">
        <v>22</v>
      </c>
      <c r="X1319" s="45">
        <v>22199</v>
      </c>
    </row>
    <row r="1320" spans="1:24" x14ac:dyDescent="0.25">
      <c r="A1320" s="33">
        <v>220249000522</v>
      </c>
      <c r="B1320" s="56" t="s">
        <v>349</v>
      </c>
      <c r="C1320" s="34">
        <v>45658</v>
      </c>
      <c r="D1320" s="33">
        <v>22025002293</v>
      </c>
      <c r="E1320" s="56" t="s">
        <v>1455</v>
      </c>
      <c r="F1320" s="35">
        <v>950.4</v>
      </c>
      <c r="G1320" s="56" t="s">
        <v>272</v>
      </c>
      <c r="H1320" s="56" t="s">
        <v>1136</v>
      </c>
      <c r="I1320" s="33">
        <v>220</v>
      </c>
      <c r="J1320" s="56" t="s">
        <v>615</v>
      </c>
      <c r="K1320" s="56" t="s">
        <v>356</v>
      </c>
      <c r="L1320" s="56" t="s">
        <v>367</v>
      </c>
      <c r="M1320" s="56" t="s">
        <v>354</v>
      </c>
      <c r="N1320" s="56" t="s">
        <v>355</v>
      </c>
      <c r="O1320" s="32" t="s">
        <v>305</v>
      </c>
      <c r="P1320" s="32" t="s">
        <v>265</v>
      </c>
      <c r="Q1320" s="45" t="s">
        <v>922</v>
      </c>
      <c r="R1320" s="32" t="s">
        <v>254</v>
      </c>
      <c r="S1320" s="45" t="s">
        <v>95</v>
      </c>
      <c r="T1320" s="42" t="str">
        <f>VLOOKUP(Tabla1[[#This Row],[AREA]],Hoja1!A:B,2,FALSE)</f>
        <v>07. Medio ambiente</v>
      </c>
      <c r="U1320" s="45" t="s">
        <v>151</v>
      </c>
      <c r="V1320" s="42" t="str">
        <f>VLOOKUP(Tabla1[[#This Row],[PROGRAMA]],Hoja1!A:B,2,FALSE)</f>
        <v>1721. Protección del medio ambiente</v>
      </c>
      <c r="W1320" s="45">
        <v>22</v>
      </c>
      <c r="X1320" s="45">
        <v>22799</v>
      </c>
    </row>
    <row r="1321" spans="1:24" x14ac:dyDescent="0.25">
      <c r="A1321" s="33">
        <v>220249000597</v>
      </c>
      <c r="B1321" s="56" t="s">
        <v>349</v>
      </c>
      <c r="C1321" s="34">
        <v>45658</v>
      </c>
      <c r="D1321" s="33">
        <v>22025002298</v>
      </c>
      <c r="E1321" s="56" t="s">
        <v>2138</v>
      </c>
      <c r="F1321" s="35">
        <v>7771.73</v>
      </c>
      <c r="G1321" s="56" t="s">
        <v>1122</v>
      </c>
      <c r="H1321" s="56" t="s">
        <v>2794</v>
      </c>
      <c r="I1321" s="33">
        <v>220</v>
      </c>
      <c r="J1321" s="56" t="s">
        <v>1123</v>
      </c>
      <c r="K1321" s="56" t="s">
        <v>641</v>
      </c>
      <c r="L1321" s="56" t="s">
        <v>357</v>
      </c>
      <c r="M1321" s="56" t="s">
        <v>354</v>
      </c>
      <c r="N1321" s="56" t="s">
        <v>355</v>
      </c>
      <c r="O1321" s="32" t="s">
        <v>305</v>
      </c>
      <c r="P1321" s="32" t="s">
        <v>265</v>
      </c>
      <c r="Q1321" s="45" t="s">
        <v>922</v>
      </c>
      <c r="R1321" s="32" t="s">
        <v>254</v>
      </c>
      <c r="S1321" s="45" t="s">
        <v>290</v>
      </c>
      <c r="T1321" s="42" t="str">
        <f>VLOOKUP(Tabla1[[#This Row],[AREA]],Hoja1!A:B,2,FALSE)</f>
        <v>05. Comercio, mercados y consumo</v>
      </c>
      <c r="U1321" s="45" t="s">
        <v>197</v>
      </c>
      <c r="V1321" s="42" t="str">
        <f>VLOOKUP(Tabla1[[#This Row],[PROGRAMA]],Hoja1!A:B,2,FALSE)</f>
        <v>4312. Mercados</v>
      </c>
      <c r="W1321" s="45">
        <v>22</v>
      </c>
      <c r="X1321" s="45">
        <v>22799</v>
      </c>
    </row>
    <row r="1322" spans="1:24" x14ac:dyDescent="0.25">
      <c r="A1322" s="33">
        <v>220250001115</v>
      </c>
      <c r="B1322" s="56" t="s">
        <v>349</v>
      </c>
      <c r="C1322" s="34">
        <v>45698</v>
      </c>
      <c r="D1322" s="33">
        <v>22025001061</v>
      </c>
      <c r="E1322" s="56" t="s">
        <v>1439</v>
      </c>
      <c r="F1322" s="35">
        <v>85.26</v>
      </c>
      <c r="G1322" s="56" t="s">
        <v>273</v>
      </c>
      <c r="H1322" s="56" t="s">
        <v>2795</v>
      </c>
      <c r="I1322" s="33">
        <v>220</v>
      </c>
      <c r="J1322" s="56" t="s">
        <v>356</v>
      </c>
      <c r="K1322" s="56" t="s">
        <v>356</v>
      </c>
      <c r="L1322" s="56" t="s">
        <v>357</v>
      </c>
      <c r="M1322" s="56" t="s">
        <v>458</v>
      </c>
      <c r="N1322" s="56" t="s">
        <v>429</v>
      </c>
      <c r="O1322" s="32" t="s">
        <v>310</v>
      </c>
      <c r="P1322" s="32" t="s">
        <v>265</v>
      </c>
      <c r="Q1322" s="45" t="s">
        <v>922</v>
      </c>
      <c r="R1322" s="32" t="s">
        <v>254</v>
      </c>
      <c r="S1322" s="45" t="s">
        <v>89</v>
      </c>
      <c r="T1322" s="42" t="str">
        <f>VLOOKUP(Tabla1[[#This Row],[AREA]],Hoja1!A:B,2,FALSE)</f>
        <v>01. Alcaldía</v>
      </c>
      <c r="U1322" s="45" t="s">
        <v>211</v>
      </c>
      <c r="V1322" s="42" t="str">
        <f>VLOOKUP(Tabla1[[#This Row],[PROGRAMA]],Hoja1!A:B,2,FALSE)</f>
        <v>9206. Archivo municipal</v>
      </c>
      <c r="W1322" s="45">
        <v>21</v>
      </c>
      <c r="X1322" s="45">
        <v>213</v>
      </c>
    </row>
    <row r="1323" spans="1:24" x14ac:dyDescent="0.25">
      <c r="A1323" s="33">
        <v>220249000031</v>
      </c>
      <c r="B1323" s="56" t="s">
        <v>349</v>
      </c>
      <c r="C1323" s="34">
        <v>45658</v>
      </c>
      <c r="D1323" s="33">
        <v>22025001823</v>
      </c>
      <c r="E1323" s="56" t="s">
        <v>2772</v>
      </c>
      <c r="F1323" s="35">
        <v>81.069999999999993</v>
      </c>
      <c r="G1323" s="56" t="s">
        <v>734</v>
      </c>
      <c r="H1323" s="56" t="s">
        <v>2796</v>
      </c>
      <c r="I1323" s="33">
        <v>220</v>
      </c>
      <c r="J1323" s="56" t="s">
        <v>735</v>
      </c>
      <c r="K1323" s="56" t="s">
        <v>395</v>
      </c>
      <c r="L1323" s="56" t="s">
        <v>367</v>
      </c>
      <c r="M1323" s="56" t="s">
        <v>458</v>
      </c>
      <c r="N1323" s="56" t="s">
        <v>429</v>
      </c>
      <c r="O1323" s="32" t="s">
        <v>310</v>
      </c>
      <c r="P1323" s="32" t="s">
        <v>265</v>
      </c>
      <c r="Q1323" s="45" t="s">
        <v>922</v>
      </c>
      <c r="R1323" s="32" t="s">
        <v>254</v>
      </c>
      <c r="S1323" s="45" t="s">
        <v>96</v>
      </c>
      <c r="T1323" s="42" t="str">
        <f>VLOOKUP(Tabla1[[#This Row],[AREA]],Hoja1!A:B,2,FALSE)</f>
        <v>08. Tráfico y movilidad</v>
      </c>
      <c r="U1323" s="45" t="s">
        <v>128</v>
      </c>
      <c r="V1323" s="42" t="str">
        <f>VLOOKUP(Tabla1[[#This Row],[PROGRAMA]],Hoja1!A:B,2,FALSE)</f>
        <v>1301. Dirección del área de tráfico y movilidad</v>
      </c>
      <c r="W1323" s="45">
        <v>22</v>
      </c>
      <c r="X1323" s="45">
        <v>22699</v>
      </c>
    </row>
    <row r="1324" spans="1:24" x14ac:dyDescent="0.25">
      <c r="A1324" s="33">
        <v>220249000770</v>
      </c>
      <c r="B1324" s="56" t="s">
        <v>349</v>
      </c>
      <c r="C1324" s="34">
        <v>45658</v>
      </c>
      <c r="D1324" s="33">
        <v>22025002374</v>
      </c>
      <c r="E1324" s="56" t="s">
        <v>1355</v>
      </c>
      <c r="F1324" s="35">
        <v>583.87</v>
      </c>
      <c r="G1324" s="56" t="s">
        <v>2240</v>
      </c>
      <c r="H1324" s="56" t="s">
        <v>2797</v>
      </c>
      <c r="I1324" s="33">
        <v>220</v>
      </c>
      <c r="J1324" s="56" t="s">
        <v>396</v>
      </c>
      <c r="K1324" s="56" t="s">
        <v>356</v>
      </c>
      <c r="L1324" s="56" t="s">
        <v>357</v>
      </c>
      <c r="M1324" s="56" t="s">
        <v>354</v>
      </c>
      <c r="N1324" s="56" t="s">
        <v>355</v>
      </c>
      <c r="O1324" s="32" t="s">
        <v>305</v>
      </c>
      <c r="P1324" s="32" t="s">
        <v>265</v>
      </c>
      <c r="Q1324" s="45" t="s">
        <v>922</v>
      </c>
      <c r="R1324" s="32" t="s">
        <v>254</v>
      </c>
      <c r="S1324" s="45" t="s">
        <v>98</v>
      </c>
      <c r="T1324" s="42" t="str">
        <f>VLOOKUP(Tabla1[[#This Row],[AREA]],Hoja1!A:B,2,FALSE)</f>
        <v>10. Personas mayores, familia y servicios sociales</v>
      </c>
      <c r="U1324" s="45" t="s">
        <v>155</v>
      </c>
      <c r="V1324" s="42" t="str">
        <f>VLOOKUP(Tabla1[[#This Row],[PROGRAMA]],Hoja1!A:B,2,FALSE)</f>
        <v>2312. Iniciativas sociales</v>
      </c>
      <c r="W1324" s="45">
        <v>21</v>
      </c>
      <c r="X1324" s="45">
        <v>213</v>
      </c>
    </row>
    <row r="1325" spans="1:24" x14ac:dyDescent="0.25">
      <c r="A1325" s="33">
        <v>220239000168</v>
      </c>
      <c r="B1325" s="56" t="s">
        <v>349</v>
      </c>
      <c r="C1325" s="34">
        <v>45658</v>
      </c>
      <c r="D1325" s="33">
        <v>22025001632</v>
      </c>
      <c r="E1325" s="56" t="s">
        <v>1261</v>
      </c>
      <c r="F1325" s="35">
        <v>1669.8</v>
      </c>
      <c r="G1325" s="56" t="s">
        <v>287</v>
      </c>
      <c r="H1325" s="56" t="s">
        <v>890</v>
      </c>
      <c r="I1325" s="33">
        <v>220</v>
      </c>
      <c r="J1325" s="56" t="s">
        <v>356</v>
      </c>
      <c r="K1325" s="56" t="s">
        <v>356</v>
      </c>
      <c r="L1325" s="56" t="s">
        <v>357</v>
      </c>
      <c r="M1325" s="56" t="s">
        <v>354</v>
      </c>
      <c r="N1325" s="56" t="s">
        <v>380</v>
      </c>
      <c r="O1325" s="32" t="s">
        <v>305</v>
      </c>
      <c r="P1325" s="32" t="s">
        <v>265</v>
      </c>
      <c r="Q1325" s="45" t="s">
        <v>922</v>
      </c>
      <c r="R1325" s="32" t="s">
        <v>254</v>
      </c>
      <c r="S1325" s="45" t="s">
        <v>92</v>
      </c>
      <c r="T1325" s="42" t="str">
        <f>VLOOKUP(Tabla1[[#This Row],[AREA]],Hoja1!A:B,2,FALSE)</f>
        <v>03. Participación ciudadana y deportes</v>
      </c>
      <c r="U1325" s="45" t="s">
        <v>215</v>
      </c>
      <c r="V1325" s="42" t="str">
        <f>VLOOKUP(Tabla1[[#This Row],[PROGRAMA]],Hoja1!A:B,2,FALSE)</f>
        <v>9241. Participación ciudadana</v>
      </c>
      <c r="W1325" s="45">
        <v>22</v>
      </c>
      <c r="X1325" s="45">
        <v>22700</v>
      </c>
    </row>
    <row r="1326" spans="1:24" x14ac:dyDescent="0.25">
      <c r="A1326" s="33">
        <v>220249000054</v>
      </c>
      <c r="B1326" s="56" t="s">
        <v>349</v>
      </c>
      <c r="C1326" s="34">
        <v>45658</v>
      </c>
      <c r="D1326" s="33">
        <v>22025001829</v>
      </c>
      <c r="E1326" s="56" t="s">
        <v>2066</v>
      </c>
      <c r="F1326" s="35">
        <v>4954.96</v>
      </c>
      <c r="G1326" s="56" t="s">
        <v>480</v>
      </c>
      <c r="H1326" s="56" t="s">
        <v>2798</v>
      </c>
      <c r="I1326" s="33">
        <v>220</v>
      </c>
      <c r="J1326" s="56" t="s">
        <v>352</v>
      </c>
      <c r="K1326" s="56" t="s">
        <v>352</v>
      </c>
      <c r="L1326" s="56" t="s">
        <v>420</v>
      </c>
      <c r="M1326" s="56" t="s">
        <v>354</v>
      </c>
      <c r="N1326" s="56" t="s">
        <v>355</v>
      </c>
      <c r="O1326" s="32" t="s">
        <v>305</v>
      </c>
      <c r="P1326" s="32" t="s">
        <v>265</v>
      </c>
      <c r="Q1326" s="45" t="s">
        <v>922</v>
      </c>
      <c r="R1326" s="32" t="s">
        <v>254</v>
      </c>
      <c r="S1326" s="45" t="s">
        <v>95</v>
      </c>
      <c r="T1326" s="42" t="str">
        <f>VLOOKUP(Tabla1[[#This Row],[AREA]],Hoja1!A:B,2,FALSE)</f>
        <v>07. Medio ambiente</v>
      </c>
      <c r="U1326" s="45" t="s">
        <v>147</v>
      </c>
      <c r="V1326" s="42" t="str">
        <f>VLOOKUP(Tabla1[[#This Row],[PROGRAMA]],Hoja1!A:B,2,FALSE)</f>
        <v>1701. Dirección del área de medio ambiente</v>
      </c>
      <c r="W1326" s="45">
        <v>22</v>
      </c>
      <c r="X1326" s="45">
        <v>22102</v>
      </c>
    </row>
    <row r="1327" spans="1:24" x14ac:dyDescent="0.25">
      <c r="A1327" s="33">
        <v>220239000075</v>
      </c>
      <c r="B1327" s="56" t="s">
        <v>349</v>
      </c>
      <c r="C1327" s="34">
        <v>45658</v>
      </c>
      <c r="D1327" s="33">
        <v>22025001616</v>
      </c>
      <c r="E1327" s="56" t="s">
        <v>2067</v>
      </c>
      <c r="F1327" s="35">
        <v>511.9</v>
      </c>
      <c r="G1327" s="56" t="s">
        <v>670</v>
      </c>
      <c r="H1327" s="56" t="s">
        <v>2799</v>
      </c>
      <c r="I1327" s="33">
        <v>220</v>
      </c>
      <c r="J1327" s="56" t="s">
        <v>356</v>
      </c>
      <c r="K1327" s="56" t="s">
        <v>356</v>
      </c>
      <c r="L1327" s="56" t="s">
        <v>357</v>
      </c>
      <c r="M1327" s="56" t="s">
        <v>354</v>
      </c>
      <c r="N1327" s="56" t="s">
        <v>355</v>
      </c>
      <c r="O1327" s="32" t="s">
        <v>305</v>
      </c>
      <c r="P1327" s="32" t="s">
        <v>265</v>
      </c>
      <c r="Q1327" s="45" t="s">
        <v>922</v>
      </c>
      <c r="R1327" s="32" t="s">
        <v>254</v>
      </c>
      <c r="S1327" s="45" t="s">
        <v>97</v>
      </c>
      <c r="T1327" s="42" t="str">
        <f>VLOOKUP(Tabla1[[#This Row],[AREA]],Hoja1!A:B,2,FALSE)</f>
        <v>09. Turismo, eventos y marca ciudad</v>
      </c>
      <c r="U1327" s="45" t="s">
        <v>920</v>
      </c>
      <c r="V1327" s="42" t="str">
        <f>VLOOKUP(Tabla1[[#This Row],[PROGRAMA]],Hoja1!A:B,2,FALSE)</f>
        <v>4332. Dirección del área de turismo, eventos y marca ciudad</v>
      </c>
      <c r="W1327" s="45">
        <v>22</v>
      </c>
      <c r="X1327" s="45">
        <v>22799</v>
      </c>
    </row>
    <row r="1328" spans="1:24" x14ac:dyDescent="0.25">
      <c r="A1328" s="33">
        <v>220249000657</v>
      </c>
      <c r="B1328" s="56" t="s">
        <v>349</v>
      </c>
      <c r="C1328" s="34">
        <v>45658</v>
      </c>
      <c r="D1328" s="33">
        <v>22025001992</v>
      </c>
      <c r="E1328" s="56" t="s">
        <v>1414</v>
      </c>
      <c r="F1328" s="35">
        <v>478.23</v>
      </c>
      <c r="G1328" s="56" t="s">
        <v>14</v>
      </c>
      <c r="H1328" s="56" t="s">
        <v>2802</v>
      </c>
      <c r="I1328" s="33">
        <v>220</v>
      </c>
      <c r="J1328" s="56" t="s">
        <v>356</v>
      </c>
      <c r="K1328" s="56" t="s">
        <v>356</v>
      </c>
      <c r="L1328" s="56" t="s">
        <v>357</v>
      </c>
      <c r="M1328" s="56" t="s">
        <v>354</v>
      </c>
      <c r="N1328" s="56" t="s">
        <v>355</v>
      </c>
      <c r="O1328" s="32" t="s">
        <v>305</v>
      </c>
      <c r="P1328" s="32" t="s">
        <v>265</v>
      </c>
      <c r="Q1328" s="45" t="s">
        <v>922</v>
      </c>
      <c r="R1328" s="32" t="s">
        <v>254</v>
      </c>
      <c r="S1328" s="45" t="s">
        <v>291</v>
      </c>
      <c r="T1328" s="42" t="str">
        <f>VLOOKUP(Tabla1[[#This Row],[AREA]],Hoja1!A:B,2,FALSE)</f>
        <v>11. Salud pública y seguridad ciudadana</v>
      </c>
      <c r="U1328" s="45" t="s">
        <v>141</v>
      </c>
      <c r="V1328" s="42" t="str">
        <f>VLOOKUP(Tabla1[[#This Row],[PROGRAMA]],Hoja1!A:B,2,FALSE)</f>
        <v>1621. Recogida de residuos</v>
      </c>
      <c r="W1328" s="45">
        <v>21</v>
      </c>
      <c r="X1328" s="45">
        <v>213</v>
      </c>
    </row>
    <row r="1329" spans="1:24" x14ac:dyDescent="0.25">
      <c r="A1329" s="33">
        <v>220249000754</v>
      </c>
      <c r="B1329" s="56" t="s">
        <v>349</v>
      </c>
      <c r="C1329" s="34">
        <v>45658</v>
      </c>
      <c r="D1329" s="33">
        <v>22025002354</v>
      </c>
      <c r="E1329" s="56" t="s">
        <v>1617</v>
      </c>
      <c r="F1329" s="35">
        <v>478.23</v>
      </c>
      <c r="G1329" s="56" t="s">
        <v>14</v>
      </c>
      <c r="H1329" s="56" t="s">
        <v>2803</v>
      </c>
      <c r="I1329" s="33">
        <v>220</v>
      </c>
      <c r="J1329" s="56" t="s">
        <v>356</v>
      </c>
      <c r="K1329" s="56" t="s">
        <v>356</v>
      </c>
      <c r="L1329" s="56" t="s">
        <v>357</v>
      </c>
      <c r="M1329" s="56" t="s">
        <v>354</v>
      </c>
      <c r="N1329" s="56" t="s">
        <v>380</v>
      </c>
      <c r="O1329" s="32" t="s">
        <v>305</v>
      </c>
      <c r="P1329" s="32" t="s">
        <v>265</v>
      </c>
      <c r="Q1329" s="45" t="s">
        <v>922</v>
      </c>
      <c r="R1329" s="32" t="s">
        <v>254</v>
      </c>
      <c r="S1329" s="45" t="s">
        <v>89</v>
      </c>
      <c r="T1329" s="42" t="str">
        <f>VLOOKUP(Tabla1[[#This Row],[AREA]],Hoja1!A:B,2,FALSE)</f>
        <v>01. Alcaldía</v>
      </c>
      <c r="U1329" s="45" t="s">
        <v>294</v>
      </c>
      <c r="V1329" s="42" t="str">
        <f>VLOOKUP(Tabla1[[#This Row],[PROGRAMA]],Hoja1!A:B,2,FALSE)</f>
        <v>4331. Desarrollo empresarial</v>
      </c>
      <c r="W1329" s="45">
        <v>21</v>
      </c>
      <c r="X1329" s="45">
        <v>213</v>
      </c>
    </row>
    <row r="1330" spans="1:24" x14ac:dyDescent="0.25">
      <c r="A1330" s="33">
        <v>220250001161</v>
      </c>
      <c r="B1330" s="56" t="s">
        <v>349</v>
      </c>
      <c r="C1330" s="34">
        <v>45699</v>
      </c>
      <c r="D1330" s="33">
        <v>22025000777</v>
      </c>
      <c r="E1330" s="56" t="s">
        <v>1902</v>
      </c>
      <c r="F1330" s="35">
        <v>79.67</v>
      </c>
      <c r="G1330" s="56" t="s">
        <v>533</v>
      </c>
      <c r="H1330" s="56" t="s">
        <v>2804</v>
      </c>
      <c r="I1330" s="33">
        <v>220</v>
      </c>
      <c r="J1330" s="56" t="s">
        <v>356</v>
      </c>
      <c r="K1330" s="56" t="s">
        <v>356</v>
      </c>
      <c r="L1330" s="56" t="s">
        <v>357</v>
      </c>
      <c r="M1330" s="56" t="s">
        <v>458</v>
      </c>
      <c r="N1330" s="56" t="s">
        <v>429</v>
      </c>
      <c r="O1330" s="32" t="s">
        <v>310</v>
      </c>
      <c r="P1330" s="32" t="s">
        <v>265</v>
      </c>
      <c r="Q1330" s="45" t="s">
        <v>922</v>
      </c>
      <c r="R1330" s="32" t="s">
        <v>254</v>
      </c>
      <c r="S1330" s="45" t="s">
        <v>98</v>
      </c>
      <c r="T1330" s="42" t="str">
        <f>VLOOKUP(Tabla1[[#This Row],[AREA]],Hoja1!A:B,2,FALSE)</f>
        <v>10. Personas mayores, familia y servicios sociales</v>
      </c>
      <c r="U1330" s="45" t="s">
        <v>155</v>
      </c>
      <c r="V1330" s="42" t="str">
        <f>VLOOKUP(Tabla1[[#This Row],[PROGRAMA]],Hoja1!A:B,2,FALSE)</f>
        <v>2312. Iniciativas sociales</v>
      </c>
      <c r="W1330" s="45">
        <v>22</v>
      </c>
      <c r="X1330" s="45">
        <v>22699</v>
      </c>
    </row>
    <row r="1331" spans="1:24" x14ac:dyDescent="0.25">
      <c r="A1331" s="33">
        <v>220250001199</v>
      </c>
      <c r="B1331" s="56" t="s">
        <v>349</v>
      </c>
      <c r="C1331" s="34">
        <v>45699</v>
      </c>
      <c r="D1331" s="33">
        <v>22025001050</v>
      </c>
      <c r="E1331" s="56" t="s">
        <v>1417</v>
      </c>
      <c r="F1331" s="35">
        <v>79.62</v>
      </c>
      <c r="G1331" s="56" t="s">
        <v>319</v>
      </c>
      <c r="H1331" s="56" t="s">
        <v>2805</v>
      </c>
      <c r="I1331" s="33">
        <v>220</v>
      </c>
      <c r="J1331" s="56" t="s">
        <v>356</v>
      </c>
      <c r="K1331" s="56" t="s">
        <v>356</v>
      </c>
      <c r="L1331" s="56" t="s">
        <v>367</v>
      </c>
      <c r="M1331" s="56" t="s">
        <v>458</v>
      </c>
      <c r="N1331" s="56" t="s">
        <v>429</v>
      </c>
      <c r="O1331" s="32" t="s">
        <v>310</v>
      </c>
      <c r="P1331" s="32" t="s">
        <v>265</v>
      </c>
      <c r="Q1331" s="45" t="s">
        <v>922</v>
      </c>
      <c r="R1331" s="32" t="s">
        <v>254</v>
      </c>
      <c r="S1331" s="45" t="s">
        <v>291</v>
      </c>
      <c r="T1331" s="42" t="str">
        <f>VLOOKUP(Tabla1[[#This Row],[AREA]],Hoja1!A:B,2,FALSE)</f>
        <v>11. Salud pública y seguridad ciudadana</v>
      </c>
      <c r="U1331" s="45" t="s">
        <v>135</v>
      </c>
      <c r="V1331" s="42" t="str">
        <f>VLOOKUP(Tabla1[[#This Row],[PROGRAMA]],Hoja1!A:B,2,FALSE)</f>
        <v>1361. Prevención y extinción de incencios</v>
      </c>
      <c r="W1331" s="45">
        <v>21</v>
      </c>
      <c r="X1331" s="45">
        <v>213</v>
      </c>
    </row>
    <row r="1332" spans="1:24" x14ac:dyDescent="0.25">
      <c r="A1332" s="33">
        <v>220250001525</v>
      </c>
      <c r="B1332" s="56" t="s">
        <v>349</v>
      </c>
      <c r="C1332" s="34">
        <v>45707</v>
      </c>
      <c r="D1332" s="33">
        <v>22025001368</v>
      </c>
      <c r="E1332" s="56" t="s">
        <v>1235</v>
      </c>
      <c r="F1332" s="35">
        <v>75.25</v>
      </c>
      <c r="G1332" s="56" t="s">
        <v>547</v>
      </c>
      <c r="H1332" s="56" t="s">
        <v>2806</v>
      </c>
      <c r="I1332" s="33">
        <v>220</v>
      </c>
      <c r="J1332" s="56" t="s">
        <v>360</v>
      </c>
      <c r="K1332" s="56" t="s">
        <v>352</v>
      </c>
      <c r="L1332" s="56" t="s">
        <v>367</v>
      </c>
      <c r="M1332" s="56" t="s">
        <v>458</v>
      </c>
      <c r="N1332" s="56" t="s">
        <v>429</v>
      </c>
      <c r="O1332" s="32" t="s">
        <v>310</v>
      </c>
      <c r="P1332" s="32" t="s">
        <v>265</v>
      </c>
      <c r="Q1332" s="45" t="s">
        <v>922</v>
      </c>
      <c r="R1332" s="32" t="s">
        <v>254</v>
      </c>
      <c r="S1332" s="45" t="s">
        <v>94</v>
      </c>
      <c r="T1332" s="42" t="str">
        <f>VLOOKUP(Tabla1[[#This Row],[AREA]],Hoja1!A:B,2,FALSE)</f>
        <v>06. Educación y cultura</v>
      </c>
      <c r="U1332" s="45" t="s">
        <v>176</v>
      </c>
      <c r="V1332" s="42" t="str">
        <f>VLOOKUP(Tabla1[[#This Row],[PROGRAMA]],Hoja1!A:B,2,FALSE)</f>
        <v>3321. Bibliotecas públicas</v>
      </c>
      <c r="W1332" s="45">
        <v>22</v>
      </c>
      <c r="X1332" s="45">
        <v>22001</v>
      </c>
    </row>
    <row r="1333" spans="1:24" x14ac:dyDescent="0.25">
      <c r="A1333" s="33">
        <v>220250005332</v>
      </c>
      <c r="B1333" s="56" t="s">
        <v>349</v>
      </c>
      <c r="C1333" s="34">
        <v>45741</v>
      </c>
      <c r="D1333" s="33">
        <v>22025002686</v>
      </c>
      <c r="E1333" s="56" t="s">
        <v>1417</v>
      </c>
      <c r="F1333" s="35">
        <v>73.81</v>
      </c>
      <c r="G1333" s="56" t="s">
        <v>932</v>
      </c>
      <c r="H1333" s="56" t="s">
        <v>2807</v>
      </c>
      <c r="I1333" s="33">
        <v>220</v>
      </c>
      <c r="J1333" s="56" t="s">
        <v>356</v>
      </c>
      <c r="K1333" s="56" t="s">
        <v>356</v>
      </c>
      <c r="L1333" s="56" t="s">
        <v>357</v>
      </c>
      <c r="M1333" s="56" t="s">
        <v>458</v>
      </c>
      <c r="N1333" s="56" t="s">
        <v>429</v>
      </c>
      <c r="O1333" s="32" t="s">
        <v>310</v>
      </c>
      <c r="P1333" s="32" t="s">
        <v>265</v>
      </c>
      <c r="Q1333" s="45" t="s">
        <v>922</v>
      </c>
      <c r="R1333" s="32" t="s">
        <v>254</v>
      </c>
      <c r="S1333" s="45" t="s">
        <v>291</v>
      </c>
      <c r="T1333" s="42" t="str">
        <f>VLOOKUP(Tabla1[[#This Row],[AREA]],Hoja1!A:B,2,FALSE)</f>
        <v>11. Salud pública y seguridad ciudadana</v>
      </c>
      <c r="U1333" s="45" t="s">
        <v>135</v>
      </c>
      <c r="V1333" s="42" t="str">
        <f>VLOOKUP(Tabla1[[#This Row],[PROGRAMA]],Hoja1!A:B,2,FALSE)</f>
        <v>1361. Prevención y extinción de incencios</v>
      </c>
      <c r="W1333" s="45">
        <v>21</v>
      </c>
      <c r="X1333" s="45">
        <v>213</v>
      </c>
    </row>
    <row r="1334" spans="1:24" x14ac:dyDescent="0.25">
      <c r="A1334" s="33">
        <v>220250005758</v>
      </c>
      <c r="B1334" s="56" t="s">
        <v>349</v>
      </c>
      <c r="C1334" s="34">
        <v>45743</v>
      </c>
      <c r="D1334" s="33">
        <v>22025001948</v>
      </c>
      <c r="E1334" s="56" t="s">
        <v>1235</v>
      </c>
      <c r="F1334" s="35">
        <v>72.010000000000005</v>
      </c>
      <c r="G1334" s="56" t="s">
        <v>79</v>
      </c>
      <c r="H1334" s="56" t="s">
        <v>2808</v>
      </c>
      <c r="I1334" s="33">
        <v>220</v>
      </c>
      <c r="J1334" s="56" t="s">
        <v>352</v>
      </c>
      <c r="K1334" s="56" t="s">
        <v>352</v>
      </c>
      <c r="L1334" s="56" t="s">
        <v>367</v>
      </c>
      <c r="M1334" s="56" t="s">
        <v>458</v>
      </c>
      <c r="N1334" s="56" t="s">
        <v>429</v>
      </c>
      <c r="O1334" s="32" t="s">
        <v>310</v>
      </c>
      <c r="P1334" s="32" t="s">
        <v>265</v>
      </c>
      <c r="Q1334" s="45" t="s">
        <v>922</v>
      </c>
      <c r="R1334" s="32" t="s">
        <v>254</v>
      </c>
      <c r="S1334" s="45" t="s">
        <v>94</v>
      </c>
      <c r="T1334" s="42" t="str">
        <f>VLOOKUP(Tabla1[[#This Row],[AREA]],Hoja1!A:B,2,FALSE)</f>
        <v>06. Educación y cultura</v>
      </c>
      <c r="U1334" s="45" t="s">
        <v>176</v>
      </c>
      <c r="V1334" s="42" t="str">
        <f>VLOOKUP(Tabla1[[#This Row],[PROGRAMA]],Hoja1!A:B,2,FALSE)</f>
        <v>3321. Bibliotecas públicas</v>
      </c>
      <c r="W1334" s="45">
        <v>22</v>
      </c>
      <c r="X1334" s="45">
        <v>22001</v>
      </c>
    </row>
    <row r="1335" spans="1:24" x14ac:dyDescent="0.25">
      <c r="A1335" s="33">
        <v>220250001646</v>
      </c>
      <c r="B1335" s="56" t="s">
        <v>349</v>
      </c>
      <c r="C1335" s="34">
        <v>45709</v>
      </c>
      <c r="D1335" s="33">
        <v>22025001788</v>
      </c>
      <c r="E1335" s="56" t="s">
        <v>1373</v>
      </c>
      <c r="F1335" s="35">
        <v>64.569999999999993</v>
      </c>
      <c r="G1335" s="56" t="s">
        <v>635</v>
      </c>
      <c r="H1335" s="56" t="s">
        <v>2809</v>
      </c>
      <c r="I1335" s="33">
        <v>220</v>
      </c>
      <c r="J1335" s="56" t="s">
        <v>356</v>
      </c>
      <c r="K1335" s="56" t="s">
        <v>356</v>
      </c>
      <c r="L1335" s="56" t="s">
        <v>367</v>
      </c>
      <c r="M1335" s="56" t="s">
        <v>458</v>
      </c>
      <c r="N1335" s="56" t="s">
        <v>429</v>
      </c>
      <c r="O1335" s="32" t="s">
        <v>310</v>
      </c>
      <c r="P1335" s="32" t="s">
        <v>265</v>
      </c>
      <c r="Q1335" s="45" t="s">
        <v>922</v>
      </c>
      <c r="R1335" s="32" t="s">
        <v>254</v>
      </c>
      <c r="S1335" s="45" t="s">
        <v>291</v>
      </c>
      <c r="T1335" s="42" t="str">
        <f>VLOOKUP(Tabla1[[#This Row],[AREA]],Hoja1!A:B,2,FALSE)</f>
        <v>11. Salud pública y seguridad ciudadana</v>
      </c>
      <c r="U1335" s="45" t="s">
        <v>129</v>
      </c>
      <c r="V1335" s="42" t="str">
        <f>VLOOKUP(Tabla1[[#This Row],[PROGRAMA]],Hoja1!A:B,2,FALSE)</f>
        <v>1321. Policía municipal</v>
      </c>
      <c r="W1335" s="45">
        <v>22</v>
      </c>
      <c r="X1335" s="45">
        <v>22199</v>
      </c>
    </row>
    <row r="1336" spans="1:24" x14ac:dyDescent="0.25">
      <c r="A1336" s="33">
        <v>220250001198</v>
      </c>
      <c r="B1336" s="56" t="s">
        <v>349</v>
      </c>
      <c r="C1336" s="34">
        <v>45699</v>
      </c>
      <c r="D1336" s="33">
        <v>22025001049</v>
      </c>
      <c r="E1336" s="56" t="s">
        <v>1623</v>
      </c>
      <c r="F1336" s="35">
        <v>61.66</v>
      </c>
      <c r="G1336" s="56" t="s">
        <v>81</v>
      </c>
      <c r="H1336" s="56" t="s">
        <v>2810</v>
      </c>
      <c r="I1336" s="33">
        <v>220</v>
      </c>
      <c r="J1336" s="56" t="s">
        <v>356</v>
      </c>
      <c r="K1336" s="56" t="s">
        <v>356</v>
      </c>
      <c r="L1336" s="56" t="s">
        <v>367</v>
      </c>
      <c r="M1336" s="56" t="s">
        <v>458</v>
      </c>
      <c r="N1336" s="56" t="s">
        <v>429</v>
      </c>
      <c r="O1336" s="32" t="s">
        <v>310</v>
      </c>
      <c r="P1336" s="32" t="s">
        <v>265</v>
      </c>
      <c r="Q1336" s="45" t="s">
        <v>922</v>
      </c>
      <c r="R1336" s="32" t="s">
        <v>254</v>
      </c>
      <c r="S1336" s="45" t="s">
        <v>291</v>
      </c>
      <c r="T1336" s="42" t="str">
        <f>VLOOKUP(Tabla1[[#This Row],[AREA]],Hoja1!A:B,2,FALSE)</f>
        <v>11. Salud pública y seguridad ciudadana</v>
      </c>
      <c r="U1336" s="45" t="s">
        <v>135</v>
      </c>
      <c r="V1336" s="42" t="str">
        <f>VLOOKUP(Tabla1[[#This Row],[PROGRAMA]],Hoja1!A:B,2,FALSE)</f>
        <v>1361. Prevención y extinción de incencios</v>
      </c>
      <c r="W1336" s="45">
        <v>22</v>
      </c>
      <c r="X1336" s="45">
        <v>22199</v>
      </c>
    </row>
    <row r="1337" spans="1:24" x14ac:dyDescent="0.25">
      <c r="A1337" s="33">
        <v>220249000763</v>
      </c>
      <c r="B1337" s="56" t="s">
        <v>349</v>
      </c>
      <c r="C1337" s="34">
        <v>45658</v>
      </c>
      <c r="D1337" s="33">
        <v>22025002367</v>
      </c>
      <c r="E1337" s="56" t="s">
        <v>2811</v>
      </c>
      <c r="F1337" s="35">
        <v>463.71</v>
      </c>
      <c r="G1337" s="56" t="s">
        <v>32</v>
      </c>
      <c r="H1337" s="56" t="s">
        <v>2812</v>
      </c>
      <c r="I1337" s="33">
        <v>220</v>
      </c>
      <c r="J1337" s="56" t="s">
        <v>487</v>
      </c>
      <c r="K1337" s="56" t="s">
        <v>411</v>
      </c>
      <c r="L1337" s="56" t="s">
        <v>357</v>
      </c>
      <c r="M1337" s="56" t="s">
        <v>354</v>
      </c>
      <c r="N1337" s="56" t="s">
        <v>380</v>
      </c>
      <c r="O1337" s="32" t="s">
        <v>305</v>
      </c>
      <c r="P1337" s="32" t="s">
        <v>265</v>
      </c>
      <c r="Q1337" s="45" t="s">
        <v>922</v>
      </c>
      <c r="R1337" s="32" t="s">
        <v>254</v>
      </c>
      <c r="S1337" s="45" t="s">
        <v>94</v>
      </c>
      <c r="T1337" s="42" t="str">
        <f>VLOOKUP(Tabla1[[#This Row],[AREA]],Hoja1!A:B,2,FALSE)</f>
        <v>06. Educación y cultura</v>
      </c>
      <c r="U1337" s="45" t="s">
        <v>172</v>
      </c>
      <c r="V1337" s="42" t="str">
        <f>VLOOKUP(Tabla1[[#This Row],[PROGRAMA]],Hoja1!A:B,2,FALSE)</f>
        <v>3261. Servicios complementarios de educación</v>
      </c>
      <c r="W1337" s="45">
        <v>21</v>
      </c>
      <c r="X1337" s="45">
        <v>213</v>
      </c>
    </row>
    <row r="1338" spans="1:24" x14ac:dyDescent="0.25">
      <c r="A1338" s="33">
        <v>220249000752</v>
      </c>
      <c r="B1338" s="56" t="s">
        <v>349</v>
      </c>
      <c r="C1338" s="34">
        <v>45658</v>
      </c>
      <c r="D1338" s="33">
        <v>22025002352</v>
      </c>
      <c r="E1338" s="56" t="s">
        <v>1397</v>
      </c>
      <c r="F1338" s="35">
        <v>424.59</v>
      </c>
      <c r="G1338" s="56" t="s">
        <v>14</v>
      </c>
      <c r="H1338" s="56" t="s">
        <v>2813</v>
      </c>
      <c r="I1338" s="33">
        <v>220</v>
      </c>
      <c r="J1338" s="56" t="s">
        <v>356</v>
      </c>
      <c r="K1338" s="56" t="s">
        <v>356</v>
      </c>
      <c r="L1338" s="56" t="s">
        <v>357</v>
      </c>
      <c r="M1338" s="56" t="s">
        <v>354</v>
      </c>
      <c r="N1338" s="56" t="s">
        <v>355</v>
      </c>
      <c r="O1338" s="32" t="s">
        <v>305</v>
      </c>
      <c r="P1338" s="32" t="s">
        <v>265</v>
      </c>
      <c r="Q1338" s="45" t="s">
        <v>922</v>
      </c>
      <c r="R1338" s="32" t="s">
        <v>254</v>
      </c>
      <c r="S1338" s="45" t="s">
        <v>98</v>
      </c>
      <c r="T1338" s="42" t="str">
        <f>VLOOKUP(Tabla1[[#This Row],[AREA]],Hoja1!A:B,2,FALSE)</f>
        <v>10. Personas mayores, familia y servicios sociales</v>
      </c>
      <c r="U1338" s="45" t="s">
        <v>162</v>
      </c>
      <c r="V1338" s="42" t="str">
        <f>VLOOKUP(Tabla1[[#This Row],[PROGRAMA]],Hoja1!A:B,2,FALSE)</f>
        <v>2412. Formación para el empleo</v>
      </c>
      <c r="W1338" s="45">
        <v>21</v>
      </c>
      <c r="X1338" s="45">
        <v>213</v>
      </c>
    </row>
    <row r="1339" spans="1:24" x14ac:dyDescent="0.25">
      <c r="A1339" s="33">
        <v>220249000753</v>
      </c>
      <c r="B1339" s="56" t="s">
        <v>349</v>
      </c>
      <c r="C1339" s="34">
        <v>45658</v>
      </c>
      <c r="D1339" s="33">
        <v>22025002353</v>
      </c>
      <c r="E1339" s="56" t="s">
        <v>1346</v>
      </c>
      <c r="F1339" s="35">
        <v>424.59</v>
      </c>
      <c r="G1339" s="56" t="s">
        <v>14</v>
      </c>
      <c r="H1339" s="56" t="s">
        <v>2814</v>
      </c>
      <c r="I1339" s="33">
        <v>220</v>
      </c>
      <c r="J1339" s="56" t="s">
        <v>356</v>
      </c>
      <c r="K1339" s="56" t="s">
        <v>356</v>
      </c>
      <c r="L1339" s="56" t="s">
        <v>357</v>
      </c>
      <c r="M1339" s="56" t="s">
        <v>354</v>
      </c>
      <c r="N1339" s="56" t="s">
        <v>355</v>
      </c>
      <c r="O1339" s="32" t="s">
        <v>305</v>
      </c>
      <c r="P1339" s="32" t="s">
        <v>265</v>
      </c>
      <c r="Q1339" s="45" t="s">
        <v>922</v>
      </c>
      <c r="R1339" s="32" t="s">
        <v>254</v>
      </c>
      <c r="S1339" s="45" t="s">
        <v>98</v>
      </c>
      <c r="T1339" s="42" t="str">
        <f>VLOOKUP(Tabla1[[#This Row],[AREA]],Hoja1!A:B,2,FALSE)</f>
        <v>10. Personas mayores, familia y servicios sociales</v>
      </c>
      <c r="U1339" s="45" t="s">
        <v>153</v>
      </c>
      <c r="V1339" s="42" t="str">
        <f>VLOOKUP(Tabla1[[#This Row],[PROGRAMA]],Hoja1!A:B,2,FALSE)</f>
        <v>2311. Intervención social</v>
      </c>
      <c r="W1339" s="45">
        <v>21</v>
      </c>
      <c r="X1339" s="45">
        <v>213</v>
      </c>
    </row>
    <row r="1340" spans="1:24" x14ac:dyDescent="0.25">
      <c r="A1340" s="33">
        <v>220229000778</v>
      </c>
      <c r="B1340" s="56" t="s">
        <v>349</v>
      </c>
      <c r="C1340" s="34">
        <v>45658</v>
      </c>
      <c r="D1340" s="33">
        <v>22025001590</v>
      </c>
      <c r="E1340" s="56" t="s">
        <v>1455</v>
      </c>
      <c r="F1340" s="35">
        <v>410.5</v>
      </c>
      <c r="G1340" s="56" t="s">
        <v>338</v>
      </c>
      <c r="H1340" s="56" t="s">
        <v>2815</v>
      </c>
      <c r="I1340" s="33">
        <v>220</v>
      </c>
      <c r="J1340" s="56" t="s">
        <v>352</v>
      </c>
      <c r="K1340" s="56" t="s">
        <v>352</v>
      </c>
      <c r="L1340" s="56" t="s">
        <v>357</v>
      </c>
      <c r="M1340" s="56" t="s">
        <v>354</v>
      </c>
      <c r="N1340" s="56" t="s">
        <v>355</v>
      </c>
      <c r="O1340" s="32" t="s">
        <v>305</v>
      </c>
      <c r="P1340" s="32" t="s">
        <v>265</v>
      </c>
      <c r="Q1340" s="45" t="s">
        <v>922</v>
      </c>
      <c r="R1340" s="32" t="s">
        <v>254</v>
      </c>
      <c r="S1340" s="45" t="s">
        <v>95</v>
      </c>
      <c r="T1340" s="42" t="str">
        <f>VLOOKUP(Tabla1[[#This Row],[AREA]],Hoja1!A:B,2,FALSE)</f>
        <v>07. Medio ambiente</v>
      </c>
      <c r="U1340" s="45" t="s">
        <v>151</v>
      </c>
      <c r="V1340" s="42" t="str">
        <f>VLOOKUP(Tabla1[[#This Row],[PROGRAMA]],Hoja1!A:B,2,FALSE)</f>
        <v>1721. Protección del medio ambiente</v>
      </c>
      <c r="W1340" s="45">
        <v>22</v>
      </c>
      <c r="X1340" s="45">
        <v>22799</v>
      </c>
    </row>
    <row r="1341" spans="1:24" x14ac:dyDescent="0.25">
      <c r="A1341" s="33">
        <v>220250006253</v>
      </c>
      <c r="B1341" s="56" t="s">
        <v>526</v>
      </c>
      <c r="C1341" s="34">
        <v>45744</v>
      </c>
      <c r="D1341" s="33">
        <v>22025000730</v>
      </c>
      <c r="E1341" s="56" t="s">
        <v>1838</v>
      </c>
      <c r="F1341" s="35">
        <v>43.57</v>
      </c>
      <c r="G1341" s="56" t="s">
        <v>608</v>
      </c>
      <c r="H1341" s="56" t="s">
        <v>2816</v>
      </c>
      <c r="I1341" s="33">
        <v>300</v>
      </c>
      <c r="J1341" s="56" t="s">
        <v>356</v>
      </c>
      <c r="K1341" s="56" t="s">
        <v>356</v>
      </c>
      <c r="L1341" s="56" t="s">
        <v>367</v>
      </c>
      <c r="M1341" s="56" t="s">
        <v>354</v>
      </c>
      <c r="N1341" s="56" t="s">
        <v>355</v>
      </c>
      <c r="O1341" s="32" t="s">
        <v>309</v>
      </c>
      <c r="P1341" s="32" t="s">
        <v>265</v>
      </c>
      <c r="Q1341" s="45" t="s">
        <v>922</v>
      </c>
      <c r="R1341" s="32" t="s">
        <v>254</v>
      </c>
      <c r="S1341" s="45" t="s">
        <v>98</v>
      </c>
      <c r="T1341" s="42" t="str">
        <f>VLOOKUP(Tabla1[[#This Row],[AREA]],Hoja1!A:B,2,FALSE)</f>
        <v>10. Personas mayores, familia y servicios sociales</v>
      </c>
      <c r="U1341" s="45" t="s">
        <v>155</v>
      </c>
      <c r="V1341" s="42" t="str">
        <f>VLOOKUP(Tabla1[[#This Row],[PROGRAMA]],Hoja1!A:B,2,FALSE)</f>
        <v>2312. Iniciativas sociales</v>
      </c>
      <c r="W1341" s="45">
        <v>21</v>
      </c>
      <c r="X1341" s="45">
        <v>212</v>
      </c>
    </row>
    <row r="1342" spans="1:24" x14ac:dyDescent="0.25">
      <c r="A1342" s="33">
        <v>220229000776</v>
      </c>
      <c r="B1342" s="56" t="s">
        <v>349</v>
      </c>
      <c r="C1342" s="34">
        <v>45658</v>
      </c>
      <c r="D1342" s="33">
        <v>22025001588</v>
      </c>
      <c r="E1342" s="56" t="s">
        <v>1455</v>
      </c>
      <c r="F1342" s="35">
        <v>379.82</v>
      </c>
      <c r="G1342" s="56" t="s">
        <v>338</v>
      </c>
      <c r="H1342" s="56" t="s">
        <v>2817</v>
      </c>
      <c r="I1342" s="33">
        <v>220</v>
      </c>
      <c r="J1342" s="56" t="s">
        <v>352</v>
      </c>
      <c r="K1342" s="56" t="s">
        <v>352</v>
      </c>
      <c r="L1342" s="56" t="s">
        <v>357</v>
      </c>
      <c r="M1342" s="56" t="s">
        <v>354</v>
      </c>
      <c r="N1342" s="56" t="s">
        <v>355</v>
      </c>
      <c r="O1342" s="32" t="s">
        <v>305</v>
      </c>
      <c r="P1342" s="32" t="s">
        <v>265</v>
      </c>
      <c r="Q1342" s="45" t="s">
        <v>922</v>
      </c>
      <c r="R1342" s="32" t="s">
        <v>254</v>
      </c>
      <c r="S1342" s="45" t="s">
        <v>95</v>
      </c>
      <c r="T1342" s="42" t="str">
        <f>VLOOKUP(Tabla1[[#This Row],[AREA]],Hoja1!A:B,2,FALSE)</f>
        <v>07. Medio ambiente</v>
      </c>
      <c r="U1342" s="45" t="s">
        <v>151</v>
      </c>
      <c r="V1342" s="42" t="str">
        <f>VLOOKUP(Tabla1[[#This Row],[PROGRAMA]],Hoja1!A:B,2,FALSE)</f>
        <v>1721. Protección del medio ambiente</v>
      </c>
      <c r="W1342" s="45">
        <v>22</v>
      </c>
      <c r="X1342" s="45">
        <v>22799</v>
      </c>
    </row>
    <row r="1343" spans="1:24" x14ac:dyDescent="0.25">
      <c r="A1343" s="33">
        <v>220249000769</v>
      </c>
      <c r="B1343" s="56" t="s">
        <v>349</v>
      </c>
      <c r="C1343" s="34">
        <v>45658</v>
      </c>
      <c r="D1343" s="33">
        <v>22025002373</v>
      </c>
      <c r="E1343" s="56" t="s">
        <v>1355</v>
      </c>
      <c r="F1343" s="35">
        <v>364.92</v>
      </c>
      <c r="G1343" s="56" t="s">
        <v>2240</v>
      </c>
      <c r="H1343" s="56" t="s">
        <v>2818</v>
      </c>
      <c r="I1343" s="33">
        <v>220</v>
      </c>
      <c r="J1343" s="56" t="s">
        <v>396</v>
      </c>
      <c r="K1343" s="56" t="s">
        <v>356</v>
      </c>
      <c r="L1343" s="56" t="s">
        <v>357</v>
      </c>
      <c r="M1343" s="56" t="s">
        <v>354</v>
      </c>
      <c r="N1343" s="56" t="s">
        <v>355</v>
      </c>
      <c r="O1343" s="32" t="s">
        <v>305</v>
      </c>
      <c r="P1343" s="32" t="s">
        <v>265</v>
      </c>
      <c r="Q1343" s="45" t="s">
        <v>922</v>
      </c>
      <c r="R1343" s="32" t="s">
        <v>254</v>
      </c>
      <c r="S1343" s="45" t="s">
        <v>98</v>
      </c>
      <c r="T1343" s="42" t="str">
        <f>VLOOKUP(Tabla1[[#This Row],[AREA]],Hoja1!A:B,2,FALSE)</f>
        <v>10. Personas mayores, familia y servicios sociales</v>
      </c>
      <c r="U1343" s="45" t="s">
        <v>155</v>
      </c>
      <c r="V1343" s="42" t="str">
        <f>VLOOKUP(Tabla1[[#This Row],[PROGRAMA]],Hoja1!A:B,2,FALSE)</f>
        <v>2312. Iniciativas sociales</v>
      </c>
      <c r="W1343" s="45">
        <v>21</v>
      </c>
      <c r="X1343" s="45">
        <v>213</v>
      </c>
    </row>
    <row r="1344" spans="1:24" x14ac:dyDescent="0.25">
      <c r="A1344" s="33">
        <v>220249000779</v>
      </c>
      <c r="B1344" s="56" t="s">
        <v>349</v>
      </c>
      <c r="C1344" s="34">
        <v>45658</v>
      </c>
      <c r="D1344" s="33">
        <v>22025002385</v>
      </c>
      <c r="E1344" s="56" t="s">
        <v>1317</v>
      </c>
      <c r="F1344" s="35">
        <v>218.96</v>
      </c>
      <c r="G1344" s="56" t="s">
        <v>2240</v>
      </c>
      <c r="H1344" s="56" t="s">
        <v>2821</v>
      </c>
      <c r="I1344" s="33">
        <v>220</v>
      </c>
      <c r="J1344" s="56" t="s">
        <v>396</v>
      </c>
      <c r="K1344" s="56" t="s">
        <v>356</v>
      </c>
      <c r="L1344" s="56" t="s">
        <v>357</v>
      </c>
      <c r="M1344" s="56" t="s">
        <v>354</v>
      </c>
      <c r="N1344" s="56" t="s">
        <v>355</v>
      </c>
      <c r="O1344" s="32" t="s">
        <v>305</v>
      </c>
      <c r="P1344" s="32" t="s">
        <v>265</v>
      </c>
      <c r="Q1344" s="45" t="s">
        <v>922</v>
      </c>
      <c r="R1344" s="32" t="s">
        <v>254</v>
      </c>
      <c r="S1344" s="45" t="s">
        <v>291</v>
      </c>
      <c r="T1344" s="42" t="str">
        <f>VLOOKUP(Tabla1[[#This Row],[AREA]],Hoja1!A:B,2,FALSE)</f>
        <v>11. Salud pública y seguridad ciudadana</v>
      </c>
      <c r="U1344" s="45" t="s">
        <v>129</v>
      </c>
      <c r="V1344" s="42" t="str">
        <f>VLOOKUP(Tabla1[[#This Row],[PROGRAMA]],Hoja1!A:B,2,FALSE)</f>
        <v>1321. Policía municipal</v>
      </c>
      <c r="W1344" s="45">
        <v>21</v>
      </c>
      <c r="X1344" s="45">
        <v>213</v>
      </c>
    </row>
    <row r="1345" spans="1:24" x14ac:dyDescent="0.25">
      <c r="A1345" s="33">
        <v>220249000768</v>
      </c>
      <c r="B1345" s="56" t="s">
        <v>349</v>
      </c>
      <c r="C1345" s="34">
        <v>45658</v>
      </c>
      <c r="D1345" s="33">
        <v>22025002372</v>
      </c>
      <c r="E1345" s="56" t="s">
        <v>1323</v>
      </c>
      <c r="F1345" s="35">
        <v>218.95</v>
      </c>
      <c r="G1345" s="56" t="s">
        <v>2240</v>
      </c>
      <c r="H1345" s="56" t="s">
        <v>2822</v>
      </c>
      <c r="I1345" s="33">
        <v>220</v>
      </c>
      <c r="J1345" s="56" t="s">
        <v>396</v>
      </c>
      <c r="K1345" s="56" t="s">
        <v>356</v>
      </c>
      <c r="L1345" s="56" t="s">
        <v>357</v>
      </c>
      <c r="M1345" s="56" t="s">
        <v>354</v>
      </c>
      <c r="N1345" s="56" t="s">
        <v>380</v>
      </c>
      <c r="O1345" s="32" t="s">
        <v>305</v>
      </c>
      <c r="P1345" s="32" t="s">
        <v>265</v>
      </c>
      <c r="Q1345" s="45" t="s">
        <v>922</v>
      </c>
      <c r="R1345" s="32" t="s">
        <v>254</v>
      </c>
      <c r="S1345" s="45" t="s">
        <v>98</v>
      </c>
      <c r="T1345" s="42" t="str">
        <f>VLOOKUP(Tabla1[[#This Row],[AREA]],Hoja1!A:B,2,FALSE)</f>
        <v>10. Personas mayores, familia y servicios sociales</v>
      </c>
      <c r="U1345" s="45" t="s">
        <v>158</v>
      </c>
      <c r="V1345" s="42" t="str">
        <f>VLOOKUP(Tabla1[[#This Row],[PROGRAMA]],Hoja1!A:B,2,FALSE)</f>
        <v>2314. Centro de programas juveniles</v>
      </c>
      <c r="W1345" s="45">
        <v>21</v>
      </c>
      <c r="X1345" s="45">
        <v>213</v>
      </c>
    </row>
    <row r="1346" spans="1:24" x14ac:dyDescent="0.25">
      <c r="A1346" s="33">
        <v>220250001256</v>
      </c>
      <c r="B1346" s="56" t="s">
        <v>349</v>
      </c>
      <c r="C1346" s="34">
        <v>45700</v>
      </c>
      <c r="D1346" s="33">
        <v>22025001304</v>
      </c>
      <c r="E1346" s="56" t="s">
        <v>1534</v>
      </c>
      <c r="F1346" s="35">
        <v>59.06</v>
      </c>
      <c r="G1346" s="56" t="s">
        <v>32</v>
      </c>
      <c r="H1346" s="56" t="s">
        <v>2823</v>
      </c>
      <c r="I1346" s="33">
        <v>220</v>
      </c>
      <c r="J1346" s="56" t="s">
        <v>487</v>
      </c>
      <c r="K1346" s="56" t="s">
        <v>411</v>
      </c>
      <c r="L1346" s="56" t="s">
        <v>357</v>
      </c>
      <c r="M1346" s="56" t="s">
        <v>458</v>
      </c>
      <c r="N1346" s="56" t="s">
        <v>429</v>
      </c>
      <c r="O1346" s="32" t="s">
        <v>310</v>
      </c>
      <c r="P1346" s="32" t="s">
        <v>265</v>
      </c>
      <c r="Q1346" s="45" t="s">
        <v>922</v>
      </c>
      <c r="R1346" s="32" t="s">
        <v>254</v>
      </c>
      <c r="S1346" s="45" t="s">
        <v>92</v>
      </c>
      <c r="T1346" s="42" t="str">
        <f>VLOOKUP(Tabla1[[#This Row],[AREA]],Hoja1!A:B,2,FALSE)</f>
        <v>03. Participación ciudadana y deportes</v>
      </c>
      <c r="U1346" s="45" t="s">
        <v>215</v>
      </c>
      <c r="V1346" s="42" t="str">
        <f>VLOOKUP(Tabla1[[#This Row],[PROGRAMA]],Hoja1!A:B,2,FALSE)</f>
        <v>9241. Participación ciudadana</v>
      </c>
      <c r="W1346" s="45">
        <v>21</v>
      </c>
      <c r="X1346" s="45">
        <v>212</v>
      </c>
    </row>
    <row r="1347" spans="1:24" x14ac:dyDescent="0.25">
      <c r="A1347" s="33">
        <v>220250006615</v>
      </c>
      <c r="B1347" s="56" t="s">
        <v>526</v>
      </c>
      <c r="C1347" s="34">
        <v>45744</v>
      </c>
      <c r="D1347" s="33">
        <v>22025000731</v>
      </c>
      <c r="E1347" s="56" t="s">
        <v>1838</v>
      </c>
      <c r="F1347" s="35">
        <v>43.57</v>
      </c>
      <c r="G1347" s="56" t="s">
        <v>608</v>
      </c>
      <c r="H1347" s="56" t="s">
        <v>2824</v>
      </c>
      <c r="I1347" s="33">
        <v>300</v>
      </c>
      <c r="J1347" s="56" t="s">
        <v>356</v>
      </c>
      <c r="K1347" s="56" t="s">
        <v>356</v>
      </c>
      <c r="L1347" s="56" t="s">
        <v>367</v>
      </c>
      <c r="M1347" s="56" t="s">
        <v>354</v>
      </c>
      <c r="N1347" s="56" t="s">
        <v>355</v>
      </c>
      <c r="O1347" s="32" t="s">
        <v>309</v>
      </c>
      <c r="P1347" s="32" t="s">
        <v>265</v>
      </c>
      <c r="Q1347" s="45" t="s">
        <v>922</v>
      </c>
      <c r="R1347" s="32" t="s">
        <v>254</v>
      </c>
      <c r="S1347" s="45" t="s">
        <v>98</v>
      </c>
      <c r="T1347" s="42" t="str">
        <f>VLOOKUP(Tabla1[[#This Row],[AREA]],Hoja1!A:B,2,FALSE)</f>
        <v>10. Personas mayores, familia y servicios sociales</v>
      </c>
      <c r="U1347" s="45" t="s">
        <v>155</v>
      </c>
      <c r="V1347" s="42" t="str">
        <f>VLOOKUP(Tabla1[[#This Row],[PROGRAMA]],Hoja1!A:B,2,FALSE)</f>
        <v>2312. Iniciativas sociales</v>
      </c>
      <c r="W1347" s="45">
        <v>21</v>
      </c>
      <c r="X1347" s="45">
        <v>212</v>
      </c>
    </row>
    <row r="1348" spans="1:24" x14ac:dyDescent="0.25">
      <c r="A1348" s="33">
        <v>220250003779</v>
      </c>
      <c r="B1348" s="56" t="s">
        <v>526</v>
      </c>
      <c r="C1348" s="34">
        <v>45729</v>
      </c>
      <c r="D1348" s="33">
        <v>22025000769</v>
      </c>
      <c r="E1348" s="56" t="s">
        <v>1623</v>
      </c>
      <c r="F1348" s="35">
        <v>68.34</v>
      </c>
      <c r="G1348" s="56" t="s">
        <v>608</v>
      </c>
      <c r="H1348" s="56" t="s">
        <v>2825</v>
      </c>
      <c r="I1348" s="33">
        <v>300</v>
      </c>
      <c r="J1348" s="56" t="s">
        <v>356</v>
      </c>
      <c r="K1348" s="56" t="s">
        <v>356</v>
      </c>
      <c r="L1348" s="56" t="s">
        <v>367</v>
      </c>
      <c r="M1348" s="56" t="s">
        <v>354</v>
      </c>
      <c r="N1348" s="56" t="s">
        <v>355</v>
      </c>
      <c r="O1348" s="32" t="s">
        <v>309</v>
      </c>
      <c r="P1348" s="32" t="s">
        <v>265</v>
      </c>
      <c r="Q1348" s="45" t="s">
        <v>922</v>
      </c>
      <c r="R1348" s="32" t="s">
        <v>254</v>
      </c>
      <c r="S1348" s="45" t="s">
        <v>291</v>
      </c>
      <c r="T1348" s="42" t="str">
        <f>VLOOKUP(Tabla1[[#This Row],[AREA]],Hoja1!A:B,2,FALSE)</f>
        <v>11. Salud pública y seguridad ciudadana</v>
      </c>
      <c r="U1348" s="45" t="s">
        <v>135</v>
      </c>
      <c r="V1348" s="42" t="str">
        <f>VLOOKUP(Tabla1[[#This Row],[PROGRAMA]],Hoja1!A:B,2,FALSE)</f>
        <v>1361. Prevención y extinción de incencios</v>
      </c>
      <c r="W1348" s="45">
        <v>22</v>
      </c>
      <c r="X1348" s="45">
        <v>22199</v>
      </c>
    </row>
    <row r="1349" spans="1:24" x14ac:dyDescent="0.25">
      <c r="A1349" s="33">
        <v>220250006875</v>
      </c>
      <c r="B1349" s="56" t="s">
        <v>526</v>
      </c>
      <c r="C1349" s="34">
        <v>45744</v>
      </c>
      <c r="D1349" s="33">
        <v>22025000921</v>
      </c>
      <c r="E1349" s="56" t="s">
        <v>1733</v>
      </c>
      <c r="F1349" s="35">
        <v>130.72</v>
      </c>
      <c r="G1349" s="56" t="s">
        <v>608</v>
      </c>
      <c r="H1349" s="56" t="s">
        <v>2826</v>
      </c>
      <c r="I1349" s="33">
        <v>300</v>
      </c>
      <c r="J1349" s="56" t="s">
        <v>356</v>
      </c>
      <c r="K1349" s="56" t="s">
        <v>356</v>
      </c>
      <c r="L1349" s="56" t="s">
        <v>367</v>
      </c>
      <c r="M1349" s="56" t="s">
        <v>354</v>
      </c>
      <c r="N1349" s="56" t="s">
        <v>355</v>
      </c>
      <c r="O1349" s="32" t="s">
        <v>309</v>
      </c>
      <c r="P1349" s="32" t="s">
        <v>265</v>
      </c>
      <c r="Q1349" s="45" t="s">
        <v>922</v>
      </c>
      <c r="R1349" s="32" t="s">
        <v>254</v>
      </c>
      <c r="S1349" s="45" t="s">
        <v>291</v>
      </c>
      <c r="T1349" s="42" t="str">
        <f>VLOOKUP(Tabla1[[#This Row],[AREA]],Hoja1!A:B,2,FALSE)</f>
        <v>11. Salud pública y seguridad ciudadana</v>
      </c>
      <c r="U1349" s="45" t="s">
        <v>129</v>
      </c>
      <c r="V1349" s="42" t="str">
        <f>VLOOKUP(Tabla1[[#This Row],[PROGRAMA]],Hoja1!A:B,2,FALSE)</f>
        <v>1321. Policía municipal</v>
      </c>
      <c r="W1349" s="45">
        <v>22</v>
      </c>
      <c r="X1349" s="45">
        <v>22699</v>
      </c>
    </row>
    <row r="1350" spans="1:24" x14ac:dyDescent="0.25">
      <c r="A1350" s="33">
        <v>220250006889</v>
      </c>
      <c r="B1350" s="56" t="s">
        <v>526</v>
      </c>
      <c r="C1350" s="34">
        <v>45744</v>
      </c>
      <c r="D1350" s="33">
        <v>22025001079</v>
      </c>
      <c r="E1350" s="56" t="s">
        <v>1303</v>
      </c>
      <c r="F1350" s="35">
        <v>238.68</v>
      </c>
      <c r="G1350" s="56" t="s">
        <v>608</v>
      </c>
      <c r="H1350" s="56" t="s">
        <v>2336</v>
      </c>
      <c r="I1350" s="33">
        <v>300</v>
      </c>
      <c r="J1350" s="56" t="s">
        <v>356</v>
      </c>
      <c r="K1350" s="56" t="s">
        <v>356</v>
      </c>
      <c r="L1350" s="56" t="s">
        <v>367</v>
      </c>
      <c r="M1350" s="56" t="s">
        <v>354</v>
      </c>
      <c r="N1350" s="56" t="s">
        <v>355</v>
      </c>
      <c r="O1350" s="32" t="s">
        <v>309</v>
      </c>
      <c r="P1350" s="32" t="s">
        <v>265</v>
      </c>
      <c r="Q1350" s="45" t="s">
        <v>922</v>
      </c>
      <c r="R1350" s="32" t="s">
        <v>254</v>
      </c>
      <c r="S1350" s="45" t="s">
        <v>94</v>
      </c>
      <c r="T1350" s="42" t="str">
        <f>VLOOKUP(Tabla1[[#This Row],[AREA]],Hoja1!A:B,2,FALSE)</f>
        <v>06. Educación y cultura</v>
      </c>
      <c r="U1350" s="45" t="s">
        <v>170</v>
      </c>
      <c r="V1350" s="42" t="str">
        <f>VLOOKUP(Tabla1[[#This Row],[PROGRAMA]],Hoja1!A:B,2,FALSE)</f>
        <v>3232. Conservación y mantenimiento centros educación infantil y primaria</v>
      </c>
      <c r="W1350" s="45">
        <v>21</v>
      </c>
      <c r="X1350" s="45">
        <v>212</v>
      </c>
    </row>
    <row r="1351" spans="1:24" x14ac:dyDescent="0.25">
      <c r="A1351" s="33">
        <v>220250006435</v>
      </c>
      <c r="B1351" s="56" t="s">
        <v>526</v>
      </c>
      <c r="C1351" s="34">
        <v>45744</v>
      </c>
      <c r="D1351" s="33">
        <v>22025000921</v>
      </c>
      <c r="E1351" s="56" t="s">
        <v>1733</v>
      </c>
      <c r="F1351" s="35">
        <v>240.84</v>
      </c>
      <c r="G1351" s="56" t="s">
        <v>608</v>
      </c>
      <c r="H1351" s="56" t="s">
        <v>2827</v>
      </c>
      <c r="I1351" s="33">
        <v>300</v>
      </c>
      <c r="J1351" s="56" t="s">
        <v>356</v>
      </c>
      <c r="K1351" s="56" t="s">
        <v>356</v>
      </c>
      <c r="L1351" s="56" t="s">
        <v>367</v>
      </c>
      <c r="M1351" s="56" t="s">
        <v>354</v>
      </c>
      <c r="N1351" s="56" t="s">
        <v>355</v>
      </c>
      <c r="O1351" s="32" t="s">
        <v>309</v>
      </c>
      <c r="P1351" s="32" t="s">
        <v>265</v>
      </c>
      <c r="Q1351" s="45" t="s">
        <v>922</v>
      </c>
      <c r="R1351" s="32" t="s">
        <v>254</v>
      </c>
      <c r="S1351" s="45" t="s">
        <v>291</v>
      </c>
      <c r="T1351" s="42" t="str">
        <f>VLOOKUP(Tabla1[[#This Row],[AREA]],Hoja1!A:B,2,FALSE)</f>
        <v>11. Salud pública y seguridad ciudadana</v>
      </c>
      <c r="U1351" s="45" t="s">
        <v>129</v>
      </c>
      <c r="V1351" s="42" t="str">
        <f>VLOOKUP(Tabla1[[#This Row],[PROGRAMA]],Hoja1!A:B,2,FALSE)</f>
        <v>1321. Policía municipal</v>
      </c>
      <c r="W1351" s="45">
        <v>22</v>
      </c>
      <c r="X1351" s="45">
        <v>22699</v>
      </c>
    </row>
    <row r="1352" spans="1:24" x14ac:dyDescent="0.25">
      <c r="A1352" s="33">
        <v>220250006899</v>
      </c>
      <c r="B1352" s="56" t="s">
        <v>526</v>
      </c>
      <c r="C1352" s="34">
        <v>45744</v>
      </c>
      <c r="D1352" s="33">
        <v>22025001079</v>
      </c>
      <c r="E1352" s="56" t="s">
        <v>1303</v>
      </c>
      <c r="F1352" s="35">
        <v>248.43</v>
      </c>
      <c r="G1352" s="56" t="s">
        <v>608</v>
      </c>
      <c r="H1352" s="56" t="s">
        <v>2828</v>
      </c>
      <c r="I1352" s="33">
        <v>300</v>
      </c>
      <c r="J1352" s="56" t="s">
        <v>356</v>
      </c>
      <c r="K1352" s="56" t="s">
        <v>356</v>
      </c>
      <c r="L1352" s="56" t="s">
        <v>367</v>
      </c>
      <c r="M1352" s="56" t="s">
        <v>354</v>
      </c>
      <c r="N1352" s="56" t="s">
        <v>355</v>
      </c>
      <c r="O1352" s="32" t="s">
        <v>309</v>
      </c>
      <c r="P1352" s="32" t="s">
        <v>265</v>
      </c>
      <c r="Q1352" s="45" t="s">
        <v>922</v>
      </c>
      <c r="R1352" s="32" t="s">
        <v>254</v>
      </c>
      <c r="S1352" s="45" t="s">
        <v>94</v>
      </c>
      <c r="T1352" s="42" t="str">
        <f>VLOOKUP(Tabla1[[#This Row],[AREA]],Hoja1!A:B,2,FALSE)</f>
        <v>06. Educación y cultura</v>
      </c>
      <c r="U1352" s="45" t="s">
        <v>170</v>
      </c>
      <c r="V1352" s="42" t="str">
        <f>VLOOKUP(Tabla1[[#This Row],[PROGRAMA]],Hoja1!A:B,2,FALSE)</f>
        <v>3232. Conservación y mantenimiento centros educación infantil y primaria</v>
      </c>
      <c r="W1352" s="45">
        <v>21</v>
      </c>
      <c r="X1352" s="45">
        <v>212</v>
      </c>
    </row>
    <row r="1353" spans="1:24" x14ac:dyDescent="0.25">
      <c r="A1353" s="33">
        <v>220250003815</v>
      </c>
      <c r="B1353" s="56" t="s">
        <v>526</v>
      </c>
      <c r="C1353" s="34">
        <v>45729</v>
      </c>
      <c r="D1353" s="33">
        <v>22025001070</v>
      </c>
      <c r="E1353" s="56" t="s">
        <v>1614</v>
      </c>
      <c r="F1353" s="35">
        <v>4.5</v>
      </c>
      <c r="G1353" s="56" t="s">
        <v>38</v>
      </c>
      <c r="H1353" s="56" t="s">
        <v>2829</v>
      </c>
      <c r="I1353" s="33">
        <v>300</v>
      </c>
      <c r="J1353" s="56" t="s">
        <v>356</v>
      </c>
      <c r="K1353" s="56" t="s">
        <v>356</v>
      </c>
      <c r="L1353" s="56" t="s">
        <v>367</v>
      </c>
      <c r="M1353" s="56" t="s">
        <v>354</v>
      </c>
      <c r="N1353" s="56" t="s">
        <v>355</v>
      </c>
      <c r="O1353" s="32" t="s">
        <v>309</v>
      </c>
      <c r="P1353" s="32" t="s">
        <v>265</v>
      </c>
      <c r="Q1353" s="45" t="s">
        <v>922</v>
      </c>
      <c r="R1353" s="32" t="s">
        <v>254</v>
      </c>
      <c r="S1353" s="45" t="s">
        <v>291</v>
      </c>
      <c r="T1353" s="42" t="str">
        <f>VLOOKUP(Tabla1[[#This Row],[AREA]],Hoja1!A:B,2,FALSE)</f>
        <v>11. Salud pública y seguridad ciudadana</v>
      </c>
      <c r="U1353" s="45" t="s">
        <v>164</v>
      </c>
      <c r="V1353" s="42" t="str">
        <f>VLOOKUP(Tabla1[[#This Row],[PROGRAMA]],Hoja1!A:B,2,FALSE)</f>
        <v>3111. Protección de la salubridad pública</v>
      </c>
      <c r="W1353" s="45">
        <v>22</v>
      </c>
      <c r="X1353" s="45">
        <v>22199</v>
      </c>
    </row>
    <row r="1354" spans="1:24" x14ac:dyDescent="0.25">
      <c r="A1354" s="33">
        <v>220250006509</v>
      </c>
      <c r="B1354" s="56" t="s">
        <v>526</v>
      </c>
      <c r="C1354" s="34">
        <v>45744</v>
      </c>
      <c r="D1354" s="33">
        <v>22025000921</v>
      </c>
      <c r="E1354" s="56" t="s">
        <v>1733</v>
      </c>
      <c r="F1354" s="35">
        <v>29.57</v>
      </c>
      <c r="G1354" s="56" t="s">
        <v>38</v>
      </c>
      <c r="H1354" s="56" t="s">
        <v>2830</v>
      </c>
      <c r="I1354" s="33">
        <v>300</v>
      </c>
      <c r="J1354" s="56" t="s">
        <v>356</v>
      </c>
      <c r="K1354" s="56" t="s">
        <v>356</v>
      </c>
      <c r="L1354" s="56" t="s">
        <v>367</v>
      </c>
      <c r="M1354" s="56" t="s">
        <v>354</v>
      </c>
      <c r="N1354" s="56" t="s">
        <v>355</v>
      </c>
      <c r="O1354" s="32" t="s">
        <v>309</v>
      </c>
      <c r="P1354" s="32" t="s">
        <v>265</v>
      </c>
      <c r="Q1354" s="45" t="s">
        <v>922</v>
      </c>
      <c r="R1354" s="32" t="s">
        <v>254</v>
      </c>
      <c r="S1354" s="45" t="s">
        <v>291</v>
      </c>
      <c r="T1354" s="42" t="str">
        <f>VLOOKUP(Tabla1[[#This Row],[AREA]],Hoja1!A:B,2,FALSE)</f>
        <v>11. Salud pública y seguridad ciudadana</v>
      </c>
      <c r="U1354" s="45" t="s">
        <v>129</v>
      </c>
      <c r="V1354" s="42" t="str">
        <f>VLOOKUP(Tabla1[[#This Row],[PROGRAMA]],Hoja1!A:B,2,FALSE)</f>
        <v>1321. Policía municipal</v>
      </c>
      <c r="W1354" s="45">
        <v>22</v>
      </c>
      <c r="X1354" s="45">
        <v>22699</v>
      </c>
    </row>
    <row r="1355" spans="1:24" x14ac:dyDescent="0.25">
      <c r="A1355" s="33">
        <v>220250006447</v>
      </c>
      <c r="B1355" s="56" t="s">
        <v>526</v>
      </c>
      <c r="C1355" s="34">
        <v>45744</v>
      </c>
      <c r="D1355" s="33">
        <v>22025000921</v>
      </c>
      <c r="E1355" s="56" t="s">
        <v>1733</v>
      </c>
      <c r="F1355" s="35">
        <v>31</v>
      </c>
      <c r="G1355" s="56" t="s">
        <v>38</v>
      </c>
      <c r="H1355" s="56" t="s">
        <v>2831</v>
      </c>
      <c r="I1355" s="33">
        <v>300</v>
      </c>
      <c r="J1355" s="56" t="s">
        <v>356</v>
      </c>
      <c r="K1355" s="56" t="s">
        <v>356</v>
      </c>
      <c r="L1355" s="56" t="s">
        <v>367</v>
      </c>
      <c r="M1355" s="56" t="s">
        <v>354</v>
      </c>
      <c r="N1355" s="56" t="s">
        <v>355</v>
      </c>
      <c r="O1355" s="32" t="s">
        <v>309</v>
      </c>
      <c r="P1355" s="32" t="s">
        <v>265</v>
      </c>
      <c r="Q1355" s="45" t="s">
        <v>922</v>
      </c>
      <c r="R1355" s="32" t="s">
        <v>254</v>
      </c>
      <c r="S1355" s="45" t="s">
        <v>291</v>
      </c>
      <c r="T1355" s="42" t="str">
        <f>VLOOKUP(Tabla1[[#This Row],[AREA]],Hoja1!A:B,2,FALSE)</f>
        <v>11. Salud pública y seguridad ciudadana</v>
      </c>
      <c r="U1355" s="45" t="s">
        <v>129</v>
      </c>
      <c r="V1355" s="42" t="str">
        <f>VLOOKUP(Tabla1[[#This Row],[PROGRAMA]],Hoja1!A:B,2,FALSE)</f>
        <v>1321. Policía municipal</v>
      </c>
      <c r="W1355" s="45">
        <v>22</v>
      </c>
      <c r="X1355" s="45">
        <v>22699</v>
      </c>
    </row>
    <row r="1356" spans="1:24" x14ac:dyDescent="0.25">
      <c r="A1356" s="33">
        <v>220250006513</v>
      </c>
      <c r="B1356" s="56" t="s">
        <v>526</v>
      </c>
      <c r="C1356" s="34">
        <v>45744</v>
      </c>
      <c r="D1356" s="33">
        <v>22025000921</v>
      </c>
      <c r="E1356" s="56" t="s">
        <v>1733</v>
      </c>
      <c r="F1356" s="35">
        <v>35.5</v>
      </c>
      <c r="G1356" s="56" t="s">
        <v>38</v>
      </c>
      <c r="H1356" s="56" t="s">
        <v>2832</v>
      </c>
      <c r="I1356" s="33">
        <v>300</v>
      </c>
      <c r="J1356" s="56" t="s">
        <v>356</v>
      </c>
      <c r="K1356" s="56" t="s">
        <v>356</v>
      </c>
      <c r="L1356" s="56" t="s">
        <v>367</v>
      </c>
      <c r="M1356" s="56" t="s">
        <v>354</v>
      </c>
      <c r="N1356" s="56" t="s">
        <v>355</v>
      </c>
      <c r="O1356" s="32" t="s">
        <v>309</v>
      </c>
      <c r="P1356" s="32" t="s">
        <v>265</v>
      </c>
      <c r="Q1356" s="45" t="s">
        <v>922</v>
      </c>
      <c r="R1356" s="32" t="s">
        <v>254</v>
      </c>
      <c r="S1356" s="45" t="s">
        <v>291</v>
      </c>
      <c r="T1356" s="42" t="str">
        <f>VLOOKUP(Tabla1[[#This Row],[AREA]],Hoja1!A:B,2,FALSE)</f>
        <v>11. Salud pública y seguridad ciudadana</v>
      </c>
      <c r="U1356" s="45" t="s">
        <v>129</v>
      </c>
      <c r="V1356" s="42" t="str">
        <f>VLOOKUP(Tabla1[[#This Row],[PROGRAMA]],Hoja1!A:B,2,FALSE)</f>
        <v>1321. Policía municipal</v>
      </c>
      <c r="W1356" s="45">
        <v>22</v>
      </c>
      <c r="X1356" s="45">
        <v>22699</v>
      </c>
    </row>
    <row r="1357" spans="1:24" x14ac:dyDescent="0.25">
      <c r="A1357" s="33">
        <v>220250006879</v>
      </c>
      <c r="B1357" s="56" t="s">
        <v>526</v>
      </c>
      <c r="C1357" s="34">
        <v>45744</v>
      </c>
      <c r="D1357" s="33">
        <v>22025001079</v>
      </c>
      <c r="E1357" s="56" t="s">
        <v>1303</v>
      </c>
      <c r="F1357" s="35">
        <v>36.57</v>
      </c>
      <c r="G1357" s="56" t="s">
        <v>38</v>
      </c>
      <c r="H1357" s="56" t="s">
        <v>2833</v>
      </c>
      <c r="I1357" s="33">
        <v>300</v>
      </c>
      <c r="J1357" s="56" t="s">
        <v>356</v>
      </c>
      <c r="K1357" s="56" t="s">
        <v>356</v>
      </c>
      <c r="L1357" s="56" t="s">
        <v>367</v>
      </c>
      <c r="M1357" s="56" t="s">
        <v>354</v>
      </c>
      <c r="N1357" s="56" t="s">
        <v>355</v>
      </c>
      <c r="O1357" s="32" t="s">
        <v>309</v>
      </c>
      <c r="P1357" s="32" t="s">
        <v>265</v>
      </c>
      <c r="Q1357" s="45" t="s">
        <v>922</v>
      </c>
      <c r="R1357" s="32" t="s">
        <v>254</v>
      </c>
      <c r="S1357" s="45" t="s">
        <v>94</v>
      </c>
      <c r="T1357" s="42" t="str">
        <f>VLOOKUP(Tabla1[[#This Row],[AREA]],Hoja1!A:B,2,FALSE)</f>
        <v>06. Educación y cultura</v>
      </c>
      <c r="U1357" s="45" t="s">
        <v>170</v>
      </c>
      <c r="V1357" s="42" t="str">
        <f>VLOOKUP(Tabla1[[#This Row],[PROGRAMA]],Hoja1!A:B,2,FALSE)</f>
        <v>3232. Conservación y mantenimiento centros educación infantil y primaria</v>
      </c>
      <c r="W1357" s="45">
        <v>21</v>
      </c>
      <c r="X1357" s="45">
        <v>212</v>
      </c>
    </row>
    <row r="1358" spans="1:24" x14ac:dyDescent="0.25">
      <c r="A1358" s="33">
        <v>220250003627</v>
      </c>
      <c r="B1358" s="56" t="s">
        <v>526</v>
      </c>
      <c r="C1358" s="34">
        <v>45729</v>
      </c>
      <c r="D1358" s="33">
        <v>22025001081</v>
      </c>
      <c r="E1358" s="56" t="s">
        <v>1727</v>
      </c>
      <c r="F1358" s="35">
        <v>58.64</v>
      </c>
      <c r="G1358" s="56" t="s">
        <v>38</v>
      </c>
      <c r="H1358" s="56" t="s">
        <v>2834</v>
      </c>
      <c r="I1358" s="33">
        <v>300</v>
      </c>
      <c r="J1358" s="56" t="s">
        <v>356</v>
      </c>
      <c r="K1358" s="56" t="s">
        <v>356</v>
      </c>
      <c r="L1358" s="56" t="s">
        <v>367</v>
      </c>
      <c r="M1358" s="56" t="s">
        <v>354</v>
      </c>
      <c r="N1358" s="56" t="s">
        <v>355</v>
      </c>
      <c r="O1358" s="32" t="s">
        <v>309</v>
      </c>
      <c r="P1358" s="32" t="s">
        <v>265</v>
      </c>
      <c r="Q1358" s="45" t="s">
        <v>922</v>
      </c>
      <c r="R1358" s="32" t="s">
        <v>254</v>
      </c>
      <c r="S1358" s="45" t="s">
        <v>94</v>
      </c>
      <c r="T1358" s="42" t="str">
        <f>VLOOKUP(Tabla1[[#This Row],[AREA]],Hoja1!A:B,2,FALSE)</f>
        <v>06. Educación y cultura</v>
      </c>
      <c r="U1358" s="45" t="s">
        <v>176</v>
      </c>
      <c r="V1358" s="42" t="str">
        <f>VLOOKUP(Tabla1[[#This Row],[PROGRAMA]],Hoja1!A:B,2,FALSE)</f>
        <v>3321. Bibliotecas públicas</v>
      </c>
      <c r="W1358" s="45">
        <v>21</v>
      </c>
      <c r="X1358" s="45">
        <v>212</v>
      </c>
    </row>
    <row r="1359" spans="1:24" x14ac:dyDescent="0.25">
      <c r="A1359" s="33">
        <v>220250003669</v>
      </c>
      <c r="B1359" s="56" t="s">
        <v>526</v>
      </c>
      <c r="C1359" s="34">
        <v>45729</v>
      </c>
      <c r="D1359" s="33">
        <v>22025001043</v>
      </c>
      <c r="E1359" s="56" t="s">
        <v>1462</v>
      </c>
      <c r="F1359" s="35">
        <v>74.58</v>
      </c>
      <c r="G1359" s="56" t="s">
        <v>38</v>
      </c>
      <c r="H1359" s="56" t="s">
        <v>2835</v>
      </c>
      <c r="I1359" s="33">
        <v>300</v>
      </c>
      <c r="J1359" s="56" t="s">
        <v>356</v>
      </c>
      <c r="K1359" s="56" t="s">
        <v>356</v>
      </c>
      <c r="L1359" s="56" t="s">
        <v>367</v>
      </c>
      <c r="M1359" s="56" t="s">
        <v>354</v>
      </c>
      <c r="N1359" s="56" t="s">
        <v>355</v>
      </c>
      <c r="O1359" s="32" t="s">
        <v>309</v>
      </c>
      <c r="P1359" s="32" t="s">
        <v>265</v>
      </c>
      <c r="Q1359" s="45" t="s">
        <v>922</v>
      </c>
      <c r="R1359" s="32" t="s">
        <v>254</v>
      </c>
      <c r="S1359" s="45" t="s">
        <v>98</v>
      </c>
      <c r="T1359" s="42" t="str">
        <f>VLOOKUP(Tabla1[[#This Row],[AREA]],Hoja1!A:B,2,FALSE)</f>
        <v>10. Personas mayores, familia y servicios sociales</v>
      </c>
      <c r="U1359" s="45" t="s">
        <v>153</v>
      </c>
      <c r="V1359" s="42" t="str">
        <f>VLOOKUP(Tabla1[[#This Row],[PROGRAMA]],Hoja1!A:B,2,FALSE)</f>
        <v>2311. Intervención social</v>
      </c>
      <c r="W1359" s="45">
        <v>21</v>
      </c>
      <c r="X1359" s="45">
        <v>212</v>
      </c>
    </row>
    <row r="1360" spans="1:24" x14ac:dyDescent="0.25">
      <c r="A1360" s="33">
        <v>220250006813</v>
      </c>
      <c r="B1360" s="56" t="s">
        <v>526</v>
      </c>
      <c r="C1360" s="34">
        <v>45744</v>
      </c>
      <c r="D1360" s="33">
        <v>22025001043</v>
      </c>
      <c r="E1360" s="56" t="s">
        <v>1462</v>
      </c>
      <c r="F1360" s="35">
        <v>112.31</v>
      </c>
      <c r="G1360" s="56" t="s">
        <v>38</v>
      </c>
      <c r="H1360" s="56" t="s">
        <v>2836</v>
      </c>
      <c r="I1360" s="33">
        <v>300</v>
      </c>
      <c r="J1360" s="56" t="s">
        <v>356</v>
      </c>
      <c r="K1360" s="56" t="s">
        <v>356</v>
      </c>
      <c r="L1360" s="56" t="s">
        <v>367</v>
      </c>
      <c r="M1360" s="56" t="s">
        <v>354</v>
      </c>
      <c r="N1360" s="56" t="s">
        <v>355</v>
      </c>
      <c r="O1360" s="32" t="s">
        <v>309</v>
      </c>
      <c r="P1360" s="32" t="s">
        <v>265</v>
      </c>
      <c r="Q1360" s="45" t="s">
        <v>922</v>
      </c>
      <c r="R1360" s="32" t="s">
        <v>254</v>
      </c>
      <c r="S1360" s="45" t="s">
        <v>98</v>
      </c>
      <c r="T1360" s="42" t="str">
        <f>VLOOKUP(Tabla1[[#This Row],[AREA]],Hoja1!A:B,2,FALSE)</f>
        <v>10. Personas mayores, familia y servicios sociales</v>
      </c>
      <c r="U1360" s="45" t="s">
        <v>153</v>
      </c>
      <c r="V1360" s="42" t="str">
        <f>VLOOKUP(Tabla1[[#This Row],[PROGRAMA]],Hoja1!A:B,2,FALSE)</f>
        <v>2311. Intervención social</v>
      </c>
      <c r="W1360" s="45">
        <v>21</v>
      </c>
      <c r="X1360" s="45">
        <v>212</v>
      </c>
    </row>
    <row r="1361" spans="1:24" x14ac:dyDescent="0.25">
      <c r="A1361" s="33">
        <v>220250003671</v>
      </c>
      <c r="B1361" s="56" t="s">
        <v>526</v>
      </c>
      <c r="C1361" s="34">
        <v>45729</v>
      </c>
      <c r="D1361" s="33">
        <v>22025001043</v>
      </c>
      <c r="E1361" s="56" t="s">
        <v>1462</v>
      </c>
      <c r="F1361" s="35">
        <v>172.45</v>
      </c>
      <c r="G1361" s="56" t="s">
        <v>38</v>
      </c>
      <c r="H1361" s="56" t="s">
        <v>2837</v>
      </c>
      <c r="I1361" s="33">
        <v>300</v>
      </c>
      <c r="J1361" s="56" t="s">
        <v>356</v>
      </c>
      <c r="K1361" s="56" t="s">
        <v>356</v>
      </c>
      <c r="L1361" s="56" t="s">
        <v>367</v>
      </c>
      <c r="M1361" s="56" t="s">
        <v>354</v>
      </c>
      <c r="N1361" s="56" t="s">
        <v>355</v>
      </c>
      <c r="O1361" s="32" t="s">
        <v>309</v>
      </c>
      <c r="P1361" s="32" t="s">
        <v>265</v>
      </c>
      <c r="Q1361" s="45" t="s">
        <v>922</v>
      </c>
      <c r="R1361" s="32" t="s">
        <v>254</v>
      </c>
      <c r="S1361" s="45" t="s">
        <v>98</v>
      </c>
      <c r="T1361" s="42" t="str">
        <f>VLOOKUP(Tabla1[[#This Row],[AREA]],Hoja1!A:B,2,FALSE)</f>
        <v>10. Personas mayores, familia y servicios sociales</v>
      </c>
      <c r="U1361" s="45" t="s">
        <v>153</v>
      </c>
      <c r="V1361" s="42" t="str">
        <f>VLOOKUP(Tabla1[[#This Row],[PROGRAMA]],Hoja1!A:B,2,FALSE)</f>
        <v>2311. Intervención social</v>
      </c>
      <c r="W1361" s="45">
        <v>21</v>
      </c>
      <c r="X1361" s="45">
        <v>212</v>
      </c>
    </row>
    <row r="1362" spans="1:24" x14ac:dyDescent="0.25">
      <c r="A1362" s="33">
        <v>220250003763</v>
      </c>
      <c r="B1362" s="56" t="s">
        <v>526</v>
      </c>
      <c r="C1362" s="34">
        <v>45729</v>
      </c>
      <c r="D1362" s="33">
        <v>22025000769</v>
      </c>
      <c r="E1362" s="56" t="s">
        <v>1623</v>
      </c>
      <c r="F1362" s="35">
        <v>1113.2</v>
      </c>
      <c r="G1362" s="56" t="s">
        <v>2838</v>
      </c>
      <c r="H1362" s="56" t="s">
        <v>2839</v>
      </c>
      <c r="I1362" s="33">
        <v>300</v>
      </c>
      <c r="J1362" s="56" t="s">
        <v>356</v>
      </c>
      <c r="K1362" s="56" t="s">
        <v>356</v>
      </c>
      <c r="L1362" s="56" t="s">
        <v>367</v>
      </c>
      <c r="M1362" s="56" t="s">
        <v>354</v>
      </c>
      <c r="N1362" s="56" t="s">
        <v>355</v>
      </c>
      <c r="O1362" s="32" t="s">
        <v>309</v>
      </c>
      <c r="P1362" s="32" t="s">
        <v>265</v>
      </c>
      <c r="Q1362" s="45" t="s">
        <v>922</v>
      </c>
      <c r="R1362" s="32" t="s">
        <v>254</v>
      </c>
      <c r="S1362" s="45" t="s">
        <v>291</v>
      </c>
      <c r="T1362" s="42" t="str">
        <f>VLOOKUP(Tabla1[[#This Row],[AREA]],Hoja1!A:B,2,FALSE)</f>
        <v>11. Salud pública y seguridad ciudadana</v>
      </c>
      <c r="U1362" s="45" t="s">
        <v>135</v>
      </c>
      <c r="V1362" s="42" t="str">
        <f>VLOOKUP(Tabla1[[#This Row],[PROGRAMA]],Hoja1!A:B,2,FALSE)</f>
        <v>1361. Prevención y extinción de incencios</v>
      </c>
      <c r="W1362" s="45">
        <v>22</v>
      </c>
      <c r="X1362" s="45">
        <v>22199</v>
      </c>
    </row>
    <row r="1363" spans="1:24" x14ac:dyDescent="0.25">
      <c r="A1363" s="33">
        <v>220250006541</v>
      </c>
      <c r="B1363" s="56" t="s">
        <v>526</v>
      </c>
      <c r="C1363" s="34">
        <v>45744</v>
      </c>
      <c r="D1363" s="33">
        <v>22025000769</v>
      </c>
      <c r="E1363" s="56" t="s">
        <v>1623</v>
      </c>
      <c r="F1363" s="35">
        <v>121.76</v>
      </c>
      <c r="G1363" s="56" t="s">
        <v>76</v>
      </c>
      <c r="H1363" s="56" t="s">
        <v>2840</v>
      </c>
      <c r="I1363" s="33">
        <v>300</v>
      </c>
      <c r="J1363" s="56" t="s">
        <v>356</v>
      </c>
      <c r="K1363" s="56" t="s">
        <v>356</v>
      </c>
      <c r="L1363" s="56" t="s">
        <v>367</v>
      </c>
      <c r="M1363" s="56" t="s">
        <v>354</v>
      </c>
      <c r="N1363" s="56" t="s">
        <v>355</v>
      </c>
      <c r="O1363" s="32" t="s">
        <v>309</v>
      </c>
      <c r="P1363" s="32" t="s">
        <v>265</v>
      </c>
      <c r="Q1363" s="45" t="s">
        <v>922</v>
      </c>
      <c r="R1363" s="32" t="s">
        <v>254</v>
      </c>
      <c r="S1363" s="45" t="s">
        <v>291</v>
      </c>
      <c r="T1363" s="42" t="str">
        <f>VLOOKUP(Tabla1[[#This Row],[AREA]],Hoja1!A:B,2,FALSE)</f>
        <v>11. Salud pública y seguridad ciudadana</v>
      </c>
      <c r="U1363" s="45" t="s">
        <v>135</v>
      </c>
      <c r="V1363" s="42" t="str">
        <f>VLOOKUP(Tabla1[[#This Row],[PROGRAMA]],Hoja1!A:B,2,FALSE)</f>
        <v>1361. Prevención y extinción de incencios</v>
      </c>
      <c r="W1363" s="45">
        <v>22</v>
      </c>
      <c r="X1363" s="45">
        <v>22199</v>
      </c>
    </row>
    <row r="1364" spans="1:24" x14ac:dyDescent="0.25">
      <c r="A1364" s="33">
        <v>220250006437</v>
      </c>
      <c r="B1364" s="56" t="s">
        <v>526</v>
      </c>
      <c r="C1364" s="34">
        <v>45744</v>
      </c>
      <c r="D1364" s="33">
        <v>22025000917</v>
      </c>
      <c r="E1364" s="56" t="s">
        <v>2293</v>
      </c>
      <c r="F1364" s="35">
        <v>130</v>
      </c>
      <c r="G1364" s="56" t="s">
        <v>554</v>
      </c>
      <c r="H1364" s="56" t="s">
        <v>2841</v>
      </c>
      <c r="I1364" s="33">
        <v>300</v>
      </c>
      <c r="J1364" s="56" t="s">
        <v>356</v>
      </c>
      <c r="K1364" s="56" t="s">
        <v>356</v>
      </c>
      <c r="L1364" s="56" t="s">
        <v>357</v>
      </c>
      <c r="M1364" s="56" t="s">
        <v>354</v>
      </c>
      <c r="N1364" s="56" t="s">
        <v>355</v>
      </c>
      <c r="O1364" s="32" t="s">
        <v>309</v>
      </c>
      <c r="P1364" s="32" t="s">
        <v>265</v>
      </c>
      <c r="Q1364" s="45" t="s">
        <v>922</v>
      </c>
      <c r="R1364" s="32" t="s">
        <v>254</v>
      </c>
      <c r="S1364" s="45" t="s">
        <v>291</v>
      </c>
      <c r="T1364" s="42" t="str">
        <f>VLOOKUP(Tabla1[[#This Row],[AREA]],Hoja1!A:B,2,FALSE)</f>
        <v>11. Salud pública y seguridad ciudadana</v>
      </c>
      <c r="U1364" s="45" t="s">
        <v>129</v>
      </c>
      <c r="V1364" s="42" t="str">
        <f>VLOOKUP(Tabla1[[#This Row],[PROGRAMA]],Hoja1!A:B,2,FALSE)</f>
        <v>1321. Policía municipal</v>
      </c>
      <c r="W1364" s="45">
        <v>21</v>
      </c>
      <c r="X1364" s="45">
        <v>214</v>
      </c>
    </row>
    <row r="1365" spans="1:24" x14ac:dyDescent="0.25">
      <c r="A1365" s="33">
        <v>220250006441</v>
      </c>
      <c r="B1365" s="56" t="s">
        <v>526</v>
      </c>
      <c r="C1365" s="34">
        <v>45744</v>
      </c>
      <c r="D1365" s="33">
        <v>22025000917</v>
      </c>
      <c r="E1365" s="56" t="s">
        <v>2293</v>
      </c>
      <c r="F1365" s="35">
        <v>133.1</v>
      </c>
      <c r="G1365" s="56" t="s">
        <v>554</v>
      </c>
      <c r="H1365" s="56" t="s">
        <v>2842</v>
      </c>
      <c r="I1365" s="33">
        <v>300</v>
      </c>
      <c r="J1365" s="56" t="s">
        <v>356</v>
      </c>
      <c r="K1365" s="56" t="s">
        <v>356</v>
      </c>
      <c r="L1365" s="56" t="s">
        <v>357</v>
      </c>
      <c r="M1365" s="56" t="s">
        <v>354</v>
      </c>
      <c r="N1365" s="56" t="s">
        <v>355</v>
      </c>
      <c r="O1365" s="32" t="s">
        <v>309</v>
      </c>
      <c r="P1365" s="32" t="s">
        <v>265</v>
      </c>
      <c r="Q1365" s="45" t="s">
        <v>922</v>
      </c>
      <c r="R1365" s="32" t="s">
        <v>254</v>
      </c>
      <c r="S1365" s="45" t="s">
        <v>291</v>
      </c>
      <c r="T1365" s="42" t="str">
        <f>VLOOKUP(Tabla1[[#This Row],[AREA]],Hoja1!A:B,2,FALSE)</f>
        <v>11. Salud pública y seguridad ciudadana</v>
      </c>
      <c r="U1365" s="45" t="s">
        <v>129</v>
      </c>
      <c r="V1365" s="42" t="str">
        <f>VLOOKUP(Tabla1[[#This Row],[PROGRAMA]],Hoja1!A:B,2,FALSE)</f>
        <v>1321. Policía municipal</v>
      </c>
      <c r="W1365" s="45">
        <v>21</v>
      </c>
      <c r="X1365" s="45">
        <v>214</v>
      </c>
    </row>
    <row r="1366" spans="1:24" x14ac:dyDescent="0.25">
      <c r="A1366" s="33">
        <v>220250006519</v>
      </c>
      <c r="B1366" s="56" t="s">
        <v>526</v>
      </c>
      <c r="C1366" s="34">
        <v>45744</v>
      </c>
      <c r="D1366" s="33">
        <v>22025000917</v>
      </c>
      <c r="E1366" s="56" t="s">
        <v>2293</v>
      </c>
      <c r="F1366" s="35">
        <v>1578.2</v>
      </c>
      <c r="G1366" s="56" t="s">
        <v>554</v>
      </c>
      <c r="H1366" s="56" t="s">
        <v>2843</v>
      </c>
      <c r="I1366" s="33">
        <v>300</v>
      </c>
      <c r="J1366" s="56" t="s">
        <v>356</v>
      </c>
      <c r="K1366" s="56" t="s">
        <v>356</v>
      </c>
      <c r="L1366" s="56" t="s">
        <v>357</v>
      </c>
      <c r="M1366" s="56" t="s">
        <v>354</v>
      </c>
      <c r="N1366" s="56" t="s">
        <v>355</v>
      </c>
      <c r="O1366" s="32" t="s">
        <v>309</v>
      </c>
      <c r="P1366" s="32" t="s">
        <v>265</v>
      </c>
      <c r="Q1366" s="45" t="s">
        <v>922</v>
      </c>
      <c r="R1366" s="32" t="s">
        <v>254</v>
      </c>
      <c r="S1366" s="45" t="s">
        <v>291</v>
      </c>
      <c r="T1366" s="42" t="str">
        <f>VLOOKUP(Tabla1[[#This Row],[AREA]],Hoja1!A:B,2,FALSE)</f>
        <v>11. Salud pública y seguridad ciudadana</v>
      </c>
      <c r="U1366" s="45" t="s">
        <v>129</v>
      </c>
      <c r="V1366" s="42" t="str">
        <f>VLOOKUP(Tabla1[[#This Row],[PROGRAMA]],Hoja1!A:B,2,FALSE)</f>
        <v>1321. Policía municipal</v>
      </c>
      <c r="W1366" s="45">
        <v>21</v>
      </c>
      <c r="X1366" s="45">
        <v>214</v>
      </c>
    </row>
    <row r="1367" spans="1:24" x14ac:dyDescent="0.25">
      <c r="A1367" s="33">
        <v>220250006373</v>
      </c>
      <c r="B1367" s="56" t="s">
        <v>526</v>
      </c>
      <c r="C1367" s="34">
        <v>45744</v>
      </c>
      <c r="D1367" s="33">
        <v>22025000917</v>
      </c>
      <c r="E1367" s="56" t="s">
        <v>2293</v>
      </c>
      <c r="F1367" s="35">
        <v>18.39</v>
      </c>
      <c r="G1367" s="56" t="s">
        <v>923</v>
      </c>
      <c r="H1367" s="56" t="s">
        <v>2844</v>
      </c>
      <c r="I1367" s="33">
        <v>300</v>
      </c>
      <c r="J1367" s="56" t="s">
        <v>356</v>
      </c>
      <c r="K1367" s="56" t="s">
        <v>356</v>
      </c>
      <c r="L1367" s="56" t="s">
        <v>357</v>
      </c>
      <c r="M1367" s="56" t="s">
        <v>354</v>
      </c>
      <c r="N1367" s="56" t="s">
        <v>355</v>
      </c>
      <c r="O1367" s="32" t="s">
        <v>309</v>
      </c>
      <c r="P1367" s="32" t="s">
        <v>265</v>
      </c>
      <c r="Q1367" s="45" t="s">
        <v>922</v>
      </c>
      <c r="R1367" s="32" t="s">
        <v>254</v>
      </c>
      <c r="S1367" s="45" t="s">
        <v>291</v>
      </c>
      <c r="T1367" s="42" t="str">
        <f>VLOOKUP(Tabla1[[#This Row],[AREA]],Hoja1!A:B,2,FALSE)</f>
        <v>11. Salud pública y seguridad ciudadana</v>
      </c>
      <c r="U1367" s="45" t="s">
        <v>129</v>
      </c>
      <c r="V1367" s="42" t="str">
        <f>VLOOKUP(Tabla1[[#This Row],[PROGRAMA]],Hoja1!A:B,2,FALSE)</f>
        <v>1321. Policía municipal</v>
      </c>
      <c r="W1367" s="45">
        <v>21</v>
      </c>
      <c r="X1367" s="45">
        <v>214</v>
      </c>
    </row>
    <row r="1368" spans="1:24" x14ac:dyDescent="0.25">
      <c r="A1368" s="33">
        <v>220250006839</v>
      </c>
      <c r="B1368" s="56" t="s">
        <v>526</v>
      </c>
      <c r="C1368" s="34">
        <v>45744</v>
      </c>
      <c r="D1368" s="33">
        <v>22025001274</v>
      </c>
      <c r="E1368" s="56" t="s">
        <v>1612</v>
      </c>
      <c r="F1368" s="35">
        <v>85.91</v>
      </c>
      <c r="G1368" s="56" t="s">
        <v>574</v>
      </c>
      <c r="H1368" s="56" t="s">
        <v>2845</v>
      </c>
      <c r="I1368" s="33">
        <v>300</v>
      </c>
      <c r="J1368" s="56" t="s">
        <v>356</v>
      </c>
      <c r="K1368" s="56" t="s">
        <v>356</v>
      </c>
      <c r="L1368" s="56" t="s">
        <v>357</v>
      </c>
      <c r="M1368" s="56" t="s">
        <v>354</v>
      </c>
      <c r="N1368" s="56" t="s">
        <v>355</v>
      </c>
      <c r="O1368" s="32" t="s">
        <v>309</v>
      </c>
      <c r="P1368" s="32" t="s">
        <v>265</v>
      </c>
      <c r="Q1368" s="45" t="s">
        <v>922</v>
      </c>
      <c r="R1368" s="32" t="s">
        <v>254</v>
      </c>
      <c r="S1368" s="45" t="s">
        <v>95</v>
      </c>
      <c r="T1368" s="42" t="str">
        <f>VLOOKUP(Tabla1[[#This Row],[AREA]],Hoja1!A:B,2,FALSE)</f>
        <v>07. Medio ambiente</v>
      </c>
      <c r="U1368" s="45" t="s">
        <v>149</v>
      </c>
      <c r="V1368" s="42" t="str">
        <f>VLOOKUP(Tabla1[[#This Row],[PROGRAMA]],Hoja1!A:B,2,FALSE)</f>
        <v>1711. Parques y jardines</v>
      </c>
      <c r="W1368" s="45">
        <v>21</v>
      </c>
      <c r="X1368" s="45">
        <v>213</v>
      </c>
    </row>
    <row r="1369" spans="1:24" x14ac:dyDescent="0.25">
      <c r="A1369" s="33">
        <v>220250006593</v>
      </c>
      <c r="B1369" s="56" t="s">
        <v>526</v>
      </c>
      <c r="C1369" s="34">
        <v>45744</v>
      </c>
      <c r="D1369" s="33">
        <v>22025001274</v>
      </c>
      <c r="E1369" s="56" t="s">
        <v>1612</v>
      </c>
      <c r="F1369" s="35">
        <v>164.31</v>
      </c>
      <c r="G1369" s="56" t="s">
        <v>574</v>
      </c>
      <c r="H1369" s="56" t="s">
        <v>2846</v>
      </c>
      <c r="I1369" s="33">
        <v>300</v>
      </c>
      <c r="J1369" s="56" t="s">
        <v>356</v>
      </c>
      <c r="K1369" s="56" t="s">
        <v>356</v>
      </c>
      <c r="L1369" s="56" t="s">
        <v>357</v>
      </c>
      <c r="M1369" s="56" t="s">
        <v>354</v>
      </c>
      <c r="N1369" s="56" t="s">
        <v>355</v>
      </c>
      <c r="O1369" s="32" t="s">
        <v>309</v>
      </c>
      <c r="P1369" s="32" t="s">
        <v>265</v>
      </c>
      <c r="Q1369" s="45" t="s">
        <v>922</v>
      </c>
      <c r="R1369" s="32" t="s">
        <v>254</v>
      </c>
      <c r="S1369" s="45" t="s">
        <v>95</v>
      </c>
      <c r="T1369" s="42" t="str">
        <f>VLOOKUP(Tabla1[[#This Row],[AREA]],Hoja1!A:B,2,FALSE)</f>
        <v>07. Medio ambiente</v>
      </c>
      <c r="U1369" s="45" t="s">
        <v>149</v>
      </c>
      <c r="V1369" s="42" t="str">
        <f>VLOOKUP(Tabla1[[#This Row],[PROGRAMA]],Hoja1!A:B,2,FALSE)</f>
        <v>1711. Parques y jardines</v>
      </c>
      <c r="W1369" s="45">
        <v>21</v>
      </c>
      <c r="X1369" s="45">
        <v>213</v>
      </c>
    </row>
    <row r="1370" spans="1:24" x14ac:dyDescent="0.25">
      <c r="A1370" s="33">
        <v>220250006607</v>
      </c>
      <c r="B1370" s="56" t="s">
        <v>526</v>
      </c>
      <c r="C1370" s="34">
        <v>45744</v>
      </c>
      <c r="D1370" s="33">
        <v>22025001274</v>
      </c>
      <c r="E1370" s="56" t="s">
        <v>1612</v>
      </c>
      <c r="F1370" s="35">
        <v>255.26</v>
      </c>
      <c r="G1370" s="56" t="s">
        <v>574</v>
      </c>
      <c r="H1370" s="56" t="s">
        <v>2847</v>
      </c>
      <c r="I1370" s="33">
        <v>300</v>
      </c>
      <c r="J1370" s="56" t="s">
        <v>356</v>
      </c>
      <c r="K1370" s="56" t="s">
        <v>356</v>
      </c>
      <c r="L1370" s="56" t="s">
        <v>357</v>
      </c>
      <c r="M1370" s="56" t="s">
        <v>354</v>
      </c>
      <c r="N1370" s="56" t="s">
        <v>355</v>
      </c>
      <c r="O1370" s="32" t="s">
        <v>309</v>
      </c>
      <c r="P1370" s="32" t="s">
        <v>265</v>
      </c>
      <c r="Q1370" s="45" t="s">
        <v>922</v>
      </c>
      <c r="R1370" s="32" t="s">
        <v>254</v>
      </c>
      <c r="S1370" s="45" t="s">
        <v>95</v>
      </c>
      <c r="T1370" s="42" t="str">
        <f>VLOOKUP(Tabla1[[#This Row],[AREA]],Hoja1!A:B,2,FALSE)</f>
        <v>07. Medio ambiente</v>
      </c>
      <c r="U1370" s="45" t="s">
        <v>149</v>
      </c>
      <c r="V1370" s="42" t="str">
        <f>VLOOKUP(Tabla1[[#This Row],[PROGRAMA]],Hoja1!A:B,2,FALSE)</f>
        <v>1711. Parques y jardines</v>
      </c>
      <c r="W1370" s="45">
        <v>21</v>
      </c>
      <c r="X1370" s="45">
        <v>213</v>
      </c>
    </row>
    <row r="1371" spans="1:24" x14ac:dyDescent="0.25">
      <c r="A1371" s="33">
        <v>220250006601</v>
      </c>
      <c r="B1371" s="56" t="s">
        <v>526</v>
      </c>
      <c r="C1371" s="34">
        <v>45744</v>
      </c>
      <c r="D1371" s="33">
        <v>22025001274</v>
      </c>
      <c r="E1371" s="56" t="s">
        <v>1612</v>
      </c>
      <c r="F1371" s="35">
        <v>283.62</v>
      </c>
      <c r="G1371" s="56" t="s">
        <v>574</v>
      </c>
      <c r="H1371" s="56" t="s">
        <v>2848</v>
      </c>
      <c r="I1371" s="33">
        <v>300</v>
      </c>
      <c r="J1371" s="56" t="s">
        <v>356</v>
      </c>
      <c r="K1371" s="56" t="s">
        <v>356</v>
      </c>
      <c r="L1371" s="56" t="s">
        <v>357</v>
      </c>
      <c r="M1371" s="56" t="s">
        <v>354</v>
      </c>
      <c r="N1371" s="56" t="s">
        <v>355</v>
      </c>
      <c r="O1371" s="32" t="s">
        <v>309</v>
      </c>
      <c r="P1371" s="32" t="s">
        <v>265</v>
      </c>
      <c r="Q1371" s="45" t="s">
        <v>922</v>
      </c>
      <c r="R1371" s="32" t="s">
        <v>254</v>
      </c>
      <c r="S1371" s="45" t="s">
        <v>95</v>
      </c>
      <c r="T1371" s="42" t="str">
        <f>VLOOKUP(Tabla1[[#This Row],[AREA]],Hoja1!A:B,2,FALSE)</f>
        <v>07. Medio ambiente</v>
      </c>
      <c r="U1371" s="45" t="s">
        <v>149</v>
      </c>
      <c r="V1371" s="42" t="str">
        <f>VLOOKUP(Tabla1[[#This Row],[PROGRAMA]],Hoja1!A:B,2,FALSE)</f>
        <v>1711. Parques y jardines</v>
      </c>
      <c r="W1371" s="45">
        <v>21</v>
      </c>
      <c r="X1371" s="45">
        <v>213</v>
      </c>
    </row>
    <row r="1372" spans="1:24" x14ac:dyDescent="0.25">
      <c r="A1372" s="33">
        <v>220250006653</v>
      </c>
      <c r="B1372" s="56" t="s">
        <v>526</v>
      </c>
      <c r="C1372" s="34">
        <v>45744</v>
      </c>
      <c r="D1372" s="33">
        <v>22025001274</v>
      </c>
      <c r="E1372" s="56" t="s">
        <v>1612</v>
      </c>
      <c r="F1372" s="35">
        <v>286.33</v>
      </c>
      <c r="G1372" s="56" t="s">
        <v>574</v>
      </c>
      <c r="H1372" s="56" t="s">
        <v>2849</v>
      </c>
      <c r="I1372" s="33">
        <v>300</v>
      </c>
      <c r="J1372" s="56" t="s">
        <v>356</v>
      </c>
      <c r="K1372" s="56" t="s">
        <v>356</v>
      </c>
      <c r="L1372" s="56" t="s">
        <v>357</v>
      </c>
      <c r="M1372" s="56" t="s">
        <v>354</v>
      </c>
      <c r="N1372" s="56" t="s">
        <v>355</v>
      </c>
      <c r="O1372" s="32" t="s">
        <v>309</v>
      </c>
      <c r="P1372" s="32" t="s">
        <v>265</v>
      </c>
      <c r="Q1372" s="45" t="s">
        <v>922</v>
      </c>
      <c r="R1372" s="32" t="s">
        <v>254</v>
      </c>
      <c r="S1372" s="45" t="s">
        <v>95</v>
      </c>
      <c r="T1372" s="42" t="str">
        <f>VLOOKUP(Tabla1[[#This Row],[AREA]],Hoja1!A:B,2,FALSE)</f>
        <v>07. Medio ambiente</v>
      </c>
      <c r="U1372" s="45" t="s">
        <v>149</v>
      </c>
      <c r="V1372" s="42" t="str">
        <f>VLOOKUP(Tabla1[[#This Row],[PROGRAMA]],Hoja1!A:B,2,FALSE)</f>
        <v>1711. Parques y jardines</v>
      </c>
      <c r="W1372" s="45">
        <v>21</v>
      </c>
      <c r="X1372" s="45">
        <v>213</v>
      </c>
    </row>
    <row r="1373" spans="1:24" x14ac:dyDescent="0.25">
      <c r="A1373" s="33">
        <v>220250006841</v>
      </c>
      <c r="B1373" s="56" t="s">
        <v>526</v>
      </c>
      <c r="C1373" s="34">
        <v>45744</v>
      </c>
      <c r="D1373" s="33">
        <v>22025001274</v>
      </c>
      <c r="E1373" s="56" t="s">
        <v>1612</v>
      </c>
      <c r="F1373" s="35">
        <v>390.84</v>
      </c>
      <c r="G1373" s="56" t="s">
        <v>574</v>
      </c>
      <c r="H1373" s="56" t="s">
        <v>2850</v>
      </c>
      <c r="I1373" s="33">
        <v>300</v>
      </c>
      <c r="J1373" s="56" t="s">
        <v>356</v>
      </c>
      <c r="K1373" s="56" t="s">
        <v>356</v>
      </c>
      <c r="L1373" s="56" t="s">
        <v>357</v>
      </c>
      <c r="M1373" s="56" t="s">
        <v>354</v>
      </c>
      <c r="N1373" s="56" t="s">
        <v>355</v>
      </c>
      <c r="O1373" s="32" t="s">
        <v>309</v>
      </c>
      <c r="P1373" s="32" t="s">
        <v>265</v>
      </c>
      <c r="Q1373" s="45" t="s">
        <v>922</v>
      </c>
      <c r="R1373" s="32" t="s">
        <v>254</v>
      </c>
      <c r="S1373" s="45" t="s">
        <v>95</v>
      </c>
      <c r="T1373" s="42" t="str">
        <f>VLOOKUP(Tabla1[[#This Row],[AREA]],Hoja1!A:B,2,FALSE)</f>
        <v>07. Medio ambiente</v>
      </c>
      <c r="U1373" s="45" t="s">
        <v>149</v>
      </c>
      <c r="V1373" s="42" t="str">
        <f>VLOOKUP(Tabla1[[#This Row],[PROGRAMA]],Hoja1!A:B,2,FALSE)</f>
        <v>1711. Parques y jardines</v>
      </c>
      <c r="W1373" s="45">
        <v>21</v>
      </c>
      <c r="X1373" s="45">
        <v>213</v>
      </c>
    </row>
    <row r="1374" spans="1:24" x14ac:dyDescent="0.25">
      <c r="A1374" s="33">
        <v>220250006273</v>
      </c>
      <c r="B1374" s="56" t="s">
        <v>526</v>
      </c>
      <c r="C1374" s="34">
        <v>45744</v>
      </c>
      <c r="D1374" s="33">
        <v>22025000731</v>
      </c>
      <c r="E1374" s="56" t="s">
        <v>1838</v>
      </c>
      <c r="F1374" s="35">
        <v>111.32</v>
      </c>
      <c r="G1374" s="56" t="s">
        <v>20</v>
      </c>
      <c r="H1374" s="56" t="s">
        <v>2851</v>
      </c>
      <c r="I1374" s="33">
        <v>300</v>
      </c>
      <c r="J1374" s="56" t="s">
        <v>356</v>
      </c>
      <c r="K1374" s="56" t="s">
        <v>356</v>
      </c>
      <c r="L1374" s="56" t="s">
        <v>367</v>
      </c>
      <c r="M1374" s="56" t="s">
        <v>354</v>
      </c>
      <c r="N1374" s="56" t="s">
        <v>355</v>
      </c>
      <c r="O1374" s="32" t="s">
        <v>309</v>
      </c>
      <c r="P1374" s="32" t="s">
        <v>265</v>
      </c>
      <c r="Q1374" s="45" t="s">
        <v>922</v>
      </c>
      <c r="R1374" s="32" t="s">
        <v>254</v>
      </c>
      <c r="S1374" s="45" t="s">
        <v>98</v>
      </c>
      <c r="T1374" s="42" t="str">
        <f>VLOOKUP(Tabla1[[#This Row],[AREA]],Hoja1!A:B,2,FALSE)</f>
        <v>10. Personas mayores, familia y servicios sociales</v>
      </c>
      <c r="U1374" s="45" t="s">
        <v>155</v>
      </c>
      <c r="V1374" s="42" t="str">
        <f>VLOOKUP(Tabla1[[#This Row],[PROGRAMA]],Hoja1!A:B,2,FALSE)</f>
        <v>2312. Iniciativas sociales</v>
      </c>
      <c r="W1374" s="45">
        <v>21</v>
      </c>
      <c r="X1374" s="45">
        <v>212</v>
      </c>
    </row>
    <row r="1375" spans="1:24" x14ac:dyDescent="0.25">
      <c r="A1375" s="33">
        <v>220250006251</v>
      </c>
      <c r="B1375" s="56" t="s">
        <v>526</v>
      </c>
      <c r="C1375" s="34">
        <v>45744</v>
      </c>
      <c r="D1375" s="33">
        <v>22025000731</v>
      </c>
      <c r="E1375" s="56" t="s">
        <v>1838</v>
      </c>
      <c r="F1375" s="35">
        <v>361.79</v>
      </c>
      <c r="G1375" s="56" t="s">
        <v>20</v>
      </c>
      <c r="H1375" s="56" t="s">
        <v>2852</v>
      </c>
      <c r="I1375" s="33">
        <v>300</v>
      </c>
      <c r="J1375" s="56" t="s">
        <v>356</v>
      </c>
      <c r="K1375" s="56" t="s">
        <v>356</v>
      </c>
      <c r="L1375" s="56" t="s">
        <v>367</v>
      </c>
      <c r="M1375" s="56" t="s">
        <v>354</v>
      </c>
      <c r="N1375" s="56" t="s">
        <v>355</v>
      </c>
      <c r="O1375" s="32" t="s">
        <v>309</v>
      </c>
      <c r="P1375" s="32" t="s">
        <v>265</v>
      </c>
      <c r="Q1375" s="45" t="s">
        <v>922</v>
      </c>
      <c r="R1375" s="32" t="s">
        <v>254</v>
      </c>
      <c r="S1375" s="45" t="s">
        <v>98</v>
      </c>
      <c r="T1375" s="42" t="str">
        <f>VLOOKUP(Tabla1[[#This Row],[AREA]],Hoja1!A:B,2,FALSE)</f>
        <v>10. Personas mayores, familia y servicios sociales</v>
      </c>
      <c r="U1375" s="45" t="s">
        <v>155</v>
      </c>
      <c r="V1375" s="42" t="str">
        <f>VLOOKUP(Tabla1[[#This Row],[PROGRAMA]],Hoja1!A:B,2,FALSE)</f>
        <v>2312. Iniciativas sociales</v>
      </c>
      <c r="W1375" s="45">
        <v>21</v>
      </c>
      <c r="X1375" s="45">
        <v>212</v>
      </c>
    </row>
    <row r="1376" spans="1:24" x14ac:dyDescent="0.25">
      <c r="A1376" s="33">
        <v>220250006869</v>
      </c>
      <c r="B1376" s="56" t="s">
        <v>526</v>
      </c>
      <c r="C1376" s="34">
        <v>45744</v>
      </c>
      <c r="D1376" s="33">
        <v>22025000917</v>
      </c>
      <c r="E1376" s="56" t="s">
        <v>2293</v>
      </c>
      <c r="F1376" s="35">
        <v>23.04</v>
      </c>
      <c r="G1376" s="56" t="s">
        <v>271</v>
      </c>
      <c r="H1376" s="56" t="s">
        <v>2853</v>
      </c>
      <c r="I1376" s="33">
        <v>300</v>
      </c>
      <c r="J1376" s="56" t="s">
        <v>356</v>
      </c>
      <c r="K1376" s="56" t="s">
        <v>356</v>
      </c>
      <c r="L1376" s="56" t="s">
        <v>357</v>
      </c>
      <c r="M1376" s="56" t="s">
        <v>354</v>
      </c>
      <c r="N1376" s="56" t="s">
        <v>355</v>
      </c>
      <c r="O1376" s="32" t="s">
        <v>309</v>
      </c>
      <c r="P1376" s="32" t="s">
        <v>265</v>
      </c>
      <c r="Q1376" s="45" t="s">
        <v>922</v>
      </c>
      <c r="R1376" s="32" t="s">
        <v>254</v>
      </c>
      <c r="S1376" s="45" t="s">
        <v>291</v>
      </c>
      <c r="T1376" s="42" t="str">
        <f>VLOOKUP(Tabla1[[#This Row],[AREA]],Hoja1!A:B,2,FALSE)</f>
        <v>11. Salud pública y seguridad ciudadana</v>
      </c>
      <c r="U1376" s="45" t="s">
        <v>129</v>
      </c>
      <c r="V1376" s="42" t="str">
        <f>VLOOKUP(Tabla1[[#This Row],[PROGRAMA]],Hoja1!A:B,2,FALSE)</f>
        <v>1321. Policía municipal</v>
      </c>
      <c r="W1376" s="45">
        <v>21</v>
      </c>
      <c r="X1376" s="45">
        <v>214</v>
      </c>
    </row>
    <row r="1377" spans="1:24" x14ac:dyDescent="0.25">
      <c r="A1377" s="33">
        <v>220250006865</v>
      </c>
      <c r="B1377" s="56" t="s">
        <v>526</v>
      </c>
      <c r="C1377" s="34">
        <v>45744</v>
      </c>
      <c r="D1377" s="33">
        <v>22025000917</v>
      </c>
      <c r="E1377" s="56" t="s">
        <v>2293</v>
      </c>
      <c r="F1377" s="35">
        <v>29.77</v>
      </c>
      <c r="G1377" s="56" t="s">
        <v>271</v>
      </c>
      <c r="H1377" s="56" t="s">
        <v>2854</v>
      </c>
      <c r="I1377" s="33">
        <v>300</v>
      </c>
      <c r="J1377" s="56" t="s">
        <v>356</v>
      </c>
      <c r="K1377" s="56" t="s">
        <v>356</v>
      </c>
      <c r="L1377" s="56" t="s">
        <v>357</v>
      </c>
      <c r="M1377" s="56" t="s">
        <v>354</v>
      </c>
      <c r="N1377" s="56" t="s">
        <v>355</v>
      </c>
      <c r="O1377" s="32" t="s">
        <v>309</v>
      </c>
      <c r="P1377" s="32" t="s">
        <v>265</v>
      </c>
      <c r="Q1377" s="45" t="s">
        <v>922</v>
      </c>
      <c r="R1377" s="32" t="s">
        <v>254</v>
      </c>
      <c r="S1377" s="45" t="s">
        <v>291</v>
      </c>
      <c r="T1377" s="42" t="str">
        <f>VLOOKUP(Tabla1[[#This Row],[AREA]],Hoja1!A:B,2,FALSE)</f>
        <v>11. Salud pública y seguridad ciudadana</v>
      </c>
      <c r="U1377" s="45" t="s">
        <v>129</v>
      </c>
      <c r="V1377" s="42" t="str">
        <f>VLOOKUP(Tabla1[[#This Row],[PROGRAMA]],Hoja1!A:B,2,FALSE)</f>
        <v>1321. Policía municipal</v>
      </c>
      <c r="W1377" s="45">
        <v>21</v>
      </c>
      <c r="X1377" s="45">
        <v>214</v>
      </c>
    </row>
    <row r="1378" spans="1:24" x14ac:dyDescent="0.25">
      <c r="A1378" s="33">
        <v>220250006505</v>
      </c>
      <c r="B1378" s="56" t="s">
        <v>526</v>
      </c>
      <c r="C1378" s="34">
        <v>45744</v>
      </c>
      <c r="D1378" s="33">
        <v>22025000917</v>
      </c>
      <c r="E1378" s="56" t="s">
        <v>2293</v>
      </c>
      <c r="F1378" s="35">
        <v>74.099999999999994</v>
      </c>
      <c r="G1378" s="56" t="s">
        <v>271</v>
      </c>
      <c r="H1378" s="56" t="s">
        <v>2855</v>
      </c>
      <c r="I1378" s="33">
        <v>300</v>
      </c>
      <c r="J1378" s="56" t="s">
        <v>356</v>
      </c>
      <c r="K1378" s="56" t="s">
        <v>356</v>
      </c>
      <c r="L1378" s="56" t="s">
        <v>357</v>
      </c>
      <c r="M1378" s="56" t="s">
        <v>354</v>
      </c>
      <c r="N1378" s="56" t="s">
        <v>355</v>
      </c>
      <c r="O1378" s="32" t="s">
        <v>309</v>
      </c>
      <c r="P1378" s="32" t="s">
        <v>265</v>
      </c>
      <c r="Q1378" s="45" t="s">
        <v>922</v>
      </c>
      <c r="R1378" s="32" t="s">
        <v>254</v>
      </c>
      <c r="S1378" s="45" t="s">
        <v>291</v>
      </c>
      <c r="T1378" s="42" t="str">
        <f>VLOOKUP(Tabla1[[#This Row],[AREA]],Hoja1!A:B,2,FALSE)</f>
        <v>11. Salud pública y seguridad ciudadana</v>
      </c>
      <c r="U1378" s="45" t="s">
        <v>129</v>
      </c>
      <c r="V1378" s="42" t="str">
        <f>VLOOKUP(Tabla1[[#This Row],[PROGRAMA]],Hoja1!A:B,2,FALSE)</f>
        <v>1321. Policía municipal</v>
      </c>
      <c r="W1378" s="45">
        <v>21</v>
      </c>
      <c r="X1378" s="45">
        <v>214</v>
      </c>
    </row>
    <row r="1379" spans="1:24" x14ac:dyDescent="0.25">
      <c r="A1379" s="33">
        <v>220250006867</v>
      </c>
      <c r="B1379" s="56" t="s">
        <v>526</v>
      </c>
      <c r="C1379" s="34">
        <v>45744</v>
      </c>
      <c r="D1379" s="33">
        <v>22025000917</v>
      </c>
      <c r="E1379" s="56" t="s">
        <v>2293</v>
      </c>
      <c r="F1379" s="35">
        <v>74.709999999999994</v>
      </c>
      <c r="G1379" s="56" t="s">
        <v>271</v>
      </c>
      <c r="H1379" s="56" t="s">
        <v>2856</v>
      </c>
      <c r="I1379" s="33">
        <v>300</v>
      </c>
      <c r="J1379" s="56" t="s">
        <v>356</v>
      </c>
      <c r="K1379" s="56" t="s">
        <v>356</v>
      </c>
      <c r="L1379" s="56" t="s">
        <v>357</v>
      </c>
      <c r="M1379" s="56" t="s">
        <v>354</v>
      </c>
      <c r="N1379" s="56" t="s">
        <v>355</v>
      </c>
      <c r="O1379" s="32" t="s">
        <v>309</v>
      </c>
      <c r="P1379" s="32" t="s">
        <v>265</v>
      </c>
      <c r="Q1379" s="45" t="s">
        <v>922</v>
      </c>
      <c r="R1379" s="32" t="s">
        <v>254</v>
      </c>
      <c r="S1379" s="45" t="s">
        <v>291</v>
      </c>
      <c r="T1379" s="42" t="str">
        <f>VLOOKUP(Tabla1[[#This Row],[AREA]],Hoja1!A:B,2,FALSE)</f>
        <v>11. Salud pública y seguridad ciudadana</v>
      </c>
      <c r="U1379" s="45" t="s">
        <v>129</v>
      </c>
      <c r="V1379" s="42" t="str">
        <f>VLOOKUP(Tabla1[[#This Row],[PROGRAMA]],Hoja1!A:B,2,FALSE)</f>
        <v>1321. Policía municipal</v>
      </c>
      <c r="W1379" s="45">
        <v>21</v>
      </c>
      <c r="X1379" s="45">
        <v>214</v>
      </c>
    </row>
    <row r="1380" spans="1:24" x14ac:dyDescent="0.25">
      <c r="A1380" s="33">
        <v>220250006399</v>
      </c>
      <c r="B1380" s="56" t="s">
        <v>526</v>
      </c>
      <c r="C1380" s="34">
        <v>45744</v>
      </c>
      <c r="D1380" s="33">
        <v>22025000917</v>
      </c>
      <c r="E1380" s="56" t="s">
        <v>2293</v>
      </c>
      <c r="F1380" s="35">
        <v>78.87</v>
      </c>
      <c r="G1380" s="56" t="s">
        <v>271</v>
      </c>
      <c r="H1380" s="56" t="s">
        <v>2857</v>
      </c>
      <c r="I1380" s="33">
        <v>300</v>
      </c>
      <c r="J1380" s="56" t="s">
        <v>356</v>
      </c>
      <c r="K1380" s="56" t="s">
        <v>356</v>
      </c>
      <c r="L1380" s="56" t="s">
        <v>357</v>
      </c>
      <c r="M1380" s="56" t="s">
        <v>354</v>
      </c>
      <c r="N1380" s="56" t="s">
        <v>355</v>
      </c>
      <c r="O1380" s="32" t="s">
        <v>309</v>
      </c>
      <c r="P1380" s="32" t="s">
        <v>265</v>
      </c>
      <c r="Q1380" s="45" t="s">
        <v>922</v>
      </c>
      <c r="R1380" s="32" t="s">
        <v>254</v>
      </c>
      <c r="S1380" s="45" t="s">
        <v>291</v>
      </c>
      <c r="T1380" s="42" t="str">
        <f>VLOOKUP(Tabla1[[#This Row],[AREA]],Hoja1!A:B,2,FALSE)</f>
        <v>11. Salud pública y seguridad ciudadana</v>
      </c>
      <c r="U1380" s="45" t="s">
        <v>129</v>
      </c>
      <c r="V1380" s="42" t="str">
        <f>VLOOKUP(Tabla1[[#This Row],[PROGRAMA]],Hoja1!A:B,2,FALSE)</f>
        <v>1321. Policía municipal</v>
      </c>
      <c r="W1380" s="45">
        <v>21</v>
      </c>
      <c r="X1380" s="45">
        <v>214</v>
      </c>
    </row>
    <row r="1381" spans="1:24" x14ac:dyDescent="0.25">
      <c r="A1381" s="33">
        <v>220250006489</v>
      </c>
      <c r="B1381" s="56" t="s">
        <v>526</v>
      </c>
      <c r="C1381" s="34">
        <v>45744</v>
      </c>
      <c r="D1381" s="33">
        <v>22025000917</v>
      </c>
      <c r="E1381" s="56" t="s">
        <v>2293</v>
      </c>
      <c r="F1381" s="35">
        <v>84.7</v>
      </c>
      <c r="G1381" s="56" t="s">
        <v>271</v>
      </c>
      <c r="H1381" s="56" t="s">
        <v>2858</v>
      </c>
      <c r="I1381" s="33">
        <v>300</v>
      </c>
      <c r="J1381" s="56" t="s">
        <v>356</v>
      </c>
      <c r="K1381" s="56" t="s">
        <v>356</v>
      </c>
      <c r="L1381" s="56" t="s">
        <v>357</v>
      </c>
      <c r="M1381" s="56" t="s">
        <v>354</v>
      </c>
      <c r="N1381" s="56" t="s">
        <v>355</v>
      </c>
      <c r="O1381" s="32" t="s">
        <v>309</v>
      </c>
      <c r="P1381" s="32" t="s">
        <v>265</v>
      </c>
      <c r="Q1381" s="45" t="s">
        <v>922</v>
      </c>
      <c r="R1381" s="32" t="s">
        <v>254</v>
      </c>
      <c r="S1381" s="45" t="s">
        <v>291</v>
      </c>
      <c r="T1381" s="42" t="str">
        <f>VLOOKUP(Tabla1[[#This Row],[AREA]],Hoja1!A:B,2,FALSE)</f>
        <v>11. Salud pública y seguridad ciudadana</v>
      </c>
      <c r="U1381" s="45" t="s">
        <v>129</v>
      </c>
      <c r="V1381" s="42" t="str">
        <f>VLOOKUP(Tabla1[[#This Row],[PROGRAMA]],Hoja1!A:B,2,FALSE)</f>
        <v>1321. Policía municipal</v>
      </c>
      <c r="W1381" s="45">
        <v>21</v>
      </c>
      <c r="X1381" s="45">
        <v>214</v>
      </c>
    </row>
    <row r="1382" spans="1:24" x14ac:dyDescent="0.25">
      <c r="A1382" s="33">
        <v>220250006667</v>
      </c>
      <c r="B1382" s="56" t="s">
        <v>526</v>
      </c>
      <c r="C1382" s="34">
        <v>45744</v>
      </c>
      <c r="D1382" s="33">
        <v>22025001276</v>
      </c>
      <c r="E1382" s="56" t="s">
        <v>2347</v>
      </c>
      <c r="F1382" s="35">
        <v>84.93</v>
      </c>
      <c r="G1382" s="56" t="s">
        <v>271</v>
      </c>
      <c r="H1382" s="56" t="s">
        <v>2859</v>
      </c>
      <c r="I1382" s="33">
        <v>300</v>
      </c>
      <c r="J1382" s="56" t="s">
        <v>356</v>
      </c>
      <c r="K1382" s="56" t="s">
        <v>356</v>
      </c>
      <c r="L1382" s="56" t="s">
        <v>357</v>
      </c>
      <c r="M1382" s="56" t="s">
        <v>354</v>
      </c>
      <c r="N1382" s="56" t="s">
        <v>355</v>
      </c>
      <c r="O1382" s="32" t="s">
        <v>309</v>
      </c>
      <c r="P1382" s="32" t="s">
        <v>265</v>
      </c>
      <c r="Q1382" s="45" t="s">
        <v>922</v>
      </c>
      <c r="R1382" s="32" t="s">
        <v>254</v>
      </c>
      <c r="S1382" s="45" t="s">
        <v>95</v>
      </c>
      <c r="T1382" s="42" t="str">
        <f>VLOOKUP(Tabla1[[#This Row],[AREA]],Hoja1!A:B,2,FALSE)</f>
        <v>07. Medio ambiente</v>
      </c>
      <c r="U1382" s="45" t="s">
        <v>149</v>
      </c>
      <c r="V1382" s="42" t="str">
        <f>VLOOKUP(Tabla1[[#This Row],[PROGRAMA]],Hoja1!A:B,2,FALSE)</f>
        <v>1711. Parques y jardines</v>
      </c>
      <c r="W1382" s="45">
        <v>21</v>
      </c>
      <c r="X1382" s="45">
        <v>214</v>
      </c>
    </row>
    <row r="1383" spans="1:24" x14ac:dyDescent="0.25">
      <c r="A1383" s="33">
        <v>220250006413</v>
      </c>
      <c r="B1383" s="56" t="s">
        <v>526</v>
      </c>
      <c r="C1383" s="34">
        <v>45744</v>
      </c>
      <c r="D1383" s="33">
        <v>22025000917</v>
      </c>
      <c r="E1383" s="56" t="s">
        <v>2293</v>
      </c>
      <c r="F1383" s="35">
        <v>121.13</v>
      </c>
      <c r="G1383" s="56" t="s">
        <v>271</v>
      </c>
      <c r="H1383" s="56" t="s">
        <v>2860</v>
      </c>
      <c r="I1383" s="33">
        <v>300</v>
      </c>
      <c r="J1383" s="56" t="s">
        <v>356</v>
      </c>
      <c r="K1383" s="56" t="s">
        <v>356</v>
      </c>
      <c r="L1383" s="56" t="s">
        <v>357</v>
      </c>
      <c r="M1383" s="56" t="s">
        <v>354</v>
      </c>
      <c r="N1383" s="56" t="s">
        <v>355</v>
      </c>
      <c r="O1383" s="32" t="s">
        <v>309</v>
      </c>
      <c r="P1383" s="32" t="s">
        <v>265</v>
      </c>
      <c r="Q1383" s="45" t="s">
        <v>922</v>
      </c>
      <c r="R1383" s="32" t="s">
        <v>254</v>
      </c>
      <c r="S1383" s="45" t="s">
        <v>291</v>
      </c>
      <c r="T1383" s="42" t="str">
        <f>VLOOKUP(Tabla1[[#This Row],[AREA]],Hoja1!A:B,2,FALSE)</f>
        <v>11. Salud pública y seguridad ciudadana</v>
      </c>
      <c r="U1383" s="45" t="s">
        <v>129</v>
      </c>
      <c r="V1383" s="42" t="str">
        <f>VLOOKUP(Tabla1[[#This Row],[PROGRAMA]],Hoja1!A:B,2,FALSE)</f>
        <v>1321. Policía municipal</v>
      </c>
      <c r="W1383" s="45">
        <v>21</v>
      </c>
      <c r="X1383" s="45">
        <v>214</v>
      </c>
    </row>
    <row r="1384" spans="1:24" x14ac:dyDescent="0.25">
      <c r="A1384" s="33">
        <v>220250006495</v>
      </c>
      <c r="B1384" s="56" t="s">
        <v>526</v>
      </c>
      <c r="C1384" s="34">
        <v>45744</v>
      </c>
      <c r="D1384" s="33">
        <v>22025000917</v>
      </c>
      <c r="E1384" s="56" t="s">
        <v>2293</v>
      </c>
      <c r="F1384" s="35">
        <v>121.13</v>
      </c>
      <c r="G1384" s="56" t="s">
        <v>271</v>
      </c>
      <c r="H1384" s="56" t="s">
        <v>2860</v>
      </c>
      <c r="I1384" s="33">
        <v>300</v>
      </c>
      <c r="J1384" s="56" t="s">
        <v>356</v>
      </c>
      <c r="K1384" s="56" t="s">
        <v>356</v>
      </c>
      <c r="L1384" s="56" t="s">
        <v>357</v>
      </c>
      <c r="M1384" s="56" t="s">
        <v>354</v>
      </c>
      <c r="N1384" s="56" t="s">
        <v>355</v>
      </c>
      <c r="O1384" s="32" t="s">
        <v>309</v>
      </c>
      <c r="P1384" s="32" t="s">
        <v>265</v>
      </c>
      <c r="Q1384" s="45" t="s">
        <v>922</v>
      </c>
      <c r="R1384" s="32" t="s">
        <v>254</v>
      </c>
      <c r="S1384" s="45" t="s">
        <v>291</v>
      </c>
      <c r="T1384" s="42" t="str">
        <f>VLOOKUP(Tabla1[[#This Row],[AREA]],Hoja1!A:B,2,FALSE)</f>
        <v>11. Salud pública y seguridad ciudadana</v>
      </c>
      <c r="U1384" s="45" t="s">
        <v>129</v>
      </c>
      <c r="V1384" s="42" t="str">
        <f>VLOOKUP(Tabla1[[#This Row],[PROGRAMA]],Hoja1!A:B,2,FALSE)</f>
        <v>1321. Policía municipal</v>
      </c>
      <c r="W1384" s="45">
        <v>21</v>
      </c>
      <c r="X1384" s="45">
        <v>214</v>
      </c>
    </row>
    <row r="1385" spans="1:24" x14ac:dyDescent="0.25">
      <c r="A1385" s="33">
        <v>220250006381</v>
      </c>
      <c r="B1385" s="56" t="s">
        <v>526</v>
      </c>
      <c r="C1385" s="34">
        <v>45744</v>
      </c>
      <c r="D1385" s="33">
        <v>22025000917</v>
      </c>
      <c r="E1385" s="56" t="s">
        <v>2293</v>
      </c>
      <c r="F1385" s="35">
        <v>147.96</v>
      </c>
      <c r="G1385" s="56" t="s">
        <v>271</v>
      </c>
      <c r="H1385" s="56" t="s">
        <v>2861</v>
      </c>
      <c r="I1385" s="33">
        <v>300</v>
      </c>
      <c r="J1385" s="56" t="s">
        <v>356</v>
      </c>
      <c r="K1385" s="56" t="s">
        <v>356</v>
      </c>
      <c r="L1385" s="56" t="s">
        <v>357</v>
      </c>
      <c r="M1385" s="56" t="s">
        <v>354</v>
      </c>
      <c r="N1385" s="56" t="s">
        <v>355</v>
      </c>
      <c r="O1385" s="32" t="s">
        <v>309</v>
      </c>
      <c r="P1385" s="32" t="s">
        <v>265</v>
      </c>
      <c r="Q1385" s="45" t="s">
        <v>922</v>
      </c>
      <c r="R1385" s="32" t="s">
        <v>254</v>
      </c>
      <c r="S1385" s="45" t="s">
        <v>291</v>
      </c>
      <c r="T1385" s="42" t="str">
        <f>VLOOKUP(Tabla1[[#This Row],[AREA]],Hoja1!A:B,2,FALSE)</f>
        <v>11. Salud pública y seguridad ciudadana</v>
      </c>
      <c r="U1385" s="45" t="s">
        <v>129</v>
      </c>
      <c r="V1385" s="42" t="str">
        <f>VLOOKUP(Tabla1[[#This Row],[PROGRAMA]],Hoja1!A:B,2,FALSE)</f>
        <v>1321. Policía municipal</v>
      </c>
      <c r="W1385" s="45">
        <v>21</v>
      </c>
      <c r="X1385" s="45">
        <v>214</v>
      </c>
    </row>
    <row r="1386" spans="1:24" x14ac:dyDescent="0.25">
      <c r="A1386" s="33">
        <v>220250006863</v>
      </c>
      <c r="B1386" s="56" t="s">
        <v>526</v>
      </c>
      <c r="C1386" s="34">
        <v>45744</v>
      </c>
      <c r="D1386" s="33">
        <v>22025000917</v>
      </c>
      <c r="E1386" s="56" t="s">
        <v>2293</v>
      </c>
      <c r="F1386" s="35">
        <v>183.42</v>
      </c>
      <c r="G1386" s="56" t="s">
        <v>271</v>
      </c>
      <c r="H1386" s="56" t="s">
        <v>2862</v>
      </c>
      <c r="I1386" s="33">
        <v>300</v>
      </c>
      <c r="J1386" s="56" t="s">
        <v>356</v>
      </c>
      <c r="K1386" s="56" t="s">
        <v>356</v>
      </c>
      <c r="L1386" s="56" t="s">
        <v>357</v>
      </c>
      <c r="M1386" s="56" t="s">
        <v>354</v>
      </c>
      <c r="N1386" s="56" t="s">
        <v>355</v>
      </c>
      <c r="O1386" s="32" t="s">
        <v>309</v>
      </c>
      <c r="P1386" s="32" t="s">
        <v>265</v>
      </c>
      <c r="Q1386" s="45" t="s">
        <v>922</v>
      </c>
      <c r="R1386" s="32" t="s">
        <v>254</v>
      </c>
      <c r="S1386" s="45" t="s">
        <v>291</v>
      </c>
      <c r="T1386" s="42" t="str">
        <f>VLOOKUP(Tabla1[[#This Row],[AREA]],Hoja1!A:B,2,FALSE)</f>
        <v>11. Salud pública y seguridad ciudadana</v>
      </c>
      <c r="U1386" s="45" t="s">
        <v>129</v>
      </c>
      <c r="V1386" s="42" t="str">
        <f>VLOOKUP(Tabla1[[#This Row],[PROGRAMA]],Hoja1!A:B,2,FALSE)</f>
        <v>1321. Policía municipal</v>
      </c>
      <c r="W1386" s="45">
        <v>21</v>
      </c>
      <c r="X1386" s="45">
        <v>214</v>
      </c>
    </row>
    <row r="1387" spans="1:24" x14ac:dyDescent="0.25">
      <c r="A1387" s="33">
        <v>220250006371</v>
      </c>
      <c r="B1387" s="56" t="s">
        <v>526</v>
      </c>
      <c r="C1387" s="34">
        <v>45744</v>
      </c>
      <c r="D1387" s="33">
        <v>22025000917</v>
      </c>
      <c r="E1387" s="56" t="s">
        <v>2293</v>
      </c>
      <c r="F1387" s="35">
        <v>318.10000000000002</v>
      </c>
      <c r="G1387" s="56" t="s">
        <v>610</v>
      </c>
      <c r="H1387" s="56" t="s">
        <v>2863</v>
      </c>
      <c r="I1387" s="33">
        <v>300</v>
      </c>
      <c r="J1387" s="56" t="s">
        <v>356</v>
      </c>
      <c r="K1387" s="56" t="s">
        <v>356</v>
      </c>
      <c r="L1387" s="56" t="s">
        <v>357</v>
      </c>
      <c r="M1387" s="56" t="s">
        <v>354</v>
      </c>
      <c r="N1387" s="56" t="s">
        <v>355</v>
      </c>
      <c r="O1387" s="32" t="s">
        <v>309</v>
      </c>
      <c r="P1387" s="32" t="s">
        <v>265</v>
      </c>
      <c r="Q1387" s="45" t="s">
        <v>922</v>
      </c>
      <c r="R1387" s="32" t="s">
        <v>254</v>
      </c>
      <c r="S1387" s="45" t="s">
        <v>291</v>
      </c>
      <c r="T1387" s="42" t="str">
        <f>VLOOKUP(Tabla1[[#This Row],[AREA]],Hoja1!A:B,2,FALSE)</f>
        <v>11. Salud pública y seguridad ciudadana</v>
      </c>
      <c r="U1387" s="45" t="s">
        <v>129</v>
      </c>
      <c r="V1387" s="42" t="str">
        <f>VLOOKUP(Tabla1[[#This Row],[PROGRAMA]],Hoja1!A:B,2,FALSE)</f>
        <v>1321. Policía municipal</v>
      </c>
      <c r="W1387" s="45">
        <v>21</v>
      </c>
      <c r="X1387" s="45">
        <v>214</v>
      </c>
    </row>
    <row r="1388" spans="1:24" x14ac:dyDescent="0.25">
      <c r="A1388" s="33">
        <v>220250006635</v>
      </c>
      <c r="B1388" s="56" t="s">
        <v>526</v>
      </c>
      <c r="C1388" s="34">
        <v>45744</v>
      </c>
      <c r="D1388" s="33">
        <v>22025001276</v>
      </c>
      <c r="E1388" s="56" t="s">
        <v>2347</v>
      </c>
      <c r="F1388" s="35">
        <v>32.07</v>
      </c>
      <c r="G1388" s="56" t="s">
        <v>611</v>
      </c>
      <c r="H1388" s="56" t="s">
        <v>2864</v>
      </c>
      <c r="I1388" s="33">
        <v>300</v>
      </c>
      <c r="J1388" s="56" t="s">
        <v>462</v>
      </c>
      <c r="K1388" s="56" t="s">
        <v>356</v>
      </c>
      <c r="L1388" s="56" t="s">
        <v>357</v>
      </c>
      <c r="M1388" s="56" t="s">
        <v>354</v>
      </c>
      <c r="N1388" s="56" t="s">
        <v>355</v>
      </c>
      <c r="O1388" s="32" t="s">
        <v>309</v>
      </c>
      <c r="P1388" s="32" t="s">
        <v>265</v>
      </c>
      <c r="Q1388" s="45" t="s">
        <v>922</v>
      </c>
      <c r="R1388" s="32" t="s">
        <v>254</v>
      </c>
      <c r="S1388" s="45" t="s">
        <v>95</v>
      </c>
      <c r="T1388" s="42" t="str">
        <f>VLOOKUP(Tabla1[[#This Row],[AREA]],Hoja1!A:B,2,FALSE)</f>
        <v>07. Medio ambiente</v>
      </c>
      <c r="U1388" s="45" t="s">
        <v>149</v>
      </c>
      <c r="V1388" s="42" t="str">
        <f>VLOOKUP(Tabla1[[#This Row],[PROGRAMA]],Hoja1!A:B,2,FALSE)</f>
        <v>1711. Parques y jardines</v>
      </c>
      <c r="W1388" s="45">
        <v>21</v>
      </c>
      <c r="X1388" s="45">
        <v>214</v>
      </c>
    </row>
    <row r="1389" spans="1:24" x14ac:dyDescent="0.25">
      <c r="A1389" s="33">
        <v>220250006685</v>
      </c>
      <c r="B1389" s="56" t="s">
        <v>526</v>
      </c>
      <c r="C1389" s="34">
        <v>45744</v>
      </c>
      <c r="D1389" s="33">
        <v>22025001276</v>
      </c>
      <c r="E1389" s="56" t="s">
        <v>2347</v>
      </c>
      <c r="F1389" s="35">
        <v>64.13</v>
      </c>
      <c r="G1389" s="56" t="s">
        <v>611</v>
      </c>
      <c r="H1389" s="56" t="s">
        <v>2865</v>
      </c>
      <c r="I1389" s="33">
        <v>300</v>
      </c>
      <c r="J1389" s="56" t="s">
        <v>462</v>
      </c>
      <c r="K1389" s="56" t="s">
        <v>356</v>
      </c>
      <c r="L1389" s="56" t="s">
        <v>357</v>
      </c>
      <c r="M1389" s="56" t="s">
        <v>354</v>
      </c>
      <c r="N1389" s="56" t="s">
        <v>355</v>
      </c>
      <c r="O1389" s="32" t="s">
        <v>309</v>
      </c>
      <c r="P1389" s="32" t="s">
        <v>265</v>
      </c>
      <c r="Q1389" s="45" t="s">
        <v>922</v>
      </c>
      <c r="R1389" s="32" t="s">
        <v>254</v>
      </c>
      <c r="S1389" s="45" t="s">
        <v>95</v>
      </c>
      <c r="T1389" s="42" t="str">
        <f>VLOOKUP(Tabla1[[#This Row],[AREA]],Hoja1!A:B,2,FALSE)</f>
        <v>07. Medio ambiente</v>
      </c>
      <c r="U1389" s="45" t="s">
        <v>149</v>
      </c>
      <c r="V1389" s="42" t="str">
        <f>VLOOKUP(Tabla1[[#This Row],[PROGRAMA]],Hoja1!A:B,2,FALSE)</f>
        <v>1711. Parques y jardines</v>
      </c>
      <c r="W1389" s="45">
        <v>21</v>
      </c>
      <c r="X1389" s="45">
        <v>214</v>
      </c>
    </row>
    <row r="1390" spans="1:24" x14ac:dyDescent="0.25">
      <c r="A1390" s="33">
        <v>220250001161</v>
      </c>
      <c r="B1390" s="56" t="s">
        <v>349</v>
      </c>
      <c r="C1390" s="34">
        <v>45699</v>
      </c>
      <c r="D1390" s="33">
        <v>22025000776</v>
      </c>
      <c r="E1390" s="56" t="s">
        <v>1902</v>
      </c>
      <c r="F1390" s="35">
        <v>56.91</v>
      </c>
      <c r="G1390" s="56" t="s">
        <v>533</v>
      </c>
      <c r="H1390" s="56" t="s">
        <v>2804</v>
      </c>
      <c r="I1390" s="33">
        <v>220</v>
      </c>
      <c r="J1390" s="56" t="s">
        <v>356</v>
      </c>
      <c r="K1390" s="56" t="s">
        <v>356</v>
      </c>
      <c r="L1390" s="56" t="s">
        <v>357</v>
      </c>
      <c r="M1390" s="56" t="s">
        <v>458</v>
      </c>
      <c r="N1390" s="56" t="s">
        <v>429</v>
      </c>
      <c r="O1390" s="32" t="s">
        <v>310</v>
      </c>
      <c r="P1390" s="32" t="s">
        <v>265</v>
      </c>
      <c r="Q1390" s="45" t="s">
        <v>922</v>
      </c>
      <c r="R1390" s="32" t="s">
        <v>254</v>
      </c>
      <c r="S1390" s="45" t="s">
        <v>98</v>
      </c>
      <c r="T1390" s="42" t="str">
        <f>VLOOKUP(Tabla1[[#This Row],[AREA]],Hoja1!A:B,2,FALSE)</f>
        <v>10. Personas mayores, familia y servicios sociales</v>
      </c>
      <c r="U1390" s="45" t="s">
        <v>155</v>
      </c>
      <c r="V1390" s="42" t="str">
        <f>VLOOKUP(Tabla1[[#This Row],[PROGRAMA]],Hoja1!A:B,2,FALSE)</f>
        <v>2312. Iniciativas sociales</v>
      </c>
      <c r="W1390" s="45">
        <v>22</v>
      </c>
      <c r="X1390" s="45">
        <v>22699</v>
      </c>
    </row>
    <row r="1391" spans="1:24" x14ac:dyDescent="0.25">
      <c r="A1391" s="33">
        <v>220250005771</v>
      </c>
      <c r="B1391" s="56" t="s">
        <v>349</v>
      </c>
      <c r="C1391" s="34">
        <v>45743</v>
      </c>
      <c r="D1391" s="33">
        <v>22025003077</v>
      </c>
      <c r="E1391" s="56" t="s">
        <v>1417</v>
      </c>
      <c r="F1391" s="35">
        <v>56.81</v>
      </c>
      <c r="G1391" s="56" t="s">
        <v>939</v>
      </c>
      <c r="H1391" s="56" t="s">
        <v>2866</v>
      </c>
      <c r="I1391" s="33">
        <v>220</v>
      </c>
      <c r="J1391" s="56" t="s">
        <v>356</v>
      </c>
      <c r="K1391" s="56" t="s">
        <v>356</v>
      </c>
      <c r="L1391" s="56" t="s">
        <v>367</v>
      </c>
      <c r="M1391" s="56" t="s">
        <v>458</v>
      </c>
      <c r="N1391" s="56" t="s">
        <v>429</v>
      </c>
      <c r="O1391" s="32" t="s">
        <v>310</v>
      </c>
      <c r="P1391" s="32" t="s">
        <v>265</v>
      </c>
      <c r="Q1391" s="45" t="s">
        <v>922</v>
      </c>
      <c r="R1391" s="32" t="s">
        <v>254</v>
      </c>
      <c r="S1391" s="45" t="s">
        <v>291</v>
      </c>
      <c r="T1391" s="42" t="str">
        <f>VLOOKUP(Tabla1[[#This Row],[AREA]],Hoja1!A:B,2,FALSE)</f>
        <v>11. Salud pública y seguridad ciudadana</v>
      </c>
      <c r="U1391" s="45" t="s">
        <v>135</v>
      </c>
      <c r="V1391" s="42" t="str">
        <f>VLOOKUP(Tabla1[[#This Row],[PROGRAMA]],Hoja1!A:B,2,FALSE)</f>
        <v>1361. Prevención y extinción de incencios</v>
      </c>
      <c r="W1391" s="45">
        <v>21</v>
      </c>
      <c r="X1391" s="45">
        <v>213</v>
      </c>
    </row>
    <row r="1392" spans="1:24" x14ac:dyDescent="0.25">
      <c r="A1392" s="33">
        <v>220250005745</v>
      </c>
      <c r="B1392" s="56" t="s">
        <v>349</v>
      </c>
      <c r="C1392" s="34">
        <v>45743</v>
      </c>
      <c r="D1392" s="33">
        <v>22025002584</v>
      </c>
      <c r="E1392" s="56" t="s">
        <v>2146</v>
      </c>
      <c r="F1392" s="35">
        <v>53.24</v>
      </c>
      <c r="G1392" s="56" t="s">
        <v>2190</v>
      </c>
      <c r="H1392" s="56" t="s">
        <v>2867</v>
      </c>
      <c r="I1392" s="33">
        <v>220</v>
      </c>
      <c r="J1392" s="56" t="s">
        <v>356</v>
      </c>
      <c r="K1392" s="56" t="s">
        <v>356</v>
      </c>
      <c r="L1392" s="56" t="s">
        <v>367</v>
      </c>
      <c r="M1392" s="56" t="s">
        <v>458</v>
      </c>
      <c r="N1392" s="56" t="s">
        <v>429</v>
      </c>
      <c r="O1392" s="32" t="s">
        <v>310</v>
      </c>
      <c r="P1392" s="32" t="s">
        <v>265</v>
      </c>
      <c r="Q1392" s="45" t="s">
        <v>922</v>
      </c>
      <c r="R1392" s="32" t="s">
        <v>254</v>
      </c>
      <c r="S1392" s="45" t="s">
        <v>89</v>
      </c>
      <c r="T1392" s="42" t="str">
        <f>VLOOKUP(Tabla1[[#This Row],[AREA]],Hoja1!A:B,2,FALSE)</f>
        <v>01. Alcaldía</v>
      </c>
      <c r="U1392" s="45" t="s">
        <v>212</v>
      </c>
      <c r="V1392" s="42" t="str">
        <f>VLOOKUP(Tabla1[[#This Row],[PROGRAMA]],Hoja1!A:B,2,FALSE)</f>
        <v>9207. Gobierno y relaciones</v>
      </c>
      <c r="W1392" s="45">
        <v>22</v>
      </c>
      <c r="X1392" s="45">
        <v>22699</v>
      </c>
    </row>
    <row r="1393" spans="1:24" x14ac:dyDescent="0.25">
      <c r="A1393" s="33">
        <v>220250001226</v>
      </c>
      <c r="B1393" s="56" t="s">
        <v>349</v>
      </c>
      <c r="C1393" s="34">
        <v>45700</v>
      </c>
      <c r="D1393" s="33">
        <v>22025001101</v>
      </c>
      <c r="E1393" s="56" t="s">
        <v>1235</v>
      </c>
      <c r="F1393" s="35">
        <v>50.63</v>
      </c>
      <c r="G1393" s="56" t="s">
        <v>1081</v>
      </c>
      <c r="H1393" s="56" t="s">
        <v>2868</v>
      </c>
      <c r="I1393" s="33">
        <v>220</v>
      </c>
      <c r="J1393" s="56" t="s">
        <v>427</v>
      </c>
      <c r="K1393" s="56" t="s">
        <v>427</v>
      </c>
      <c r="L1393" s="56" t="s">
        <v>367</v>
      </c>
      <c r="M1393" s="56" t="s">
        <v>458</v>
      </c>
      <c r="N1393" s="56" t="s">
        <v>429</v>
      </c>
      <c r="O1393" s="32" t="s">
        <v>310</v>
      </c>
      <c r="P1393" s="32" t="s">
        <v>265</v>
      </c>
      <c r="Q1393" s="45" t="s">
        <v>922</v>
      </c>
      <c r="R1393" s="32" t="s">
        <v>254</v>
      </c>
      <c r="S1393" s="45" t="s">
        <v>94</v>
      </c>
      <c r="T1393" s="42" t="str">
        <f>VLOOKUP(Tabla1[[#This Row],[AREA]],Hoja1!A:B,2,FALSE)</f>
        <v>06. Educación y cultura</v>
      </c>
      <c r="U1393" s="45" t="s">
        <v>176</v>
      </c>
      <c r="V1393" s="42" t="str">
        <f>VLOOKUP(Tabla1[[#This Row],[PROGRAMA]],Hoja1!A:B,2,FALSE)</f>
        <v>3321. Bibliotecas públicas</v>
      </c>
      <c r="W1393" s="45">
        <v>22</v>
      </c>
      <c r="X1393" s="45">
        <v>22001</v>
      </c>
    </row>
    <row r="1394" spans="1:24" x14ac:dyDescent="0.25">
      <c r="A1394" s="33">
        <v>220249000772</v>
      </c>
      <c r="B1394" s="56" t="s">
        <v>349</v>
      </c>
      <c r="C1394" s="34">
        <v>45658</v>
      </c>
      <c r="D1394" s="33">
        <v>22025002376</v>
      </c>
      <c r="E1394" s="56" t="s">
        <v>1346</v>
      </c>
      <c r="F1394" s="35">
        <v>145.97</v>
      </c>
      <c r="G1394" s="56" t="s">
        <v>2240</v>
      </c>
      <c r="H1394" s="56" t="s">
        <v>2869</v>
      </c>
      <c r="I1394" s="33">
        <v>220</v>
      </c>
      <c r="J1394" s="56" t="s">
        <v>396</v>
      </c>
      <c r="K1394" s="56" t="s">
        <v>356</v>
      </c>
      <c r="L1394" s="56" t="s">
        <v>357</v>
      </c>
      <c r="M1394" s="56" t="s">
        <v>354</v>
      </c>
      <c r="N1394" s="56" t="s">
        <v>355</v>
      </c>
      <c r="O1394" s="32" t="s">
        <v>305</v>
      </c>
      <c r="P1394" s="32" t="s">
        <v>265</v>
      </c>
      <c r="Q1394" s="45" t="s">
        <v>922</v>
      </c>
      <c r="R1394" s="32" t="s">
        <v>254</v>
      </c>
      <c r="S1394" s="45" t="s">
        <v>98</v>
      </c>
      <c r="T1394" s="42" t="str">
        <f>VLOOKUP(Tabla1[[#This Row],[AREA]],Hoja1!A:B,2,FALSE)</f>
        <v>10. Personas mayores, familia y servicios sociales</v>
      </c>
      <c r="U1394" s="45" t="s">
        <v>153</v>
      </c>
      <c r="V1394" s="42" t="str">
        <f>VLOOKUP(Tabla1[[#This Row],[PROGRAMA]],Hoja1!A:B,2,FALSE)</f>
        <v>2311. Intervención social</v>
      </c>
      <c r="W1394" s="45">
        <v>21</v>
      </c>
      <c r="X1394" s="45">
        <v>213</v>
      </c>
    </row>
    <row r="1395" spans="1:24" x14ac:dyDescent="0.25">
      <c r="A1395" s="33">
        <v>220249000891</v>
      </c>
      <c r="B1395" s="56" t="s">
        <v>349</v>
      </c>
      <c r="C1395" s="34">
        <v>45658</v>
      </c>
      <c r="D1395" s="33">
        <v>22025002393</v>
      </c>
      <c r="E1395" s="56" t="s">
        <v>2811</v>
      </c>
      <c r="F1395" s="35">
        <v>72.989999999999995</v>
      </c>
      <c r="G1395" s="56" t="s">
        <v>32</v>
      </c>
      <c r="H1395" s="56" t="s">
        <v>2871</v>
      </c>
      <c r="I1395" s="33">
        <v>220</v>
      </c>
      <c r="J1395" s="56" t="s">
        <v>487</v>
      </c>
      <c r="K1395" s="56" t="s">
        <v>411</v>
      </c>
      <c r="L1395" s="56" t="s">
        <v>357</v>
      </c>
      <c r="M1395" s="56" t="s">
        <v>354</v>
      </c>
      <c r="N1395" s="56" t="s">
        <v>380</v>
      </c>
      <c r="O1395" s="32" t="s">
        <v>305</v>
      </c>
      <c r="P1395" s="32" t="s">
        <v>265</v>
      </c>
      <c r="Q1395" s="45" t="s">
        <v>922</v>
      </c>
      <c r="R1395" s="32" t="s">
        <v>254</v>
      </c>
      <c r="S1395" s="45" t="s">
        <v>94</v>
      </c>
      <c r="T1395" s="42" t="str">
        <f>VLOOKUP(Tabla1[[#This Row],[AREA]],Hoja1!A:B,2,FALSE)</f>
        <v>06. Educación y cultura</v>
      </c>
      <c r="U1395" s="45" t="s">
        <v>172</v>
      </c>
      <c r="V1395" s="42" t="str">
        <f>VLOOKUP(Tabla1[[#This Row],[PROGRAMA]],Hoja1!A:B,2,FALSE)</f>
        <v>3261. Servicios complementarios de educación</v>
      </c>
      <c r="W1395" s="45">
        <v>21</v>
      </c>
      <c r="X1395" s="45">
        <v>213</v>
      </c>
    </row>
    <row r="1396" spans="1:24" x14ac:dyDescent="0.25">
      <c r="A1396" s="33">
        <v>220250004559</v>
      </c>
      <c r="B1396" s="56" t="s">
        <v>349</v>
      </c>
      <c r="C1396" s="34">
        <v>45734</v>
      </c>
      <c r="D1396" s="33">
        <v>22025002448</v>
      </c>
      <c r="E1396" s="56" t="s">
        <v>1235</v>
      </c>
      <c r="F1396" s="35">
        <v>50</v>
      </c>
      <c r="G1396" s="56" t="s">
        <v>2872</v>
      </c>
      <c r="H1396" s="56" t="s">
        <v>2873</v>
      </c>
      <c r="I1396" s="33">
        <v>220</v>
      </c>
      <c r="J1396" s="56" t="s">
        <v>356</v>
      </c>
      <c r="K1396" s="56" t="s">
        <v>356</v>
      </c>
      <c r="L1396" s="56" t="s">
        <v>367</v>
      </c>
      <c r="M1396" s="56" t="s">
        <v>458</v>
      </c>
      <c r="N1396" s="56" t="s">
        <v>429</v>
      </c>
      <c r="O1396" s="32" t="s">
        <v>310</v>
      </c>
      <c r="P1396" s="32" t="s">
        <v>265</v>
      </c>
      <c r="Q1396" s="45" t="s">
        <v>922</v>
      </c>
      <c r="R1396" s="32" t="s">
        <v>254</v>
      </c>
      <c r="S1396" s="45" t="s">
        <v>94</v>
      </c>
      <c r="T1396" s="42" t="str">
        <f>VLOOKUP(Tabla1[[#This Row],[AREA]],Hoja1!A:B,2,FALSE)</f>
        <v>06. Educación y cultura</v>
      </c>
      <c r="U1396" s="45" t="s">
        <v>176</v>
      </c>
      <c r="V1396" s="42" t="str">
        <f>VLOOKUP(Tabla1[[#This Row],[PROGRAMA]],Hoja1!A:B,2,FALSE)</f>
        <v>3321. Bibliotecas públicas</v>
      </c>
      <c r="W1396" s="45">
        <v>22</v>
      </c>
      <c r="X1396" s="45">
        <v>22001</v>
      </c>
    </row>
    <row r="1397" spans="1:24" x14ac:dyDescent="0.25">
      <c r="A1397" s="33">
        <v>220250001184</v>
      </c>
      <c r="B1397" s="56" t="s">
        <v>349</v>
      </c>
      <c r="C1397" s="34">
        <v>45699</v>
      </c>
      <c r="D1397" s="33">
        <v>22025000815</v>
      </c>
      <c r="E1397" s="56" t="s">
        <v>1623</v>
      </c>
      <c r="F1397" s="35">
        <v>43.86</v>
      </c>
      <c r="G1397" s="56" t="s">
        <v>497</v>
      </c>
      <c r="H1397" s="56" t="s">
        <v>2874</v>
      </c>
      <c r="I1397" s="33">
        <v>220</v>
      </c>
      <c r="J1397" s="56" t="s">
        <v>498</v>
      </c>
      <c r="K1397" s="56" t="s">
        <v>499</v>
      </c>
      <c r="L1397" s="56" t="s">
        <v>367</v>
      </c>
      <c r="M1397" s="56" t="s">
        <v>458</v>
      </c>
      <c r="N1397" s="56" t="s">
        <v>429</v>
      </c>
      <c r="O1397" s="32" t="s">
        <v>310</v>
      </c>
      <c r="P1397" s="32" t="s">
        <v>265</v>
      </c>
      <c r="Q1397" s="45" t="s">
        <v>922</v>
      </c>
      <c r="R1397" s="32" t="s">
        <v>254</v>
      </c>
      <c r="S1397" s="45" t="s">
        <v>291</v>
      </c>
      <c r="T1397" s="42" t="str">
        <f>VLOOKUP(Tabla1[[#This Row],[AREA]],Hoja1!A:B,2,FALSE)</f>
        <v>11. Salud pública y seguridad ciudadana</v>
      </c>
      <c r="U1397" s="45" t="s">
        <v>135</v>
      </c>
      <c r="V1397" s="42" t="str">
        <f>VLOOKUP(Tabla1[[#This Row],[PROGRAMA]],Hoja1!A:B,2,FALSE)</f>
        <v>1361. Prevención y extinción de incencios</v>
      </c>
      <c r="W1397" s="45">
        <v>22</v>
      </c>
      <c r="X1397" s="45">
        <v>22199</v>
      </c>
    </row>
    <row r="1398" spans="1:24" x14ac:dyDescent="0.25">
      <c r="A1398" s="33">
        <v>220249000774</v>
      </c>
      <c r="B1398" s="56" t="s">
        <v>349</v>
      </c>
      <c r="C1398" s="34">
        <v>45658</v>
      </c>
      <c r="D1398" s="33">
        <v>22025002003</v>
      </c>
      <c r="E1398" s="56" t="s">
        <v>1414</v>
      </c>
      <c r="F1398" s="35">
        <v>72.989999999999995</v>
      </c>
      <c r="G1398" s="56" t="s">
        <v>2240</v>
      </c>
      <c r="H1398" s="56" t="s">
        <v>2875</v>
      </c>
      <c r="I1398" s="33">
        <v>220</v>
      </c>
      <c r="J1398" s="56" t="s">
        <v>396</v>
      </c>
      <c r="K1398" s="56" t="s">
        <v>356</v>
      </c>
      <c r="L1398" s="56" t="s">
        <v>357</v>
      </c>
      <c r="M1398" s="56" t="s">
        <v>354</v>
      </c>
      <c r="N1398" s="56" t="s">
        <v>355</v>
      </c>
      <c r="O1398" s="32" t="s">
        <v>305</v>
      </c>
      <c r="P1398" s="32" t="s">
        <v>265</v>
      </c>
      <c r="Q1398" s="45" t="s">
        <v>922</v>
      </c>
      <c r="R1398" s="32" t="s">
        <v>254</v>
      </c>
      <c r="S1398" s="45" t="s">
        <v>291</v>
      </c>
      <c r="T1398" s="42" t="str">
        <f>VLOOKUP(Tabla1[[#This Row],[AREA]],Hoja1!A:B,2,FALSE)</f>
        <v>11. Salud pública y seguridad ciudadana</v>
      </c>
      <c r="U1398" s="45" t="s">
        <v>141</v>
      </c>
      <c r="V1398" s="42" t="str">
        <f>VLOOKUP(Tabla1[[#This Row],[PROGRAMA]],Hoja1!A:B,2,FALSE)</f>
        <v>1621. Recogida de residuos</v>
      </c>
      <c r="W1398" s="45">
        <v>21</v>
      </c>
      <c r="X1398" s="45">
        <v>213</v>
      </c>
    </row>
    <row r="1399" spans="1:24" x14ac:dyDescent="0.25">
      <c r="A1399" s="33">
        <v>220250001247</v>
      </c>
      <c r="B1399" s="56" t="s">
        <v>349</v>
      </c>
      <c r="C1399" s="34">
        <v>45700</v>
      </c>
      <c r="D1399" s="33">
        <v>22025001169</v>
      </c>
      <c r="E1399" s="56" t="s">
        <v>1854</v>
      </c>
      <c r="F1399" s="35">
        <v>42.29</v>
      </c>
      <c r="G1399" s="56" t="s">
        <v>67</v>
      </c>
      <c r="H1399" s="56" t="s">
        <v>2876</v>
      </c>
      <c r="I1399" s="33">
        <v>220</v>
      </c>
      <c r="J1399" s="56" t="s">
        <v>356</v>
      </c>
      <c r="K1399" s="56" t="s">
        <v>356</v>
      </c>
      <c r="L1399" s="56" t="s">
        <v>357</v>
      </c>
      <c r="M1399" s="56" t="s">
        <v>458</v>
      </c>
      <c r="N1399" s="56" t="s">
        <v>429</v>
      </c>
      <c r="O1399" s="32" t="s">
        <v>310</v>
      </c>
      <c r="P1399" s="32" t="s">
        <v>265</v>
      </c>
      <c r="Q1399" s="45" t="s">
        <v>922</v>
      </c>
      <c r="R1399" s="32" t="s">
        <v>254</v>
      </c>
      <c r="S1399" s="45" t="s">
        <v>89</v>
      </c>
      <c r="T1399" s="42" t="str">
        <f>VLOOKUP(Tabla1[[#This Row],[AREA]],Hoja1!A:B,2,FALSE)</f>
        <v>01. Alcaldía</v>
      </c>
      <c r="U1399" s="45" t="s">
        <v>294</v>
      </c>
      <c r="V1399" s="42" t="str">
        <f>VLOOKUP(Tabla1[[#This Row],[PROGRAMA]],Hoja1!A:B,2,FALSE)</f>
        <v>4331. Desarrollo empresarial</v>
      </c>
      <c r="W1399" s="45">
        <v>22</v>
      </c>
      <c r="X1399" s="45">
        <v>22699</v>
      </c>
    </row>
    <row r="1400" spans="1:24" x14ac:dyDescent="0.25">
      <c r="A1400" s="33">
        <v>220249000771</v>
      </c>
      <c r="B1400" s="56" t="s">
        <v>349</v>
      </c>
      <c r="C1400" s="34">
        <v>45658</v>
      </c>
      <c r="D1400" s="33">
        <v>22025002375</v>
      </c>
      <c r="E1400" s="56" t="s">
        <v>1397</v>
      </c>
      <c r="F1400" s="35">
        <v>72.98</v>
      </c>
      <c r="G1400" s="56" t="s">
        <v>2240</v>
      </c>
      <c r="H1400" s="56" t="s">
        <v>2877</v>
      </c>
      <c r="I1400" s="33">
        <v>220</v>
      </c>
      <c r="J1400" s="56" t="s">
        <v>396</v>
      </c>
      <c r="K1400" s="56" t="s">
        <v>356</v>
      </c>
      <c r="L1400" s="56" t="s">
        <v>357</v>
      </c>
      <c r="M1400" s="56" t="s">
        <v>354</v>
      </c>
      <c r="N1400" s="56" t="s">
        <v>355</v>
      </c>
      <c r="O1400" s="32" t="s">
        <v>305</v>
      </c>
      <c r="P1400" s="32" t="s">
        <v>265</v>
      </c>
      <c r="Q1400" s="45" t="s">
        <v>922</v>
      </c>
      <c r="R1400" s="32" t="s">
        <v>254</v>
      </c>
      <c r="S1400" s="45" t="s">
        <v>98</v>
      </c>
      <c r="T1400" s="42" t="str">
        <f>VLOOKUP(Tabla1[[#This Row],[AREA]],Hoja1!A:B,2,FALSE)</f>
        <v>10. Personas mayores, familia y servicios sociales</v>
      </c>
      <c r="U1400" s="45" t="s">
        <v>162</v>
      </c>
      <c r="V1400" s="42" t="str">
        <f>VLOOKUP(Tabla1[[#This Row],[PROGRAMA]],Hoja1!A:B,2,FALSE)</f>
        <v>2412. Formación para el empleo</v>
      </c>
      <c r="W1400" s="45">
        <v>21</v>
      </c>
      <c r="X1400" s="45">
        <v>213</v>
      </c>
    </row>
    <row r="1401" spans="1:24" x14ac:dyDescent="0.25">
      <c r="A1401" s="33">
        <v>220249000773</v>
      </c>
      <c r="B1401" s="56" t="s">
        <v>349</v>
      </c>
      <c r="C1401" s="34">
        <v>45658</v>
      </c>
      <c r="D1401" s="33">
        <v>22025002377</v>
      </c>
      <c r="E1401" s="56" t="s">
        <v>1346</v>
      </c>
      <c r="F1401" s="35">
        <v>72.98</v>
      </c>
      <c r="G1401" s="56" t="s">
        <v>2240</v>
      </c>
      <c r="H1401" s="56" t="s">
        <v>2878</v>
      </c>
      <c r="I1401" s="33">
        <v>220</v>
      </c>
      <c r="J1401" s="56" t="s">
        <v>396</v>
      </c>
      <c r="K1401" s="56" t="s">
        <v>356</v>
      </c>
      <c r="L1401" s="56" t="s">
        <v>357</v>
      </c>
      <c r="M1401" s="56" t="s">
        <v>354</v>
      </c>
      <c r="N1401" s="56" t="s">
        <v>355</v>
      </c>
      <c r="O1401" s="32" t="s">
        <v>305</v>
      </c>
      <c r="P1401" s="32" t="s">
        <v>265</v>
      </c>
      <c r="Q1401" s="45" t="s">
        <v>922</v>
      </c>
      <c r="R1401" s="32" t="s">
        <v>254</v>
      </c>
      <c r="S1401" s="45" t="s">
        <v>98</v>
      </c>
      <c r="T1401" s="42" t="str">
        <f>VLOOKUP(Tabla1[[#This Row],[AREA]],Hoja1!A:B,2,FALSE)</f>
        <v>10. Personas mayores, familia y servicios sociales</v>
      </c>
      <c r="U1401" s="45" t="s">
        <v>153</v>
      </c>
      <c r="V1401" s="42" t="str">
        <f>VLOOKUP(Tabla1[[#This Row],[PROGRAMA]],Hoja1!A:B,2,FALSE)</f>
        <v>2311. Intervención social</v>
      </c>
      <c r="W1401" s="45">
        <v>21</v>
      </c>
      <c r="X1401" s="45">
        <v>213</v>
      </c>
    </row>
    <row r="1402" spans="1:24" x14ac:dyDescent="0.25">
      <c r="A1402" s="33">
        <v>220249000776</v>
      </c>
      <c r="B1402" s="56" t="s">
        <v>349</v>
      </c>
      <c r="C1402" s="34">
        <v>45658</v>
      </c>
      <c r="D1402" s="33">
        <v>22025002379</v>
      </c>
      <c r="E1402" s="56" t="s">
        <v>1617</v>
      </c>
      <c r="F1402" s="35">
        <v>72.98</v>
      </c>
      <c r="G1402" s="56" t="s">
        <v>2240</v>
      </c>
      <c r="H1402" s="56" t="s">
        <v>2879</v>
      </c>
      <c r="I1402" s="33">
        <v>220</v>
      </c>
      <c r="J1402" s="56" t="s">
        <v>396</v>
      </c>
      <c r="K1402" s="56" t="s">
        <v>356</v>
      </c>
      <c r="L1402" s="56" t="s">
        <v>357</v>
      </c>
      <c r="M1402" s="56" t="s">
        <v>354</v>
      </c>
      <c r="N1402" s="56" t="s">
        <v>380</v>
      </c>
      <c r="O1402" s="32" t="s">
        <v>305</v>
      </c>
      <c r="P1402" s="32" t="s">
        <v>265</v>
      </c>
      <c r="Q1402" s="45" t="s">
        <v>922</v>
      </c>
      <c r="R1402" s="32" t="s">
        <v>254</v>
      </c>
      <c r="S1402" s="45" t="s">
        <v>89</v>
      </c>
      <c r="T1402" s="42" t="str">
        <f>VLOOKUP(Tabla1[[#This Row],[AREA]],Hoja1!A:B,2,FALSE)</f>
        <v>01. Alcaldía</v>
      </c>
      <c r="U1402" s="45" t="s">
        <v>294</v>
      </c>
      <c r="V1402" s="42" t="str">
        <f>VLOOKUP(Tabla1[[#This Row],[PROGRAMA]],Hoja1!A:B,2,FALSE)</f>
        <v>4331. Desarrollo empresarial</v>
      </c>
      <c r="W1402" s="45">
        <v>21</v>
      </c>
      <c r="X1402" s="45">
        <v>213</v>
      </c>
    </row>
    <row r="1403" spans="1:24" x14ac:dyDescent="0.25">
      <c r="A1403" s="33">
        <v>220250006953</v>
      </c>
      <c r="B1403" s="56" t="s">
        <v>526</v>
      </c>
      <c r="C1403" s="34">
        <v>45744</v>
      </c>
      <c r="D1403" s="33">
        <v>22025001123</v>
      </c>
      <c r="E1403" s="56" t="s">
        <v>1973</v>
      </c>
      <c r="F1403" s="35">
        <v>64.13</v>
      </c>
      <c r="G1403" s="56" t="s">
        <v>611</v>
      </c>
      <c r="H1403" s="56" t="s">
        <v>2880</v>
      </c>
      <c r="I1403" s="33">
        <v>300</v>
      </c>
      <c r="J1403" s="56" t="s">
        <v>462</v>
      </c>
      <c r="K1403" s="56" t="s">
        <v>356</v>
      </c>
      <c r="L1403" s="56" t="s">
        <v>357</v>
      </c>
      <c r="M1403" s="56" t="s">
        <v>354</v>
      </c>
      <c r="N1403" s="56" t="s">
        <v>355</v>
      </c>
      <c r="O1403" s="32" t="s">
        <v>309</v>
      </c>
      <c r="P1403" s="32" t="s">
        <v>265</v>
      </c>
      <c r="Q1403" s="45" t="s">
        <v>922</v>
      </c>
      <c r="R1403" s="32" t="s">
        <v>254</v>
      </c>
      <c r="S1403" s="45" t="s">
        <v>291</v>
      </c>
      <c r="T1403" s="42" t="str">
        <f>VLOOKUP(Tabla1[[#This Row],[AREA]],Hoja1!A:B,2,FALSE)</f>
        <v>11. Salud pública y seguridad ciudadana</v>
      </c>
      <c r="U1403" s="45" t="s">
        <v>144</v>
      </c>
      <c r="V1403" s="42" t="str">
        <f>VLOOKUP(Tabla1[[#This Row],[PROGRAMA]],Hoja1!A:B,2,FALSE)</f>
        <v>1631. Limpieza viaria</v>
      </c>
      <c r="W1403" s="45">
        <v>21</v>
      </c>
      <c r="X1403" s="45">
        <v>214</v>
      </c>
    </row>
    <row r="1404" spans="1:24" x14ac:dyDescent="0.25">
      <c r="A1404" s="33">
        <v>220250006951</v>
      </c>
      <c r="B1404" s="56" t="s">
        <v>526</v>
      </c>
      <c r="C1404" s="34">
        <v>45744</v>
      </c>
      <c r="D1404" s="33">
        <v>22025001123</v>
      </c>
      <c r="E1404" s="56" t="s">
        <v>1973</v>
      </c>
      <c r="F1404" s="35">
        <v>1139</v>
      </c>
      <c r="G1404" s="56" t="s">
        <v>611</v>
      </c>
      <c r="H1404" s="56" t="s">
        <v>2881</v>
      </c>
      <c r="I1404" s="33">
        <v>300</v>
      </c>
      <c r="J1404" s="56" t="s">
        <v>462</v>
      </c>
      <c r="K1404" s="56" t="s">
        <v>356</v>
      </c>
      <c r="L1404" s="56" t="s">
        <v>357</v>
      </c>
      <c r="M1404" s="56" t="s">
        <v>354</v>
      </c>
      <c r="N1404" s="56" t="s">
        <v>355</v>
      </c>
      <c r="O1404" s="32" t="s">
        <v>309</v>
      </c>
      <c r="P1404" s="32" t="s">
        <v>265</v>
      </c>
      <c r="Q1404" s="45" t="s">
        <v>922</v>
      </c>
      <c r="R1404" s="32" t="s">
        <v>254</v>
      </c>
      <c r="S1404" s="45" t="s">
        <v>291</v>
      </c>
      <c r="T1404" s="42" t="str">
        <f>VLOOKUP(Tabla1[[#This Row],[AREA]],Hoja1!A:B,2,FALSE)</f>
        <v>11. Salud pública y seguridad ciudadana</v>
      </c>
      <c r="U1404" s="45" t="s">
        <v>144</v>
      </c>
      <c r="V1404" s="42" t="str">
        <f>VLOOKUP(Tabla1[[#This Row],[PROGRAMA]],Hoja1!A:B,2,FALSE)</f>
        <v>1631. Limpieza viaria</v>
      </c>
      <c r="W1404" s="45">
        <v>21</v>
      </c>
      <c r="X1404" s="45">
        <v>214</v>
      </c>
    </row>
    <row r="1405" spans="1:24" x14ac:dyDescent="0.25">
      <c r="A1405" s="33">
        <v>220250006949</v>
      </c>
      <c r="B1405" s="56" t="s">
        <v>526</v>
      </c>
      <c r="C1405" s="34">
        <v>45744</v>
      </c>
      <c r="D1405" s="33">
        <v>22025001123</v>
      </c>
      <c r="E1405" s="56" t="s">
        <v>1973</v>
      </c>
      <c r="F1405" s="35">
        <v>2986.28</v>
      </c>
      <c r="G1405" s="56" t="s">
        <v>611</v>
      </c>
      <c r="H1405" s="56" t="s">
        <v>2882</v>
      </c>
      <c r="I1405" s="33">
        <v>300</v>
      </c>
      <c r="J1405" s="56" t="s">
        <v>462</v>
      </c>
      <c r="K1405" s="56" t="s">
        <v>356</v>
      </c>
      <c r="L1405" s="56" t="s">
        <v>357</v>
      </c>
      <c r="M1405" s="56" t="s">
        <v>354</v>
      </c>
      <c r="N1405" s="56" t="s">
        <v>355</v>
      </c>
      <c r="O1405" s="32" t="s">
        <v>309</v>
      </c>
      <c r="P1405" s="32" t="s">
        <v>265</v>
      </c>
      <c r="Q1405" s="45" t="s">
        <v>922</v>
      </c>
      <c r="R1405" s="32" t="s">
        <v>254</v>
      </c>
      <c r="S1405" s="45" t="s">
        <v>291</v>
      </c>
      <c r="T1405" s="42" t="str">
        <f>VLOOKUP(Tabla1[[#This Row],[AREA]],Hoja1!A:B,2,FALSE)</f>
        <v>11. Salud pública y seguridad ciudadana</v>
      </c>
      <c r="U1405" s="45" t="s">
        <v>144</v>
      </c>
      <c r="V1405" s="42" t="str">
        <f>VLOOKUP(Tabla1[[#This Row],[PROGRAMA]],Hoja1!A:B,2,FALSE)</f>
        <v>1631. Limpieza viaria</v>
      </c>
      <c r="W1405" s="45">
        <v>21</v>
      </c>
      <c r="X1405" s="45">
        <v>214</v>
      </c>
    </row>
    <row r="1406" spans="1:24" x14ac:dyDescent="0.25">
      <c r="A1406" s="33">
        <v>220250001705</v>
      </c>
      <c r="B1406" s="56" t="s">
        <v>349</v>
      </c>
      <c r="C1406" s="34">
        <v>45716</v>
      </c>
      <c r="D1406" s="33">
        <v>22025001360</v>
      </c>
      <c r="E1406" s="56" t="s">
        <v>1220</v>
      </c>
      <c r="F1406" s="35">
        <v>38.53</v>
      </c>
      <c r="G1406" s="56" t="s">
        <v>692</v>
      </c>
      <c r="H1406" s="56" t="s">
        <v>2884</v>
      </c>
      <c r="I1406" s="33">
        <v>220</v>
      </c>
      <c r="J1406" s="56" t="s">
        <v>356</v>
      </c>
      <c r="K1406" s="56" t="s">
        <v>356</v>
      </c>
      <c r="L1406" s="56" t="s">
        <v>357</v>
      </c>
      <c r="M1406" s="56" t="s">
        <v>458</v>
      </c>
      <c r="N1406" s="56" t="s">
        <v>429</v>
      </c>
      <c r="O1406" s="32" t="s">
        <v>310</v>
      </c>
      <c r="P1406" s="32" t="s">
        <v>265</v>
      </c>
      <c r="Q1406" s="45" t="s">
        <v>922</v>
      </c>
      <c r="R1406" s="32" t="s">
        <v>254</v>
      </c>
      <c r="S1406" s="45" t="s">
        <v>98</v>
      </c>
      <c r="T1406" s="42" t="str">
        <f>VLOOKUP(Tabla1[[#This Row],[AREA]],Hoja1!A:B,2,FALSE)</f>
        <v>10. Personas mayores, familia y servicios sociales</v>
      </c>
      <c r="U1406" s="45" t="s">
        <v>155</v>
      </c>
      <c r="V1406" s="42" t="str">
        <f>VLOOKUP(Tabla1[[#This Row],[PROGRAMA]],Hoja1!A:B,2,FALSE)</f>
        <v>2312. Iniciativas sociales</v>
      </c>
      <c r="W1406" s="45">
        <v>22</v>
      </c>
      <c r="X1406" s="45">
        <v>22799</v>
      </c>
    </row>
    <row r="1407" spans="1:24" x14ac:dyDescent="0.25">
      <c r="A1407" s="33">
        <v>220249000285</v>
      </c>
      <c r="B1407" s="56" t="s">
        <v>349</v>
      </c>
      <c r="C1407" s="34">
        <v>45658</v>
      </c>
      <c r="D1407" s="33">
        <v>22025001890</v>
      </c>
      <c r="E1407" s="56" t="s">
        <v>1284</v>
      </c>
      <c r="F1407" s="35">
        <v>6292</v>
      </c>
      <c r="G1407" s="56" t="s">
        <v>652</v>
      </c>
      <c r="H1407" s="56" t="s">
        <v>1022</v>
      </c>
      <c r="I1407" s="33">
        <v>220</v>
      </c>
      <c r="J1407" s="56" t="s">
        <v>356</v>
      </c>
      <c r="K1407" s="56" t="s">
        <v>356</v>
      </c>
      <c r="L1407" s="56" t="s">
        <v>357</v>
      </c>
      <c r="M1407" s="56" t="s">
        <v>354</v>
      </c>
      <c r="N1407" s="56" t="s">
        <v>355</v>
      </c>
      <c r="O1407" s="32" t="s">
        <v>305</v>
      </c>
      <c r="P1407" s="32" t="s">
        <v>265</v>
      </c>
      <c r="Q1407" s="45" t="s">
        <v>922</v>
      </c>
      <c r="R1407" s="32" t="s">
        <v>254</v>
      </c>
      <c r="S1407" s="45" t="s">
        <v>97</v>
      </c>
      <c r="T1407" s="42" t="str">
        <f>VLOOKUP(Tabla1[[#This Row],[AREA]],Hoja1!A:B,2,FALSE)</f>
        <v>09. Turismo, eventos y marca ciudad</v>
      </c>
      <c r="U1407" s="45" t="s">
        <v>199</v>
      </c>
      <c r="V1407" s="42" t="str">
        <f>VLOOKUP(Tabla1[[#This Row],[PROGRAMA]],Hoja1!A:B,2,FALSE)</f>
        <v>4321. Turismo</v>
      </c>
      <c r="W1407" s="45">
        <v>22</v>
      </c>
      <c r="X1407" s="45">
        <v>22799</v>
      </c>
    </row>
    <row r="1408" spans="1:24" x14ac:dyDescent="0.25">
      <c r="A1408" s="33">
        <v>220250001207</v>
      </c>
      <c r="B1408" s="56" t="s">
        <v>349</v>
      </c>
      <c r="C1408" s="34">
        <v>45699</v>
      </c>
      <c r="D1408" s="33">
        <v>22025001087</v>
      </c>
      <c r="E1408" s="56" t="s">
        <v>1417</v>
      </c>
      <c r="F1408" s="35">
        <v>36.299999999999997</v>
      </c>
      <c r="G1408" s="56" t="s">
        <v>939</v>
      </c>
      <c r="H1408" s="56" t="s">
        <v>2885</v>
      </c>
      <c r="I1408" s="33">
        <v>220</v>
      </c>
      <c r="J1408" s="56" t="s">
        <v>356</v>
      </c>
      <c r="K1408" s="56" t="s">
        <v>356</v>
      </c>
      <c r="L1408" s="56" t="s">
        <v>357</v>
      </c>
      <c r="M1408" s="56" t="s">
        <v>458</v>
      </c>
      <c r="N1408" s="56" t="s">
        <v>429</v>
      </c>
      <c r="O1408" s="32" t="s">
        <v>310</v>
      </c>
      <c r="P1408" s="32" t="s">
        <v>265</v>
      </c>
      <c r="Q1408" s="45" t="s">
        <v>922</v>
      </c>
      <c r="R1408" s="32" t="s">
        <v>254</v>
      </c>
      <c r="S1408" s="45" t="s">
        <v>291</v>
      </c>
      <c r="T1408" s="42" t="str">
        <f>VLOOKUP(Tabla1[[#This Row],[AREA]],Hoja1!A:B,2,FALSE)</f>
        <v>11. Salud pública y seguridad ciudadana</v>
      </c>
      <c r="U1408" s="45" t="s">
        <v>135</v>
      </c>
      <c r="V1408" s="42" t="str">
        <f>VLOOKUP(Tabla1[[#This Row],[PROGRAMA]],Hoja1!A:B,2,FALSE)</f>
        <v>1361. Prevención y extinción de incencios</v>
      </c>
      <c r="W1408" s="45">
        <v>21</v>
      </c>
      <c r="X1408" s="45">
        <v>213</v>
      </c>
    </row>
    <row r="1409" spans="1:24" x14ac:dyDescent="0.25">
      <c r="A1409" s="33">
        <v>220250001260</v>
      </c>
      <c r="B1409" s="56" t="s">
        <v>349</v>
      </c>
      <c r="C1409" s="34">
        <v>45701</v>
      </c>
      <c r="D1409" s="33">
        <v>22025001248</v>
      </c>
      <c r="E1409" s="56" t="s">
        <v>1682</v>
      </c>
      <c r="F1409" s="35">
        <v>34.21</v>
      </c>
      <c r="G1409" s="56" t="s">
        <v>54</v>
      </c>
      <c r="H1409" s="56" t="s">
        <v>2886</v>
      </c>
      <c r="I1409" s="33">
        <v>220</v>
      </c>
      <c r="J1409" s="56" t="s">
        <v>479</v>
      </c>
      <c r="K1409" s="56" t="s">
        <v>479</v>
      </c>
      <c r="L1409" s="56" t="s">
        <v>357</v>
      </c>
      <c r="M1409" s="56" t="s">
        <v>458</v>
      </c>
      <c r="N1409" s="56" t="s">
        <v>429</v>
      </c>
      <c r="O1409" s="32" t="s">
        <v>310</v>
      </c>
      <c r="P1409" s="32" t="s">
        <v>265</v>
      </c>
      <c r="Q1409" s="45" t="s">
        <v>922</v>
      </c>
      <c r="R1409" s="32" t="s">
        <v>254</v>
      </c>
      <c r="S1409" s="45" t="s">
        <v>97</v>
      </c>
      <c r="T1409" s="42" t="str">
        <f>VLOOKUP(Tabla1[[#This Row],[AREA]],Hoja1!A:B,2,FALSE)</f>
        <v>09. Turismo, eventos y marca ciudad</v>
      </c>
      <c r="U1409" s="45" t="s">
        <v>199</v>
      </c>
      <c r="V1409" s="42" t="str">
        <f>VLOOKUP(Tabla1[[#This Row],[PROGRAMA]],Hoja1!A:B,2,FALSE)</f>
        <v>4321. Turismo</v>
      </c>
      <c r="W1409" s="45">
        <v>21</v>
      </c>
      <c r="X1409" s="45">
        <v>213</v>
      </c>
    </row>
    <row r="1410" spans="1:24" x14ac:dyDescent="0.25">
      <c r="A1410" s="33">
        <v>220250005756</v>
      </c>
      <c r="B1410" s="56" t="s">
        <v>349</v>
      </c>
      <c r="C1410" s="34">
        <v>45743</v>
      </c>
      <c r="D1410" s="33">
        <v>22025002586</v>
      </c>
      <c r="E1410" s="56" t="s">
        <v>1534</v>
      </c>
      <c r="F1410" s="35">
        <v>20.39</v>
      </c>
      <c r="G1410" s="56" t="s">
        <v>77</v>
      </c>
      <c r="H1410" s="56" t="s">
        <v>2889</v>
      </c>
      <c r="I1410" s="33">
        <v>220</v>
      </c>
      <c r="J1410" s="56" t="s">
        <v>356</v>
      </c>
      <c r="K1410" s="56" t="s">
        <v>356</v>
      </c>
      <c r="L1410" s="56" t="s">
        <v>367</v>
      </c>
      <c r="M1410" s="56" t="s">
        <v>458</v>
      </c>
      <c r="N1410" s="56" t="s">
        <v>429</v>
      </c>
      <c r="O1410" s="32" t="s">
        <v>310</v>
      </c>
      <c r="P1410" s="32" t="s">
        <v>265</v>
      </c>
      <c r="Q1410" s="45" t="s">
        <v>922</v>
      </c>
      <c r="R1410" s="32" t="s">
        <v>254</v>
      </c>
      <c r="S1410" s="45" t="s">
        <v>92</v>
      </c>
      <c r="T1410" s="42" t="str">
        <f>VLOOKUP(Tabla1[[#This Row],[AREA]],Hoja1!A:B,2,FALSE)</f>
        <v>03. Participación ciudadana y deportes</v>
      </c>
      <c r="U1410" s="45" t="s">
        <v>215</v>
      </c>
      <c r="V1410" s="42" t="str">
        <f>VLOOKUP(Tabla1[[#This Row],[PROGRAMA]],Hoja1!A:B,2,FALSE)</f>
        <v>9241. Participación ciudadana</v>
      </c>
      <c r="W1410" s="45">
        <v>21</v>
      </c>
      <c r="X1410" s="45">
        <v>212</v>
      </c>
    </row>
    <row r="1411" spans="1:24" x14ac:dyDescent="0.25">
      <c r="A1411" s="33">
        <v>220250007058</v>
      </c>
      <c r="B1411" s="56" t="s">
        <v>495</v>
      </c>
      <c r="C1411" s="34">
        <v>45747</v>
      </c>
      <c r="D1411" s="33">
        <v>22025002475</v>
      </c>
      <c r="E1411" s="56" t="s">
        <v>2890</v>
      </c>
      <c r="F1411" s="35">
        <v>357879.19</v>
      </c>
      <c r="G1411" s="56" t="s">
        <v>930</v>
      </c>
      <c r="H1411" s="56" t="s">
        <v>2891</v>
      </c>
      <c r="I1411" s="33">
        <v>250</v>
      </c>
      <c r="J1411" s="56" t="s">
        <v>356</v>
      </c>
      <c r="K1411" s="56" t="s">
        <v>356</v>
      </c>
      <c r="L1411" s="56" t="s">
        <v>931</v>
      </c>
      <c r="M1411" s="56" t="s">
        <v>354</v>
      </c>
      <c r="N1411" s="56" t="s">
        <v>355</v>
      </c>
      <c r="O1411" s="32" t="s">
        <v>305</v>
      </c>
      <c r="P1411" s="32" t="s">
        <v>265</v>
      </c>
      <c r="Q1411" s="45" t="s">
        <v>922</v>
      </c>
      <c r="R1411" s="32" t="s">
        <v>254</v>
      </c>
      <c r="S1411" s="45" t="s">
        <v>95</v>
      </c>
      <c r="T1411" s="42" t="str">
        <f>VLOOKUP(Tabla1[[#This Row],[AREA]],Hoja1!A:B,2,FALSE)</f>
        <v>07. Medio ambiente</v>
      </c>
      <c r="U1411" s="45" t="s">
        <v>142</v>
      </c>
      <c r="V1411" s="42" t="str">
        <f>VLOOKUP(Tabla1[[#This Row],[PROGRAMA]],Hoja1!A:B,2,FALSE)</f>
        <v>1623. Tratamiento de residuos</v>
      </c>
      <c r="W1411" s="45">
        <v>22</v>
      </c>
      <c r="X1411" s="45">
        <v>22700</v>
      </c>
    </row>
    <row r="1412" spans="1:24" x14ac:dyDescent="0.25">
      <c r="A1412" s="33">
        <v>220250007059</v>
      </c>
      <c r="B1412" s="56" t="s">
        <v>495</v>
      </c>
      <c r="C1412" s="34">
        <v>45747</v>
      </c>
      <c r="D1412" s="33">
        <v>22025002475</v>
      </c>
      <c r="E1412" s="56" t="s">
        <v>2890</v>
      </c>
      <c r="F1412" s="35">
        <v>270668.27</v>
      </c>
      <c r="G1412" s="56" t="s">
        <v>930</v>
      </c>
      <c r="H1412" s="56" t="s">
        <v>2892</v>
      </c>
      <c r="I1412" s="33">
        <v>250</v>
      </c>
      <c r="J1412" s="56" t="s">
        <v>356</v>
      </c>
      <c r="K1412" s="56" t="s">
        <v>356</v>
      </c>
      <c r="L1412" s="56" t="s">
        <v>931</v>
      </c>
      <c r="M1412" s="56" t="s">
        <v>354</v>
      </c>
      <c r="N1412" s="56" t="s">
        <v>380</v>
      </c>
      <c r="O1412" s="32" t="s">
        <v>305</v>
      </c>
      <c r="P1412" s="32" t="s">
        <v>265</v>
      </c>
      <c r="Q1412" s="45" t="s">
        <v>922</v>
      </c>
      <c r="R1412" s="32" t="s">
        <v>254</v>
      </c>
      <c r="S1412" s="45" t="s">
        <v>95</v>
      </c>
      <c r="T1412" s="42" t="str">
        <f>VLOOKUP(Tabla1[[#This Row],[AREA]],Hoja1!A:B,2,FALSE)</f>
        <v>07. Medio ambiente</v>
      </c>
      <c r="U1412" s="45" t="s">
        <v>142</v>
      </c>
      <c r="V1412" s="42" t="str">
        <f>VLOOKUP(Tabla1[[#This Row],[PROGRAMA]],Hoja1!A:B,2,FALSE)</f>
        <v>1623. Tratamiento de residuos</v>
      </c>
      <c r="W1412" s="45">
        <v>22</v>
      </c>
      <c r="X1412" s="45">
        <v>22700</v>
      </c>
    </row>
    <row r="1413" spans="1:24" x14ac:dyDescent="0.25">
      <c r="A1413" s="33">
        <v>220250007113</v>
      </c>
      <c r="B1413" s="56" t="s">
        <v>495</v>
      </c>
      <c r="C1413" s="34">
        <v>45747</v>
      </c>
      <c r="D1413" s="33">
        <v>22025002475</v>
      </c>
      <c r="E1413" s="56" t="s">
        <v>2890</v>
      </c>
      <c r="F1413" s="35">
        <v>381339.45</v>
      </c>
      <c r="G1413" s="56" t="s">
        <v>930</v>
      </c>
      <c r="H1413" s="56" t="s">
        <v>2893</v>
      </c>
      <c r="I1413" s="33">
        <v>250</v>
      </c>
      <c r="J1413" s="56" t="s">
        <v>356</v>
      </c>
      <c r="K1413" s="56" t="s">
        <v>356</v>
      </c>
      <c r="L1413" s="56" t="s">
        <v>931</v>
      </c>
      <c r="M1413" s="56" t="s">
        <v>354</v>
      </c>
      <c r="N1413" s="56" t="s">
        <v>355</v>
      </c>
      <c r="O1413" s="32" t="s">
        <v>305</v>
      </c>
      <c r="P1413" s="32" t="s">
        <v>265</v>
      </c>
      <c r="Q1413" s="45" t="s">
        <v>922</v>
      </c>
      <c r="R1413" s="32" t="s">
        <v>254</v>
      </c>
      <c r="S1413" s="45" t="s">
        <v>95</v>
      </c>
      <c r="T1413" s="42" t="str">
        <f>VLOOKUP(Tabla1[[#This Row],[AREA]],Hoja1!A:B,2,FALSE)</f>
        <v>07. Medio ambiente</v>
      </c>
      <c r="U1413" s="45" t="s">
        <v>142</v>
      </c>
      <c r="V1413" s="42" t="str">
        <f>VLOOKUP(Tabla1[[#This Row],[PROGRAMA]],Hoja1!A:B,2,FALSE)</f>
        <v>1623. Tratamiento de residuos</v>
      </c>
      <c r="W1413" s="45">
        <v>22</v>
      </c>
      <c r="X1413" s="45">
        <v>22700</v>
      </c>
    </row>
    <row r="1414" spans="1:24" x14ac:dyDescent="0.25">
      <c r="A1414" s="33">
        <v>220250005754</v>
      </c>
      <c r="B1414" s="56" t="s">
        <v>349</v>
      </c>
      <c r="C1414" s="34">
        <v>45743</v>
      </c>
      <c r="D1414" s="33">
        <v>22025003153</v>
      </c>
      <c r="E1414" s="56" t="s">
        <v>1373</v>
      </c>
      <c r="F1414" s="35">
        <v>16.5</v>
      </c>
      <c r="G1414" s="56" t="s">
        <v>635</v>
      </c>
      <c r="H1414" s="56" t="s">
        <v>2894</v>
      </c>
      <c r="I1414" s="33">
        <v>220</v>
      </c>
      <c r="J1414" s="56" t="s">
        <v>356</v>
      </c>
      <c r="K1414" s="56" t="s">
        <v>356</v>
      </c>
      <c r="L1414" s="56" t="s">
        <v>367</v>
      </c>
      <c r="M1414" s="56" t="s">
        <v>458</v>
      </c>
      <c r="N1414" s="56" t="s">
        <v>429</v>
      </c>
      <c r="O1414" s="32" t="s">
        <v>310</v>
      </c>
      <c r="P1414" s="32" t="s">
        <v>265</v>
      </c>
      <c r="Q1414" s="45" t="s">
        <v>922</v>
      </c>
      <c r="R1414" s="32" t="s">
        <v>254</v>
      </c>
      <c r="S1414" s="45" t="s">
        <v>291</v>
      </c>
      <c r="T1414" s="42" t="str">
        <f>VLOOKUP(Tabla1[[#This Row],[AREA]],Hoja1!A:B,2,FALSE)</f>
        <v>11. Salud pública y seguridad ciudadana</v>
      </c>
      <c r="U1414" s="45" t="s">
        <v>129</v>
      </c>
      <c r="V1414" s="42" t="str">
        <f>VLOOKUP(Tabla1[[#This Row],[PROGRAMA]],Hoja1!A:B,2,FALSE)</f>
        <v>1321. Policía municipal</v>
      </c>
      <c r="W1414" s="45">
        <v>22</v>
      </c>
      <c r="X1414" s="45">
        <v>22199</v>
      </c>
    </row>
    <row r="1415" spans="1:24" x14ac:dyDescent="0.25">
      <c r="A1415" s="33">
        <v>220250001144</v>
      </c>
      <c r="B1415" s="56" t="s">
        <v>349</v>
      </c>
      <c r="C1415" s="34">
        <v>45698</v>
      </c>
      <c r="D1415" s="33">
        <v>22025000939</v>
      </c>
      <c r="E1415" s="56" t="s">
        <v>1235</v>
      </c>
      <c r="F1415" s="35">
        <v>16</v>
      </c>
      <c r="G1415" s="56" t="s">
        <v>500</v>
      </c>
      <c r="H1415" s="56" t="s">
        <v>2895</v>
      </c>
      <c r="I1415" s="33">
        <v>220</v>
      </c>
      <c r="J1415" s="56" t="s">
        <v>501</v>
      </c>
      <c r="K1415" s="56" t="s">
        <v>352</v>
      </c>
      <c r="L1415" s="56" t="s">
        <v>367</v>
      </c>
      <c r="M1415" s="56" t="s">
        <v>458</v>
      </c>
      <c r="N1415" s="56" t="s">
        <v>429</v>
      </c>
      <c r="O1415" s="32" t="s">
        <v>310</v>
      </c>
      <c r="P1415" s="32" t="s">
        <v>265</v>
      </c>
      <c r="Q1415" s="45" t="s">
        <v>922</v>
      </c>
      <c r="R1415" s="32" t="s">
        <v>254</v>
      </c>
      <c r="S1415" s="45" t="s">
        <v>94</v>
      </c>
      <c r="T1415" s="42" t="str">
        <f>VLOOKUP(Tabla1[[#This Row],[AREA]],Hoja1!A:B,2,FALSE)</f>
        <v>06. Educación y cultura</v>
      </c>
      <c r="U1415" s="45" t="s">
        <v>176</v>
      </c>
      <c r="V1415" s="42" t="str">
        <f>VLOOKUP(Tabla1[[#This Row],[PROGRAMA]],Hoja1!A:B,2,FALSE)</f>
        <v>3321. Bibliotecas públicas</v>
      </c>
      <c r="W1415" s="45">
        <v>22</v>
      </c>
      <c r="X1415" s="45">
        <v>22001</v>
      </c>
    </row>
    <row r="1416" spans="1:24" x14ac:dyDescent="0.25">
      <c r="A1416" s="33">
        <v>220250001151</v>
      </c>
      <c r="B1416" s="56" t="s">
        <v>349</v>
      </c>
      <c r="C1416" s="34">
        <v>45698</v>
      </c>
      <c r="D1416" s="33">
        <v>22025001190</v>
      </c>
      <c r="E1416" s="56" t="s">
        <v>1235</v>
      </c>
      <c r="F1416" s="35">
        <v>14</v>
      </c>
      <c r="G1416" s="56" t="s">
        <v>1090</v>
      </c>
      <c r="H1416" s="56" t="s">
        <v>2896</v>
      </c>
      <c r="I1416" s="33">
        <v>220</v>
      </c>
      <c r="J1416" s="56" t="s">
        <v>352</v>
      </c>
      <c r="K1416" s="56" t="s">
        <v>352</v>
      </c>
      <c r="L1416" s="56" t="s">
        <v>367</v>
      </c>
      <c r="M1416" s="56" t="s">
        <v>458</v>
      </c>
      <c r="N1416" s="56" t="s">
        <v>429</v>
      </c>
      <c r="O1416" s="32" t="s">
        <v>310</v>
      </c>
      <c r="P1416" s="32" t="s">
        <v>265</v>
      </c>
      <c r="Q1416" s="45" t="s">
        <v>922</v>
      </c>
      <c r="R1416" s="32" t="s">
        <v>254</v>
      </c>
      <c r="S1416" s="45" t="s">
        <v>94</v>
      </c>
      <c r="T1416" s="42" t="str">
        <f>VLOOKUP(Tabla1[[#This Row],[AREA]],Hoja1!A:B,2,FALSE)</f>
        <v>06. Educación y cultura</v>
      </c>
      <c r="U1416" s="45" t="s">
        <v>176</v>
      </c>
      <c r="V1416" s="42" t="str">
        <f>VLOOKUP(Tabla1[[#This Row],[PROGRAMA]],Hoja1!A:B,2,FALSE)</f>
        <v>3321. Bibliotecas públicas</v>
      </c>
      <c r="W1416" s="45">
        <v>22</v>
      </c>
      <c r="X1416" s="45">
        <v>22001</v>
      </c>
    </row>
    <row r="1417" spans="1:24" x14ac:dyDescent="0.25">
      <c r="A1417" s="33">
        <v>220239000008</v>
      </c>
      <c r="B1417" s="56" t="s">
        <v>349</v>
      </c>
      <c r="C1417" s="34">
        <v>45658</v>
      </c>
      <c r="D1417" s="33">
        <v>22025001609</v>
      </c>
      <c r="E1417" s="56" t="s">
        <v>1169</v>
      </c>
      <c r="F1417" s="35">
        <v>3750000</v>
      </c>
      <c r="G1417" s="56" t="s">
        <v>366</v>
      </c>
      <c r="H1417" s="56" t="s">
        <v>557</v>
      </c>
      <c r="I1417" s="33">
        <v>220</v>
      </c>
      <c r="J1417" s="56" t="s">
        <v>356</v>
      </c>
      <c r="K1417" s="56" t="s">
        <v>356</v>
      </c>
      <c r="L1417" s="56" t="s">
        <v>357</v>
      </c>
      <c r="M1417" s="56" t="s">
        <v>354</v>
      </c>
      <c r="N1417" s="56" t="s">
        <v>355</v>
      </c>
      <c r="O1417" s="32" t="s">
        <v>305</v>
      </c>
      <c r="P1417" s="32" t="s">
        <v>265</v>
      </c>
      <c r="Q1417" s="45" t="s">
        <v>926</v>
      </c>
      <c r="R1417" s="32" t="s">
        <v>255</v>
      </c>
      <c r="S1417" s="45" t="s">
        <v>96</v>
      </c>
      <c r="T1417" s="42" t="str">
        <f>VLOOKUP(Tabla1[[#This Row],[AREA]],Hoja1!A:B,2,FALSE)</f>
        <v>08. Tráfico y movilidad</v>
      </c>
      <c r="U1417" s="45" t="s">
        <v>140</v>
      </c>
      <c r="V1417" s="42" t="str">
        <f>VLOOKUP(Tabla1[[#This Row],[PROGRAMA]],Hoja1!A:B,2,FALSE)</f>
        <v>1532. Pavimentación vias públicas y otros servicios urbanísticos</v>
      </c>
      <c r="W1417" s="45">
        <v>61</v>
      </c>
      <c r="X1417" s="45">
        <v>619</v>
      </c>
    </row>
    <row r="1418" spans="1:24" x14ac:dyDescent="0.25">
      <c r="A1418" s="33">
        <v>220239000010</v>
      </c>
      <c r="B1418" s="56" t="s">
        <v>349</v>
      </c>
      <c r="C1418" s="34">
        <v>45658</v>
      </c>
      <c r="D1418" s="33">
        <v>22025001611</v>
      </c>
      <c r="E1418" s="56" t="s">
        <v>1169</v>
      </c>
      <c r="F1418" s="35">
        <v>3125000</v>
      </c>
      <c r="G1418" s="56" t="s">
        <v>559</v>
      </c>
      <c r="H1418" s="56" t="s">
        <v>560</v>
      </c>
      <c r="I1418" s="33">
        <v>220</v>
      </c>
      <c r="J1418" s="56" t="s">
        <v>356</v>
      </c>
      <c r="K1418" s="56" t="s">
        <v>356</v>
      </c>
      <c r="L1418" s="56" t="s">
        <v>357</v>
      </c>
      <c r="M1418" s="56" t="s">
        <v>354</v>
      </c>
      <c r="N1418" s="56" t="s">
        <v>355</v>
      </c>
      <c r="O1418" s="32" t="s">
        <v>305</v>
      </c>
      <c r="P1418" s="32" t="s">
        <v>265</v>
      </c>
      <c r="Q1418" s="45" t="s">
        <v>926</v>
      </c>
      <c r="R1418" s="32" t="s">
        <v>255</v>
      </c>
      <c r="S1418" s="45" t="s">
        <v>96</v>
      </c>
      <c r="T1418" s="42" t="str">
        <f>VLOOKUP(Tabla1[[#This Row],[AREA]],Hoja1!A:B,2,FALSE)</f>
        <v>08. Tráfico y movilidad</v>
      </c>
      <c r="U1418" s="45" t="s">
        <v>140</v>
      </c>
      <c r="V1418" s="42" t="str">
        <f>VLOOKUP(Tabla1[[#This Row],[PROGRAMA]],Hoja1!A:B,2,FALSE)</f>
        <v>1532. Pavimentación vias públicas y otros servicios urbanísticos</v>
      </c>
      <c r="W1418" s="45">
        <v>61</v>
      </c>
      <c r="X1418" s="45">
        <v>619</v>
      </c>
    </row>
    <row r="1419" spans="1:24" x14ac:dyDescent="0.25">
      <c r="A1419" s="33">
        <v>220249000229</v>
      </c>
      <c r="B1419" s="56" t="s">
        <v>349</v>
      </c>
      <c r="C1419" s="34">
        <v>45658</v>
      </c>
      <c r="D1419" s="33">
        <v>22025002916</v>
      </c>
      <c r="E1419" s="56" t="s">
        <v>1170</v>
      </c>
      <c r="F1419" s="35">
        <v>2765485.62</v>
      </c>
      <c r="G1419" s="56" t="s">
        <v>697</v>
      </c>
      <c r="H1419" s="56" t="s">
        <v>1032</v>
      </c>
      <c r="I1419" s="33">
        <v>220</v>
      </c>
      <c r="J1419" s="56" t="s">
        <v>356</v>
      </c>
      <c r="K1419" s="56" t="s">
        <v>356</v>
      </c>
      <c r="L1419" s="56" t="s">
        <v>358</v>
      </c>
      <c r="M1419" s="56" t="s">
        <v>354</v>
      </c>
      <c r="N1419" s="56" t="s">
        <v>355</v>
      </c>
      <c r="O1419" s="32" t="s">
        <v>305</v>
      </c>
      <c r="P1419" s="32" t="s">
        <v>265</v>
      </c>
      <c r="Q1419" s="45">
        <v>6</v>
      </c>
      <c r="R1419" s="32" t="s">
        <v>255</v>
      </c>
      <c r="S1419" s="45" t="s">
        <v>97</v>
      </c>
      <c r="T1419" s="42" t="str">
        <f>VLOOKUP(Tabla1[[#This Row],[AREA]],Hoja1!A:B,2,FALSE)</f>
        <v>09. Turismo, eventos y marca ciudad</v>
      </c>
      <c r="U1419" s="45">
        <v>4321</v>
      </c>
      <c r="V1419" s="42" t="str">
        <f>VLOOKUP(Tabla1[[#This Row],[PROGRAMA]],Hoja1!A:B,2,FALSE)</f>
        <v>4321. Turismo</v>
      </c>
      <c r="W1419" s="45">
        <v>63</v>
      </c>
      <c r="X1419" s="45">
        <v>632</v>
      </c>
    </row>
    <row r="1420" spans="1:24" x14ac:dyDescent="0.25">
      <c r="A1420" s="33">
        <v>220250004561</v>
      </c>
      <c r="B1420" s="56" t="s">
        <v>349</v>
      </c>
      <c r="C1420" s="34">
        <v>45734</v>
      </c>
      <c r="D1420" s="33">
        <v>22025003037</v>
      </c>
      <c r="E1420" s="56" t="s">
        <v>1171</v>
      </c>
      <c r="F1420" s="35">
        <v>4742868.1500000004</v>
      </c>
      <c r="G1420" s="56" t="s">
        <v>1062</v>
      </c>
      <c r="H1420" s="56" t="s">
        <v>1172</v>
      </c>
      <c r="I1420" s="33">
        <v>220</v>
      </c>
      <c r="J1420" s="56" t="s">
        <v>356</v>
      </c>
      <c r="K1420" s="56" t="s">
        <v>356</v>
      </c>
      <c r="L1420" s="56" t="s">
        <v>358</v>
      </c>
      <c r="M1420" s="56" t="s">
        <v>354</v>
      </c>
      <c r="N1420" s="56" t="s">
        <v>355</v>
      </c>
      <c r="O1420" s="32" t="s">
        <v>305</v>
      </c>
      <c r="P1420" s="32" t="s">
        <v>265</v>
      </c>
      <c r="Q1420" s="45">
        <v>6</v>
      </c>
      <c r="R1420" s="32" t="s">
        <v>255</v>
      </c>
      <c r="S1420" s="45" t="s">
        <v>91</v>
      </c>
      <c r="T1420" s="42" t="str">
        <f>VLOOKUP(Tabla1[[#This Row],[AREA]],Hoja1!A:B,2,FALSE)</f>
        <v>02. Urbanismo y vivienda</v>
      </c>
      <c r="U1420" s="45">
        <v>9332</v>
      </c>
      <c r="V1420" s="42" t="str">
        <f>VLOOKUP(Tabla1[[#This Row],[PROGRAMA]],Hoja1!A:B,2,FALSE)</f>
        <v>9332. Mantenimiento de edificios e instalaciones municipales</v>
      </c>
      <c r="W1420" s="45">
        <v>63</v>
      </c>
      <c r="X1420" s="45">
        <v>632</v>
      </c>
    </row>
    <row r="1421" spans="1:24" x14ac:dyDescent="0.25">
      <c r="A1421" s="33">
        <v>220250004560</v>
      </c>
      <c r="B1421" s="56" t="s">
        <v>349</v>
      </c>
      <c r="C1421" s="34">
        <v>45734</v>
      </c>
      <c r="D1421" s="33">
        <v>22024003353</v>
      </c>
      <c r="E1421" s="56" t="s">
        <v>1171</v>
      </c>
      <c r="F1421" s="35">
        <v>1500000</v>
      </c>
      <c r="G1421" s="56" t="s">
        <v>1062</v>
      </c>
      <c r="H1421" s="56" t="s">
        <v>1173</v>
      </c>
      <c r="I1421" s="33">
        <v>230</v>
      </c>
      <c r="J1421" s="56" t="s">
        <v>356</v>
      </c>
      <c r="K1421" s="56" t="s">
        <v>356</v>
      </c>
      <c r="L1421" s="56" t="s">
        <v>358</v>
      </c>
      <c r="M1421" s="56" t="s">
        <v>354</v>
      </c>
      <c r="N1421" s="56" t="s">
        <v>355</v>
      </c>
      <c r="O1421" s="32" t="s">
        <v>305</v>
      </c>
      <c r="P1421" s="32" t="s">
        <v>265</v>
      </c>
      <c r="Q1421" s="45">
        <v>6</v>
      </c>
      <c r="R1421" s="32" t="s">
        <v>255</v>
      </c>
      <c r="S1421" s="45" t="s">
        <v>91</v>
      </c>
      <c r="T1421" s="42" t="str">
        <f>VLOOKUP(Tabla1[[#This Row],[AREA]],Hoja1!A:B,2,FALSE)</f>
        <v>02. Urbanismo y vivienda</v>
      </c>
      <c r="U1421" s="45">
        <v>9332</v>
      </c>
      <c r="V1421" s="42" t="str">
        <f>VLOOKUP(Tabla1[[#This Row],[PROGRAMA]],Hoja1!A:B,2,FALSE)</f>
        <v>9332. Mantenimiento de edificios e instalaciones municipales</v>
      </c>
      <c r="W1421" s="45">
        <v>63</v>
      </c>
      <c r="X1421" s="45">
        <v>632</v>
      </c>
    </row>
    <row r="1422" spans="1:24" x14ac:dyDescent="0.25">
      <c r="A1422" s="33">
        <v>220239000517</v>
      </c>
      <c r="B1422" s="56" t="s">
        <v>349</v>
      </c>
      <c r="C1422" s="34">
        <v>45658</v>
      </c>
      <c r="D1422" s="33">
        <v>22025001703</v>
      </c>
      <c r="E1422" s="56" t="s">
        <v>1179</v>
      </c>
      <c r="F1422" s="35">
        <v>1784262.77</v>
      </c>
      <c r="G1422" s="56" t="s">
        <v>359</v>
      </c>
      <c r="H1422" s="56" t="s">
        <v>736</v>
      </c>
      <c r="I1422" s="33">
        <v>220</v>
      </c>
      <c r="J1422" s="56" t="s">
        <v>360</v>
      </c>
      <c r="K1422" s="56" t="s">
        <v>352</v>
      </c>
      <c r="L1422" s="56" t="s">
        <v>357</v>
      </c>
      <c r="M1422" s="56" t="s">
        <v>354</v>
      </c>
      <c r="N1422" s="56" t="s">
        <v>355</v>
      </c>
      <c r="O1422" s="32" t="s">
        <v>305</v>
      </c>
      <c r="P1422" s="32" t="s">
        <v>265</v>
      </c>
      <c r="Q1422" s="45" t="s">
        <v>926</v>
      </c>
      <c r="R1422" s="32" t="s">
        <v>255</v>
      </c>
      <c r="S1422" s="45" t="s">
        <v>95</v>
      </c>
      <c r="T1422" s="42" t="str">
        <f>VLOOKUP(Tabla1[[#This Row],[AREA]],Hoja1!A:B,2,FALSE)</f>
        <v>07. Medio ambiente</v>
      </c>
      <c r="U1422" s="45" t="s">
        <v>149</v>
      </c>
      <c r="V1422" s="42" t="str">
        <f>VLOOKUP(Tabla1[[#This Row],[PROGRAMA]],Hoja1!A:B,2,FALSE)</f>
        <v>1711. Parques y jardines</v>
      </c>
      <c r="W1422" s="45">
        <v>61</v>
      </c>
      <c r="X1422" s="45">
        <v>610</v>
      </c>
    </row>
    <row r="1423" spans="1:24" x14ac:dyDescent="0.25">
      <c r="A1423" s="33">
        <v>220239000009</v>
      </c>
      <c r="B1423" s="56" t="s">
        <v>349</v>
      </c>
      <c r="C1423" s="34">
        <v>45658</v>
      </c>
      <c r="D1423" s="33">
        <v>22025001610</v>
      </c>
      <c r="E1423" s="56" t="s">
        <v>1169</v>
      </c>
      <c r="F1423" s="35">
        <v>1625000</v>
      </c>
      <c r="G1423" s="56" t="s">
        <v>366</v>
      </c>
      <c r="H1423" s="56" t="s">
        <v>558</v>
      </c>
      <c r="I1423" s="33">
        <v>220</v>
      </c>
      <c r="J1423" s="56" t="s">
        <v>356</v>
      </c>
      <c r="K1423" s="56" t="s">
        <v>356</v>
      </c>
      <c r="L1423" s="56" t="s">
        <v>357</v>
      </c>
      <c r="M1423" s="56" t="s">
        <v>354</v>
      </c>
      <c r="N1423" s="56" t="s">
        <v>355</v>
      </c>
      <c r="O1423" s="32" t="s">
        <v>305</v>
      </c>
      <c r="P1423" s="32" t="s">
        <v>265</v>
      </c>
      <c r="Q1423" s="45" t="s">
        <v>926</v>
      </c>
      <c r="R1423" s="32" t="s">
        <v>255</v>
      </c>
      <c r="S1423" s="45" t="s">
        <v>96</v>
      </c>
      <c r="T1423" s="42" t="str">
        <f>VLOOKUP(Tabla1[[#This Row],[AREA]],Hoja1!A:B,2,FALSE)</f>
        <v>08. Tráfico y movilidad</v>
      </c>
      <c r="U1423" s="45" t="s">
        <v>140</v>
      </c>
      <c r="V1423" s="42" t="str">
        <f>VLOOKUP(Tabla1[[#This Row],[PROGRAMA]],Hoja1!A:B,2,FALSE)</f>
        <v>1532. Pavimentación vias públicas y otros servicios urbanísticos</v>
      </c>
      <c r="W1423" s="45">
        <v>61</v>
      </c>
      <c r="X1423" s="45">
        <v>619</v>
      </c>
    </row>
    <row r="1424" spans="1:24" x14ac:dyDescent="0.25">
      <c r="A1424" s="33">
        <v>220249000453</v>
      </c>
      <c r="B1424" s="56" t="s">
        <v>349</v>
      </c>
      <c r="C1424" s="34">
        <v>45658</v>
      </c>
      <c r="D1424" s="33">
        <v>22025001924</v>
      </c>
      <c r="E1424" s="56" t="s">
        <v>1169</v>
      </c>
      <c r="F1424" s="35">
        <v>923276.73</v>
      </c>
      <c r="G1424" s="56" t="s">
        <v>421</v>
      </c>
      <c r="H1424" s="56" t="s">
        <v>1053</v>
      </c>
      <c r="I1424" s="33">
        <v>220</v>
      </c>
      <c r="J1424" s="56" t="s">
        <v>352</v>
      </c>
      <c r="K1424" s="56" t="s">
        <v>352</v>
      </c>
      <c r="L1424" s="56" t="s">
        <v>358</v>
      </c>
      <c r="M1424" s="56" t="s">
        <v>458</v>
      </c>
      <c r="N1424" s="56" t="s">
        <v>429</v>
      </c>
      <c r="O1424" s="32" t="s">
        <v>1084</v>
      </c>
      <c r="P1424" s="32" t="s">
        <v>265</v>
      </c>
      <c r="Q1424" s="45" t="s">
        <v>926</v>
      </c>
      <c r="R1424" s="32" t="s">
        <v>255</v>
      </c>
      <c r="S1424" s="45" t="s">
        <v>96</v>
      </c>
      <c r="T1424" s="42" t="str">
        <f>VLOOKUP(Tabla1[[#This Row],[AREA]],Hoja1!A:B,2,FALSE)</f>
        <v>08. Tráfico y movilidad</v>
      </c>
      <c r="U1424" s="45" t="s">
        <v>140</v>
      </c>
      <c r="V1424" s="42" t="str">
        <f>VLOOKUP(Tabla1[[#This Row],[PROGRAMA]],Hoja1!A:B,2,FALSE)</f>
        <v>1532. Pavimentación vias públicas y otros servicios urbanísticos</v>
      </c>
      <c r="W1424" s="45">
        <v>61</v>
      </c>
      <c r="X1424" s="45">
        <v>619</v>
      </c>
    </row>
    <row r="1425" spans="1:24" x14ac:dyDescent="0.25">
      <c r="A1425" s="33">
        <v>220249000824</v>
      </c>
      <c r="B1425" s="56" t="s">
        <v>349</v>
      </c>
      <c r="C1425" s="34">
        <v>45658</v>
      </c>
      <c r="D1425" s="33">
        <v>22025002046</v>
      </c>
      <c r="E1425" s="56" t="s">
        <v>1180</v>
      </c>
      <c r="F1425" s="35">
        <v>624516.09</v>
      </c>
      <c r="G1425" s="56" t="s">
        <v>1010</v>
      </c>
      <c r="H1425" s="56" t="s">
        <v>1181</v>
      </c>
      <c r="I1425" s="33">
        <v>220</v>
      </c>
      <c r="J1425" s="56" t="s">
        <v>356</v>
      </c>
      <c r="K1425" s="56" t="s">
        <v>356</v>
      </c>
      <c r="L1425" s="56" t="s">
        <v>358</v>
      </c>
      <c r="M1425" s="56" t="s">
        <v>354</v>
      </c>
      <c r="N1425" s="56" t="s">
        <v>355</v>
      </c>
      <c r="O1425" s="32" t="s">
        <v>305</v>
      </c>
      <c r="P1425" s="32" t="s">
        <v>265</v>
      </c>
      <c r="Q1425" s="45" t="s">
        <v>926</v>
      </c>
      <c r="R1425" s="32" t="s">
        <v>255</v>
      </c>
      <c r="S1425" s="45" t="s">
        <v>91</v>
      </c>
      <c r="T1425" s="42" t="str">
        <f>VLOOKUP(Tabla1[[#This Row],[AREA]],Hoja1!A:B,2,FALSE)</f>
        <v>02. Urbanismo y vivienda</v>
      </c>
      <c r="U1425" s="45" t="s">
        <v>138</v>
      </c>
      <c r="V1425" s="42" t="str">
        <f>VLOOKUP(Tabla1[[#This Row],[PROGRAMA]],Hoja1!A:B,2,FALSE)</f>
        <v>1511. Planficación y gestión del urbanismo</v>
      </c>
      <c r="W1425" s="45">
        <v>61</v>
      </c>
      <c r="X1425" s="45">
        <v>619</v>
      </c>
    </row>
    <row r="1426" spans="1:24" x14ac:dyDescent="0.25">
      <c r="A1426" s="33">
        <v>220240051258</v>
      </c>
      <c r="B1426" s="56" t="s">
        <v>349</v>
      </c>
      <c r="C1426" s="34">
        <v>45723</v>
      </c>
      <c r="D1426" s="33">
        <v>22024004069</v>
      </c>
      <c r="E1426" s="56" t="s">
        <v>1189</v>
      </c>
      <c r="F1426" s="35">
        <v>1614752.28</v>
      </c>
      <c r="G1426" s="56" t="s">
        <v>1060</v>
      </c>
      <c r="H1426" s="56" t="s">
        <v>1061</v>
      </c>
      <c r="I1426" s="33">
        <v>220</v>
      </c>
      <c r="J1426" s="56" t="s">
        <v>701</v>
      </c>
      <c r="K1426" s="56" t="s">
        <v>365</v>
      </c>
      <c r="L1426" s="56" t="s">
        <v>358</v>
      </c>
      <c r="M1426" s="56" t="s">
        <v>354</v>
      </c>
      <c r="N1426" s="56" t="s">
        <v>355</v>
      </c>
      <c r="O1426" s="32" t="s">
        <v>305</v>
      </c>
      <c r="P1426" s="32" t="s">
        <v>265</v>
      </c>
      <c r="Q1426" s="45">
        <v>6</v>
      </c>
      <c r="R1426" s="32" t="s">
        <v>255</v>
      </c>
      <c r="S1426" s="45" t="s">
        <v>94</v>
      </c>
      <c r="T1426" s="42" t="str">
        <f>VLOOKUP(Tabla1[[#This Row],[AREA]],Hoja1!A:B,2,FALSE)</f>
        <v>06. Educación y cultura</v>
      </c>
      <c r="U1426" s="45">
        <v>3341</v>
      </c>
      <c r="V1426" s="42" t="str">
        <f>VLOOKUP(Tabla1[[#This Row],[PROGRAMA]],Hoja1!A:B,2,FALSE)</f>
        <v>3341. Coordinación de políticas culturales</v>
      </c>
      <c r="W1426" s="45">
        <v>63</v>
      </c>
      <c r="X1426" s="45">
        <v>632</v>
      </c>
    </row>
    <row r="1427" spans="1:24" x14ac:dyDescent="0.25">
      <c r="A1427" s="33">
        <v>220249000562</v>
      </c>
      <c r="B1427" s="56" t="s">
        <v>349</v>
      </c>
      <c r="C1427" s="34">
        <v>45658</v>
      </c>
      <c r="D1427" s="33">
        <v>22025001960</v>
      </c>
      <c r="E1427" s="56" t="s">
        <v>1190</v>
      </c>
      <c r="F1427" s="35">
        <v>1203078.6299999999</v>
      </c>
      <c r="G1427" s="56" t="s">
        <v>361</v>
      </c>
      <c r="H1427" s="56" t="s">
        <v>1191</v>
      </c>
      <c r="I1427" s="33">
        <v>220</v>
      </c>
      <c r="J1427" s="56" t="s">
        <v>360</v>
      </c>
      <c r="K1427" s="56" t="s">
        <v>352</v>
      </c>
      <c r="L1427" s="56" t="s">
        <v>357</v>
      </c>
      <c r="M1427" s="56" t="s">
        <v>354</v>
      </c>
      <c r="N1427" s="56" t="s">
        <v>355</v>
      </c>
      <c r="O1427" s="32" t="s">
        <v>305</v>
      </c>
      <c r="P1427" s="32" t="s">
        <v>265</v>
      </c>
      <c r="Q1427" s="45" t="s">
        <v>926</v>
      </c>
      <c r="R1427" s="32" t="s">
        <v>255</v>
      </c>
      <c r="S1427" s="45" t="s">
        <v>96</v>
      </c>
      <c r="T1427" s="42" t="str">
        <f>VLOOKUP(Tabla1[[#This Row],[AREA]],Hoja1!A:B,2,FALSE)</f>
        <v>08. Tráfico y movilidad</v>
      </c>
      <c r="U1427" s="45" t="s">
        <v>131</v>
      </c>
      <c r="V1427" s="42" t="str">
        <f>VLOOKUP(Tabla1[[#This Row],[PROGRAMA]],Hoja1!A:B,2,FALSE)</f>
        <v>1341. Movilidad</v>
      </c>
      <c r="W1427" s="45">
        <v>61</v>
      </c>
      <c r="X1427" s="45">
        <v>619</v>
      </c>
    </row>
    <row r="1428" spans="1:24" x14ac:dyDescent="0.25">
      <c r="A1428" s="33">
        <v>220249000998</v>
      </c>
      <c r="B1428" s="56" t="s">
        <v>349</v>
      </c>
      <c r="C1428" s="34">
        <v>45658</v>
      </c>
      <c r="D1428" s="33">
        <v>22025002434</v>
      </c>
      <c r="E1428" s="56" t="s">
        <v>1192</v>
      </c>
      <c r="F1428" s="35">
        <v>1071256.56</v>
      </c>
      <c r="G1428" s="56" t="s">
        <v>589</v>
      </c>
      <c r="H1428" s="56" t="s">
        <v>1193</v>
      </c>
      <c r="I1428" s="33">
        <v>220</v>
      </c>
      <c r="J1428" s="56" t="s">
        <v>356</v>
      </c>
      <c r="K1428" s="56" t="s">
        <v>356</v>
      </c>
      <c r="L1428" s="56" t="s">
        <v>367</v>
      </c>
      <c r="M1428" s="56" t="s">
        <v>354</v>
      </c>
      <c r="N1428" s="56" t="s">
        <v>355</v>
      </c>
      <c r="O1428" s="32" t="s">
        <v>305</v>
      </c>
      <c r="P1428" s="32" t="s">
        <v>265</v>
      </c>
      <c r="Q1428" s="45" t="s">
        <v>926</v>
      </c>
      <c r="R1428" s="32" t="s">
        <v>255</v>
      </c>
      <c r="S1428" s="45" t="s">
        <v>291</v>
      </c>
      <c r="T1428" s="42" t="str">
        <f>VLOOKUP(Tabla1[[#This Row],[AREA]],Hoja1!A:B,2,FALSE)</f>
        <v>11. Salud pública y seguridad ciudadana</v>
      </c>
      <c r="U1428" s="45" t="s">
        <v>141</v>
      </c>
      <c r="V1428" s="42" t="str">
        <f>VLOOKUP(Tabla1[[#This Row],[PROGRAMA]],Hoja1!A:B,2,FALSE)</f>
        <v>1621. Recogida de residuos</v>
      </c>
      <c r="W1428" s="45">
        <v>63</v>
      </c>
      <c r="X1428" s="45">
        <v>634</v>
      </c>
    </row>
    <row r="1429" spans="1:24" x14ac:dyDescent="0.25">
      <c r="A1429" s="33">
        <v>220240031304</v>
      </c>
      <c r="B1429" s="56" t="s">
        <v>349</v>
      </c>
      <c r="C1429" s="34">
        <v>45723</v>
      </c>
      <c r="D1429" s="33">
        <v>22024005306</v>
      </c>
      <c r="E1429" s="56" t="s">
        <v>1170</v>
      </c>
      <c r="F1429" s="35">
        <v>980000</v>
      </c>
      <c r="G1429" s="56" t="s">
        <v>697</v>
      </c>
      <c r="H1429" s="56" t="s">
        <v>1032</v>
      </c>
      <c r="I1429" s="33">
        <v>220</v>
      </c>
      <c r="J1429" s="56" t="s">
        <v>356</v>
      </c>
      <c r="K1429" s="56" t="s">
        <v>356</v>
      </c>
      <c r="L1429" s="56" t="s">
        <v>358</v>
      </c>
      <c r="M1429" s="56" t="s">
        <v>354</v>
      </c>
      <c r="N1429" s="56" t="s">
        <v>355</v>
      </c>
      <c r="O1429" s="32" t="s">
        <v>305</v>
      </c>
      <c r="P1429" s="32" t="s">
        <v>265</v>
      </c>
      <c r="Q1429" s="45">
        <v>6</v>
      </c>
      <c r="R1429" s="32" t="s">
        <v>255</v>
      </c>
      <c r="S1429" s="45" t="s">
        <v>97</v>
      </c>
      <c r="T1429" s="42" t="str">
        <f>VLOOKUP(Tabla1[[#This Row],[AREA]],Hoja1!A:B,2,FALSE)</f>
        <v>09. Turismo, eventos y marca ciudad</v>
      </c>
      <c r="U1429" s="45">
        <v>4321</v>
      </c>
      <c r="V1429" s="42" t="str">
        <f>VLOOKUP(Tabla1[[#This Row],[PROGRAMA]],Hoja1!A:B,2,FALSE)</f>
        <v>4321. Turismo</v>
      </c>
      <c r="W1429" s="45">
        <v>63</v>
      </c>
      <c r="X1429" s="45">
        <v>632</v>
      </c>
    </row>
    <row r="1430" spans="1:24" x14ac:dyDescent="0.25">
      <c r="A1430" s="33">
        <v>220249000433</v>
      </c>
      <c r="B1430" s="56" t="s">
        <v>349</v>
      </c>
      <c r="C1430" s="34">
        <v>45658</v>
      </c>
      <c r="D1430" s="33">
        <v>22025001907</v>
      </c>
      <c r="E1430" s="56" t="s">
        <v>1171</v>
      </c>
      <c r="F1430" s="35">
        <v>22992.62</v>
      </c>
      <c r="G1430" s="56" t="s">
        <v>285</v>
      </c>
      <c r="H1430" s="56" t="s">
        <v>1202</v>
      </c>
      <c r="I1430" s="33">
        <v>220</v>
      </c>
      <c r="J1430" s="56" t="s">
        <v>356</v>
      </c>
      <c r="K1430" s="56" t="s">
        <v>356</v>
      </c>
      <c r="L1430" s="56" t="s">
        <v>357</v>
      </c>
      <c r="M1430" s="56" t="s">
        <v>354</v>
      </c>
      <c r="N1430" s="56" t="s">
        <v>355</v>
      </c>
      <c r="O1430" s="32" t="s">
        <v>309</v>
      </c>
      <c r="P1430" s="32" t="s">
        <v>265</v>
      </c>
      <c r="Q1430" s="45">
        <v>6</v>
      </c>
      <c r="R1430" s="32" t="s">
        <v>255</v>
      </c>
      <c r="S1430" s="45" t="s">
        <v>91</v>
      </c>
      <c r="T1430" s="42" t="str">
        <f>VLOOKUP(Tabla1[[#This Row],[AREA]],Hoja1!A:B,2,FALSE)</f>
        <v>02. Urbanismo y vivienda</v>
      </c>
      <c r="U1430" s="45">
        <v>9332</v>
      </c>
      <c r="V1430" s="42" t="str">
        <f>VLOOKUP(Tabla1[[#This Row],[PROGRAMA]],Hoja1!A:B,2,FALSE)</f>
        <v>9332. Mantenimiento de edificios e instalaciones municipales</v>
      </c>
      <c r="W1430" s="45">
        <v>63</v>
      </c>
      <c r="X1430" s="45">
        <v>632</v>
      </c>
    </row>
    <row r="1431" spans="1:24" x14ac:dyDescent="0.25">
      <c r="A1431" s="33">
        <v>220240048766</v>
      </c>
      <c r="B1431" s="56" t="s">
        <v>349</v>
      </c>
      <c r="C1431" s="34">
        <v>45723</v>
      </c>
      <c r="D1431" s="33">
        <v>22024004232</v>
      </c>
      <c r="E1431" s="56" t="s">
        <v>1222</v>
      </c>
      <c r="F1431" s="35">
        <v>827945.19</v>
      </c>
      <c r="G1431" s="56" t="s">
        <v>1063</v>
      </c>
      <c r="H1431" s="56" t="s">
        <v>1064</v>
      </c>
      <c r="I1431" s="33">
        <v>220</v>
      </c>
      <c r="J1431" s="56" t="s">
        <v>499</v>
      </c>
      <c r="K1431" s="56" t="s">
        <v>499</v>
      </c>
      <c r="L1431" s="56" t="s">
        <v>358</v>
      </c>
      <c r="M1431" s="56" t="s">
        <v>354</v>
      </c>
      <c r="N1431" s="56" t="s">
        <v>355</v>
      </c>
      <c r="O1431" s="32" t="s">
        <v>305</v>
      </c>
      <c r="P1431" s="32" t="s">
        <v>265</v>
      </c>
      <c r="Q1431" s="45" t="s">
        <v>926</v>
      </c>
      <c r="R1431" s="32" t="s">
        <v>255</v>
      </c>
      <c r="S1431" s="45" t="s">
        <v>96</v>
      </c>
      <c r="T1431" s="42" t="str">
        <f>VLOOKUP(Tabla1[[#This Row],[AREA]],Hoja1!A:B,2,FALSE)</f>
        <v>08. Tráfico y movilidad</v>
      </c>
      <c r="U1431" s="45" t="s">
        <v>140</v>
      </c>
      <c r="V1431" s="42" t="str">
        <f>VLOOKUP(Tabla1[[#This Row],[PROGRAMA]],Hoja1!A:B,2,FALSE)</f>
        <v>1532. Pavimentación vias públicas y otros servicios urbanísticos</v>
      </c>
      <c r="W1431" s="45">
        <v>60</v>
      </c>
      <c r="X1431" s="45">
        <v>609</v>
      </c>
    </row>
    <row r="1432" spans="1:24" x14ac:dyDescent="0.25">
      <c r="A1432" s="33">
        <v>220240066873</v>
      </c>
      <c r="B1432" s="56" t="s">
        <v>349</v>
      </c>
      <c r="C1432" s="34">
        <v>45723</v>
      </c>
      <c r="D1432" s="33">
        <v>22024008825</v>
      </c>
      <c r="E1432" s="56" t="s">
        <v>1180</v>
      </c>
      <c r="F1432" s="35">
        <v>782187.41</v>
      </c>
      <c r="G1432" s="56" t="s">
        <v>1010</v>
      </c>
      <c r="H1432" s="56" t="s">
        <v>1092</v>
      </c>
      <c r="I1432" s="33">
        <v>220</v>
      </c>
      <c r="J1432" s="56" t="s">
        <v>356</v>
      </c>
      <c r="K1432" s="56" t="s">
        <v>356</v>
      </c>
      <c r="L1432" s="56" t="s">
        <v>358</v>
      </c>
      <c r="M1432" s="56" t="s">
        <v>354</v>
      </c>
      <c r="N1432" s="56" t="s">
        <v>355</v>
      </c>
      <c r="O1432" s="32" t="s">
        <v>305</v>
      </c>
      <c r="P1432" s="32" t="s">
        <v>265</v>
      </c>
      <c r="Q1432" s="45" t="s">
        <v>926</v>
      </c>
      <c r="R1432" s="32" t="s">
        <v>255</v>
      </c>
      <c r="S1432" s="45" t="s">
        <v>91</v>
      </c>
      <c r="T1432" s="42" t="str">
        <f>VLOOKUP(Tabla1[[#This Row],[AREA]],Hoja1!A:B,2,FALSE)</f>
        <v>02. Urbanismo y vivienda</v>
      </c>
      <c r="U1432" s="45" t="s">
        <v>138</v>
      </c>
      <c r="V1432" s="42" t="str">
        <f>VLOOKUP(Tabla1[[#This Row],[PROGRAMA]],Hoja1!A:B,2,FALSE)</f>
        <v>1511. Planficación y gestión del urbanismo</v>
      </c>
      <c r="W1432" s="45">
        <v>61</v>
      </c>
      <c r="X1432" s="45">
        <v>619</v>
      </c>
    </row>
    <row r="1433" spans="1:24" x14ac:dyDescent="0.25">
      <c r="A1433" s="33">
        <v>220249000631</v>
      </c>
      <c r="B1433" s="56" t="s">
        <v>349</v>
      </c>
      <c r="C1433" s="34">
        <v>45658</v>
      </c>
      <c r="D1433" s="33">
        <v>22025002301</v>
      </c>
      <c r="E1433" s="56" t="s">
        <v>1254</v>
      </c>
      <c r="F1433" s="35">
        <v>750630.99</v>
      </c>
      <c r="G1433" s="56" t="s">
        <v>339</v>
      </c>
      <c r="H1433" s="56" t="s">
        <v>1255</v>
      </c>
      <c r="I1433" s="33">
        <v>220</v>
      </c>
      <c r="J1433" s="56" t="s">
        <v>616</v>
      </c>
      <c r="K1433" s="56" t="s">
        <v>356</v>
      </c>
      <c r="L1433" s="56" t="s">
        <v>358</v>
      </c>
      <c r="M1433" s="56" t="s">
        <v>354</v>
      </c>
      <c r="N1433" s="56" t="s">
        <v>355</v>
      </c>
      <c r="O1433" s="32" t="s">
        <v>305</v>
      </c>
      <c r="P1433" s="32" t="s">
        <v>265</v>
      </c>
      <c r="Q1433" s="45">
        <v>6</v>
      </c>
      <c r="R1433" s="32" t="s">
        <v>255</v>
      </c>
      <c r="S1433" s="45" t="s">
        <v>96</v>
      </c>
      <c r="T1433" s="42" t="str">
        <f>VLOOKUP(Tabla1[[#This Row],[AREA]],Hoja1!A:B,2,FALSE)</f>
        <v>08. Tráfico y movilidad</v>
      </c>
      <c r="U1433" s="45">
        <v>1532</v>
      </c>
      <c r="V1433" s="42" t="str">
        <f>VLOOKUP(Tabla1[[#This Row],[PROGRAMA]],Hoja1!A:B,2,FALSE)</f>
        <v>1532. Pavimentación vias públicas y otros servicios urbanísticos</v>
      </c>
      <c r="W1433" s="45">
        <v>61</v>
      </c>
      <c r="X1433" s="45">
        <v>619</v>
      </c>
    </row>
    <row r="1434" spans="1:24" x14ac:dyDescent="0.25">
      <c r="A1434" s="33">
        <v>220239000860</v>
      </c>
      <c r="B1434" s="56" t="s">
        <v>349</v>
      </c>
      <c r="C1434" s="34">
        <v>45658</v>
      </c>
      <c r="D1434" s="33">
        <v>22025001746</v>
      </c>
      <c r="E1434" s="56" t="s">
        <v>1190</v>
      </c>
      <c r="F1434" s="35">
        <v>739475.3</v>
      </c>
      <c r="G1434" s="56" t="s">
        <v>58</v>
      </c>
      <c r="H1434" s="56" t="s">
        <v>743</v>
      </c>
      <c r="I1434" s="33">
        <v>220</v>
      </c>
      <c r="J1434" s="56" t="s">
        <v>356</v>
      </c>
      <c r="K1434" s="56" t="s">
        <v>356</v>
      </c>
      <c r="L1434" s="56" t="s">
        <v>357</v>
      </c>
      <c r="M1434" s="56" t="s">
        <v>354</v>
      </c>
      <c r="N1434" s="56" t="s">
        <v>355</v>
      </c>
      <c r="O1434" s="32" t="s">
        <v>305</v>
      </c>
      <c r="P1434" s="32" t="s">
        <v>265</v>
      </c>
      <c r="Q1434" s="45" t="s">
        <v>926</v>
      </c>
      <c r="R1434" s="32" t="s">
        <v>255</v>
      </c>
      <c r="S1434" s="45" t="s">
        <v>96</v>
      </c>
      <c r="T1434" s="42" t="str">
        <f>VLOOKUP(Tabla1[[#This Row],[AREA]],Hoja1!A:B,2,FALSE)</f>
        <v>08. Tráfico y movilidad</v>
      </c>
      <c r="U1434" s="45" t="s">
        <v>131</v>
      </c>
      <c r="V1434" s="42" t="str">
        <f>VLOOKUP(Tabla1[[#This Row],[PROGRAMA]],Hoja1!A:B,2,FALSE)</f>
        <v>1341. Movilidad</v>
      </c>
      <c r="W1434" s="45">
        <v>61</v>
      </c>
      <c r="X1434" s="45">
        <v>619</v>
      </c>
    </row>
    <row r="1435" spans="1:24" x14ac:dyDescent="0.25">
      <c r="A1435" s="33">
        <v>220249000919</v>
      </c>
      <c r="B1435" s="56" t="s">
        <v>349</v>
      </c>
      <c r="C1435" s="34">
        <v>45658</v>
      </c>
      <c r="D1435" s="33">
        <v>22025002398</v>
      </c>
      <c r="E1435" s="56" t="s">
        <v>1256</v>
      </c>
      <c r="F1435" s="35">
        <v>735075</v>
      </c>
      <c r="G1435" s="56" t="s">
        <v>688</v>
      </c>
      <c r="H1435" s="56" t="s">
        <v>1257</v>
      </c>
      <c r="I1435" s="33">
        <v>220</v>
      </c>
      <c r="J1435" s="56" t="s">
        <v>352</v>
      </c>
      <c r="K1435" s="56" t="s">
        <v>352</v>
      </c>
      <c r="L1435" s="56" t="s">
        <v>367</v>
      </c>
      <c r="M1435" s="56" t="s">
        <v>354</v>
      </c>
      <c r="N1435" s="56" t="s">
        <v>355</v>
      </c>
      <c r="O1435" s="32" t="s">
        <v>305</v>
      </c>
      <c r="P1435" s="32" t="s">
        <v>265</v>
      </c>
      <c r="Q1435" s="45" t="s">
        <v>926</v>
      </c>
      <c r="R1435" s="32" t="s">
        <v>255</v>
      </c>
      <c r="S1435" s="45" t="s">
        <v>291</v>
      </c>
      <c r="T1435" s="42" t="str">
        <f>VLOOKUP(Tabla1[[#This Row],[AREA]],Hoja1!A:B,2,FALSE)</f>
        <v>11. Salud pública y seguridad ciudadana</v>
      </c>
      <c r="U1435" s="45" t="s">
        <v>144</v>
      </c>
      <c r="V1435" s="42" t="str">
        <f>VLOOKUP(Tabla1[[#This Row],[PROGRAMA]],Hoja1!A:B,2,FALSE)</f>
        <v>1631. Limpieza viaria</v>
      </c>
      <c r="W1435" s="45">
        <v>62</v>
      </c>
      <c r="X1435" s="45">
        <v>623</v>
      </c>
    </row>
    <row r="1436" spans="1:24" x14ac:dyDescent="0.25">
      <c r="A1436" s="33">
        <v>220249000218</v>
      </c>
      <c r="B1436" s="56" t="s">
        <v>349</v>
      </c>
      <c r="C1436" s="34">
        <v>45658</v>
      </c>
      <c r="D1436" s="33">
        <v>22025001882</v>
      </c>
      <c r="E1436" s="56" t="s">
        <v>1267</v>
      </c>
      <c r="F1436" s="35">
        <v>713580.67</v>
      </c>
      <c r="G1436" s="56" t="s">
        <v>61</v>
      </c>
      <c r="H1436" s="56" t="s">
        <v>1268</v>
      </c>
      <c r="I1436" s="33">
        <v>220</v>
      </c>
      <c r="J1436" s="56" t="s">
        <v>356</v>
      </c>
      <c r="K1436" s="56" t="s">
        <v>356</v>
      </c>
      <c r="L1436" s="56" t="s">
        <v>357</v>
      </c>
      <c r="M1436" s="56" t="s">
        <v>354</v>
      </c>
      <c r="N1436" s="56" t="s">
        <v>355</v>
      </c>
      <c r="O1436" s="32" t="s">
        <v>305</v>
      </c>
      <c r="P1436" s="32" t="s">
        <v>265</v>
      </c>
      <c r="Q1436" s="45" t="s">
        <v>926</v>
      </c>
      <c r="R1436" s="32" t="s">
        <v>255</v>
      </c>
      <c r="S1436" s="45" t="s">
        <v>96</v>
      </c>
      <c r="T1436" s="42" t="str">
        <f>VLOOKUP(Tabla1[[#This Row],[AREA]],Hoja1!A:B,2,FALSE)</f>
        <v>08. Tráfico y movilidad</v>
      </c>
      <c r="U1436" s="45" t="s">
        <v>146</v>
      </c>
      <c r="V1436" s="42" t="str">
        <f>VLOOKUP(Tabla1[[#This Row],[PROGRAMA]],Hoja1!A:B,2,FALSE)</f>
        <v>1651. Alumbrado público</v>
      </c>
      <c r="W1436" s="45">
        <v>61</v>
      </c>
      <c r="X1436" s="45">
        <v>619</v>
      </c>
    </row>
    <row r="1437" spans="1:24" x14ac:dyDescent="0.25">
      <c r="A1437" s="33">
        <v>220250003018</v>
      </c>
      <c r="B1437" s="56" t="s">
        <v>349</v>
      </c>
      <c r="C1437" s="34">
        <v>45726</v>
      </c>
      <c r="D1437" s="33">
        <v>22025001896</v>
      </c>
      <c r="E1437" s="56" t="s">
        <v>1277</v>
      </c>
      <c r="F1437" s="35">
        <v>10367.33</v>
      </c>
      <c r="G1437" s="56" t="s">
        <v>1139</v>
      </c>
      <c r="H1437" s="56" t="s">
        <v>1278</v>
      </c>
      <c r="I1437" s="33">
        <v>220</v>
      </c>
      <c r="J1437" s="56" t="s">
        <v>1140</v>
      </c>
      <c r="K1437" s="56" t="s">
        <v>427</v>
      </c>
      <c r="L1437" s="56" t="s">
        <v>357</v>
      </c>
      <c r="M1437" s="56" t="s">
        <v>458</v>
      </c>
      <c r="N1437" s="56" t="s">
        <v>429</v>
      </c>
      <c r="O1437" s="32" t="s">
        <v>310</v>
      </c>
      <c r="P1437" s="32" t="s">
        <v>265</v>
      </c>
      <c r="Q1437" s="45" t="s">
        <v>926</v>
      </c>
      <c r="R1437" s="32" t="s">
        <v>255</v>
      </c>
      <c r="S1437" s="45" t="s">
        <v>93</v>
      </c>
      <c r="T1437" s="42" t="str">
        <f>VLOOKUP(Tabla1[[#This Row],[AREA]],Hoja1!A:B,2,FALSE)</f>
        <v>04. Hacienda, personal y modernización administrativa</v>
      </c>
      <c r="U1437" s="45" t="s">
        <v>209</v>
      </c>
      <c r="V1437" s="42" t="str">
        <f>VLOOKUP(Tabla1[[#This Row],[PROGRAMA]],Hoja1!A:B,2,FALSE)</f>
        <v>9204. Tecnologías de la información y comunicación</v>
      </c>
      <c r="W1437" s="45">
        <v>64</v>
      </c>
      <c r="X1437" s="45">
        <v>641</v>
      </c>
    </row>
    <row r="1438" spans="1:24" x14ac:dyDescent="0.25">
      <c r="A1438" s="33">
        <v>220249000677</v>
      </c>
      <c r="B1438" s="56" t="s">
        <v>349</v>
      </c>
      <c r="C1438" s="34">
        <v>45658</v>
      </c>
      <c r="D1438" s="33">
        <v>22025001993</v>
      </c>
      <c r="E1438" s="56" t="s">
        <v>1180</v>
      </c>
      <c r="F1438" s="35">
        <v>3658.54</v>
      </c>
      <c r="G1438" s="56" t="s">
        <v>316</v>
      </c>
      <c r="H1438" s="56" t="s">
        <v>1287</v>
      </c>
      <c r="I1438" s="33">
        <v>220</v>
      </c>
      <c r="J1438" s="56" t="s">
        <v>356</v>
      </c>
      <c r="K1438" s="56" t="s">
        <v>356</v>
      </c>
      <c r="L1438" s="56" t="s">
        <v>357</v>
      </c>
      <c r="M1438" s="56" t="s">
        <v>354</v>
      </c>
      <c r="N1438" s="56" t="s">
        <v>355</v>
      </c>
      <c r="O1438" s="32" t="s">
        <v>305</v>
      </c>
      <c r="P1438" s="32" t="s">
        <v>265</v>
      </c>
      <c r="Q1438" s="45" t="s">
        <v>926</v>
      </c>
      <c r="R1438" s="32" t="s">
        <v>255</v>
      </c>
      <c r="S1438" s="45" t="s">
        <v>91</v>
      </c>
      <c r="T1438" s="42" t="str">
        <f>VLOOKUP(Tabla1[[#This Row],[AREA]],Hoja1!A:B,2,FALSE)</f>
        <v>02. Urbanismo y vivienda</v>
      </c>
      <c r="U1438" s="45" t="s">
        <v>138</v>
      </c>
      <c r="V1438" s="42" t="str">
        <f>VLOOKUP(Tabla1[[#This Row],[PROGRAMA]],Hoja1!A:B,2,FALSE)</f>
        <v>1511. Planficación y gestión del urbanismo</v>
      </c>
      <c r="W1438" s="45">
        <v>61</v>
      </c>
      <c r="X1438" s="45">
        <v>619</v>
      </c>
    </row>
    <row r="1439" spans="1:24" x14ac:dyDescent="0.25">
      <c r="A1439" s="33">
        <v>220249000451</v>
      </c>
      <c r="B1439" s="56" t="s">
        <v>349</v>
      </c>
      <c r="C1439" s="34">
        <v>45658</v>
      </c>
      <c r="D1439" s="33">
        <v>22025001923</v>
      </c>
      <c r="E1439" s="56" t="s">
        <v>1169</v>
      </c>
      <c r="F1439" s="35">
        <v>1846.55</v>
      </c>
      <c r="G1439" s="56" t="s">
        <v>316</v>
      </c>
      <c r="H1439" s="56" t="s">
        <v>1053</v>
      </c>
      <c r="I1439" s="33">
        <v>220</v>
      </c>
      <c r="J1439" s="56" t="s">
        <v>356</v>
      </c>
      <c r="K1439" s="56" t="s">
        <v>356</v>
      </c>
      <c r="L1439" s="56" t="s">
        <v>358</v>
      </c>
      <c r="M1439" s="56" t="s">
        <v>354</v>
      </c>
      <c r="N1439" s="56" t="s">
        <v>355</v>
      </c>
      <c r="O1439" s="32" t="s">
        <v>305</v>
      </c>
      <c r="P1439" s="32" t="s">
        <v>265</v>
      </c>
      <c r="Q1439" s="45" t="s">
        <v>926</v>
      </c>
      <c r="R1439" s="32" t="s">
        <v>255</v>
      </c>
      <c r="S1439" s="45" t="s">
        <v>96</v>
      </c>
      <c r="T1439" s="42" t="str">
        <f>VLOOKUP(Tabla1[[#This Row],[AREA]],Hoja1!A:B,2,FALSE)</f>
        <v>08. Tráfico y movilidad</v>
      </c>
      <c r="U1439" s="45" t="s">
        <v>140</v>
      </c>
      <c r="V1439" s="42" t="str">
        <f>VLOOKUP(Tabla1[[#This Row],[PROGRAMA]],Hoja1!A:B,2,FALSE)</f>
        <v>1532. Pavimentación vias públicas y otros servicios urbanísticos</v>
      </c>
      <c r="W1439" s="45">
        <v>61</v>
      </c>
      <c r="X1439" s="45">
        <v>619</v>
      </c>
    </row>
    <row r="1440" spans="1:24" x14ac:dyDescent="0.25">
      <c r="A1440" s="33">
        <v>220249000064</v>
      </c>
      <c r="B1440" s="56" t="s">
        <v>349</v>
      </c>
      <c r="C1440" s="34">
        <v>45658</v>
      </c>
      <c r="D1440" s="33">
        <v>22025002239</v>
      </c>
      <c r="E1440" s="56" t="s">
        <v>1254</v>
      </c>
      <c r="F1440" s="35">
        <v>613592.31999999995</v>
      </c>
      <c r="G1440" s="56" t="s">
        <v>366</v>
      </c>
      <c r="H1440" s="56" t="s">
        <v>1011</v>
      </c>
      <c r="I1440" s="33">
        <v>220</v>
      </c>
      <c r="J1440" s="56" t="s">
        <v>356</v>
      </c>
      <c r="K1440" s="56" t="s">
        <v>356</v>
      </c>
      <c r="L1440" s="56" t="s">
        <v>358</v>
      </c>
      <c r="M1440" s="56" t="s">
        <v>354</v>
      </c>
      <c r="N1440" s="56" t="s">
        <v>355</v>
      </c>
      <c r="O1440" s="32" t="s">
        <v>305</v>
      </c>
      <c r="P1440" s="32" t="s">
        <v>265</v>
      </c>
      <c r="Q1440" s="45">
        <v>6</v>
      </c>
      <c r="R1440" s="32" t="s">
        <v>255</v>
      </c>
      <c r="S1440" s="45" t="s">
        <v>96</v>
      </c>
      <c r="T1440" s="42" t="str">
        <f>VLOOKUP(Tabla1[[#This Row],[AREA]],Hoja1!A:B,2,FALSE)</f>
        <v>08. Tráfico y movilidad</v>
      </c>
      <c r="U1440" s="45">
        <v>1532</v>
      </c>
      <c r="V1440" s="42" t="str">
        <f>VLOOKUP(Tabla1[[#This Row],[PROGRAMA]],Hoja1!A:B,2,FALSE)</f>
        <v>1532. Pavimentación vias públicas y otros servicios urbanísticos</v>
      </c>
      <c r="W1440" s="45">
        <v>61</v>
      </c>
      <c r="X1440" s="45">
        <v>619</v>
      </c>
    </row>
    <row r="1441" spans="1:24" x14ac:dyDescent="0.25">
      <c r="A1441" s="33">
        <v>220239000134</v>
      </c>
      <c r="B1441" s="56" t="s">
        <v>349</v>
      </c>
      <c r="C1441" s="34">
        <v>45658</v>
      </c>
      <c r="D1441" s="33">
        <v>22025001624</v>
      </c>
      <c r="E1441" s="56" t="s">
        <v>1179</v>
      </c>
      <c r="F1441" s="35">
        <v>557821.15</v>
      </c>
      <c r="G1441" s="56" t="s">
        <v>655</v>
      </c>
      <c r="H1441" s="56" t="s">
        <v>738</v>
      </c>
      <c r="I1441" s="33">
        <v>220</v>
      </c>
      <c r="J1441" s="56" t="s">
        <v>468</v>
      </c>
      <c r="K1441" s="56" t="s">
        <v>468</v>
      </c>
      <c r="L1441" s="56" t="s">
        <v>357</v>
      </c>
      <c r="M1441" s="56" t="s">
        <v>354</v>
      </c>
      <c r="N1441" s="56" t="s">
        <v>355</v>
      </c>
      <c r="O1441" s="32" t="s">
        <v>305</v>
      </c>
      <c r="P1441" s="32" t="s">
        <v>265</v>
      </c>
      <c r="Q1441" s="45" t="s">
        <v>926</v>
      </c>
      <c r="R1441" s="32" t="s">
        <v>255</v>
      </c>
      <c r="S1441" s="45" t="s">
        <v>95</v>
      </c>
      <c r="T1441" s="42" t="str">
        <f>VLOOKUP(Tabla1[[#This Row],[AREA]],Hoja1!A:B,2,FALSE)</f>
        <v>07. Medio ambiente</v>
      </c>
      <c r="U1441" s="45" t="s">
        <v>149</v>
      </c>
      <c r="V1441" s="42" t="str">
        <f>VLOOKUP(Tabla1[[#This Row],[PROGRAMA]],Hoja1!A:B,2,FALSE)</f>
        <v>1711. Parques y jardines</v>
      </c>
      <c r="W1441" s="45">
        <v>61</v>
      </c>
      <c r="X1441" s="45">
        <v>610</v>
      </c>
    </row>
    <row r="1442" spans="1:24" x14ac:dyDescent="0.25">
      <c r="A1442" s="33">
        <v>220249000633</v>
      </c>
      <c r="B1442" s="56" t="s">
        <v>349</v>
      </c>
      <c r="C1442" s="34">
        <v>45658</v>
      </c>
      <c r="D1442" s="33">
        <v>22025002303</v>
      </c>
      <c r="E1442" s="56" t="s">
        <v>1254</v>
      </c>
      <c r="F1442" s="35">
        <v>513582.66</v>
      </c>
      <c r="G1442" s="56" t="s">
        <v>1010</v>
      </c>
      <c r="H1442" s="56" t="s">
        <v>1294</v>
      </c>
      <c r="I1442" s="33">
        <v>220</v>
      </c>
      <c r="J1442" s="56" t="s">
        <v>356</v>
      </c>
      <c r="K1442" s="56" t="s">
        <v>356</v>
      </c>
      <c r="L1442" s="56" t="s">
        <v>358</v>
      </c>
      <c r="M1442" s="56" t="s">
        <v>354</v>
      </c>
      <c r="N1442" s="56" t="s">
        <v>355</v>
      </c>
      <c r="O1442" s="32" t="s">
        <v>305</v>
      </c>
      <c r="P1442" s="32" t="s">
        <v>265</v>
      </c>
      <c r="Q1442" s="45">
        <v>6</v>
      </c>
      <c r="R1442" s="32" t="s">
        <v>255</v>
      </c>
      <c r="S1442" s="45" t="s">
        <v>96</v>
      </c>
      <c r="T1442" s="42" t="str">
        <f>VLOOKUP(Tabla1[[#This Row],[AREA]],Hoja1!A:B,2,FALSE)</f>
        <v>08. Tráfico y movilidad</v>
      </c>
      <c r="U1442" s="45">
        <v>1532</v>
      </c>
      <c r="V1442" s="42" t="str">
        <f>VLOOKUP(Tabla1[[#This Row],[PROGRAMA]],Hoja1!A:B,2,FALSE)</f>
        <v>1532. Pavimentación vias públicas y otros servicios urbanísticos</v>
      </c>
      <c r="W1442" s="45">
        <v>61</v>
      </c>
      <c r="X1442" s="45">
        <v>619</v>
      </c>
    </row>
    <row r="1443" spans="1:24" x14ac:dyDescent="0.25">
      <c r="A1443" s="33">
        <v>220239000011</v>
      </c>
      <c r="B1443" s="56" t="s">
        <v>349</v>
      </c>
      <c r="C1443" s="34">
        <v>45658</v>
      </c>
      <c r="D1443" s="33">
        <v>22025001612</v>
      </c>
      <c r="E1443" s="56" t="s">
        <v>1169</v>
      </c>
      <c r="F1443" s="35">
        <v>500000</v>
      </c>
      <c r="G1443" s="56" t="s">
        <v>421</v>
      </c>
      <c r="H1443" s="56" t="s">
        <v>561</v>
      </c>
      <c r="I1443" s="33">
        <v>220</v>
      </c>
      <c r="J1443" s="56" t="s">
        <v>352</v>
      </c>
      <c r="K1443" s="56" t="s">
        <v>352</v>
      </c>
      <c r="L1443" s="56" t="s">
        <v>357</v>
      </c>
      <c r="M1443" s="56" t="s">
        <v>354</v>
      </c>
      <c r="N1443" s="56" t="s">
        <v>355</v>
      </c>
      <c r="O1443" s="32" t="s">
        <v>305</v>
      </c>
      <c r="P1443" s="32" t="s">
        <v>265</v>
      </c>
      <c r="Q1443" s="45" t="s">
        <v>926</v>
      </c>
      <c r="R1443" s="32" t="s">
        <v>255</v>
      </c>
      <c r="S1443" s="45" t="s">
        <v>96</v>
      </c>
      <c r="T1443" s="42" t="str">
        <f>VLOOKUP(Tabla1[[#This Row],[AREA]],Hoja1!A:B,2,FALSE)</f>
        <v>08. Tráfico y movilidad</v>
      </c>
      <c r="U1443" s="45" t="s">
        <v>140</v>
      </c>
      <c r="V1443" s="42" t="str">
        <f>VLOOKUP(Tabla1[[#This Row],[PROGRAMA]],Hoja1!A:B,2,FALSE)</f>
        <v>1532. Pavimentación vias públicas y otros servicios urbanísticos</v>
      </c>
      <c r="W1443" s="45">
        <v>61</v>
      </c>
      <c r="X1443" s="45">
        <v>619</v>
      </c>
    </row>
    <row r="1444" spans="1:24" x14ac:dyDescent="0.25">
      <c r="A1444" s="33">
        <v>220249000503</v>
      </c>
      <c r="B1444" s="56" t="s">
        <v>349</v>
      </c>
      <c r="C1444" s="34">
        <v>45658</v>
      </c>
      <c r="D1444" s="33">
        <v>22025001940</v>
      </c>
      <c r="E1444" s="56" t="s">
        <v>1254</v>
      </c>
      <c r="F1444" s="35">
        <v>443014.67</v>
      </c>
      <c r="G1444" s="56" t="s">
        <v>1065</v>
      </c>
      <c r="H1444" s="56" t="s">
        <v>1066</v>
      </c>
      <c r="I1444" s="33">
        <v>220</v>
      </c>
      <c r="J1444" s="56" t="s">
        <v>592</v>
      </c>
      <c r="K1444" s="56" t="s">
        <v>592</v>
      </c>
      <c r="L1444" s="56" t="s">
        <v>358</v>
      </c>
      <c r="M1444" s="56" t="s">
        <v>354</v>
      </c>
      <c r="N1444" s="56" t="s">
        <v>355</v>
      </c>
      <c r="O1444" s="32" t="s">
        <v>305</v>
      </c>
      <c r="P1444" s="32" t="s">
        <v>265</v>
      </c>
      <c r="Q1444" s="45">
        <v>6</v>
      </c>
      <c r="R1444" s="32" t="s">
        <v>255</v>
      </c>
      <c r="S1444" s="45" t="s">
        <v>96</v>
      </c>
      <c r="T1444" s="42" t="str">
        <f>VLOOKUP(Tabla1[[#This Row],[AREA]],Hoja1!A:B,2,FALSE)</f>
        <v>08. Tráfico y movilidad</v>
      </c>
      <c r="U1444" s="45">
        <v>1532</v>
      </c>
      <c r="V1444" s="42" t="str">
        <f>VLOOKUP(Tabla1[[#This Row],[PROGRAMA]],Hoja1!A:B,2,FALSE)</f>
        <v>1532. Pavimentación vias públicas y otros servicios urbanísticos</v>
      </c>
      <c r="W1444" s="45">
        <v>61</v>
      </c>
      <c r="X1444" s="45">
        <v>619</v>
      </c>
    </row>
    <row r="1445" spans="1:24" x14ac:dyDescent="0.25">
      <c r="A1445" s="33">
        <v>220239000135</v>
      </c>
      <c r="B1445" s="56" t="s">
        <v>349</v>
      </c>
      <c r="C1445" s="34">
        <v>45658</v>
      </c>
      <c r="D1445" s="33">
        <v>22025001625</v>
      </c>
      <c r="E1445" s="56" t="s">
        <v>1179</v>
      </c>
      <c r="F1445" s="35">
        <v>441200.93</v>
      </c>
      <c r="G1445" s="56" t="s">
        <v>654</v>
      </c>
      <c r="H1445" s="56" t="s">
        <v>737</v>
      </c>
      <c r="I1445" s="33">
        <v>220</v>
      </c>
      <c r="J1445" s="56" t="s">
        <v>352</v>
      </c>
      <c r="K1445" s="56" t="s">
        <v>352</v>
      </c>
      <c r="L1445" s="56" t="s">
        <v>357</v>
      </c>
      <c r="M1445" s="56" t="s">
        <v>354</v>
      </c>
      <c r="N1445" s="56" t="s">
        <v>355</v>
      </c>
      <c r="O1445" s="32" t="s">
        <v>305</v>
      </c>
      <c r="P1445" s="32" t="s">
        <v>265</v>
      </c>
      <c r="Q1445" s="45" t="s">
        <v>926</v>
      </c>
      <c r="R1445" s="32" t="s">
        <v>255</v>
      </c>
      <c r="S1445" s="45" t="s">
        <v>95</v>
      </c>
      <c r="T1445" s="42" t="str">
        <f>VLOOKUP(Tabla1[[#This Row],[AREA]],Hoja1!A:B,2,FALSE)</f>
        <v>07. Medio ambiente</v>
      </c>
      <c r="U1445" s="45" t="s">
        <v>149</v>
      </c>
      <c r="V1445" s="42" t="str">
        <f>VLOOKUP(Tabla1[[#This Row],[PROGRAMA]],Hoja1!A:B,2,FALSE)</f>
        <v>1711. Parques y jardines</v>
      </c>
      <c r="W1445" s="45">
        <v>61</v>
      </c>
      <c r="X1445" s="45">
        <v>610</v>
      </c>
    </row>
    <row r="1446" spans="1:24" x14ac:dyDescent="0.25">
      <c r="A1446" s="33">
        <v>220239000549</v>
      </c>
      <c r="B1446" s="56" t="s">
        <v>349</v>
      </c>
      <c r="C1446" s="34">
        <v>45658</v>
      </c>
      <c r="D1446" s="33">
        <v>22025002880</v>
      </c>
      <c r="E1446" s="56" t="s">
        <v>1302</v>
      </c>
      <c r="F1446" s="35">
        <v>435840.09</v>
      </c>
      <c r="G1446" s="56" t="s">
        <v>60</v>
      </c>
      <c r="H1446" s="56" t="s">
        <v>749</v>
      </c>
      <c r="I1446" s="33">
        <v>220</v>
      </c>
      <c r="J1446" s="56" t="s">
        <v>391</v>
      </c>
      <c r="K1446" s="56" t="s">
        <v>392</v>
      </c>
      <c r="L1446" s="56" t="s">
        <v>357</v>
      </c>
      <c r="M1446" s="56" t="s">
        <v>354</v>
      </c>
      <c r="N1446" s="56" t="s">
        <v>355</v>
      </c>
      <c r="O1446" s="32" t="s">
        <v>305</v>
      </c>
      <c r="P1446" s="32" t="s">
        <v>265</v>
      </c>
      <c r="Q1446" s="45" t="s">
        <v>926</v>
      </c>
      <c r="R1446" s="32" t="s">
        <v>255</v>
      </c>
      <c r="S1446" s="45" t="s">
        <v>95</v>
      </c>
      <c r="T1446" s="42" t="str">
        <f>VLOOKUP(Tabla1[[#This Row],[AREA]],Hoja1!A:B,2,FALSE)</f>
        <v>07. Medio ambiente</v>
      </c>
      <c r="U1446" s="45" t="s">
        <v>151</v>
      </c>
      <c r="V1446" s="42" t="str">
        <f>VLOOKUP(Tabla1[[#This Row],[PROGRAMA]],Hoja1!A:B,2,FALSE)</f>
        <v>1721. Protección del medio ambiente</v>
      </c>
      <c r="W1446" s="45">
        <v>63</v>
      </c>
      <c r="X1446" s="45">
        <v>633</v>
      </c>
    </row>
    <row r="1447" spans="1:24" x14ac:dyDescent="0.25">
      <c r="A1447" s="33">
        <v>220249000777</v>
      </c>
      <c r="B1447" s="56" t="s">
        <v>349</v>
      </c>
      <c r="C1447" s="34">
        <v>45658</v>
      </c>
      <c r="D1447" s="33">
        <v>22025002383</v>
      </c>
      <c r="E1447" s="56" t="s">
        <v>1315</v>
      </c>
      <c r="F1447" s="35">
        <v>409463.56</v>
      </c>
      <c r="G1447" s="56" t="s">
        <v>1121</v>
      </c>
      <c r="H1447" s="56" t="s">
        <v>1316</v>
      </c>
      <c r="I1447" s="33">
        <v>220</v>
      </c>
      <c r="J1447" s="56" t="s">
        <v>356</v>
      </c>
      <c r="K1447" s="56" t="s">
        <v>356</v>
      </c>
      <c r="L1447" s="56" t="s">
        <v>358</v>
      </c>
      <c r="M1447" s="56" t="s">
        <v>354</v>
      </c>
      <c r="N1447" s="56" t="s">
        <v>355</v>
      </c>
      <c r="O1447" s="32" t="s">
        <v>305</v>
      </c>
      <c r="P1447" s="32" t="s">
        <v>265</v>
      </c>
      <c r="Q1447" s="45">
        <v>6</v>
      </c>
      <c r="R1447" s="32" t="s">
        <v>255</v>
      </c>
      <c r="S1447" s="45" t="s">
        <v>95</v>
      </c>
      <c r="T1447" s="42" t="str">
        <f>VLOOKUP(Tabla1[[#This Row],[AREA]],Hoja1!A:B,2,FALSE)</f>
        <v>07. Medio ambiente</v>
      </c>
      <c r="U1447" s="45">
        <v>1711</v>
      </c>
      <c r="V1447" s="42" t="str">
        <f>VLOOKUP(Tabla1[[#This Row],[PROGRAMA]],Hoja1!A:B,2,FALSE)</f>
        <v>1711. Parques y jardines</v>
      </c>
      <c r="W1447" s="45">
        <v>61</v>
      </c>
      <c r="X1447" s="45">
        <v>610</v>
      </c>
    </row>
    <row r="1448" spans="1:24" x14ac:dyDescent="0.25">
      <c r="A1448" s="33">
        <v>220249000205</v>
      </c>
      <c r="B1448" s="56" t="s">
        <v>349</v>
      </c>
      <c r="C1448" s="34">
        <v>45658</v>
      </c>
      <c r="D1448" s="33">
        <v>22025002254</v>
      </c>
      <c r="E1448" s="56" t="s">
        <v>1169</v>
      </c>
      <c r="F1448" s="35">
        <v>405391.75</v>
      </c>
      <c r="G1448" s="56" t="s">
        <v>1040</v>
      </c>
      <c r="H1448" s="56" t="s">
        <v>1320</v>
      </c>
      <c r="I1448" s="33">
        <v>220</v>
      </c>
      <c r="J1448" s="56" t="s">
        <v>701</v>
      </c>
      <c r="K1448" s="56" t="s">
        <v>365</v>
      </c>
      <c r="L1448" s="56" t="s">
        <v>358</v>
      </c>
      <c r="M1448" s="56" t="s">
        <v>354</v>
      </c>
      <c r="N1448" s="56" t="s">
        <v>355</v>
      </c>
      <c r="O1448" s="32" t="s">
        <v>305</v>
      </c>
      <c r="P1448" s="32" t="s">
        <v>265</v>
      </c>
      <c r="Q1448" s="45" t="s">
        <v>926</v>
      </c>
      <c r="R1448" s="32" t="s">
        <v>255</v>
      </c>
      <c r="S1448" s="45" t="s">
        <v>96</v>
      </c>
      <c r="T1448" s="42" t="str">
        <f>VLOOKUP(Tabla1[[#This Row],[AREA]],Hoja1!A:B,2,FALSE)</f>
        <v>08. Tráfico y movilidad</v>
      </c>
      <c r="U1448" s="45" t="s">
        <v>140</v>
      </c>
      <c r="V1448" s="42" t="str">
        <f>VLOOKUP(Tabla1[[#This Row],[PROGRAMA]],Hoja1!A:B,2,FALSE)</f>
        <v>1532. Pavimentación vias públicas y otros servicios urbanísticos</v>
      </c>
      <c r="W1448" s="45">
        <v>61</v>
      </c>
      <c r="X1448" s="45">
        <v>619</v>
      </c>
    </row>
    <row r="1449" spans="1:24" x14ac:dyDescent="0.25">
      <c r="A1449" s="33">
        <v>220239000519</v>
      </c>
      <c r="B1449" s="56" t="s">
        <v>349</v>
      </c>
      <c r="C1449" s="34">
        <v>45658</v>
      </c>
      <c r="D1449" s="33">
        <v>22025001705</v>
      </c>
      <c r="E1449" s="56" t="s">
        <v>1179</v>
      </c>
      <c r="F1449" s="35">
        <v>350583.59</v>
      </c>
      <c r="G1449" s="56" t="s">
        <v>415</v>
      </c>
      <c r="H1449" s="56" t="s">
        <v>751</v>
      </c>
      <c r="I1449" s="33">
        <v>220</v>
      </c>
      <c r="J1449" s="56" t="s">
        <v>356</v>
      </c>
      <c r="K1449" s="56" t="s">
        <v>356</v>
      </c>
      <c r="L1449" s="56" t="s">
        <v>357</v>
      </c>
      <c r="M1449" s="56" t="s">
        <v>354</v>
      </c>
      <c r="N1449" s="56" t="s">
        <v>355</v>
      </c>
      <c r="O1449" s="32" t="s">
        <v>305</v>
      </c>
      <c r="P1449" s="32" t="s">
        <v>265</v>
      </c>
      <c r="Q1449" s="45" t="s">
        <v>926</v>
      </c>
      <c r="R1449" s="32" t="s">
        <v>255</v>
      </c>
      <c r="S1449" s="45" t="s">
        <v>95</v>
      </c>
      <c r="T1449" s="42" t="str">
        <f>VLOOKUP(Tabla1[[#This Row],[AREA]],Hoja1!A:B,2,FALSE)</f>
        <v>07. Medio ambiente</v>
      </c>
      <c r="U1449" s="45" t="s">
        <v>149</v>
      </c>
      <c r="V1449" s="42" t="str">
        <f>VLOOKUP(Tabla1[[#This Row],[PROGRAMA]],Hoja1!A:B,2,FALSE)</f>
        <v>1711. Parques y jardines</v>
      </c>
      <c r="W1449" s="45">
        <v>61</v>
      </c>
      <c r="X1449" s="45">
        <v>610</v>
      </c>
    </row>
    <row r="1450" spans="1:24" x14ac:dyDescent="0.25">
      <c r="A1450" s="33">
        <v>220240052622</v>
      </c>
      <c r="B1450" s="56" t="s">
        <v>349</v>
      </c>
      <c r="C1450" s="34">
        <v>45729</v>
      </c>
      <c r="D1450" s="33">
        <v>22024005830</v>
      </c>
      <c r="E1450" s="56" t="s">
        <v>1327</v>
      </c>
      <c r="F1450" s="35">
        <v>348716.42</v>
      </c>
      <c r="G1450" s="56" t="s">
        <v>1328</v>
      </c>
      <c r="H1450" s="56" t="s">
        <v>1329</v>
      </c>
      <c r="I1450" s="33">
        <v>220</v>
      </c>
      <c r="J1450" s="56" t="s">
        <v>352</v>
      </c>
      <c r="K1450" s="56" t="s">
        <v>352</v>
      </c>
      <c r="L1450" s="56" t="s">
        <v>358</v>
      </c>
      <c r="M1450" s="56" t="s">
        <v>354</v>
      </c>
      <c r="N1450" s="56" t="s">
        <v>355</v>
      </c>
      <c r="O1450" s="32" t="s">
        <v>305</v>
      </c>
      <c r="P1450" s="32" t="s">
        <v>265</v>
      </c>
      <c r="Q1450" s="45">
        <v>6</v>
      </c>
      <c r="R1450" s="32" t="s">
        <v>255</v>
      </c>
      <c r="S1450" s="45" t="s">
        <v>290</v>
      </c>
      <c r="T1450" s="42" t="str">
        <f>VLOOKUP(Tabla1[[#This Row],[AREA]],Hoja1!A:B,2,FALSE)</f>
        <v>05. Comercio, mercados y consumo</v>
      </c>
      <c r="U1450" s="45">
        <v>4314</v>
      </c>
      <c r="V1450" s="42" t="str">
        <f>VLOOKUP(Tabla1[[#This Row],[PROGRAMA]],Hoja1!A:B,2,FALSE)</f>
        <v>4314. Actuaciones en materia de comercio minorista</v>
      </c>
      <c r="W1450" s="45">
        <v>63</v>
      </c>
      <c r="X1450" s="45">
        <v>633</v>
      </c>
    </row>
    <row r="1451" spans="1:24" x14ac:dyDescent="0.25">
      <c r="A1451" s="33">
        <v>220249000739</v>
      </c>
      <c r="B1451" s="56" t="s">
        <v>349</v>
      </c>
      <c r="C1451" s="34">
        <v>45658</v>
      </c>
      <c r="D1451" s="33">
        <v>22025002339</v>
      </c>
      <c r="E1451" s="56" t="s">
        <v>1277</v>
      </c>
      <c r="F1451" s="35">
        <v>340702.28</v>
      </c>
      <c r="G1451" s="56" t="s">
        <v>1072</v>
      </c>
      <c r="H1451" s="56" t="s">
        <v>1330</v>
      </c>
      <c r="I1451" s="33">
        <v>220</v>
      </c>
      <c r="J1451" s="56" t="s">
        <v>352</v>
      </c>
      <c r="K1451" s="56" t="s">
        <v>352</v>
      </c>
      <c r="L1451" s="56" t="s">
        <v>357</v>
      </c>
      <c r="M1451" s="56" t="s">
        <v>354</v>
      </c>
      <c r="N1451" s="56" t="s">
        <v>355</v>
      </c>
      <c r="O1451" s="32" t="s">
        <v>305</v>
      </c>
      <c r="P1451" s="32" t="s">
        <v>265</v>
      </c>
      <c r="Q1451" s="45" t="s">
        <v>926</v>
      </c>
      <c r="R1451" s="32" t="s">
        <v>255</v>
      </c>
      <c r="S1451" s="45" t="s">
        <v>93</v>
      </c>
      <c r="T1451" s="42" t="str">
        <f>VLOOKUP(Tabla1[[#This Row],[AREA]],Hoja1!A:B,2,FALSE)</f>
        <v>04. Hacienda, personal y modernización administrativa</v>
      </c>
      <c r="U1451" s="45" t="s">
        <v>209</v>
      </c>
      <c r="V1451" s="42" t="str">
        <f>VLOOKUP(Tabla1[[#This Row],[PROGRAMA]],Hoja1!A:B,2,FALSE)</f>
        <v>9204. Tecnologías de la información y comunicación</v>
      </c>
      <c r="W1451" s="45">
        <v>64</v>
      </c>
      <c r="X1451" s="45">
        <v>641</v>
      </c>
    </row>
    <row r="1452" spans="1:24" x14ac:dyDescent="0.25">
      <c r="A1452" s="33">
        <v>220250003034</v>
      </c>
      <c r="B1452" s="56" t="s">
        <v>349</v>
      </c>
      <c r="C1452" s="34">
        <v>45727</v>
      </c>
      <c r="D1452" s="33">
        <v>22025002767</v>
      </c>
      <c r="E1452" s="56" t="s">
        <v>1331</v>
      </c>
      <c r="F1452" s="35">
        <v>317003.3</v>
      </c>
      <c r="G1452" s="56" t="s">
        <v>710</v>
      </c>
      <c r="H1452" s="56" t="s">
        <v>1332</v>
      </c>
      <c r="I1452" s="33">
        <v>220</v>
      </c>
      <c r="J1452" s="56" t="s">
        <v>352</v>
      </c>
      <c r="K1452" s="56" t="s">
        <v>352</v>
      </c>
      <c r="L1452" s="56" t="s">
        <v>357</v>
      </c>
      <c r="M1452" s="56" t="s">
        <v>354</v>
      </c>
      <c r="N1452" s="56" t="s">
        <v>355</v>
      </c>
      <c r="O1452" s="32" t="s">
        <v>305</v>
      </c>
      <c r="P1452" s="32" t="s">
        <v>265</v>
      </c>
      <c r="Q1452" s="45" t="s">
        <v>926</v>
      </c>
      <c r="R1452" s="32" t="s">
        <v>255</v>
      </c>
      <c r="S1452" s="45" t="s">
        <v>93</v>
      </c>
      <c r="T1452" s="42" t="str">
        <f>VLOOKUP(Tabla1[[#This Row],[AREA]],Hoja1!A:B,2,FALSE)</f>
        <v>04. Hacienda, personal y modernización administrativa</v>
      </c>
      <c r="U1452" s="45" t="s">
        <v>209</v>
      </c>
      <c r="V1452" s="42" t="str">
        <f>VLOOKUP(Tabla1[[#This Row],[PROGRAMA]],Hoja1!A:B,2,FALSE)</f>
        <v>9204. Tecnologías de la información y comunicación</v>
      </c>
      <c r="W1452" s="45">
        <v>63</v>
      </c>
      <c r="X1452" s="45">
        <v>636</v>
      </c>
    </row>
    <row r="1453" spans="1:24" x14ac:dyDescent="0.25">
      <c r="A1453" s="33">
        <v>220250005670</v>
      </c>
      <c r="B1453" s="56" t="s">
        <v>349</v>
      </c>
      <c r="C1453" s="34">
        <v>45742</v>
      </c>
      <c r="D1453" s="33">
        <v>22025002924</v>
      </c>
      <c r="E1453" s="56" t="s">
        <v>1344</v>
      </c>
      <c r="F1453" s="35">
        <v>6655</v>
      </c>
      <c r="G1453" s="56" t="s">
        <v>1080</v>
      </c>
      <c r="H1453" s="56" t="s">
        <v>1345</v>
      </c>
      <c r="I1453" s="33">
        <v>220</v>
      </c>
      <c r="J1453" s="56" t="s">
        <v>616</v>
      </c>
      <c r="K1453" s="56" t="s">
        <v>356</v>
      </c>
      <c r="L1453" s="56" t="s">
        <v>357</v>
      </c>
      <c r="M1453" s="56" t="s">
        <v>458</v>
      </c>
      <c r="N1453" s="56" t="s">
        <v>429</v>
      </c>
      <c r="O1453" s="32" t="s">
        <v>310</v>
      </c>
      <c r="P1453" s="32" t="s">
        <v>265</v>
      </c>
      <c r="Q1453" s="45" t="s">
        <v>926</v>
      </c>
      <c r="R1453" s="32" t="s">
        <v>255</v>
      </c>
      <c r="S1453" s="45" t="s">
        <v>94</v>
      </c>
      <c r="T1453" s="42" t="str">
        <f>VLOOKUP(Tabla1[[#This Row],[AREA]],Hoja1!A:B,2,FALSE)</f>
        <v>06. Educación y cultura</v>
      </c>
      <c r="U1453" s="45" t="s">
        <v>170</v>
      </c>
      <c r="V1453" s="42" t="str">
        <f>VLOOKUP(Tabla1[[#This Row],[PROGRAMA]],Hoja1!A:B,2,FALSE)</f>
        <v>3232. Conservación y mantenimiento centros educación infantil y primaria</v>
      </c>
      <c r="W1453" s="45">
        <v>63</v>
      </c>
      <c r="X1453" s="45">
        <v>632</v>
      </c>
    </row>
    <row r="1454" spans="1:24" x14ac:dyDescent="0.25">
      <c r="A1454" s="33">
        <v>220249001051</v>
      </c>
      <c r="B1454" s="56" t="s">
        <v>349</v>
      </c>
      <c r="C1454" s="34">
        <v>45658</v>
      </c>
      <c r="D1454" s="33">
        <v>22025003056</v>
      </c>
      <c r="E1454" s="56" t="s">
        <v>1369</v>
      </c>
      <c r="F1454" s="35">
        <v>290938.84000000003</v>
      </c>
      <c r="G1454" s="56" t="s">
        <v>770</v>
      </c>
      <c r="H1454" s="56" t="s">
        <v>1370</v>
      </c>
      <c r="I1454" s="33">
        <v>220</v>
      </c>
      <c r="J1454" s="56" t="s">
        <v>771</v>
      </c>
      <c r="K1454" s="56" t="s">
        <v>427</v>
      </c>
      <c r="L1454" s="56" t="s">
        <v>357</v>
      </c>
      <c r="M1454" s="56" t="s">
        <v>354</v>
      </c>
      <c r="N1454" s="56" t="s">
        <v>355</v>
      </c>
      <c r="O1454" s="32" t="s">
        <v>305</v>
      </c>
      <c r="P1454" s="32" t="s">
        <v>265</v>
      </c>
      <c r="Q1454" s="45" t="s">
        <v>926</v>
      </c>
      <c r="R1454" s="32" t="s">
        <v>255</v>
      </c>
      <c r="S1454" s="45" t="s">
        <v>291</v>
      </c>
      <c r="T1454" s="42" t="str">
        <f>VLOOKUP(Tabla1[[#This Row],[AREA]],Hoja1!A:B,2,FALSE)</f>
        <v>11. Salud pública y seguridad ciudadana</v>
      </c>
      <c r="U1454" s="45" t="s">
        <v>141</v>
      </c>
      <c r="V1454" s="42" t="str">
        <f>VLOOKUP(Tabla1[[#This Row],[PROGRAMA]],Hoja1!A:B,2,FALSE)</f>
        <v>1621. Recogida de residuos</v>
      </c>
      <c r="W1454" s="45">
        <v>63</v>
      </c>
      <c r="X1454" s="45">
        <v>633</v>
      </c>
    </row>
    <row r="1455" spans="1:24" x14ac:dyDescent="0.25">
      <c r="A1455" s="33">
        <v>220229000257</v>
      </c>
      <c r="B1455" s="56" t="s">
        <v>349</v>
      </c>
      <c r="C1455" s="34">
        <v>45658</v>
      </c>
      <c r="D1455" s="33">
        <v>22025001572</v>
      </c>
      <c r="E1455" s="56" t="s">
        <v>1331</v>
      </c>
      <c r="F1455" s="35">
        <v>269793.7</v>
      </c>
      <c r="G1455" s="56" t="s">
        <v>389</v>
      </c>
      <c r="H1455" s="56" t="s">
        <v>390</v>
      </c>
      <c r="I1455" s="33">
        <v>220</v>
      </c>
      <c r="J1455" s="56" t="s">
        <v>352</v>
      </c>
      <c r="K1455" s="56" t="s">
        <v>352</v>
      </c>
      <c r="L1455" s="56" t="s">
        <v>357</v>
      </c>
      <c r="M1455" s="56" t="s">
        <v>354</v>
      </c>
      <c r="N1455" s="56" t="s">
        <v>355</v>
      </c>
      <c r="O1455" s="32" t="s">
        <v>305</v>
      </c>
      <c r="P1455" s="32" t="s">
        <v>265</v>
      </c>
      <c r="Q1455" s="45" t="s">
        <v>926</v>
      </c>
      <c r="R1455" s="32" t="s">
        <v>255</v>
      </c>
      <c r="S1455" s="45" t="s">
        <v>93</v>
      </c>
      <c r="T1455" s="42" t="str">
        <f>VLOOKUP(Tabla1[[#This Row],[AREA]],Hoja1!A:B,2,FALSE)</f>
        <v>04. Hacienda, personal y modernización administrativa</v>
      </c>
      <c r="U1455" s="45" t="s">
        <v>209</v>
      </c>
      <c r="V1455" s="42" t="str">
        <f>VLOOKUP(Tabla1[[#This Row],[PROGRAMA]],Hoja1!A:B,2,FALSE)</f>
        <v>9204. Tecnologías de la información y comunicación</v>
      </c>
      <c r="W1455" s="45">
        <v>63</v>
      </c>
      <c r="X1455" s="45">
        <v>636</v>
      </c>
    </row>
    <row r="1456" spans="1:24" x14ac:dyDescent="0.25">
      <c r="A1456" s="33">
        <v>220239000138</v>
      </c>
      <c r="B1456" s="56" t="s">
        <v>349</v>
      </c>
      <c r="C1456" s="34">
        <v>45658</v>
      </c>
      <c r="D1456" s="33">
        <v>22025001627</v>
      </c>
      <c r="E1456" s="56" t="s">
        <v>1179</v>
      </c>
      <c r="F1456" s="35">
        <v>250000</v>
      </c>
      <c r="G1456" s="56" t="s">
        <v>415</v>
      </c>
      <c r="H1456" s="56" t="s">
        <v>1380</v>
      </c>
      <c r="I1456" s="33">
        <v>220</v>
      </c>
      <c r="J1456" s="56" t="s">
        <v>356</v>
      </c>
      <c r="K1456" s="56" t="s">
        <v>356</v>
      </c>
      <c r="L1456" s="56" t="s">
        <v>357</v>
      </c>
      <c r="M1456" s="56" t="s">
        <v>354</v>
      </c>
      <c r="N1456" s="56" t="s">
        <v>355</v>
      </c>
      <c r="O1456" s="32" t="s">
        <v>305</v>
      </c>
      <c r="P1456" s="32" t="s">
        <v>265</v>
      </c>
      <c r="Q1456" s="45" t="s">
        <v>926</v>
      </c>
      <c r="R1456" s="32" t="s">
        <v>255</v>
      </c>
      <c r="S1456" s="45" t="s">
        <v>95</v>
      </c>
      <c r="T1456" s="42" t="str">
        <f>VLOOKUP(Tabla1[[#This Row],[AREA]],Hoja1!A:B,2,FALSE)</f>
        <v>07. Medio ambiente</v>
      </c>
      <c r="U1456" s="45" t="s">
        <v>149</v>
      </c>
      <c r="V1456" s="42" t="str">
        <f>VLOOKUP(Tabla1[[#This Row],[PROGRAMA]],Hoja1!A:B,2,FALSE)</f>
        <v>1711. Parques y jardines</v>
      </c>
      <c r="W1456" s="45">
        <v>61</v>
      </c>
      <c r="X1456" s="45">
        <v>610</v>
      </c>
    </row>
    <row r="1457" spans="1:24" x14ac:dyDescent="0.25">
      <c r="A1457" s="33">
        <v>220249000780</v>
      </c>
      <c r="B1457" s="56" t="s">
        <v>349</v>
      </c>
      <c r="C1457" s="34">
        <v>45658</v>
      </c>
      <c r="D1457" s="33">
        <v>22025003326</v>
      </c>
      <c r="E1457" s="56" t="s">
        <v>1222</v>
      </c>
      <c r="F1457" s="35">
        <v>246962.21</v>
      </c>
      <c r="G1457" s="56" t="s">
        <v>1381</v>
      </c>
      <c r="H1457" s="56" t="s">
        <v>1382</v>
      </c>
      <c r="I1457" s="33">
        <v>220</v>
      </c>
      <c r="J1457" s="56" t="s">
        <v>1383</v>
      </c>
      <c r="K1457" s="56" t="s">
        <v>508</v>
      </c>
      <c r="L1457" s="56" t="s">
        <v>358</v>
      </c>
      <c r="M1457" s="56" t="s">
        <v>354</v>
      </c>
      <c r="N1457" s="56" t="s">
        <v>355</v>
      </c>
      <c r="O1457" s="32" t="s">
        <v>305</v>
      </c>
      <c r="P1457" s="32" t="s">
        <v>265</v>
      </c>
      <c r="Q1457" s="45" t="s">
        <v>926</v>
      </c>
      <c r="R1457" s="32" t="s">
        <v>255</v>
      </c>
      <c r="S1457" s="45" t="s">
        <v>96</v>
      </c>
      <c r="T1457" s="42" t="str">
        <f>VLOOKUP(Tabla1[[#This Row],[AREA]],Hoja1!A:B,2,FALSE)</f>
        <v>08. Tráfico y movilidad</v>
      </c>
      <c r="U1457" s="45" t="s">
        <v>140</v>
      </c>
      <c r="V1457" s="42" t="str">
        <f>VLOOKUP(Tabla1[[#This Row],[PROGRAMA]],Hoja1!A:B,2,FALSE)</f>
        <v>1532. Pavimentación vias públicas y otros servicios urbanísticos</v>
      </c>
      <c r="W1457" s="45">
        <v>60</v>
      </c>
      <c r="X1457" s="45">
        <v>609</v>
      </c>
    </row>
    <row r="1458" spans="1:24" x14ac:dyDescent="0.25">
      <c r="A1458" s="33">
        <v>220239000859</v>
      </c>
      <c r="B1458" s="56" t="s">
        <v>349</v>
      </c>
      <c r="C1458" s="34">
        <v>45658</v>
      </c>
      <c r="D1458" s="33">
        <v>22025001745</v>
      </c>
      <c r="E1458" s="56" t="s">
        <v>1190</v>
      </c>
      <c r="F1458" s="35">
        <v>245833.72</v>
      </c>
      <c r="G1458" s="56" t="s">
        <v>755</v>
      </c>
      <c r="H1458" s="56" t="s">
        <v>756</v>
      </c>
      <c r="I1458" s="33">
        <v>220</v>
      </c>
      <c r="J1458" s="56" t="s">
        <v>757</v>
      </c>
      <c r="K1458" s="56" t="s">
        <v>479</v>
      </c>
      <c r="L1458" s="56" t="s">
        <v>357</v>
      </c>
      <c r="M1458" s="56" t="s">
        <v>354</v>
      </c>
      <c r="N1458" s="56" t="s">
        <v>355</v>
      </c>
      <c r="O1458" s="32" t="s">
        <v>305</v>
      </c>
      <c r="P1458" s="32" t="s">
        <v>265</v>
      </c>
      <c r="Q1458" s="45" t="s">
        <v>926</v>
      </c>
      <c r="R1458" s="32" t="s">
        <v>255</v>
      </c>
      <c r="S1458" s="45" t="s">
        <v>96</v>
      </c>
      <c r="T1458" s="42" t="str">
        <f>VLOOKUP(Tabla1[[#This Row],[AREA]],Hoja1!A:B,2,FALSE)</f>
        <v>08. Tráfico y movilidad</v>
      </c>
      <c r="U1458" s="45" t="s">
        <v>131</v>
      </c>
      <c r="V1458" s="42" t="str">
        <f>VLOOKUP(Tabla1[[#This Row],[PROGRAMA]],Hoja1!A:B,2,FALSE)</f>
        <v>1341. Movilidad</v>
      </c>
      <c r="W1458" s="45">
        <v>61</v>
      </c>
      <c r="X1458" s="45">
        <v>619</v>
      </c>
    </row>
    <row r="1459" spans="1:24" x14ac:dyDescent="0.25">
      <c r="A1459" s="33">
        <v>220249000682</v>
      </c>
      <c r="B1459" s="56" t="s">
        <v>349</v>
      </c>
      <c r="C1459" s="34">
        <v>45658</v>
      </c>
      <c r="D1459" s="33">
        <v>22025001995</v>
      </c>
      <c r="E1459" s="56" t="s">
        <v>1254</v>
      </c>
      <c r="F1459" s="35">
        <v>239580</v>
      </c>
      <c r="G1459" s="56" t="s">
        <v>1390</v>
      </c>
      <c r="H1459" s="56" t="s">
        <v>1391</v>
      </c>
      <c r="I1459" s="33">
        <v>220</v>
      </c>
      <c r="J1459" s="56" t="s">
        <v>605</v>
      </c>
      <c r="K1459" s="56" t="s">
        <v>356</v>
      </c>
      <c r="L1459" s="56" t="s">
        <v>358</v>
      </c>
      <c r="M1459" s="56" t="s">
        <v>354</v>
      </c>
      <c r="N1459" s="56" t="s">
        <v>355</v>
      </c>
      <c r="O1459" s="32" t="s">
        <v>305</v>
      </c>
      <c r="P1459" s="32" t="s">
        <v>265</v>
      </c>
      <c r="Q1459" s="45">
        <v>6</v>
      </c>
      <c r="R1459" s="32" t="s">
        <v>255</v>
      </c>
      <c r="S1459" s="45" t="s">
        <v>96</v>
      </c>
      <c r="T1459" s="42" t="str">
        <f>VLOOKUP(Tabla1[[#This Row],[AREA]],Hoja1!A:B,2,FALSE)</f>
        <v>08. Tráfico y movilidad</v>
      </c>
      <c r="U1459" s="45">
        <v>1532</v>
      </c>
      <c r="V1459" s="42" t="str">
        <f>VLOOKUP(Tabla1[[#This Row],[PROGRAMA]],Hoja1!A:B,2,FALSE)</f>
        <v>1532. Pavimentación vias públicas y otros servicios urbanísticos</v>
      </c>
      <c r="W1459" s="45">
        <v>61</v>
      </c>
      <c r="X1459" s="45">
        <v>619</v>
      </c>
    </row>
    <row r="1460" spans="1:24" x14ac:dyDescent="0.25">
      <c r="A1460" s="33">
        <v>220240061944</v>
      </c>
      <c r="B1460" s="56" t="s">
        <v>349</v>
      </c>
      <c r="C1460" s="34">
        <v>45729</v>
      </c>
      <c r="D1460" s="33">
        <v>22024007724</v>
      </c>
      <c r="E1460" s="56" t="s">
        <v>1327</v>
      </c>
      <c r="F1460" s="35">
        <v>839.79</v>
      </c>
      <c r="G1460" s="56" t="s">
        <v>316</v>
      </c>
      <c r="H1460" s="56" t="s">
        <v>1392</v>
      </c>
      <c r="I1460" s="33">
        <v>220</v>
      </c>
      <c r="J1460" s="56" t="s">
        <v>356</v>
      </c>
      <c r="K1460" s="56" t="s">
        <v>356</v>
      </c>
      <c r="L1460" s="56" t="s">
        <v>357</v>
      </c>
      <c r="M1460" s="56" t="s">
        <v>354</v>
      </c>
      <c r="N1460" s="56" t="s">
        <v>355</v>
      </c>
      <c r="O1460" s="32" t="s">
        <v>305</v>
      </c>
      <c r="P1460" s="32" t="s">
        <v>265</v>
      </c>
      <c r="Q1460" s="45">
        <v>6</v>
      </c>
      <c r="R1460" s="32" t="s">
        <v>255</v>
      </c>
      <c r="S1460" s="45" t="s">
        <v>290</v>
      </c>
      <c r="T1460" s="42" t="str">
        <f>VLOOKUP(Tabla1[[#This Row],[AREA]],Hoja1!A:B,2,FALSE)</f>
        <v>05. Comercio, mercados y consumo</v>
      </c>
      <c r="U1460" s="45">
        <v>4314</v>
      </c>
      <c r="V1460" s="42" t="str">
        <f>VLOOKUP(Tabla1[[#This Row],[PROGRAMA]],Hoja1!A:B,2,FALSE)</f>
        <v>4314. Actuaciones en materia de comercio minorista</v>
      </c>
      <c r="W1460" s="45">
        <v>63</v>
      </c>
      <c r="X1460" s="45">
        <v>633</v>
      </c>
    </row>
    <row r="1461" spans="1:24" x14ac:dyDescent="0.25">
      <c r="A1461" s="33">
        <v>220249000740</v>
      </c>
      <c r="B1461" s="56" t="s">
        <v>349</v>
      </c>
      <c r="C1461" s="34">
        <v>45658</v>
      </c>
      <c r="D1461" s="33">
        <v>22025002340</v>
      </c>
      <c r="E1461" s="56" t="s">
        <v>1277</v>
      </c>
      <c r="F1461" s="35">
        <v>222894.43</v>
      </c>
      <c r="G1461" s="56" t="s">
        <v>368</v>
      </c>
      <c r="H1461" s="56" t="s">
        <v>1444</v>
      </c>
      <c r="I1461" s="33">
        <v>220</v>
      </c>
      <c r="J1461" s="56" t="s">
        <v>356</v>
      </c>
      <c r="K1461" s="56" t="s">
        <v>356</v>
      </c>
      <c r="L1461" s="56" t="s">
        <v>357</v>
      </c>
      <c r="M1461" s="56" t="s">
        <v>354</v>
      </c>
      <c r="N1461" s="56" t="s">
        <v>355</v>
      </c>
      <c r="O1461" s="32" t="s">
        <v>305</v>
      </c>
      <c r="P1461" s="32" t="s">
        <v>265</v>
      </c>
      <c r="Q1461" s="45" t="s">
        <v>926</v>
      </c>
      <c r="R1461" s="32" t="s">
        <v>255</v>
      </c>
      <c r="S1461" s="45" t="s">
        <v>93</v>
      </c>
      <c r="T1461" s="42" t="str">
        <f>VLOOKUP(Tabla1[[#This Row],[AREA]],Hoja1!A:B,2,FALSE)</f>
        <v>04. Hacienda, personal y modernización administrativa</v>
      </c>
      <c r="U1461" s="45" t="s">
        <v>209</v>
      </c>
      <c r="V1461" s="42" t="str">
        <f>VLOOKUP(Tabla1[[#This Row],[PROGRAMA]],Hoja1!A:B,2,FALSE)</f>
        <v>9204. Tecnologías de la información y comunicación</v>
      </c>
      <c r="W1461" s="45">
        <v>64</v>
      </c>
      <c r="X1461" s="45">
        <v>641</v>
      </c>
    </row>
    <row r="1462" spans="1:24" x14ac:dyDescent="0.25">
      <c r="A1462" s="33">
        <v>220239000450</v>
      </c>
      <c r="B1462" s="56" t="s">
        <v>349</v>
      </c>
      <c r="C1462" s="34">
        <v>45658</v>
      </c>
      <c r="D1462" s="33">
        <v>22025001674</v>
      </c>
      <c r="E1462" s="56" t="s">
        <v>1445</v>
      </c>
      <c r="F1462" s="35">
        <v>222585.62</v>
      </c>
      <c r="G1462" s="56" t="s">
        <v>699</v>
      </c>
      <c r="H1462" s="56" t="s">
        <v>700</v>
      </c>
      <c r="I1462" s="33">
        <v>220</v>
      </c>
      <c r="J1462" s="56" t="s">
        <v>427</v>
      </c>
      <c r="K1462" s="56" t="s">
        <v>427</v>
      </c>
      <c r="L1462" s="56" t="s">
        <v>420</v>
      </c>
      <c r="M1462" s="56" t="s">
        <v>354</v>
      </c>
      <c r="N1462" s="56" t="s">
        <v>355</v>
      </c>
      <c r="O1462" s="32" t="s">
        <v>305</v>
      </c>
      <c r="P1462" s="32" t="s">
        <v>265</v>
      </c>
      <c r="Q1462" s="45" t="s">
        <v>926</v>
      </c>
      <c r="R1462" s="32" t="s">
        <v>255</v>
      </c>
      <c r="S1462" s="45" t="s">
        <v>291</v>
      </c>
      <c r="T1462" s="42" t="str">
        <f>VLOOKUP(Tabla1[[#This Row],[AREA]],Hoja1!A:B,2,FALSE)</f>
        <v>11. Salud pública y seguridad ciudadana</v>
      </c>
      <c r="U1462" s="45" t="s">
        <v>129</v>
      </c>
      <c r="V1462" s="42" t="str">
        <f>VLOOKUP(Tabla1[[#This Row],[PROGRAMA]],Hoja1!A:B,2,FALSE)</f>
        <v>1321. Policía municipal</v>
      </c>
      <c r="W1462" s="45">
        <v>62</v>
      </c>
      <c r="X1462" s="45">
        <v>626</v>
      </c>
    </row>
    <row r="1463" spans="1:24" x14ac:dyDescent="0.25">
      <c r="A1463" s="33">
        <v>220240066873</v>
      </c>
      <c r="B1463" s="56" t="s">
        <v>349</v>
      </c>
      <c r="C1463" s="34">
        <v>45723</v>
      </c>
      <c r="D1463" s="33">
        <v>22024008824</v>
      </c>
      <c r="E1463" s="56" t="s">
        <v>1180</v>
      </c>
      <c r="F1463" s="35">
        <v>220064.1</v>
      </c>
      <c r="G1463" s="56" t="s">
        <v>1010</v>
      </c>
      <c r="H1463" s="56" t="s">
        <v>1092</v>
      </c>
      <c r="I1463" s="33">
        <v>220</v>
      </c>
      <c r="J1463" s="56" t="s">
        <v>356</v>
      </c>
      <c r="K1463" s="56" t="s">
        <v>356</v>
      </c>
      <c r="L1463" s="56" t="s">
        <v>358</v>
      </c>
      <c r="M1463" s="56" t="s">
        <v>354</v>
      </c>
      <c r="N1463" s="56" t="s">
        <v>355</v>
      </c>
      <c r="O1463" s="32" t="s">
        <v>305</v>
      </c>
      <c r="P1463" s="32" t="s">
        <v>265</v>
      </c>
      <c r="Q1463" s="45" t="s">
        <v>926</v>
      </c>
      <c r="R1463" s="32" t="s">
        <v>255</v>
      </c>
      <c r="S1463" s="45" t="s">
        <v>91</v>
      </c>
      <c r="T1463" s="42" t="str">
        <f>VLOOKUP(Tabla1[[#This Row],[AREA]],Hoja1!A:B,2,FALSE)</f>
        <v>02. Urbanismo y vivienda</v>
      </c>
      <c r="U1463" s="45" t="s">
        <v>138</v>
      </c>
      <c r="V1463" s="42" t="str">
        <f>VLOOKUP(Tabla1[[#This Row],[PROGRAMA]],Hoja1!A:B,2,FALSE)</f>
        <v>1511. Planficación y gestión del urbanismo</v>
      </c>
      <c r="W1463" s="45">
        <v>61</v>
      </c>
      <c r="X1463" s="45">
        <v>619</v>
      </c>
    </row>
    <row r="1464" spans="1:24" x14ac:dyDescent="0.25">
      <c r="A1464" s="33">
        <v>220249000113</v>
      </c>
      <c r="B1464" s="56" t="s">
        <v>349</v>
      </c>
      <c r="C1464" s="34">
        <v>45658</v>
      </c>
      <c r="D1464" s="33">
        <v>22025001862</v>
      </c>
      <c r="E1464" s="56" t="s">
        <v>1277</v>
      </c>
      <c r="F1464" s="35">
        <v>82172.800000000003</v>
      </c>
      <c r="G1464" s="56" t="s">
        <v>471</v>
      </c>
      <c r="H1464" s="56" t="s">
        <v>994</v>
      </c>
      <c r="I1464" s="33">
        <v>220</v>
      </c>
      <c r="J1464" s="56" t="s">
        <v>472</v>
      </c>
      <c r="K1464" s="56" t="s">
        <v>395</v>
      </c>
      <c r="L1464" s="56" t="s">
        <v>357</v>
      </c>
      <c r="M1464" s="56" t="s">
        <v>428</v>
      </c>
      <c r="N1464" s="56" t="s">
        <v>429</v>
      </c>
      <c r="O1464" s="32" t="s">
        <v>307</v>
      </c>
      <c r="P1464" s="32" t="s">
        <v>265</v>
      </c>
      <c r="Q1464" s="45" t="s">
        <v>926</v>
      </c>
      <c r="R1464" s="32" t="s">
        <v>255</v>
      </c>
      <c r="S1464" s="45" t="s">
        <v>93</v>
      </c>
      <c r="T1464" s="42" t="str">
        <f>VLOOKUP(Tabla1[[#This Row],[AREA]],Hoja1!A:B,2,FALSE)</f>
        <v>04. Hacienda, personal y modernización administrativa</v>
      </c>
      <c r="U1464" s="45" t="s">
        <v>209</v>
      </c>
      <c r="V1464" s="42" t="str">
        <f>VLOOKUP(Tabla1[[#This Row],[PROGRAMA]],Hoja1!A:B,2,FALSE)</f>
        <v>9204. Tecnologías de la información y comunicación</v>
      </c>
      <c r="W1464" s="45">
        <v>64</v>
      </c>
      <c r="X1464" s="45">
        <v>641</v>
      </c>
    </row>
    <row r="1465" spans="1:24" x14ac:dyDescent="0.25">
      <c r="A1465" s="33">
        <v>220249000450</v>
      </c>
      <c r="B1465" s="56" t="s">
        <v>349</v>
      </c>
      <c r="C1465" s="34">
        <v>45658</v>
      </c>
      <c r="D1465" s="33">
        <v>22025001922</v>
      </c>
      <c r="E1465" s="56" t="s">
        <v>1169</v>
      </c>
      <c r="F1465" s="35">
        <v>5313.6</v>
      </c>
      <c r="G1465" s="56" t="s">
        <v>48</v>
      </c>
      <c r="H1465" s="56" t="s">
        <v>1053</v>
      </c>
      <c r="I1465" s="33">
        <v>220</v>
      </c>
      <c r="J1465" s="56" t="s">
        <v>455</v>
      </c>
      <c r="K1465" s="56" t="s">
        <v>356</v>
      </c>
      <c r="L1465" s="56" t="s">
        <v>358</v>
      </c>
      <c r="M1465" s="56" t="s">
        <v>354</v>
      </c>
      <c r="N1465" s="56" t="s">
        <v>355</v>
      </c>
      <c r="O1465" s="32" t="s">
        <v>309</v>
      </c>
      <c r="P1465" s="32" t="s">
        <v>265</v>
      </c>
      <c r="Q1465" s="45" t="s">
        <v>926</v>
      </c>
      <c r="R1465" s="32" t="s">
        <v>255</v>
      </c>
      <c r="S1465" s="45" t="s">
        <v>96</v>
      </c>
      <c r="T1465" s="42" t="str">
        <f>VLOOKUP(Tabla1[[#This Row],[AREA]],Hoja1!A:B,2,FALSE)</f>
        <v>08. Tráfico y movilidad</v>
      </c>
      <c r="U1465" s="45" t="s">
        <v>140</v>
      </c>
      <c r="V1465" s="42" t="str">
        <f>VLOOKUP(Tabla1[[#This Row],[PROGRAMA]],Hoja1!A:B,2,FALSE)</f>
        <v>1532. Pavimentación vias públicas y otros servicios urbanísticos</v>
      </c>
      <c r="W1465" s="45">
        <v>61</v>
      </c>
      <c r="X1465" s="45">
        <v>619</v>
      </c>
    </row>
    <row r="1466" spans="1:24" x14ac:dyDescent="0.25">
      <c r="A1466" s="33">
        <v>220240053271</v>
      </c>
      <c r="B1466" s="56" t="s">
        <v>349</v>
      </c>
      <c r="C1466" s="34">
        <v>45729</v>
      </c>
      <c r="D1466" s="33">
        <v>22024003751</v>
      </c>
      <c r="E1466" s="56" t="s">
        <v>1492</v>
      </c>
      <c r="F1466" s="35">
        <v>173383.32</v>
      </c>
      <c r="G1466" s="56" t="s">
        <v>530</v>
      </c>
      <c r="H1466" s="56" t="s">
        <v>1071</v>
      </c>
      <c r="I1466" s="33">
        <v>220</v>
      </c>
      <c r="J1466" s="56" t="s">
        <v>356</v>
      </c>
      <c r="K1466" s="56" t="s">
        <v>356</v>
      </c>
      <c r="L1466" s="56" t="s">
        <v>367</v>
      </c>
      <c r="M1466" s="56" t="s">
        <v>354</v>
      </c>
      <c r="N1466" s="56" t="s">
        <v>355</v>
      </c>
      <c r="O1466" s="32" t="s">
        <v>305</v>
      </c>
      <c r="P1466" s="32" t="s">
        <v>265</v>
      </c>
      <c r="Q1466" s="45">
        <v>6</v>
      </c>
      <c r="R1466" s="32" t="s">
        <v>255</v>
      </c>
      <c r="S1466" s="45" t="s">
        <v>290</v>
      </c>
      <c r="T1466" s="42" t="str">
        <f>VLOOKUP(Tabla1[[#This Row],[AREA]],Hoja1!A:B,2,FALSE)</f>
        <v>05. Comercio, mercados y consumo</v>
      </c>
      <c r="U1466" s="45">
        <v>4312</v>
      </c>
      <c r="V1466" s="42" t="str">
        <f>VLOOKUP(Tabla1[[#This Row],[PROGRAMA]],Hoja1!A:B,2,FALSE)</f>
        <v>4312. Mercados</v>
      </c>
      <c r="W1466" s="45">
        <v>62</v>
      </c>
      <c r="X1466" s="45">
        <v>623</v>
      </c>
    </row>
    <row r="1467" spans="1:24" x14ac:dyDescent="0.25">
      <c r="A1467" s="33">
        <v>220249000170</v>
      </c>
      <c r="B1467" s="56" t="s">
        <v>349</v>
      </c>
      <c r="C1467" s="34">
        <v>45658</v>
      </c>
      <c r="D1467" s="33">
        <v>22025002246</v>
      </c>
      <c r="E1467" s="56" t="s">
        <v>1277</v>
      </c>
      <c r="F1467" s="35">
        <v>167592.94</v>
      </c>
      <c r="G1467" s="56" t="s">
        <v>958</v>
      </c>
      <c r="H1467" s="56" t="s">
        <v>959</v>
      </c>
      <c r="I1467" s="33">
        <v>220</v>
      </c>
      <c r="J1467" s="56" t="s">
        <v>395</v>
      </c>
      <c r="K1467" s="56" t="s">
        <v>395</v>
      </c>
      <c r="L1467" s="56" t="s">
        <v>357</v>
      </c>
      <c r="M1467" s="56" t="s">
        <v>354</v>
      </c>
      <c r="N1467" s="56" t="s">
        <v>355</v>
      </c>
      <c r="O1467" s="32" t="s">
        <v>305</v>
      </c>
      <c r="P1467" s="32" t="s">
        <v>265</v>
      </c>
      <c r="Q1467" s="45" t="s">
        <v>926</v>
      </c>
      <c r="R1467" s="32" t="s">
        <v>255</v>
      </c>
      <c r="S1467" s="45" t="s">
        <v>93</v>
      </c>
      <c r="T1467" s="42" t="str">
        <f>VLOOKUP(Tabla1[[#This Row],[AREA]],Hoja1!A:B,2,FALSE)</f>
        <v>04. Hacienda, personal y modernización administrativa</v>
      </c>
      <c r="U1467" s="45" t="s">
        <v>209</v>
      </c>
      <c r="V1467" s="42" t="str">
        <f>VLOOKUP(Tabla1[[#This Row],[PROGRAMA]],Hoja1!A:B,2,FALSE)</f>
        <v>9204. Tecnologías de la información y comunicación</v>
      </c>
      <c r="W1467" s="45">
        <v>64</v>
      </c>
      <c r="X1467" s="45">
        <v>641</v>
      </c>
    </row>
    <row r="1468" spans="1:24" x14ac:dyDescent="0.25">
      <c r="A1468" s="33">
        <v>220240031303</v>
      </c>
      <c r="B1468" s="56" t="s">
        <v>349</v>
      </c>
      <c r="C1468" s="34">
        <v>45723</v>
      </c>
      <c r="D1468" s="33">
        <v>22024005305</v>
      </c>
      <c r="E1468" s="56" t="s">
        <v>1170</v>
      </c>
      <c r="F1468" s="35">
        <v>167208.65</v>
      </c>
      <c r="G1468" s="56" t="s">
        <v>697</v>
      </c>
      <c r="H1468" s="56" t="s">
        <v>1033</v>
      </c>
      <c r="I1468" s="33">
        <v>220</v>
      </c>
      <c r="J1468" s="56" t="s">
        <v>356</v>
      </c>
      <c r="K1468" s="56" t="s">
        <v>356</v>
      </c>
      <c r="L1468" s="56" t="s">
        <v>358</v>
      </c>
      <c r="M1468" s="56" t="s">
        <v>354</v>
      </c>
      <c r="N1468" s="56" t="s">
        <v>355</v>
      </c>
      <c r="O1468" s="32" t="s">
        <v>305</v>
      </c>
      <c r="P1468" s="32" t="s">
        <v>265</v>
      </c>
      <c r="Q1468" s="45">
        <v>6</v>
      </c>
      <c r="R1468" s="32" t="s">
        <v>255</v>
      </c>
      <c r="S1468" s="45" t="s">
        <v>97</v>
      </c>
      <c r="T1468" s="42" t="str">
        <f>VLOOKUP(Tabla1[[#This Row],[AREA]],Hoja1!A:B,2,FALSE)</f>
        <v>09. Turismo, eventos y marca ciudad</v>
      </c>
      <c r="U1468" s="45">
        <v>4321</v>
      </c>
      <c r="V1468" s="42" t="str">
        <f>VLOOKUP(Tabla1[[#This Row],[PROGRAMA]],Hoja1!A:B,2,FALSE)</f>
        <v>4321. Turismo</v>
      </c>
      <c r="W1468" s="45">
        <v>63</v>
      </c>
      <c r="X1468" s="45">
        <v>632</v>
      </c>
    </row>
    <row r="1469" spans="1:24" x14ac:dyDescent="0.25">
      <c r="A1469" s="33">
        <v>220240068764</v>
      </c>
      <c r="B1469" s="56" t="s">
        <v>349</v>
      </c>
      <c r="C1469" s="34">
        <v>45729</v>
      </c>
      <c r="D1469" s="33">
        <v>22024006472</v>
      </c>
      <c r="E1469" s="56" t="s">
        <v>1539</v>
      </c>
      <c r="F1469" s="35">
        <v>162790.88</v>
      </c>
      <c r="G1469" s="56" t="s">
        <v>1093</v>
      </c>
      <c r="H1469" s="56" t="s">
        <v>1094</v>
      </c>
      <c r="I1469" s="33">
        <v>220</v>
      </c>
      <c r="J1469" s="56" t="s">
        <v>427</v>
      </c>
      <c r="K1469" s="56" t="s">
        <v>427</v>
      </c>
      <c r="L1469" s="56" t="s">
        <v>367</v>
      </c>
      <c r="M1469" s="56" t="s">
        <v>354</v>
      </c>
      <c r="N1469" s="56" t="s">
        <v>355</v>
      </c>
      <c r="O1469" s="32" t="s">
        <v>305</v>
      </c>
      <c r="P1469" s="32" t="s">
        <v>265</v>
      </c>
      <c r="Q1469" s="45">
        <v>6</v>
      </c>
      <c r="R1469" s="32" t="s">
        <v>255</v>
      </c>
      <c r="S1469" s="45" t="s">
        <v>290</v>
      </c>
      <c r="T1469" s="42" t="str">
        <f>VLOOKUP(Tabla1[[#This Row],[AREA]],Hoja1!A:B,2,FALSE)</f>
        <v>05. Comercio, mercados y consumo</v>
      </c>
      <c r="U1469" s="45">
        <v>4314</v>
      </c>
      <c r="V1469" s="42" t="str">
        <f>VLOOKUP(Tabla1[[#This Row],[PROGRAMA]],Hoja1!A:B,2,FALSE)</f>
        <v>4314. Actuaciones en materia de comercio minorista</v>
      </c>
      <c r="W1469" s="45">
        <v>63</v>
      </c>
      <c r="X1469" s="45">
        <v>635</v>
      </c>
    </row>
    <row r="1470" spans="1:24" x14ac:dyDescent="0.25">
      <c r="A1470" s="33">
        <v>220249000646</v>
      </c>
      <c r="B1470" s="56" t="s">
        <v>349</v>
      </c>
      <c r="C1470" s="34">
        <v>45658</v>
      </c>
      <c r="D1470" s="33">
        <v>22025001986</v>
      </c>
      <c r="E1470" s="56" t="s">
        <v>1180</v>
      </c>
      <c r="F1470" s="35">
        <v>3658.54</v>
      </c>
      <c r="G1470" s="56" t="s">
        <v>48</v>
      </c>
      <c r="H1470" s="56" t="s">
        <v>1556</v>
      </c>
      <c r="I1470" s="33">
        <v>220</v>
      </c>
      <c r="J1470" s="56" t="s">
        <v>455</v>
      </c>
      <c r="K1470" s="56" t="s">
        <v>356</v>
      </c>
      <c r="L1470" s="56" t="s">
        <v>357</v>
      </c>
      <c r="M1470" s="56" t="s">
        <v>354</v>
      </c>
      <c r="N1470" s="56" t="s">
        <v>355</v>
      </c>
      <c r="O1470" s="32" t="s">
        <v>309</v>
      </c>
      <c r="P1470" s="32" t="s">
        <v>265</v>
      </c>
      <c r="Q1470" s="45" t="s">
        <v>926</v>
      </c>
      <c r="R1470" s="32" t="s">
        <v>255</v>
      </c>
      <c r="S1470" s="45" t="s">
        <v>91</v>
      </c>
      <c r="T1470" s="42" t="str">
        <f>VLOOKUP(Tabla1[[#This Row],[AREA]],Hoja1!A:B,2,FALSE)</f>
        <v>02. Urbanismo y vivienda</v>
      </c>
      <c r="U1470" s="45" t="s">
        <v>138</v>
      </c>
      <c r="V1470" s="42" t="str">
        <f>VLOOKUP(Tabla1[[#This Row],[PROGRAMA]],Hoja1!A:B,2,FALSE)</f>
        <v>1511. Planficación y gestión del urbanismo</v>
      </c>
      <c r="W1470" s="45">
        <v>61</v>
      </c>
      <c r="X1470" s="45">
        <v>619</v>
      </c>
    </row>
    <row r="1471" spans="1:24" x14ac:dyDescent="0.25">
      <c r="A1471" s="33">
        <v>220250003033</v>
      </c>
      <c r="B1471" s="56" t="s">
        <v>349</v>
      </c>
      <c r="C1471" s="34">
        <v>45727</v>
      </c>
      <c r="D1471" s="33">
        <v>22025002766</v>
      </c>
      <c r="E1471" s="56" t="s">
        <v>1331</v>
      </c>
      <c r="F1471" s="35">
        <v>162050.09</v>
      </c>
      <c r="G1471" s="56" t="s">
        <v>710</v>
      </c>
      <c r="H1471" s="56" t="s">
        <v>1557</v>
      </c>
      <c r="I1471" s="33">
        <v>220</v>
      </c>
      <c r="J1471" s="56" t="s">
        <v>352</v>
      </c>
      <c r="K1471" s="56" t="s">
        <v>352</v>
      </c>
      <c r="L1471" s="56" t="s">
        <v>357</v>
      </c>
      <c r="M1471" s="56" t="s">
        <v>354</v>
      </c>
      <c r="N1471" s="56" t="s">
        <v>355</v>
      </c>
      <c r="O1471" s="32" t="s">
        <v>305</v>
      </c>
      <c r="P1471" s="32" t="s">
        <v>265</v>
      </c>
      <c r="Q1471" s="45" t="s">
        <v>926</v>
      </c>
      <c r="R1471" s="32" t="s">
        <v>255</v>
      </c>
      <c r="S1471" s="45" t="s">
        <v>93</v>
      </c>
      <c r="T1471" s="42" t="str">
        <f>VLOOKUP(Tabla1[[#This Row],[AREA]],Hoja1!A:B,2,FALSE)</f>
        <v>04. Hacienda, personal y modernización administrativa</v>
      </c>
      <c r="U1471" s="45" t="s">
        <v>209</v>
      </c>
      <c r="V1471" s="42" t="str">
        <f>VLOOKUP(Tabla1[[#This Row],[PROGRAMA]],Hoja1!A:B,2,FALSE)</f>
        <v>9204. Tecnologías de la información y comunicación</v>
      </c>
      <c r="W1471" s="45">
        <v>63</v>
      </c>
      <c r="X1471" s="45">
        <v>636</v>
      </c>
    </row>
    <row r="1472" spans="1:24" x14ac:dyDescent="0.25">
      <c r="A1472" s="33">
        <v>220249000918</v>
      </c>
      <c r="B1472" s="56" t="s">
        <v>349</v>
      </c>
      <c r="C1472" s="34">
        <v>45658</v>
      </c>
      <c r="D1472" s="33">
        <v>22025002397</v>
      </c>
      <c r="E1472" s="56" t="s">
        <v>1256</v>
      </c>
      <c r="F1472" s="35">
        <v>160325</v>
      </c>
      <c r="G1472" s="56" t="s">
        <v>688</v>
      </c>
      <c r="H1472" s="56" t="s">
        <v>1559</v>
      </c>
      <c r="I1472" s="33">
        <v>220</v>
      </c>
      <c r="J1472" s="56" t="s">
        <v>352</v>
      </c>
      <c r="K1472" s="56" t="s">
        <v>352</v>
      </c>
      <c r="L1472" s="56" t="s">
        <v>367</v>
      </c>
      <c r="M1472" s="56" t="s">
        <v>354</v>
      </c>
      <c r="N1472" s="56" t="s">
        <v>355</v>
      </c>
      <c r="O1472" s="32" t="s">
        <v>305</v>
      </c>
      <c r="P1472" s="32" t="s">
        <v>265</v>
      </c>
      <c r="Q1472" s="45" t="s">
        <v>926</v>
      </c>
      <c r="R1472" s="32" t="s">
        <v>255</v>
      </c>
      <c r="S1472" s="45" t="s">
        <v>291</v>
      </c>
      <c r="T1472" s="42" t="str">
        <f>VLOOKUP(Tabla1[[#This Row],[AREA]],Hoja1!A:B,2,FALSE)</f>
        <v>11. Salud pública y seguridad ciudadana</v>
      </c>
      <c r="U1472" s="45" t="s">
        <v>144</v>
      </c>
      <c r="V1472" s="42" t="str">
        <f>VLOOKUP(Tabla1[[#This Row],[PROGRAMA]],Hoja1!A:B,2,FALSE)</f>
        <v>1631. Limpieza viaria</v>
      </c>
      <c r="W1472" s="45">
        <v>62</v>
      </c>
      <c r="X1472" s="45">
        <v>623</v>
      </c>
    </row>
    <row r="1473" spans="1:24" x14ac:dyDescent="0.25">
      <c r="A1473" s="33">
        <v>220249000775</v>
      </c>
      <c r="B1473" s="56" t="s">
        <v>349</v>
      </c>
      <c r="C1473" s="34">
        <v>45658</v>
      </c>
      <c r="D1473" s="33">
        <v>22025002378</v>
      </c>
      <c r="E1473" s="56" t="s">
        <v>1315</v>
      </c>
      <c r="F1473" s="35">
        <v>156574</v>
      </c>
      <c r="G1473" s="56" t="s">
        <v>415</v>
      </c>
      <c r="H1473" s="56" t="s">
        <v>1561</v>
      </c>
      <c r="I1473" s="33">
        <v>220</v>
      </c>
      <c r="J1473" s="56" t="s">
        <v>356</v>
      </c>
      <c r="K1473" s="56" t="s">
        <v>356</v>
      </c>
      <c r="L1473" s="56" t="s">
        <v>358</v>
      </c>
      <c r="M1473" s="56" t="s">
        <v>354</v>
      </c>
      <c r="N1473" s="56" t="s">
        <v>355</v>
      </c>
      <c r="O1473" s="32" t="s">
        <v>305</v>
      </c>
      <c r="P1473" s="32" t="s">
        <v>265</v>
      </c>
      <c r="Q1473" s="45">
        <v>6</v>
      </c>
      <c r="R1473" s="32" t="s">
        <v>255</v>
      </c>
      <c r="S1473" s="45" t="s">
        <v>95</v>
      </c>
      <c r="T1473" s="42" t="str">
        <f>VLOOKUP(Tabla1[[#This Row],[AREA]],Hoja1!A:B,2,FALSE)</f>
        <v>07. Medio ambiente</v>
      </c>
      <c r="U1473" s="45">
        <v>1711</v>
      </c>
      <c r="V1473" s="42" t="str">
        <f>VLOOKUP(Tabla1[[#This Row],[PROGRAMA]],Hoja1!A:B,2,FALSE)</f>
        <v>1711. Parques y jardines</v>
      </c>
      <c r="W1473" s="45">
        <v>61</v>
      </c>
      <c r="X1473" s="45">
        <v>610</v>
      </c>
    </row>
    <row r="1474" spans="1:24" x14ac:dyDescent="0.25">
      <c r="A1474" s="33">
        <v>220229000425</v>
      </c>
      <c r="B1474" s="56" t="s">
        <v>349</v>
      </c>
      <c r="C1474" s="34">
        <v>45658</v>
      </c>
      <c r="D1474" s="33">
        <v>22025001575</v>
      </c>
      <c r="E1474" s="56" t="s">
        <v>1277</v>
      </c>
      <c r="F1474" s="35">
        <v>141883.07</v>
      </c>
      <c r="G1474" s="56" t="s">
        <v>1564</v>
      </c>
      <c r="H1474" s="56" t="s">
        <v>423</v>
      </c>
      <c r="I1474" s="33">
        <v>220</v>
      </c>
      <c r="J1474" s="56" t="s">
        <v>1565</v>
      </c>
      <c r="K1474" s="56" t="s">
        <v>1566</v>
      </c>
      <c r="L1474" s="56" t="s">
        <v>357</v>
      </c>
      <c r="M1474" s="56" t="s">
        <v>354</v>
      </c>
      <c r="N1474" s="56" t="s">
        <v>355</v>
      </c>
      <c r="O1474" s="32" t="s">
        <v>305</v>
      </c>
      <c r="P1474" s="32" t="s">
        <v>265</v>
      </c>
      <c r="Q1474" s="45" t="s">
        <v>926</v>
      </c>
      <c r="R1474" s="32" t="s">
        <v>255</v>
      </c>
      <c r="S1474" s="45" t="s">
        <v>93</v>
      </c>
      <c r="T1474" s="42" t="str">
        <f>VLOOKUP(Tabla1[[#This Row],[AREA]],Hoja1!A:B,2,FALSE)</f>
        <v>04. Hacienda, personal y modernización administrativa</v>
      </c>
      <c r="U1474" s="45" t="s">
        <v>209</v>
      </c>
      <c r="V1474" s="42" t="str">
        <f>VLOOKUP(Tabla1[[#This Row],[PROGRAMA]],Hoja1!A:B,2,FALSE)</f>
        <v>9204. Tecnologías de la información y comunicación</v>
      </c>
      <c r="W1474" s="45">
        <v>64</v>
      </c>
      <c r="X1474" s="45">
        <v>641</v>
      </c>
    </row>
    <row r="1475" spans="1:24" x14ac:dyDescent="0.25">
      <c r="A1475" s="33">
        <v>220240028770</v>
      </c>
      <c r="B1475" s="56" t="s">
        <v>349</v>
      </c>
      <c r="C1475" s="34">
        <v>45723</v>
      </c>
      <c r="D1475" s="33">
        <v>22024003377</v>
      </c>
      <c r="E1475" s="56" t="s">
        <v>1169</v>
      </c>
      <c r="F1475" s="35">
        <v>123512.25</v>
      </c>
      <c r="G1475" s="56" t="s">
        <v>1040</v>
      </c>
      <c r="H1475" s="56" t="s">
        <v>1041</v>
      </c>
      <c r="I1475" s="33">
        <v>220</v>
      </c>
      <c r="J1475" s="56" t="s">
        <v>701</v>
      </c>
      <c r="K1475" s="56" t="s">
        <v>365</v>
      </c>
      <c r="L1475" s="56" t="s">
        <v>358</v>
      </c>
      <c r="M1475" s="56" t="s">
        <v>354</v>
      </c>
      <c r="N1475" s="56" t="s">
        <v>355</v>
      </c>
      <c r="O1475" s="32" t="s">
        <v>305</v>
      </c>
      <c r="P1475" s="32" t="s">
        <v>265</v>
      </c>
      <c r="Q1475" s="45" t="s">
        <v>926</v>
      </c>
      <c r="R1475" s="32" t="s">
        <v>255</v>
      </c>
      <c r="S1475" s="45" t="s">
        <v>96</v>
      </c>
      <c r="T1475" s="42" t="str">
        <f>VLOOKUP(Tabla1[[#This Row],[AREA]],Hoja1!A:B,2,FALSE)</f>
        <v>08. Tráfico y movilidad</v>
      </c>
      <c r="U1475" s="45" t="s">
        <v>140</v>
      </c>
      <c r="V1475" s="42" t="str">
        <f>VLOOKUP(Tabla1[[#This Row],[PROGRAMA]],Hoja1!A:B,2,FALSE)</f>
        <v>1532. Pavimentación vias públicas y otros servicios urbanísticos</v>
      </c>
      <c r="W1475" s="45">
        <v>61</v>
      </c>
      <c r="X1475" s="45">
        <v>619</v>
      </c>
    </row>
    <row r="1476" spans="1:24" x14ac:dyDescent="0.25">
      <c r="A1476" s="33">
        <v>220239000136</v>
      </c>
      <c r="B1476" s="56" t="s">
        <v>349</v>
      </c>
      <c r="C1476" s="34">
        <v>45658</v>
      </c>
      <c r="D1476" s="33">
        <v>22025001626</v>
      </c>
      <c r="E1476" s="56" t="s">
        <v>1179</v>
      </c>
      <c r="F1476" s="35">
        <v>123451.72</v>
      </c>
      <c r="G1476" s="56" t="s">
        <v>654</v>
      </c>
      <c r="H1476" s="56" t="s">
        <v>1577</v>
      </c>
      <c r="I1476" s="33">
        <v>220</v>
      </c>
      <c r="J1476" s="56" t="s">
        <v>352</v>
      </c>
      <c r="K1476" s="56" t="s">
        <v>352</v>
      </c>
      <c r="L1476" s="56" t="s">
        <v>357</v>
      </c>
      <c r="M1476" s="56" t="s">
        <v>354</v>
      </c>
      <c r="N1476" s="56" t="s">
        <v>355</v>
      </c>
      <c r="O1476" s="32" t="s">
        <v>305</v>
      </c>
      <c r="P1476" s="32" t="s">
        <v>265</v>
      </c>
      <c r="Q1476" s="45" t="s">
        <v>926</v>
      </c>
      <c r="R1476" s="32" t="s">
        <v>255</v>
      </c>
      <c r="S1476" s="45" t="s">
        <v>95</v>
      </c>
      <c r="T1476" s="42" t="str">
        <f>VLOOKUP(Tabla1[[#This Row],[AREA]],Hoja1!A:B,2,FALSE)</f>
        <v>07. Medio ambiente</v>
      </c>
      <c r="U1476" s="45" t="s">
        <v>149</v>
      </c>
      <c r="V1476" s="42" t="str">
        <f>VLOOKUP(Tabla1[[#This Row],[PROGRAMA]],Hoja1!A:B,2,FALSE)</f>
        <v>1711. Parques y jardines</v>
      </c>
      <c r="W1476" s="45">
        <v>61</v>
      </c>
      <c r="X1476" s="45">
        <v>610</v>
      </c>
    </row>
    <row r="1477" spans="1:24" x14ac:dyDescent="0.25">
      <c r="A1477" s="33">
        <v>220229000109</v>
      </c>
      <c r="B1477" s="56" t="s">
        <v>349</v>
      </c>
      <c r="C1477" s="34">
        <v>45658</v>
      </c>
      <c r="D1477" s="33">
        <v>22025001566</v>
      </c>
      <c r="E1477" s="56" t="s">
        <v>1578</v>
      </c>
      <c r="F1477" s="35">
        <v>121000</v>
      </c>
      <c r="G1477" s="56" t="s">
        <v>59</v>
      </c>
      <c r="H1477" s="56" t="s">
        <v>417</v>
      </c>
      <c r="I1477" s="33">
        <v>220</v>
      </c>
      <c r="J1477" s="56" t="s">
        <v>356</v>
      </c>
      <c r="K1477" s="56" t="s">
        <v>356</v>
      </c>
      <c r="L1477" s="56" t="s">
        <v>357</v>
      </c>
      <c r="M1477" s="56" t="s">
        <v>354</v>
      </c>
      <c r="N1477" s="56" t="s">
        <v>355</v>
      </c>
      <c r="O1477" s="32" t="s">
        <v>305</v>
      </c>
      <c r="P1477" s="32" t="s">
        <v>265</v>
      </c>
      <c r="Q1477" s="45" t="s">
        <v>926</v>
      </c>
      <c r="R1477" s="32" t="s">
        <v>255</v>
      </c>
      <c r="S1477" s="45" t="s">
        <v>93</v>
      </c>
      <c r="T1477" s="42" t="str">
        <f>VLOOKUP(Tabla1[[#This Row],[AREA]],Hoja1!A:B,2,FALSE)</f>
        <v>04. Hacienda, personal y modernización administrativa</v>
      </c>
      <c r="U1477" s="45" t="s">
        <v>209</v>
      </c>
      <c r="V1477" s="42" t="str">
        <f>VLOOKUP(Tabla1[[#This Row],[PROGRAMA]],Hoja1!A:B,2,FALSE)</f>
        <v>9204. Tecnologías de la información y comunicación</v>
      </c>
      <c r="W1477" s="45">
        <v>62</v>
      </c>
      <c r="X1477" s="45">
        <v>626</v>
      </c>
    </row>
    <row r="1478" spans="1:24" x14ac:dyDescent="0.25">
      <c r="A1478" s="33">
        <v>220239000482</v>
      </c>
      <c r="B1478" s="56" t="s">
        <v>349</v>
      </c>
      <c r="C1478" s="34">
        <v>45658</v>
      </c>
      <c r="D1478" s="33">
        <v>22025001684</v>
      </c>
      <c r="E1478" s="56" t="s">
        <v>1179</v>
      </c>
      <c r="F1478" s="35">
        <v>112930.53</v>
      </c>
      <c r="G1478" s="56" t="s">
        <v>654</v>
      </c>
      <c r="H1478" s="56" t="s">
        <v>1592</v>
      </c>
      <c r="I1478" s="33">
        <v>220</v>
      </c>
      <c r="J1478" s="56" t="s">
        <v>352</v>
      </c>
      <c r="K1478" s="56" t="s">
        <v>352</v>
      </c>
      <c r="L1478" s="56" t="s">
        <v>357</v>
      </c>
      <c r="M1478" s="56" t="s">
        <v>354</v>
      </c>
      <c r="N1478" s="56" t="s">
        <v>355</v>
      </c>
      <c r="O1478" s="32" t="s">
        <v>305</v>
      </c>
      <c r="P1478" s="32" t="s">
        <v>265</v>
      </c>
      <c r="Q1478" s="45" t="s">
        <v>926</v>
      </c>
      <c r="R1478" s="32" t="s">
        <v>255</v>
      </c>
      <c r="S1478" s="45" t="s">
        <v>95</v>
      </c>
      <c r="T1478" s="42" t="str">
        <f>VLOOKUP(Tabla1[[#This Row],[AREA]],Hoja1!A:B,2,FALSE)</f>
        <v>07. Medio ambiente</v>
      </c>
      <c r="U1478" s="45" t="s">
        <v>149</v>
      </c>
      <c r="V1478" s="42" t="str">
        <f>VLOOKUP(Tabla1[[#This Row],[PROGRAMA]],Hoja1!A:B,2,FALSE)</f>
        <v>1711. Parques y jardines</v>
      </c>
      <c r="W1478" s="45">
        <v>61</v>
      </c>
      <c r="X1478" s="45">
        <v>610</v>
      </c>
    </row>
    <row r="1479" spans="1:24" x14ac:dyDescent="0.25">
      <c r="A1479" s="33">
        <v>220239000453</v>
      </c>
      <c r="B1479" s="56" t="s">
        <v>349</v>
      </c>
      <c r="C1479" s="34">
        <v>45658</v>
      </c>
      <c r="D1479" s="33">
        <v>22025001676</v>
      </c>
      <c r="E1479" s="56" t="s">
        <v>1179</v>
      </c>
      <c r="F1479" s="35">
        <v>111564.23</v>
      </c>
      <c r="G1479" s="56" t="s">
        <v>655</v>
      </c>
      <c r="H1479" s="56" t="s">
        <v>1602</v>
      </c>
      <c r="I1479" s="33">
        <v>220</v>
      </c>
      <c r="J1479" s="56" t="s">
        <v>468</v>
      </c>
      <c r="K1479" s="56" t="s">
        <v>468</v>
      </c>
      <c r="L1479" s="56" t="s">
        <v>357</v>
      </c>
      <c r="M1479" s="56" t="s">
        <v>354</v>
      </c>
      <c r="N1479" s="56" t="s">
        <v>355</v>
      </c>
      <c r="O1479" s="32" t="s">
        <v>305</v>
      </c>
      <c r="P1479" s="32" t="s">
        <v>265</v>
      </c>
      <c r="Q1479" s="45" t="s">
        <v>926</v>
      </c>
      <c r="R1479" s="32" t="s">
        <v>255</v>
      </c>
      <c r="S1479" s="45" t="s">
        <v>95</v>
      </c>
      <c r="T1479" s="42" t="str">
        <f>VLOOKUP(Tabla1[[#This Row],[AREA]],Hoja1!A:B,2,FALSE)</f>
        <v>07. Medio ambiente</v>
      </c>
      <c r="U1479" s="45" t="s">
        <v>149</v>
      </c>
      <c r="V1479" s="42" t="str">
        <f>VLOOKUP(Tabla1[[#This Row],[PROGRAMA]],Hoja1!A:B,2,FALSE)</f>
        <v>1711. Parques y jardines</v>
      </c>
      <c r="W1479" s="45">
        <v>61</v>
      </c>
      <c r="X1479" s="45">
        <v>610</v>
      </c>
    </row>
    <row r="1480" spans="1:24" x14ac:dyDescent="0.25">
      <c r="A1480" s="33">
        <v>220250005674</v>
      </c>
      <c r="B1480" s="56" t="s">
        <v>349</v>
      </c>
      <c r="C1480" s="34">
        <v>45742</v>
      </c>
      <c r="D1480" s="33">
        <v>22025003216</v>
      </c>
      <c r="E1480" s="56" t="s">
        <v>1605</v>
      </c>
      <c r="F1480" s="35">
        <v>3061</v>
      </c>
      <c r="G1480" s="56" t="s">
        <v>947</v>
      </c>
      <c r="H1480" s="56" t="s">
        <v>1606</v>
      </c>
      <c r="I1480" s="33">
        <v>220</v>
      </c>
      <c r="J1480" s="56" t="s">
        <v>352</v>
      </c>
      <c r="K1480" s="56" t="s">
        <v>352</v>
      </c>
      <c r="L1480" s="56" t="s">
        <v>357</v>
      </c>
      <c r="M1480" s="56" t="s">
        <v>458</v>
      </c>
      <c r="N1480" s="56" t="s">
        <v>429</v>
      </c>
      <c r="O1480" s="32" t="s">
        <v>310</v>
      </c>
      <c r="P1480" s="32" t="s">
        <v>265</v>
      </c>
      <c r="Q1480" s="45" t="s">
        <v>926</v>
      </c>
      <c r="R1480" s="32" t="s">
        <v>255</v>
      </c>
      <c r="S1480" s="45" t="s">
        <v>89</v>
      </c>
      <c r="T1480" s="42" t="str">
        <f>VLOOKUP(Tabla1[[#This Row],[AREA]],Hoja1!A:B,2,FALSE)</f>
        <v>01. Alcaldía</v>
      </c>
      <c r="U1480" s="45" t="s">
        <v>294</v>
      </c>
      <c r="V1480" s="42" t="str">
        <f>VLOOKUP(Tabla1[[#This Row],[PROGRAMA]],Hoja1!A:B,2,FALSE)</f>
        <v>4331. Desarrollo empresarial</v>
      </c>
      <c r="W1480" s="45">
        <v>62</v>
      </c>
      <c r="X1480" s="45">
        <v>623</v>
      </c>
    </row>
    <row r="1481" spans="1:24" x14ac:dyDescent="0.25">
      <c r="A1481" s="33">
        <v>220250005669</v>
      </c>
      <c r="B1481" s="56" t="s">
        <v>349</v>
      </c>
      <c r="C1481" s="34">
        <v>45742</v>
      </c>
      <c r="D1481" s="33">
        <v>22025002892</v>
      </c>
      <c r="E1481" s="56" t="s">
        <v>1344</v>
      </c>
      <c r="F1481" s="35">
        <v>3031.67</v>
      </c>
      <c r="G1481" s="56" t="s">
        <v>574</v>
      </c>
      <c r="H1481" s="56" t="s">
        <v>1607</v>
      </c>
      <c r="I1481" s="33">
        <v>220</v>
      </c>
      <c r="J1481" s="56" t="s">
        <v>356</v>
      </c>
      <c r="K1481" s="56" t="s">
        <v>356</v>
      </c>
      <c r="L1481" s="56" t="s">
        <v>357</v>
      </c>
      <c r="M1481" s="56" t="s">
        <v>458</v>
      </c>
      <c r="N1481" s="56" t="s">
        <v>429</v>
      </c>
      <c r="O1481" s="32" t="s">
        <v>310</v>
      </c>
      <c r="P1481" s="32" t="s">
        <v>265</v>
      </c>
      <c r="Q1481" s="45" t="s">
        <v>926</v>
      </c>
      <c r="R1481" s="32" t="s">
        <v>255</v>
      </c>
      <c r="S1481" s="45" t="s">
        <v>94</v>
      </c>
      <c r="T1481" s="42" t="str">
        <f>VLOOKUP(Tabla1[[#This Row],[AREA]],Hoja1!A:B,2,FALSE)</f>
        <v>06. Educación y cultura</v>
      </c>
      <c r="U1481" s="45" t="s">
        <v>170</v>
      </c>
      <c r="V1481" s="42" t="str">
        <f>VLOOKUP(Tabla1[[#This Row],[PROGRAMA]],Hoja1!A:B,2,FALSE)</f>
        <v>3232. Conservación y mantenimiento centros educación infantil y primaria</v>
      </c>
      <c r="W1481" s="45">
        <v>63</v>
      </c>
      <c r="X1481" s="45">
        <v>632</v>
      </c>
    </row>
    <row r="1482" spans="1:24" x14ac:dyDescent="0.25">
      <c r="A1482" s="33">
        <v>220249000439</v>
      </c>
      <c r="B1482" s="56" t="s">
        <v>349</v>
      </c>
      <c r="C1482" s="34">
        <v>45658</v>
      </c>
      <c r="D1482" s="33">
        <v>22025001913</v>
      </c>
      <c r="E1482" s="56" t="s">
        <v>1277</v>
      </c>
      <c r="F1482" s="35">
        <v>110549.63</v>
      </c>
      <c r="G1482" s="56" t="s">
        <v>710</v>
      </c>
      <c r="H1482" s="56" t="s">
        <v>1049</v>
      </c>
      <c r="I1482" s="33">
        <v>220</v>
      </c>
      <c r="J1482" s="56" t="s">
        <v>352</v>
      </c>
      <c r="K1482" s="56" t="s">
        <v>352</v>
      </c>
      <c r="L1482" s="56" t="s">
        <v>367</v>
      </c>
      <c r="M1482" s="56" t="s">
        <v>354</v>
      </c>
      <c r="N1482" s="56" t="s">
        <v>380</v>
      </c>
      <c r="O1482" s="32" t="s">
        <v>305</v>
      </c>
      <c r="P1482" s="32" t="s">
        <v>265</v>
      </c>
      <c r="Q1482" s="45" t="s">
        <v>926</v>
      </c>
      <c r="R1482" s="32" t="s">
        <v>255</v>
      </c>
      <c r="S1482" s="45" t="s">
        <v>93</v>
      </c>
      <c r="T1482" s="42" t="str">
        <f>VLOOKUP(Tabla1[[#This Row],[AREA]],Hoja1!A:B,2,FALSE)</f>
        <v>04. Hacienda, personal y modernización administrativa</v>
      </c>
      <c r="U1482" s="45" t="s">
        <v>209</v>
      </c>
      <c r="V1482" s="42" t="str">
        <f>VLOOKUP(Tabla1[[#This Row],[PROGRAMA]],Hoja1!A:B,2,FALSE)</f>
        <v>9204. Tecnologías de la información y comunicación</v>
      </c>
      <c r="W1482" s="45">
        <v>64</v>
      </c>
      <c r="X1482" s="45">
        <v>641</v>
      </c>
    </row>
    <row r="1483" spans="1:24" x14ac:dyDescent="0.25">
      <c r="A1483" s="33">
        <v>220240064653</v>
      </c>
      <c r="B1483" s="56" t="s">
        <v>349</v>
      </c>
      <c r="C1483" s="34">
        <v>45729</v>
      </c>
      <c r="D1483" s="33">
        <v>22024006475</v>
      </c>
      <c r="E1483" s="56" t="s">
        <v>1610</v>
      </c>
      <c r="F1483" s="35">
        <v>109165.93</v>
      </c>
      <c r="G1483" s="56" t="s">
        <v>1096</v>
      </c>
      <c r="H1483" s="56" t="s">
        <v>1097</v>
      </c>
      <c r="I1483" s="33">
        <v>220</v>
      </c>
      <c r="J1483" s="56" t="s">
        <v>1098</v>
      </c>
      <c r="K1483" s="56" t="s">
        <v>436</v>
      </c>
      <c r="L1483" s="56" t="s">
        <v>367</v>
      </c>
      <c r="M1483" s="56" t="s">
        <v>354</v>
      </c>
      <c r="N1483" s="56" t="s">
        <v>355</v>
      </c>
      <c r="O1483" s="32" t="s">
        <v>305</v>
      </c>
      <c r="P1483" s="32" t="s">
        <v>265</v>
      </c>
      <c r="Q1483" s="45">
        <v>6</v>
      </c>
      <c r="R1483" s="32" t="s">
        <v>255</v>
      </c>
      <c r="S1483" s="45" t="s">
        <v>290</v>
      </c>
      <c r="T1483" s="42" t="str">
        <f>VLOOKUP(Tabla1[[#This Row],[AREA]],Hoja1!A:B,2,FALSE)</f>
        <v>05. Comercio, mercados y consumo</v>
      </c>
      <c r="U1483" s="45">
        <v>4312</v>
      </c>
      <c r="V1483" s="42" t="str">
        <f>VLOOKUP(Tabla1[[#This Row],[PROGRAMA]],Hoja1!A:B,2,FALSE)</f>
        <v>4312. Mercados</v>
      </c>
      <c r="W1483" s="45">
        <v>63</v>
      </c>
      <c r="X1483" s="45">
        <v>635</v>
      </c>
    </row>
    <row r="1484" spans="1:24" x14ac:dyDescent="0.25">
      <c r="A1484" s="33">
        <v>220250003026</v>
      </c>
      <c r="B1484" s="56" t="s">
        <v>349</v>
      </c>
      <c r="C1484" s="34">
        <v>45726</v>
      </c>
      <c r="D1484" s="33">
        <v>22025002424</v>
      </c>
      <c r="E1484" s="56" t="s">
        <v>1277</v>
      </c>
      <c r="F1484" s="35">
        <v>108085.78</v>
      </c>
      <c r="G1484" s="56" t="s">
        <v>394</v>
      </c>
      <c r="H1484" s="56" t="s">
        <v>1616</v>
      </c>
      <c r="I1484" s="33">
        <v>220</v>
      </c>
      <c r="J1484" s="56" t="s">
        <v>395</v>
      </c>
      <c r="K1484" s="56" t="s">
        <v>395</v>
      </c>
      <c r="L1484" s="56" t="s">
        <v>357</v>
      </c>
      <c r="M1484" s="56" t="s">
        <v>354</v>
      </c>
      <c r="N1484" s="56" t="s">
        <v>355</v>
      </c>
      <c r="O1484" s="32" t="s">
        <v>305</v>
      </c>
      <c r="P1484" s="32" t="s">
        <v>265</v>
      </c>
      <c r="Q1484" s="45" t="s">
        <v>926</v>
      </c>
      <c r="R1484" s="32" t="s">
        <v>255</v>
      </c>
      <c r="S1484" s="45" t="s">
        <v>93</v>
      </c>
      <c r="T1484" s="42" t="str">
        <f>VLOOKUP(Tabla1[[#This Row],[AREA]],Hoja1!A:B,2,FALSE)</f>
        <v>04. Hacienda, personal y modernización administrativa</v>
      </c>
      <c r="U1484" s="45" t="s">
        <v>209</v>
      </c>
      <c r="V1484" s="42" t="str">
        <f>VLOOKUP(Tabla1[[#This Row],[PROGRAMA]],Hoja1!A:B,2,FALSE)</f>
        <v>9204. Tecnologías de la información y comunicación</v>
      </c>
      <c r="W1484" s="45">
        <v>64</v>
      </c>
      <c r="X1484" s="45">
        <v>641</v>
      </c>
    </row>
    <row r="1485" spans="1:24" x14ac:dyDescent="0.25">
      <c r="A1485" s="33">
        <v>220249000655</v>
      </c>
      <c r="B1485" s="56" t="s">
        <v>349</v>
      </c>
      <c r="C1485" s="34">
        <v>45658</v>
      </c>
      <c r="D1485" s="33">
        <v>22025001990</v>
      </c>
      <c r="E1485" s="56" t="s">
        <v>1619</v>
      </c>
      <c r="F1485" s="35">
        <v>3000</v>
      </c>
      <c r="G1485" s="56" t="s">
        <v>531</v>
      </c>
      <c r="H1485" s="56" t="s">
        <v>1620</v>
      </c>
      <c r="I1485" s="33">
        <v>220</v>
      </c>
      <c r="J1485" s="56" t="s">
        <v>356</v>
      </c>
      <c r="K1485" s="56" t="s">
        <v>356</v>
      </c>
      <c r="L1485" s="56" t="s">
        <v>358</v>
      </c>
      <c r="M1485" s="56" t="s">
        <v>458</v>
      </c>
      <c r="N1485" s="56" t="s">
        <v>429</v>
      </c>
      <c r="O1485" s="32" t="s">
        <v>310</v>
      </c>
      <c r="P1485" s="32" t="s">
        <v>265</v>
      </c>
      <c r="Q1485" s="45" t="s">
        <v>926</v>
      </c>
      <c r="R1485" s="32" t="s">
        <v>255</v>
      </c>
      <c r="S1485" s="45" t="s">
        <v>98</v>
      </c>
      <c r="T1485" s="42" t="str">
        <f>VLOOKUP(Tabla1[[#This Row],[AREA]],Hoja1!A:B,2,FALSE)</f>
        <v>10. Personas mayores, familia y servicios sociales</v>
      </c>
      <c r="U1485" s="45" t="s">
        <v>155</v>
      </c>
      <c r="V1485" s="42" t="str">
        <f>VLOOKUP(Tabla1[[#This Row],[PROGRAMA]],Hoja1!A:B,2,FALSE)</f>
        <v>2312. Iniciativas sociales</v>
      </c>
      <c r="W1485" s="45">
        <v>62</v>
      </c>
      <c r="X1485" s="45">
        <v>623</v>
      </c>
    </row>
    <row r="1486" spans="1:24" x14ac:dyDescent="0.25">
      <c r="A1486" s="33">
        <v>220239000520</v>
      </c>
      <c r="B1486" s="56" t="s">
        <v>349</v>
      </c>
      <c r="C1486" s="34">
        <v>45658</v>
      </c>
      <c r="D1486" s="33">
        <v>22025001706</v>
      </c>
      <c r="E1486" s="56" t="s">
        <v>1179</v>
      </c>
      <c r="F1486" s="35">
        <v>95440.25</v>
      </c>
      <c r="G1486" s="56" t="s">
        <v>321</v>
      </c>
      <c r="H1486" s="56" t="s">
        <v>767</v>
      </c>
      <c r="I1486" s="33">
        <v>220</v>
      </c>
      <c r="J1486" s="56" t="s">
        <v>371</v>
      </c>
      <c r="K1486" s="56" t="s">
        <v>372</v>
      </c>
      <c r="L1486" s="56" t="s">
        <v>357</v>
      </c>
      <c r="M1486" s="56" t="s">
        <v>354</v>
      </c>
      <c r="N1486" s="56" t="s">
        <v>355</v>
      </c>
      <c r="O1486" s="32" t="s">
        <v>305</v>
      </c>
      <c r="P1486" s="32" t="s">
        <v>265</v>
      </c>
      <c r="Q1486" s="45" t="s">
        <v>926</v>
      </c>
      <c r="R1486" s="32" t="s">
        <v>255</v>
      </c>
      <c r="S1486" s="45" t="s">
        <v>95</v>
      </c>
      <c r="T1486" s="42" t="str">
        <f>VLOOKUP(Tabla1[[#This Row],[AREA]],Hoja1!A:B,2,FALSE)</f>
        <v>07. Medio ambiente</v>
      </c>
      <c r="U1486" s="45" t="s">
        <v>149</v>
      </c>
      <c r="V1486" s="42" t="str">
        <f>VLOOKUP(Tabla1[[#This Row],[PROGRAMA]],Hoja1!A:B,2,FALSE)</f>
        <v>1711. Parques y jardines</v>
      </c>
      <c r="W1486" s="45">
        <v>61</v>
      </c>
      <c r="X1486" s="45">
        <v>610</v>
      </c>
    </row>
    <row r="1487" spans="1:24" x14ac:dyDescent="0.25">
      <c r="A1487" s="33">
        <v>220249000232</v>
      </c>
      <c r="B1487" s="56" t="s">
        <v>349</v>
      </c>
      <c r="C1487" s="34">
        <v>45658</v>
      </c>
      <c r="D1487" s="33">
        <v>22025002960</v>
      </c>
      <c r="E1487" s="56" t="s">
        <v>1644</v>
      </c>
      <c r="F1487" s="35">
        <v>89993.75</v>
      </c>
      <c r="G1487" s="56" t="s">
        <v>973</v>
      </c>
      <c r="H1487" s="56" t="s">
        <v>1031</v>
      </c>
      <c r="I1487" s="33">
        <v>220</v>
      </c>
      <c r="J1487" s="56" t="s">
        <v>356</v>
      </c>
      <c r="K1487" s="56" t="s">
        <v>356</v>
      </c>
      <c r="L1487" s="56" t="s">
        <v>357</v>
      </c>
      <c r="M1487" s="56" t="s">
        <v>354</v>
      </c>
      <c r="N1487" s="56" t="s">
        <v>355</v>
      </c>
      <c r="O1487" s="32" t="s">
        <v>305</v>
      </c>
      <c r="P1487" s="32" t="s">
        <v>265</v>
      </c>
      <c r="Q1487" s="45">
        <v>6</v>
      </c>
      <c r="R1487" s="32" t="s">
        <v>255</v>
      </c>
      <c r="S1487" s="45" t="s">
        <v>97</v>
      </c>
      <c r="T1487" s="42" t="str">
        <f>VLOOKUP(Tabla1[[#This Row],[AREA]],Hoja1!A:B,2,FALSE)</f>
        <v>09. Turismo, eventos y marca ciudad</v>
      </c>
      <c r="U1487" s="45">
        <v>4321</v>
      </c>
      <c r="V1487" s="42" t="str">
        <f>VLOOKUP(Tabla1[[#This Row],[PROGRAMA]],Hoja1!A:B,2,FALSE)</f>
        <v>4321. Turismo</v>
      </c>
      <c r="W1487" s="45">
        <v>64</v>
      </c>
      <c r="X1487" s="45">
        <v>640</v>
      </c>
    </row>
    <row r="1488" spans="1:24" x14ac:dyDescent="0.25">
      <c r="A1488" s="33">
        <v>220249000533</v>
      </c>
      <c r="B1488" s="56" t="s">
        <v>349</v>
      </c>
      <c r="C1488" s="34">
        <v>45658</v>
      </c>
      <c r="D1488" s="33">
        <v>22025001956</v>
      </c>
      <c r="E1488" s="56" t="s">
        <v>1277</v>
      </c>
      <c r="F1488" s="35">
        <v>89543.59</v>
      </c>
      <c r="G1488" s="56" t="s">
        <v>440</v>
      </c>
      <c r="H1488" s="56" t="s">
        <v>1151</v>
      </c>
      <c r="I1488" s="33">
        <v>220</v>
      </c>
      <c r="J1488" s="56" t="s">
        <v>360</v>
      </c>
      <c r="K1488" s="56" t="s">
        <v>352</v>
      </c>
      <c r="L1488" s="56" t="s">
        <v>357</v>
      </c>
      <c r="M1488" s="56" t="s">
        <v>354</v>
      </c>
      <c r="N1488" s="56" t="s">
        <v>355</v>
      </c>
      <c r="O1488" s="32" t="s">
        <v>305</v>
      </c>
      <c r="P1488" s="32" t="s">
        <v>265</v>
      </c>
      <c r="Q1488" s="45" t="s">
        <v>926</v>
      </c>
      <c r="R1488" s="32" t="s">
        <v>255</v>
      </c>
      <c r="S1488" s="45" t="s">
        <v>93</v>
      </c>
      <c r="T1488" s="42" t="str">
        <f>VLOOKUP(Tabla1[[#This Row],[AREA]],Hoja1!A:B,2,FALSE)</f>
        <v>04. Hacienda, personal y modernización administrativa</v>
      </c>
      <c r="U1488" s="45" t="s">
        <v>209</v>
      </c>
      <c r="V1488" s="42" t="str">
        <f>VLOOKUP(Tabla1[[#This Row],[PROGRAMA]],Hoja1!A:B,2,FALSE)</f>
        <v>9204. Tecnologías de la información y comunicación</v>
      </c>
      <c r="W1488" s="45">
        <v>64</v>
      </c>
      <c r="X1488" s="45">
        <v>641</v>
      </c>
    </row>
    <row r="1489" spans="1:24" x14ac:dyDescent="0.25">
      <c r="A1489" s="33">
        <v>220249000627</v>
      </c>
      <c r="B1489" s="56" t="s">
        <v>349</v>
      </c>
      <c r="C1489" s="34">
        <v>45658</v>
      </c>
      <c r="D1489" s="33">
        <v>22025002300</v>
      </c>
      <c r="E1489" s="56" t="s">
        <v>1170</v>
      </c>
      <c r="F1489" s="35">
        <v>84939.93</v>
      </c>
      <c r="G1489" s="56" t="s">
        <v>1131</v>
      </c>
      <c r="H1489" s="56" t="s">
        <v>1132</v>
      </c>
      <c r="I1489" s="33">
        <v>220</v>
      </c>
      <c r="J1489" s="56" t="s">
        <v>356</v>
      </c>
      <c r="K1489" s="56" t="s">
        <v>356</v>
      </c>
      <c r="L1489" s="56" t="s">
        <v>357</v>
      </c>
      <c r="M1489" s="56" t="s">
        <v>354</v>
      </c>
      <c r="N1489" s="56" t="s">
        <v>355</v>
      </c>
      <c r="O1489" s="32" t="s">
        <v>305</v>
      </c>
      <c r="P1489" s="32" t="s">
        <v>265</v>
      </c>
      <c r="Q1489" s="45">
        <v>6</v>
      </c>
      <c r="R1489" s="32" t="s">
        <v>255</v>
      </c>
      <c r="S1489" s="45" t="s">
        <v>97</v>
      </c>
      <c r="T1489" s="42" t="str">
        <f>VLOOKUP(Tabla1[[#This Row],[AREA]],Hoja1!A:B,2,FALSE)</f>
        <v>09. Turismo, eventos y marca ciudad</v>
      </c>
      <c r="U1489" s="45">
        <v>4321</v>
      </c>
      <c r="V1489" s="42" t="str">
        <f>VLOOKUP(Tabla1[[#This Row],[PROGRAMA]],Hoja1!A:B,2,FALSE)</f>
        <v>4321. Turismo</v>
      </c>
      <c r="W1489" s="45">
        <v>63</v>
      </c>
      <c r="X1489" s="45">
        <v>632</v>
      </c>
    </row>
    <row r="1490" spans="1:24" x14ac:dyDescent="0.25">
      <c r="A1490" s="33">
        <v>220249000286</v>
      </c>
      <c r="B1490" s="56" t="s">
        <v>349</v>
      </c>
      <c r="C1490" s="34">
        <v>45658</v>
      </c>
      <c r="D1490" s="33">
        <v>22025001891</v>
      </c>
      <c r="E1490" s="56" t="s">
        <v>1277</v>
      </c>
      <c r="F1490" s="35">
        <v>98964.27</v>
      </c>
      <c r="G1490" s="56" t="s">
        <v>437</v>
      </c>
      <c r="H1490" s="56" t="s">
        <v>1021</v>
      </c>
      <c r="I1490" s="33">
        <v>220</v>
      </c>
      <c r="J1490" s="56" t="s">
        <v>396</v>
      </c>
      <c r="K1490" s="56" t="s">
        <v>356</v>
      </c>
      <c r="L1490" s="56" t="s">
        <v>357</v>
      </c>
      <c r="M1490" s="56" t="s">
        <v>428</v>
      </c>
      <c r="N1490" s="56" t="s">
        <v>429</v>
      </c>
      <c r="O1490" s="32" t="s">
        <v>307</v>
      </c>
      <c r="P1490" s="32" t="s">
        <v>265</v>
      </c>
      <c r="Q1490" s="45" t="s">
        <v>926</v>
      </c>
      <c r="R1490" s="32" t="s">
        <v>255</v>
      </c>
      <c r="S1490" s="45" t="s">
        <v>93</v>
      </c>
      <c r="T1490" s="42" t="str">
        <f>VLOOKUP(Tabla1[[#This Row],[AREA]],Hoja1!A:B,2,FALSE)</f>
        <v>04. Hacienda, personal y modernización administrativa</v>
      </c>
      <c r="U1490" s="45" t="s">
        <v>209</v>
      </c>
      <c r="V1490" s="42" t="str">
        <f>VLOOKUP(Tabla1[[#This Row],[PROGRAMA]],Hoja1!A:B,2,FALSE)</f>
        <v>9204. Tecnologías de la información y comunicación</v>
      </c>
      <c r="W1490" s="45">
        <v>64</v>
      </c>
      <c r="X1490" s="45">
        <v>641</v>
      </c>
    </row>
    <row r="1491" spans="1:24" x14ac:dyDescent="0.25">
      <c r="A1491" s="33">
        <v>220250001725</v>
      </c>
      <c r="B1491" s="56" t="s">
        <v>349</v>
      </c>
      <c r="C1491" s="34">
        <v>45716</v>
      </c>
      <c r="D1491" s="33">
        <v>22025001538</v>
      </c>
      <c r="E1491" s="56" t="s">
        <v>1662</v>
      </c>
      <c r="F1491" s="35">
        <v>2472.0300000000002</v>
      </c>
      <c r="G1491" s="56" t="s">
        <v>694</v>
      </c>
      <c r="H1491" s="56" t="s">
        <v>1663</v>
      </c>
      <c r="I1491" s="33">
        <v>220</v>
      </c>
      <c r="J1491" s="56" t="s">
        <v>407</v>
      </c>
      <c r="K1491" s="56" t="s">
        <v>352</v>
      </c>
      <c r="L1491" s="56" t="s">
        <v>367</v>
      </c>
      <c r="M1491" s="56" t="s">
        <v>458</v>
      </c>
      <c r="N1491" s="56" t="s">
        <v>429</v>
      </c>
      <c r="O1491" s="32" t="s">
        <v>310</v>
      </c>
      <c r="P1491" s="32" t="s">
        <v>265</v>
      </c>
      <c r="Q1491" s="45" t="s">
        <v>926</v>
      </c>
      <c r="R1491" s="32" t="s">
        <v>255</v>
      </c>
      <c r="S1491" s="45" t="s">
        <v>291</v>
      </c>
      <c r="T1491" s="42" t="str">
        <f>VLOOKUP(Tabla1[[#This Row],[AREA]],Hoja1!A:B,2,FALSE)</f>
        <v>11. Salud pública y seguridad ciudadana</v>
      </c>
      <c r="U1491" s="45" t="s">
        <v>135</v>
      </c>
      <c r="V1491" s="42" t="str">
        <f>VLOOKUP(Tabla1[[#This Row],[PROGRAMA]],Hoja1!A:B,2,FALSE)</f>
        <v>1361. Prevención y extinción de incencios</v>
      </c>
      <c r="W1491" s="45">
        <v>62</v>
      </c>
      <c r="X1491" s="45">
        <v>623</v>
      </c>
    </row>
    <row r="1492" spans="1:24" x14ac:dyDescent="0.25">
      <c r="A1492" s="33">
        <v>220249000440</v>
      </c>
      <c r="B1492" s="56" t="s">
        <v>349</v>
      </c>
      <c r="C1492" s="34">
        <v>45658</v>
      </c>
      <c r="D1492" s="33">
        <v>22025001914</v>
      </c>
      <c r="E1492" s="56" t="s">
        <v>1277</v>
      </c>
      <c r="F1492" s="35">
        <v>82521.100000000006</v>
      </c>
      <c r="G1492" s="56" t="s">
        <v>710</v>
      </c>
      <c r="H1492" s="56" t="s">
        <v>1671</v>
      </c>
      <c r="I1492" s="33">
        <v>220</v>
      </c>
      <c r="J1492" s="56" t="s">
        <v>352</v>
      </c>
      <c r="K1492" s="56" t="s">
        <v>352</v>
      </c>
      <c r="L1492" s="56" t="s">
        <v>367</v>
      </c>
      <c r="M1492" s="56" t="s">
        <v>354</v>
      </c>
      <c r="N1492" s="56" t="s">
        <v>380</v>
      </c>
      <c r="O1492" s="32" t="s">
        <v>305</v>
      </c>
      <c r="P1492" s="32" t="s">
        <v>265</v>
      </c>
      <c r="Q1492" s="45" t="s">
        <v>926</v>
      </c>
      <c r="R1492" s="32" t="s">
        <v>255</v>
      </c>
      <c r="S1492" s="45" t="s">
        <v>93</v>
      </c>
      <c r="T1492" s="42" t="str">
        <f>VLOOKUP(Tabla1[[#This Row],[AREA]],Hoja1!A:B,2,FALSE)</f>
        <v>04. Hacienda, personal y modernización administrativa</v>
      </c>
      <c r="U1492" s="45" t="s">
        <v>209</v>
      </c>
      <c r="V1492" s="42" t="str">
        <f>VLOOKUP(Tabla1[[#This Row],[PROGRAMA]],Hoja1!A:B,2,FALSE)</f>
        <v>9204. Tecnologías de la información y comunicación</v>
      </c>
      <c r="W1492" s="45">
        <v>64</v>
      </c>
      <c r="X1492" s="45">
        <v>641</v>
      </c>
    </row>
    <row r="1493" spans="1:24" x14ac:dyDescent="0.25">
      <c r="A1493" s="33">
        <v>220240057829</v>
      </c>
      <c r="B1493" s="56" t="s">
        <v>349</v>
      </c>
      <c r="C1493" s="34">
        <v>45723</v>
      </c>
      <c r="D1493" s="33">
        <v>22024008166</v>
      </c>
      <c r="E1493" s="56" t="s">
        <v>1189</v>
      </c>
      <c r="F1493" s="35">
        <v>2193.13</v>
      </c>
      <c r="G1493" s="56" t="s">
        <v>1163</v>
      </c>
      <c r="H1493" s="56" t="s">
        <v>1164</v>
      </c>
      <c r="I1493" s="33">
        <v>220</v>
      </c>
      <c r="J1493" s="56" t="s">
        <v>499</v>
      </c>
      <c r="K1493" s="56" t="s">
        <v>499</v>
      </c>
      <c r="L1493" s="56" t="s">
        <v>357</v>
      </c>
      <c r="M1493" s="56" t="s">
        <v>458</v>
      </c>
      <c r="N1493" s="56" t="s">
        <v>429</v>
      </c>
      <c r="O1493" s="32" t="s">
        <v>310</v>
      </c>
      <c r="P1493" s="32" t="s">
        <v>265</v>
      </c>
      <c r="Q1493" s="45">
        <v>6</v>
      </c>
      <c r="R1493" s="32" t="s">
        <v>255</v>
      </c>
      <c r="S1493" s="45" t="s">
        <v>94</v>
      </c>
      <c r="T1493" s="42" t="str">
        <f>VLOOKUP(Tabla1[[#This Row],[AREA]],Hoja1!A:B,2,FALSE)</f>
        <v>06. Educación y cultura</v>
      </c>
      <c r="U1493" s="45">
        <v>3341</v>
      </c>
      <c r="V1493" s="42" t="str">
        <f>VLOOKUP(Tabla1[[#This Row],[PROGRAMA]],Hoja1!A:B,2,FALSE)</f>
        <v>3341. Coordinación de políticas culturales</v>
      </c>
      <c r="W1493" s="45">
        <v>63</v>
      </c>
      <c r="X1493" s="45">
        <v>632</v>
      </c>
    </row>
    <row r="1494" spans="1:24" x14ac:dyDescent="0.25">
      <c r="A1494" s="33">
        <v>220249000438</v>
      </c>
      <c r="B1494" s="56" t="s">
        <v>349</v>
      </c>
      <c r="C1494" s="34">
        <v>45658</v>
      </c>
      <c r="D1494" s="33">
        <v>22025001912</v>
      </c>
      <c r="E1494" s="56" t="s">
        <v>1277</v>
      </c>
      <c r="F1494" s="35">
        <v>81208.639999999999</v>
      </c>
      <c r="G1494" s="56" t="s">
        <v>710</v>
      </c>
      <c r="H1494" s="56" t="s">
        <v>1684</v>
      </c>
      <c r="I1494" s="33">
        <v>220</v>
      </c>
      <c r="J1494" s="56" t="s">
        <v>352</v>
      </c>
      <c r="K1494" s="56" t="s">
        <v>352</v>
      </c>
      <c r="L1494" s="56" t="s">
        <v>367</v>
      </c>
      <c r="M1494" s="56" t="s">
        <v>354</v>
      </c>
      <c r="N1494" s="56" t="s">
        <v>380</v>
      </c>
      <c r="O1494" s="32" t="s">
        <v>305</v>
      </c>
      <c r="P1494" s="32" t="s">
        <v>265</v>
      </c>
      <c r="Q1494" s="45" t="s">
        <v>926</v>
      </c>
      <c r="R1494" s="32" t="s">
        <v>255</v>
      </c>
      <c r="S1494" s="45" t="s">
        <v>93</v>
      </c>
      <c r="T1494" s="42" t="str">
        <f>VLOOKUP(Tabla1[[#This Row],[AREA]],Hoja1!A:B,2,FALSE)</f>
        <v>04. Hacienda, personal y modernización administrativa</v>
      </c>
      <c r="U1494" s="45" t="s">
        <v>209</v>
      </c>
      <c r="V1494" s="42" t="str">
        <f>VLOOKUP(Tabla1[[#This Row],[PROGRAMA]],Hoja1!A:B,2,FALSE)</f>
        <v>9204. Tecnologías de la información y comunicación</v>
      </c>
      <c r="W1494" s="45">
        <v>64</v>
      </c>
      <c r="X1494" s="45">
        <v>641</v>
      </c>
    </row>
    <row r="1495" spans="1:24" x14ac:dyDescent="0.25">
      <c r="A1495" s="33">
        <v>220240053275</v>
      </c>
      <c r="B1495" s="56" t="s">
        <v>349</v>
      </c>
      <c r="C1495" s="34">
        <v>45729</v>
      </c>
      <c r="D1495" s="33">
        <v>22024003751</v>
      </c>
      <c r="E1495" s="56" t="s">
        <v>1492</v>
      </c>
      <c r="F1495" s="35">
        <v>79346.960000000006</v>
      </c>
      <c r="G1495" s="56" t="s">
        <v>530</v>
      </c>
      <c r="H1495" s="56" t="s">
        <v>1078</v>
      </c>
      <c r="I1495" s="33">
        <v>220</v>
      </c>
      <c r="J1495" s="56" t="s">
        <v>356</v>
      </c>
      <c r="K1495" s="56" t="s">
        <v>356</v>
      </c>
      <c r="L1495" s="56" t="s">
        <v>357</v>
      </c>
      <c r="M1495" s="56" t="s">
        <v>354</v>
      </c>
      <c r="N1495" s="56" t="s">
        <v>380</v>
      </c>
      <c r="O1495" s="32" t="s">
        <v>305</v>
      </c>
      <c r="P1495" s="32" t="s">
        <v>265</v>
      </c>
      <c r="Q1495" s="45">
        <v>6</v>
      </c>
      <c r="R1495" s="32" t="s">
        <v>255</v>
      </c>
      <c r="S1495" s="45" t="s">
        <v>290</v>
      </c>
      <c r="T1495" s="42" t="str">
        <f>VLOOKUP(Tabla1[[#This Row],[AREA]],Hoja1!A:B,2,FALSE)</f>
        <v>05. Comercio, mercados y consumo</v>
      </c>
      <c r="U1495" s="45">
        <v>4312</v>
      </c>
      <c r="V1495" s="42" t="str">
        <f>VLOOKUP(Tabla1[[#This Row],[PROGRAMA]],Hoja1!A:B,2,FALSE)</f>
        <v>4312. Mercados</v>
      </c>
      <c r="W1495" s="45">
        <v>62</v>
      </c>
      <c r="X1495" s="45">
        <v>623</v>
      </c>
    </row>
    <row r="1496" spans="1:24" x14ac:dyDescent="0.25">
      <c r="A1496" s="33">
        <v>220249000147</v>
      </c>
      <c r="B1496" s="56" t="s">
        <v>349</v>
      </c>
      <c r="C1496" s="34">
        <v>45658</v>
      </c>
      <c r="D1496" s="33">
        <v>22025002243</v>
      </c>
      <c r="E1496" s="56" t="s">
        <v>1277</v>
      </c>
      <c r="F1496" s="35">
        <v>75240.820000000007</v>
      </c>
      <c r="G1496" s="56" t="s">
        <v>36</v>
      </c>
      <c r="H1496" s="56" t="s">
        <v>978</v>
      </c>
      <c r="I1496" s="33">
        <v>220</v>
      </c>
      <c r="J1496" s="56" t="s">
        <v>641</v>
      </c>
      <c r="K1496" s="56" t="s">
        <v>641</v>
      </c>
      <c r="L1496" s="56" t="s">
        <v>367</v>
      </c>
      <c r="M1496" s="56" t="s">
        <v>354</v>
      </c>
      <c r="N1496" s="56" t="s">
        <v>355</v>
      </c>
      <c r="O1496" s="32" t="s">
        <v>305</v>
      </c>
      <c r="P1496" s="32" t="s">
        <v>265</v>
      </c>
      <c r="Q1496" s="45" t="s">
        <v>926</v>
      </c>
      <c r="R1496" s="32" t="s">
        <v>255</v>
      </c>
      <c r="S1496" s="45" t="s">
        <v>93</v>
      </c>
      <c r="T1496" s="42" t="str">
        <f>VLOOKUP(Tabla1[[#This Row],[AREA]],Hoja1!A:B,2,FALSE)</f>
        <v>04. Hacienda, personal y modernización administrativa</v>
      </c>
      <c r="U1496" s="45" t="s">
        <v>209</v>
      </c>
      <c r="V1496" s="42" t="str">
        <f>VLOOKUP(Tabla1[[#This Row],[PROGRAMA]],Hoja1!A:B,2,FALSE)</f>
        <v>9204. Tecnologías de la información y comunicación</v>
      </c>
      <c r="W1496" s="45">
        <v>64</v>
      </c>
      <c r="X1496" s="45">
        <v>641</v>
      </c>
    </row>
    <row r="1497" spans="1:24" x14ac:dyDescent="0.25">
      <c r="A1497" s="33">
        <v>220250005671</v>
      </c>
      <c r="B1497" s="56" t="s">
        <v>349</v>
      </c>
      <c r="C1497" s="34">
        <v>45742</v>
      </c>
      <c r="D1497" s="33">
        <v>22025002950</v>
      </c>
      <c r="E1497" s="56" t="s">
        <v>1344</v>
      </c>
      <c r="F1497" s="35">
        <v>2103.71</v>
      </c>
      <c r="G1497" s="56" t="s">
        <v>1143</v>
      </c>
      <c r="H1497" s="56" t="s">
        <v>1701</v>
      </c>
      <c r="I1497" s="33">
        <v>220</v>
      </c>
      <c r="J1497" s="56" t="s">
        <v>545</v>
      </c>
      <c r="K1497" s="56" t="s">
        <v>356</v>
      </c>
      <c r="L1497" s="56" t="s">
        <v>367</v>
      </c>
      <c r="M1497" s="56" t="s">
        <v>458</v>
      </c>
      <c r="N1497" s="56" t="s">
        <v>429</v>
      </c>
      <c r="O1497" s="32" t="s">
        <v>310</v>
      </c>
      <c r="P1497" s="32" t="s">
        <v>265</v>
      </c>
      <c r="Q1497" s="45" t="s">
        <v>926</v>
      </c>
      <c r="R1497" s="32" t="s">
        <v>255</v>
      </c>
      <c r="S1497" s="45" t="s">
        <v>94</v>
      </c>
      <c r="T1497" s="42" t="str">
        <f>VLOOKUP(Tabla1[[#This Row],[AREA]],Hoja1!A:B,2,FALSE)</f>
        <v>06. Educación y cultura</v>
      </c>
      <c r="U1497" s="45" t="s">
        <v>170</v>
      </c>
      <c r="V1497" s="42" t="str">
        <f>VLOOKUP(Tabla1[[#This Row],[PROGRAMA]],Hoja1!A:B,2,FALSE)</f>
        <v>3232. Conservación y mantenimiento centros educación infantil y primaria</v>
      </c>
      <c r="W1497" s="45">
        <v>63</v>
      </c>
      <c r="X1497" s="45">
        <v>632</v>
      </c>
    </row>
    <row r="1498" spans="1:24" x14ac:dyDescent="0.25">
      <c r="A1498" s="33">
        <v>220239000246</v>
      </c>
      <c r="B1498" s="56" t="s">
        <v>349</v>
      </c>
      <c r="C1498" s="34">
        <v>45658</v>
      </c>
      <c r="D1498" s="33">
        <v>22025001638</v>
      </c>
      <c r="E1498" s="56" t="s">
        <v>1718</v>
      </c>
      <c r="F1498" s="35">
        <v>74873.62</v>
      </c>
      <c r="G1498" s="56" t="s">
        <v>434</v>
      </c>
      <c r="H1498" s="56" t="s">
        <v>865</v>
      </c>
      <c r="I1498" s="33">
        <v>220</v>
      </c>
      <c r="J1498" s="56" t="s">
        <v>435</v>
      </c>
      <c r="K1498" s="56" t="s">
        <v>436</v>
      </c>
      <c r="L1498" s="56" t="s">
        <v>367</v>
      </c>
      <c r="M1498" s="56" t="s">
        <v>354</v>
      </c>
      <c r="N1498" s="56" t="s">
        <v>355</v>
      </c>
      <c r="O1498" s="32" t="s">
        <v>305</v>
      </c>
      <c r="P1498" s="32" t="s">
        <v>265</v>
      </c>
      <c r="Q1498" s="45" t="s">
        <v>926</v>
      </c>
      <c r="R1498" s="32" t="s">
        <v>255</v>
      </c>
      <c r="S1498" s="45" t="s">
        <v>291</v>
      </c>
      <c r="T1498" s="42" t="str">
        <f>VLOOKUP(Tabla1[[#This Row],[AREA]],Hoja1!A:B,2,FALSE)</f>
        <v>11. Salud pública y seguridad ciudadana</v>
      </c>
      <c r="U1498" s="45" t="s">
        <v>129</v>
      </c>
      <c r="V1498" s="42" t="str">
        <f>VLOOKUP(Tabla1[[#This Row],[PROGRAMA]],Hoja1!A:B,2,FALSE)</f>
        <v>1321. Policía municipal</v>
      </c>
      <c r="W1498" s="45">
        <v>64</v>
      </c>
      <c r="X1498" s="45">
        <v>641</v>
      </c>
    </row>
    <row r="1499" spans="1:24" x14ac:dyDescent="0.25">
      <c r="A1499" s="33">
        <v>220239000555</v>
      </c>
      <c r="B1499" s="56" t="s">
        <v>349</v>
      </c>
      <c r="C1499" s="34">
        <v>45658</v>
      </c>
      <c r="D1499" s="33">
        <v>22025001718</v>
      </c>
      <c r="E1499" s="56" t="s">
        <v>1277</v>
      </c>
      <c r="F1499" s="35">
        <v>72931.09</v>
      </c>
      <c r="G1499" s="56" t="s">
        <v>328</v>
      </c>
      <c r="H1499" s="56" t="s">
        <v>764</v>
      </c>
      <c r="I1499" s="33">
        <v>220</v>
      </c>
      <c r="J1499" s="56" t="s">
        <v>352</v>
      </c>
      <c r="K1499" s="56" t="s">
        <v>352</v>
      </c>
      <c r="L1499" s="56" t="s">
        <v>357</v>
      </c>
      <c r="M1499" s="56" t="s">
        <v>354</v>
      </c>
      <c r="N1499" s="56" t="s">
        <v>355</v>
      </c>
      <c r="O1499" s="32" t="s">
        <v>305</v>
      </c>
      <c r="P1499" s="32" t="s">
        <v>265</v>
      </c>
      <c r="Q1499" s="45" t="s">
        <v>926</v>
      </c>
      <c r="R1499" s="32" t="s">
        <v>255</v>
      </c>
      <c r="S1499" s="45" t="s">
        <v>93</v>
      </c>
      <c r="T1499" s="42" t="str">
        <f>VLOOKUP(Tabla1[[#This Row],[AREA]],Hoja1!A:B,2,FALSE)</f>
        <v>04. Hacienda, personal y modernización administrativa</v>
      </c>
      <c r="U1499" s="45" t="s">
        <v>209</v>
      </c>
      <c r="V1499" s="42" t="str">
        <f>VLOOKUP(Tabla1[[#This Row],[PROGRAMA]],Hoja1!A:B,2,FALSE)</f>
        <v>9204. Tecnologías de la información y comunicación</v>
      </c>
      <c r="W1499" s="45">
        <v>64</v>
      </c>
      <c r="X1499" s="45">
        <v>641</v>
      </c>
    </row>
    <row r="1500" spans="1:24" x14ac:dyDescent="0.25">
      <c r="A1500" s="33">
        <v>220249000125</v>
      </c>
      <c r="B1500" s="56" t="s">
        <v>349</v>
      </c>
      <c r="C1500" s="34">
        <v>45658</v>
      </c>
      <c r="D1500" s="33">
        <v>22025002241</v>
      </c>
      <c r="E1500" s="56" t="s">
        <v>1277</v>
      </c>
      <c r="F1500" s="35">
        <v>66550</v>
      </c>
      <c r="G1500" s="56" t="s">
        <v>521</v>
      </c>
      <c r="H1500" s="56" t="s">
        <v>1723</v>
      </c>
      <c r="I1500" s="33">
        <v>220</v>
      </c>
      <c r="J1500" s="56" t="s">
        <v>352</v>
      </c>
      <c r="K1500" s="56" t="s">
        <v>352</v>
      </c>
      <c r="L1500" s="56" t="s">
        <v>367</v>
      </c>
      <c r="M1500" s="56" t="s">
        <v>354</v>
      </c>
      <c r="N1500" s="56" t="s">
        <v>355</v>
      </c>
      <c r="O1500" s="32" t="s">
        <v>305</v>
      </c>
      <c r="P1500" s="32" t="s">
        <v>265</v>
      </c>
      <c r="Q1500" s="45" t="s">
        <v>926</v>
      </c>
      <c r="R1500" s="32" t="s">
        <v>255</v>
      </c>
      <c r="S1500" s="45" t="s">
        <v>93</v>
      </c>
      <c r="T1500" s="42" t="str">
        <f>VLOOKUP(Tabla1[[#This Row],[AREA]],Hoja1!A:B,2,FALSE)</f>
        <v>04. Hacienda, personal y modernización administrativa</v>
      </c>
      <c r="U1500" s="45" t="s">
        <v>209</v>
      </c>
      <c r="V1500" s="42" t="str">
        <f>VLOOKUP(Tabla1[[#This Row],[PROGRAMA]],Hoja1!A:B,2,FALSE)</f>
        <v>9204. Tecnologías de la información y comunicación</v>
      </c>
      <c r="W1500" s="45">
        <v>64</v>
      </c>
      <c r="X1500" s="45">
        <v>641</v>
      </c>
    </row>
    <row r="1501" spans="1:24" x14ac:dyDescent="0.25">
      <c r="A1501" s="33">
        <v>220249000996</v>
      </c>
      <c r="B1501" s="56" t="s">
        <v>349</v>
      </c>
      <c r="C1501" s="34">
        <v>45658</v>
      </c>
      <c r="D1501" s="33">
        <v>22025002186</v>
      </c>
      <c r="E1501" s="56" t="s">
        <v>1735</v>
      </c>
      <c r="F1501" s="35">
        <v>212499.6</v>
      </c>
      <c r="G1501" s="56" t="s">
        <v>413</v>
      </c>
      <c r="H1501" s="56" t="s">
        <v>1736</v>
      </c>
      <c r="I1501" s="33">
        <v>220</v>
      </c>
      <c r="J1501" s="56" t="s">
        <v>352</v>
      </c>
      <c r="K1501" s="56" t="s">
        <v>352</v>
      </c>
      <c r="L1501" s="56" t="s">
        <v>357</v>
      </c>
      <c r="M1501" s="56" t="s">
        <v>354</v>
      </c>
      <c r="N1501" s="56" t="s">
        <v>355</v>
      </c>
      <c r="O1501" s="32" t="s">
        <v>305</v>
      </c>
      <c r="P1501" s="32" t="s">
        <v>265</v>
      </c>
      <c r="Q1501" s="45" t="s">
        <v>926</v>
      </c>
      <c r="R1501" s="32" t="s">
        <v>255</v>
      </c>
      <c r="S1501" s="45" t="s">
        <v>95</v>
      </c>
      <c r="T1501" s="42" t="str">
        <f>VLOOKUP(Tabla1[[#This Row],[AREA]],Hoja1!A:B,2,FALSE)</f>
        <v>07. Medio ambiente</v>
      </c>
      <c r="U1501" s="45" t="s">
        <v>149</v>
      </c>
      <c r="V1501" s="42" t="str">
        <f>VLOOKUP(Tabla1[[#This Row],[PROGRAMA]],Hoja1!A:B,2,FALSE)</f>
        <v>1711. Parques y jardines</v>
      </c>
      <c r="W1501" s="45">
        <v>61</v>
      </c>
      <c r="X1501" s="45">
        <v>619</v>
      </c>
    </row>
    <row r="1502" spans="1:24" x14ac:dyDescent="0.25">
      <c r="A1502" s="33">
        <v>220249000293</v>
      </c>
      <c r="B1502" s="56" t="s">
        <v>349</v>
      </c>
      <c r="C1502" s="34">
        <v>45658</v>
      </c>
      <c r="D1502" s="33">
        <v>22025002982</v>
      </c>
      <c r="E1502" s="56" t="s">
        <v>1644</v>
      </c>
      <c r="F1502" s="35">
        <v>62906.559999999998</v>
      </c>
      <c r="G1502" s="56" t="s">
        <v>1017</v>
      </c>
      <c r="H1502" s="56" t="s">
        <v>1018</v>
      </c>
      <c r="I1502" s="33">
        <v>220</v>
      </c>
      <c r="J1502" s="56" t="s">
        <v>427</v>
      </c>
      <c r="K1502" s="56" t="s">
        <v>427</v>
      </c>
      <c r="L1502" s="56" t="s">
        <v>357</v>
      </c>
      <c r="M1502" s="56" t="s">
        <v>354</v>
      </c>
      <c r="N1502" s="56" t="s">
        <v>355</v>
      </c>
      <c r="O1502" s="32" t="s">
        <v>305</v>
      </c>
      <c r="P1502" s="32" t="s">
        <v>265</v>
      </c>
      <c r="Q1502" s="45">
        <v>6</v>
      </c>
      <c r="R1502" s="32" t="s">
        <v>255</v>
      </c>
      <c r="S1502" s="45" t="s">
        <v>97</v>
      </c>
      <c r="T1502" s="42" t="str">
        <f>VLOOKUP(Tabla1[[#This Row],[AREA]],Hoja1!A:B,2,FALSE)</f>
        <v>09. Turismo, eventos y marca ciudad</v>
      </c>
      <c r="U1502" s="45">
        <v>4321</v>
      </c>
      <c r="V1502" s="42" t="str">
        <f>VLOOKUP(Tabla1[[#This Row],[PROGRAMA]],Hoja1!A:B,2,FALSE)</f>
        <v>4321. Turismo</v>
      </c>
      <c r="W1502" s="45">
        <v>64</v>
      </c>
      <c r="X1502" s="45">
        <v>640</v>
      </c>
    </row>
    <row r="1503" spans="1:24" x14ac:dyDescent="0.25">
      <c r="A1503" s="33">
        <v>220249000114</v>
      </c>
      <c r="B1503" s="56" t="s">
        <v>349</v>
      </c>
      <c r="C1503" s="34">
        <v>45658</v>
      </c>
      <c r="D1503" s="33">
        <v>22025001863</v>
      </c>
      <c r="E1503" s="56" t="s">
        <v>1277</v>
      </c>
      <c r="F1503" s="35">
        <v>62776.94</v>
      </c>
      <c r="G1503" s="56" t="s">
        <v>444</v>
      </c>
      <c r="H1503" s="56" t="s">
        <v>993</v>
      </c>
      <c r="I1503" s="33">
        <v>220</v>
      </c>
      <c r="J1503" s="56" t="s">
        <v>395</v>
      </c>
      <c r="K1503" s="56" t="s">
        <v>395</v>
      </c>
      <c r="L1503" s="56" t="s">
        <v>357</v>
      </c>
      <c r="M1503" s="56" t="s">
        <v>354</v>
      </c>
      <c r="N1503" s="56" t="s">
        <v>355</v>
      </c>
      <c r="O1503" s="32" t="s">
        <v>305</v>
      </c>
      <c r="P1503" s="32" t="s">
        <v>265</v>
      </c>
      <c r="Q1503" s="45" t="s">
        <v>926</v>
      </c>
      <c r="R1503" s="32" t="s">
        <v>255</v>
      </c>
      <c r="S1503" s="45" t="s">
        <v>93</v>
      </c>
      <c r="T1503" s="42" t="str">
        <f>VLOOKUP(Tabla1[[#This Row],[AREA]],Hoja1!A:B,2,FALSE)</f>
        <v>04. Hacienda, personal y modernización administrativa</v>
      </c>
      <c r="U1503" s="45" t="s">
        <v>209</v>
      </c>
      <c r="V1503" s="42" t="str">
        <f>VLOOKUP(Tabla1[[#This Row],[PROGRAMA]],Hoja1!A:B,2,FALSE)</f>
        <v>9204. Tecnologías de la información y comunicación</v>
      </c>
      <c r="W1503" s="45">
        <v>64</v>
      </c>
      <c r="X1503" s="45">
        <v>641</v>
      </c>
    </row>
    <row r="1504" spans="1:24" x14ac:dyDescent="0.25">
      <c r="A1504" s="33">
        <v>220240061945</v>
      </c>
      <c r="B1504" s="56" t="s">
        <v>349</v>
      </c>
      <c r="C1504" s="34">
        <v>45729</v>
      </c>
      <c r="D1504" s="33">
        <v>22024006138</v>
      </c>
      <c r="E1504" s="56" t="s">
        <v>1539</v>
      </c>
      <c r="F1504" s="35">
        <v>57897.62</v>
      </c>
      <c r="G1504" s="56" t="s">
        <v>1754</v>
      </c>
      <c r="H1504" s="56" t="s">
        <v>1755</v>
      </c>
      <c r="I1504" s="33">
        <v>220</v>
      </c>
      <c r="J1504" s="56" t="s">
        <v>518</v>
      </c>
      <c r="K1504" s="56" t="s">
        <v>356</v>
      </c>
      <c r="L1504" s="56" t="s">
        <v>367</v>
      </c>
      <c r="M1504" s="56" t="s">
        <v>354</v>
      </c>
      <c r="N1504" s="56" t="s">
        <v>355</v>
      </c>
      <c r="O1504" s="32" t="s">
        <v>305</v>
      </c>
      <c r="P1504" s="32" t="s">
        <v>265</v>
      </c>
      <c r="Q1504" s="45">
        <v>6</v>
      </c>
      <c r="R1504" s="32" t="s">
        <v>255</v>
      </c>
      <c r="S1504" s="45" t="s">
        <v>290</v>
      </c>
      <c r="T1504" s="42" t="str">
        <f>VLOOKUP(Tabla1[[#This Row],[AREA]],Hoja1!A:B,2,FALSE)</f>
        <v>05. Comercio, mercados y consumo</v>
      </c>
      <c r="U1504" s="45">
        <v>4314</v>
      </c>
      <c r="V1504" s="42" t="str">
        <f>VLOOKUP(Tabla1[[#This Row],[PROGRAMA]],Hoja1!A:B,2,FALSE)</f>
        <v>4314. Actuaciones en materia de comercio minorista</v>
      </c>
      <c r="W1504" s="45">
        <v>63</v>
      </c>
      <c r="X1504" s="45">
        <v>635</v>
      </c>
    </row>
    <row r="1505" spans="1:24" x14ac:dyDescent="0.25">
      <c r="A1505" s="33">
        <v>220229000430</v>
      </c>
      <c r="B1505" s="56" t="s">
        <v>349</v>
      </c>
      <c r="C1505" s="34">
        <v>45658</v>
      </c>
      <c r="D1505" s="33">
        <v>22025001580</v>
      </c>
      <c r="E1505" s="56" t="s">
        <v>1277</v>
      </c>
      <c r="F1505" s="35">
        <v>57054.55</v>
      </c>
      <c r="G1505" s="56" t="s">
        <v>1564</v>
      </c>
      <c r="H1505" s="56" t="s">
        <v>445</v>
      </c>
      <c r="I1505" s="33">
        <v>220</v>
      </c>
      <c r="J1505" s="56" t="s">
        <v>1565</v>
      </c>
      <c r="K1505" s="56" t="s">
        <v>1566</v>
      </c>
      <c r="L1505" s="56" t="s">
        <v>357</v>
      </c>
      <c r="M1505" s="56" t="s">
        <v>354</v>
      </c>
      <c r="N1505" s="56" t="s">
        <v>355</v>
      </c>
      <c r="O1505" s="32" t="s">
        <v>305</v>
      </c>
      <c r="P1505" s="32" t="s">
        <v>265</v>
      </c>
      <c r="Q1505" s="45" t="s">
        <v>926</v>
      </c>
      <c r="R1505" s="32" t="s">
        <v>255</v>
      </c>
      <c r="S1505" s="45" t="s">
        <v>93</v>
      </c>
      <c r="T1505" s="42" t="str">
        <f>VLOOKUP(Tabla1[[#This Row],[AREA]],Hoja1!A:B,2,FALSE)</f>
        <v>04. Hacienda, personal y modernización administrativa</v>
      </c>
      <c r="U1505" s="45" t="s">
        <v>209</v>
      </c>
      <c r="V1505" s="42" t="str">
        <f>VLOOKUP(Tabla1[[#This Row],[PROGRAMA]],Hoja1!A:B,2,FALSE)</f>
        <v>9204. Tecnologías de la información y comunicación</v>
      </c>
      <c r="W1505" s="45">
        <v>64</v>
      </c>
      <c r="X1505" s="45">
        <v>641</v>
      </c>
    </row>
    <row r="1506" spans="1:24" x14ac:dyDescent="0.25">
      <c r="A1506" s="33">
        <v>220229000428</v>
      </c>
      <c r="B1506" s="56" t="s">
        <v>349</v>
      </c>
      <c r="C1506" s="34">
        <v>45658</v>
      </c>
      <c r="D1506" s="33">
        <v>22025001578</v>
      </c>
      <c r="E1506" s="56" t="s">
        <v>1277</v>
      </c>
      <c r="F1506" s="35">
        <v>56546.11</v>
      </c>
      <c r="G1506" s="56" t="s">
        <v>1564</v>
      </c>
      <c r="H1506" s="56" t="s">
        <v>447</v>
      </c>
      <c r="I1506" s="33">
        <v>220</v>
      </c>
      <c r="J1506" s="56" t="s">
        <v>1565</v>
      </c>
      <c r="K1506" s="56" t="s">
        <v>1566</v>
      </c>
      <c r="L1506" s="56" t="s">
        <v>357</v>
      </c>
      <c r="M1506" s="56" t="s">
        <v>354</v>
      </c>
      <c r="N1506" s="56" t="s">
        <v>355</v>
      </c>
      <c r="O1506" s="32" t="s">
        <v>305</v>
      </c>
      <c r="P1506" s="32" t="s">
        <v>265</v>
      </c>
      <c r="Q1506" s="45" t="s">
        <v>926</v>
      </c>
      <c r="R1506" s="32" t="s">
        <v>255</v>
      </c>
      <c r="S1506" s="45" t="s">
        <v>93</v>
      </c>
      <c r="T1506" s="42" t="str">
        <f>VLOOKUP(Tabla1[[#This Row],[AREA]],Hoja1!A:B,2,FALSE)</f>
        <v>04. Hacienda, personal y modernización administrativa</v>
      </c>
      <c r="U1506" s="45" t="s">
        <v>209</v>
      </c>
      <c r="V1506" s="42" t="str">
        <f>VLOOKUP(Tabla1[[#This Row],[PROGRAMA]],Hoja1!A:B,2,FALSE)</f>
        <v>9204. Tecnologías de la información y comunicación</v>
      </c>
      <c r="W1506" s="45">
        <v>64</v>
      </c>
      <c r="X1506" s="45">
        <v>641</v>
      </c>
    </row>
    <row r="1507" spans="1:24" x14ac:dyDescent="0.25">
      <c r="A1507" s="33">
        <v>220240061946</v>
      </c>
      <c r="B1507" s="56" t="s">
        <v>349</v>
      </c>
      <c r="C1507" s="34">
        <v>45729</v>
      </c>
      <c r="D1507" s="33">
        <v>22024006180</v>
      </c>
      <c r="E1507" s="56" t="s">
        <v>1759</v>
      </c>
      <c r="F1507" s="35">
        <v>54773.61</v>
      </c>
      <c r="G1507" s="56" t="s">
        <v>1754</v>
      </c>
      <c r="H1507" s="56" t="s">
        <v>1760</v>
      </c>
      <c r="I1507" s="33">
        <v>220</v>
      </c>
      <c r="J1507" s="56" t="s">
        <v>518</v>
      </c>
      <c r="K1507" s="56" t="s">
        <v>356</v>
      </c>
      <c r="L1507" s="56" t="s">
        <v>367</v>
      </c>
      <c r="M1507" s="56" t="s">
        <v>354</v>
      </c>
      <c r="N1507" s="56" t="s">
        <v>355</v>
      </c>
      <c r="O1507" s="32" t="s">
        <v>305</v>
      </c>
      <c r="P1507" s="32" t="s">
        <v>265</v>
      </c>
      <c r="Q1507" s="45">
        <v>6</v>
      </c>
      <c r="R1507" s="32" t="s">
        <v>255</v>
      </c>
      <c r="S1507" s="45" t="s">
        <v>290</v>
      </c>
      <c r="T1507" s="42" t="str">
        <f>VLOOKUP(Tabla1[[#This Row],[AREA]],Hoja1!A:B,2,FALSE)</f>
        <v>05. Comercio, mercados y consumo</v>
      </c>
      <c r="U1507" s="45">
        <v>4314</v>
      </c>
      <c r="V1507" s="42" t="str">
        <f>VLOOKUP(Tabla1[[#This Row],[PROGRAMA]],Hoja1!A:B,2,FALSE)</f>
        <v>4314. Actuaciones en materia de comercio minorista</v>
      </c>
      <c r="W1507" s="45">
        <v>60</v>
      </c>
      <c r="X1507" s="45">
        <v>609</v>
      </c>
    </row>
    <row r="1508" spans="1:24" x14ac:dyDescent="0.25">
      <c r="A1508" s="33">
        <v>220240068763</v>
      </c>
      <c r="B1508" s="56" t="s">
        <v>349</v>
      </c>
      <c r="C1508" s="34">
        <v>45729</v>
      </c>
      <c r="D1508" s="33">
        <v>22024006472</v>
      </c>
      <c r="E1508" s="56" t="s">
        <v>1539</v>
      </c>
      <c r="F1508" s="35">
        <v>52471.55</v>
      </c>
      <c r="G1508" s="56" t="s">
        <v>1096</v>
      </c>
      <c r="H1508" s="56" t="s">
        <v>1101</v>
      </c>
      <c r="I1508" s="33">
        <v>220</v>
      </c>
      <c r="J1508" s="56" t="s">
        <v>1098</v>
      </c>
      <c r="K1508" s="56" t="s">
        <v>436</v>
      </c>
      <c r="L1508" s="56" t="s">
        <v>367</v>
      </c>
      <c r="M1508" s="56" t="s">
        <v>354</v>
      </c>
      <c r="N1508" s="56" t="s">
        <v>355</v>
      </c>
      <c r="O1508" s="32" t="s">
        <v>305</v>
      </c>
      <c r="P1508" s="32" t="s">
        <v>265</v>
      </c>
      <c r="Q1508" s="45">
        <v>6</v>
      </c>
      <c r="R1508" s="32" t="s">
        <v>255</v>
      </c>
      <c r="S1508" s="45" t="s">
        <v>290</v>
      </c>
      <c r="T1508" s="42" t="str">
        <f>VLOOKUP(Tabla1[[#This Row],[AREA]],Hoja1!A:B,2,FALSE)</f>
        <v>05. Comercio, mercados y consumo</v>
      </c>
      <c r="U1508" s="45">
        <v>4314</v>
      </c>
      <c r="V1508" s="42" t="str">
        <f>VLOOKUP(Tabla1[[#This Row],[PROGRAMA]],Hoja1!A:B,2,FALSE)</f>
        <v>4314. Actuaciones en materia de comercio minorista</v>
      </c>
      <c r="W1508" s="45">
        <v>63</v>
      </c>
      <c r="X1508" s="45">
        <v>635</v>
      </c>
    </row>
    <row r="1509" spans="1:24" x14ac:dyDescent="0.25">
      <c r="A1509" s="33">
        <v>220239000448</v>
      </c>
      <c r="B1509" s="56" t="s">
        <v>349</v>
      </c>
      <c r="C1509" s="34">
        <v>45658</v>
      </c>
      <c r="D1509" s="33">
        <v>22025001672</v>
      </c>
      <c r="E1509" s="56" t="s">
        <v>1445</v>
      </c>
      <c r="F1509" s="35">
        <v>52102.6</v>
      </c>
      <c r="G1509" s="56" t="s">
        <v>702</v>
      </c>
      <c r="H1509" s="56" t="s">
        <v>1771</v>
      </c>
      <c r="I1509" s="33">
        <v>220</v>
      </c>
      <c r="J1509" s="56" t="s">
        <v>625</v>
      </c>
      <c r="K1509" s="56" t="s">
        <v>625</v>
      </c>
      <c r="L1509" s="56" t="s">
        <v>420</v>
      </c>
      <c r="M1509" s="56" t="s">
        <v>354</v>
      </c>
      <c r="N1509" s="56" t="s">
        <v>355</v>
      </c>
      <c r="O1509" s="32" t="s">
        <v>305</v>
      </c>
      <c r="P1509" s="32" t="s">
        <v>265</v>
      </c>
      <c r="Q1509" s="45" t="s">
        <v>926</v>
      </c>
      <c r="R1509" s="32" t="s">
        <v>255</v>
      </c>
      <c r="S1509" s="45" t="s">
        <v>291</v>
      </c>
      <c r="T1509" s="42" t="str">
        <f>VLOOKUP(Tabla1[[#This Row],[AREA]],Hoja1!A:B,2,FALSE)</f>
        <v>11. Salud pública y seguridad ciudadana</v>
      </c>
      <c r="U1509" s="45" t="s">
        <v>129</v>
      </c>
      <c r="V1509" s="42" t="str">
        <f>VLOOKUP(Tabla1[[#This Row],[PROGRAMA]],Hoja1!A:B,2,FALSE)</f>
        <v>1321. Policía municipal</v>
      </c>
      <c r="W1509" s="45">
        <v>62</v>
      </c>
      <c r="X1509" s="45">
        <v>626</v>
      </c>
    </row>
    <row r="1510" spans="1:24" x14ac:dyDescent="0.25">
      <c r="A1510" s="33">
        <v>220239000449</v>
      </c>
      <c r="B1510" s="56" t="s">
        <v>349</v>
      </c>
      <c r="C1510" s="34">
        <v>45658</v>
      </c>
      <c r="D1510" s="33">
        <v>22025001673</v>
      </c>
      <c r="E1510" s="56" t="s">
        <v>1772</v>
      </c>
      <c r="F1510" s="35">
        <v>52102.6</v>
      </c>
      <c r="G1510" s="56" t="s">
        <v>702</v>
      </c>
      <c r="H1510" s="56" t="s">
        <v>766</v>
      </c>
      <c r="I1510" s="33">
        <v>220</v>
      </c>
      <c r="J1510" s="56" t="s">
        <v>625</v>
      </c>
      <c r="K1510" s="56" t="s">
        <v>625</v>
      </c>
      <c r="L1510" s="56" t="s">
        <v>357</v>
      </c>
      <c r="M1510" s="56" t="s">
        <v>354</v>
      </c>
      <c r="N1510" s="56" t="s">
        <v>355</v>
      </c>
      <c r="O1510" s="32" t="s">
        <v>305</v>
      </c>
      <c r="P1510" s="32" t="s">
        <v>265</v>
      </c>
      <c r="Q1510" s="45" t="s">
        <v>926</v>
      </c>
      <c r="R1510" s="32" t="s">
        <v>255</v>
      </c>
      <c r="S1510" s="45" t="s">
        <v>291</v>
      </c>
      <c r="T1510" s="42" t="str">
        <f>VLOOKUP(Tabla1[[#This Row],[AREA]],Hoja1!A:B,2,FALSE)</f>
        <v>11. Salud pública y seguridad ciudadana</v>
      </c>
      <c r="U1510" s="45" t="s">
        <v>135</v>
      </c>
      <c r="V1510" s="42" t="str">
        <f>VLOOKUP(Tabla1[[#This Row],[PROGRAMA]],Hoja1!A:B,2,FALSE)</f>
        <v>1361. Prevención y extinción de incencios</v>
      </c>
      <c r="W1510" s="45">
        <v>62</v>
      </c>
      <c r="X1510" s="45">
        <v>626</v>
      </c>
    </row>
    <row r="1511" spans="1:24" x14ac:dyDescent="0.25">
      <c r="A1511" s="33">
        <v>220249000145</v>
      </c>
      <c r="B1511" s="56" t="s">
        <v>349</v>
      </c>
      <c r="C1511" s="34">
        <v>45658</v>
      </c>
      <c r="D1511" s="33">
        <v>22025002242</v>
      </c>
      <c r="E1511" s="56" t="s">
        <v>1644</v>
      </c>
      <c r="F1511" s="35">
        <v>52069.15</v>
      </c>
      <c r="G1511" s="56" t="s">
        <v>977</v>
      </c>
      <c r="H1511" s="56" t="s">
        <v>1773</v>
      </c>
      <c r="I1511" s="33">
        <v>220</v>
      </c>
      <c r="J1511" s="56" t="s">
        <v>427</v>
      </c>
      <c r="K1511" s="56" t="s">
        <v>427</v>
      </c>
      <c r="L1511" s="56" t="s">
        <v>357</v>
      </c>
      <c r="M1511" s="56" t="s">
        <v>354</v>
      </c>
      <c r="N1511" s="56" t="s">
        <v>355</v>
      </c>
      <c r="O1511" s="32" t="s">
        <v>305</v>
      </c>
      <c r="P1511" s="32" t="s">
        <v>265</v>
      </c>
      <c r="Q1511" s="45">
        <v>6</v>
      </c>
      <c r="R1511" s="32" t="s">
        <v>255</v>
      </c>
      <c r="S1511" s="45" t="s">
        <v>97</v>
      </c>
      <c r="T1511" s="42" t="str">
        <f>VLOOKUP(Tabla1[[#This Row],[AREA]],Hoja1!A:B,2,FALSE)</f>
        <v>09. Turismo, eventos y marca ciudad</v>
      </c>
      <c r="U1511" s="45">
        <v>4321</v>
      </c>
      <c r="V1511" s="42" t="str">
        <f>VLOOKUP(Tabla1[[#This Row],[PROGRAMA]],Hoja1!A:B,2,FALSE)</f>
        <v>4321. Turismo</v>
      </c>
      <c r="W1511" s="45">
        <v>64</v>
      </c>
      <c r="X1511" s="45">
        <v>640</v>
      </c>
    </row>
    <row r="1512" spans="1:24" x14ac:dyDescent="0.25">
      <c r="A1512" s="33">
        <v>220250007319</v>
      </c>
      <c r="B1512" s="56" t="s">
        <v>349</v>
      </c>
      <c r="C1512" s="34">
        <v>45747</v>
      </c>
      <c r="D1512" s="33">
        <v>22025003352</v>
      </c>
      <c r="E1512" s="56" t="s">
        <v>1578</v>
      </c>
      <c r="F1512" s="35">
        <v>1698.11</v>
      </c>
      <c r="G1512" s="56" t="s">
        <v>665</v>
      </c>
      <c r="H1512" s="56" t="s">
        <v>1774</v>
      </c>
      <c r="I1512" s="33">
        <v>220</v>
      </c>
      <c r="J1512" s="56" t="s">
        <v>356</v>
      </c>
      <c r="K1512" s="56" t="s">
        <v>356</v>
      </c>
      <c r="L1512" s="56" t="s">
        <v>367</v>
      </c>
      <c r="M1512" s="56" t="s">
        <v>458</v>
      </c>
      <c r="N1512" s="56" t="s">
        <v>429</v>
      </c>
      <c r="O1512" s="32" t="s">
        <v>310</v>
      </c>
      <c r="P1512" s="32" t="s">
        <v>265</v>
      </c>
      <c r="Q1512" s="45" t="s">
        <v>926</v>
      </c>
      <c r="R1512" s="32" t="s">
        <v>255</v>
      </c>
      <c r="S1512" s="45" t="s">
        <v>93</v>
      </c>
      <c r="T1512" s="42" t="str">
        <f>VLOOKUP(Tabla1[[#This Row],[AREA]],Hoja1!A:B,2,FALSE)</f>
        <v>04. Hacienda, personal y modernización administrativa</v>
      </c>
      <c r="U1512" s="45" t="s">
        <v>209</v>
      </c>
      <c r="V1512" s="42" t="str">
        <f>VLOOKUP(Tabla1[[#This Row],[PROGRAMA]],Hoja1!A:B,2,FALSE)</f>
        <v>9204. Tecnologías de la información y comunicación</v>
      </c>
      <c r="W1512" s="45">
        <v>62</v>
      </c>
      <c r="X1512" s="45">
        <v>626</v>
      </c>
    </row>
    <row r="1513" spans="1:24" x14ac:dyDescent="0.25">
      <c r="A1513" s="33">
        <v>220249001033</v>
      </c>
      <c r="B1513" s="56" t="s">
        <v>349</v>
      </c>
      <c r="C1513" s="34">
        <v>45658</v>
      </c>
      <c r="D1513" s="33">
        <v>22025002213</v>
      </c>
      <c r="E1513" s="56" t="s">
        <v>1793</v>
      </c>
      <c r="F1513" s="35">
        <v>51280.85</v>
      </c>
      <c r="G1513" s="56" t="s">
        <v>579</v>
      </c>
      <c r="H1513" s="56" t="s">
        <v>1794</v>
      </c>
      <c r="I1513" s="33">
        <v>220</v>
      </c>
      <c r="J1513" s="56" t="s">
        <v>525</v>
      </c>
      <c r="K1513" s="56" t="s">
        <v>356</v>
      </c>
      <c r="L1513" s="56" t="s">
        <v>357</v>
      </c>
      <c r="M1513" s="56" t="s">
        <v>354</v>
      </c>
      <c r="N1513" s="56" t="s">
        <v>355</v>
      </c>
      <c r="O1513" s="32" t="s">
        <v>305</v>
      </c>
      <c r="P1513" s="32" t="s">
        <v>265</v>
      </c>
      <c r="Q1513" s="45" t="s">
        <v>926</v>
      </c>
      <c r="R1513" s="32" t="s">
        <v>255</v>
      </c>
      <c r="S1513" s="45" t="s">
        <v>98</v>
      </c>
      <c r="T1513" s="42" t="str">
        <f>VLOOKUP(Tabla1[[#This Row],[AREA]],Hoja1!A:B,2,FALSE)</f>
        <v>10. Personas mayores, familia y servicios sociales</v>
      </c>
      <c r="U1513" s="45" t="s">
        <v>155</v>
      </c>
      <c r="V1513" s="42" t="str">
        <f>VLOOKUP(Tabla1[[#This Row],[PROGRAMA]],Hoja1!A:B,2,FALSE)</f>
        <v>2312. Iniciativas sociales</v>
      </c>
      <c r="W1513" s="45">
        <v>63</v>
      </c>
      <c r="X1513" s="45">
        <v>632</v>
      </c>
    </row>
    <row r="1514" spans="1:24" x14ac:dyDescent="0.25">
      <c r="A1514" s="33">
        <v>220250003027</v>
      </c>
      <c r="B1514" s="56" t="s">
        <v>349</v>
      </c>
      <c r="C1514" s="34">
        <v>45726</v>
      </c>
      <c r="D1514" s="33">
        <v>22025002429</v>
      </c>
      <c r="E1514" s="56" t="s">
        <v>1277</v>
      </c>
      <c r="F1514" s="35">
        <v>51167.03</v>
      </c>
      <c r="G1514" s="56" t="s">
        <v>438</v>
      </c>
      <c r="H1514" s="56" t="s">
        <v>1795</v>
      </c>
      <c r="I1514" s="33">
        <v>220</v>
      </c>
      <c r="J1514" s="56" t="s">
        <v>352</v>
      </c>
      <c r="K1514" s="56" t="s">
        <v>352</v>
      </c>
      <c r="L1514" s="56" t="s">
        <v>357</v>
      </c>
      <c r="M1514" s="56" t="s">
        <v>354</v>
      </c>
      <c r="N1514" s="56" t="s">
        <v>355</v>
      </c>
      <c r="O1514" s="32" t="s">
        <v>305</v>
      </c>
      <c r="P1514" s="32" t="s">
        <v>265</v>
      </c>
      <c r="Q1514" s="45" t="s">
        <v>926</v>
      </c>
      <c r="R1514" s="32" t="s">
        <v>255</v>
      </c>
      <c r="S1514" s="45" t="s">
        <v>93</v>
      </c>
      <c r="T1514" s="42" t="str">
        <f>VLOOKUP(Tabla1[[#This Row],[AREA]],Hoja1!A:B,2,FALSE)</f>
        <v>04. Hacienda, personal y modernización administrativa</v>
      </c>
      <c r="U1514" s="45" t="s">
        <v>209</v>
      </c>
      <c r="V1514" s="42" t="str">
        <f>VLOOKUP(Tabla1[[#This Row],[PROGRAMA]],Hoja1!A:B,2,FALSE)</f>
        <v>9204. Tecnologías de la información y comunicación</v>
      </c>
      <c r="W1514" s="45">
        <v>64</v>
      </c>
      <c r="X1514" s="45">
        <v>641</v>
      </c>
    </row>
    <row r="1515" spans="1:24" x14ac:dyDescent="0.25">
      <c r="A1515" s="33">
        <v>220250005694</v>
      </c>
      <c r="B1515" s="56" t="s">
        <v>349</v>
      </c>
      <c r="C1515" s="34">
        <v>45742</v>
      </c>
      <c r="D1515" s="33">
        <v>22025002704</v>
      </c>
      <c r="E1515" s="56" t="s">
        <v>1796</v>
      </c>
      <c r="F1515" s="35">
        <v>1664.96</v>
      </c>
      <c r="G1515" s="56" t="s">
        <v>334</v>
      </c>
      <c r="H1515" s="56" t="s">
        <v>1797</v>
      </c>
      <c r="I1515" s="33">
        <v>220</v>
      </c>
      <c r="J1515" s="56" t="s">
        <v>356</v>
      </c>
      <c r="K1515" s="56" t="s">
        <v>356</v>
      </c>
      <c r="L1515" s="56" t="s">
        <v>367</v>
      </c>
      <c r="M1515" s="56" t="s">
        <v>458</v>
      </c>
      <c r="N1515" s="56" t="s">
        <v>429</v>
      </c>
      <c r="O1515" s="32" t="s">
        <v>310</v>
      </c>
      <c r="P1515" s="32" t="s">
        <v>265</v>
      </c>
      <c r="Q1515" s="45" t="s">
        <v>926</v>
      </c>
      <c r="R1515" s="32" t="s">
        <v>255</v>
      </c>
      <c r="S1515" s="45" t="s">
        <v>92</v>
      </c>
      <c r="T1515" s="42" t="str">
        <f>VLOOKUP(Tabla1[[#This Row],[AREA]],Hoja1!A:B,2,FALSE)</f>
        <v>03. Participación ciudadana y deportes</v>
      </c>
      <c r="U1515" s="45" t="s">
        <v>215</v>
      </c>
      <c r="V1515" s="42" t="str">
        <f>VLOOKUP(Tabla1[[#This Row],[PROGRAMA]],Hoja1!A:B,2,FALSE)</f>
        <v>9241. Participación ciudadana</v>
      </c>
      <c r="W1515" s="45">
        <v>62</v>
      </c>
      <c r="X1515" s="45">
        <v>625</v>
      </c>
    </row>
    <row r="1516" spans="1:24" x14ac:dyDescent="0.25">
      <c r="A1516" s="33">
        <v>220249000441</v>
      </c>
      <c r="B1516" s="56" t="s">
        <v>349</v>
      </c>
      <c r="C1516" s="34">
        <v>45658</v>
      </c>
      <c r="D1516" s="33">
        <v>22025001915</v>
      </c>
      <c r="E1516" s="56" t="s">
        <v>1169</v>
      </c>
      <c r="F1516" s="35">
        <v>1656.99</v>
      </c>
      <c r="G1516" s="56" t="s">
        <v>340</v>
      </c>
      <c r="H1516" s="56" t="s">
        <v>1053</v>
      </c>
      <c r="I1516" s="33">
        <v>220</v>
      </c>
      <c r="J1516" s="56" t="s">
        <v>452</v>
      </c>
      <c r="K1516" s="56" t="s">
        <v>452</v>
      </c>
      <c r="L1516" s="56" t="s">
        <v>358</v>
      </c>
      <c r="M1516" s="56" t="s">
        <v>354</v>
      </c>
      <c r="N1516" s="56" t="s">
        <v>355</v>
      </c>
      <c r="O1516" s="32" t="s">
        <v>309</v>
      </c>
      <c r="P1516" s="32" t="s">
        <v>265</v>
      </c>
      <c r="Q1516" s="45" t="s">
        <v>926</v>
      </c>
      <c r="R1516" s="32" t="s">
        <v>255</v>
      </c>
      <c r="S1516" s="45" t="s">
        <v>96</v>
      </c>
      <c r="T1516" s="42" t="str">
        <f>VLOOKUP(Tabla1[[#This Row],[AREA]],Hoja1!A:B,2,FALSE)</f>
        <v>08. Tráfico y movilidad</v>
      </c>
      <c r="U1516" s="45" t="s">
        <v>140</v>
      </c>
      <c r="V1516" s="42" t="str">
        <f>VLOOKUP(Tabla1[[#This Row],[PROGRAMA]],Hoja1!A:B,2,FALSE)</f>
        <v>1532. Pavimentación vias públicas y otros servicios urbanísticos</v>
      </c>
      <c r="W1516" s="45">
        <v>61</v>
      </c>
      <c r="X1516" s="45">
        <v>619</v>
      </c>
    </row>
    <row r="1517" spans="1:24" x14ac:dyDescent="0.25">
      <c r="A1517" s="33">
        <v>220249000442</v>
      </c>
      <c r="B1517" s="56" t="s">
        <v>349</v>
      </c>
      <c r="C1517" s="34">
        <v>45658</v>
      </c>
      <c r="D1517" s="33">
        <v>22025001916</v>
      </c>
      <c r="E1517" s="56" t="s">
        <v>1169</v>
      </c>
      <c r="F1517" s="35">
        <v>45375</v>
      </c>
      <c r="G1517" s="56" t="s">
        <v>316</v>
      </c>
      <c r="H1517" s="56" t="s">
        <v>1831</v>
      </c>
      <c r="I1517" s="33">
        <v>220</v>
      </c>
      <c r="J1517" s="56" t="s">
        <v>356</v>
      </c>
      <c r="K1517" s="56" t="s">
        <v>356</v>
      </c>
      <c r="L1517" s="56" t="s">
        <v>357</v>
      </c>
      <c r="M1517" s="56" t="s">
        <v>354</v>
      </c>
      <c r="N1517" s="56" t="s">
        <v>355</v>
      </c>
      <c r="O1517" s="32" t="s">
        <v>305</v>
      </c>
      <c r="P1517" s="32" t="s">
        <v>265</v>
      </c>
      <c r="Q1517" s="45" t="s">
        <v>926</v>
      </c>
      <c r="R1517" s="32" t="s">
        <v>255</v>
      </c>
      <c r="S1517" s="45" t="s">
        <v>96</v>
      </c>
      <c r="T1517" s="42" t="str">
        <f>VLOOKUP(Tabla1[[#This Row],[AREA]],Hoja1!A:B,2,FALSE)</f>
        <v>08. Tráfico y movilidad</v>
      </c>
      <c r="U1517" s="45" t="s">
        <v>140</v>
      </c>
      <c r="V1517" s="42" t="str">
        <f>VLOOKUP(Tabla1[[#This Row],[PROGRAMA]],Hoja1!A:B,2,FALSE)</f>
        <v>1532. Pavimentación vias públicas y otros servicios urbanísticos</v>
      </c>
      <c r="W1517" s="45">
        <v>61</v>
      </c>
      <c r="X1517" s="45">
        <v>619</v>
      </c>
    </row>
    <row r="1518" spans="1:24" x14ac:dyDescent="0.25">
      <c r="A1518" s="33">
        <v>220239000942</v>
      </c>
      <c r="B1518" s="56" t="s">
        <v>349</v>
      </c>
      <c r="C1518" s="34">
        <v>45658</v>
      </c>
      <c r="D1518" s="33">
        <v>22025001761</v>
      </c>
      <c r="E1518" s="56" t="s">
        <v>1315</v>
      </c>
      <c r="F1518" s="35">
        <v>45144.06</v>
      </c>
      <c r="G1518" s="56" t="s">
        <v>748</v>
      </c>
      <c r="H1518" s="56" t="s">
        <v>1834</v>
      </c>
      <c r="I1518" s="33">
        <v>220</v>
      </c>
      <c r="J1518" s="56" t="s">
        <v>411</v>
      </c>
      <c r="K1518" s="56" t="s">
        <v>411</v>
      </c>
      <c r="L1518" s="56" t="s">
        <v>358</v>
      </c>
      <c r="M1518" s="56" t="s">
        <v>354</v>
      </c>
      <c r="N1518" s="56" t="s">
        <v>355</v>
      </c>
      <c r="O1518" s="32" t="s">
        <v>305</v>
      </c>
      <c r="P1518" s="32" t="s">
        <v>265</v>
      </c>
      <c r="Q1518" s="45">
        <v>6</v>
      </c>
      <c r="R1518" s="32" t="s">
        <v>255</v>
      </c>
      <c r="S1518" s="45" t="s">
        <v>95</v>
      </c>
      <c r="T1518" s="42" t="str">
        <f>VLOOKUP(Tabla1[[#This Row],[AREA]],Hoja1!A:B,2,FALSE)</f>
        <v>07. Medio ambiente</v>
      </c>
      <c r="U1518" s="45">
        <v>1711</v>
      </c>
      <c r="V1518" s="42" t="str">
        <f>VLOOKUP(Tabla1[[#This Row],[PROGRAMA]],Hoja1!A:B,2,FALSE)</f>
        <v>1711. Parques y jardines</v>
      </c>
      <c r="W1518" s="45">
        <v>61</v>
      </c>
      <c r="X1518" s="45">
        <v>610</v>
      </c>
    </row>
    <row r="1519" spans="1:24" x14ac:dyDescent="0.25">
      <c r="A1519" s="33">
        <v>220249000160</v>
      </c>
      <c r="B1519" s="56" t="s">
        <v>349</v>
      </c>
      <c r="C1519" s="34">
        <v>45658</v>
      </c>
      <c r="D1519" s="33">
        <v>22025002918</v>
      </c>
      <c r="E1519" s="56" t="s">
        <v>1841</v>
      </c>
      <c r="F1519" s="35">
        <v>1547.19</v>
      </c>
      <c r="G1519" s="56" t="s">
        <v>270</v>
      </c>
      <c r="H1519" s="56" t="s">
        <v>967</v>
      </c>
      <c r="I1519" s="33">
        <v>220</v>
      </c>
      <c r="J1519" s="56" t="s">
        <v>356</v>
      </c>
      <c r="K1519" s="56" t="s">
        <v>356</v>
      </c>
      <c r="L1519" s="56" t="s">
        <v>357</v>
      </c>
      <c r="M1519" s="56" t="s">
        <v>458</v>
      </c>
      <c r="N1519" s="56" t="s">
        <v>429</v>
      </c>
      <c r="O1519" s="32" t="s">
        <v>310</v>
      </c>
      <c r="P1519" s="32" t="s">
        <v>265</v>
      </c>
      <c r="Q1519" s="45">
        <v>6</v>
      </c>
      <c r="R1519" s="32" t="s">
        <v>255</v>
      </c>
      <c r="S1519" s="45" t="s">
        <v>96</v>
      </c>
      <c r="T1519" s="42" t="str">
        <f>VLOOKUP(Tabla1[[#This Row],[AREA]],Hoja1!A:B,2,FALSE)</f>
        <v>08. Tráfico y movilidad</v>
      </c>
      <c r="U1519" s="45">
        <v>1532</v>
      </c>
      <c r="V1519" s="42" t="str">
        <f>VLOOKUP(Tabla1[[#This Row],[PROGRAMA]],Hoja1!A:B,2,FALSE)</f>
        <v>1532. Pavimentación vias públicas y otros servicios urbanísticos</v>
      </c>
      <c r="W1519" s="45">
        <v>60</v>
      </c>
      <c r="X1519" s="45">
        <v>609</v>
      </c>
    </row>
    <row r="1520" spans="1:24" x14ac:dyDescent="0.25">
      <c r="A1520" s="33">
        <v>220249000594</v>
      </c>
      <c r="B1520" s="56" t="s">
        <v>349</v>
      </c>
      <c r="C1520" s="34">
        <v>45658</v>
      </c>
      <c r="D1520" s="33">
        <v>22025001976</v>
      </c>
      <c r="E1520" s="56" t="s">
        <v>1180</v>
      </c>
      <c r="F1520" s="35">
        <v>1472.92</v>
      </c>
      <c r="G1520" s="56" t="s">
        <v>340</v>
      </c>
      <c r="H1520" s="56" t="s">
        <v>1857</v>
      </c>
      <c r="I1520" s="33">
        <v>220</v>
      </c>
      <c r="J1520" s="56" t="s">
        <v>452</v>
      </c>
      <c r="K1520" s="56" t="s">
        <v>452</v>
      </c>
      <c r="L1520" s="56" t="s">
        <v>357</v>
      </c>
      <c r="M1520" s="56" t="s">
        <v>354</v>
      </c>
      <c r="N1520" s="56" t="s">
        <v>355</v>
      </c>
      <c r="O1520" s="32" t="s">
        <v>309</v>
      </c>
      <c r="P1520" s="32" t="s">
        <v>265</v>
      </c>
      <c r="Q1520" s="45" t="s">
        <v>926</v>
      </c>
      <c r="R1520" s="32" t="s">
        <v>255</v>
      </c>
      <c r="S1520" s="45" t="s">
        <v>91</v>
      </c>
      <c r="T1520" s="42" t="str">
        <f>VLOOKUP(Tabla1[[#This Row],[AREA]],Hoja1!A:B,2,FALSE)</f>
        <v>02. Urbanismo y vivienda</v>
      </c>
      <c r="U1520" s="45" t="s">
        <v>138</v>
      </c>
      <c r="V1520" s="42" t="str">
        <f>VLOOKUP(Tabla1[[#This Row],[PROGRAMA]],Hoja1!A:B,2,FALSE)</f>
        <v>1511. Planficación y gestión del urbanismo</v>
      </c>
      <c r="W1520" s="45">
        <v>61</v>
      </c>
      <c r="X1520" s="45">
        <v>619</v>
      </c>
    </row>
    <row r="1521" spans="1:24" x14ac:dyDescent="0.25">
      <c r="A1521" s="33">
        <v>220240030542</v>
      </c>
      <c r="B1521" s="56" t="s">
        <v>349</v>
      </c>
      <c r="C1521" s="34">
        <v>45723</v>
      </c>
      <c r="D1521" s="33">
        <v>22024002832</v>
      </c>
      <c r="E1521" s="56" t="s">
        <v>1189</v>
      </c>
      <c r="F1521" s="35">
        <v>15730</v>
      </c>
      <c r="G1521" s="56" t="s">
        <v>859</v>
      </c>
      <c r="H1521" s="56" t="s">
        <v>1038</v>
      </c>
      <c r="I1521" s="33">
        <v>220</v>
      </c>
      <c r="J1521" s="56" t="s">
        <v>356</v>
      </c>
      <c r="K1521" s="56" t="s">
        <v>356</v>
      </c>
      <c r="L1521" s="56" t="s">
        <v>357</v>
      </c>
      <c r="M1521" s="56" t="s">
        <v>428</v>
      </c>
      <c r="N1521" s="56" t="s">
        <v>429</v>
      </c>
      <c r="O1521" s="32" t="s">
        <v>307</v>
      </c>
      <c r="P1521" s="32" t="s">
        <v>265</v>
      </c>
      <c r="Q1521" s="45">
        <v>6</v>
      </c>
      <c r="R1521" s="32" t="s">
        <v>255</v>
      </c>
      <c r="S1521" s="45" t="s">
        <v>94</v>
      </c>
      <c r="T1521" s="42" t="str">
        <f>VLOOKUP(Tabla1[[#This Row],[AREA]],Hoja1!A:B,2,FALSE)</f>
        <v>06. Educación y cultura</v>
      </c>
      <c r="U1521" s="45">
        <v>3341</v>
      </c>
      <c r="V1521" s="42" t="str">
        <f>VLOOKUP(Tabla1[[#This Row],[PROGRAMA]],Hoja1!A:B,2,FALSE)</f>
        <v>3341. Coordinación de políticas culturales</v>
      </c>
      <c r="W1521" s="45">
        <v>63</v>
      </c>
      <c r="X1521" s="45">
        <v>632</v>
      </c>
    </row>
    <row r="1522" spans="1:24" x14ac:dyDescent="0.25">
      <c r="A1522" s="33">
        <v>220249000220</v>
      </c>
      <c r="B1522" s="56" t="s">
        <v>349</v>
      </c>
      <c r="C1522" s="34">
        <v>45658</v>
      </c>
      <c r="D1522" s="33">
        <v>22025001884</v>
      </c>
      <c r="E1522" s="56" t="s">
        <v>1267</v>
      </c>
      <c r="F1522" s="35">
        <v>44756.61</v>
      </c>
      <c r="G1522" s="56" t="s">
        <v>421</v>
      </c>
      <c r="H1522" s="56" t="s">
        <v>1875</v>
      </c>
      <c r="I1522" s="33">
        <v>220</v>
      </c>
      <c r="J1522" s="56" t="s">
        <v>352</v>
      </c>
      <c r="K1522" s="56" t="s">
        <v>352</v>
      </c>
      <c r="L1522" s="56" t="s">
        <v>357</v>
      </c>
      <c r="M1522" s="56" t="s">
        <v>354</v>
      </c>
      <c r="N1522" s="56" t="s">
        <v>355</v>
      </c>
      <c r="O1522" s="32" t="s">
        <v>305</v>
      </c>
      <c r="P1522" s="32" t="s">
        <v>265</v>
      </c>
      <c r="Q1522" s="45" t="s">
        <v>926</v>
      </c>
      <c r="R1522" s="32" t="s">
        <v>255</v>
      </c>
      <c r="S1522" s="45" t="s">
        <v>96</v>
      </c>
      <c r="T1522" s="42" t="str">
        <f>VLOOKUP(Tabla1[[#This Row],[AREA]],Hoja1!A:B,2,FALSE)</f>
        <v>08. Tráfico y movilidad</v>
      </c>
      <c r="U1522" s="45" t="s">
        <v>146</v>
      </c>
      <c r="V1522" s="42" t="str">
        <f>VLOOKUP(Tabla1[[#This Row],[PROGRAMA]],Hoja1!A:B,2,FALSE)</f>
        <v>1651. Alumbrado público</v>
      </c>
      <c r="W1522" s="45">
        <v>61</v>
      </c>
      <c r="X1522" s="45">
        <v>619</v>
      </c>
    </row>
    <row r="1523" spans="1:24" x14ac:dyDescent="0.25">
      <c r="A1523" s="33">
        <v>220229000431</v>
      </c>
      <c r="B1523" s="56" t="s">
        <v>349</v>
      </c>
      <c r="C1523" s="34">
        <v>45658</v>
      </c>
      <c r="D1523" s="33">
        <v>22025001581</v>
      </c>
      <c r="E1523" s="56" t="s">
        <v>1277</v>
      </c>
      <c r="F1523" s="35">
        <v>43597.13</v>
      </c>
      <c r="G1523" s="56" t="s">
        <v>1564</v>
      </c>
      <c r="H1523" s="56" t="s">
        <v>457</v>
      </c>
      <c r="I1523" s="33">
        <v>220</v>
      </c>
      <c r="J1523" s="56" t="s">
        <v>1565</v>
      </c>
      <c r="K1523" s="56" t="s">
        <v>1566</v>
      </c>
      <c r="L1523" s="56" t="s">
        <v>357</v>
      </c>
      <c r="M1523" s="56" t="s">
        <v>354</v>
      </c>
      <c r="N1523" s="56" t="s">
        <v>355</v>
      </c>
      <c r="O1523" s="32" t="s">
        <v>305</v>
      </c>
      <c r="P1523" s="32" t="s">
        <v>265</v>
      </c>
      <c r="Q1523" s="45" t="s">
        <v>926</v>
      </c>
      <c r="R1523" s="32" t="s">
        <v>255</v>
      </c>
      <c r="S1523" s="45" t="s">
        <v>93</v>
      </c>
      <c r="T1523" s="42" t="str">
        <f>VLOOKUP(Tabla1[[#This Row],[AREA]],Hoja1!A:B,2,FALSE)</f>
        <v>04. Hacienda, personal y modernización administrativa</v>
      </c>
      <c r="U1523" s="45" t="s">
        <v>209</v>
      </c>
      <c r="V1523" s="42" t="str">
        <f>VLOOKUP(Tabla1[[#This Row],[PROGRAMA]],Hoja1!A:B,2,FALSE)</f>
        <v>9204. Tecnologías de la información y comunicación</v>
      </c>
      <c r="W1523" s="45">
        <v>64</v>
      </c>
      <c r="X1523" s="45">
        <v>641</v>
      </c>
    </row>
    <row r="1524" spans="1:24" x14ac:dyDescent="0.25">
      <c r="A1524" s="33">
        <v>220229000256</v>
      </c>
      <c r="B1524" s="56" t="s">
        <v>349</v>
      </c>
      <c r="C1524" s="34">
        <v>45658</v>
      </c>
      <c r="D1524" s="33">
        <v>22025001571</v>
      </c>
      <c r="E1524" s="56" t="s">
        <v>1331</v>
      </c>
      <c r="F1524" s="35">
        <v>40526.81</v>
      </c>
      <c r="G1524" s="56" t="s">
        <v>506</v>
      </c>
      <c r="H1524" s="56" t="s">
        <v>507</v>
      </c>
      <c r="I1524" s="33">
        <v>220</v>
      </c>
      <c r="J1524" s="56" t="s">
        <v>356</v>
      </c>
      <c r="K1524" s="56" t="s">
        <v>356</v>
      </c>
      <c r="L1524" s="56" t="s">
        <v>357</v>
      </c>
      <c r="M1524" s="56" t="s">
        <v>354</v>
      </c>
      <c r="N1524" s="56" t="s">
        <v>355</v>
      </c>
      <c r="O1524" s="32" t="s">
        <v>305</v>
      </c>
      <c r="P1524" s="32" t="s">
        <v>265</v>
      </c>
      <c r="Q1524" s="45" t="s">
        <v>926</v>
      </c>
      <c r="R1524" s="32" t="s">
        <v>255</v>
      </c>
      <c r="S1524" s="45" t="s">
        <v>93</v>
      </c>
      <c r="T1524" s="42" t="str">
        <f>VLOOKUP(Tabla1[[#This Row],[AREA]],Hoja1!A:B,2,FALSE)</f>
        <v>04. Hacienda, personal y modernización administrativa</v>
      </c>
      <c r="U1524" s="45" t="s">
        <v>209</v>
      </c>
      <c r="V1524" s="42" t="str">
        <f>VLOOKUP(Tabla1[[#This Row],[PROGRAMA]],Hoja1!A:B,2,FALSE)</f>
        <v>9204. Tecnologías de la información y comunicación</v>
      </c>
      <c r="W1524" s="45">
        <v>63</v>
      </c>
      <c r="X1524" s="45">
        <v>636</v>
      </c>
    </row>
    <row r="1525" spans="1:24" x14ac:dyDescent="0.25">
      <c r="A1525" s="33">
        <v>220229000429</v>
      </c>
      <c r="B1525" s="56" t="s">
        <v>349</v>
      </c>
      <c r="C1525" s="34">
        <v>45658</v>
      </c>
      <c r="D1525" s="33">
        <v>22025001579</v>
      </c>
      <c r="E1525" s="56" t="s">
        <v>1277</v>
      </c>
      <c r="F1525" s="35">
        <v>35446.5</v>
      </c>
      <c r="G1525" s="56" t="s">
        <v>1564</v>
      </c>
      <c r="H1525" s="56" t="s">
        <v>464</v>
      </c>
      <c r="I1525" s="33">
        <v>220</v>
      </c>
      <c r="J1525" s="56" t="s">
        <v>1565</v>
      </c>
      <c r="K1525" s="56" t="s">
        <v>1566</v>
      </c>
      <c r="L1525" s="56" t="s">
        <v>357</v>
      </c>
      <c r="M1525" s="56" t="s">
        <v>354</v>
      </c>
      <c r="N1525" s="56" t="s">
        <v>355</v>
      </c>
      <c r="O1525" s="32" t="s">
        <v>305</v>
      </c>
      <c r="P1525" s="32" t="s">
        <v>265</v>
      </c>
      <c r="Q1525" s="45" t="s">
        <v>926</v>
      </c>
      <c r="R1525" s="32" t="s">
        <v>255</v>
      </c>
      <c r="S1525" s="45" t="s">
        <v>93</v>
      </c>
      <c r="T1525" s="42" t="str">
        <f>VLOOKUP(Tabla1[[#This Row],[AREA]],Hoja1!A:B,2,FALSE)</f>
        <v>04. Hacienda, personal y modernización administrativa</v>
      </c>
      <c r="U1525" s="45" t="s">
        <v>209</v>
      </c>
      <c r="V1525" s="42" t="str">
        <f>VLOOKUP(Tabla1[[#This Row],[PROGRAMA]],Hoja1!A:B,2,FALSE)</f>
        <v>9204. Tecnologías de la información y comunicación</v>
      </c>
      <c r="W1525" s="45">
        <v>64</v>
      </c>
      <c r="X1525" s="45">
        <v>641</v>
      </c>
    </row>
    <row r="1526" spans="1:24" x14ac:dyDescent="0.25">
      <c r="A1526" s="33">
        <v>220229000255</v>
      </c>
      <c r="B1526" s="56" t="s">
        <v>349</v>
      </c>
      <c r="C1526" s="34">
        <v>45658</v>
      </c>
      <c r="D1526" s="33">
        <v>22025001570</v>
      </c>
      <c r="E1526" s="56" t="s">
        <v>1894</v>
      </c>
      <c r="F1526" s="35">
        <v>35000</v>
      </c>
      <c r="G1526" s="56" t="s">
        <v>465</v>
      </c>
      <c r="H1526" s="56" t="s">
        <v>466</v>
      </c>
      <c r="I1526" s="33">
        <v>220</v>
      </c>
      <c r="J1526" s="56" t="s">
        <v>467</v>
      </c>
      <c r="K1526" s="56" t="s">
        <v>468</v>
      </c>
      <c r="L1526" s="56" t="s">
        <v>367</v>
      </c>
      <c r="M1526" s="56" t="s">
        <v>354</v>
      </c>
      <c r="N1526" s="56" t="s">
        <v>355</v>
      </c>
      <c r="O1526" s="32" t="s">
        <v>305</v>
      </c>
      <c r="P1526" s="32" t="s">
        <v>265</v>
      </c>
      <c r="Q1526" s="45" t="s">
        <v>926</v>
      </c>
      <c r="R1526" s="32" t="s">
        <v>255</v>
      </c>
      <c r="S1526" s="45" t="s">
        <v>291</v>
      </c>
      <c r="T1526" s="42" t="str">
        <f>VLOOKUP(Tabla1[[#This Row],[AREA]],Hoja1!A:B,2,FALSE)</f>
        <v>11. Salud pública y seguridad ciudadana</v>
      </c>
      <c r="U1526" s="45" t="s">
        <v>129</v>
      </c>
      <c r="V1526" s="42" t="str">
        <f>VLOOKUP(Tabla1[[#This Row],[PROGRAMA]],Hoja1!A:B,2,FALSE)</f>
        <v>1321. Policía municipal</v>
      </c>
      <c r="W1526" s="45">
        <v>62</v>
      </c>
      <c r="X1526" s="45">
        <v>629</v>
      </c>
    </row>
    <row r="1527" spans="1:24" x14ac:dyDescent="0.25">
      <c r="A1527" s="33">
        <v>220239000626</v>
      </c>
      <c r="B1527" s="56" t="s">
        <v>349</v>
      </c>
      <c r="C1527" s="34">
        <v>45658</v>
      </c>
      <c r="D1527" s="33">
        <v>22025001724</v>
      </c>
      <c r="E1527" s="56" t="s">
        <v>1277</v>
      </c>
      <c r="F1527" s="35">
        <v>34136.04</v>
      </c>
      <c r="G1527" s="56" t="s">
        <v>471</v>
      </c>
      <c r="H1527" s="56" t="s">
        <v>794</v>
      </c>
      <c r="I1527" s="33">
        <v>220</v>
      </c>
      <c r="J1527" s="56" t="s">
        <v>472</v>
      </c>
      <c r="K1527" s="56" t="s">
        <v>395</v>
      </c>
      <c r="L1527" s="56" t="s">
        <v>357</v>
      </c>
      <c r="M1527" s="56" t="s">
        <v>354</v>
      </c>
      <c r="N1527" s="56" t="s">
        <v>355</v>
      </c>
      <c r="O1527" s="32" t="s">
        <v>305</v>
      </c>
      <c r="P1527" s="32" t="s">
        <v>265</v>
      </c>
      <c r="Q1527" s="45" t="s">
        <v>926</v>
      </c>
      <c r="R1527" s="32" t="s">
        <v>255</v>
      </c>
      <c r="S1527" s="45" t="s">
        <v>93</v>
      </c>
      <c r="T1527" s="42" t="str">
        <f>VLOOKUP(Tabla1[[#This Row],[AREA]],Hoja1!A:B,2,FALSE)</f>
        <v>04. Hacienda, personal y modernización administrativa</v>
      </c>
      <c r="U1527" s="45" t="s">
        <v>209</v>
      </c>
      <c r="V1527" s="42" t="str">
        <f>VLOOKUP(Tabla1[[#This Row],[PROGRAMA]],Hoja1!A:B,2,FALSE)</f>
        <v>9204. Tecnologías de la información y comunicación</v>
      </c>
      <c r="W1527" s="45">
        <v>64</v>
      </c>
      <c r="X1527" s="45">
        <v>641</v>
      </c>
    </row>
    <row r="1528" spans="1:24" x14ac:dyDescent="0.25">
      <c r="A1528" s="33">
        <v>220249000492</v>
      </c>
      <c r="B1528" s="56" t="s">
        <v>349</v>
      </c>
      <c r="C1528" s="34">
        <v>45658</v>
      </c>
      <c r="D1528" s="33">
        <v>22025001935</v>
      </c>
      <c r="E1528" s="56" t="s">
        <v>1171</v>
      </c>
      <c r="F1528" s="35">
        <v>34108.959999999999</v>
      </c>
      <c r="G1528" s="56" t="s">
        <v>48</v>
      </c>
      <c r="H1528" s="56" t="s">
        <v>1901</v>
      </c>
      <c r="I1528" s="33">
        <v>220</v>
      </c>
      <c r="J1528" s="56" t="s">
        <v>455</v>
      </c>
      <c r="K1528" s="56" t="s">
        <v>356</v>
      </c>
      <c r="L1528" s="56" t="s">
        <v>357</v>
      </c>
      <c r="M1528" s="56" t="s">
        <v>354</v>
      </c>
      <c r="N1528" s="56" t="s">
        <v>355</v>
      </c>
      <c r="O1528" s="32" t="s">
        <v>309</v>
      </c>
      <c r="P1528" s="32" t="s">
        <v>265</v>
      </c>
      <c r="Q1528" s="45">
        <v>6</v>
      </c>
      <c r="R1528" s="32" t="s">
        <v>255</v>
      </c>
      <c r="S1528" s="45" t="s">
        <v>91</v>
      </c>
      <c r="T1528" s="42" t="str">
        <f>VLOOKUP(Tabla1[[#This Row],[AREA]],Hoja1!A:B,2,FALSE)</f>
        <v>02. Urbanismo y vivienda</v>
      </c>
      <c r="U1528" s="45">
        <v>9332</v>
      </c>
      <c r="V1528" s="42" t="str">
        <f>VLOOKUP(Tabla1[[#This Row],[PROGRAMA]],Hoja1!A:B,2,FALSE)</f>
        <v>9332. Mantenimiento de edificios e instalaciones municipales</v>
      </c>
      <c r="W1528" s="45">
        <v>63</v>
      </c>
      <c r="X1528" s="45">
        <v>632</v>
      </c>
    </row>
    <row r="1529" spans="1:24" x14ac:dyDescent="0.25">
      <c r="A1529" s="33">
        <v>220239000602</v>
      </c>
      <c r="B1529" s="56" t="s">
        <v>349</v>
      </c>
      <c r="C1529" s="34">
        <v>45658</v>
      </c>
      <c r="D1529" s="33">
        <v>22025001722</v>
      </c>
      <c r="E1529" s="56" t="s">
        <v>1277</v>
      </c>
      <c r="F1529" s="35">
        <v>31011.09</v>
      </c>
      <c r="G1529" s="56" t="s">
        <v>710</v>
      </c>
      <c r="H1529" s="56" t="s">
        <v>792</v>
      </c>
      <c r="I1529" s="33">
        <v>220</v>
      </c>
      <c r="J1529" s="56" t="s">
        <v>352</v>
      </c>
      <c r="K1529" s="56" t="s">
        <v>352</v>
      </c>
      <c r="L1529" s="56" t="s">
        <v>367</v>
      </c>
      <c r="M1529" s="56" t="s">
        <v>354</v>
      </c>
      <c r="N1529" s="56" t="s">
        <v>380</v>
      </c>
      <c r="O1529" s="32" t="s">
        <v>305</v>
      </c>
      <c r="P1529" s="32" t="s">
        <v>265</v>
      </c>
      <c r="Q1529" s="45" t="s">
        <v>926</v>
      </c>
      <c r="R1529" s="32" t="s">
        <v>255</v>
      </c>
      <c r="S1529" s="45" t="s">
        <v>93</v>
      </c>
      <c r="T1529" s="42" t="str">
        <f>VLOOKUP(Tabla1[[#This Row],[AREA]],Hoja1!A:B,2,FALSE)</f>
        <v>04. Hacienda, personal y modernización administrativa</v>
      </c>
      <c r="U1529" s="45" t="s">
        <v>209</v>
      </c>
      <c r="V1529" s="42" t="str">
        <f>VLOOKUP(Tabla1[[#This Row],[PROGRAMA]],Hoja1!A:B,2,FALSE)</f>
        <v>9204. Tecnologías de la información y comunicación</v>
      </c>
      <c r="W1529" s="45">
        <v>64</v>
      </c>
      <c r="X1529" s="45">
        <v>641</v>
      </c>
    </row>
    <row r="1530" spans="1:24" x14ac:dyDescent="0.25">
      <c r="A1530" s="33">
        <v>220239000451</v>
      </c>
      <c r="B1530" s="56" t="s">
        <v>349</v>
      </c>
      <c r="C1530" s="34">
        <v>45658</v>
      </c>
      <c r="D1530" s="33">
        <v>22025001675</v>
      </c>
      <c r="E1530" s="56" t="s">
        <v>1772</v>
      </c>
      <c r="F1530" s="35">
        <v>30934.43</v>
      </c>
      <c r="G1530" s="56" t="s">
        <v>699</v>
      </c>
      <c r="H1530" s="56" t="s">
        <v>703</v>
      </c>
      <c r="I1530" s="33">
        <v>220</v>
      </c>
      <c r="J1530" s="56" t="s">
        <v>427</v>
      </c>
      <c r="K1530" s="56" t="s">
        <v>427</v>
      </c>
      <c r="L1530" s="56" t="s">
        <v>357</v>
      </c>
      <c r="M1530" s="56" t="s">
        <v>354</v>
      </c>
      <c r="N1530" s="56" t="s">
        <v>355</v>
      </c>
      <c r="O1530" s="32" t="s">
        <v>305</v>
      </c>
      <c r="P1530" s="32" t="s">
        <v>265</v>
      </c>
      <c r="Q1530" s="45" t="s">
        <v>926</v>
      </c>
      <c r="R1530" s="32" t="s">
        <v>255</v>
      </c>
      <c r="S1530" s="45" t="s">
        <v>291</v>
      </c>
      <c r="T1530" s="42" t="str">
        <f>VLOOKUP(Tabla1[[#This Row],[AREA]],Hoja1!A:B,2,FALSE)</f>
        <v>11. Salud pública y seguridad ciudadana</v>
      </c>
      <c r="U1530" s="45" t="s">
        <v>135</v>
      </c>
      <c r="V1530" s="42" t="str">
        <f>VLOOKUP(Tabla1[[#This Row],[PROGRAMA]],Hoja1!A:B,2,FALSE)</f>
        <v>1361. Prevención y extinción de incencios</v>
      </c>
      <c r="W1530" s="45">
        <v>62</v>
      </c>
      <c r="X1530" s="45">
        <v>626</v>
      </c>
    </row>
    <row r="1531" spans="1:24" x14ac:dyDescent="0.25">
      <c r="A1531" s="33">
        <v>220249000939</v>
      </c>
      <c r="B1531" s="56" t="s">
        <v>349</v>
      </c>
      <c r="C1531" s="34">
        <v>45658</v>
      </c>
      <c r="D1531" s="33">
        <v>22025003283</v>
      </c>
      <c r="E1531" s="56" t="s">
        <v>1910</v>
      </c>
      <c r="F1531" s="35">
        <v>277149.59999999998</v>
      </c>
      <c r="G1531" s="56" t="s">
        <v>444</v>
      </c>
      <c r="H1531" s="56" t="s">
        <v>1911</v>
      </c>
      <c r="I1531" s="33">
        <v>220</v>
      </c>
      <c r="J1531" s="56" t="s">
        <v>395</v>
      </c>
      <c r="K1531" s="56" t="s">
        <v>395</v>
      </c>
      <c r="L1531" s="56" t="s">
        <v>357</v>
      </c>
      <c r="M1531" s="56" t="s">
        <v>354</v>
      </c>
      <c r="N1531" s="56" t="s">
        <v>355</v>
      </c>
      <c r="O1531" s="32" t="s">
        <v>305</v>
      </c>
      <c r="P1531" s="32" t="s">
        <v>265</v>
      </c>
      <c r="Q1531" s="45" t="s">
        <v>926</v>
      </c>
      <c r="R1531" s="32" t="s">
        <v>255</v>
      </c>
      <c r="S1531" s="45" t="s">
        <v>93</v>
      </c>
      <c r="T1531" s="42" t="str">
        <f>VLOOKUP(Tabla1[[#This Row],[AREA]],Hoja1!A:B,2,FALSE)</f>
        <v>04. Hacienda, personal y modernización administrativa</v>
      </c>
      <c r="U1531" s="45" t="s">
        <v>207</v>
      </c>
      <c r="V1531" s="42" t="str">
        <f>VLOOKUP(Tabla1[[#This Row],[PROGRAMA]],Hoja1!A:B,2,FALSE)</f>
        <v>9202. Gestión de recursos humanos</v>
      </c>
      <c r="W1531" s="45">
        <v>64</v>
      </c>
      <c r="X1531" s="45">
        <v>641</v>
      </c>
    </row>
    <row r="1532" spans="1:24" x14ac:dyDescent="0.25">
      <c r="A1532" s="33">
        <v>220239000223</v>
      </c>
      <c r="B1532" s="56" t="s">
        <v>349</v>
      </c>
      <c r="C1532" s="34">
        <v>45658</v>
      </c>
      <c r="D1532" s="33">
        <v>22025001637</v>
      </c>
      <c r="E1532" s="56" t="s">
        <v>1983</v>
      </c>
      <c r="F1532" s="35">
        <v>26620</v>
      </c>
      <c r="G1532" s="56" t="s">
        <v>658</v>
      </c>
      <c r="H1532" s="56" t="s">
        <v>800</v>
      </c>
      <c r="I1532" s="33">
        <v>220</v>
      </c>
      <c r="J1532" s="56" t="s">
        <v>659</v>
      </c>
      <c r="K1532" s="56" t="s">
        <v>365</v>
      </c>
      <c r="L1532" s="56" t="s">
        <v>357</v>
      </c>
      <c r="M1532" s="56" t="s">
        <v>354</v>
      </c>
      <c r="N1532" s="56" t="s">
        <v>355</v>
      </c>
      <c r="O1532" s="32" t="s">
        <v>305</v>
      </c>
      <c r="P1532" s="32" t="s">
        <v>265</v>
      </c>
      <c r="Q1532" s="45" t="s">
        <v>926</v>
      </c>
      <c r="R1532" s="32" t="s">
        <v>255</v>
      </c>
      <c r="S1532" s="45" t="s">
        <v>93</v>
      </c>
      <c r="T1532" s="42" t="str">
        <f>VLOOKUP(Tabla1[[#This Row],[AREA]],Hoja1!A:B,2,FALSE)</f>
        <v>04. Hacienda, personal y modernización administrativa</v>
      </c>
      <c r="U1532" s="45" t="s">
        <v>218</v>
      </c>
      <c r="V1532" s="42" t="str">
        <f>VLOOKUP(Tabla1[[#This Row],[PROGRAMA]],Hoja1!A:B,2,FALSE)</f>
        <v>9321. Gestión de ingresos e inspección</v>
      </c>
      <c r="W1532" s="45">
        <v>64</v>
      </c>
      <c r="X1532" s="45">
        <v>641</v>
      </c>
    </row>
    <row r="1533" spans="1:24" x14ac:dyDescent="0.25">
      <c r="A1533" s="33">
        <v>220229000427</v>
      </c>
      <c r="B1533" s="56" t="s">
        <v>349</v>
      </c>
      <c r="C1533" s="34">
        <v>45658</v>
      </c>
      <c r="D1533" s="33">
        <v>22025001577</v>
      </c>
      <c r="E1533" s="56" t="s">
        <v>1277</v>
      </c>
      <c r="F1533" s="35">
        <v>26600</v>
      </c>
      <c r="G1533" s="56" t="s">
        <v>1564</v>
      </c>
      <c r="H1533" s="56" t="s">
        <v>476</v>
      </c>
      <c r="I1533" s="33">
        <v>220</v>
      </c>
      <c r="J1533" s="56" t="s">
        <v>1565</v>
      </c>
      <c r="K1533" s="56" t="s">
        <v>1566</v>
      </c>
      <c r="L1533" s="56" t="s">
        <v>357</v>
      </c>
      <c r="M1533" s="56" t="s">
        <v>354</v>
      </c>
      <c r="N1533" s="56" t="s">
        <v>355</v>
      </c>
      <c r="O1533" s="32" t="s">
        <v>305</v>
      </c>
      <c r="P1533" s="32" t="s">
        <v>265</v>
      </c>
      <c r="Q1533" s="45" t="s">
        <v>926</v>
      </c>
      <c r="R1533" s="32" t="s">
        <v>255</v>
      </c>
      <c r="S1533" s="45" t="s">
        <v>93</v>
      </c>
      <c r="T1533" s="42" t="str">
        <f>VLOOKUP(Tabla1[[#This Row],[AREA]],Hoja1!A:B,2,FALSE)</f>
        <v>04. Hacienda, personal y modernización administrativa</v>
      </c>
      <c r="U1533" s="45" t="s">
        <v>209</v>
      </c>
      <c r="V1533" s="42" t="str">
        <f>VLOOKUP(Tabla1[[#This Row],[PROGRAMA]],Hoja1!A:B,2,FALSE)</f>
        <v>9204. Tecnologías de la información y comunicación</v>
      </c>
      <c r="W1533" s="45">
        <v>64</v>
      </c>
      <c r="X1533" s="45">
        <v>641</v>
      </c>
    </row>
    <row r="1534" spans="1:24" x14ac:dyDescent="0.25">
      <c r="A1534" s="33">
        <v>220249000219</v>
      </c>
      <c r="B1534" s="56" t="s">
        <v>349</v>
      </c>
      <c r="C1534" s="34">
        <v>45658</v>
      </c>
      <c r="D1534" s="33">
        <v>22025001883</v>
      </c>
      <c r="E1534" s="56" t="s">
        <v>1267</v>
      </c>
      <c r="F1534" s="35">
        <v>25575.21</v>
      </c>
      <c r="G1534" s="56" t="s">
        <v>61</v>
      </c>
      <c r="H1534" s="56" t="s">
        <v>2052</v>
      </c>
      <c r="I1534" s="33">
        <v>220</v>
      </c>
      <c r="J1534" s="56" t="s">
        <v>356</v>
      </c>
      <c r="K1534" s="56" t="s">
        <v>356</v>
      </c>
      <c r="L1534" s="56" t="s">
        <v>357</v>
      </c>
      <c r="M1534" s="56" t="s">
        <v>354</v>
      </c>
      <c r="N1534" s="56" t="s">
        <v>355</v>
      </c>
      <c r="O1534" s="32" t="s">
        <v>305</v>
      </c>
      <c r="P1534" s="32" t="s">
        <v>265</v>
      </c>
      <c r="Q1534" s="45" t="s">
        <v>926</v>
      </c>
      <c r="R1534" s="32" t="s">
        <v>255</v>
      </c>
      <c r="S1534" s="45" t="s">
        <v>96</v>
      </c>
      <c r="T1534" s="42" t="str">
        <f>VLOOKUP(Tabla1[[#This Row],[AREA]],Hoja1!A:B,2,FALSE)</f>
        <v>08. Tráfico y movilidad</v>
      </c>
      <c r="U1534" s="45" t="s">
        <v>146</v>
      </c>
      <c r="V1534" s="42" t="str">
        <f>VLOOKUP(Tabla1[[#This Row],[PROGRAMA]],Hoja1!A:B,2,FALSE)</f>
        <v>1651. Alumbrado público</v>
      </c>
      <c r="W1534" s="45">
        <v>61</v>
      </c>
      <c r="X1534" s="45">
        <v>619</v>
      </c>
    </row>
    <row r="1535" spans="1:24" x14ac:dyDescent="0.25">
      <c r="A1535" s="33">
        <v>220239000484</v>
      </c>
      <c r="B1535" s="56" t="s">
        <v>349</v>
      </c>
      <c r="C1535" s="34">
        <v>45658</v>
      </c>
      <c r="D1535" s="33">
        <v>22025001686</v>
      </c>
      <c r="E1535" s="56" t="s">
        <v>1179</v>
      </c>
      <c r="F1535" s="35">
        <v>25000</v>
      </c>
      <c r="G1535" s="56" t="s">
        <v>415</v>
      </c>
      <c r="H1535" s="56" t="s">
        <v>2061</v>
      </c>
      <c r="I1535" s="33">
        <v>220</v>
      </c>
      <c r="J1535" s="56" t="s">
        <v>356</v>
      </c>
      <c r="K1535" s="56" t="s">
        <v>356</v>
      </c>
      <c r="L1535" s="56" t="s">
        <v>357</v>
      </c>
      <c r="M1535" s="56" t="s">
        <v>354</v>
      </c>
      <c r="N1535" s="56" t="s">
        <v>355</v>
      </c>
      <c r="O1535" s="32" t="s">
        <v>305</v>
      </c>
      <c r="P1535" s="32" t="s">
        <v>265</v>
      </c>
      <c r="Q1535" s="45" t="s">
        <v>926</v>
      </c>
      <c r="R1535" s="32" t="s">
        <v>255</v>
      </c>
      <c r="S1535" s="45" t="s">
        <v>95</v>
      </c>
      <c r="T1535" s="42" t="str">
        <f>VLOOKUP(Tabla1[[#This Row],[AREA]],Hoja1!A:B,2,FALSE)</f>
        <v>07. Medio ambiente</v>
      </c>
      <c r="U1535" s="45" t="s">
        <v>149</v>
      </c>
      <c r="V1535" s="42" t="str">
        <f>VLOOKUP(Tabla1[[#This Row],[PROGRAMA]],Hoja1!A:B,2,FALSE)</f>
        <v>1711. Parques y jardines</v>
      </c>
      <c r="W1535" s="45">
        <v>61</v>
      </c>
      <c r="X1535" s="45">
        <v>610</v>
      </c>
    </row>
    <row r="1536" spans="1:24" x14ac:dyDescent="0.25">
      <c r="A1536" s="33">
        <v>220239000140</v>
      </c>
      <c r="B1536" s="56" t="s">
        <v>349</v>
      </c>
      <c r="C1536" s="34">
        <v>45658</v>
      </c>
      <c r="D1536" s="33">
        <v>22025001628</v>
      </c>
      <c r="E1536" s="56" t="s">
        <v>1179</v>
      </c>
      <c r="F1536" s="35">
        <v>24804.75</v>
      </c>
      <c r="G1536" s="56" t="s">
        <v>321</v>
      </c>
      <c r="H1536" s="56" t="s">
        <v>2065</v>
      </c>
      <c r="I1536" s="33">
        <v>220</v>
      </c>
      <c r="J1536" s="56" t="s">
        <v>371</v>
      </c>
      <c r="K1536" s="56" t="s">
        <v>372</v>
      </c>
      <c r="L1536" s="56" t="s">
        <v>357</v>
      </c>
      <c r="M1536" s="56" t="s">
        <v>354</v>
      </c>
      <c r="N1536" s="56" t="s">
        <v>355</v>
      </c>
      <c r="O1536" s="32" t="s">
        <v>305</v>
      </c>
      <c r="P1536" s="32" t="s">
        <v>265</v>
      </c>
      <c r="Q1536" s="45" t="s">
        <v>926</v>
      </c>
      <c r="R1536" s="32" t="s">
        <v>255</v>
      </c>
      <c r="S1536" s="45" t="s">
        <v>95</v>
      </c>
      <c r="T1536" s="42" t="str">
        <f>VLOOKUP(Tabla1[[#This Row],[AREA]],Hoja1!A:B,2,FALSE)</f>
        <v>07. Medio ambiente</v>
      </c>
      <c r="U1536" s="45" t="s">
        <v>149</v>
      </c>
      <c r="V1536" s="42" t="str">
        <f>VLOOKUP(Tabla1[[#This Row],[PROGRAMA]],Hoja1!A:B,2,FALSE)</f>
        <v>1711. Parques y jardines</v>
      </c>
      <c r="W1536" s="45">
        <v>61</v>
      </c>
      <c r="X1536" s="45">
        <v>610</v>
      </c>
    </row>
    <row r="1537" spans="1:24" x14ac:dyDescent="0.25">
      <c r="A1537" s="33">
        <v>220239000200</v>
      </c>
      <c r="B1537" s="56" t="s">
        <v>349</v>
      </c>
      <c r="C1537" s="34">
        <v>45658</v>
      </c>
      <c r="D1537" s="33">
        <v>22025001636</v>
      </c>
      <c r="E1537" s="56" t="s">
        <v>2071</v>
      </c>
      <c r="F1537" s="35">
        <v>22022</v>
      </c>
      <c r="G1537" s="56" t="s">
        <v>651</v>
      </c>
      <c r="H1537" s="56" t="s">
        <v>752</v>
      </c>
      <c r="I1537" s="33">
        <v>220</v>
      </c>
      <c r="J1537" s="56" t="s">
        <v>467</v>
      </c>
      <c r="K1537" s="56" t="s">
        <v>468</v>
      </c>
      <c r="L1537" s="56" t="s">
        <v>357</v>
      </c>
      <c r="M1537" s="56" t="s">
        <v>354</v>
      </c>
      <c r="N1537" s="56" t="s">
        <v>355</v>
      </c>
      <c r="O1537" s="32" t="s">
        <v>305</v>
      </c>
      <c r="P1537" s="32" t="s">
        <v>265</v>
      </c>
      <c r="Q1537" s="45" t="s">
        <v>926</v>
      </c>
      <c r="R1537" s="32" t="s">
        <v>255</v>
      </c>
      <c r="S1537" s="45" t="s">
        <v>291</v>
      </c>
      <c r="T1537" s="42" t="str">
        <f>VLOOKUP(Tabla1[[#This Row],[AREA]],Hoja1!A:B,2,FALSE)</f>
        <v>11. Salud pública y seguridad ciudadana</v>
      </c>
      <c r="U1537" s="45" t="s">
        <v>141</v>
      </c>
      <c r="V1537" s="42" t="str">
        <f>VLOOKUP(Tabla1[[#This Row],[PROGRAMA]],Hoja1!A:B,2,FALSE)</f>
        <v>1621. Recogida de residuos</v>
      </c>
      <c r="W1537" s="45">
        <v>64</v>
      </c>
      <c r="X1537" s="45">
        <v>641</v>
      </c>
    </row>
    <row r="1538" spans="1:24" x14ac:dyDescent="0.25">
      <c r="A1538" s="33">
        <v>220240031305</v>
      </c>
      <c r="B1538" s="56" t="s">
        <v>349</v>
      </c>
      <c r="C1538" s="34">
        <v>45723</v>
      </c>
      <c r="D1538" s="33">
        <v>22024005307</v>
      </c>
      <c r="E1538" s="56" t="s">
        <v>2075</v>
      </c>
      <c r="F1538" s="35">
        <v>20468.3</v>
      </c>
      <c r="G1538" s="56" t="s">
        <v>697</v>
      </c>
      <c r="H1538" s="56" t="s">
        <v>1034</v>
      </c>
      <c r="I1538" s="33">
        <v>220</v>
      </c>
      <c r="J1538" s="56" t="s">
        <v>356</v>
      </c>
      <c r="K1538" s="56" t="s">
        <v>356</v>
      </c>
      <c r="L1538" s="56" t="s">
        <v>358</v>
      </c>
      <c r="M1538" s="56" t="s">
        <v>354</v>
      </c>
      <c r="N1538" s="56" t="s">
        <v>355</v>
      </c>
      <c r="O1538" s="32" t="s">
        <v>305</v>
      </c>
      <c r="P1538" s="32" t="s">
        <v>265</v>
      </c>
      <c r="Q1538" s="45">
        <v>6</v>
      </c>
      <c r="R1538" s="32" t="s">
        <v>255</v>
      </c>
      <c r="S1538" s="45" t="s">
        <v>97</v>
      </c>
      <c r="T1538" s="42" t="str">
        <f>VLOOKUP(Tabla1[[#This Row],[AREA]],Hoja1!A:B,2,FALSE)</f>
        <v>09. Turismo, eventos y marca ciudad</v>
      </c>
      <c r="U1538" s="45">
        <v>4321</v>
      </c>
      <c r="V1538" s="42" t="str">
        <f>VLOOKUP(Tabla1[[#This Row],[PROGRAMA]],Hoja1!A:B,2,FALSE)</f>
        <v>4321. Turismo</v>
      </c>
      <c r="W1538" s="45">
        <v>62</v>
      </c>
      <c r="X1538" s="45">
        <v>627</v>
      </c>
    </row>
    <row r="1539" spans="1:24" x14ac:dyDescent="0.25">
      <c r="A1539" s="33">
        <v>220229000116</v>
      </c>
      <c r="B1539" s="56" t="s">
        <v>349</v>
      </c>
      <c r="C1539" s="34">
        <v>45658</v>
      </c>
      <c r="D1539" s="33">
        <v>22025001567</v>
      </c>
      <c r="E1539" s="56" t="s">
        <v>1331</v>
      </c>
      <c r="F1539" s="35">
        <v>19139.169999999998</v>
      </c>
      <c r="G1539" s="56" t="s">
        <v>59</v>
      </c>
      <c r="H1539" s="56" t="s">
        <v>430</v>
      </c>
      <c r="I1539" s="33">
        <v>220</v>
      </c>
      <c r="J1539" s="56" t="s">
        <v>356</v>
      </c>
      <c r="K1539" s="56" t="s">
        <v>356</v>
      </c>
      <c r="L1539" s="56" t="s">
        <v>357</v>
      </c>
      <c r="M1539" s="56" t="s">
        <v>354</v>
      </c>
      <c r="N1539" s="56" t="s">
        <v>355</v>
      </c>
      <c r="O1539" s="32" t="s">
        <v>305</v>
      </c>
      <c r="P1539" s="32" t="s">
        <v>265</v>
      </c>
      <c r="Q1539" s="45" t="s">
        <v>926</v>
      </c>
      <c r="R1539" s="32" t="s">
        <v>255</v>
      </c>
      <c r="S1539" s="45" t="s">
        <v>93</v>
      </c>
      <c r="T1539" s="42" t="str">
        <f>VLOOKUP(Tabla1[[#This Row],[AREA]],Hoja1!A:B,2,FALSE)</f>
        <v>04. Hacienda, personal y modernización administrativa</v>
      </c>
      <c r="U1539" s="45" t="s">
        <v>209</v>
      </c>
      <c r="V1539" s="42" t="str">
        <f>VLOOKUP(Tabla1[[#This Row],[PROGRAMA]],Hoja1!A:B,2,FALSE)</f>
        <v>9204. Tecnologías de la información y comunicación</v>
      </c>
      <c r="W1539" s="45">
        <v>63</v>
      </c>
      <c r="X1539" s="45">
        <v>636</v>
      </c>
    </row>
    <row r="1540" spans="1:24" x14ac:dyDescent="0.25">
      <c r="A1540" s="33">
        <v>220250005357</v>
      </c>
      <c r="B1540" s="56" t="s">
        <v>349</v>
      </c>
      <c r="C1540" s="34">
        <v>45741</v>
      </c>
      <c r="D1540" s="33">
        <v>22025002906</v>
      </c>
      <c r="E1540" s="56" t="s">
        <v>2082</v>
      </c>
      <c r="F1540" s="35">
        <v>1089</v>
      </c>
      <c r="G1540" s="56" t="s">
        <v>2083</v>
      </c>
      <c r="H1540" s="56" t="s">
        <v>2084</v>
      </c>
      <c r="I1540" s="33">
        <v>220</v>
      </c>
      <c r="J1540" s="56" t="s">
        <v>356</v>
      </c>
      <c r="K1540" s="56" t="s">
        <v>356</v>
      </c>
      <c r="L1540" s="56" t="s">
        <v>357</v>
      </c>
      <c r="M1540" s="56" t="s">
        <v>458</v>
      </c>
      <c r="N1540" s="56" t="s">
        <v>429</v>
      </c>
      <c r="O1540" s="32" t="s">
        <v>310</v>
      </c>
      <c r="P1540" s="32" t="s">
        <v>265</v>
      </c>
      <c r="Q1540" s="45">
        <v>6</v>
      </c>
      <c r="R1540" s="32" t="s">
        <v>255</v>
      </c>
      <c r="S1540" s="45" t="s">
        <v>97</v>
      </c>
      <c r="T1540" s="42" t="str">
        <f>VLOOKUP(Tabla1[[#This Row],[AREA]],Hoja1!A:B,2,FALSE)</f>
        <v>09. Turismo, eventos y marca ciudad</v>
      </c>
      <c r="U1540" s="45">
        <v>4321</v>
      </c>
      <c r="V1540" s="42" t="str">
        <f>VLOOKUP(Tabla1[[#This Row],[PROGRAMA]],Hoja1!A:B,2,FALSE)</f>
        <v>4321. Turismo</v>
      </c>
      <c r="W1540" s="45">
        <v>63</v>
      </c>
      <c r="X1540" s="45">
        <v>633</v>
      </c>
    </row>
    <row r="1541" spans="1:24" x14ac:dyDescent="0.25">
      <c r="A1541" s="33">
        <v>220240035395</v>
      </c>
      <c r="B1541" s="56" t="s">
        <v>349</v>
      </c>
      <c r="C1541" s="34">
        <v>45723</v>
      </c>
      <c r="D1541" s="33">
        <v>22024004232</v>
      </c>
      <c r="E1541" s="56" t="s">
        <v>1222</v>
      </c>
      <c r="F1541" s="35">
        <v>17177.169999999998</v>
      </c>
      <c r="G1541" s="56" t="s">
        <v>48</v>
      </c>
      <c r="H1541" s="56" t="s">
        <v>1016</v>
      </c>
      <c r="I1541" s="33">
        <v>220</v>
      </c>
      <c r="J1541" s="56" t="s">
        <v>455</v>
      </c>
      <c r="K1541" s="56" t="s">
        <v>356</v>
      </c>
      <c r="L1541" s="56" t="s">
        <v>357</v>
      </c>
      <c r="M1541" s="56" t="s">
        <v>354</v>
      </c>
      <c r="N1541" s="56" t="s">
        <v>355</v>
      </c>
      <c r="O1541" s="32" t="s">
        <v>309</v>
      </c>
      <c r="P1541" s="32" t="s">
        <v>265</v>
      </c>
      <c r="Q1541" s="45" t="s">
        <v>926</v>
      </c>
      <c r="R1541" s="32" t="s">
        <v>255</v>
      </c>
      <c r="S1541" s="45" t="s">
        <v>96</v>
      </c>
      <c r="T1541" s="42" t="str">
        <f>VLOOKUP(Tabla1[[#This Row],[AREA]],Hoja1!A:B,2,FALSE)</f>
        <v>08. Tráfico y movilidad</v>
      </c>
      <c r="U1541" s="45" t="s">
        <v>140</v>
      </c>
      <c r="V1541" s="42" t="str">
        <f>VLOOKUP(Tabla1[[#This Row],[PROGRAMA]],Hoja1!A:B,2,FALSE)</f>
        <v>1532. Pavimentación vias públicas y otros servicios urbanísticos</v>
      </c>
      <c r="W1541" s="45">
        <v>60</v>
      </c>
      <c r="X1541" s="45">
        <v>609</v>
      </c>
    </row>
    <row r="1542" spans="1:24" x14ac:dyDescent="0.25">
      <c r="A1542" s="33">
        <v>220240061621</v>
      </c>
      <c r="B1542" s="56" t="s">
        <v>349</v>
      </c>
      <c r="C1542" s="34">
        <v>45723</v>
      </c>
      <c r="D1542" s="33">
        <v>22024006082</v>
      </c>
      <c r="E1542" s="56" t="s">
        <v>1170</v>
      </c>
      <c r="F1542" s="35">
        <v>17114.98</v>
      </c>
      <c r="G1542" s="56" t="s">
        <v>1131</v>
      </c>
      <c r="H1542" s="56" t="s">
        <v>1132</v>
      </c>
      <c r="I1542" s="33">
        <v>220</v>
      </c>
      <c r="J1542" s="56" t="s">
        <v>356</v>
      </c>
      <c r="K1542" s="56" t="s">
        <v>356</v>
      </c>
      <c r="L1542" s="56" t="s">
        <v>357</v>
      </c>
      <c r="M1542" s="56" t="s">
        <v>354</v>
      </c>
      <c r="N1542" s="56" t="s">
        <v>355</v>
      </c>
      <c r="O1542" s="32" t="s">
        <v>305</v>
      </c>
      <c r="P1542" s="32" t="s">
        <v>265</v>
      </c>
      <c r="Q1542" s="45">
        <v>6</v>
      </c>
      <c r="R1542" s="32" t="s">
        <v>255</v>
      </c>
      <c r="S1542" s="45" t="s">
        <v>97</v>
      </c>
      <c r="T1542" s="42" t="str">
        <f>VLOOKUP(Tabla1[[#This Row],[AREA]],Hoja1!A:B,2,FALSE)</f>
        <v>09. Turismo, eventos y marca ciudad</v>
      </c>
      <c r="U1542" s="45">
        <v>4321</v>
      </c>
      <c r="V1542" s="42" t="str">
        <f>VLOOKUP(Tabla1[[#This Row],[PROGRAMA]],Hoja1!A:B,2,FALSE)</f>
        <v>4321. Turismo</v>
      </c>
      <c r="W1542" s="45">
        <v>63</v>
      </c>
      <c r="X1542" s="45">
        <v>632</v>
      </c>
    </row>
    <row r="1543" spans="1:24" x14ac:dyDescent="0.25">
      <c r="A1543" s="33">
        <v>220239000759</v>
      </c>
      <c r="B1543" s="56" t="s">
        <v>349</v>
      </c>
      <c r="C1543" s="34">
        <v>45658</v>
      </c>
      <c r="D1543" s="33">
        <v>22025001734</v>
      </c>
      <c r="E1543" s="56" t="s">
        <v>1277</v>
      </c>
      <c r="F1543" s="35">
        <v>17055.740000000002</v>
      </c>
      <c r="G1543" s="56" t="s">
        <v>438</v>
      </c>
      <c r="H1543" s="56" t="s">
        <v>2086</v>
      </c>
      <c r="I1543" s="33">
        <v>220</v>
      </c>
      <c r="J1543" s="56" t="s">
        <v>352</v>
      </c>
      <c r="K1543" s="56" t="s">
        <v>352</v>
      </c>
      <c r="L1543" s="56" t="s">
        <v>357</v>
      </c>
      <c r="M1543" s="56" t="s">
        <v>354</v>
      </c>
      <c r="N1543" s="56" t="s">
        <v>355</v>
      </c>
      <c r="O1543" s="32" t="s">
        <v>305</v>
      </c>
      <c r="P1543" s="32" t="s">
        <v>265</v>
      </c>
      <c r="Q1543" s="45" t="s">
        <v>926</v>
      </c>
      <c r="R1543" s="32" t="s">
        <v>255</v>
      </c>
      <c r="S1543" s="45" t="s">
        <v>93</v>
      </c>
      <c r="T1543" s="42" t="str">
        <f>VLOOKUP(Tabla1[[#This Row],[AREA]],Hoja1!A:B,2,FALSE)</f>
        <v>04. Hacienda, personal y modernización administrativa</v>
      </c>
      <c r="U1543" s="45" t="s">
        <v>209</v>
      </c>
      <c r="V1543" s="42" t="str">
        <f>VLOOKUP(Tabla1[[#This Row],[PROGRAMA]],Hoja1!A:B,2,FALSE)</f>
        <v>9204. Tecnologías de la información y comunicación</v>
      </c>
      <c r="W1543" s="45">
        <v>64</v>
      </c>
      <c r="X1543" s="45">
        <v>641</v>
      </c>
    </row>
    <row r="1544" spans="1:24" x14ac:dyDescent="0.25">
      <c r="A1544" s="33">
        <v>220229000221</v>
      </c>
      <c r="B1544" s="56" t="s">
        <v>349</v>
      </c>
      <c r="C1544" s="34">
        <v>45658</v>
      </c>
      <c r="D1544" s="33">
        <v>22025001569</v>
      </c>
      <c r="E1544" s="56" t="s">
        <v>1578</v>
      </c>
      <c r="F1544" s="35">
        <v>15427.5</v>
      </c>
      <c r="G1544" s="56" t="s">
        <v>482</v>
      </c>
      <c r="H1544" s="56" t="s">
        <v>483</v>
      </c>
      <c r="I1544" s="33">
        <v>220</v>
      </c>
      <c r="J1544" s="56" t="s">
        <v>427</v>
      </c>
      <c r="K1544" s="56" t="s">
        <v>427</v>
      </c>
      <c r="L1544" s="56" t="s">
        <v>357</v>
      </c>
      <c r="M1544" s="56" t="s">
        <v>354</v>
      </c>
      <c r="N1544" s="56" t="s">
        <v>355</v>
      </c>
      <c r="O1544" s="32" t="s">
        <v>305</v>
      </c>
      <c r="P1544" s="32" t="s">
        <v>265</v>
      </c>
      <c r="Q1544" s="45" t="s">
        <v>926</v>
      </c>
      <c r="R1544" s="32" t="s">
        <v>255</v>
      </c>
      <c r="S1544" s="45" t="s">
        <v>93</v>
      </c>
      <c r="T1544" s="42" t="str">
        <f>VLOOKUP(Tabla1[[#This Row],[AREA]],Hoja1!A:B,2,FALSE)</f>
        <v>04. Hacienda, personal y modernización administrativa</v>
      </c>
      <c r="U1544" s="45" t="s">
        <v>209</v>
      </c>
      <c r="V1544" s="42" t="str">
        <f>VLOOKUP(Tabla1[[#This Row],[PROGRAMA]],Hoja1!A:B,2,FALSE)</f>
        <v>9204. Tecnologías de la información y comunicación</v>
      </c>
      <c r="W1544" s="45">
        <v>62</v>
      </c>
      <c r="X1544" s="45">
        <v>626</v>
      </c>
    </row>
    <row r="1545" spans="1:24" x14ac:dyDescent="0.25">
      <c r="A1545" s="33">
        <v>220239000621</v>
      </c>
      <c r="B1545" s="56" t="s">
        <v>349</v>
      </c>
      <c r="C1545" s="34">
        <v>45658</v>
      </c>
      <c r="D1545" s="33">
        <v>22025001723</v>
      </c>
      <c r="E1545" s="56" t="s">
        <v>1331</v>
      </c>
      <c r="F1545" s="35">
        <v>13573.84</v>
      </c>
      <c r="G1545" s="56" t="s">
        <v>726</v>
      </c>
      <c r="H1545" s="56" t="s">
        <v>727</v>
      </c>
      <c r="I1545" s="33">
        <v>220</v>
      </c>
      <c r="J1545" s="56" t="s">
        <v>395</v>
      </c>
      <c r="K1545" s="56" t="s">
        <v>395</v>
      </c>
      <c r="L1545" s="56" t="s">
        <v>367</v>
      </c>
      <c r="M1545" s="56" t="s">
        <v>354</v>
      </c>
      <c r="N1545" s="56" t="s">
        <v>355</v>
      </c>
      <c r="O1545" s="32" t="s">
        <v>305</v>
      </c>
      <c r="P1545" s="32" t="s">
        <v>265</v>
      </c>
      <c r="Q1545" s="45" t="s">
        <v>926</v>
      </c>
      <c r="R1545" s="32" t="s">
        <v>255</v>
      </c>
      <c r="S1545" s="45" t="s">
        <v>93</v>
      </c>
      <c r="T1545" s="42" t="str">
        <f>VLOOKUP(Tabla1[[#This Row],[AREA]],Hoja1!A:B,2,FALSE)</f>
        <v>04. Hacienda, personal y modernización administrativa</v>
      </c>
      <c r="U1545" s="45" t="s">
        <v>209</v>
      </c>
      <c r="V1545" s="42" t="str">
        <f>VLOOKUP(Tabla1[[#This Row],[PROGRAMA]],Hoja1!A:B,2,FALSE)</f>
        <v>9204. Tecnologías de la información y comunicación</v>
      </c>
      <c r="W1545" s="45">
        <v>63</v>
      </c>
      <c r="X1545" s="45">
        <v>636</v>
      </c>
    </row>
    <row r="1546" spans="1:24" x14ac:dyDescent="0.25">
      <c r="A1546" s="33">
        <v>220240027689</v>
      </c>
      <c r="B1546" s="56" t="s">
        <v>349</v>
      </c>
      <c r="C1546" s="34">
        <v>45723</v>
      </c>
      <c r="D1546" s="33">
        <v>22024005247</v>
      </c>
      <c r="E1546" s="56" t="s">
        <v>1170</v>
      </c>
      <c r="F1546" s="35">
        <v>1052.7</v>
      </c>
      <c r="G1546" s="56" t="s">
        <v>1075</v>
      </c>
      <c r="H1546" s="56" t="s">
        <v>1012</v>
      </c>
      <c r="I1546" s="33">
        <v>220</v>
      </c>
      <c r="J1546" s="56" t="s">
        <v>488</v>
      </c>
      <c r="K1546" s="56" t="s">
        <v>427</v>
      </c>
      <c r="L1546" s="56" t="s">
        <v>357</v>
      </c>
      <c r="M1546" s="56" t="s">
        <v>458</v>
      </c>
      <c r="N1546" s="56" t="s">
        <v>429</v>
      </c>
      <c r="O1546" s="32" t="s">
        <v>310</v>
      </c>
      <c r="P1546" s="32" t="s">
        <v>265</v>
      </c>
      <c r="Q1546" s="45">
        <v>6</v>
      </c>
      <c r="R1546" s="32" t="s">
        <v>255</v>
      </c>
      <c r="S1546" s="45" t="s">
        <v>97</v>
      </c>
      <c r="T1546" s="42" t="str">
        <f>VLOOKUP(Tabla1[[#This Row],[AREA]],Hoja1!A:B,2,FALSE)</f>
        <v>09. Turismo, eventos y marca ciudad</v>
      </c>
      <c r="U1546" s="45">
        <v>4321</v>
      </c>
      <c r="V1546" s="42" t="str">
        <f>VLOOKUP(Tabla1[[#This Row],[PROGRAMA]],Hoja1!A:B,2,FALSE)</f>
        <v>4321. Turismo</v>
      </c>
      <c r="W1546" s="45">
        <v>63</v>
      </c>
      <c r="X1546" s="45">
        <v>632</v>
      </c>
    </row>
    <row r="1547" spans="1:24" x14ac:dyDescent="0.25">
      <c r="A1547" s="33">
        <v>220239000195</v>
      </c>
      <c r="B1547" s="56" t="s">
        <v>349</v>
      </c>
      <c r="C1547" s="34">
        <v>45658</v>
      </c>
      <c r="D1547" s="33">
        <v>22025001634</v>
      </c>
      <c r="E1547" s="56" t="s">
        <v>1169</v>
      </c>
      <c r="F1547" s="35">
        <v>13250</v>
      </c>
      <c r="G1547" s="56" t="s">
        <v>316</v>
      </c>
      <c r="H1547" s="56" t="s">
        <v>577</v>
      </c>
      <c r="I1547" s="33">
        <v>220</v>
      </c>
      <c r="J1547" s="56" t="s">
        <v>356</v>
      </c>
      <c r="K1547" s="56" t="s">
        <v>356</v>
      </c>
      <c r="L1547" s="56" t="s">
        <v>357</v>
      </c>
      <c r="M1547" s="56" t="s">
        <v>354</v>
      </c>
      <c r="N1547" s="56" t="s">
        <v>355</v>
      </c>
      <c r="O1547" s="32" t="s">
        <v>305</v>
      </c>
      <c r="P1547" s="32" t="s">
        <v>265</v>
      </c>
      <c r="Q1547" s="45" t="s">
        <v>926</v>
      </c>
      <c r="R1547" s="32" t="s">
        <v>255</v>
      </c>
      <c r="S1547" s="45" t="s">
        <v>96</v>
      </c>
      <c r="T1547" s="42" t="str">
        <f>VLOOKUP(Tabla1[[#This Row],[AREA]],Hoja1!A:B,2,FALSE)</f>
        <v>08. Tráfico y movilidad</v>
      </c>
      <c r="U1547" s="45" t="s">
        <v>140</v>
      </c>
      <c r="V1547" s="42" t="str">
        <f>VLOOKUP(Tabla1[[#This Row],[PROGRAMA]],Hoja1!A:B,2,FALSE)</f>
        <v>1532. Pavimentación vias públicas y otros servicios urbanísticos</v>
      </c>
      <c r="W1547" s="45">
        <v>61</v>
      </c>
      <c r="X1547" s="45">
        <v>619</v>
      </c>
    </row>
    <row r="1548" spans="1:24" x14ac:dyDescent="0.25">
      <c r="A1548" s="33">
        <v>220249000626</v>
      </c>
      <c r="B1548" s="56" t="s">
        <v>349</v>
      </c>
      <c r="C1548" s="34">
        <v>45658</v>
      </c>
      <c r="D1548" s="33">
        <v>22025002299</v>
      </c>
      <c r="E1548" s="56" t="s">
        <v>2075</v>
      </c>
      <c r="F1548" s="35">
        <v>12886.98</v>
      </c>
      <c r="G1548" s="56" t="s">
        <v>1131</v>
      </c>
      <c r="H1548" s="56" t="s">
        <v>2115</v>
      </c>
      <c r="I1548" s="33">
        <v>220</v>
      </c>
      <c r="J1548" s="56" t="s">
        <v>356</v>
      </c>
      <c r="K1548" s="56" t="s">
        <v>356</v>
      </c>
      <c r="L1548" s="56" t="s">
        <v>357</v>
      </c>
      <c r="M1548" s="56" t="s">
        <v>354</v>
      </c>
      <c r="N1548" s="56" t="s">
        <v>355</v>
      </c>
      <c r="O1548" s="32" t="s">
        <v>305</v>
      </c>
      <c r="P1548" s="32" t="s">
        <v>265</v>
      </c>
      <c r="Q1548" s="45">
        <v>6</v>
      </c>
      <c r="R1548" s="32" t="s">
        <v>255</v>
      </c>
      <c r="S1548" s="45" t="s">
        <v>97</v>
      </c>
      <c r="T1548" s="42" t="str">
        <f>VLOOKUP(Tabla1[[#This Row],[AREA]],Hoja1!A:B,2,FALSE)</f>
        <v>09. Turismo, eventos y marca ciudad</v>
      </c>
      <c r="U1548" s="45">
        <v>4321</v>
      </c>
      <c r="V1548" s="42" t="str">
        <f>VLOOKUP(Tabla1[[#This Row],[PROGRAMA]],Hoja1!A:B,2,FALSE)</f>
        <v>4321. Turismo</v>
      </c>
      <c r="W1548" s="45">
        <v>62</v>
      </c>
      <c r="X1548" s="45">
        <v>627</v>
      </c>
    </row>
    <row r="1549" spans="1:24" x14ac:dyDescent="0.25">
      <c r="A1549" s="33">
        <v>220249000899</v>
      </c>
      <c r="B1549" s="56" t="s">
        <v>349</v>
      </c>
      <c r="C1549" s="34">
        <v>45658</v>
      </c>
      <c r="D1549" s="33">
        <v>22025002394</v>
      </c>
      <c r="E1549" s="56" t="s">
        <v>1315</v>
      </c>
      <c r="F1549" s="35">
        <v>12677.41</v>
      </c>
      <c r="G1549" s="56" t="s">
        <v>1126</v>
      </c>
      <c r="H1549" s="56" t="s">
        <v>2116</v>
      </c>
      <c r="I1549" s="33">
        <v>220</v>
      </c>
      <c r="J1549" s="56" t="s">
        <v>1127</v>
      </c>
      <c r="K1549" s="56" t="s">
        <v>1042</v>
      </c>
      <c r="L1549" s="56" t="s">
        <v>357</v>
      </c>
      <c r="M1549" s="56" t="s">
        <v>354</v>
      </c>
      <c r="N1549" s="56" t="s">
        <v>355</v>
      </c>
      <c r="O1549" s="32" t="s">
        <v>305</v>
      </c>
      <c r="P1549" s="32" t="s">
        <v>265</v>
      </c>
      <c r="Q1549" s="45">
        <v>6</v>
      </c>
      <c r="R1549" s="32" t="s">
        <v>255</v>
      </c>
      <c r="S1549" s="45" t="s">
        <v>95</v>
      </c>
      <c r="T1549" s="42" t="str">
        <f>VLOOKUP(Tabla1[[#This Row],[AREA]],Hoja1!A:B,2,FALSE)</f>
        <v>07. Medio ambiente</v>
      </c>
      <c r="U1549" s="45">
        <v>1711</v>
      </c>
      <c r="V1549" s="42" t="str">
        <f>VLOOKUP(Tabla1[[#This Row],[PROGRAMA]],Hoja1!A:B,2,FALSE)</f>
        <v>1711. Parques y jardines</v>
      </c>
      <c r="W1549" s="45">
        <v>61</v>
      </c>
      <c r="X1549" s="45">
        <v>610</v>
      </c>
    </row>
    <row r="1550" spans="1:24" x14ac:dyDescent="0.25">
      <c r="A1550" s="33">
        <v>220249000306</v>
      </c>
      <c r="B1550" s="56" t="s">
        <v>349</v>
      </c>
      <c r="C1550" s="34">
        <v>45658</v>
      </c>
      <c r="D1550" s="33">
        <v>22025003279</v>
      </c>
      <c r="E1550" s="56" t="s">
        <v>1644</v>
      </c>
      <c r="F1550" s="35">
        <v>10069.68</v>
      </c>
      <c r="G1550" s="56" t="s">
        <v>1017</v>
      </c>
      <c r="H1550" s="56" t="s">
        <v>1018</v>
      </c>
      <c r="I1550" s="33">
        <v>220</v>
      </c>
      <c r="J1550" s="56" t="s">
        <v>427</v>
      </c>
      <c r="K1550" s="56" t="s">
        <v>427</v>
      </c>
      <c r="L1550" s="56" t="s">
        <v>357</v>
      </c>
      <c r="M1550" s="56" t="s">
        <v>354</v>
      </c>
      <c r="N1550" s="56" t="s">
        <v>355</v>
      </c>
      <c r="O1550" s="32" t="s">
        <v>305</v>
      </c>
      <c r="P1550" s="32" t="s">
        <v>265</v>
      </c>
      <c r="Q1550" s="45">
        <v>6</v>
      </c>
      <c r="R1550" s="32" t="s">
        <v>255</v>
      </c>
      <c r="S1550" s="45" t="s">
        <v>97</v>
      </c>
      <c r="T1550" s="42" t="str">
        <f>VLOOKUP(Tabla1[[#This Row],[AREA]],Hoja1!A:B,2,FALSE)</f>
        <v>09. Turismo, eventos y marca ciudad</v>
      </c>
      <c r="U1550" s="45">
        <v>4321</v>
      </c>
      <c r="V1550" s="42" t="str">
        <f>VLOOKUP(Tabla1[[#This Row],[PROGRAMA]],Hoja1!A:B,2,FALSE)</f>
        <v>4321. Turismo</v>
      </c>
      <c r="W1550" s="45">
        <v>64</v>
      </c>
      <c r="X1550" s="45">
        <v>640</v>
      </c>
    </row>
    <row r="1551" spans="1:24" x14ac:dyDescent="0.25">
      <c r="A1551" s="33">
        <v>220249000020</v>
      </c>
      <c r="B1551" s="56" t="s">
        <v>349</v>
      </c>
      <c r="C1551" s="34">
        <v>45658</v>
      </c>
      <c r="D1551" s="33">
        <v>22025001820</v>
      </c>
      <c r="E1551" s="56" t="s">
        <v>1315</v>
      </c>
      <c r="F1551" s="35">
        <v>735.43</v>
      </c>
      <c r="G1551" s="56" t="s">
        <v>649</v>
      </c>
      <c r="H1551" s="56" t="s">
        <v>2131</v>
      </c>
      <c r="I1551" s="33">
        <v>220</v>
      </c>
      <c r="J1551" s="56" t="s">
        <v>650</v>
      </c>
      <c r="K1551" s="56" t="s">
        <v>365</v>
      </c>
      <c r="L1551" s="56" t="s">
        <v>357</v>
      </c>
      <c r="M1551" s="56" t="s">
        <v>354</v>
      </c>
      <c r="N1551" s="56" t="s">
        <v>355</v>
      </c>
      <c r="O1551" s="32" t="s">
        <v>309</v>
      </c>
      <c r="P1551" s="32" t="s">
        <v>265</v>
      </c>
      <c r="Q1551" s="45">
        <v>6</v>
      </c>
      <c r="R1551" s="32" t="s">
        <v>255</v>
      </c>
      <c r="S1551" s="45" t="s">
        <v>95</v>
      </c>
      <c r="T1551" s="42" t="str">
        <f>VLOOKUP(Tabla1[[#This Row],[AREA]],Hoja1!A:B,2,FALSE)</f>
        <v>07. Medio ambiente</v>
      </c>
      <c r="U1551" s="45">
        <v>1711</v>
      </c>
      <c r="V1551" s="42" t="str">
        <f>VLOOKUP(Tabla1[[#This Row],[PROGRAMA]],Hoja1!A:B,2,FALSE)</f>
        <v>1711. Parques y jardines</v>
      </c>
      <c r="W1551" s="45">
        <v>61</v>
      </c>
      <c r="X1551" s="45">
        <v>610</v>
      </c>
    </row>
    <row r="1552" spans="1:24" x14ac:dyDescent="0.25">
      <c r="A1552" s="33">
        <v>220250005351</v>
      </c>
      <c r="B1552" s="56" t="s">
        <v>349</v>
      </c>
      <c r="C1552" s="34">
        <v>45741</v>
      </c>
      <c r="D1552" s="33">
        <v>22025002943</v>
      </c>
      <c r="E1552" s="56" t="s">
        <v>1605</v>
      </c>
      <c r="F1552" s="35">
        <v>980.1</v>
      </c>
      <c r="G1552" s="56" t="s">
        <v>285</v>
      </c>
      <c r="H1552" s="56" t="s">
        <v>2143</v>
      </c>
      <c r="I1552" s="33">
        <v>220</v>
      </c>
      <c r="J1552" s="56" t="s">
        <v>356</v>
      </c>
      <c r="K1552" s="56" t="s">
        <v>356</v>
      </c>
      <c r="L1552" s="56" t="s">
        <v>358</v>
      </c>
      <c r="M1552" s="56" t="s">
        <v>458</v>
      </c>
      <c r="N1552" s="56" t="s">
        <v>429</v>
      </c>
      <c r="O1552" s="32" t="s">
        <v>310</v>
      </c>
      <c r="P1552" s="32" t="s">
        <v>265</v>
      </c>
      <c r="Q1552" s="45" t="s">
        <v>926</v>
      </c>
      <c r="R1552" s="32" t="s">
        <v>255</v>
      </c>
      <c r="S1552" s="45" t="s">
        <v>89</v>
      </c>
      <c r="T1552" s="42" t="str">
        <f>VLOOKUP(Tabla1[[#This Row],[AREA]],Hoja1!A:B,2,FALSE)</f>
        <v>01. Alcaldía</v>
      </c>
      <c r="U1552" s="45" t="s">
        <v>294</v>
      </c>
      <c r="V1552" s="42" t="str">
        <f>VLOOKUP(Tabla1[[#This Row],[PROGRAMA]],Hoja1!A:B,2,FALSE)</f>
        <v>4331. Desarrollo empresarial</v>
      </c>
      <c r="W1552" s="45">
        <v>62</v>
      </c>
      <c r="X1552" s="45">
        <v>623</v>
      </c>
    </row>
    <row r="1553" spans="1:24" x14ac:dyDescent="0.25">
      <c r="A1553" s="33">
        <v>220249000437</v>
      </c>
      <c r="B1553" s="56" t="s">
        <v>349</v>
      </c>
      <c r="C1553" s="34">
        <v>45658</v>
      </c>
      <c r="D1553" s="33">
        <v>22025001911</v>
      </c>
      <c r="E1553" s="56" t="s">
        <v>1277</v>
      </c>
      <c r="F1553" s="35">
        <v>9579.17</v>
      </c>
      <c r="G1553" s="56" t="s">
        <v>323</v>
      </c>
      <c r="H1553" s="56" t="s">
        <v>1051</v>
      </c>
      <c r="I1553" s="33">
        <v>220</v>
      </c>
      <c r="J1553" s="56" t="s">
        <v>356</v>
      </c>
      <c r="K1553" s="56" t="s">
        <v>356</v>
      </c>
      <c r="L1553" s="56" t="s">
        <v>367</v>
      </c>
      <c r="M1553" s="56" t="s">
        <v>354</v>
      </c>
      <c r="N1553" s="56" t="s">
        <v>380</v>
      </c>
      <c r="O1553" s="32" t="s">
        <v>305</v>
      </c>
      <c r="P1553" s="32" t="s">
        <v>265</v>
      </c>
      <c r="Q1553" s="45" t="s">
        <v>926</v>
      </c>
      <c r="R1553" s="32" t="s">
        <v>255</v>
      </c>
      <c r="S1553" s="45" t="s">
        <v>93</v>
      </c>
      <c r="T1553" s="42" t="str">
        <f>VLOOKUP(Tabla1[[#This Row],[AREA]],Hoja1!A:B,2,FALSE)</f>
        <v>04. Hacienda, personal y modernización administrativa</v>
      </c>
      <c r="U1553" s="45" t="s">
        <v>209</v>
      </c>
      <c r="V1553" s="42" t="str">
        <f>VLOOKUP(Tabla1[[#This Row],[PROGRAMA]],Hoja1!A:B,2,FALSE)</f>
        <v>9204. Tecnologías de la información y comunicación</v>
      </c>
      <c r="W1553" s="45">
        <v>64</v>
      </c>
      <c r="X1553" s="45">
        <v>641</v>
      </c>
    </row>
    <row r="1554" spans="1:24" x14ac:dyDescent="0.25">
      <c r="A1554" s="33">
        <v>220250005356</v>
      </c>
      <c r="B1554" s="56" t="s">
        <v>349</v>
      </c>
      <c r="C1554" s="34">
        <v>45741</v>
      </c>
      <c r="D1554" s="33">
        <v>22025002905</v>
      </c>
      <c r="E1554" s="56" t="s">
        <v>1170</v>
      </c>
      <c r="F1554" s="35">
        <v>907.5</v>
      </c>
      <c r="G1554" s="56" t="s">
        <v>2083</v>
      </c>
      <c r="H1554" s="56" t="s">
        <v>2084</v>
      </c>
      <c r="I1554" s="33">
        <v>220</v>
      </c>
      <c r="J1554" s="56" t="s">
        <v>356</v>
      </c>
      <c r="K1554" s="56" t="s">
        <v>356</v>
      </c>
      <c r="L1554" s="56" t="s">
        <v>357</v>
      </c>
      <c r="M1554" s="56" t="s">
        <v>458</v>
      </c>
      <c r="N1554" s="56" t="s">
        <v>429</v>
      </c>
      <c r="O1554" s="32" t="s">
        <v>310</v>
      </c>
      <c r="P1554" s="32" t="s">
        <v>265</v>
      </c>
      <c r="Q1554" s="45">
        <v>6</v>
      </c>
      <c r="R1554" s="32" t="s">
        <v>255</v>
      </c>
      <c r="S1554" s="45" t="s">
        <v>97</v>
      </c>
      <c r="T1554" s="42" t="str">
        <f>VLOOKUP(Tabla1[[#This Row],[AREA]],Hoja1!A:B,2,FALSE)</f>
        <v>09. Turismo, eventos y marca ciudad</v>
      </c>
      <c r="U1554" s="45">
        <v>4321</v>
      </c>
      <c r="V1554" s="42" t="str">
        <f>VLOOKUP(Tabla1[[#This Row],[PROGRAMA]],Hoja1!A:B,2,FALSE)</f>
        <v>4321. Turismo</v>
      </c>
      <c r="W1554" s="45">
        <v>63</v>
      </c>
      <c r="X1554" s="45">
        <v>632</v>
      </c>
    </row>
    <row r="1555" spans="1:24" x14ac:dyDescent="0.25">
      <c r="A1555" s="33">
        <v>220249000999</v>
      </c>
      <c r="B1555" s="56" t="s">
        <v>349</v>
      </c>
      <c r="C1555" s="34">
        <v>45658</v>
      </c>
      <c r="D1555" s="33">
        <v>22025002435</v>
      </c>
      <c r="E1555" s="56" t="s">
        <v>1369</v>
      </c>
      <c r="F1555" s="35">
        <v>9061.16</v>
      </c>
      <c r="G1555" s="56" t="s">
        <v>48</v>
      </c>
      <c r="H1555" s="56" t="s">
        <v>2179</v>
      </c>
      <c r="I1555" s="33">
        <v>220</v>
      </c>
      <c r="J1555" s="56" t="s">
        <v>455</v>
      </c>
      <c r="K1555" s="56" t="s">
        <v>356</v>
      </c>
      <c r="L1555" s="56" t="s">
        <v>357</v>
      </c>
      <c r="M1555" s="56" t="s">
        <v>354</v>
      </c>
      <c r="N1555" s="56" t="s">
        <v>355</v>
      </c>
      <c r="O1555" s="32" t="s">
        <v>309</v>
      </c>
      <c r="P1555" s="32" t="s">
        <v>265</v>
      </c>
      <c r="Q1555" s="45" t="s">
        <v>926</v>
      </c>
      <c r="R1555" s="32" t="s">
        <v>255</v>
      </c>
      <c r="S1555" s="45" t="s">
        <v>291</v>
      </c>
      <c r="T1555" s="42" t="str">
        <f>VLOOKUP(Tabla1[[#This Row],[AREA]],Hoja1!A:B,2,FALSE)</f>
        <v>11. Salud pública y seguridad ciudadana</v>
      </c>
      <c r="U1555" s="45" t="s">
        <v>141</v>
      </c>
      <c r="V1555" s="42" t="str">
        <f>VLOOKUP(Tabla1[[#This Row],[PROGRAMA]],Hoja1!A:B,2,FALSE)</f>
        <v>1621. Recogida de residuos</v>
      </c>
      <c r="W1555" s="45">
        <v>63</v>
      </c>
      <c r="X1555" s="45">
        <v>633</v>
      </c>
    </row>
    <row r="1556" spans="1:24" x14ac:dyDescent="0.25">
      <c r="A1556" s="33">
        <v>220249000284</v>
      </c>
      <c r="B1556" s="56" t="s">
        <v>349</v>
      </c>
      <c r="C1556" s="34">
        <v>45658</v>
      </c>
      <c r="D1556" s="33">
        <v>22025001889</v>
      </c>
      <c r="E1556" s="56" t="s">
        <v>1170</v>
      </c>
      <c r="F1556" s="35">
        <v>8793.8799999999992</v>
      </c>
      <c r="G1556" s="56" t="s">
        <v>285</v>
      </c>
      <c r="H1556" s="56" t="s">
        <v>1035</v>
      </c>
      <c r="I1556" s="33">
        <v>220</v>
      </c>
      <c r="J1556" s="56" t="s">
        <v>356</v>
      </c>
      <c r="K1556" s="56" t="s">
        <v>356</v>
      </c>
      <c r="L1556" s="56" t="s">
        <v>358</v>
      </c>
      <c r="M1556" s="56" t="s">
        <v>354</v>
      </c>
      <c r="N1556" s="56" t="s">
        <v>355</v>
      </c>
      <c r="O1556" s="32" t="s">
        <v>305</v>
      </c>
      <c r="P1556" s="32" t="s">
        <v>265</v>
      </c>
      <c r="Q1556" s="45">
        <v>6</v>
      </c>
      <c r="R1556" s="32" t="s">
        <v>255</v>
      </c>
      <c r="S1556" s="45" t="s">
        <v>97</v>
      </c>
      <c r="T1556" s="42" t="str">
        <f>VLOOKUP(Tabla1[[#This Row],[AREA]],Hoja1!A:B,2,FALSE)</f>
        <v>09. Turismo, eventos y marca ciudad</v>
      </c>
      <c r="U1556" s="45">
        <v>4321</v>
      </c>
      <c r="V1556" s="42" t="str">
        <f>VLOOKUP(Tabla1[[#This Row],[PROGRAMA]],Hoja1!A:B,2,FALSE)</f>
        <v>4321. Turismo</v>
      </c>
      <c r="W1556" s="45">
        <v>63</v>
      </c>
      <c r="X1556" s="45">
        <v>632</v>
      </c>
    </row>
    <row r="1557" spans="1:24" x14ac:dyDescent="0.25">
      <c r="A1557" s="33">
        <v>220249000021</v>
      </c>
      <c r="B1557" s="56" t="s">
        <v>349</v>
      </c>
      <c r="C1557" s="34">
        <v>45658</v>
      </c>
      <c r="D1557" s="33">
        <v>22025001821</v>
      </c>
      <c r="E1557" s="56" t="s">
        <v>1315</v>
      </c>
      <c r="F1557" s="35">
        <v>7814.74</v>
      </c>
      <c r="G1557" s="56" t="s">
        <v>48</v>
      </c>
      <c r="H1557" s="56" t="s">
        <v>2189</v>
      </c>
      <c r="I1557" s="33">
        <v>220</v>
      </c>
      <c r="J1557" s="56" t="s">
        <v>455</v>
      </c>
      <c r="K1557" s="56" t="s">
        <v>356</v>
      </c>
      <c r="L1557" s="56" t="s">
        <v>357</v>
      </c>
      <c r="M1557" s="56" t="s">
        <v>354</v>
      </c>
      <c r="N1557" s="56" t="s">
        <v>355</v>
      </c>
      <c r="O1557" s="32" t="s">
        <v>309</v>
      </c>
      <c r="P1557" s="32" t="s">
        <v>265</v>
      </c>
      <c r="Q1557" s="45">
        <v>6</v>
      </c>
      <c r="R1557" s="32" t="s">
        <v>255</v>
      </c>
      <c r="S1557" s="45" t="s">
        <v>95</v>
      </c>
      <c r="T1557" s="42" t="str">
        <f>VLOOKUP(Tabla1[[#This Row],[AREA]],Hoja1!A:B,2,FALSE)</f>
        <v>07. Medio ambiente</v>
      </c>
      <c r="U1557" s="45">
        <v>1711</v>
      </c>
      <c r="V1557" s="42" t="str">
        <f>VLOOKUP(Tabla1[[#This Row],[PROGRAMA]],Hoja1!A:B,2,FALSE)</f>
        <v>1711. Parques y jardines</v>
      </c>
      <c r="W1557" s="45">
        <v>61</v>
      </c>
      <c r="X1557" s="45">
        <v>610</v>
      </c>
    </row>
    <row r="1558" spans="1:24" x14ac:dyDescent="0.25">
      <c r="A1558" s="33">
        <v>220249000436</v>
      </c>
      <c r="B1558" s="56" t="s">
        <v>349</v>
      </c>
      <c r="C1558" s="34">
        <v>45658</v>
      </c>
      <c r="D1558" s="33">
        <v>22025001910</v>
      </c>
      <c r="E1558" s="56" t="s">
        <v>1277</v>
      </c>
      <c r="F1558" s="35">
        <v>7755.95</v>
      </c>
      <c r="G1558" s="56" t="s">
        <v>323</v>
      </c>
      <c r="H1558" s="56" t="s">
        <v>1050</v>
      </c>
      <c r="I1558" s="33">
        <v>220</v>
      </c>
      <c r="J1558" s="56" t="s">
        <v>356</v>
      </c>
      <c r="K1558" s="56" t="s">
        <v>356</v>
      </c>
      <c r="L1558" s="56" t="s">
        <v>367</v>
      </c>
      <c r="M1558" s="56" t="s">
        <v>354</v>
      </c>
      <c r="N1558" s="56" t="s">
        <v>380</v>
      </c>
      <c r="O1558" s="32" t="s">
        <v>305</v>
      </c>
      <c r="P1558" s="32" t="s">
        <v>265</v>
      </c>
      <c r="Q1558" s="45" t="s">
        <v>926</v>
      </c>
      <c r="R1558" s="32" t="s">
        <v>255</v>
      </c>
      <c r="S1558" s="45" t="s">
        <v>93</v>
      </c>
      <c r="T1558" s="42" t="str">
        <f>VLOOKUP(Tabla1[[#This Row],[AREA]],Hoja1!A:B,2,FALSE)</f>
        <v>04. Hacienda, personal y modernización administrativa</v>
      </c>
      <c r="U1558" s="45" t="s">
        <v>209</v>
      </c>
      <c r="V1558" s="42" t="str">
        <f>VLOOKUP(Tabla1[[#This Row],[PROGRAMA]],Hoja1!A:B,2,FALSE)</f>
        <v>9204. Tecnologías de la información y comunicación</v>
      </c>
      <c r="W1558" s="45">
        <v>64</v>
      </c>
      <c r="X1558" s="45">
        <v>641</v>
      </c>
    </row>
    <row r="1559" spans="1:24" x14ac:dyDescent="0.25">
      <c r="A1559" s="33">
        <v>220250001723</v>
      </c>
      <c r="B1559" s="56" t="s">
        <v>349</v>
      </c>
      <c r="C1559" s="34">
        <v>45716</v>
      </c>
      <c r="D1559" s="33">
        <v>22025001856</v>
      </c>
      <c r="E1559" s="56" t="s">
        <v>2197</v>
      </c>
      <c r="F1559" s="35">
        <v>762.61</v>
      </c>
      <c r="G1559" s="56" t="s">
        <v>1077</v>
      </c>
      <c r="H1559" s="56" t="s">
        <v>2198</v>
      </c>
      <c r="I1559" s="33">
        <v>220</v>
      </c>
      <c r="J1559" s="56" t="s">
        <v>356</v>
      </c>
      <c r="K1559" s="56" t="s">
        <v>356</v>
      </c>
      <c r="L1559" s="56" t="s">
        <v>367</v>
      </c>
      <c r="M1559" s="56" t="s">
        <v>458</v>
      </c>
      <c r="N1559" s="56" t="s">
        <v>429</v>
      </c>
      <c r="O1559" s="32" t="s">
        <v>310</v>
      </c>
      <c r="P1559" s="32" t="s">
        <v>265</v>
      </c>
      <c r="Q1559" s="45" t="s">
        <v>926</v>
      </c>
      <c r="R1559" s="32" t="s">
        <v>255</v>
      </c>
      <c r="S1559" s="45" t="s">
        <v>93</v>
      </c>
      <c r="T1559" s="42" t="str">
        <f>VLOOKUP(Tabla1[[#This Row],[AREA]],Hoja1!A:B,2,FALSE)</f>
        <v>04. Hacienda, personal y modernización administrativa</v>
      </c>
      <c r="U1559" s="45" t="s">
        <v>213</v>
      </c>
      <c r="V1559" s="42" t="str">
        <f>VLOOKUP(Tabla1[[#This Row],[PROGRAMA]],Hoja1!A:B,2,FALSE)</f>
        <v>9209. Dirección del area de hacienda, personal y modernización administrativa</v>
      </c>
      <c r="W1559" s="45">
        <v>62</v>
      </c>
      <c r="X1559" s="45">
        <v>625</v>
      </c>
    </row>
    <row r="1560" spans="1:24" x14ac:dyDescent="0.25">
      <c r="A1560" s="33">
        <v>220249000321</v>
      </c>
      <c r="B1560" s="56" t="s">
        <v>349</v>
      </c>
      <c r="C1560" s="34">
        <v>45658</v>
      </c>
      <c r="D1560" s="33">
        <v>22025001898</v>
      </c>
      <c r="E1560" s="56" t="s">
        <v>1267</v>
      </c>
      <c r="F1560" s="35">
        <v>7367.36</v>
      </c>
      <c r="G1560" s="56" t="s">
        <v>48</v>
      </c>
      <c r="H1560" s="56" t="s">
        <v>2199</v>
      </c>
      <c r="I1560" s="33">
        <v>220</v>
      </c>
      <c r="J1560" s="56" t="s">
        <v>455</v>
      </c>
      <c r="K1560" s="56" t="s">
        <v>356</v>
      </c>
      <c r="L1560" s="56" t="s">
        <v>357</v>
      </c>
      <c r="M1560" s="56" t="s">
        <v>354</v>
      </c>
      <c r="N1560" s="56" t="s">
        <v>355</v>
      </c>
      <c r="O1560" s="32" t="s">
        <v>309</v>
      </c>
      <c r="P1560" s="32" t="s">
        <v>265</v>
      </c>
      <c r="Q1560" s="45" t="s">
        <v>926</v>
      </c>
      <c r="R1560" s="32" t="s">
        <v>255</v>
      </c>
      <c r="S1560" s="45" t="s">
        <v>96</v>
      </c>
      <c r="T1560" s="42" t="str">
        <f>VLOOKUP(Tabla1[[#This Row],[AREA]],Hoja1!A:B,2,FALSE)</f>
        <v>08. Tráfico y movilidad</v>
      </c>
      <c r="U1560" s="45" t="s">
        <v>146</v>
      </c>
      <c r="V1560" s="42" t="str">
        <f>VLOOKUP(Tabla1[[#This Row],[PROGRAMA]],Hoja1!A:B,2,FALSE)</f>
        <v>1651. Alumbrado público</v>
      </c>
      <c r="W1560" s="45">
        <v>61</v>
      </c>
      <c r="X1560" s="45">
        <v>619</v>
      </c>
    </row>
    <row r="1561" spans="1:24" x14ac:dyDescent="0.25">
      <c r="A1561" s="33">
        <v>220249000491</v>
      </c>
      <c r="B1561" s="56" t="s">
        <v>349</v>
      </c>
      <c r="C1561" s="34">
        <v>45658</v>
      </c>
      <c r="D1561" s="33">
        <v>22025001934</v>
      </c>
      <c r="E1561" s="56" t="s">
        <v>1171</v>
      </c>
      <c r="F1561" s="35">
        <v>7190.6</v>
      </c>
      <c r="G1561" s="56" t="s">
        <v>340</v>
      </c>
      <c r="H1561" s="56" t="s">
        <v>2230</v>
      </c>
      <c r="I1561" s="33">
        <v>220</v>
      </c>
      <c r="J1561" s="56" t="s">
        <v>452</v>
      </c>
      <c r="K1561" s="56" t="s">
        <v>452</v>
      </c>
      <c r="L1561" s="56" t="s">
        <v>357</v>
      </c>
      <c r="M1561" s="56" t="s">
        <v>354</v>
      </c>
      <c r="N1561" s="56" t="s">
        <v>355</v>
      </c>
      <c r="O1561" s="32" t="s">
        <v>309</v>
      </c>
      <c r="P1561" s="32" t="s">
        <v>265</v>
      </c>
      <c r="Q1561" s="45">
        <v>6</v>
      </c>
      <c r="R1561" s="32" t="s">
        <v>255</v>
      </c>
      <c r="S1561" s="45" t="s">
        <v>91</v>
      </c>
      <c r="T1561" s="42" t="str">
        <f>VLOOKUP(Tabla1[[#This Row],[AREA]],Hoja1!A:B,2,FALSE)</f>
        <v>02. Urbanismo y vivienda</v>
      </c>
      <c r="U1561" s="45">
        <v>9332</v>
      </c>
      <c r="V1561" s="42" t="str">
        <f>VLOOKUP(Tabla1[[#This Row],[PROGRAMA]],Hoja1!A:B,2,FALSE)</f>
        <v>9332. Mantenimiento de edificios e instalaciones municipales</v>
      </c>
      <c r="W1561" s="45">
        <v>63</v>
      </c>
      <c r="X1561" s="45">
        <v>632</v>
      </c>
    </row>
    <row r="1562" spans="1:24" x14ac:dyDescent="0.25">
      <c r="A1562" s="33">
        <v>220239000082</v>
      </c>
      <c r="B1562" s="56" t="s">
        <v>349</v>
      </c>
      <c r="C1562" s="34">
        <v>45658</v>
      </c>
      <c r="D1562" s="33">
        <v>22025001618</v>
      </c>
      <c r="E1562" s="56" t="s">
        <v>1169</v>
      </c>
      <c r="F1562" s="35">
        <v>6875</v>
      </c>
      <c r="G1562" s="56" t="s">
        <v>316</v>
      </c>
      <c r="H1562" s="56" t="s">
        <v>680</v>
      </c>
      <c r="I1562" s="33">
        <v>220</v>
      </c>
      <c r="J1562" s="56" t="s">
        <v>356</v>
      </c>
      <c r="K1562" s="56" t="s">
        <v>356</v>
      </c>
      <c r="L1562" s="56" t="s">
        <v>357</v>
      </c>
      <c r="M1562" s="56" t="s">
        <v>354</v>
      </c>
      <c r="N1562" s="56" t="s">
        <v>355</v>
      </c>
      <c r="O1562" s="32" t="s">
        <v>305</v>
      </c>
      <c r="P1562" s="32" t="s">
        <v>265</v>
      </c>
      <c r="Q1562" s="45" t="s">
        <v>926</v>
      </c>
      <c r="R1562" s="32" t="s">
        <v>255</v>
      </c>
      <c r="S1562" s="45" t="s">
        <v>96</v>
      </c>
      <c r="T1562" s="42" t="str">
        <f>VLOOKUP(Tabla1[[#This Row],[AREA]],Hoja1!A:B,2,FALSE)</f>
        <v>08. Tráfico y movilidad</v>
      </c>
      <c r="U1562" s="45" t="s">
        <v>140</v>
      </c>
      <c r="V1562" s="42" t="str">
        <f>VLOOKUP(Tabla1[[#This Row],[PROGRAMA]],Hoja1!A:B,2,FALSE)</f>
        <v>1532. Pavimentación vias públicas y otros servicios urbanísticos</v>
      </c>
      <c r="W1562" s="45">
        <v>61</v>
      </c>
      <c r="X1562" s="45">
        <v>619</v>
      </c>
    </row>
    <row r="1563" spans="1:24" x14ac:dyDescent="0.25">
      <c r="A1563" s="33">
        <v>220239000466</v>
      </c>
      <c r="B1563" s="56" t="s">
        <v>349</v>
      </c>
      <c r="C1563" s="34">
        <v>45658</v>
      </c>
      <c r="D1563" s="33">
        <v>22025002889</v>
      </c>
      <c r="E1563" s="56" t="s">
        <v>2262</v>
      </c>
      <c r="F1563" s="35">
        <v>6478.58</v>
      </c>
      <c r="G1563" s="56" t="s">
        <v>437</v>
      </c>
      <c r="H1563" s="56" t="s">
        <v>806</v>
      </c>
      <c r="I1563" s="33">
        <v>220</v>
      </c>
      <c r="J1563" s="56" t="s">
        <v>396</v>
      </c>
      <c r="K1563" s="56" t="s">
        <v>356</v>
      </c>
      <c r="L1563" s="56" t="s">
        <v>367</v>
      </c>
      <c r="M1563" s="56" t="s">
        <v>354</v>
      </c>
      <c r="N1563" s="56" t="s">
        <v>355</v>
      </c>
      <c r="O1563" s="32" t="s">
        <v>305</v>
      </c>
      <c r="P1563" s="32" t="s">
        <v>265</v>
      </c>
      <c r="Q1563" s="45" t="s">
        <v>926</v>
      </c>
      <c r="R1563" s="32" t="s">
        <v>255</v>
      </c>
      <c r="S1563" s="45" t="s">
        <v>93</v>
      </c>
      <c r="T1563" s="42" t="str">
        <f>VLOOKUP(Tabla1[[#This Row],[AREA]],Hoja1!A:B,2,FALSE)</f>
        <v>04. Hacienda, personal y modernización administrativa</v>
      </c>
      <c r="U1563" s="45" t="s">
        <v>214</v>
      </c>
      <c r="V1563" s="42" t="str">
        <f>VLOOKUP(Tabla1[[#This Row],[PROGRAMA]],Hoja1!A:B,2,FALSE)</f>
        <v>9231. Información, registro y gestión del padrón</v>
      </c>
      <c r="W1563" s="45">
        <v>64</v>
      </c>
      <c r="X1563" s="45">
        <v>641</v>
      </c>
    </row>
    <row r="1564" spans="1:24" x14ac:dyDescent="0.25">
      <c r="A1564" s="33">
        <v>220249001035</v>
      </c>
      <c r="B1564" s="56" t="s">
        <v>349</v>
      </c>
      <c r="C1564" s="34">
        <v>45658</v>
      </c>
      <c r="D1564" s="33">
        <v>22025002214</v>
      </c>
      <c r="E1564" s="56" t="s">
        <v>1369</v>
      </c>
      <c r="F1564" s="35">
        <v>6040.77</v>
      </c>
      <c r="G1564" s="56" t="s">
        <v>48</v>
      </c>
      <c r="H1564" s="56" t="s">
        <v>2287</v>
      </c>
      <c r="I1564" s="33">
        <v>220</v>
      </c>
      <c r="J1564" s="56" t="s">
        <v>455</v>
      </c>
      <c r="K1564" s="56" t="s">
        <v>356</v>
      </c>
      <c r="L1564" s="56" t="s">
        <v>357</v>
      </c>
      <c r="M1564" s="56" t="s">
        <v>354</v>
      </c>
      <c r="N1564" s="56" t="s">
        <v>355</v>
      </c>
      <c r="O1564" s="32" t="s">
        <v>309</v>
      </c>
      <c r="P1564" s="32" t="s">
        <v>265</v>
      </c>
      <c r="Q1564" s="45" t="s">
        <v>926</v>
      </c>
      <c r="R1564" s="32" t="s">
        <v>255</v>
      </c>
      <c r="S1564" s="45" t="s">
        <v>291</v>
      </c>
      <c r="T1564" s="42" t="str">
        <f>VLOOKUP(Tabla1[[#This Row],[AREA]],Hoja1!A:B,2,FALSE)</f>
        <v>11. Salud pública y seguridad ciudadana</v>
      </c>
      <c r="U1564" s="45" t="s">
        <v>141</v>
      </c>
      <c r="V1564" s="42" t="str">
        <f>VLOOKUP(Tabla1[[#This Row],[PROGRAMA]],Hoja1!A:B,2,FALSE)</f>
        <v>1621. Recogida de residuos</v>
      </c>
      <c r="W1564" s="45">
        <v>63</v>
      </c>
      <c r="X1564" s="45">
        <v>633</v>
      </c>
    </row>
    <row r="1565" spans="1:24" x14ac:dyDescent="0.25">
      <c r="A1565" s="33">
        <v>220240063546</v>
      </c>
      <c r="B1565" s="56" t="s">
        <v>349</v>
      </c>
      <c r="C1565" s="34">
        <v>45723</v>
      </c>
      <c r="D1565" s="33">
        <v>22024009107</v>
      </c>
      <c r="E1565" s="56" t="s">
        <v>1180</v>
      </c>
      <c r="F1565" s="35">
        <v>5871.39</v>
      </c>
      <c r="G1565" s="56" t="s">
        <v>48</v>
      </c>
      <c r="H1565" s="56" t="s">
        <v>1134</v>
      </c>
      <c r="I1565" s="33">
        <v>220</v>
      </c>
      <c r="J1565" s="56" t="s">
        <v>455</v>
      </c>
      <c r="K1565" s="56" t="s">
        <v>356</v>
      </c>
      <c r="L1565" s="56" t="s">
        <v>357</v>
      </c>
      <c r="M1565" s="56" t="s">
        <v>354</v>
      </c>
      <c r="N1565" s="56" t="s">
        <v>355</v>
      </c>
      <c r="O1565" s="32" t="s">
        <v>309</v>
      </c>
      <c r="P1565" s="32" t="s">
        <v>265</v>
      </c>
      <c r="Q1565" s="45" t="s">
        <v>926</v>
      </c>
      <c r="R1565" s="32" t="s">
        <v>255</v>
      </c>
      <c r="S1565" s="45" t="s">
        <v>91</v>
      </c>
      <c r="T1565" s="42" t="str">
        <f>VLOOKUP(Tabla1[[#This Row],[AREA]],Hoja1!A:B,2,FALSE)</f>
        <v>02. Urbanismo y vivienda</v>
      </c>
      <c r="U1565" s="45" t="s">
        <v>138</v>
      </c>
      <c r="V1565" s="42" t="str">
        <f>VLOOKUP(Tabla1[[#This Row],[PROGRAMA]],Hoja1!A:B,2,FALSE)</f>
        <v>1511. Planficación y gestión del urbanismo</v>
      </c>
      <c r="W1565" s="45">
        <v>61</v>
      </c>
      <c r="X1565" s="45">
        <v>619</v>
      </c>
    </row>
    <row r="1566" spans="1:24" x14ac:dyDescent="0.25">
      <c r="A1566" s="33">
        <v>220240065329</v>
      </c>
      <c r="B1566" s="56" t="s">
        <v>349</v>
      </c>
      <c r="C1566" s="34">
        <v>45723</v>
      </c>
      <c r="D1566" s="33">
        <v>22024008826</v>
      </c>
      <c r="E1566" s="56" t="s">
        <v>1180</v>
      </c>
      <c r="F1566" s="35">
        <v>5871.39</v>
      </c>
      <c r="G1566" s="56" t="s">
        <v>316</v>
      </c>
      <c r="H1566" s="56" t="s">
        <v>1159</v>
      </c>
      <c r="I1566" s="33">
        <v>220</v>
      </c>
      <c r="J1566" s="56" t="s">
        <v>356</v>
      </c>
      <c r="K1566" s="56" t="s">
        <v>356</v>
      </c>
      <c r="L1566" s="56" t="s">
        <v>357</v>
      </c>
      <c r="M1566" s="56" t="s">
        <v>354</v>
      </c>
      <c r="N1566" s="56" t="s">
        <v>355</v>
      </c>
      <c r="O1566" s="32" t="s">
        <v>305</v>
      </c>
      <c r="P1566" s="32" t="s">
        <v>265</v>
      </c>
      <c r="Q1566" s="45" t="s">
        <v>926</v>
      </c>
      <c r="R1566" s="32" t="s">
        <v>255</v>
      </c>
      <c r="S1566" s="45" t="s">
        <v>91</v>
      </c>
      <c r="T1566" s="42" t="str">
        <f>VLOOKUP(Tabla1[[#This Row],[AREA]],Hoja1!A:B,2,FALSE)</f>
        <v>02. Urbanismo y vivienda</v>
      </c>
      <c r="U1566" s="45" t="s">
        <v>138</v>
      </c>
      <c r="V1566" s="42" t="str">
        <f>VLOOKUP(Tabla1[[#This Row],[PROGRAMA]],Hoja1!A:B,2,FALSE)</f>
        <v>1511. Planficación y gestión del urbanismo</v>
      </c>
      <c r="W1566" s="45">
        <v>61</v>
      </c>
      <c r="X1566" s="45">
        <v>619</v>
      </c>
    </row>
    <row r="1567" spans="1:24" x14ac:dyDescent="0.25">
      <c r="A1567" s="33">
        <v>220239000627</v>
      </c>
      <c r="B1567" s="56" t="s">
        <v>349</v>
      </c>
      <c r="C1567" s="34">
        <v>45658</v>
      </c>
      <c r="D1567" s="33">
        <v>22025001725</v>
      </c>
      <c r="E1567" s="56" t="s">
        <v>1277</v>
      </c>
      <c r="F1567" s="35">
        <v>5724.48</v>
      </c>
      <c r="G1567" s="56" t="s">
        <v>471</v>
      </c>
      <c r="H1567" s="56" t="s">
        <v>2301</v>
      </c>
      <c r="I1567" s="33">
        <v>220</v>
      </c>
      <c r="J1567" s="56" t="s">
        <v>472</v>
      </c>
      <c r="K1567" s="56" t="s">
        <v>395</v>
      </c>
      <c r="L1567" s="56" t="s">
        <v>357</v>
      </c>
      <c r="M1567" s="56" t="s">
        <v>354</v>
      </c>
      <c r="N1567" s="56" t="s">
        <v>355</v>
      </c>
      <c r="O1567" s="32" t="s">
        <v>305</v>
      </c>
      <c r="P1567" s="32" t="s">
        <v>265</v>
      </c>
      <c r="Q1567" s="45" t="s">
        <v>926</v>
      </c>
      <c r="R1567" s="32" t="s">
        <v>255</v>
      </c>
      <c r="S1567" s="45" t="s">
        <v>93</v>
      </c>
      <c r="T1567" s="42" t="str">
        <f>VLOOKUP(Tabla1[[#This Row],[AREA]],Hoja1!A:B,2,FALSE)</f>
        <v>04. Hacienda, personal y modernización administrativa</v>
      </c>
      <c r="U1567" s="45" t="s">
        <v>209</v>
      </c>
      <c r="V1567" s="42" t="str">
        <f>VLOOKUP(Tabla1[[#This Row],[PROGRAMA]],Hoja1!A:B,2,FALSE)</f>
        <v>9204. Tecnologías de la información y comunicación</v>
      </c>
      <c r="W1567" s="45">
        <v>64</v>
      </c>
      <c r="X1567" s="45">
        <v>641</v>
      </c>
    </row>
    <row r="1568" spans="1:24" x14ac:dyDescent="0.25">
      <c r="A1568" s="33">
        <v>220240022929</v>
      </c>
      <c r="B1568" s="56" t="s">
        <v>349</v>
      </c>
      <c r="C1568" s="34">
        <v>45723</v>
      </c>
      <c r="D1568" s="33">
        <v>22024003377</v>
      </c>
      <c r="E1568" s="56" t="s">
        <v>1169</v>
      </c>
      <c r="F1568" s="35">
        <v>5112.3599999999997</v>
      </c>
      <c r="G1568" s="56" t="s">
        <v>48</v>
      </c>
      <c r="H1568" s="56" t="s">
        <v>953</v>
      </c>
      <c r="I1568" s="33">
        <v>220</v>
      </c>
      <c r="J1568" s="56" t="s">
        <v>455</v>
      </c>
      <c r="K1568" s="56" t="s">
        <v>356</v>
      </c>
      <c r="L1568" s="56" t="s">
        <v>357</v>
      </c>
      <c r="M1568" s="56" t="s">
        <v>354</v>
      </c>
      <c r="N1568" s="56" t="s">
        <v>355</v>
      </c>
      <c r="O1568" s="32" t="s">
        <v>309</v>
      </c>
      <c r="P1568" s="32" t="s">
        <v>265</v>
      </c>
      <c r="Q1568" s="45" t="s">
        <v>926</v>
      </c>
      <c r="R1568" s="32" t="s">
        <v>255</v>
      </c>
      <c r="S1568" s="45" t="s">
        <v>96</v>
      </c>
      <c r="T1568" s="42" t="str">
        <f>VLOOKUP(Tabla1[[#This Row],[AREA]],Hoja1!A:B,2,FALSE)</f>
        <v>08. Tráfico y movilidad</v>
      </c>
      <c r="U1568" s="45" t="s">
        <v>140</v>
      </c>
      <c r="V1568" s="42" t="str">
        <f>VLOOKUP(Tabla1[[#This Row],[PROGRAMA]],Hoja1!A:B,2,FALSE)</f>
        <v>1532. Pavimentación vias públicas y otros servicios urbanísticos</v>
      </c>
      <c r="W1568" s="45">
        <v>61</v>
      </c>
      <c r="X1568" s="45">
        <v>619</v>
      </c>
    </row>
    <row r="1569" spans="1:24" x14ac:dyDescent="0.25">
      <c r="A1569" s="33">
        <v>220249000859</v>
      </c>
      <c r="B1569" s="56" t="s">
        <v>349</v>
      </c>
      <c r="C1569" s="34">
        <v>45658</v>
      </c>
      <c r="D1569" s="33">
        <v>22025002077</v>
      </c>
      <c r="E1569" s="56" t="s">
        <v>1254</v>
      </c>
      <c r="F1569" s="35">
        <v>4727.01</v>
      </c>
      <c r="G1569" s="56" t="s">
        <v>48</v>
      </c>
      <c r="H1569" s="56" t="s">
        <v>2384</v>
      </c>
      <c r="I1569" s="33">
        <v>220</v>
      </c>
      <c r="J1569" s="56" t="s">
        <v>455</v>
      </c>
      <c r="K1569" s="56" t="s">
        <v>356</v>
      </c>
      <c r="L1569" s="56" t="s">
        <v>357</v>
      </c>
      <c r="M1569" s="56" t="s">
        <v>354</v>
      </c>
      <c r="N1569" s="56" t="s">
        <v>355</v>
      </c>
      <c r="O1569" s="32" t="s">
        <v>309</v>
      </c>
      <c r="P1569" s="32" t="s">
        <v>265</v>
      </c>
      <c r="Q1569" s="45">
        <v>6</v>
      </c>
      <c r="R1569" s="32" t="s">
        <v>255</v>
      </c>
      <c r="S1569" s="45" t="s">
        <v>96</v>
      </c>
      <c r="T1569" s="42" t="str">
        <f>VLOOKUP(Tabla1[[#This Row],[AREA]],Hoja1!A:B,2,FALSE)</f>
        <v>08. Tráfico y movilidad</v>
      </c>
      <c r="U1569" s="45">
        <v>1532</v>
      </c>
      <c r="V1569" s="42" t="str">
        <f>VLOOKUP(Tabla1[[#This Row],[PROGRAMA]],Hoja1!A:B,2,FALSE)</f>
        <v>1532. Pavimentación vias públicas y otros servicios urbanísticos</v>
      </c>
      <c r="W1569" s="45">
        <v>61</v>
      </c>
      <c r="X1569" s="45">
        <v>619</v>
      </c>
    </row>
    <row r="1570" spans="1:24" x14ac:dyDescent="0.25">
      <c r="A1570" s="33">
        <v>220250005038</v>
      </c>
      <c r="B1570" s="56" t="s">
        <v>495</v>
      </c>
      <c r="C1570" s="34">
        <v>45737</v>
      </c>
      <c r="D1570" s="33">
        <v>22025002682</v>
      </c>
      <c r="E1570" s="56" t="s">
        <v>1277</v>
      </c>
      <c r="F1570" s="35">
        <v>484</v>
      </c>
      <c r="G1570" s="56" t="s">
        <v>887</v>
      </c>
      <c r="H1570" s="56" t="s">
        <v>2385</v>
      </c>
      <c r="I1570" s="33">
        <v>240</v>
      </c>
      <c r="J1570" s="56" t="s">
        <v>391</v>
      </c>
      <c r="K1570" s="56" t="s">
        <v>392</v>
      </c>
      <c r="L1570" s="56" t="s">
        <v>357</v>
      </c>
      <c r="M1570" s="56" t="s">
        <v>458</v>
      </c>
      <c r="N1570" s="56" t="s">
        <v>429</v>
      </c>
      <c r="O1570" s="32" t="s">
        <v>310</v>
      </c>
      <c r="P1570" s="32" t="s">
        <v>265</v>
      </c>
      <c r="Q1570" s="45" t="s">
        <v>926</v>
      </c>
      <c r="R1570" s="32" t="s">
        <v>255</v>
      </c>
      <c r="S1570" s="45" t="s">
        <v>93</v>
      </c>
      <c r="T1570" s="42" t="str">
        <f>VLOOKUP(Tabla1[[#This Row],[AREA]],Hoja1!A:B,2,FALSE)</f>
        <v>04. Hacienda, personal y modernización administrativa</v>
      </c>
      <c r="U1570" s="45" t="s">
        <v>209</v>
      </c>
      <c r="V1570" s="42" t="str">
        <f>VLOOKUP(Tabla1[[#This Row],[PROGRAMA]],Hoja1!A:B,2,FALSE)</f>
        <v>9204. Tecnologías de la información y comunicación</v>
      </c>
      <c r="W1570" s="45">
        <v>64</v>
      </c>
      <c r="X1570" s="45">
        <v>641</v>
      </c>
    </row>
    <row r="1571" spans="1:24" x14ac:dyDescent="0.25">
      <c r="A1571" s="33">
        <v>220240053825</v>
      </c>
      <c r="B1571" s="56" t="s">
        <v>349</v>
      </c>
      <c r="C1571" s="34">
        <v>45729</v>
      </c>
      <c r="D1571" s="33">
        <v>22024008634</v>
      </c>
      <c r="E1571" s="56" t="s">
        <v>1327</v>
      </c>
      <c r="F1571" s="35">
        <v>4287.16</v>
      </c>
      <c r="G1571" s="56" t="s">
        <v>1099</v>
      </c>
      <c r="H1571" s="56" t="s">
        <v>2400</v>
      </c>
      <c r="I1571" s="33">
        <v>220</v>
      </c>
      <c r="J1571" s="56" t="s">
        <v>360</v>
      </c>
      <c r="K1571" s="56" t="s">
        <v>352</v>
      </c>
      <c r="L1571" s="56" t="s">
        <v>357</v>
      </c>
      <c r="M1571" s="56" t="s">
        <v>354</v>
      </c>
      <c r="N1571" s="56" t="s">
        <v>355</v>
      </c>
      <c r="O1571" s="32" t="s">
        <v>309</v>
      </c>
      <c r="P1571" s="32" t="s">
        <v>265</v>
      </c>
      <c r="Q1571" s="45">
        <v>6</v>
      </c>
      <c r="R1571" s="32" t="s">
        <v>255</v>
      </c>
      <c r="S1571" s="45" t="s">
        <v>290</v>
      </c>
      <c r="T1571" s="42" t="str">
        <f>VLOOKUP(Tabla1[[#This Row],[AREA]],Hoja1!A:B,2,FALSE)</f>
        <v>05. Comercio, mercados y consumo</v>
      </c>
      <c r="U1571" s="45">
        <v>4314</v>
      </c>
      <c r="V1571" s="42" t="str">
        <f>VLOOKUP(Tabla1[[#This Row],[PROGRAMA]],Hoja1!A:B,2,FALSE)</f>
        <v>4314. Actuaciones en materia de comercio minorista</v>
      </c>
      <c r="W1571" s="45">
        <v>63</v>
      </c>
      <c r="X1571" s="45">
        <v>633</v>
      </c>
    </row>
    <row r="1572" spans="1:24" x14ac:dyDescent="0.25">
      <c r="A1572" s="33">
        <v>220240031306</v>
      </c>
      <c r="B1572" s="56" t="s">
        <v>349</v>
      </c>
      <c r="C1572" s="34">
        <v>45723</v>
      </c>
      <c r="D1572" s="33">
        <v>22024005308</v>
      </c>
      <c r="E1572" s="56" t="s">
        <v>1170</v>
      </c>
      <c r="F1572" s="35">
        <v>3676</v>
      </c>
      <c r="G1572" s="56" t="s">
        <v>285</v>
      </c>
      <c r="H1572" s="56" t="s">
        <v>1035</v>
      </c>
      <c r="I1572" s="33">
        <v>220</v>
      </c>
      <c r="J1572" s="56" t="s">
        <v>356</v>
      </c>
      <c r="K1572" s="56" t="s">
        <v>356</v>
      </c>
      <c r="L1572" s="56" t="s">
        <v>358</v>
      </c>
      <c r="M1572" s="56" t="s">
        <v>354</v>
      </c>
      <c r="N1572" s="56" t="s">
        <v>355</v>
      </c>
      <c r="O1572" s="32" t="s">
        <v>305</v>
      </c>
      <c r="P1572" s="32" t="s">
        <v>265</v>
      </c>
      <c r="Q1572" s="45">
        <v>6</v>
      </c>
      <c r="R1572" s="32" t="s">
        <v>255</v>
      </c>
      <c r="S1572" s="45" t="s">
        <v>97</v>
      </c>
      <c r="T1572" s="42" t="str">
        <f>VLOOKUP(Tabla1[[#This Row],[AREA]],Hoja1!A:B,2,FALSE)</f>
        <v>09. Turismo, eventos y marca ciudad</v>
      </c>
      <c r="U1572" s="45">
        <v>4321</v>
      </c>
      <c r="V1572" s="42" t="str">
        <f>VLOOKUP(Tabla1[[#This Row],[PROGRAMA]],Hoja1!A:B,2,FALSE)</f>
        <v>4321. Turismo</v>
      </c>
      <c r="W1572" s="45">
        <v>63</v>
      </c>
      <c r="X1572" s="45">
        <v>632</v>
      </c>
    </row>
    <row r="1573" spans="1:24" x14ac:dyDescent="0.25">
      <c r="A1573" s="33">
        <v>220240042999</v>
      </c>
      <c r="B1573" s="56" t="s">
        <v>349</v>
      </c>
      <c r="C1573" s="34">
        <v>45723</v>
      </c>
      <c r="D1573" s="33">
        <v>22024006193</v>
      </c>
      <c r="E1573" s="56" t="s">
        <v>1189</v>
      </c>
      <c r="F1573" s="35">
        <v>3544.3</v>
      </c>
      <c r="G1573" s="56" t="s">
        <v>285</v>
      </c>
      <c r="H1573" s="56" t="s">
        <v>1046</v>
      </c>
      <c r="I1573" s="33">
        <v>220</v>
      </c>
      <c r="J1573" s="56" t="s">
        <v>356</v>
      </c>
      <c r="K1573" s="56" t="s">
        <v>356</v>
      </c>
      <c r="L1573" s="56" t="s">
        <v>357</v>
      </c>
      <c r="M1573" s="56" t="s">
        <v>354</v>
      </c>
      <c r="N1573" s="56" t="s">
        <v>355</v>
      </c>
      <c r="O1573" s="32" t="s">
        <v>305</v>
      </c>
      <c r="P1573" s="32" t="s">
        <v>265</v>
      </c>
      <c r="Q1573" s="45">
        <v>6</v>
      </c>
      <c r="R1573" s="32" t="s">
        <v>255</v>
      </c>
      <c r="S1573" s="45" t="s">
        <v>94</v>
      </c>
      <c r="T1573" s="42" t="str">
        <f>VLOOKUP(Tabla1[[#This Row],[AREA]],Hoja1!A:B,2,FALSE)</f>
        <v>06. Educación y cultura</v>
      </c>
      <c r="U1573" s="45">
        <v>3341</v>
      </c>
      <c r="V1573" s="42" t="str">
        <f>VLOOKUP(Tabla1[[#This Row],[PROGRAMA]],Hoja1!A:B,2,FALSE)</f>
        <v>3341. Coordinación de políticas culturales</v>
      </c>
      <c r="W1573" s="45">
        <v>63</v>
      </c>
      <c r="X1573" s="45">
        <v>632</v>
      </c>
    </row>
    <row r="1574" spans="1:24" x14ac:dyDescent="0.25">
      <c r="A1574" s="33">
        <v>220240035394</v>
      </c>
      <c r="B1574" s="56" t="s">
        <v>349</v>
      </c>
      <c r="C1574" s="34">
        <v>45723</v>
      </c>
      <c r="D1574" s="33">
        <v>22024004232</v>
      </c>
      <c r="E1574" s="56" t="s">
        <v>1222</v>
      </c>
      <c r="F1574" s="35">
        <v>2856.18</v>
      </c>
      <c r="G1574" s="56" t="s">
        <v>340</v>
      </c>
      <c r="H1574" s="56" t="s">
        <v>1015</v>
      </c>
      <c r="I1574" s="33">
        <v>220</v>
      </c>
      <c r="J1574" s="56" t="s">
        <v>452</v>
      </c>
      <c r="K1574" s="56" t="s">
        <v>452</v>
      </c>
      <c r="L1574" s="56" t="s">
        <v>357</v>
      </c>
      <c r="M1574" s="56" t="s">
        <v>354</v>
      </c>
      <c r="N1574" s="56" t="s">
        <v>355</v>
      </c>
      <c r="O1574" s="32" t="s">
        <v>309</v>
      </c>
      <c r="P1574" s="32" t="s">
        <v>265</v>
      </c>
      <c r="Q1574" s="45" t="s">
        <v>926</v>
      </c>
      <c r="R1574" s="32" t="s">
        <v>255</v>
      </c>
      <c r="S1574" s="45" t="s">
        <v>96</v>
      </c>
      <c r="T1574" s="42" t="str">
        <f>VLOOKUP(Tabla1[[#This Row],[AREA]],Hoja1!A:B,2,FALSE)</f>
        <v>08. Tráfico y movilidad</v>
      </c>
      <c r="U1574" s="45" t="s">
        <v>140</v>
      </c>
      <c r="V1574" s="42" t="str">
        <f>VLOOKUP(Tabla1[[#This Row],[PROGRAMA]],Hoja1!A:B,2,FALSE)</f>
        <v>1532. Pavimentación vias públicas y otros servicios urbanísticos</v>
      </c>
      <c r="W1574" s="45">
        <v>60</v>
      </c>
      <c r="X1574" s="45">
        <v>609</v>
      </c>
    </row>
    <row r="1575" spans="1:24" x14ac:dyDescent="0.25">
      <c r="A1575" s="33">
        <v>220249000554</v>
      </c>
      <c r="B1575" s="56" t="s">
        <v>349</v>
      </c>
      <c r="C1575" s="34">
        <v>45658</v>
      </c>
      <c r="D1575" s="33">
        <v>22025001959</v>
      </c>
      <c r="E1575" s="56" t="s">
        <v>1190</v>
      </c>
      <c r="F1575" s="35">
        <v>2630.76</v>
      </c>
      <c r="G1575" s="56" t="s">
        <v>316</v>
      </c>
      <c r="H1575" s="56" t="s">
        <v>1191</v>
      </c>
      <c r="I1575" s="33">
        <v>220</v>
      </c>
      <c r="J1575" s="56" t="s">
        <v>356</v>
      </c>
      <c r="K1575" s="56" t="s">
        <v>356</v>
      </c>
      <c r="L1575" s="56" t="s">
        <v>357</v>
      </c>
      <c r="M1575" s="56" t="s">
        <v>354</v>
      </c>
      <c r="N1575" s="56" t="s">
        <v>355</v>
      </c>
      <c r="O1575" s="32" t="s">
        <v>305</v>
      </c>
      <c r="P1575" s="32" t="s">
        <v>265</v>
      </c>
      <c r="Q1575" s="45" t="s">
        <v>926</v>
      </c>
      <c r="R1575" s="32" t="s">
        <v>255</v>
      </c>
      <c r="S1575" s="45" t="s">
        <v>96</v>
      </c>
      <c r="T1575" s="42" t="str">
        <f>VLOOKUP(Tabla1[[#This Row],[AREA]],Hoja1!A:B,2,FALSE)</f>
        <v>08. Tráfico y movilidad</v>
      </c>
      <c r="U1575" s="45" t="s">
        <v>131</v>
      </c>
      <c r="V1575" s="42" t="str">
        <f>VLOOKUP(Tabla1[[#This Row],[PROGRAMA]],Hoja1!A:B,2,FALSE)</f>
        <v>1341. Movilidad</v>
      </c>
      <c r="W1575" s="45">
        <v>61</v>
      </c>
      <c r="X1575" s="45">
        <v>619</v>
      </c>
    </row>
    <row r="1576" spans="1:24" x14ac:dyDescent="0.25">
      <c r="A1576" s="33">
        <v>220249000995</v>
      </c>
      <c r="B1576" s="56" t="s">
        <v>349</v>
      </c>
      <c r="C1576" s="34">
        <v>45658</v>
      </c>
      <c r="D1576" s="33">
        <v>22025002185</v>
      </c>
      <c r="E1576" s="56" t="s">
        <v>1735</v>
      </c>
      <c r="F1576" s="35">
        <v>199645.22</v>
      </c>
      <c r="G1576" s="56" t="s">
        <v>404</v>
      </c>
      <c r="H1576" s="56" t="s">
        <v>2484</v>
      </c>
      <c r="I1576" s="33">
        <v>220</v>
      </c>
      <c r="J1576" s="56" t="s">
        <v>352</v>
      </c>
      <c r="K1576" s="56" t="s">
        <v>352</v>
      </c>
      <c r="L1576" s="56" t="s">
        <v>357</v>
      </c>
      <c r="M1576" s="56" t="s">
        <v>354</v>
      </c>
      <c r="N1576" s="56" t="s">
        <v>355</v>
      </c>
      <c r="O1576" s="32" t="s">
        <v>305</v>
      </c>
      <c r="P1576" s="32" t="s">
        <v>265</v>
      </c>
      <c r="Q1576" s="45" t="s">
        <v>926</v>
      </c>
      <c r="R1576" s="32" t="s">
        <v>255</v>
      </c>
      <c r="S1576" s="45" t="s">
        <v>95</v>
      </c>
      <c r="T1576" s="42" t="str">
        <f>VLOOKUP(Tabla1[[#This Row],[AREA]],Hoja1!A:B,2,FALSE)</f>
        <v>07. Medio ambiente</v>
      </c>
      <c r="U1576" s="45" t="s">
        <v>149</v>
      </c>
      <c r="V1576" s="42" t="str">
        <f>VLOOKUP(Tabla1[[#This Row],[PROGRAMA]],Hoja1!A:B,2,FALSE)</f>
        <v>1711. Parques y jardines</v>
      </c>
      <c r="W1576" s="45">
        <v>61</v>
      </c>
      <c r="X1576" s="45">
        <v>619</v>
      </c>
    </row>
    <row r="1577" spans="1:24" x14ac:dyDescent="0.25">
      <c r="A1577" s="33">
        <v>220240057942</v>
      </c>
      <c r="B1577" s="56" t="s">
        <v>349</v>
      </c>
      <c r="C1577" s="34">
        <v>45723</v>
      </c>
      <c r="D1577" s="33">
        <v>22024009101</v>
      </c>
      <c r="E1577" s="56" t="s">
        <v>1180</v>
      </c>
      <c r="F1577" s="35">
        <v>2363.8000000000002</v>
      </c>
      <c r="G1577" s="56" t="s">
        <v>340</v>
      </c>
      <c r="H1577" s="56" t="s">
        <v>1076</v>
      </c>
      <c r="I1577" s="33">
        <v>220</v>
      </c>
      <c r="J1577" s="56" t="s">
        <v>452</v>
      </c>
      <c r="K1577" s="56" t="s">
        <v>452</v>
      </c>
      <c r="L1577" s="56" t="s">
        <v>357</v>
      </c>
      <c r="M1577" s="56" t="s">
        <v>354</v>
      </c>
      <c r="N1577" s="56" t="s">
        <v>355</v>
      </c>
      <c r="O1577" s="32" t="s">
        <v>309</v>
      </c>
      <c r="P1577" s="32" t="s">
        <v>265</v>
      </c>
      <c r="Q1577" s="45" t="s">
        <v>926</v>
      </c>
      <c r="R1577" s="32" t="s">
        <v>255</v>
      </c>
      <c r="S1577" s="45" t="s">
        <v>91</v>
      </c>
      <c r="T1577" s="42" t="str">
        <f>VLOOKUP(Tabla1[[#This Row],[AREA]],Hoja1!A:B,2,FALSE)</f>
        <v>02. Urbanismo y vivienda</v>
      </c>
      <c r="U1577" s="45" t="s">
        <v>138</v>
      </c>
      <c r="V1577" s="42" t="str">
        <f>VLOOKUP(Tabla1[[#This Row],[PROGRAMA]],Hoja1!A:B,2,FALSE)</f>
        <v>1511. Planficación y gestión del urbanismo</v>
      </c>
      <c r="W1577" s="45">
        <v>61</v>
      </c>
      <c r="X1577" s="45">
        <v>619</v>
      </c>
    </row>
    <row r="1578" spans="1:24" x14ac:dyDescent="0.25">
      <c r="A1578" s="33">
        <v>220239000167</v>
      </c>
      <c r="B1578" s="56" t="s">
        <v>349</v>
      </c>
      <c r="C1578" s="34">
        <v>45723</v>
      </c>
      <c r="D1578" s="33">
        <v>22024003188</v>
      </c>
      <c r="E1578" s="56" t="s">
        <v>1180</v>
      </c>
      <c r="F1578" s="35">
        <v>2080.6</v>
      </c>
      <c r="G1578" s="56" t="s">
        <v>48</v>
      </c>
      <c r="H1578" s="56" t="s">
        <v>795</v>
      </c>
      <c r="I1578" s="33">
        <v>220</v>
      </c>
      <c r="J1578" s="56" t="s">
        <v>455</v>
      </c>
      <c r="K1578" s="56" t="s">
        <v>356</v>
      </c>
      <c r="L1578" s="56" t="s">
        <v>357</v>
      </c>
      <c r="M1578" s="56" t="s">
        <v>354</v>
      </c>
      <c r="N1578" s="56" t="s">
        <v>355</v>
      </c>
      <c r="O1578" s="32" t="s">
        <v>309</v>
      </c>
      <c r="P1578" s="32" t="s">
        <v>265</v>
      </c>
      <c r="Q1578" s="45" t="s">
        <v>926</v>
      </c>
      <c r="R1578" s="32" t="s">
        <v>255</v>
      </c>
      <c r="S1578" s="45" t="s">
        <v>91</v>
      </c>
      <c r="T1578" s="42" t="str">
        <f>VLOOKUP(Tabla1[[#This Row],[AREA]],Hoja1!A:B,2,FALSE)</f>
        <v>02. Urbanismo y vivienda</v>
      </c>
      <c r="U1578" s="45" t="s">
        <v>138</v>
      </c>
      <c r="V1578" s="42" t="str">
        <f>VLOOKUP(Tabla1[[#This Row],[PROGRAMA]],Hoja1!A:B,2,FALSE)</f>
        <v>1511. Planficación y gestión del urbanismo</v>
      </c>
      <c r="W1578" s="45">
        <v>61</v>
      </c>
      <c r="X1578" s="45">
        <v>619</v>
      </c>
    </row>
    <row r="1579" spans="1:24" x14ac:dyDescent="0.25">
      <c r="A1579" s="33">
        <v>220240013210</v>
      </c>
      <c r="B1579" s="56" t="s">
        <v>349</v>
      </c>
      <c r="C1579" s="34">
        <v>45729</v>
      </c>
      <c r="D1579" s="33">
        <v>22024003107</v>
      </c>
      <c r="E1579" s="56" t="s">
        <v>1327</v>
      </c>
      <c r="F1579" s="35">
        <v>2048.33</v>
      </c>
      <c r="G1579" s="56" t="s">
        <v>48</v>
      </c>
      <c r="H1579" s="56" t="s">
        <v>990</v>
      </c>
      <c r="I1579" s="33">
        <v>220</v>
      </c>
      <c r="J1579" s="56" t="s">
        <v>455</v>
      </c>
      <c r="K1579" s="56" t="s">
        <v>356</v>
      </c>
      <c r="L1579" s="56" t="s">
        <v>357</v>
      </c>
      <c r="M1579" s="56" t="s">
        <v>354</v>
      </c>
      <c r="N1579" s="56" t="s">
        <v>380</v>
      </c>
      <c r="O1579" s="32" t="s">
        <v>309</v>
      </c>
      <c r="P1579" s="32" t="s">
        <v>265</v>
      </c>
      <c r="Q1579" s="45">
        <v>6</v>
      </c>
      <c r="R1579" s="32" t="s">
        <v>255</v>
      </c>
      <c r="S1579" s="45" t="s">
        <v>290</v>
      </c>
      <c r="T1579" s="42" t="str">
        <f>VLOOKUP(Tabla1[[#This Row],[AREA]],Hoja1!A:B,2,FALSE)</f>
        <v>05. Comercio, mercados y consumo</v>
      </c>
      <c r="U1579" s="45">
        <v>4314</v>
      </c>
      <c r="V1579" s="42" t="str">
        <f>VLOOKUP(Tabla1[[#This Row],[PROGRAMA]],Hoja1!A:B,2,FALSE)</f>
        <v>4314. Actuaciones en materia de comercio minorista</v>
      </c>
      <c r="W1579" s="45">
        <v>63</v>
      </c>
      <c r="X1579" s="45">
        <v>633</v>
      </c>
    </row>
    <row r="1580" spans="1:24" x14ac:dyDescent="0.25">
      <c r="A1580" s="33">
        <v>220249000462</v>
      </c>
      <c r="B1580" s="56" t="s">
        <v>349</v>
      </c>
      <c r="C1580" s="34">
        <v>45658</v>
      </c>
      <c r="D1580" s="33">
        <v>22025001925</v>
      </c>
      <c r="E1580" s="56" t="s">
        <v>1254</v>
      </c>
      <c r="F1580" s="35">
        <v>1813.62</v>
      </c>
      <c r="G1580" s="56" t="s">
        <v>316</v>
      </c>
      <c r="H1580" s="56" t="s">
        <v>1152</v>
      </c>
      <c r="I1580" s="33">
        <v>220</v>
      </c>
      <c r="J1580" s="56" t="s">
        <v>356</v>
      </c>
      <c r="K1580" s="56" t="s">
        <v>356</v>
      </c>
      <c r="L1580" s="56" t="s">
        <v>357</v>
      </c>
      <c r="M1580" s="56" t="s">
        <v>354</v>
      </c>
      <c r="N1580" s="56" t="s">
        <v>380</v>
      </c>
      <c r="O1580" s="32" t="s">
        <v>305</v>
      </c>
      <c r="P1580" s="32" t="s">
        <v>265</v>
      </c>
      <c r="Q1580" s="45">
        <v>6</v>
      </c>
      <c r="R1580" s="32" t="s">
        <v>255</v>
      </c>
      <c r="S1580" s="45" t="s">
        <v>96</v>
      </c>
      <c r="T1580" s="42" t="str">
        <f>VLOOKUP(Tabla1[[#This Row],[AREA]],Hoja1!A:B,2,FALSE)</f>
        <v>08. Tráfico y movilidad</v>
      </c>
      <c r="U1580" s="45">
        <v>1532</v>
      </c>
      <c r="V1580" s="42" t="str">
        <f>VLOOKUP(Tabla1[[#This Row],[PROGRAMA]],Hoja1!A:B,2,FALSE)</f>
        <v>1532. Pavimentación vias públicas y otros servicios urbanísticos</v>
      </c>
      <c r="W1580" s="45">
        <v>61</v>
      </c>
      <c r="X1580" s="45">
        <v>619</v>
      </c>
    </row>
    <row r="1581" spans="1:24" x14ac:dyDescent="0.25">
      <c r="A1581" s="33">
        <v>220239000569</v>
      </c>
      <c r="B1581" s="56" t="s">
        <v>349</v>
      </c>
      <c r="C1581" s="34">
        <v>45723</v>
      </c>
      <c r="D1581" s="33">
        <v>22024003190</v>
      </c>
      <c r="E1581" s="56" t="s">
        <v>1180</v>
      </c>
      <c r="F1581" s="35">
        <v>1673.28</v>
      </c>
      <c r="G1581" s="56" t="s">
        <v>340</v>
      </c>
      <c r="H1581" s="56" t="s">
        <v>861</v>
      </c>
      <c r="I1581" s="33">
        <v>220</v>
      </c>
      <c r="J1581" s="56" t="s">
        <v>452</v>
      </c>
      <c r="K1581" s="56" t="s">
        <v>452</v>
      </c>
      <c r="L1581" s="56" t="s">
        <v>357</v>
      </c>
      <c r="M1581" s="56" t="s">
        <v>354</v>
      </c>
      <c r="N1581" s="56" t="s">
        <v>355</v>
      </c>
      <c r="O1581" s="32" t="s">
        <v>309</v>
      </c>
      <c r="P1581" s="32" t="s">
        <v>265</v>
      </c>
      <c r="Q1581" s="45" t="s">
        <v>926</v>
      </c>
      <c r="R1581" s="32" t="s">
        <v>255</v>
      </c>
      <c r="S1581" s="45" t="s">
        <v>91</v>
      </c>
      <c r="T1581" s="42" t="str">
        <f>VLOOKUP(Tabla1[[#This Row],[AREA]],Hoja1!A:B,2,FALSE)</f>
        <v>02. Urbanismo y vivienda</v>
      </c>
      <c r="U1581" s="45" t="s">
        <v>138</v>
      </c>
      <c r="V1581" s="42" t="str">
        <f>VLOOKUP(Tabla1[[#This Row],[PROGRAMA]],Hoja1!A:B,2,FALSE)</f>
        <v>1511. Planficación y gestión del urbanismo</v>
      </c>
      <c r="W1581" s="45">
        <v>61</v>
      </c>
      <c r="X1581" s="45">
        <v>619</v>
      </c>
    </row>
    <row r="1582" spans="1:24" x14ac:dyDescent="0.25">
      <c r="A1582" s="33">
        <v>220249000860</v>
      </c>
      <c r="B1582" s="56" t="s">
        <v>349</v>
      </c>
      <c r="C1582" s="34">
        <v>45658</v>
      </c>
      <c r="D1582" s="33">
        <v>22025002078</v>
      </c>
      <c r="E1582" s="56" t="s">
        <v>1254</v>
      </c>
      <c r="F1582" s="35">
        <v>1665.2</v>
      </c>
      <c r="G1582" s="56" t="s">
        <v>340</v>
      </c>
      <c r="H1582" s="56" t="s">
        <v>2532</v>
      </c>
      <c r="I1582" s="33">
        <v>220</v>
      </c>
      <c r="J1582" s="56" t="s">
        <v>452</v>
      </c>
      <c r="K1582" s="56" t="s">
        <v>452</v>
      </c>
      <c r="L1582" s="56" t="s">
        <v>357</v>
      </c>
      <c r="M1582" s="56" t="s">
        <v>354</v>
      </c>
      <c r="N1582" s="56" t="s">
        <v>355</v>
      </c>
      <c r="O1582" s="32" t="s">
        <v>309</v>
      </c>
      <c r="P1582" s="32" t="s">
        <v>265</v>
      </c>
      <c r="Q1582" s="45">
        <v>6</v>
      </c>
      <c r="R1582" s="32" t="s">
        <v>255</v>
      </c>
      <c r="S1582" s="45" t="s">
        <v>96</v>
      </c>
      <c r="T1582" s="42" t="str">
        <f>VLOOKUP(Tabla1[[#This Row],[AREA]],Hoja1!A:B,2,FALSE)</f>
        <v>08. Tráfico y movilidad</v>
      </c>
      <c r="U1582" s="45">
        <v>1532</v>
      </c>
      <c r="V1582" s="42" t="str">
        <f>VLOOKUP(Tabla1[[#This Row],[PROGRAMA]],Hoja1!A:B,2,FALSE)</f>
        <v>1532. Pavimentación vias públicas y otros servicios urbanísticos</v>
      </c>
      <c r="W1582" s="45">
        <v>61</v>
      </c>
      <c r="X1582" s="45">
        <v>619</v>
      </c>
    </row>
    <row r="1583" spans="1:24" x14ac:dyDescent="0.25">
      <c r="A1583" s="33">
        <v>220249000632</v>
      </c>
      <c r="B1583" s="56" t="s">
        <v>349</v>
      </c>
      <c r="C1583" s="34">
        <v>45658</v>
      </c>
      <c r="D1583" s="33">
        <v>22025002302</v>
      </c>
      <c r="E1583" s="56" t="s">
        <v>1254</v>
      </c>
      <c r="F1583" s="35">
        <v>1499.43</v>
      </c>
      <c r="G1583" s="56" t="s">
        <v>316</v>
      </c>
      <c r="H1583" s="56" t="s">
        <v>2535</v>
      </c>
      <c r="I1583" s="33">
        <v>220</v>
      </c>
      <c r="J1583" s="56" t="s">
        <v>356</v>
      </c>
      <c r="K1583" s="56" t="s">
        <v>356</v>
      </c>
      <c r="L1583" s="56" t="s">
        <v>357</v>
      </c>
      <c r="M1583" s="56" t="s">
        <v>354</v>
      </c>
      <c r="N1583" s="56" t="s">
        <v>355</v>
      </c>
      <c r="O1583" s="32" t="s">
        <v>305</v>
      </c>
      <c r="P1583" s="32" t="s">
        <v>265</v>
      </c>
      <c r="Q1583" s="45">
        <v>6</v>
      </c>
      <c r="R1583" s="32" t="s">
        <v>255</v>
      </c>
      <c r="S1583" s="45" t="s">
        <v>96</v>
      </c>
      <c r="T1583" s="42" t="str">
        <f>VLOOKUP(Tabla1[[#This Row],[AREA]],Hoja1!A:B,2,FALSE)</f>
        <v>08. Tráfico y movilidad</v>
      </c>
      <c r="U1583" s="45">
        <v>1532</v>
      </c>
      <c r="V1583" s="42" t="str">
        <f>VLOOKUP(Tabla1[[#This Row],[PROGRAMA]],Hoja1!A:B,2,FALSE)</f>
        <v>1532. Pavimentación vias públicas y otros servicios urbanísticos</v>
      </c>
      <c r="W1583" s="45">
        <v>61</v>
      </c>
      <c r="X1583" s="45">
        <v>619</v>
      </c>
    </row>
    <row r="1584" spans="1:24" x14ac:dyDescent="0.25">
      <c r="A1584" s="33">
        <v>220249000221</v>
      </c>
      <c r="B1584" s="56" t="s">
        <v>349</v>
      </c>
      <c r="C1584" s="34">
        <v>45658</v>
      </c>
      <c r="D1584" s="33">
        <v>22025001885</v>
      </c>
      <c r="E1584" s="56" t="s">
        <v>1267</v>
      </c>
      <c r="F1584" s="35">
        <v>1433.42</v>
      </c>
      <c r="G1584" s="56" t="s">
        <v>316</v>
      </c>
      <c r="H1584" s="56" t="s">
        <v>2539</v>
      </c>
      <c r="I1584" s="33">
        <v>220</v>
      </c>
      <c r="J1584" s="56" t="s">
        <v>356</v>
      </c>
      <c r="K1584" s="56" t="s">
        <v>356</v>
      </c>
      <c r="L1584" s="56" t="s">
        <v>357</v>
      </c>
      <c r="M1584" s="56" t="s">
        <v>354</v>
      </c>
      <c r="N1584" s="56" t="s">
        <v>355</v>
      </c>
      <c r="O1584" s="32" t="s">
        <v>305</v>
      </c>
      <c r="P1584" s="32" t="s">
        <v>265</v>
      </c>
      <c r="Q1584" s="45" t="s">
        <v>926</v>
      </c>
      <c r="R1584" s="32" t="s">
        <v>255</v>
      </c>
      <c r="S1584" s="45" t="s">
        <v>96</v>
      </c>
      <c r="T1584" s="42" t="str">
        <f>VLOOKUP(Tabla1[[#This Row],[AREA]],Hoja1!A:B,2,FALSE)</f>
        <v>08. Tráfico y movilidad</v>
      </c>
      <c r="U1584" s="45" t="s">
        <v>146</v>
      </c>
      <c r="V1584" s="42" t="str">
        <f>VLOOKUP(Tabla1[[#This Row],[PROGRAMA]],Hoja1!A:B,2,FALSE)</f>
        <v>1651. Alumbrado público</v>
      </c>
      <c r="W1584" s="45">
        <v>61</v>
      </c>
      <c r="X1584" s="45">
        <v>619</v>
      </c>
    </row>
    <row r="1585" spans="1:24" x14ac:dyDescent="0.25">
      <c r="A1585" s="33">
        <v>220250006853</v>
      </c>
      <c r="B1585" s="56" t="s">
        <v>526</v>
      </c>
      <c r="C1585" s="34">
        <v>45744</v>
      </c>
      <c r="D1585" s="33">
        <v>22025002597</v>
      </c>
      <c r="E1585" s="56" t="s">
        <v>2578</v>
      </c>
      <c r="F1585" s="35">
        <v>18.39</v>
      </c>
      <c r="G1585" s="56" t="s">
        <v>1024</v>
      </c>
      <c r="H1585" s="56" t="s">
        <v>2579</v>
      </c>
      <c r="I1585" s="33">
        <v>300</v>
      </c>
      <c r="J1585" s="56" t="s">
        <v>356</v>
      </c>
      <c r="K1585" s="56" t="s">
        <v>356</v>
      </c>
      <c r="L1585" s="56" t="s">
        <v>367</v>
      </c>
      <c r="M1585" s="56" t="s">
        <v>354</v>
      </c>
      <c r="N1585" s="56" t="s">
        <v>355</v>
      </c>
      <c r="O1585" s="32" t="s">
        <v>309</v>
      </c>
      <c r="P1585" s="32" t="s">
        <v>265</v>
      </c>
      <c r="Q1585" s="45" t="s">
        <v>926</v>
      </c>
      <c r="R1585" s="32" t="s">
        <v>255</v>
      </c>
      <c r="S1585" s="45" t="s">
        <v>94</v>
      </c>
      <c r="T1585" s="42" t="str">
        <f>VLOOKUP(Tabla1[[#This Row],[AREA]],Hoja1!A:B,2,FALSE)</f>
        <v>06. Educación y cultura</v>
      </c>
      <c r="U1585" s="45" t="s">
        <v>176</v>
      </c>
      <c r="V1585" s="42" t="str">
        <f>VLOOKUP(Tabla1[[#This Row],[PROGRAMA]],Hoja1!A:B,2,FALSE)</f>
        <v>3321. Bibliotecas públicas</v>
      </c>
      <c r="W1585" s="45">
        <v>62</v>
      </c>
      <c r="X1585" s="45">
        <v>629</v>
      </c>
    </row>
    <row r="1586" spans="1:24" x14ac:dyDescent="0.25">
      <c r="A1586" s="33">
        <v>220239000862</v>
      </c>
      <c r="B1586" s="56" t="s">
        <v>349</v>
      </c>
      <c r="C1586" s="34">
        <v>45658</v>
      </c>
      <c r="D1586" s="33">
        <v>22025001748</v>
      </c>
      <c r="E1586" s="56" t="s">
        <v>1190</v>
      </c>
      <c r="F1586" s="35">
        <v>1402.45</v>
      </c>
      <c r="G1586" s="56" t="s">
        <v>316</v>
      </c>
      <c r="H1586" s="56" t="s">
        <v>877</v>
      </c>
      <c r="I1586" s="33">
        <v>220</v>
      </c>
      <c r="J1586" s="56" t="s">
        <v>356</v>
      </c>
      <c r="K1586" s="56" t="s">
        <v>356</v>
      </c>
      <c r="L1586" s="56" t="s">
        <v>357</v>
      </c>
      <c r="M1586" s="56" t="s">
        <v>354</v>
      </c>
      <c r="N1586" s="56" t="s">
        <v>380</v>
      </c>
      <c r="O1586" s="32" t="s">
        <v>305</v>
      </c>
      <c r="P1586" s="32" t="s">
        <v>265</v>
      </c>
      <c r="Q1586" s="45" t="s">
        <v>926</v>
      </c>
      <c r="R1586" s="32" t="s">
        <v>255</v>
      </c>
      <c r="S1586" s="45" t="s">
        <v>96</v>
      </c>
      <c r="T1586" s="42" t="str">
        <f>VLOOKUP(Tabla1[[#This Row],[AREA]],Hoja1!A:B,2,FALSE)</f>
        <v>08. Tráfico y movilidad</v>
      </c>
      <c r="U1586" s="45" t="s">
        <v>131</v>
      </c>
      <c r="V1586" s="42" t="str">
        <f>VLOOKUP(Tabla1[[#This Row],[PROGRAMA]],Hoja1!A:B,2,FALSE)</f>
        <v>1341. Movilidad</v>
      </c>
      <c r="W1586" s="45">
        <v>61</v>
      </c>
      <c r="X1586" s="45">
        <v>619</v>
      </c>
    </row>
    <row r="1587" spans="1:24" x14ac:dyDescent="0.25">
      <c r="A1587" s="33">
        <v>220240042927</v>
      </c>
      <c r="B1587" s="56" t="s">
        <v>349</v>
      </c>
      <c r="C1587" s="34">
        <v>45723</v>
      </c>
      <c r="D1587" s="33">
        <v>22024004232</v>
      </c>
      <c r="E1587" s="56" t="s">
        <v>1222</v>
      </c>
      <c r="F1587" s="35">
        <v>1362.7</v>
      </c>
      <c r="G1587" s="56" t="s">
        <v>316</v>
      </c>
      <c r="H1587" s="56" t="s">
        <v>1056</v>
      </c>
      <c r="I1587" s="33">
        <v>220</v>
      </c>
      <c r="J1587" s="56" t="s">
        <v>356</v>
      </c>
      <c r="K1587" s="56" t="s">
        <v>356</v>
      </c>
      <c r="L1587" s="56" t="s">
        <v>357</v>
      </c>
      <c r="M1587" s="56" t="s">
        <v>354</v>
      </c>
      <c r="N1587" s="56" t="s">
        <v>355</v>
      </c>
      <c r="O1587" s="32" t="s">
        <v>305</v>
      </c>
      <c r="P1587" s="32" t="s">
        <v>265</v>
      </c>
      <c r="Q1587" s="45" t="s">
        <v>926</v>
      </c>
      <c r="R1587" s="32" t="s">
        <v>255</v>
      </c>
      <c r="S1587" s="45" t="s">
        <v>96</v>
      </c>
      <c r="T1587" s="42" t="str">
        <f>VLOOKUP(Tabla1[[#This Row],[AREA]],Hoja1!A:B,2,FALSE)</f>
        <v>08. Tráfico y movilidad</v>
      </c>
      <c r="U1587" s="45" t="s">
        <v>140</v>
      </c>
      <c r="V1587" s="42" t="str">
        <f>VLOOKUP(Tabla1[[#This Row],[PROGRAMA]],Hoja1!A:B,2,FALSE)</f>
        <v>1532. Pavimentación vias públicas y otros servicios urbanísticos</v>
      </c>
      <c r="W1587" s="45">
        <v>60</v>
      </c>
      <c r="X1587" s="45">
        <v>609</v>
      </c>
    </row>
    <row r="1588" spans="1:24" x14ac:dyDescent="0.25">
      <c r="A1588" s="33">
        <v>220240022930</v>
      </c>
      <c r="B1588" s="56" t="s">
        <v>349</v>
      </c>
      <c r="C1588" s="34">
        <v>45723</v>
      </c>
      <c r="D1588" s="33">
        <v>22024003377</v>
      </c>
      <c r="E1588" s="56" t="s">
        <v>1169</v>
      </c>
      <c r="F1588" s="35">
        <v>1332.42</v>
      </c>
      <c r="G1588" s="56" t="s">
        <v>340</v>
      </c>
      <c r="H1588" s="56" t="s">
        <v>952</v>
      </c>
      <c r="I1588" s="33">
        <v>220</v>
      </c>
      <c r="J1588" s="56" t="s">
        <v>452</v>
      </c>
      <c r="K1588" s="56" t="s">
        <v>452</v>
      </c>
      <c r="L1588" s="56" t="s">
        <v>357</v>
      </c>
      <c r="M1588" s="56" t="s">
        <v>354</v>
      </c>
      <c r="N1588" s="56" t="s">
        <v>355</v>
      </c>
      <c r="O1588" s="32" t="s">
        <v>309</v>
      </c>
      <c r="P1588" s="32" t="s">
        <v>265</v>
      </c>
      <c r="Q1588" s="45" t="s">
        <v>926</v>
      </c>
      <c r="R1588" s="32" t="s">
        <v>255</v>
      </c>
      <c r="S1588" s="45" t="s">
        <v>96</v>
      </c>
      <c r="T1588" s="42" t="str">
        <f>VLOOKUP(Tabla1[[#This Row],[AREA]],Hoja1!A:B,2,FALSE)</f>
        <v>08. Tráfico y movilidad</v>
      </c>
      <c r="U1588" s="45" t="s">
        <v>140</v>
      </c>
      <c r="V1588" s="42" t="str">
        <f>VLOOKUP(Tabla1[[#This Row],[PROGRAMA]],Hoja1!A:B,2,FALSE)</f>
        <v>1532. Pavimentación vias públicas y otros servicios urbanísticos</v>
      </c>
      <c r="W1588" s="45">
        <v>61</v>
      </c>
      <c r="X1588" s="45">
        <v>619</v>
      </c>
    </row>
    <row r="1589" spans="1:24" x14ac:dyDescent="0.25">
      <c r="A1589" s="33">
        <v>220249000997</v>
      </c>
      <c r="B1589" s="56" t="s">
        <v>349</v>
      </c>
      <c r="C1589" s="34">
        <v>45658</v>
      </c>
      <c r="D1589" s="33">
        <v>22025002187</v>
      </c>
      <c r="E1589" s="56" t="s">
        <v>1735</v>
      </c>
      <c r="F1589" s="35">
        <v>282222.11</v>
      </c>
      <c r="G1589" s="56" t="s">
        <v>44</v>
      </c>
      <c r="H1589" s="56" t="s">
        <v>2626</v>
      </c>
      <c r="I1589" s="33">
        <v>220</v>
      </c>
      <c r="J1589" s="56" t="s">
        <v>356</v>
      </c>
      <c r="K1589" s="56" t="s">
        <v>356</v>
      </c>
      <c r="L1589" s="56" t="s">
        <v>357</v>
      </c>
      <c r="M1589" s="56" t="s">
        <v>354</v>
      </c>
      <c r="N1589" s="56" t="s">
        <v>355</v>
      </c>
      <c r="O1589" s="32" t="s">
        <v>305</v>
      </c>
      <c r="P1589" s="32" t="s">
        <v>265</v>
      </c>
      <c r="Q1589" s="45" t="s">
        <v>926</v>
      </c>
      <c r="R1589" s="32" t="s">
        <v>255</v>
      </c>
      <c r="S1589" s="45" t="s">
        <v>95</v>
      </c>
      <c r="T1589" s="42" t="str">
        <f>VLOOKUP(Tabla1[[#This Row],[AREA]],Hoja1!A:B,2,FALSE)</f>
        <v>07. Medio ambiente</v>
      </c>
      <c r="U1589" s="45" t="s">
        <v>149</v>
      </c>
      <c r="V1589" s="42" t="str">
        <f>VLOOKUP(Tabla1[[#This Row],[PROGRAMA]],Hoja1!A:B,2,FALSE)</f>
        <v>1711. Parques y jardines</v>
      </c>
      <c r="W1589" s="45">
        <v>61</v>
      </c>
      <c r="X1589" s="45">
        <v>619</v>
      </c>
    </row>
    <row r="1590" spans="1:24" x14ac:dyDescent="0.25">
      <c r="A1590" s="33">
        <v>220249000065</v>
      </c>
      <c r="B1590" s="56" t="s">
        <v>349</v>
      </c>
      <c r="C1590" s="34">
        <v>45658</v>
      </c>
      <c r="D1590" s="33">
        <v>22025002240</v>
      </c>
      <c r="E1590" s="56" t="s">
        <v>1254</v>
      </c>
      <c r="F1590" s="35">
        <v>1320.76</v>
      </c>
      <c r="G1590" s="56" t="s">
        <v>316</v>
      </c>
      <c r="H1590" s="56" t="s">
        <v>2628</v>
      </c>
      <c r="I1590" s="33">
        <v>220</v>
      </c>
      <c r="J1590" s="56" t="s">
        <v>356</v>
      </c>
      <c r="K1590" s="56" t="s">
        <v>356</v>
      </c>
      <c r="L1590" s="56" t="s">
        <v>357</v>
      </c>
      <c r="M1590" s="56" t="s">
        <v>354</v>
      </c>
      <c r="N1590" s="56" t="s">
        <v>355</v>
      </c>
      <c r="O1590" s="32" t="s">
        <v>305</v>
      </c>
      <c r="P1590" s="32" t="s">
        <v>265</v>
      </c>
      <c r="Q1590" s="45">
        <v>6</v>
      </c>
      <c r="R1590" s="32" t="s">
        <v>255</v>
      </c>
      <c r="S1590" s="45" t="s">
        <v>96</v>
      </c>
      <c r="T1590" s="42" t="str">
        <f>VLOOKUP(Tabla1[[#This Row],[AREA]],Hoja1!A:B,2,FALSE)</f>
        <v>08. Tráfico y movilidad</v>
      </c>
      <c r="U1590" s="45">
        <v>1532</v>
      </c>
      <c r="V1590" s="42" t="str">
        <f>VLOOKUP(Tabla1[[#This Row],[PROGRAMA]],Hoja1!A:B,2,FALSE)</f>
        <v>1532. Pavimentación vias públicas y otros servicios urbanísticos</v>
      </c>
      <c r="W1590" s="45">
        <v>61</v>
      </c>
      <c r="X1590" s="45">
        <v>619</v>
      </c>
    </row>
    <row r="1591" spans="1:24" x14ac:dyDescent="0.25">
      <c r="A1591" s="33">
        <v>220249000634</v>
      </c>
      <c r="B1591" s="56" t="s">
        <v>349</v>
      </c>
      <c r="C1591" s="34">
        <v>45658</v>
      </c>
      <c r="D1591" s="33">
        <v>22025002304</v>
      </c>
      <c r="E1591" s="56" t="s">
        <v>1254</v>
      </c>
      <c r="F1591" s="35">
        <v>1137.8399999999999</v>
      </c>
      <c r="G1591" s="56" t="s">
        <v>316</v>
      </c>
      <c r="H1591" s="56" t="s">
        <v>2644</v>
      </c>
      <c r="I1591" s="33">
        <v>220</v>
      </c>
      <c r="J1591" s="56" t="s">
        <v>356</v>
      </c>
      <c r="K1591" s="56" t="s">
        <v>356</v>
      </c>
      <c r="L1591" s="56" t="s">
        <v>357</v>
      </c>
      <c r="M1591" s="56" t="s">
        <v>354</v>
      </c>
      <c r="N1591" s="56" t="s">
        <v>355</v>
      </c>
      <c r="O1591" s="32" t="s">
        <v>305</v>
      </c>
      <c r="P1591" s="32" t="s">
        <v>265</v>
      </c>
      <c r="Q1591" s="45">
        <v>6</v>
      </c>
      <c r="R1591" s="32" t="s">
        <v>255</v>
      </c>
      <c r="S1591" s="45" t="s">
        <v>96</v>
      </c>
      <c r="T1591" s="42" t="str">
        <f>VLOOKUP(Tabla1[[#This Row],[AREA]],Hoja1!A:B,2,FALSE)</f>
        <v>08. Tráfico y movilidad</v>
      </c>
      <c r="U1591" s="45">
        <v>1532</v>
      </c>
      <c r="V1591" s="42" t="str">
        <f>VLOOKUP(Tabla1[[#This Row],[PROGRAMA]],Hoja1!A:B,2,FALSE)</f>
        <v>1532. Pavimentación vias públicas y otros servicios urbanísticos</v>
      </c>
      <c r="W1591" s="45">
        <v>61</v>
      </c>
      <c r="X1591" s="45">
        <v>619</v>
      </c>
    </row>
    <row r="1592" spans="1:24" x14ac:dyDescent="0.25">
      <c r="A1592" s="33">
        <v>220250006567</v>
      </c>
      <c r="B1592" s="56" t="s">
        <v>526</v>
      </c>
      <c r="C1592" s="34">
        <v>45744</v>
      </c>
      <c r="D1592" s="33">
        <v>22025001602</v>
      </c>
      <c r="E1592" s="56" t="s">
        <v>1735</v>
      </c>
      <c r="F1592" s="35">
        <v>363.44</v>
      </c>
      <c r="G1592" s="56" t="s">
        <v>73</v>
      </c>
      <c r="H1592" s="56" t="s">
        <v>2713</v>
      </c>
      <c r="I1592" s="33">
        <v>300</v>
      </c>
      <c r="J1592" s="56" t="s">
        <v>356</v>
      </c>
      <c r="K1592" s="56" t="s">
        <v>356</v>
      </c>
      <c r="L1592" s="56" t="s">
        <v>367</v>
      </c>
      <c r="M1592" s="56" t="s">
        <v>354</v>
      </c>
      <c r="N1592" s="56" t="s">
        <v>355</v>
      </c>
      <c r="O1592" s="32" t="s">
        <v>309</v>
      </c>
      <c r="P1592" s="32" t="s">
        <v>265</v>
      </c>
      <c r="Q1592" s="45" t="s">
        <v>926</v>
      </c>
      <c r="R1592" s="32" t="s">
        <v>255</v>
      </c>
      <c r="S1592" s="45" t="s">
        <v>95</v>
      </c>
      <c r="T1592" s="42" t="str">
        <f>VLOOKUP(Tabla1[[#This Row],[AREA]],Hoja1!A:B,2,FALSE)</f>
        <v>07. Medio ambiente</v>
      </c>
      <c r="U1592" s="45" t="s">
        <v>149</v>
      </c>
      <c r="V1592" s="42" t="str">
        <f>VLOOKUP(Tabla1[[#This Row],[PROGRAMA]],Hoja1!A:B,2,FALSE)</f>
        <v>1711. Parques y jardines</v>
      </c>
      <c r="W1592" s="45">
        <v>61</v>
      </c>
      <c r="X1592" s="45">
        <v>619</v>
      </c>
    </row>
    <row r="1593" spans="1:24" x14ac:dyDescent="0.25">
      <c r="A1593" s="33">
        <v>220240057803</v>
      </c>
      <c r="B1593" s="56" t="s">
        <v>349</v>
      </c>
      <c r="C1593" s="34">
        <v>45723</v>
      </c>
      <c r="D1593" s="33">
        <v>22024008125</v>
      </c>
      <c r="E1593" s="56" t="s">
        <v>1189</v>
      </c>
      <c r="F1593" s="35">
        <v>1014.12</v>
      </c>
      <c r="G1593" s="56" t="s">
        <v>48</v>
      </c>
      <c r="H1593" s="56" t="s">
        <v>1086</v>
      </c>
      <c r="I1593" s="33">
        <v>220</v>
      </c>
      <c r="J1593" s="56" t="s">
        <v>455</v>
      </c>
      <c r="K1593" s="56" t="s">
        <v>356</v>
      </c>
      <c r="L1593" s="56" t="s">
        <v>357</v>
      </c>
      <c r="M1593" s="56" t="s">
        <v>354</v>
      </c>
      <c r="N1593" s="56" t="s">
        <v>355</v>
      </c>
      <c r="O1593" s="32" t="s">
        <v>309</v>
      </c>
      <c r="P1593" s="32" t="s">
        <v>265</v>
      </c>
      <c r="Q1593" s="45">
        <v>6</v>
      </c>
      <c r="R1593" s="32" t="s">
        <v>255</v>
      </c>
      <c r="S1593" s="45" t="s">
        <v>94</v>
      </c>
      <c r="T1593" s="42" t="str">
        <f>VLOOKUP(Tabla1[[#This Row],[AREA]],Hoja1!A:B,2,FALSE)</f>
        <v>06. Educación y cultura</v>
      </c>
      <c r="U1593" s="45">
        <v>3341</v>
      </c>
      <c r="V1593" s="42" t="str">
        <f>VLOOKUP(Tabla1[[#This Row],[PROGRAMA]],Hoja1!A:B,2,FALSE)</f>
        <v>3341. Coordinación de políticas culturales</v>
      </c>
      <c r="W1593" s="45">
        <v>63</v>
      </c>
      <c r="X1593" s="45">
        <v>632</v>
      </c>
    </row>
    <row r="1594" spans="1:24" x14ac:dyDescent="0.25">
      <c r="A1594" s="33">
        <v>220239000196</v>
      </c>
      <c r="B1594" s="56" t="s">
        <v>349</v>
      </c>
      <c r="C1594" s="34">
        <v>45658</v>
      </c>
      <c r="D1594" s="33">
        <v>22025001635</v>
      </c>
      <c r="E1594" s="56" t="s">
        <v>1169</v>
      </c>
      <c r="F1594" s="35">
        <v>1000</v>
      </c>
      <c r="G1594" s="56" t="s">
        <v>316</v>
      </c>
      <c r="H1594" s="56" t="s">
        <v>578</v>
      </c>
      <c r="I1594" s="33">
        <v>220</v>
      </c>
      <c r="J1594" s="56" t="s">
        <v>356</v>
      </c>
      <c r="K1594" s="56" t="s">
        <v>356</v>
      </c>
      <c r="L1594" s="56" t="s">
        <v>357</v>
      </c>
      <c r="M1594" s="56" t="s">
        <v>354</v>
      </c>
      <c r="N1594" s="56" t="s">
        <v>355</v>
      </c>
      <c r="O1594" s="32" t="s">
        <v>305</v>
      </c>
      <c r="P1594" s="32" t="s">
        <v>265</v>
      </c>
      <c r="Q1594" s="45" t="s">
        <v>926</v>
      </c>
      <c r="R1594" s="32" t="s">
        <v>255</v>
      </c>
      <c r="S1594" s="45" t="s">
        <v>96</v>
      </c>
      <c r="T1594" s="42" t="str">
        <f>VLOOKUP(Tabla1[[#This Row],[AREA]],Hoja1!A:B,2,FALSE)</f>
        <v>08. Tráfico y movilidad</v>
      </c>
      <c r="U1594" s="45" t="s">
        <v>140</v>
      </c>
      <c r="V1594" s="42" t="str">
        <f>VLOOKUP(Tabla1[[#This Row],[PROGRAMA]],Hoja1!A:B,2,FALSE)</f>
        <v>1532. Pavimentación vias públicas y otros servicios urbanísticos</v>
      </c>
      <c r="W1594" s="45">
        <v>61</v>
      </c>
      <c r="X1594" s="45">
        <v>619</v>
      </c>
    </row>
    <row r="1595" spans="1:24" x14ac:dyDescent="0.25">
      <c r="A1595" s="33">
        <v>220249000778</v>
      </c>
      <c r="B1595" s="56" t="s">
        <v>349</v>
      </c>
      <c r="C1595" s="34">
        <v>45658</v>
      </c>
      <c r="D1595" s="33">
        <v>22025002384</v>
      </c>
      <c r="E1595" s="56" t="s">
        <v>1315</v>
      </c>
      <c r="F1595" s="35">
        <v>996.04</v>
      </c>
      <c r="G1595" s="56" t="s">
        <v>316</v>
      </c>
      <c r="H1595" s="56" t="s">
        <v>2782</v>
      </c>
      <c r="I1595" s="33">
        <v>220</v>
      </c>
      <c r="J1595" s="56" t="s">
        <v>356</v>
      </c>
      <c r="K1595" s="56" t="s">
        <v>356</v>
      </c>
      <c r="L1595" s="56" t="s">
        <v>358</v>
      </c>
      <c r="M1595" s="56" t="s">
        <v>354</v>
      </c>
      <c r="N1595" s="56" t="s">
        <v>355</v>
      </c>
      <c r="O1595" s="32" t="s">
        <v>305</v>
      </c>
      <c r="P1595" s="32" t="s">
        <v>265</v>
      </c>
      <c r="Q1595" s="45">
        <v>6</v>
      </c>
      <c r="R1595" s="32" t="s">
        <v>255</v>
      </c>
      <c r="S1595" s="45" t="s">
        <v>95</v>
      </c>
      <c r="T1595" s="42" t="str">
        <f>VLOOKUP(Tabla1[[#This Row],[AREA]],Hoja1!A:B,2,FALSE)</f>
        <v>07. Medio ambiente</v>
      </c>
      <c r="U1595" s="45">
        <v>1711</v>
      </c>
      <c r="V1595" s="42" t="str">
        <f>VLOOKUP(Tabla1[[#This Row],[PROGRAMA]],Hoja1!A:B,2,FALSE)</f>
        <v>1711. Parques y jardines</v>
      </c>
      <c r="W1595" s="45">
        <v>61</v>
      </c>
      <c r="X1595" s="45">
        <v>610</v>
      </c>
    </row>
    <row r="1596" spans="1:24" x14ac:dyDescent="0.25">
      <c r="A1596" s="33">
        <v>220240057802</v>
      </c>
      <c r="B1596" s="56" t="s">
        <v>349</v>
      </c>
      <c r="C1596" s="34">
        <v>45723</v>
      </c>
      <c r="D1596" s="33">
        <v>22024008124</v>
      </c>
      <c r="E1596" s="56" t="s">
        <v>1189</v>
      </c>
      <c r="F1596" s="35">
        <v>813.34</v>
      </c>
      <c r="G1596" s="56" t="s">
        <v>340</v>
      </c>
      <c r="H1596" s="56" t="s">
        <v>1079</v>
      </c>
      <c r="I1596" s="33">
        <v>220</v>
      </c>
      <c r="J1596" s="56" t="s">
        <v>452</v>
      </c>
      <c r="K1596" s="56" t="s">
        <v>452</v>
      </c>
      <c r="L1596" s="56" t="s">
        <v>357</v>
      </c>
      <c r="M1596" s="56" t="s">
        <v>354</v>
      </c>
      <c r="N1596" s="56" t="s">
        <v>355</v>
      </c>
      <c r="O1596" s="32" t="s">
        <v>309</v>
      </c>
      <c r="P1596" s="32" t="s">
        <v>265</v>
      </c>
      <c r="Q1596" s="45">
        <v>6</v>
      </c>
      <c r="R1596" s="32" t="s">
        <v>255</v>
      </c>
      <c r="S1596" s="45" t="s">
        <v>94</v>
      </c>
      <c r="T1596" s="42" t="str">
        <f>VLOOKUP(Tabla1[[#This Row],[AREA]],Hoja1!A:B,2,FALSE)</f>
        <v>06. Educación y cultura</v>
      </c>
      <c r="U1596" s="45">
        <v>3341</v>
      </c>
      <c r="V1596" s="42" t="str">
        <f>VLOOKUP(Tabla1[[#This Row],[PROGRAMA]],Hoja1!A:B,2,FALSE)</f>
        <v>3341. Coordinación de políticas culturales</v>
      </c>
      <c r="W1596" s="45">
        <v>63</v>
      </c>
      <c r="X1596" s="45">
        <v>632</v>
      </c>
    </row>
    <row r="1597" spans="1:24" x14ac:dyDescent="0.25">
      <c r="A1597" s="33">
        <v>220249000202</v>
      </c>
      <c r="B1597" s="56" t="s">
        <v>349</v>
      </c>
      <c r="C1597" s="34">
        <v>45658</v>
      </c>
      <c r="D1597" s="33">
        <v>22025002253</v>
      </c>
      <c r="E1597" s="56" t="s">
        <v>1169</v>
      </c>
      <c r="F1597" s="35">
        <v>779.56</v>
      </c>
      <c r="G1597" s="56" t="s">
        <v>316</v>
      </c>
      <c r="H1597" s="56" t="s">
        <v>2793</v>
      </c>
      <c r="I1597" s="33">
        <v>220</v>
      </c>
      <c r="J1597" s="56" t="s">
        <v>356</v>
      </c>
      <c r="K1597" s="56" t="s">
        <v>356</v>
      </c>
      <c r="L1597" s="56" t="s">
        <v>357</v>
      </c>
      <c r="M1597" s="56" t="s">
        <v>354</v>
      </c>
      <c r="N1597" s="56" t="s">
        <v>355</v>
      </c>
      <c r="O1597" s="32" t="s">
        <v>305</v>
      </c>
      <c r="P1597" s="32" t="s">
        <v>265</v>
      </c>
      <c r="Q1597" s="45" t="s">
        <v>926</v>
      </c>
      <c r="R1597" s="32" t="s">
        <v>255</v>
      </c>
      <c r="S1597" s="45" t="s">
        <v>96</v>
      </c>
      <c r="T1597" s="42" t="str">
        <f>VLOOKUP(Tabla1[[#This Row],[AREA]],Hoja1!A:B,2,FALSE)</f>
        <v>08. Tráfico y movilidad</v>
      </c>
      <c r="U1597" s="45" t="s">
        <v>140</v>
      </c>
      <c r="V1597" s="42" t="str">
        <f>VLOOKUP(Tabla1[[#This Row],[PROGRAMA]],Hoja1!A:B,2,FALSE)</f>
        <v>1532. Pavimentación vias públicas y otros servicios urbanísticos</v>
      </c>
      <c r="W1597" s="45">
        <v>61</v>
      </c>
      <c r="X1597" s="45">
        <v>619</v>
      </c>
    </row>
    <row r="1598" spans="1:24" x14ac:dyDescent="0.25">
      <c r="A1598" s="33">
        <v>220249000681</v>
      </c>
      <c r="B1598" s="56" t="s">
        <v>349</v>
      </c>
      <c r="C1598" s="34">
        <v>45658</v>
      </c>
      <c r="D1598" s="33">
        <v>22025001994</v>
      </c>
      <c r="E1598" s="56" t="s">
        <v>1254</v>
      </c>
      <c r="F1598" s="35">
        <v>511.38</v>
      </c>
      <c r="G1598" s="56" t="s">
        <v>316</v>
      </c>
      <c r="H1598" s="56" t="s">
        <v>2800</v>
      </c>
      <c r="I1598" s="33">
        <v>220</v>
      </c>
      <c r="J1598" s="56" t="s">
        <v>356</v>
      </c>
      <c r="K1598" s="56" t="s">
        <v>356</v>
      </c>
      <c r="L1598" s="56" t="s">
        <v>358</v>
      </c>
      <c r="M1598" s="56" t="s">
        <v>354</v>
      </c>
      <c r="N1598" s="56" t="s">
        <v>355</v>
      </c>
      <c r="O1598" s="32" t="s">
        <v>305</v>
      </c>
      <c r="P1598" s="32" t="s">
        <v>265</v>
      </c>
      <c r="Q1598" s="45">
        <v>6</v>
      </c>
      <c r="R1598" s="32" t="s">
        <v>255</v>
      </c>
      <c r="S1598" s="45" t="s">
        <v>96</v>
      </c>
      <c r="T1598" s="42" t="str">
        <f>VLOOKUP(Tabla1[[#This Row],[AREA]],Hoja1!A:B,2,FALSE)</f>
        <v>08. Tráfico y movilidad</v>
      </c>
      <c r="U1598" s="45">
        <v>1532</v>
      </c>
      <c r="V1598" s="42" t="str">
        <f>VLOOKUP(Tabla1[[#This Row],[PROGRAMA]],Hoja1!A:B,2,FALSE)</f>
        <v>1532. Pavimentación vias públicas y otros servicios urbanísticos</v>
      </c>
      <c r="W1598" s="45">
        <v>61</v>
      </c>
      <c r="X1598" s="45">
        <v>619</v>
      </c>
    </row>
    <row r="1599" spans="1:24" x14ac:dyDescent="0.25">
      <c r="A1599" s="33">
        <v>220249000323</v>
      </c>
      <c r="B1599" s="56" t="s">
        <v>349</v>
      </c>
      <c r="C1599" s="34">
        <v>45658</v>
      </c>
      <c r="D1599" s="33">
        <v>22025001900</v>
      </c>
      <c r="E1599" s="56" t="s">
        <v>1267</v>
      </c>
      <c r="F1599" s="35">
        <v>492.09</v>
      </c>
      <c r="G1599" s="56" t="s">
        <v>48</v>
      </c>
      <c r="H1599" s="56" t="s">
        <v>2801</v>
      </c>
      <c r="I1599" s="33">
        <v>220</v>
      </c>
      <c r="J1599" s="56" t="s">
        <v>455</v>
      </c>
      <c r="K1599" s="56" t="s">
        <v>356</v>
      </c>
      <c r="L1599" s="56" t="s">
        <v>357</v>
      </c>
      <c r="M1599" s="56" t="s">
        <v>354</v>
      </c>
      <c r="N1599" s="56" t="s">
        <v>355</v>
      </c>
      <c r="O1599" s="32" t="s">
        <v>309</v>
      </c>
      <c r="P1599" s="32" t="s">
        <v>265</v>
      </c>
      <c r="Q1599" s="45" t="s">
        <v>926</v>
      </c>
      <c r="R1599" s="32" t="s">
        <v>255</v>
      </c>
      <c r="S1599" s="45" t="s">
        <v>96</v>
      </c>
      <c r="T1599" s="42" t="str">
        <f>VLOOKUP(Tabla1[[#This Row],[AREA]],Hoja1!A:B,2,FALSE)</f>
        <v>08. Tráfico y movilidad</v>
      </c>
      <c r="U1599" s="45" t="s">
        <v>146</v>
      </c>
      <c r="V1599" s="42" t="str">
        <f>VLOOKUP(Tabla1[[#This Row],[PROGRAMA]],Hoja1!A:B,2,FALSE)</f>
        <v>1651. Alumbrado público</v>
      </c>
      <c r="W1599" s="45">
        <v>61</v>
      </c>
      <c r="X1599" s="45">
        <v>619</v>
      </c>
    </row>
    <row r="1600" spans="1:24" x14ac:dyDescent="0.25">
      <c r="A1600" s="33">
        <v>220239000861</v>
      </c>
      <c r="B1600" s="56" t="s">
        <v>349</v>
      </c>
      <c r="C1600" s="34">
        <v>45658</v>
      </c>
      <c r="D1600" s="33">
        <v>22025001747</v>
      </c>
      <c r="E1600" s="56" t="s">
        <v>1190</v>
      </c>
      <c r="F1600" s="35">
        <v>466.24</v>
      </c>
      <c r="G1600" s="56" t="s">
        <v>316</v>
      </c>
      <c r="H1600" s="56" t="s">
        <v>876</v>
      </c>
      <c r="I1600" s="33">
        <v>220</v>
      </c>
      <c r="J1600" s="56" t="s">
        <v>356</v>
      </c>
      <c r="K1600" s="56" t="s">
        <v>356</v>
      </c>
      <c r="L1600" s="56" t="s">
        <v>357</v>
      </c>
      <c r="M1600" s="56" t="s">
        <v>354</v>
      </c>
      <c r="N1600" s="56" t="s">
        <v>380</v>
      </c>
      <c r="O1600" s="32" t="s">
        <v>305</v>
      </c>
      <c r="P1600" s="32" t="s">
        <v>265</v>
      </c>
      <c r="Q1600" s="45" t="s">
        <v>926</v>
      </c>
      <c r="R1600" s="32" t="s">
        <v>255</v>
      </c>
      <c r="S1600" s="45" t="s">
        <v>96</v>
      </c>
      <c r="T1600" s="42" t="str">
        <f>VLOOKUP(Tabla1[[#This Row],[AREA]],Hoja1!A:B,2,FALSE)</f>
        <v>08. Tráfico y movilidad</v>
      </c>
      <c r="U1600" s="45" t="s">
        <v>131</v>
      </c>
      <c r="V1600" s="42" t="str">
        <f>VLOOKUP(Tabla1[[#This Row],[PROGRAMA]],Hoja1!A:B,2,FALSE)</f>
        <v>1341. Movilidad</v>
      </c>
      <c r="W1600" s="45">
        <v>61</v>
      </c>
      <c r="X1600" s="45">
        <v>619</v>
      </c>
    </row>
    <row r="1601" spans="1:24" x14ac:dyDescent="0.25">
      <c r="A1601" s="33">
        <v>220249001048</v>
      </c>
      <c r="B1601" s="56" t="s">
        <v>349</v>
      </c>
      <c r="C1601" s="34">
        <v>45658</v>
      </c>
      <c r="D1601" s="33">
        <v>22025002438</v>
      </c>
      <c r="E1601" s="56" t="s">
        <v>1315</v>
      </c>
      <c r="F1601" s="35">
        <v>316.22000000000003</v>
      </c>
      <c r="G1601" s="56" t="s">
        <v>316</v>
      </c>
      <c r="H1601" s="56" t="s">
        <v>2819</v>
      </c>
      <c r="I1601" s="33">
        <v>220</v>
      </c>
      <c r="J1601" s="56" t="s">
        <v>356</v>
      </c>
      <c r="K1601" s="56" t="s">
        <v>356</v>
      </c>
      <c r="L1601" s="56" t="s">
        <v>358</v>
      </c>
      <c r="M1601" s="56" t="s">
        <v>354</v>
      </c>
      <c r="N1601" s="56" t="s">
        <v>355</v>
      </c>
      <c r="O1601" s="32" t="s">
        <v>305</v>
      </c>
      <c r="P1601" s="32" t="s">
        <v>265</v>
      </c>
      <c r="Q1601" s="45">
        <v>6</v>
      </c>
      <c r="R1601" s="32" t="s">
        <v>255</v>
      </c>
      <c r="S1601" s="45" t="s">
        <v>95</v>
      </c>
      <c r="T1601" s="42" t="str">
        <f>VLOOKUP(Tabla1[[#This Row],[AREA]],Hoja1!A:B,2,FALSE)</f>
        <v>07. Medio ambiente</v>
      </c>
      <c r="U1601" s="45">
        <v>1711</v>
      </c>
      <c r="V1601" s="42" t="str">
        <f>VLOOKUP(Tabla1[[#This Row],[PROGRAMA]],Hoja1!A:B,2,FALSE)</f>
        <v>1711. Parques y jardines</v>
      </c>
      <c r="W1601" s="45">
        <v>61</v>
      </c>
      <c r="X1601" s="45">
        <v>610</v>
      </c>
    </row>
    <row r="1602" spans="1:24" x14ac:dyDescent="0.25">
      <c r="A1602" s="33">
        <v>220249000322</v>
      </c>
      <c r="B1602" s="56" t="s">
        <v>349</v>
      </c>
      <c r="C1602" s="34">
        <v>45658</v>
      </c>
      <c r="D1602" s="33">
        <v>22025001899</v>
      </c>
      <c r="E1602" s="56" t="s">
        <v>1267</v>
      </c>
      <c r="F1602" s="35">
        <v>281.2</v>
      </c>
      <c r="G1602" s="56" t="s">
        <v>48</v>
      </c>
      <c r="H1602" s="56" t="s">
        <v>2820</v>
      </c>
      <c r="I1602" s="33">
        <v>220</v>
      </c>
      <c r="J1602" s="56" t="s">
        <v>455</v>
      </c>
      <c r="K1602" s="56" t="s">
        <v>356</v>
      </c>
      <c r="L1602" s="56" t="s">
        <v>357</v>
      </c>
      <c r="M1602" s="56" t="s">
        <v>354</v>
      </c>
      <c r="N1602" s="56" t="s">
        <v>355</v>
      </c>
      <c r="O1602" s="32" t="s">
        <v>309</v>
      </c>
      <c r="P1602" s="32" t="s">
        <v>265</v>
      </c>
      <c r="Q1602" s="45" t="s">
        <v>926</v>
      </c>
      <c r="R1602" s="32" t="s">
        <v>255</v>
      </c>
      <c r="S1602" s="45" t="s">
        <v>96</v>
      </c>
      <c r="T1602" s="42" t="str">
        <f>VLOOKUP(Tabla1[[#This Row],[AREA]],Hoja1!A:B,2,FALSE)</f>
        <v>08. Tráfico y movilidad</v>
      </c>
      <c r="U1602" s="45" t="s">
        <v>146</v>
      </c>
      <c r="V1602" s="42" t="str">
        <f>VLOOKUP(Tabla1[[#This Row],[PROGRAMA]],Hoja1!A:B,2,FALSE)</f>
        <v>1651. Alumbrado público</v>
      </c>
      <c r="W1602" s="45">
        <v>61</v>
      </c>
      <c r="X1602" s="45">
        <v>619</v>
      </c>
    </row>
    <row r="1603" spans="1:24" x14ac:dyDescent="0.25">
      <c r="A1603" s="33">
        <v>220249000223</v>
      </c>
      <c r="B1603" s="56" t="s">
        <v>349</v>
      </c>
      <c r="C1603" s="34">
        <v>45658</v>
      </c>
      <c r="D1603" s="33">
        <v>22025001887</v>
      </c>
      <c r="E1603" s="56" t="s">
        <v>1267</v>
      </c>
      <c r="F1603" s="35">
        <v>83.85</v>
      </c>
      <c r="G1603" s="56" t="s">
        <v>316</v>
      </c>
      <c r="H1603" s="56" t="s">
        <v>2870</v>
      </c>
      <c r="I1603" s="33">
        <v>220</v>
      </c>
      <c r="J1603" s="56" t="s">
        <v>356</v>
      </c>
      <c r="K1603" s="56" t="s">
        <v>356</v>
      </c>
      <c r="L1603" s="56" t="s">
        <v>357</v>
      </c>
      <c r="M1603" s="56" t="s">
        <v>354</v>
      </c>
      <c r="N1603" s="56" t="s">
        <v>355</v>
      </c>
      <c r="O1603" s="32" t="s">
        <v>305</v>
      </c>
      <c r="P1603" s="32" t="s">
        <v>265</v>
      </c>
      <c r="Q1603" s="45" t="s">
        <v>926</v>
      </c>
      <c r="R1603" s="32" t="s">
        <v>255</v>
      </c>
      <c r="S1603" s="45" t="s">
        <v>96</v>
      </c>
      <c r="T1603" s="42" t="str">
        <f>VLOOKUP(Tabla1[[#This Row],[AREA]],Hoja1!A:B,2,FALSE)</f>
        <v>08. Tráfico y movilidad</v>
      </c>
      <c r="U1603" s="45" t="s">
        <v>146</v>
      </c>
      <c r="V1603" s="42" t="str">
        <f>VLOOKUP(Tabla1[[#This Row],[PROGRAMA]],Hoja1!A:B,2,FALSE)</f>
        <v>1651. Alumbrado público</v>
      </c>
      <c r="W1603" s="45">
        <v>61</v>
      </c>
      <c r="X1603" s="45">
        <v>619</v>
      </c>
    </row>
    <row r="1604" spans="1:24" x14ac:dyDescent="0.25">
      <c r="A1604" s="33">
        <v>220239000455</v>
      </c>
      <c r="B1604" s="56" t="s">
        <v>349</v>
      </c>
      <c r="C1604" s="34">
        <v>45658</v>
      </c>
      <c r="D1604" s="33">
        <v>22025001678</v>
      </c>
      <c r="E1604" s="56" t="s">
        <v>1179</v>
      </c>
      <c r="F1604" s="35">
        <v>4960.95</v>
      </c>
      <c r="G1604" s="56" t="s">
        <v>321</v>
      </c>
      <c r="H1604" s="56" t="s">
        <v>2883</v>
      </c>
      <c r="I1604" s="33">
        <v>220</v>
      </c>
      <c r="J1604" s="56" t="s">
        <v>371</v>
      </c>
      <c r="K1604" s="56" t="s">
        <v>372</v>
      </c>
      <c r="L1604" s="56" t="s">
        <v>357</v>
      </c>
      <c r="M1604" s="56" t="s">
        <v>354</v>
      </c>
      <c r="N1604" s="56" t="s">
        <v>355</v>
      </c>
      <c r="O1604" s="32" t="s">
        <v>305</v>
      </c>
      <c r="P1604" s="32" t="s">
        <v>265</v>
      </c>
      <c r="Q1604" s="45" t="s">
        <v>926</v>
      </c>
      <c r="R1604" s="32" t="s">
        <v>255</v>
      </c>
      <c r="S1604" s="45" t="s">
        <v>95</v>
      </c>
      <c r="T1604" s="42" t="str">
        <f>VLOOKUP(Tabla1[[#This Row],[AREA]],Hoja1!A:B,2,FALSE)</f>
        <v>07. Medio ambiente</v>
      </c>
      <c r="U1604" s="45" t="s">
        <v>149</v>
      </c>
      <c r="V1604" s="42" t="str">
        <f>VLOOKUP(Tabla1[[#This Row],[PROGRAMA]],Hoja1!A:B,2,FALSE)</f>
        <v>1711. Parques y jardines</v>
      </c>
      <c r="W1604" s="45">
        <v>61</v>
      </c>
      <c r="X1604" s="45">
        <v>610</v>
      </c>
    </row>
    <row r="1605" spans="1:24" x14ac:dyDescent="0.25">
      <c r="A1605" s="33">
        <v>220249000222</v>
      </c>
      <c r="B1605" s="56" t="s">
        <v>349</v>
      </c>
      <c r="C1605" s="34">
        <v>45658</v>
      </c>
      <c r="D1605" s="33">
        <v>22025001886</v>
      </c>
      <c r="E1605" s="56" t="s">
        <v>1267</v>
      </c>
      <c r="F1605" s="35">
        <v>47.92</v>
      </c>
      <c r="G1605" s="56" t="s">
        <v>316</v>
      </c>
      <c r="H1605" s="56" t="s">
        <v>2887</v>
      </c>
      <c r="I1605" s="33">
        <v>220</v>
      </c>
      <c r="J1605" s="56" t="s">
        <v>356</v>
      </c>
      <c r="K1605" s="56" t="s">
        <v>356</v>
      </c>
      <c r="L1605" s="56" t="s">
        <v>357</v>
      </c>
      <c r="M1605" s="56" t="s">
        <v>354</v>
      </c>
      <c r="N1605" s="56" t="s">
        <v>355</v>
      </c>
      <c r="O1605" s="32" t="s">
        <v>305</v>
      </c>
      <c r="P1605" s="32" t="s">
        <v>265</v>
      </c>
      <c r="Q1605" s="45" t="s">
        <v>926</v>
      </c>
      <c r="R1605" s="32" t="s">
        <v>255</v>
      </c>
      <c r="S1605" s="45" t="s">
        <v>96</v>
      </c>
      <c r="T1605" s="42" t="str">
        <f>VLOOKUP(Tabla1[[#This Row],[AREA]],Hoja1!A:B,2,FALSE)</f>
        <v>08. Tráfico y movilidad</v>
      </c>
      <c r="U1605" s="45" t="s">
        <v>146</v>
      </c>
      <c r="V1605" s="42" t="str">
        <f>VLOOKUP(Tabla1[[#This Row],[PROGRAMA]],Hoja1!A:B,2,FALSE)</f>
        <v>1651. Alumbrado público</v>
      </c>
      <c r="W1605" s="45">
        <v>61</v>
      </c>
      <c r="X1605" s="45">
        <v>619</v>
      </c>
    </row>
    <row r="1606" spans="1:24" x14ac:dyDescent="0.25">
      <c r="A1606" s="33">
        <v>220249000745</v>
      </c>
      <c r="B1606" s="56" t="s">
        <v>349</v>
      </c>
      <c r="C1606" s="34">
        <v>45658</v>
      </c>
      <c r="D1606" s="33">
        <v>22025002345</v>
      </c>
      <c r="E1606" s="56" t="s">
        <v>1254</v>
      </c>
      <c r="F1606" s="35">
        <v>43.92</v>
      </c>
      <c r="G1606" s="56" t="s">
        <v>1099</v>
      </c>
      <c r="H1606" s="56" t="s">
        <v>2888</v>
      </c>
      <c r="I1606" s="33">
        <v>220</v>
      </c>
      <c r="J1606" s="56" t="s">
        <v>360</v>
      </c>
      <c r="K1606" s="56" t="s">
        <v>352</v>
      </c>
      <c r="L1606" s="56" t="s">
        <v>357</v>
      </c>
      <c r="M1606" s="56" t="s">
        <v>354</v>
      </c>
      <c r="N1606" s="56" t="s">
        <v>355</v>
      </c>
      <c r="O1606" s="32" t="s">
        <v>309</v>
      </c>
      <c r="P1606" s="32" t="s">
        <v>265</v>
      </c>
      <c r="Q1606" s="45">
        <v>6</v>
      </c>
      <c r="R1606" s="32" t="s">
        <v>255</v>
      </c>
      <c r="S1606" s="45" t="s">
        <v>96</v>
      </c>
      <c r="T1606" s="42" t="str">
        <f>VLOOKUP(Tabla1[[#This Row],[AREA]],Hoja1!A:B,2,FALSE)</f>
        <v>08. Tráfico y movilidad</v>
      </c>
      <c r="U1606" s="45">
        <v>1532</v>
      </c>
      <c r="V1606" s="42" t="str">
        <f>VLOOKUP(Tabla1[[#This Row],[PROGRAMA]],Hoja1!A:B,2,FALSE)</f>
        <v>1532. Pavimentación vias públicas y otros servicios urbanísticos</v>
      </c>
      <c r="W1606" s="45">
        <v>61</v>
      </c>
      <c r="X1606" s="45">
        <v>619</v>
      </c>
    </row>
    <row r="1607" spans="1:24" x14ac:dyDescent="0.25">
      <c r="A1607" s="33">
        <v>220240025816</v>
      </c>
      <c r="B1607" s="56" t="s">
        <v>349</v>
      </c>
      <c r="C1607" s="34">
        <v>45723</v>
      </c>
      <c r="D1607" s="33">
        <v>22024003377</v>
      </c>
      <c r="E1607" s="56" t="s">
        <v>1169</v>
      </c>
      <c r="F1607" s="35">
        <v>10.8</v>
      </c>
      <c r="G1607" s="56" t="s">
        <v>316</v>
      </c>
      <c r="H1607" s="56" t="s">
        <v>934</v>
      </c>
      <c r="I1607" s="33">
        <v>220</v>
      </c>
      <c r="J1607" s="56" t="s">
        <v>356</v>
      </c>
      <c r="K1607" s="56" t="s">
        <v>356</v>
      </c>
      <c r="L1607" s="56" t="s">
        <v>357</v>
      </c>
      <c r="M1607" s="56" t="s">
        <v>354</v>
      </c>
      <c r="N1607" s="56" t="s">
        <v>355</v>
      </c>
      <c r="O1607" s="32" t="s">
        <v>305</v>
      </c>
      <c r="P1607" s="32" t="s">
        <v>265</v>
      </c>
      <c r="Q1607" s="45" t="s">
        <v>926</v>
      </c>
      <c r="R1607" s="32" t="s">
        <v>255</v>
      </c>
      <c r="S1607" s="45" t="s">
        <v>96</v>
      </c>
      <c r="T1607" s="42" t="str">
        <f>VLOOKUP(Tabla1[[#This Row],[AREA]],Hoja1!A:B,2,FALSE)</f>
        <v>08. Tráfico y movilidad</v>
      </c>
      <c r="U1607" s="45" t="s">
        <v>140</v>
      </c>
      <c r="V1607" s="42" t="str">
        <f>VLOOKUP(Tabla1[[#This Row],[PROGRAMA]],Hoja1!A:B,2,FALSE)</f>
        <v>1532. Pavimentación vias públicas y otros servicios urbanísticos</v>
      </c>
      <c r="W1607" s="45">
        <v>61</v>
      </c>
      <c r="X1607" s="45">
        <v>619</v>
      </c>
    </row>
    <row r="1608" spans="1:24" x14ac:dyDescent="0.25">
      <c r="A1608" s="33">
        <v>220239000089</v>
      </c>
      <c r="B1608" s="56" t="s">
        <v>349</v>
      </c>
      <c r="C1608" s="34">
        <v>45723</v>
      </c>
      <c r="D1608" s="33">
        <v>22024003183</v>
      </c>
      <c r="E1608" s="56" t="s">
        <v>1180</v>
      </c>
      <c r="F1608" s="35">
        <v>0.03</v>
      </c>
      <c r="G1608" s="56" t="s">
        <v>316</v>
      </c>
      <c r="H1608" s="56" t="s">
        <v>863</v>
      </c>
      <c r="I1608" s="33">
        <v>220</v>
      </c>
      <c r="J1608" s="56" t="s">
        <v>356</v>
      </c>
      <c r="K1608" s="56" t="s">
        <v>356</v>
      </c>
      <c r="L1608" s="56" t="s">
        <v>357</v>
      </c>
      <c r="M1608" s="56" t="s">
        <v>354</v>
      </c>
      <c r="N1608" s="56" t="s">
        <v>355</v>
      </c>
      <c r="O1608" s="32" t="s">
        <v>305</v>
      </c>
      <c r="P1608" s="32" t="s">
        <v>265</v>
      </c>
      <c r="Q1608" s="45" t="s">
        <v>926</v>
      </c>
      <c r="R1608" s="32" t="s">
        <v>255</v>
      </c>
      <c r="S1608" s="45" t="s">
        <v>91</v>
      </c>
      <c r="T1608" s="42" t="str">
        <f>VLOOKUP(Tabla1[[#This Row],[AREA]],Hoja1!A:B,2,FALSE)</f>
        <v>02. Urbanismo y vivienda</v>
      </c>
      <c r="U1608" s="45" t="s">
        <v>138</v>
      </c>
      <c r="V1608" s="42" t="str">
        <f>VLOOKUP(Tabla1[[#This Row],[PROGRAMA]],Hoja1!A:B,2,FALSE)</f>
        <v>1511. Planficación y gestión del urbanismo</v>
      </c>
      <c r="W1608" s="45">
        <v>61</v>
      </c>
      <c r="X1608" s="45">
        <v>619</v>
      </c>
    </row>
    <row r="1609" spans="1:24" x14ac:dyDescent="0.25">
      <c r="A1609" s="33">
        <v>220250005990</v>
      </c>
      <c r="B1609" s="56" t="s">
        <v>503</v>
      </c>
      <c r="C1609" s="34">
        <v>45743</v>
      </c>
      <c r="D1609" s="33">
        <v>22024006180</v>
      </c>
      <c r="E1609" s="56" t="s">
        <v>1759</v>
      </c>
      <c r="F1609" s="35">
        <v>-54773.61</v>
      </c>
      <c r="G1609" s="56" t="s">
        <v>1754</v>
      </c>
      <c r="H1609" s="56" t="s">
        <v>1760</v>
      </c>
      <c r="I1609" s="33">
        <v>220</v>
      </c>
      <c r="J1609" s="56" t="s">
        <v>518</v>
      </c>
      <c r="K1609" s="56" t="s">
        <v>356</v>
      </c>
      <c r="L1609" s="56" t="s">
        <v>367</v>
      </c>
      <c r="M1609" s="56" t="s">
        <v>354</v>
      </c>
      <c r="N1609" s="56" t="s">
        <v>355</v>
      </c>
      <c r="O1609" s="32" t="s">
        <v>305</v>
      </c>
      <c r="P1609" s="32" t="s">
        <v>265</v>
      </c>
      <c r="Q1609" s="45">
        <v>6</v>
      </c>
      <c r="R1609" s="32" t="s">
        <v>255</v>
      </c>
      <c r="S1609" s="45" t="s">
        <v>290</v>
      </c>
      <c r="T1609" s="42" t="str">
        <f>VLOOKUP(Tabla1[[#This Row],[AREA]],Hoja1!A:B,2,FALSE)</f>
        <v>05. Comercio, mercados y consumo</v>
      </c>
      <c r="U1609" s="45">
        <v>4314</v>
      </c>
      <c r="V1609" s="42" t="str">
        <f>VLOOKUP(Tabla1[[#This Row],[PROGRAMA]],Hoja1!A:B,2,FALSE)</f>
        <v>4314. Actuaciones en materia de comercio minorista</v>
      </c>
      <c r="W1609" s="45">
        <v>60</v>
      </c>
      <c r="X1609" s="45">
        <v>609</v>
      </c>
    </row>
    <row r="1610" spans="1:24" x14ac:dyDescent="0.25">
      <c r="A1610" s="33">
        <v>220250005989</v>
      </c>
      <c r="B1610" s="56" t="s">
        <v>503</v>
      </c>
      <c r="C1610" s="34">
        <v>45743</v>
      </c>
      <c r="D1610" s="33">
        <v>22024006138</v>
      </c>
      <c r="E1610" s="56" t="s">
        <v>1539</v>
      </c>
      <c r="F1610" s="35">
        <v>-57897.62</v>
      </c>
      <c r="G1610" s="56" t="s">
        <v>1754</v>
      </c>
      <c r="H1610" s="56" t="s">
        <v>1755</v>
      </c>
      <c r="I1610" s="33">
        <v>220</v>
      </c>
      <c r="J1610" s="56" t="s">
        <v>518</v>
      </c>
      <c r="K1610" s="56" t="s">
        <v>356</v>
      </c>
      <c r="L1610" s="56" t="s">
        <v>367</v>
      </c>
      <c r="M1610" s="56" t="s">
        <v>354</v>
      </c>
      <c r="N1610" s="56" t="s">
        <v>355</v>
      </c>
      <c r="O1610" s="32" t="s">
        <v>305</v>
      </c>
      <c r="P1610" s="32" t="s">
        <v>265</v>
      </c>
      <c r="Q1610" s="45">
        <v>6</v>
      </c>
      <c r="R1610" s="32" t="s">
        <v>255</v>
      </c>
      <c r="S1610" s="45" t="s">
        <v>290</v>
      </c>
      <c r="T1610" s="42" t="str">
        <f>VLOOKUP(Tabla1[[#This Row],[AREA]],Hoja1!A:B,2,FALSE)</f>
        <v>05. Comercio, mercados y consumo</v>
      </c>
      <c r="U1610" s="45">
        <v>4314</v>
      </c>
      <c r="V1610" s="42" t="str">
        <f>VLOOKUP(Tabla1[[#This Row],[PROGRAMA]],Hoja1!A:B,2,FALSE)</f>
        <v>4314. Actuaciones en materia de comercio minorista</v>
      </c>
      <c r="W1610" s="45">
        <v>63</v>
      </c>
      <c r="X1610" s="45">
        <v>635</v>
      </c>
    </row>
    <row r="1611" spans="1:24" x14ac:dyDescent="0.25">
      <c r="A1611" s="57">
        <v>220250017255</v>
      </c>
      <c r="B1611" s="58" t="s">
        <v>349</v>
      </c>
      <c r="C1611" s="59">
        <v>45793</v>
      </c>
      <c r="D1611" s="57">
        <v>22025004051</v>
      </c>
      <c r="E1611" s="58" t="s">
        <v>1169</v>
      </c>
      <c r="F1611" s="60">
        <v>3125000</v>
      </c>
      <c r="G1611" s="58" t="s">
        <v>2899</v>
      </c>
      <c r="H1611" s="58" t="s">
        <v>2900</v>
      </c>
      <c r="I1611" s="61" t="s">
        <v>2901</v>
      </c>
      <c r="J1611" s="58" t="s">
        <v>356</v>
      </c>
      <c r="K1611" s="58" t="s">
        <v>356</v>
      </c>
      <c r="L1611" s="58" t="s">
        <v>358</v>
      </c>
      <c r="M1611" s="58" t="s">
        <v>354</v>
      </c>
      <c r="N1611" s="58" t="s">
        <v>355</v>
      </c>
      <c r="O1611" s="64" t="s">
        <v>305</v>
      </c>
      <c r="P1611" s="64" t="s">
        <v>2902</v>
      </c>
      <c r="Q1611" s="45" t="s">
        <v>926</v>
      </c>
      <c r="R1611" s="32" t="s">
        <v>255</v>
      </c>
      <c r="S1611" s="45" t="s">
        <v>96</v>
      </c>
      <c r="T1611" s="42" t="str">
        <f>VLOOKUP(Tabla1[[#This Row],[AREA]],Hoja1!A:B,2,FALSE)</f>
        <v>08. Tráfico y movilidad</v>
      </c>
      <c r="U1611" s="45" t="s">
        <v>140</v>
      </c>
      <c r="V1611" s="42" t="str">
        <f>VLOOKUP(Tabla1[[#This Row],[PROGRAMA]],Hoja1!A:B,2,FALSE)</f>
        <v>1532. Pavimentación vias públicas y otros servicios urbanísticos</v>
      </c>
      <c r="W1611" s="45" t="s">
        <v>244</v>
      </c>
      <c r="X1611" s="45" t="s">
        <v>2903</v>
      </c>
    </row>
    <row r="1612" spans="1:24" x14ac:dyDescent="0.25">
      <c r="A1612" s="57">
        <v>220250018357</v>
      </c>
      <c r="B1612" s="58" t="s">
        <v>526</v>
      </c>
      <c r="C1612" s="59">
        <v>45800</v>
      </c>
      <c r="D1612" s="57">
        <v>22025002591</v>
      </c>
      <c r="E1612" s="58" t="s">
        <v>2904</v>
      </c>
      <c r="F1612" s="60">
        <v>2995223.4</v>
      </c>
      <c r="G1612" s="58" t="s">
        <v>2905</v>
      </c>
      <c r="H1612" s="58" t="s">
        <v>2906</v>
      </c>
      <c r="I1612" s="61" t="s">
        <v>2907</v>
      </c>
      <c r="J1612" s="58" t="s">
        <v>356</v>
      </c>
      <c r="K1612" s="58" t="s">
        <v>356</v>
      </c>
      <c r="L1612" s="58" t="s">
        <v>358</v>
      </c>
      <c r="M1612" s="58" t="s">
        <v>354</v>
      </c>
      <c r="N1612" s="58" t="s">
        <v>355</v>
      </c>
      <c r="O1612" s="64" t="s">
        <v>305</v>
      </c>
      <c r="P1612" s="64" t="s">
        <v>2902</v>
      </c>
      <c r="Q1612" s="45" t="s">
        <v>926</v>
      </c>
      <c r="R1612" s="32" t="s">
        <v>255</v>
      </c>
      <c r="S1612" s="45" t="s">
        <v>95</v>
      </c>
      <c r="T1612" s="42" t="str">
        <f>VLOOKUP(Tabla1[[#This Row],[AREA]],Hoja1!A:B,2,FALSE)</f>
        <v>07. Medio ambiente</v>
      </c>
      <c r="U1612" s="45" t="s">
        <v>142</v>
      </c>
      <c r="V1612" s="42" t="str">
        <f>VLOOKUP(Tabla1[[#This Row],[PROGRAMA]],Hoja1!A:B,2,FALSE)</f>
        <v>1623. Tratamiento de residuos</v>
      </c>
      <c r="W1612" s="45" t="s">
        <v>244</v>
      </c>
      <c r="X1612" s="45" t="s">
        <v>2903</v>
      </c>
    </row>
    <row r="1613" spans="1:24" x14ac:dyDescent="0.25">
      <c r="A1613" s="57">
        <v>220240046844</v>
      </c>
      <c r="B1613" s="58" t="s">
        <v>349</v>
      </c>
      <c r="C1613" s="59">
        <v>45756</v>
      </c>
      <c r="D1613" s="57">
        <v>22025003737</v>
      </c>
      <c r="E1613" s="58" t="s">
        <v>1171</v>
      </c>
      <c r="F1613" s="60">
        <v>1265849.94</v>
      </c>
      <c r="G1613" s="58" t="s">
        <v>1062</v>
      </c>
      <c r="H1613" s="58" t="s">
        <v>2908</v>
      </c>
      <c r="I1613" s="61" t="s">
        <v>2901</v>
      </c>
      <c r="J1613" s="58" t="s">
        <v>356</v>
      </c>
      <c r="K1613" s="58" t="s">
        <v>356</v>
      </c>
      <c r="L1613" s="58" t="s">
        <v>358</v>
      </c>
      <c r="M1613" s="58" t="s">
        <v>354</v>
      </c>
      <c r="N1613" s="58" t="s">
        <v>355</v>
      </c>
      <c r="O1613" s="64" t="s">
        <v>305</v>
      </c>
      <c r="P1613" s="64" t="s">
        <v>2902</v>
      </c>
      <c r="Q1613" s="45">
        <v>6</v>
      </c>
      <c r="R1613" s="32" t="s">
        <v>255</v>
      </c>
      <c r="S1613" s="45" t="s">
        <v>91</v>
      </c>
      <c r="T1613" s="42" t="str">
        <f>VLOOKUP(Tabla1[[#This Row],[AREA]],Hoja1!A:B,2,FALSE)</f>
        <v>02. Urbanismo y vivienda</v>
      </c>
      <c r="U1613" s="45">
        <v>9332</v>
      </c>
      <c r="V1613" s="42" t="str">
        <f>VLOOKUP(Tabla1[[#This Row],[PROGRAMA]],Hoja1!A:B,2,FALSE)</f>
        <v>9332. Mantenimiento de edificios e instalaciones municipales</v>
      </c>
      <c r="W1613" s="45">
        <v>63</v>
      </c>
      <c r="X1613" s="45">
        <v>632</v>
      </c>
    </row>
    <row r="1614" spans="1:24" x14ac:dyDescent="0.25">
      <c r="A1614" s="57">
        <v>220239000480</v>
      </c>
      <c r="B1614" s="58" t="s">
        <v>349</v>
      </c>
      <c r="C1614" s="59">
        <v>45756</v>
      </c>
      <c r="D1614" s="57">
        <v>22024003076</v>
      </c>
      <c r="E1614" s="58" t="s">
        <v>1171</v>
      </c>
      <c r="F1614" s="60">
        <v>1142289.56</v>
      </c>
      <c r="G1614" s="58" t="s">
        <v>697</v>
      </c>
      <c r="H1614" s="58" t="s">
        <v>2909</v>
      </c>
      <c r="I1614" s="61" t="s">
        <v>2901</v>
      </c>
      <c r="J1614" s="58" t="s">
        <v>356</v>
      </c>
      <c r="K1614" s="58" t="s">
        <v>356</v>
      </c>
      <c r="L1614" s="58" t="s">
        <v>358</v>
      </c>
      <c r="M1614" s="58" t="s">
        <v>354</v>
      </c>
      <c r="N1614" s="58" t="s">
        <v>355</v>
      </c>
      <c r="O1614" s="64" t="s">
        <v>305</v>
      </c>
      <c r="P1614" s="64" t="s">
        <v>2902</v>
      </c>
      <c r="Q1614" s="45">
        <v>6</v>
      </c>
      <c r="R1614" s="32" t="s">
        <v>255</v>
      </c>
      <c r="S1614" s="45" t="s">
        <v>91</v>
      </c>
      <c r="T1614" s="42" t="str">
        <f>VLOOKUP(Tabla1[[#This Row],[AREA]],Hoja1!A:B,2,FALSE)</f>
        <v>02. Urbanismo y vivienda</v>
      </c>
      <c r="U1614" s="45">
        <v>9332</v>
      </c>
      <c r="V1614" s="42" t="str">
        <f>VLOOKUP(Tabla1[[#This Row],[PROGRAMA]],Hoja1!A:B,2,FALSE)</f>
        <v>9332. Mantenimiento de edificios e instalaciones municipales</v>
      </c>
      <c r="W1614" s="45">
        <v>63</v>
      </c>
      <c r="X1614" s="45">
        <v>632</v>
      </c>
    </row>
    <row r="1615" spans="1:24" x14ac:dyDescent="0.25">
      <c r="A1615" s="57">
        <v>220240013917</v>
      </c>
      <c r="B1615" s="58" t="s">
        <v>349</v>
      </c>
      <c r="C1615" s="59">
        <v>45756</v>
      </c>
      <c r="D1615" s="57">
        <v>22024003583</v>
      </c>
      <c r="E1615" s="58" t="s">
        <v>1171</v>
      </c>
      <c r="F1615" s="60">
        <v>793621.48</v>
      </c>
      <c r="G1615" s="58" t="s">
        <v>697</v>
      </c>
      <c r="H1615" s="58" t="s">
        <v>2910</v>
      </c>
      <c r="I1615" s="61" t="s">
        <v>2901</v>
      </c>
      <c r="J1615" s="58" t="s">
        <v>356</v>
      </c>
      <c r="K1615" s="58" t="s">
        <v>356</v>
      </c>
      <c r="L1615" s="58" t="s">
        <v>358</v>
      </c>
      <c r="M1615" s="58" t="s">
        <v>354</v>
      </c>
      <c r="N1615" s="58" t="s">
        <v>355</v>
      </c>
      <c r="O1615" s="64" t="s">
        <v>305</v>
      </c>
      <c r="P1615" s="64" t="s">
        <v>2902</v>
      </c>
      <c r="Q1615" s="45">
        <v>6</v>
      </c>
      <c r="R1615" s="32" t="s">
        <v>255</v>
      </c>
      <c r="S1615" s="45" t="s">
        <v>91</v>
      </c>
      <c r="T1615" s="42" t="str">
        <f>VLOOKUP(Tabla1[[#This Row],[AREA]],Hoja1!A:B,2,FALSE)</f>
        <v>02. Urbanismo y vivienda</v>
      </c>
      <c r="U1615" s="45">
        <v>9332</v>
      </c>
      <c r="V1615" s="42" t="str">
        <f>VLOOKUP(Tabla1[[#This Row],[PROGRAMA]],Hoja1!A:B,2,FALSE)</f>
        <v>9332. Mantenimiento de edificios e instalaciones municipales</v>
      </c>
      <c r="W1615" s="45">
        <v>63</v>
      </c>
      <c r="X1615" s="45">
        <v>632</v>
      </c>
    </row>
    <row r="1616" spans="1:24" x14ac:dyDescent="0.25">
      <c r="A1616" s="57">
        <v>220250018754</v>
      </c>
      <c r="B1616" s="58" t="s">
        <v>349</v>
      </c>
      <c r="C1616" s="59">
        <v>45800</v>
      </c>
      <c r="D1616" s="57">
        <v>22025003041</v>
      </c>
      <c r="E1616" s="58" t="s">
        <v>1315</v>
      </c>
      <c r="F1616" s="60">
        <v>793440.73</v>
      </c>
      <c r="G1616" s="58" t="s">
        <v>2911</v>
      </c>
      <c r="H1616" s="58" t="s">
        <v>2912</v>
      </c>
      <c r="I1616" s="61" t="s">
        <v>2901</v>
      </c>
      <c r="J1616" s="58" t="s">
        <v>356</v>
      </c>
      <c r="K1616" s="58" t="s">
        <v>356</v>
      </c>
      <c r="L1616" s="58" t="s">
        <v>358</v>
      </c>
      <c r="M1616" s="58" t="s">
        <v>354</v>
      </c>
      <c r="N1616" s="58" t="s">
        <v>355</v>
      </c>
      <c r="O1616" s="64" t="s">
        <v>305</v>
      </c>
      <c r="P1616" s="64" t="s">
        <v>2902</v>
      </c>
      <c r="Q1616" s="45">
        <v>6</v>
      </c>
      <c r="R1616" s="32" t="s">
        <v>255</v>
      </c>
      <c r="S1616" s="45" t="s">
        <v>95</v>
      </c>
      <c r="T1616" s="42" t="str">
        <f>VLOOKUP(Tabla1[[#This Row],[AREA]],Hoja1!A:B,2,FALSE)</f>
        <v>07. Medio ambiente</v>
      </c>
      <c r="U1616" s="45">
        <v>1711</v>
      </c>
      <c r="V1616" s="42" t="str">
        <f>VLOOKUP(Tabla1[[#This Row],[PROGRAMA]],Hoja1!A:B,2,FALSE)</f>
        <v>1711. Parques y jardines</v>
      </c>
      <c r="W1616" s="45">
        <v>61</v>
      </c>
      <c r="X1616" s="45">
        <v>610</v>
      </c>
    </row>
    <row r="1617" spans="1:24" x14ac:dyDescent="0.25">
      <c r="A1617" s="57">
        <v>220250011477</v>
      </c>
      <c r="B1617" s="58" t="s">
        <v>349</v>
      </c>
      <c r="C1617" s="59">
        <v>45758</v>
      </c>
      <c r="D1617" s="57">
        <v>22025003633</v>
      </c>
      <c r="E1617" s="58" t="s">
        <v>1254</v>
      </c>
      <c r="F1617" s="60">
        <v>782376.88</v>
      </c>
      <c r="G1617" s="58" t="s">
        <v>1065</v>
      </c>
      <c r="H1617" s="58" t="s">
        <v>1066</v>
      </c>
      <c r="I1617" s="61" t="s">
        <v>2901</v>
      </c>
      <c r="J1617" s="58" t="s">
        <v>592</v>
      </c>
      <c r="K1617" s="58" t="s">
        <v>592</v>
      </c>
      <c r="L1617" s="58" t="s">
        <v>358</v>
      </c>
      <c r="M1617" s="58" t="s">
        <v>354</v>
      </c>
      <c r="N1617" s="58" t="s">
        <v>355</v>
      </c>
      <c r="O1617" s="64" t="s">
        <v>305</v>
      </c>
      <c r="P1617" s="64" t="s">
        <v>2902</v>
      </c>
      <c r="Q1617" s="45">
        <v>6</v>
      </c>
      <c r="R1617" s="32" t="s">
        <v>255</v>
      </c>
      <c r="S1617" s="45" t="s">
        <v>96</v>
      </c>
      <c r="T1617" s="42" t="str">
        <f>VLOOKUP(Tabla1[[#This Row],[AREA]],Hoja1!A:B,2,FALSE)</f>
        <v>08. Tráfico y movilidad</v>
      </c>
      <c r="U1617" s="45">
        <v>1532</v>
      </c>
      <c r="V1617" s="42" t="str">
        <f>VLOOKUP(Tabla1[[#This Row],[PROGRAMA]],Hoja1!A:B,2,FALSE)</f>
        <v>1532. Pavimentación vias públicas y otros servicios urbanísticos</v>
      </c>
      <c r="W1617" s="45">
        <v>61</v>
      </c>
      <c r="X1617" s="45">
        <v>619</v>
      </c>
    </row>
    <row r="1618" spans="1:24" x14ac:dyDescent="0.25">
      <c r="A1618" s="57">
        <v>220250012114</v>
      </c>
      <c r="B1618" s="58" t="s">
        <v>349</v>
      </c>
      <c r="C1618" s="59">
        <v>45763</v>
      </c>
      <c r="D1618" s="57">
        <v>22025003673</v>
      </c>
      <c r="E1618" s="58" t="s">
        <v>1841</v>
      </c>
      <c r="F1618" s="60">
        <v>664464.44999999995</v>
      </c>
      <c r="G1618" s="58" t="s">
        <v>2913</v>
      </c>
      <c r="H1618" s="58" t="s">
        <v>2914</v>
      </c>
      <c r="I1618" s="61" t="s">
        <v>2901</v>
      </c>
      <c r="J1618" s="58" t="s">
        <v>2915</v>
      </c>
      <c r="K1618" s="58" t="s">
        <v>2916</v>
      </c>
      <c r="L1618" s="58" t="s">
        <v>358</v>
      </c>
      <c r="M1618" s="58" t="s">
        <v>354</v>
      </c>
      <c r="N1618" s="58" t="s">
        <v>355</v>
      </c>
      <c r="O1618" s="64" t="s">
        <v>305</v>
      </c>
      <c r="P1618" s="64" t="s">
        <v>2902</v>
      </c>
      <c r="Q1618" s="45">
        <v>6</v>
      </c>
      <c r="R1618" s="32" t="s">
        <v>255</v>
      </c>
      <c r="S1618" s="45" t="s">
        <v>96</v>
      </c>
      <c r="T1618" s="42" t="str">
        <f>VLOOKUP(Tabla1[[#This Row],[AREA]],Hoja1!A:B,2,FALSE)</f>
        <v>08. Tráfico y movilidad</v>
      </c>
      <c r="U1618" s="45">
        <v>1532</v>
      </c>
      <c r="V1618" s="42" t="str">
        <f>VLOOKUP(Tabla1[[#This Row],[PROGRAMA]],Hoja1!A:B,2,FALSE)</f>
        <v>1532. Pavimentación vias públicas y otros servicios urbanísticos</v>
      </c>
      <c r="W1618" s="45">
        <v>60</v>
      </c>
      <c r="X1618" s="45">
        <v>609</v>
      </c>
    </row>
    <row r="1619" spans="1:24" x14ac:dyDescent="0.25">
      <c r="A1619" s="57">
        <v>220250014668</v>
      </c>
      <c r="B1619" s="58" t="s">
        <v>349</v>
      </c>
      <c r="C1619" s="59">
        <v>45776</v>
      </c>
      <c r="D1619" s="57">
        <v>22025003409</v>
      </c>
      <c r="E1619" s="58" t="s">
        <v>1269</v>
      </c>
      <c r="F1619" s="60">
        <v>330000</v>
      </c>
      <c r="G1619" s="58" t="s">
        <v>2917</v>
      </c>
      <c r="H1619" s="58" t="s">
        <v>2918</v>
      </c>
      <c r="I1619" s="61" t="s">
        <v>2901</v>
      </c>
      <c r="J1619" s="58" t="s">
        <v>352</v>
      </c>
      <c r="K1619" s="58" t="s">
        <v>352</v>
      </c>
      <c r="L1619" s="58" t="s">
        <v>367</v>
      </c>
      <c r="M1619" s="58" t="s">
        <v>354</v>
      </c>
      <c r="N1619" s="58" t="s">
        <v>355</v>
      </c>
      <c r="O1619" s="64" t="s">
        <v>305</v>
      </c>
      <c r="P1619" s="64" t="s">
        <v>2902</v>
      </c>
      <c r="Q1619" s="45" t="s">
        <v>922</v>
      </c>
      <c r="R1619" s="32" t="s">
        <v>254</v>
      </c>
      <c r="S1619" s="45" t="s">
        <v>291</v>
      </c>
      <c r="T1619" s="42" t="str">
        <f>VLOOKUP(Tabla1[[#This Row],[AREA]],Hoja1!A:B,2,FALSE)</f>
        <v>11. Salud pública y seguridad ciudadana</v>
      </c>
      <c r="U1619" s="45" t="s">
        <v>141</v>
      </c>
      <c r="V1619" s="42" t="str">
        <f>VLOOKUP(Tabla1[[#This Row],[PROGRAMA]],Hoja1!A:B,2,FALSE)</f>
        <v>1621. Recogida de residuos</v>
      </c>
      <c r="W1619" s="45" t="s">
        <v>238</v>
      </c>
      <c r="X1619" s="45" t="s">
        <v>2919</v>
      </c>
    </row>
    <row r="1620" spans="1:24" x14ac:dyDescent="0.25">
      <c r="A1620" s="57">
        <v>220240042312</v>
      </c>
      <c r="B1620" s="58" t="s">
        <v>349</v>
      </c>
      <c r="C1620" s="59">
        <v>45756</v>
      </c>
      <c r="D1620" s="57">
        <v>22024005625</v>
      </c>
      <c r="E1620" s="58" t="s">
        <v>1180</v>
      </c>
      <c r="F1620" s="60">
        <v>269108.94</v>
      </c>
      <c r="G1620" s="58" t="s">
        <v>2920</v>
      </c>
      <c r="H1620" s="58" t="s">
        <v>2921</v>
      </c>
      <c r="I1620" s="61" t="s">
        <v>2901</v>
      </c>
      <c r="J1620" s="58" t="s">
        <v>352</v>
      </c>
      <c r="K1620" s="58" t="s">
        <v>352</v>
      </c>
      <c r="L1620" s="58" t="s">
        <v>358</v>
      </c>
      <c r="M1620" s="58" t="s">
        <v>354</v>
      </c>
      <c r="N1620" s="58" t="s">
        <v>355</v>
      </c>
      <c r="O1620" s="64" t="s">
        <v>305</v>
      </c>
      <c r="P1620" s="64" t="s">
        <v>2902</v>
      </c>
      <c r="Q1620" s="45" t="s">
        <v>926</v>
      </c>
      <c r="R1620" s="32" t="s">
        <v>255</v>
      </c>
      <c r="S1620" s="45" t="s">
        <v>91</v>
      </c>
      <c r="T1620" s="42" t="str">
        <f>VLOOKUP(Tabla1[[#This Row],[AREA]],Hoja1!A:B,2,FALSE)</f>
        <v>02. Urbanismo y vivienda</v>
      </c>
      <c r="U1620" s="45" t="s">
        <v>138</v>
      </c>
      <c r="V1620" s="42" t="str">
        <f>VLOOKUP(Tabla1[[#This Row],[PROGRAMA]],Hoja1!A:B,2,FALSE)</f>
        <v>1511. Planficación y gestión del urbanismo</v>
      </c>
      <c r="W1620" s="45" t="s">
        <v>244</v>
      </c>
      <c r="X1620" s="45" t="s">
        <v>2903</v>
      </c>
    </row>
    <row r="1621" spans="1:24" x14ac:dyDescent="0.25">
      <c r="A1621" s="57">
        <v>220240002025</v>
      </c>
      <c r="B1621" s="58" t="s">
        <v>349</v>
      </c>
      <c r="C1621" s="59">
        <v>45777</v>
      </c>
      <c r="D1621" s="57">
        <v>22024001449</v>
      </c>
      <c r="E1621" s="58" t="s">
        <v>1315</v>
      </c>
      <c r="F1621" s="60">
        <v>224074.8</v>
      </c>
      <c r="G1621" s="58" t="s">
        <v>748</v>
      </c>
      <c r="H1621" s="58" t="s">
        <v>2922</v>
      </c>
      <c r="I1621" s="61" t="s">
        <v>2901</v>
      </c>
      <c r="J1621" s="58" t="s">
        <v>411</v>
      </c>
      <c r="K1621" s="58" t="s">
        <v>411</v>
      </c>
      <c r="L1621" s="58" t="s">
        <v>358</v>
      </c>
      <c r="M1621" s="58" t="s">
        <v>354</v>
      </c>
      <c r="N1621" s="58" t="s">
        <v>355</v>
      </c>
      <c r="O1621" s="64" t="s">
        <v>305</v>
      </c>
      <c r="P1621" s="64" t="s">
        <v>2902</v>
      </c>
      <c r="Q1621" s="45">
        <v>6</v>
      </c>
      <c r="R1621" s="32" t="s">
        <v>255</v>
      </c>
      <c r="S1621" s="45" t="s">
        <v>95</v>
      </c>
      <c r="T1621" s="42" t="str">
        <f>VLOOKUP(Tabla1[[#This Row],[AREA]],Hoja1!A:B,2,FALSE)</f>
        <v>07. Medio ambiente</v>
      </c>
      <c r="U1621" s="45">
        <v>1711</v>
      </c>
      <c r="V1621" s="42" t="str">
        <f>VLOOKUP(Tabla1[[#This Row],[PROGRAMA]],Hoja1!A:B,2,FALSE)</f>
        <v>1711. Parques y jardines</v>
      </c>
      <c r="W1621" s="45">
        <v>61</v>
      </c>
      <c r="X1621" s="45">
        <v>610</v>
      </c>
    </row>
    <row r="1622" spans="1:24" x14ac:dyDescent="0.25">
      <c r="A1622" s="57">
        <v>220250015002</v>
      </c>
      <c r="B1622" s="58" t="s">
        <v>349</v>
      </c>
      <c r="C1622" s="59">
        <v>45777</v>
      </c>
      <c r="D1622" s="57">
        <v>22024004232</v>
      </c>
      <c r="E1622" s="58" t="s">
        <v>1222</v>
      </c>
      <c r="F1622" s="60">
        <v>170141.67</v>
      </c>
      <c r="G1622" s="58" t="s">
        <v>1063</v>
      </c>
      <c r="H1622" s="58" t="s">
        <v>1064</v>
      </c>
      <c r="I1622" s="61" t="s">
        <v>2901</v>
      </c>
      <c r="J1622" s="58" t="s">
        <v>499</v>
      </c>
      <c r="K1622" s="58" t="s">
        <v>499</v>
      </c>
      <c r="L1622" s="58" t="s">
        <v>358</v>
      </c>
      <c r="M1622" s="58" t="s">
        <v>354</v>
      </c>
      <c r="N1622" s="58" t="s">
        <v>355</v>
      </c>
      <c r="O1622" s="64" t="s">
        <v>305</v>
      </c>
      <c r="P1622" s="64" t="s">
        <v>2902</v>
      </c>
      <c r="Q1622" s="45" t="s">
        <v>926</v>
      </c>
      <c r="R1622" s="32" t="s">
        <v>255</v>
      </c>
      <c r="S1622" s="45" t="s">
        <v>96</v>
      </c>
      <c r="T1622" s="42" t="str">
        <f>VLOOKUP(Tabla1[[#This Row],[AREA]],Hoja1!A:B,2,FALSE)</f>
        <v>08. Tráfico y movilidad</v>
      </c>
      <c r="U1622" s="45" t="s">
        <v>140</v>
      </c>
      <c r="V1622" s="42" t="str">
        <f>VLOOKUP(Tabla1[[#This Row],[PROGRAMA]],Hoja1!A:B,2,FALSE)</f>
        <v>1532. Pavimentación vias públicas y otros servicios urbanísticos</v>
      </c>
      <c r="W1622" s="45" t="s">
        <v>242</v>
      </c>
      <c r="X1622" s="45" t="s">
        <v>2923</v>
      </c>
    </row>
    <row r="1623" spans="1:24" x14ac:dyDescent="0.25">
      <c r="A1623" s="57">
        <v>220250018450</v>
      </c>
      <c r="B1623" s="58" t="s">
        <v>349</v>
      </c>
      <c r="C1623" s="59">
        <v>45800</v>
      </c>
      <c r="D1623" s="57">
        <v>22025003449</v>
      </c>
      <c r="E1623" s="58" t="s">
        <v>1306</v>
      </c>
      <c r="F1623" s="60">
        <v>165290</v>
      </c>
      <c r="G1623" s="58" t="s">
        <v>2924</v>
      </c>
      <c r="H1623" s="58" t="s">
        <v>2925</v>
      </c>
      <c r="I1623" s="61" t="s">
        <v>2901</v>
      </c>
      <c r="J1623" s="58" t="s">
        <v>352</v>
      </c>
      <c r="K1623" s="58" t="s">
        <v>352</v>
      </c>
      <c r="L1623" s="58" t="s">
        <v>381</v>
      </c>
      <c r="M1623" s="58" t="s">
        <v>428</v>
      </c>
      <c r="N1623" s="58" t="s">
        <v>429</v>
      </c>
      <c r="O1623" s="64" t="s">
        <v>307</v>
      </c>
      <c r="P1623" s="64" t="s">
        <v>2902</v>
      </c>
      <c r="Q1623" s="45" t="s">
        <v>922</v>
      </c>
      <c r="R1623" s="32" t="s">
        <v>254</v>
      </c>
      <c r="S1623" s="45" t="s">
        <v>94</v>
      </c>
      <c r="T1623" s="42" t="str">
        <f>VLOOKUP(Tabla1[[#This Row],[AREA]],Hoja1!A:B,2,FALSE)</f>
        <v>06. Educación y cultura</v>
      </c>
      <c r="U1623" s="45" t="s">
        <v>180</v>
      </c>
      <c r="V1623" s="42" t="str">
        <f>VLOOKUP(Tabla1[[#This Row],[PROGRAMA]],Hoja1!A:B,2,FALSE)</f>
        <v>3341. Coordinación de políticas culturales</v>
      </c>
      <c r="W1623" s="45" t="s">
        <v>238</v>
      </c>
      <c r="X1623" s="45" t="s">
        <v>2926</v>
      </c>
    </row>
    <row r="1624" spans="1:24" x14ac:dyDescent="0.25">
      <c r="A1624" s="57">
        <v>220250015973</v>
      </c>
      <c r="B1624" s="58" t="s">
        <v>349</v>
      </c>
      <c r="C1624" s="59">
        <v>45785</v>
      </c>
      <c r="D1624" s="57">
        <v>22025002940</v>
      </c>
      <c r="E1624" s="58" t="s">
        <v>2082</v>
      </c>
      <c r="F1624" s="60">
        <v>142696.72</v>
      </c>
      <c r="G1624" s="58" t="s">
        <v>2927</v>
      </c>
      <c r="H1624" s="58" t="s">
        <v>2928</v>
      </c>
      <c r="I1624" s="61" t="s">
        <v>2901</v>
      </c>
      <c r="J1624" s="58" t="s">
        <v>352</v>
      </c>
      <c r="K1624" s="58" t="s">
        <v>352</v>
      </c>
      <c r="L1624" s="58" t="s">
        <v>367</v>
      </c>
      <c r="M1624" s="58" t="s">
        <v>354</v>
      </c>
      <c r="N1624" s="58" t="s">
        <v>355</v>
      </c>
      <c r="O1624" s="64" t="s">
        <v>305</v>
      </c>
      <c r="P1624" s="64" t="s">
        <v>2902</v>
      </c>
      <c r="Q1624" s="45">
        <v>6</v>
      </c>
      <c r="R1624" s="32" t="s">
        <v>255</v>
      </c>
      <c r="S1624" s="45" t="s">
        <v>97</v>
      </c>
      <c r="T1624" s="42" t="str">
        <f>VLOOKUP(Tabla1[[#This Row],[AREA]],Hoja1!A:B,2,FALSE)</f>
        <v>09. Turismo, eventos y marca ciudad</v>
      </c>
      <c r="U1624" s="45">
        <v>4321</v>
      </c>
      <c r="V1624" s="42" t="str">
        <f>VLOOKUP(Tabla1[[#This Row],[PROGRAMA]],Hoja1!A:B,2,FALSE)</f>
        <v>4321. Turismo</v>
      </c>
      <c r="W1624" s="45">
        <v>63</v>
      </c>
      <c r="X1624" s="45">
        <v>633</v>
      </c>
    </row>
    <row r="1625" spans="1:24" x14ac:dyDescent="0.25">
      <c r="A1625" s="57">
        <v>220250021521</v>
      </c>
      <c r="B1625" s="58" t="s">
        <v>349</v>
      </c>
      <c r="C1625" s="59">
        <v>45807</v>
      </c>
      <c r="D1625" s="57">
        <v>22025002953</v>
      </c>
      <c r="E1625" s="58" t="s">
        <v>1644</v>
      </c>
      <c r="F1625" s="60">
        <v>139500</v>
      </c>
      <c r="G1625" s="58" t="s">
        <v>2929</v>
      </c>
      <c r="H1625" s="58" t="s">
        <v>2930</v>
      </c>
      <c r="I1625" s="61" t="s">
        <v>2931</v>
      </c>
      <c r="J1625" s="58" t="s">
        <v>356</v>
      </c>
      <c r="K1625" s="58" t="s">
        <v>356</v>
      </c>
      <c r="L1625" s="58" t="s">
        <v>357</v>
      </c>
      <c r="M1625" s="58" t="s">
        <v>354</v>
      </c>
      <c r="N1625" s="58" t="s">
        <v>355</v>
      </c>
      <c r="O1625" s="64" t="s">
        <v>305</v>
      </c>
      <c r="P1625" s="64" t="s">
        <v>2902</v>
      </c>
      <c r="Q1625" s="45">
        <v>6</v>
      </c>
      <c r="R1625" s="32" t="s">
        <v>255</v>
      </c>
      <c r="S1625" s="45" t="s">
        <v>97</v>
      </c>
      <c r="T1625" s="42" t="str">
        <f>VLOOKUP(Tabla1[[#This Row],[AREA]],Hoja1!A:B,2,FALSE)</f>
        <v>09. Turismo, eventos y marca ciudad</v>
      </c>
      <c r="U1625" s="45">
        <v>4321</v>
      </c>
      <c r="V1625" s="42" t="str">
        <f>VLOOKUP(Tabla1[[#This Row],[PROGRAMA]],Hoja1!A:B,2,FALSE)</f>
        <v>4321. Turismo</v>
      </c>
      <c r="W1625" s="45">
        <v>64</v>
      </c>
      <c r="X1625" s="45">
        <v>640</v>
      </c>
    </row>
    <row r="1626" spans="1:24" x14ac:dyDescent="0.25">
      <c r="A1626" s="57">
        <v>220250008664</v>
      </c>
      <c r="B1626" s="58" t="s">
        <v>349</v>
      </c>
      <c r="C1626" s="59">
        <v>45749</v>
      </c>
      <c r="D1626" s="57">
        <v>22025002464</v>
      </c>
      <c r="E1626" s="58" t="s">
        <v>1841</v>
      </c>
      <c r="F1626" s="60">
        <v>133427.07</v>
      </c>
      <c r="G1626" s="58" t="s">
        <v>2913</v>
      </c>
      <c r="H1626" s="58" t="s">
        <v>2932</v>
      </c>
      <c r="I1626" s="61" t="s">
        <v>2901</v>
      </c>
      <c r="J1626" s="58" t="s">
        <v>2915</v>
      </c>
      <c r="K1626" s="58" t="s">
        <v>2916</v>
      </c>
      <c r="L1626" s="58" t="s">
        <v>357</v>
      </c>
      <c r="M1626" s="58" t="s">
        <v>354</v>
      </c>
      <c r="N1626" s="58" t="s">
        <v>380</v>
      </c>
      <c r="O1626" s="64" t="s">
        <v>305</v>
      </c>
      <c r="P1626" s="64" t="s">
        <v>2902</v>
      </c>
      <c r="Q1626" s="45">
        <v>6</v>
      </c>
      <c r="R1626" s="32" t="s">
        <v>255</v>
      </c>
      <c r="S1626" s="45" t="s">
        <v>96</v>
      </c>
      <c r="T1626" s="42" t="str">
        <f>VLOOKUP(Tabla1[[#This Row],[AREA]],Hoja1!A:B,2,FALSE)</f>
        <v>08. Tráfico y movilidad</v>
      </c>
      <c r="U1626" s="45">
        <v>1532</v>
      </c>
      <c r="V1626" s="42" t="str">
        <f>VLOOKUP(Tabla1[[#This Row],[PROGRAMA]],Hoja1!A:B,2,FALSE)</f>
        <v>1532. Pavimentación vias públicas y otros servicios urbanísticos</v>
      </c>
      <c r="W1626" s="45">
        <v>60</v>
      </c>
      <c r="X1626" s="45">
        <v>609</v>
      </c>
    </row>
    <row r="1627" spans="1:24" x14ac:dyDescent="0.25">
      <c r="A1627" s="57">
        <v>220250008640</v>
      </c>
      <c r="B1627" s="58" t="s">
        <v>349</v>
      </c>
      <c r="C1627" s="59">
        <v>45748</v>
      </c>
      <c r="D1627" s="57">
        <v>22025001532</v>
      </c>
      <c r="E1627" s="58" t="s">
        <v>1256</v>
      </c>
      <c r="F1627" s="60">
        <v>132628.70000000001</v>
      </c>
      <c r="G1627" s="58" t="s">
        <v>2933</v>
      </c>
      <c r="H1627" s="58" t="s">
        <v>2934</v>
      </c>
      <c r="I1627" s="61" t="s">
        <v>2901</v>
      </c>
      <c r="J1627" s="58" t="s">
        <v>2935</v>
      </c>
      <c r="K1627" s="58" t="s">
        <v>436</v>
      </c>
      <c r="L1627" s="58" t="s">
        <v>367</v>
      </c>
      <c r="M1627" s="58" t="s">
        <v>354</v>
      </c>
      <c r="N1627" s="58" t="s">
        <v>355</v>
      </c>
      <c r="O1627" s="64" t="s">
        <v>305</v>
      </c>
      <c r="P1627" s="64" t="s">
        <v>2902</v>
      </c>
      <c r="Q1627" s="45" t="s">
        <v>926</v>
      </c>
      <c r="R1627" s="32" t="s">
        <v>255</v>
      </c>
      <c r="S1627" s="45" t="s">
        <v>291</v>
      </c>
      <c r="T1627" s="42" t="str">
        <f>VLOOKUP(Tabla1[[#This Row],[AREA]],Hoja1!A:B,2,FALSE)</f>
        <v>11. Salud pública y seguridad ciudadana</v>
      </c>
      <c r="U1627" s="45" t="s">
        <v>144</v>
      </c>
      <c r="V1627" s="42" t="str">
        <f>VLOOKUP(Tabla1[[#This Row],[PROGRAMA]],Hoja1!A:B,2,FALSE)</f>
        <v>1631. Limpieza viaria</v>
      </c>
      <c r="W1627" s="45" t="s">
        <v>246</v>
      </c>
      <c r="X1627" s="45" t="s">
        <v>2936</v>
      </c>
    </row>
    <row r="1628" spans="1:24" x14ac:dyDescent="0.25">
      <c r="A1628" s="57">
        <v>220250015000</v>
      </c>
      <c r="B1628" s="58" t="s">
        <v>349</v>
      </c>
      <c r="C1628" s="59">
        <v>45777</v>
      </c>
      <c r="D1628" s="57">
        <v>22024003127</v>
      </c>
      <c r="E1628" s="58" t="s">
        <v>1169</v>
      </c>
      <c r="F1628" s="60">
        <v>125520.08</v>
      </c>
      <c r="G1628" s="58" t="s">
        <v>366</v>
      </c>
      <c r="H1628" s="58" t="s">
        <v>558</v>
      </c>
      <c r="I1628" s="61" t="s">
        <v>2901</v>
      </c>
      <c r="J1628" s="58" t="s">
        <v>356</v>
      </c>
      <c r="K1628" s="58" t="s">
        <v>356</v>
      </c>
      <c r="L1628" s="58" t="s">
        <v>357</v>
      </c>
      <c r="M1628" s="58" t="s">
        <v>354</v>
      </c>
      <c r="N1628" s="58" t="s">
        <v>355</v>
      </c>
      <c r="O1628" s="64" t="s">
        <v>305</v>
      </c>
      <c r="P1628" s="64" t="s">
        <v>2902</v>
      </c>
      <c r="Q1628" s="45" t="s">
        <v>926</v>
      </c>
      <c r="R1628" s="32" t="s">
        <v>255</v>
      </c>
      <c r="S1628" s="45" t="s">
        <v>96</v>
      </c>
      <c r="T1628" s="42" t="str">
        <f>VLOOKUP(Tabla1[[#This Row],[AREA]],Hoja1!A:B,2,FALSE)</f>
        <v>08. Tráfico y movilidad</v>
      </c>
      <c r="U1628" s="45" t="s">
        <v>140</v>
      </c>
      <c r="V1628" s="42" t="str">
        <f>VLOOKUP(Tabla1[[#This Row],[PROGRAMA]],Hoja1!A:B,2,FALSE)</f>
        <v>1532. Pavimentación vias públicas y otros servicios urbanísticos</v>
      </c>
      <c r="W1628" s="45" t="s">
        <v>244</v>
      </c>
      <c r="X1628" s="45" t="s">
        <v>2903</v>
      </c>
    </row>
    <row r="1629" spans="1:24" x14ac:dyDescent="0.25">
      <c r="A1629" s="57">
        <v>220250021520</v>
      </c>
      <c r="B1629" s="58" t="s">
        <v>349</v>
      </c>
      <c r="C1629" s="59">
        <v>45807</v>
      </c>
      <c r="D1629" s="57">
        <v>22025002938</v>
      </c>
      <c r="E1629" s="58" t="s">
        <v>1644</v>
      </c>
      <c r="F1629" s="60">
        <v>121000</v>
      </c>
      <c r="G1629" s="58" t="s">
        <v>2937</v>
      </c>
      <c r="H1629" s="58" t="s">
        <v>2938</v>
      </c>
      <c r="I1629" s="61" t="s">
        <v>2901</v>
      </c>
      <c r="J1629" s="58" t="s">
        <v>352</v>
      </c>
      <c r="K1629" s="58" t="s">
        <v>352</v>
      </c>
      <c r="L1629" s="58" t="s">
        <v>381</v>
      </c>
      <c r="M1629" s="58" t="s">
        <v>428</v>
      </c>
      <c r="N1629" s="58" t="s">
        <v>429</v>
      </c>
      <c r="O1629" s="64" t="s">
        <v>307</v>
      </c>
      <c r="P1629" s="64" t="s">
        <v>2902</v>
      </c>
      <c r="Q1629" s="45">
        <v>6</v>
      </c>
      <c r="R1629" s="32" t="s">
        <v>255</v>
      </c>
      <c r="S1629" s="45" t="s">
        <v>97</v>
      </c>
      <c r="T1629" s="42" t="str">
        <f>VLOOKUP(Tabla1[[#This Row],[AREA]],Hoja1!A:B,2,FALSE)</f>
        <v>09. Turismo, eventos y marca ciudad</v>
      </c>
      <c r="U1629" s="45">
        <v>4321</v>
      </c>
      <c r="V1629" s="42" t="str">
        <f>VLOOKUP(Tabla1[[#This Row],[PROGRAMA]],Hoja1!A:B,2,FALSE)</f>
        <v>4321. Turismo</v>
      </c>
      <c r="W1629" s="45">
        <v>64</v>
      </c>
      <c r="X1629" s="45">
        <v>640</v>
      </c>
    </row>
    <row r="1630" spans="1:24" x14ac:dyDescent="0.25">
      <c r="A1630" s="57">
        <v>220250012115</v>
      </c>
      <c r="B1630" s="58" t="s">
        <v>349</v>
      </c>
      <c r="C1630" s="59">
        <v>45763</v>
      </c>
      <c r="D1630" s="57">
        <v>22025003676</v>
      </c>
      <c r="E1630" s="58" t="s">
        <v>1841</v>
      </c>
      <c r="F1630" s="60">
        <v>106633.79</v>
      </c>
      <c r="G1630" s="58" t="s">
        <v>2913</v>
      </c>
      <c r="H1630" s="58" t="s">
        <v>2939</v>
      </c>
      <c r="I1630" s="61" t="s">
        <v>2901</v>
      </c>
      <c r="J1630" s="58" t="s">
        <v>2915</v>
      </c>
      <c r="K1630" s="58" t="s">
        <v>2916</v>
      </c>
      <c r="L1630" s="58" t="s">
        <v>358</v>
      </c>
      <c r="M1630" s="58" t="s">
        <v>354</v>
      </c>
      <c r="N1630" s="58" t="s">
        <v>355</v>
      </c>
      <c r="O1630" s="64" t="s">
        <v>305</v>
      </c>
      <c r="P1630" s="64" t="s">
        <v>2902</v>
      </c>
      <c r="Q1630" s="45">
        <v>6</v>
      </c>
      <c r="R1630" s="32" t="s">
        <v>255</v>
      </c>
      <c r="S1630" s="45" t="s">
        <v>96</v>
      </c>
      <c r="T1630" s="42" t="str">
        <f>VLOOKUP(Tabla1[[#This Row],[AREA]],Hoja1!A:B,2,FALSE)</f>
        <v>08. Tráfico y movilidad</v>
      </c>
      <c r="U1630" s="45">
        <v>1532</v>
      </c>
      <c r="V1630" s="42" t="str">
        <f>VLOOKUP(Tabla1[[#This Row],[PROGRAMA]],Hoja1!A:B,2,FALSE)</f>
        <v>1532. Pavimentación vias públicas y otros servicios urbanísticos</v>
      </c>
      <c r="W1630" s="45">
        <v>60</v>
      </c>
      <c r="X1630" s="45">
        <v>609</v>
      </c>
    </row>
    <row r="1631" spans="1:24" x14ac:dyDescent="0.25">
      <c r="A1631" s="57">
        <v>220250014481</v>
      </c>
      <c r="B1631" s="58" t="s">
        <v>349</v>
      </c>
      <c r="C1631" s="59">
        <v>45775</v>
      </c>
      <c r="D1631" s="57">
        <v>22025001134</v>
      </c>
      <c r="E1631" s="58" t="s">
        <v>1242</v>
      </c>
      <c r="F1631" s="60">
        <v>100000</v>
      </c>
      <c r="G1631" s="58" t="s">
        <v>2940</v>
      </c>
      <c r="H1631" s="58" t="s">
        <v>2941</v>
      </c>
      <c r="I1631" s="61" t="s">
        <v>2931</v>
      </c>
      <c r="J1631" s="58" t="s">
        <v>352</v>
      </c>
      <c r="K1631" s="58" t="s">
        <v>352</v>
      </c>
      <c r="L1631" s="58" t="s">
        <v>357</v>
      </c>
      <c r="M1631" s="58" t="s">
        <v>354</v>
      </c>
      <c r="N1631" s="58" t="s">
        <v>355</v>
      </c>
      <c r="O1631" s="64" t="s">
        <v>2942</v>
      </c>
      <c r="P1631" s="64" t="s">
        <v>2902</v>
      </c>
      <c r="Q1631" s="45" t="s">
        <v>922</v>
      </c>
      <c r="R1631" s="32" t="s">
        <v>254</v>
      </c>
      <c r="S1631" s="45" t="s">
        <v>291</v>
      </c>
      <c r="T1631" s="42" t="str">
        <f>VLOOKUP(Tabla1[[#This Row],[AREA]],Hoja1!A:B,2,FALSE)</f>
        <v>11. Salud pública y seguridad ciudadana</v>
      </c>
      <c r="U1631" s="45" t="s">
        <v>144</v>
      </c>
      <c r="V1631" s="42" t="str">
        <f>VLOOKUP(Tabla1[[#This Row],[PROGRAMA]],Hoja1!A:B,2,FALSE)</f>
        <v>1631. Limpieza viaria</v>
      </c>
      <c r="W1631" s="45" t="s">
        <v>238</v>
      </c>
      <c r="X1631" s="45" t="s">
        <v>2943</v>
      </c>
    </row>
    <row r="1632" spans="1:24" x14ac:dyDescent="0.25">
      <c r="A1632" s="57">
        <v>220250017176</v>
      </c>
      <c r="B1632" s="58" t="s">
        <v>526</v>
      </c>
      <c r="C1632" s="59">
        <v>45791</v>
      </c>
      <c r="D1632" s="57">
        <v>22025002416</v>
      </c>
      <c r="E1632" s="58" t="s">
        <v>1218</v>
      </c>
      <c r="F1632" s="60">
        <v>98423.7</v>
      </c>
      <c r="G1632" s="58" t="s">
        <v>37</v>
      </c>
      <c r="H1632" s="58" t="s">
        <v>2944</v>
      </c>
      <c r="I1632" s="61" t="s">
        <v>2907</v>
      </c>
      <c r="J1632" s="58" t="s">
        <v>356</v>
      </c>
      <c r="K1632" s="58" t="s">
        <v>356</v>
      </c>
      <c r="L1632" s="58" t="s">
        <v>357</v>
      </c>
      <c r="M1632" s="58" t="s">
        <v>354</v>
      </c>
      <c r="N1632" s="58" t="s">
        <v>355</v>
      </c>
      <c r="O1632" s="64" t="s">
        <v>305</v>
      </c>
      <c r="P1632" s="64" t="s">
        <v>2902</v>
      </c>
      <c r="Q1632" s="45" t="s">
        <v>922</v>
      </c>
      <c r="R1632" s="32" t="s">
        <v>254</v>
      </c>
      <c r="S1632" s="45" t="s">
        <v>94</v>
      </c>
      <c r="T1632" s="42" t="str">
        <f>VLOOKUP(Tabla1[[#This Row],[AREA]],Hoja1!A:B,2,FALSE)</f>
        <v>06. Educación y cultura</v>
      </c>
      <c r="U1632" s="45" t="s">
        <v>170</v>
      </c>
      <c r="V1632" s="42" t="str">
        <f>VLOOKUP(Tabla1[[#This Row],[PROGRAMA]],Hoja1!A:B,2,FALSE)</f>
        <v>3232. Conservación y mantenimiento centros educación infantil y primaria</v>
      </c>
      <c r="W1632" s="45" t="s">
        <v>236</v>
      </c>
      <c r="X1632" s="45" t="s">
        <v>2945</v>
      </c>
    </row>
    <row r="1633" spans="1:24" x14ac:dyDescent="0.25">
      <c r="A1633" s="57">
        <v>220250010392</v>
      </c>
      <c r="B1633" s="58" t="s">
        <v>349</v>
      </c>
      <c r="C1633" s="59">
        <v>45755</v>
      </c>
      <c r="D1633" s="57">
        <v>22025002557</v>
      </c>
      <c r="E1633" s="58" t="s">
        <v>1644</v>
      </c>
      <c r="F1633" s="60">
        <v>96800</v>
      </c>
      <c r="G1633" s="58" t="s">
        <v>2946</v>
      </c>
      <c r="H1633" s="58" t="s">
        <v>2947</v>
      </c>
      <c r="I1633" s="61" t="s">
        <v>2901</v>
      </c>
      <c r="J1633" s="58" t="s">
        <v>352</v>
      </c>
      <c r="K1633" s="58" t="s">
        <v>352</v>
      </c>
      <c r="L1633" s="58" t="s">
        <v>381</v>
      </c>
      <c r="M1633" s="58" t="s">
        <v>428</v>
      </c>
      <c r="N1633" s="58" t="s">
        <v>429</v>
      </c>
      <c r="O1633" s="64" t="s">
        <v>307</v>
      </c>
      <c r="P1633" s="64" t="s">
        <v>2902</v>
      </c>
      <c r="Q1633" s="45">
        <v>6</v>
      </c>
      <c r="R1633" s="32" t="s">
        <v>255</v>
      </c>
      <c r="S1633" s="45" t="s">
        <v>97</v>
      </c>
      <c r="T1633" s="42" t="str">
        <f>VLOOKUP(Tabla1[[#This Row],[AREA]],Hoja1!A:B,2,FALSE)</f>
        <v>09. Turismo, eventos y marca ciudad</v>
      </c>
      <c r="U1633" s="45">
        <v>4321</v>
      </c>
      <c r="V1633" s="42" t="str">
        <f>VLOOKUP(Tabla1[[#This Row],[PROGRAMA]],Hoja1!A:B,2,FALSE)</f>
        <v>4321. Turismo</v>
      </c>
      <c r="W1633" s="45">
        <v>64</v>
      </c>
      <c r="X1633" s="45">
        <v>640</v>
      </c>
    </row>
    <row r="1634" spans="1:24" x14ac:dyDescent="0.25">
      <c r="A1634" s="57">
        <v>220220068120</v>
      </c>
      <c r="B1634" s="58" t="s">
        <v>349</v>
      </c>
      <c r="C1634" s="59">
        <v>45756</v>
      </c>
      <c r="D1634" s="57">
        <v>22022002878</v>
      </c>
      <c r="E1634" s="58" t="s">
        <v>1718</v>
      </c>
      <c r="F1634" s="60">
        <v>95473.22</v>
      </c>
      <c r="G1634" s="58" t="s">
        <v>434</v>
      </c>
      <c r="H1634" s="58" t="s">
        <v>2948</v>
      </c>
      <c r="I1634" s="61" t="s">
        <v>2901</v>
      </c>
      <c r="J1634" s="58" t="s">
        <v>435</v>
      </c>
      <c r="K1634" s="58" t="s">
        <v>436</v>
      </c>
      <c r="L1634" s="58" t="s">
        <v>367</v>
      </c>
      <c r="M1634" s="58" t="s">
        <v>354</v>
      </c>
      <c r="N1634" s="58" t="s">
        <v>355</v>
      </c>
      <c r="O1634" s="64" t="s">
        <v>305</v>
      </c>
      <c r="P1634" s="64" t="s">
        <v>2902</v>
      </c>
      <c r="Q1634" s="45" t="s">
        <v>926</v>
      </c>
      <c r="R1634" s="32" t="s">
        <v>255</v>
      </c>
      <c r="S1634" s="45" t="s">
        <v>291</v>
      </c>
      <c r="T1634" s="42" t="str">
        <f>VLOOKUP(Tabla1[[#This Row],[AREA]],Hoja1!A:B,2,FALSE)</f>
        <v>11. Salud pública y seguridad ciudadana</v>
      </c>
      <c r="U1634" s="45" t="s">
        <v>129</v>
      </c>
      <c r="V1634" s="42" t="str">
        <f>VLOOKUP(Tabla1[[#This Row],[PROGRAMA]],Hoja1!A:B,2,FALSE)</f>
        <v>1321. Policía municipal</v>
      </c>
      <c r="W1634" s="45" t="s">
        <v>250</v>
      </c>
      <c r="X1634" s="45" t="s">
        <v>2949</v>
      </c>
    </row>
    <row r="1635" spans="1:24" x14ac:dyDescent="0.25">
      <c r="A1635" s="57">
        <v>220229000662</v>
      </c>
      <c r="B1635" s="58" t="s">
        <v>349</v>
      </c>
      <c r="C1635" s="59">
        <v>45756</v>
      </c>
      <c r="D1635" s="57">
        <v>22023001367</v>
      </c>
      <c r="E1635" s="58" t="s">
        <v>2950</v>
      </c>
      <c r="F1635" s="60">
        <v>92836.61</v>
      </c>
      <c r="G1635" s="58" t="s">
        <v>2951</v>
      </c>
      <c r="H1635" s="58" t="s">
        <v>2952</v>
      </c>
      <c r="I1635" s="61" t="s">
        <v>2901</v>
      </c>
      <c r="J1635" s="58" t="s">
        <v>360</v>
      </c>
      <c r="K1635" s="58" t="s">
        <v>352</v>
      </c>
      <c r="L1635" s="58" t="s">
        <v>367</v>
      </c>
      <c r="M1635" s="58" t="s">
        <v>354</v>
      </c>
      <c r="N1635" s="58" t="s">
        <v>355</v>
      </c>
      <c r="O1635" s="64" t="s">
        <v>305</v>
      </c>
      <c r="P1635" s="64" t="s">
        <v>2902</v>
      </c>
      <c r="Q1635" s="45">
        <v>6</v>
      </c>
      <c r="R1635" s="32" t="s">
        <v>255</v>
      </c>
      <c r="S1635" s="45" t="s">
        <v>95</v>
      </c>
      <c r="T1635" s="42" t="str">
        <f>VLOOKUP(Tabla1[[#This Row],[AREA]],Hoja1!A:B,2,FALSE)</f>
        <v>07. Medio ambiente</v>
      </c>
      <c r="U1635" s="45">
        <v>1721</v>
      </c>
      <c r="V1635" s="42" t="str">
        <f>VLOOKUP(Tabla1[[#This Row],[PROGRAMA]],Hoja1!A:B,2,FALSE)</f>
        <v>1721. Protección del medio ambiente</v>
      </c>
      <c r="W1635" s="45">
        <v>64</v>
      </c>
      <c r="X1635" s="45">
        <v>641</v>
      </c>
    </row>
    <row r="1636" spans="1:24" x14ac:dyDescent="0.25">
      <c r="A1636" s="57">
        <v>220250015171</v>
      </c>
      <c r="B1636" s="58" t="s">
        <v>349</v>
      </c>
      <c r="C1636" s="59">
        <v>45782</v>
      </c>
      <c r="D1636" s="57">
        <v>22025003407</v>
      </c>
      <c r="E1636" s="58" t="s">
        <v>1890</v>
      </c>
      <c r="F1636" s="60">
        <v>92202</v>
      </c>
      <c r="G1636" s="58" t="s">
        <v>2953</v>
      </c>
      <c r="H1636" s="58" t="s">
        <v>2954</v>
      </c>
      <c r="I1636" s="61" t="s">
        <v>2901</v>
      </c>
      <c r="J1636" s="58" t="s">
        <v>352</v>
      </c>
      <c r="K1636" s="58" t="s">
        <v>352</v>
      </c>
      <c r="L1636" s="58" t="s">
        <v>357</v>
      </c>
      <c r="M1636" s="58" t="s">
        <v>354</v>
      </c>
      <c r="N1636" s="58" t="s">
        <v>355</v>
      </c>
      <c r="O1636" s="64" t="s">
        <v>305</v>
      </c>
      <c r="P1636" s="64" t="s">
        <v>2902</v>
      </c>
      <c r="Q1636" s="45" t="s">
        <v>922</v>
      </c>
      <c r="R1636" s="32" t="s">
        <v>254</v>
      </c>
      <c r="S1636" s="45" t="s">
        <v>89</v>
      </c>
      <c r="T1636" s="42" t="str">
        <f>VLOOKUP(Tabla1[[#This Row],[AREA]],Hoja1!A:B,2,FALSE)</f>
        <v>01. Alcaldía</v>
      </c>
      <c r="U1636" s="45" t="s">
        <v>294</v>
      </c>
      <c r="V1636" s="42" t="str">
        <f>VLOOKUP(Tabla1[[#This Row],[PROGRAMA]],Hoja1!A:B,2,FALSE)</f>
        <v>4331. Desarrollo empresarial</v>
      </c>
      <c r="W1636" s="45" t="s">
        <v>238</v>
      </c>
      <c r="X1636" s="45" t="s">
        <v>2955</v>
      </c>
    </row>
    <row r="1637" spans="1:24" x14ac:dyDescent="0.25">
      <c r="A1637" s="57">
        <v>220250010461</v>
      </c>
      <c r="B1637" s="58" t="s">
        <v>349</v>
      </c>
      <c r="C1637" s="59">
        <v>45755</v>
      </c>
      <c r="D1637" s="57">
        <v>22025002769</v>
      </c>
      <c r="E1637" s="58" t="s">
        <v>1277</v>
      </c>
      <c r="F1637" s="60">
        <v>90952.68</v>
      </c>
      <c r="G1637" s="58" t="s">
        <v>710</v>
      </c>
      <c r="H1637" s="58" t="s">
        <v>2956</v>
      </c>
      <c r="I1637" s="61" t="s">
        <v>2901</v>
      </c>
      <c r="J1637" s="58" t="s">
        <v>352</v>
      </c>
      <c r="K1637" s="58" t="s">
        <v>352</v>
      </c>
      <c r="L1637" s="58" t="s">
        <v>367</v>
      </c>
      <c r="M1637" s="58" t="s">
        <v>354</v>
      </c>
      <c r="N1637" s="58" t="s">
        <v>355</v>
      </c>
      <c r="O1637" s="64" t="s">
        <v>305</v>
      </c>
      <c r="P1637" s="64" t="s">
        <v>2902</v>
      </c>
      <c r="Q1637" s="45" t="s">
        <v>926</v>
      </c>
      <c r="R1637" s="32" t="s">
        <v>255</v>
      </c>
      <c r="S1637" s="45" t="s">
        <v>93</v>
      </c>
      <c r="T1637" s="42" t="str">
        <f>VLOOKUP(Tabla1[[#This Row],[AREA]],Hoja1!A:B,2,FALSE)</f>
        <v>04. Hacienda, personal y modernización administrativa</v>
      </c>
      <c r="U1637" s="45" t="s">
        <v>209</v>
      </c>
      <c r="V1637" s="42" t="str">
        <f>VLOOKUP(Tabla1[[#This Row],[PROGRAMA]],Hoja1!A:B,2,FALSE)</f>
        <v>9204. Tecnologías de la información y comunicación</v>
      </c>
      <c r="W1637" s="45" t="s">
        <v>250</v>
      </c>
      <c r="X1637" s="45" t="s">
        <v>2949</v>
      </c>
    </row>
    <row r="1638" spans="1:24" x14ac:dyDescent="0.25">
      <c r="A1638" s="57">
        <v>220240035353</v>
      </c>
      <c r="B1638" s="58" t="s">
        <v>349</v>
      </c>
      <c r="C1638" s="59">
        <v>45756</v>
      </c>
      <c r="D1638" s="57">
        <v>22024004804</v>
      </c>
      <c r="E1638" s="58" t="s">
        <v>2957</v>
      </c>
      <c r="F1638" s="60">
        <v>90887.6</v>
      </c>
      <c r="G1638" s="58" t="s">
        <v>2958</v>
      </c>
      <c r="H1638" s="58" t="s">
        <v>2959</v>
      </c>
      <c r="I1638" s="61" t="s">
        <v>2901</v>
      </c>
      <c r="J1638" s="58" t="s">
        <v>356</v>
      </c>
      <c r="K1638" s="58" t="s">
        <v>356</v>
      </c>
      <c r="L1638" s="58" t="s">
        <v>358</v>
      </c>
      <c r="M1638" s="58" t="s">
        <v>354</v>
      </c>
      <c r="N1638" s="58" t="s">
        <v>355</v>
      </c>
      <c r="O1638" s="64" t="s">
        <v>305</v>
      </c>
      <c r="P1638" s="64" t="s">
        <v>2902</v>
      </c>
      <c r="Q1638" s="45" t="s">
        <v>926</v>
      </c>
      <c r="R1638" s="32" t="s">
        <v>255</v>
      </c>
      <c r="S1638" s="45" t="s">
        <v>91</v>
      </c>
      <c r="T1638" s="42" t="str">
        <f>VLOOKUP(Tabla1[[#This Row],[AREA]],Hoja1!A:B,2,FALSE)</f>
        <v>02. Urbanismo y vivienda</v>
      </c>
      <c r="U1638" s="45" t="s">
        <v>138</v>
      </c>
      <c r="V1638" s="42" t="str">
        <f>VLOOKUP(Tabla1[[#This Row],[PROGRAMA]],Hoja1!A:B,2,FALSE)</f>
        <v>1511. Planficación y gestión del urbanismo</v>
      </c>
      <c r="W1638" s="45" t="s">
        <v>242</v>
      </c>
      <c r="X1638" s="45" t="s">
        <v>2923</v>
      </c>
    </row>
    <row r="1639" spans="1:24" x14ac:dyDescent="0.25">
      <c r="A1639" s="57">
        <v>220250010460</v>
      </c>
      <c r="B1639" s="58" t="s">
        <v>349</v>
      </c>
      <c r="C1639" s="59">
        <v>45755</v>
      </c>
      <c r="D1639" s="57">
        <v>22025002426</v>
      </c>
      <c r="E1639" s="58" t="s">
        <v>1277</v>
      </c>
      <c r="F1639" s="60">
        <v>83565.119999999995</v>
      </c>
      <c r="G1639" s="58" t="s">
        <v>394</v>
      </c>
      <c r="H1639" s="58" t="s">
        <v>2960</v>
      </c>
      <c r="I1639" s="61" t="s">
        <v>2901</v>
      </c>
      <c r="J1639" s="58" t="s">
        <v>395</v>
      </c>
      <c r="K1639" s="58" t="s">
        <v>395</v>
      </c>
      <c r="L1639" s="58" t="s">
        <v>357</v>
      </c>
      <c r="M1639" s="58" t="s">
        <v>354</v>
      </c>
      <c r="N1639" s="58" t="s">
        <v>355</v>
      </c>
      <c r="O1639" s="64" t="s">
        <v>305</v>
      </c>
      <c r="P1639" s="64" t="s">
        <v>2902</v>
      </c>
      <c r="Q1639" s="45" t="s">
        <v>926</v>
      </c>
      <c r="R1639" s="32" t="s">
        <v>255</v>
      </c>
      <c r="S1639" s="45" t="s">
        <v>93</v>
      </c>
      <c r="T1639" s="42" t="str">
        <f>VLOOKUP(Tabla1[[#This Row],[AREA]],Hoja1!A:B,2,FALSE)</f>
        <v>04. Hacienda, personal y modernización administrativa</v>
      </c>
      <c r="U1639" s="45" t="s">
        <v>209</v>
      </c>
      <c r="V1639" s="42" t="str">
        <f>VLOOKUP(Tabla1[[#This Row],[PROGRAMA]],Hoja1!A:B,2,FALSE)</f>
        <v>9204. Tecnologías de la información y comunicación</v>
      </c>
      <c r="W1639" s="45" t="s">
        <v>250</v>
      </c>
      <c r="X1639" s="45" t="s">
        <v>2949</v>
      </c>
    </row>
    <row r="1640" spans="1:24" x14ac:dyDescent="0.25">
      <c r="A1640" s="57">
        <v>220250019847</v>
      </c>
      <c r="B1640" s="58" t="s">
        <v>349</v>
      </c>
      <c r="C1640" s="59">
        <v>45804</v>
      </c>
      <c r="D1640" s="57">
        <v>22025002971</v>
      </c>
      <c r="E1640" s="58" t="s">
        <v>1277</v>
      </c>
      <c r="F1640" s="60">
        <v>82172.800000000003</v>
      </c>
      <c r="G1640" s="58" t="s">
        <v>471</v>
      </c>
      <c r="H1640" s="58" t="s">
        <v>2961</v>
      </c>
      <c r="I1640" s="61" t="s">
        <v>2901</v>
      </c>
      <c r="J1640" s="58" t="s">
        <v>472</v>
      </c>
      <c r="K1640" s="58" t="s">
        <v>395</v>
      </c>
      <c r="L1640" s="58" t="s">
        <v>357</v>
      </c>
      <c r="M1640" s="58" t="s">
        <v>428</v>
      </c>
      <c r="N1640" s="58" t="s">
        <v>429</v>
      </c>
      <c r="O1640" s="64" t="s">
        <v>307</v>
      </c>
      <c r="P1640" s="64" t="s">
        <v>2902</v>
      </c>
      <c r="Q1640" s="45" t="s">
        <v>926</v>
      </c>
      <c r="R1640" s="32" t="s">
        <v>255</v>
      </c>
      <c r="S1640" s="45" t="s">
        <v>93</v>
      </c>
      <c r="T1640" s="42" t="str">
        <f>VLOOKUP(Tabla1[[#This Row],[AREA]],Hoja1!A:B,2,FALSE)</f>
        <v>04. Hacienda, personal y modernización administrativa</v>
      </c>
      <c r="U1640" s="45" t="s">
        <v>209</v>
      </c>
      <c r="V1640" s="42" t="str">
        <f>VLOOKUP(Tabla1[[#This Row],[PROGRAMA]],Hoja1!A:B,2,FALSE)</f>
        <v>9204. Tecnologías de la información y comunicación</v>
      </c>
      <c r="W1640" s="45" t="s">
        <v>250</v>
      </c>
      <c r="X1640" s="45" t="s">
        <v>2949</v>
      </c>
    </row>
    <row r="1641" spans="1:24" x14ac:dyDescent="0.25">
      <c r="A1641" s="57">
        <v>220250010571</v>
      </c>
      <c r="B1641" s="58" t="s">
        <v>349</v>
      </c>
      <c r="C1641" s="59">
        <v>45756</v>
      </c>
      <c r="D1641" s="57">
        <v>22025001217</v>
      </c>
      <c r="E1641" s="58" t="s">
        <v>1983</v>
      </c>
      <c r="F1641" s="60">
        <v>78085.05</v>
      </c>
      <c r="G1641" s="58" t="s">
        <v>2962</v>
      </c>
      <c r="H1641" s="58" t="s">
        <v>2963</v>
      </c>
      <c r="I1641" s="61" t="s">
        <v>2901</v>
      </c>
      <c r="J1641" s="58" t="s">
        <v>427</v>
      </c>
      <c r="K1641" s="58" t="s">
        <v>427</v>
      </c>
      <c r="L1641" s="58" t="s">
        <v>357</v>
      </c>
      <c r="M1641" s="58" t="s">
        <v>428</v>
      </c>
      <c r="N1641" s="58" t="s">
        <v>429</v>
      </c>
      <c r="O1641" s="64" t="s">
        <v>307</v>
      </c>
      <c r="P1641" s="64" t="s">
        <v>2902</v>
      </c>
      <c r="Q1641" s="45" t="s">
        <v>926</v>
      </c>
      <c r="R1641" s="32" t="s">
        <v>255</v>
      </c>
      <c r="S1641" s="45" t="s">
        <v>93</v>
      </c>
      <c r="T1641" s="42" t="str">
        <f>VLOOKUP(Tabla1[[#This Row],[AREA]],Hoja1!A:B,2,FALSE)</f>
        <v>04. Hacienda, personal y modernización administrativa</v>
      </c>
      <c r="U1641" s="45" t="s">
        <v>218</v>
      </c>
      <c r="V1641" s="42" t="str">
        <f>VLOOKUP(Tabla1[[#This Row],[PROGRAMA]],Hoja1!A:B,2,FALSE)</f>
        <v>9321. Gestión de ingresos e inspección</v>
      </c>
      <c r="W1641" s="45" t="s">
        <v>250</v>
      </c>
      <c r="X1641" s="45" t="s">
        <v>2949</v>
      </c>
    </row>
    <row r="1642" spans="1:24" x14ac:dyDescent="0.25">
      <c r="A1642" s="57">
        <v>220240063541</v>
      </c>
      <c r="B1642" s="58" t="s">
        <v>349</v>
      </c>
      <c r="C1642" s="59">
        <v>45756</v>
      </c>
      <c r="D1642" s="57">
        <v>22024006507</v>
      </c>
      <c r="E1642" s="58" t="s">
        <v>2964</v>
      </c>
      <c r="F1642" s="60">
        <v>75205.89</v>
      </c>
      <c r="G1642" s="58" t="s">
        <v>2965</v>
      </c>
      <c r="H1642" s="58" t="s">
        <v>2966</v>
      </c>
      <c r="I1642" s="61" t="s">
        <v>2901</v>
      </c>
      <c r="J1642" s="58" t="s">
        <v>625</v>
      </c>
      <c r="K1642" s="58" t="s">
        <v>625</v>
      </c>
      <c r="L1642" s="58" t="s">
        <v>358</v>
      </c>
      <c r="M1642" s="58" t="s">
        <v>354</v>
      </c>
      <c r="N1642" s="58" t="s">
        <v>355</v>
      </c>
      <c r="O1642" s="64" t="s">
        <v>305</v>
      </c>
      <c r="P1642" s="64" t="s">
        <v>2902</v>
      </c>
      <c r="Q1642" s="45" t="s">
        <v>926</v>
      </c>
      <c r="R1642" s="32" t="s">
        <v>255</v>
      </c>
      <c r="S1642" s="45" t="s">
        <v>92</v>
      </c>
      <c r="T1642" s="42" t="str">
        <f>VLOOKUP(Tabla1[[#This Row],[AREA]],Hoja1!A:B,2,FALSE)</f>
        <v>03. Participación ciudadana y deportes</v>
      </c>
      <c r="U1642" s="45" t="s">
        <v>215</v>
      </c>
      <c r="V1642" s="42" t="str">
        <f>VLOOKUP(Tabla1[[#This Row],[PROGRAMA]],Hoja1!A:B,2,FALSE)</f>
        <v>9241. Participación ciudadana</v>
      </c>
      <c r="W1642" s="45" t="s">
        <v>248</v>
      </c>
      <c r="X1642" s="45" t="s">
        <v>2967</v>
      </c>
    </row>
    <row r="1643" spans="1:24" x14ac:dyDescent="0.25">
      <c r="A1643" s="57">
        <v>220250012393</v>
      </c>
      <c r="B1643" s="58" t="s">
        <v>349</v>
      </c>
      <c r="C1643" s="59">
        <v>45763</v>
      </c>
      <c r="D1643" s="57">
        <v>22025002654</v>
      </c>
      <c r="E1643" s="58" t="s">
        <v>1644</v>
      </c>
      <c r="F1643" s="60">
        <v>74336.350000000006</v>
      </c>
      <c r="G1643" s="58" t="s">
        <v>2968</v>
      </c>
      <c r="H1643" s="58" t="s">
        <v>2969</v>
      </c>
      <c r="I1643" s="61" t="s">
        <v>2901</v>
      </c>
      <c r="J1643" s="58" t="s">
        <v>2916</v>
      </c>
      <c r="K1643" s="58" t="s">
        <v>2916</v>
      </c>
      <c r="L1643" s="58" t="s">
        <v>357</v>
      </c>
      <c r="M1643" s="58" t="s">
        <v>354</v>
      </c>
      <c r="N1643" s="58" t="s">
        <v>355</v>
      </c>
      <c r="O1643" s="64" t="s">
        <v>305</v>
      </c>
      <c r="P1643" s="64" t="s">
        <v>2902</v>
      </c>
      <c r="Q1643" s="45">
        <v>6</v>
      </c>
      <c r="R1643" s="32" t="s">
        <v>255</v>
      </c>
      <c r="S1643" s="45" t="s">
        <v>97</v>
      </c>
      <c r="T1643" s="42" t="str">
        <f>VLOOKUP(Tabla1[[#This Row],[AREA]],Hoja1!A:B,2,FALSE)</f>
        <v>09. Turismo, eventos y marca ciudad</v>
      </c>
      <c r="U1643" s="45">
        <v>4321</v>
      </c>
      <c r="V1643" s="42" t="str">
        <f>VLOOKUP(Tabla1[[#This Row],[PROGRAMA]],Hoja1!A:B,2,FALSE)</f>
        <v>4321. Turismo</v>
      </c>
      <c r="W1643" s="45">
        <v>64</v>
      </c>
      <c r="X1643" s="45">
        <v>640</v>
      </c>
    </row>
    <row r="1644" spans="1:24" x14ac:dyDescent="0.25">
      <c r="A1644" s="57">
        <v>220240051581</v>
      </c>
      <c r="B1644" s="58" t="s">
        <v>349</v>
      </c>
      <c r="C1644" s="59">
        <v>45756</v>
      </c>
      <c r="D1644" s="57">
        <v>22024005315</v>
      </c>
      <c r="E1644" s="58" t="s">
        <v>2970</v>
      </c>
      <c r="F1644" s="60">
        <v>70330.44</v>
      </c>
      <c r="G1644" s="58" t="s">
        <v>2971</v>
      </c>
      <c r="H1644" s="58" t="s">
        <v>2972</v>
      </c>
      <c r="I1644" s="61" t="s">
        <v>2901</v>
      </c>
      <c r="J1644" s="58" t="s">
        <v>2973</v>
      </c>
      <c r="K1644" s="58" t="s">
        <v>2974</v>
      </c>
      <c r="L1644" s="58" t="s">
        <v>367</v>
      </c>
      <c r="M1644" s="58" t="s">
        <v>354</v>
      </c>
      <c r="N1644" s="58" t="s">
        <v>380</v>
      </c>
      <c r="O1644" s="64" t="s">
        <v>305</v>
      </c>
      <c r="P1644" s="64" t="s">
        <v>2902</v>
      </c>
      <c r="Q1644" s="45" t="s">
        <v>926</v>
      </c>
      <c r="R1644" s="32" t="s">
        <v>255</v>
      </c>
      <c r="S1644" s="45" t="s">
        <v>92</v>
      </c>
      <c r="T1644" s="42" t="str">
        <f>VLOOKUP(Tabla1[[#This Row],[AREA]],Hoja1!A:B,2,FALSE)</f>
        <v>03. Participación ciudadana y deportes</v>
      </c>
      <c r="U1644" s="45" t="s">
        <v>215</v>
      </c>
      <c r="V1644" s="42" t="str">
        <f>VLOOKUP(Tabla1[[#This Row],[PROGRAMA]],Hoja1!A:B,2,FALSE)</f>
        <v>9241. Participación ciudadana</v>
      </c>
      <c r="W1644" s="45" t="s">
        <v>246</v>
      </c>
      <c r="X1644" s="45" t="s">
        <v>2936</v>
      </c>
    </row>
    <row r="1645" spans="1:24" x14ac:dyDescent="0.25">
      <c r="A1645" s="57">
        <v>220250012113</v>
      </c>
      <c r="B1645" s="58" t="s">
        <v>349</v>
      </c>
      <c r="C1645" s="59">
        <v>45763</v>
      </c>
      <c r="D1645" s="57">
        <v>22025003675</v>
      </c>
      <c r="E1645" s="58" t="s">
        <v>1254</v>
      </c>
      <c r="F1645" s="60">
        <v>69115.95</v>
      </c>
      <c r="G1645" s="58" t="s">
        <v>2975</v>
      </c>
      <c r="H1645" s="58" t="s">
        <v>2976</v>
      </c>
      <c r="I1645" s="61" t="s">
        <v>2901</v>
      </c>
      <c r="J1645" s="58" t="s">
        <v>924</v>
      </c>
      <c r="K1645" s="58" t="s">
        <v>356</v>
      </c>
      <c r="L1645" s="58" t="s">
        <v>358</v>
      </c>
      <c r="M1645" s="58" t="s">
        <v>354</v>
      </c>
      <c r="N1645" s="58" t="s">
        <v>355</v>
      </c>
      <c r="O1645" s="64" t="s">
        <v>305</v>
      </c>
      <c r="P1645" s="64" t="s">
        <v>2902</v>
      </c>
      <c r="Q1645" s="45">
        <v>6</v>
      </c>
      <c r="R1645" s="32" t="s">
        <v>255</v>
      </c>
      <c r="S1645" s="45" t="s">
        <v>96</v>
      </c>
      <c r="T1645" s="42" t="str">
        <f>VLOOKUP(Tabla1[[#This Row],[AREA]],Hoja1!A:B,2,FALSE)</f>
        <v>08. Tráfico y movilidad</v>
      </c>
      <c r="U1645" s="45">
        <v>1532</v>
      </c>
      <c r="V1645" s="42" t="str">
        <f>VLOOKUP(Tabla1[[#This Row],[PROGRAMA]],Hoja1!A:B,2,FALSE)</f>
        <v>1532. Pavimentación vias públicas y otros servicios urbanísticos</v>
      </c>
      <c r="W1645" s="45">
        <v>61</v>
      </c>
      <c r="X1645" s="45">
        <v>619</v>
      </c>
    </row>
    <row r="1646" spans="1:24" x14ac:dyDescent="0.25">
      <c r="A1646" s="57">
        <v>220250011640</v>
      </c>
      <c r="B1646" s="58" t="s">
        <v>349</v>
      </c>
      <c r="C1646" s="59">
        <v>45756</v>
      </c>
      <c r="D1646" s="57">
        <v>22024003207</v>
      </c>
      <c r="E1646" s="58" t="s">
        <v>1772</v>
      </c>
      <c r="F1646" s="60">
        <v>64668.13</v>
      </c>
      <c r="G1646" s="58" t="s">
        <v>702</v>
      </c>
      <c r="H1646" s="58" t="s">
        <v>766</v>
      </c>
      <c r="I1646" s="61" t="s">
        <v>2901</v>
      </c>
      <c r="J1646" s="58" t="s">
        <v>625</v>
      </c>
      <c r="K1646" s="58" t="s">
        <v>625</v>
      </c>
      <c r="L1646" s="58" t="s">
        <v>357</v>
      </c>
      <c r="M1646" s="58" t="s">
        <v>354</v>
      </c>
      <c r="N1646" s="58" t="s">
        <v>355</v>
      </c>
      <c r="O1646" s="64" t="s">
        <v>305</v>
      </c>
      <c r="P1646" s="64" t="s">
        <v>2902</v>
      </c>
      <c r="Q1646" s="45" t="s">
        <v>926</v>
      </c>
      <c r="R1646" s="32" t="s">
        <v>255</v>
      </c>
      <c r="S1646" s="45" t="s">
        <v>291</v>
      </c>
      <c r="T1646" s="42" t="str">
        <f>VLOOKUP(Tabla1[[#This Row],[AREA]],Hoja1!A:B,2,FALSE)</f>
        <v>11. Salud pública y seguridad ciudadana</v>
      </c>
      <c r="U1646" s="45" t="s">
        <v>135</v>
      </c>
      <c r="V1646" s="42" t="str">
        <f>VLOOKUP(Tabla1[[#This Row],[PROGRAMA]],Hoja1!A:B,2,FALSE)</f>
        <v>1361. Prevención y extinción de incencios</v>
      </c>
      <c r="W1646" s="45" t="s">
        <v>246</v>
      </c>
      <c r="X1646" s="45" t="s">
        <v>2977</v>
      </c>
    </row>
    <row r="1647" spans="1:24" x14ac:dyDescent="0.25">
      <c r="A1647" s="57">
        <v>220250012394</v>
      </c>
      <c r="B1647" s="58" t="s">
        <v>349</v>
      </c>
      <c r="C1647" s="59">
        <v>45763</v>
      </c>
      <c r="D1647" s="57">
        <v>22025002568</v>
      </c>
      <c r="E1647" s="58" t="s">
        <v>1264</v>
      </c>
      <c r="F1647" s="60">
        <v>60069.9</v>
      </c>
      <c r="G1647" s="58" t="s">
        <v>2978</v>
      </c>
      <c r="H1647" s="58" t="s">
        <v>2979</v>
      </c>
      <c r="I1647" s="61" t="s">
        <v>2901</v>
      </c>
      <c r="J1647" s="58" t="s">
        <v>356</v>
      </c>
      <c r="K1647" s="58" t="s">
        <v>356</v>
      </c>
      <c r="L1647" s="58" t="s">
        <v>357</v>
      </c>
      <c r="M1647" s="58" t="s">
        <v>354</v>
      </c>
      <c r="N1647" s="58" t="s">
        <v>380</v>
      </c>
      <c r="O1647" s="64" t="s">
        <v>305</v>
      </c>
      <c r="P1647" s="64" t="s">
        <v>2902</v>
      </c>
      <c r="Q1647" s="45" t="s">
        <v>922</v>
      </c>
      <c r="R1647" s="32" t="s">
        <v>254</v>
      </c>
      <c r="S1647" s="45" t="s">
        <v>94</v>
      </c>
      <c r="T1647" s="42" t="str">
        <f>VLOOKUP(Tabla1[[#This Row],[AREA]],Hoja1!A:B,2,FALSE)</f>
        <v>06. Educación y cultura</v>
      </c>
      <c r="U1647" s="45" t="s">
        <v>172</v>
      </c>
      <c r="V1647" s="42" t="str">
        <f>VLOOKUP(Tabla1[[#This Row],[PROGRAMA]],Hoja1!A:B,2,FALSE)</f>
        <v>3261. Servicios complementarios de educación</v>
      </c>
      <c r="W1647" s="45" t="s">
        <v>238</v>
      </c>
      <c r="X1647" s="45" t="s">
        <v>2926</v>
      </c>
    </row>
    <row r="1648" spans="1:24" x14ac:dyDescent="0.25">
      <c r="A1648" s="57">
        <v>220250009058</v>
      </c>
      <c r="B1648" s="58" t="s">
        <v>495</v>
      </c>
      <c r="C1648" s="59">
        <v>45749</v>
      </c>
      <c r="D1648" s="57">
        <v>22025003478</v>
      </c>
      <c r="E1648" s="58" t="s">
        <v>1539</v>
      </c>
      <c r="F1648" s="60">
        <v>57897.62</v>
      </c>
      <c r="G1648" s="58" t="s">
        <v>1754</v>
      </c>
      <c r="H1648" s="58" t="s">
        <v>2980</v>
      </c>
      <c r="I1648" s="61" t="s">
        <v>2981</v>
      </c>
      <c r="J1648" s="58" t="s">
        <v>518</v>
      </c>
      <c r="K1648" s="58" t="s">
        <v>356</v>
      </c>
      <c r="L1648" s="58" t="s">
        <v>367</v>
      </c>
      <c r="M1648" s="58" t="s">
        <v>354</v>
      </c>
      <c r="N1648" s="58" t="s">
        <v>355</v>
      </c>
      <c r="O1648" s="64" t="s">
        <v>305</v>
      </c>
      <c r="P1648" s="64" t="s">
        <v>2902</v>
      </c>
      <c r="Q1648" s="45">
        <v>6</v>
      </c>
      <c r="R1648" s="32" t="s">
        <v>255</v>
      </c>
      <c r="S1648" s="45" t="s">
        <v>290</v>
      </c>
      <c r="T1648" s="42" t="str">
        <f>VLOOKUP(Tabla1[[#This Row],[AREA]],Hoja1!A:B,2,FALSE)</f>
        <v>05. Comercio, mercados y consumo</v>
      </c>
      <c r="U1648" s="45">
        <v>4314</v>
      </c>
      <c r="V1648" s="42" t="str">
        <f>VLOOKUP(Tabla1[[#This Row],[PROGRAMA]],Hoja1!A:B,2,FALSE)</f>
        <v>4314. Actuaciones en materia de comercio minorista</v>
      </c>
      <c r="W1648" s="45">
        <v>63</v>
      </c>
      <c r="X1648" s="45">
        <v>635</v>
      </c>
    </row>
    <row r="1649" spans="1:24" x14ac:dyDescent="0.25">
      <c r="A1649" s="57">
        <v>220250009058</v>
      </c>
      <c r="B1649" s="58" t="s">
        <v>495</v>
      </c>
      <c r="C1649" s="59">
        <v>45749</v>
      </c>
      <c r="D1649" s="57">
        <v>22025003479</v>
      </c>
      <c r="E1649" s="58" t="s">
        <v>1759</v>
      </c>
      <c r="F1649" s="60">
        <v>54773.61</v>
      </c>
      <c r="G1649" s="58" t="s">
        <v>1754</v>
      </c>
      <c r="H1649" s="58" t="s">
        <v>2980</v>
      </c>
      <c r="I1649" s="61" t="s">
        <v>2981</v>
      </c>
      <c r="J1649" s="58" t="s">
        <v>518</v>
      </c>
      <c r="K1649" s="58" t="s">
        <v>356</v>
      </c>
      <c r="L1649" s="58" t="s">
        <v>367</v>
      </c>
      <c r="M1649" s="58" t="s">
        <v>354</v>
      </c>
      <c r="N1649" s="58" t="s">
        <v>355</v>
      </c>
      <c r="O1649" s="64" t="s">
        <v>305</v>
      </c>
      <c r="P1649" s="64" t="s">
        <v>2902</v>
      </c>
      <c r="Q1649" s="45">
        <v>6</v>
      </c>
      <c r="R1649" s="32" t="s">
        <v>255</v>
      </c>
      <c r="S1649" s="45" t="s">
        <v>290</v>
      </c>
      <c r="T1649" s="42" t="str">
        <f>VLOOKUP(Tabla1[[#This Row],[AREA]],Hoja1!A:B,2,FALSE)</f>
        <v>05. Comercio, mercados y consumo</v>
      </c>
      <c r="U1649" s="45">
        <v>4314</v>
      </c>
      <c r="V1649" s="42" t="str">
        <f>VLOOKUP(Tabla1[[#This Row],[PROGRAMA]],Hoja1!A:B,2,FALSE)</f>
        <v>4314. Actuaciones en materia de comercio minorista</v>
      </c>
      <c r="W1649" s="45">
        <v>60</v>
      </c>
      <c r="X1649" s="45">
        <v>609</v>
      </c>
    </row>
    <row r="1650" spans="1:24" x14ac:dyDescent="0.25">
      <c r="A1650" s="57">
        <v>220250021522</v>
      </c>
      <c r="B1650" s="58" t="s">
        <v>526</v>
      </c>
      <c r="C1650" s="59">
        <v>45807</v>
      </c>
      <c r="D1650" s="57">
        <v>22025002543</v>
      </c>
      <c r="E1650" s="58" t="s">
        <v>2982</v>
      </c>
      <c r="F1650" s="60">
        <v>51425</v>
      </c>
      <c r="G1650" s="58" t="s">
        <v>2983</v>
      </c>
      <c r="H1650" s="58" t="s">
        <v>2984</v>
      </c>
      <c r="I1650" s="61" t="s">
        <v>2907</v>
      </c>
      <c r="J1650" s="58" t="s">
        <v>352</v>
      </c>
      <c r="K1650" s="58" t="s">
        <v>352</v>
      </c>
      <c r="L1650" s="58" t="s">
        <v>357</v>
      </c>
      <c r="M1650" s="58" t="s">
        <v>354</v>
      </c>
      <c r="N1650" s="58" t="s">
        <v>355</v>
      </c>
      <c r="O1650" s="64" t="s">
        <v>305</v>
      </c>
      <c r="P1650" s="64" t="s">
        <v>2902</v>
      </c>
      <c r="Q1650" s="45">
        <v>6</v>
      </c>
      <c r="R1650" s="32" t="s">
        <v>255</v>
      </c>
      <c r="S1650" s="45" t="s">
        <v>97</v>
      </c>
      <c r="T1650" s="42" t="str">
        <f>VLOOKUP(Tabla1[[#This Row],[AREA]],Hoja1!A:B,2,FALSE)</f>
        <v>09. Turismo, eventos y marca ciudad</v>
      </c>
      <c r="U1650" s="45">
        <v>4321</v>
      </c>
      <c r="V1650" s="42" t="str">
        <f>VLOOKUP(Tabla1[[#This Row],[PROGRAMA]],Hoja1!A:B,2,FALSE)</f>
        <v>4321. Turismo</v>
      </c>
      <c r="W1650" s="45">
        <v>60</v>
      </c>
      <c r="X1650" s="45">
        <v>609</v>
      </c>
    </row>
    <row r="1651" spans="1:24" x14ac:dyDescent="0.25">
      <c r="A1651" s="57">
        <v>220250015136</v>
      </c>
      <c r="B1651" s="58" t="s">
        <v>349</v>
      </c>
      <c r="C1651" s="59">
        <v>45779</v>
      </c>
      <c r="D1651" s="57">
        <v>22025002954</v>
      </c>
      <c r="E1651" s="58" t="s">
        <v>1644</v>
      </c>
      <c r="F1651" s="60">
        <v>49610</v>
      </c>
      <c r="G1651" s="58" t="s">
        <v>2985</v>
      </c>
      <c r="H1651" s="58" t="s">
        <v>2986</v>
      </c>
      <c r="I1651" s="61" t="s">
        <v>2931</v>
      </c>
      <c r="J1651" s="58" t="s">
        <v>352</v>
      </c>
      <c r="K1651" s="58" t="s">
        <v>352</v>
      </c>
      <c r="L1651" s="58" t="s">
        <v>357</v>
      </c>
      <c r="M1651" s="58" t="s">
        <v>354</v>
      </c>
      <c r="N1651" s="58" t="s">
        <v>355</v>
      </c>
      <c r="O1651" s="64" t="s">
        <v>305</v>
      </c>
      <c r="P1651" s="64" t="s">
        <v>2902</v>
      </c>
      <c r="Q1651" s="45">
        <v>6</v>
      </c>
      <c r="R1651" s="32" t="s">
        <v>255</v>
      </c>
      <c r="S1651" s="45" t="s">
        <v>97</v>
      </c>
      <c r="T1651" s="42" t="str">
        <f>VLOOKUP(Tabla1[[#This Row],[AREA]],Hoja1!A:B,2,FALSE)</f>
        <v>09. Turismo, eventos y marca ciudad</v>
      </c>
      <c r="U1651" s="45">
        <v>4321</v>
      </c>
      <c r="V1651" s="42" t="str">
        <f>VLOOKUP(Tabla1[[#This Row],[PROGRAMA]],Hoja1!A:B,2,FALSE)</f>
        <v>4321. Turismo</v>
      </c>
      <c r="W1651" s="45">
        <v>64</v>
      </c>
      <c r="X1651" s="45">
        <v>640</v>
      </c>
    </row>
    <row r="1652" spans="1:24" x14ac:dyDescent="0.25">
      <c r="A1652" s="57">
        <v>220240045518</v>
      </c>
      <c r="B1652" s="58" t="s">
        <v>349</v>
      </c>
      <c r="C1652" s="59">
        <v>45756</v>
      </c>
      <c r="D1652" s="57">
        <v>22024006310</v>
      </c>
      <c r="E1652" s="58" t="s">
        <v>2987</v>
      </c>
      <c r="F1652" s="60">
        <v>48312.36</v>
      </c>
      <c r="G1652" s="58" t="s">
        <v>2988</v>
      </c>
      <c r="H1652" s="58" t="s">
        <v>2989</v>
      </c>
      <c r="I1652" s="61" t="s">
        <v>2901</v>
      </c>
      <c r="J1652" s="58" t="s">
        <v>356</v>
      </c>
      <c r="K1652" s="58" t="s">
        <v>356</v>
      </c>
      <c r="L1652" s="58" t="s">
        <v>358</v>
      </c>
      <c r="M1652" s="58" t="s">
        <v>458</v>
      </c>
      <c r="N1652" s="58" t="s">
        <v>429</v>
      </c>
      <c r="O1652" s="64" t="s">
        <v>2990</v>
      </c>
      <c r="P1652" s="64" t="s">
        <v>2902</v>
      </c>
      <c r="Q1652" s="45" t="s">
        <v>926</v>
      </c>
      <c r="R1652" s="32" t="s">
        <v>255</v>
      </c>
      <c r="S1652" s="45" t="s">
        <v>290</v>
      </c>
      <c r="T1652" s="42" t="str">
        <f>VLOOKUP(Tabla1[[#This Row],[AREA]],Hoja1!A:B,2,FALSE)</f>
        <v>05. Comercio, mercados y consumo</v>
      </c>
      <c r="U1652" s="45" t="s">
        <v>197</v>
      </c>
      <c r="V1652" s="42" t="str">
        <f>VLOOKUP(Tabla1[[#This Row],[PROGRAMA]],Hoja1!A:B,2,FALSE)</f>
        <v>4312. Mercados</v>
      </c>
      <c r="W1652" s="45" t="s">
        <v>248</v>
      </c>
      <c r="X1652" s="45" t="s">
        <v>2991</v>
      </c>
    </row>
    <row r="1653" spans="1:24" x14ac:dyDescent="0.25">
      <c r="A1653" s="57">
        <v>220250015006</v>
      </c>
      <c r="B1653" s="58" t="s">
        <v>349</v>
      </c>
      <c r="C1653" s="59">
        <v>45777</v>
      </c>
      <c r="D1653" s="57">
        <v>22025003778</v>
      </c>
      <c r="E1653" s="58" t="s">
        <v>2987</v>
      </c>
      <c r="F1653" s="60">
        <v>48079.39</v>
      </c>
      <c r="G1653" s="58" t="s">
        <v>975</v>
      </c>
      <c r="H1653" s="58" t="s">
        <v>2992</v>
      </c>
      <c r="I1653" s="61" t="s">
        <v>2901</v>
      </c>
      <c r="J1653" s="58" t="s">
        <v>356</v>
      </c>
      <c r="K1653" s="58" t="s">
        <v>356</v>
      </c>
      <c r="L1653" s="58" t="s">
        <v>358</v>
      </c>
      <c r="M1653" s="58" t="s">
        <v>354</v>
      </c>
      <c r="N1653" s="58" t="s">
        <v>380</v>
      </c>
      <c r="O1653" s="64" t="s">
        <v>305</v>
      </c>
      <c r="P1653" s="64" t="s">
        <v>2902</v>
      </c>
      <c r="Q1653" s="45" t="s">
        <v>926</v>
      </c>
      <c r="R1653" s="32" t="s">
        <v>255</v>
      </c>
      <c r="S1653" s="45" t="s">
        <v>290</v>
      </c>
      <c r="T1653" s="42" t="str">
        <f>VLOOKUP(Tabla1[[#This Row],[AREA]],Hoja1!A:B,2,FALSE)</f>
        <v>05. Comercio, mercados y consumo</v>
      </c>
      <c r="U1653" s="45" t="s">
        <v>197</v>
      </c>
      <c r="V1653" s="42" t="str">
        <f>VLOOKUP(Tabla1[[#This Row],[PROGRAMA]],Hoja1!A:B,2,FALSE)</f>
        <v>4312. Mercados</v>
      </c>
      <c r="W1653" s="45" t="s">
        <v>248</v>
      </c>
      <c r="X1653" s="45" t="s">
        <v>2991</v>
      </c>
    </row>
    <row r="1654" spans="1:24" x14ac:dyDescent="0.25">
      <c r="A1654" s="57">
        <v>220250017178</v>
      </c>
      <c r="B1654" s="58" t="s">
        <v>349</v>
      </c>
      <c r="C1654" s="59">
        <v>45791</v>
      </c>
      <c r="D1654" s="57">
        <v>22025003956</v>
      </c>
      <c r="E1654" s="58" t="s">
        <v>1344</v>
      </c>
      <c r="F1654" s="60">
        <v>46054.44</v>
      </c>
      <c r="G1654" s="58" t="s">
        <v>2993</v>
      </c>
      <c r="H1654" s="58" t="s">
        <v>2994</v>
      </c>
      <c r="I1654" s="61" t="s">
        <v>2901</v>
      </c>
      <c r="J1654" s="58" t="s">
        <v>2995</v>
      </c>
      <c r="K1654" s="58" t="s">
        <v>2996</v>
      </c>
      <c r="L1654" s="58" t="s">
        <v>358</v>
      </c>
      <c r="M1654" s="58" t="s">
        <v>458</v>
      </c>
      <c r="N1654" s="58" t="s">
        <v>429</v>
      </c>
      <c r="O1654" s="64" t="s">
        <v>2990</v>
      </c>
      <c r="P1654" s="64" t="s">
        <v>2902</v>
      </c>
      <c r="Q1654" s="45" t="s">
        <v>926</v>
      </c>
      <c r="R1654" s="32" t="s">
        <v>255</v>
      </c>
      <c r="S1654" s="45" t="s">
        <v>94</v>
      </c>
      <c r="T1654" s="42" t="str">
        <f>VLOOKUP(Tabla1[[#This Row],[AREA]],Hoja1!A:B,2,FALSE)</f>
        <v>06. Educación y cultura</v>
      </c>
      <c r="U1654" s="45" t="s">
        <v>170</v>
      </c>
      <c r="V1654" s="42" t="str">
        <f>VLOOKUP(Tabla1[[#This Row],[PROGRAMA]],Hoja1!A:B,2,FALSE)</f>
        <v>3232. Conservación y mantenimiento centros educación infantil y primaria</v>
      </c>
      <c r="W1654" s="45" t="s">
        <v>248</v>
      </c>
      <c r="X1654" s="45" t="s">
        <v>2991</v>
      </c>
    </row>
    <row r="1655" spans="1:24" x14ac:dyDescent="0.25">
      <c r="A1655" s="57">
        <v>220250008127</v>
      </c>
      <c r="B1655" s="58" t="s">
        <v>526</v>
      </c>
      <c r="C1655" s="59">
        <v>45748</v>
      </c>
      <c r="D1655" s="57">
        <v>22025002774</v>
      </c>
      <c r="E1655" s="58" t="s">
        <v>1169</v>
      </c>
      <c r="F1655" s="60">
        <v>41300.129999999997</v>
      </c>
      <c r="G1655" s="58" t="s">
        <v>48</v>
      </c>
      <c r="H1655" s="58" t="s">
        <v>2997</v>
      </c>
      <c r="I1655" s="61" t="s">
        <v>2907</v>
      </c>
      <c r="J1655" s="58" t="s">
        <v>455</v>
      </c>
      <c r="K1655" s="58" t="s">
        <v>356</v>
      </c>
      <c r="L1655" s="58" t="s">
        <v>357</v>
      </c>
      <c r="M1655" s="58" t="s">
        <v>354</v>
      </c>
      <c r="N1655" s="58" t="s">
        <v>355</v>
      </c>
      <c r="O1655" s="64" t="s">
        <v>2942</v>
      </c>
      <c r="P1655" s="64" t="s">
        <v>2902</v>
      </c>
      <c r="Q1655" s="45" t="s">
        <v>926</v>
      </c>
      <c r="R1655" s="32" t="s">
        <v>255</v>
      </c>
      <c r="S1655" s="45" t="s">
        <v>96</v>
      </c>
      <c r="T1655" s="42" t="str">
        <f>VLOOKUP(Tabla1[[#This Row],[AREA]],Hoja1!A:B,2,FALSE)</f>
        <v>08. Tráfico y movilidad</v>
      </c>
      <c r="U1655" s="45" t="s">
        <v>140</v>
      </c>
      <c r="V1655" s="42" t="str">
        <f>VLOOKUP(Tabla1[[#This Row],[PROGRAMA]],Hoja1!A:B,2,FALSE)</f>
        <v>1532. Pavimentación vias públicas y otros servicios urbanísticos</v>
      </c>
      <c r="W1655" s="45" t="s">
        <v>244</v>
      </c>
      <c r="X1655" s="45" t="s">
        <v>2903</v>
      </c>
    </row>
    <row r="1656" spans="1:24" x14ac:dyDescent="0.25">
      <c r="A1656" s="57">
        <v>220250009743</v>
      </c>
      <c r="B1656" s="58" t="s">
        <v>349</v>
      </c>
      <c r="C1656" s="59">
        <v>45750</v>
      </c>
      <c r="D1656" s="57">
        <v>22025003168</v>
      </c>
      <c r="E1656" s="58" t="s">
        <v>1417</v>
      </c>
      <c r="F1656" s="60">
        <v>40656</v>
      </c>
      <c r="G1656" s="58" t="s">
        <v>2998</v>
      </c>
      <c r="H1656" s="58" t="s">
        <v>2999</v>
      </c>
      <c r="I1656" s="61" t="s">
        <v>2901</v>
      </c>
      <c r="J1656" s="58" t="s">
        <v>352</v>
      </c>
      <c r="K1656" s="58" t="s">
        <v>352</v>
      </c>
      <c r="L1656" s="58" t="s">
        <v>357</v>
      </c>
      <c r="M1656" s="58" t="s">
        <v>354</v>
      </c>
      <c r="N1656" s="58" t="s">
        <v>355</v>
      </c>
      <c r="O1656" s="64" t="s">
        <v>305</v>
      </c>
      <c r="P1656" s="64" t="s">
        <v>2902</v>
      </c>
      <c r="Q1656" s="45" t="s">
        <v>922</v>
      </c>
      <c r="R1656" s="32" t="s">
        <v>254</v>
      </c>
      <c r="S1656" s="45" t="s">
        <v>291</v>
      </c>
      <c r="T1656" s="42" t="str">
        <f>VLOOKUP(Tabla1[[#This Row],[AREA]],Hoja1!A:B,2,FALSE)</f>
        <v>11. Salud pública y seguridad ciudadana</v>
      </c>
      <c r="U1656" s="45" t="s">
        <v>135</v>
      </c>
      <c r="V1656" s="42" t="str">
        <f>VLOOKUP(Tabla1[[#This Row],[PROGRAMA]],Hoja1!A:B,2,FALSE)</f>
        <v>1361. Prevención y extinción de incencios</v>
      </c>
      <c r="W1656" s="45" t="s">
        <v>236</v>
      </c>
      <c r="X1656" s="45" t="s">
        <v>2945</v>
      </c>
    </row>
    <row r="1657" spans="1:24" x14ac:dyDescent="0.25">
      <c r="A1657" s="57">
        <v>220250012026</v>
      </c>
      <c r="B1657" s="58" t="s">
        <v>349</v>
      </c>
      <c r="C1657" s="59">
        <v>45762</v>
      </c>
      <c r="D1657" s="57">
        <v>22025002888</v>
      </c>
      <c r="E1657" s="58" t="s">
        <v>3000</v>
      </c>
      <c r="F1657" s="60">
        <v>40329.199999999997</v>
      </c>
      <c r="G1657" s="58" t="s">
        <v>3001</v>
      </c>
      <c r="H1657" s="58" t="s">
        <v>3002</v>
      </c>
      <c r="I1657" s="61" t="s">
        <v>2901</v>
      </c>
      <c r="J1657" s="58" t="s">
        <v>3003</v>
      </c>
      <c r="K1657" s="58" t="s">
        <v>436</v>
      </c>
      <c r="L1657" s="58" t="s">
        <v>367</v>
      </c>
      <c r="M1657" s="58" t="s">
        <v>354</v>
      </c>
      <c r="N1657" s="58" t="s">
        <v>355</v>
      </c>
      <c r="O1657" s="64" t="s">
        <v>305</v>
      </c>
      <c r="P1657" s="64" t="s">
        <v>2902</v>
      </c>
      <c r="Q1657" s="45">
        <v>6</v>
      </c>
      <c r="R1657" s="32" t="s">
        <v>255</v>
      </c>
      <c r="S1657" s="45" t="s">
        <v>95</v>
      </c>
      <c r="T1657" s="42" t="str">
        <f>VLOOKUP(Tabla1[[#This Row],[AREA]],Hoja1!A:B,2,FALSE)</f>
        <v>07. Medio ambiente</v>
      </c>
      <c r="U1657" s="45">
        <v>1721</v>
      </c>
      <c r="V1657" s="42" t="str">
        <f>VLOOKUP(Tabla1[[#This Row],[PROGRAMA]],Hoja1!A:B,2,FALSE)</f>
        <v>1721. Protección del medio ambiente</v>
      </c>
      <c r="W1657" s="45">
        <v>62</v>
      </c>
      <c r="X1657" s="45">
        <v>624</v>
      </c>
    </row>
    <row r="1658" spans="1:24" x14ac:dyDescent="0.25">
      <c r="A1658" s="57">
        <v>220250011773</v>
      </c>
      <c r="B1658" s="58" t="s">
        <v>349</v>
      </c>
      <c r="C1658" s="59">
        <v>45761</v>
      </c>
      <c r="D1658" s="57">
        <v>22025003377</v>
      </c>
      <c r="E1658" s="58" t="s">
        <v>1642</v>
      </c>
      <c r="F1658" s="60">
        <v>40000</v>
      </c>
      <c r="G1658" s="58" t="s">
        <v>456</v>
      </c>
      <c r="H1658" s="58" t="s">
        <v>3004</v>
      </c>
      <c r="I1658" s="61" t="s">
        <v>2901</v>
      </c>
      <c r="J1658" s="58" t="s">
        <v>352</v>
      </c>
      <c r="K1658" s="58" t="s">
        <v>352</v>
      </c>
      <c r="L1658" s="58" t="s">
        <v>367</v>
      </c>
      <c r="M1658" s="58" t="s">
        <v>354</v>
      </c>
      <c r="N1658" s="58" t="s">
        <v>355</v>
      </c>
      <c r="O1658" s="64" t="s">
        <v>305</v>
      </c>
      <c r="P1658" s="64" t="s">
        <v>2902</v>
      </c>
      <c r="Q1658" s="45" t="s">
        <v>922</v>
      </c>
      <c r="R1658" s="32" t="s">
        <v>254</v>
      </c>
      <c r="S1658" s="45" t="s">
        <v>95</v>
      </c>
      <c r="T1658" s="42" t="str">
        <f>VLOOKUP(Tabla1[[#This Row],[AREA]],Hoja1!A:B,2,FALSE)</f>
        <v>07. Medio ambiente</v>
      </c>
      <c r="U1658" s="45" t="s">
        <v>149</v>
      </c>
      <c r="V1658" s="42" t="str">
        <f>VLOOKUP(Tabla1[[#This Row],[PROGRAMA]],Hoja1!A:B,2,FALSE)</f>
        <v>1711. Parques y jardines</v>
      </c>
      <c r="W1658" s="45" t="s">
        <v>238</v>
      </c>
      <c r="X1658" s="45" t="s">
        <v>2919</v>
      </c>
    </row>
    <row r="1659" spans="1:24" x14ac:dyDescent="0.25">
      <c r="A1659" s="57">
        <v>220250013887</v>
      </c>
      <c r="B1659" s="58" t="s">
        <v>495</v>
      </c>
      <c r="C1659" s="59">
        <v>45772</v>
      </c>
      <c r="D1659" s="57">
        <v>22025003586</v>
      </c>
      <c r="E1659" s="58" t="s">
        <v>3005</v>
      </c>
      <c r="F1659" s="60">
        <v>39301.279999999999</v>
      </c>
      <c r="G1659" s="58" t="s">
        <v>697</v>
      </c>
      <c r="H1659" s="58" t="s">
        <v>3006</v>
      </c>
      <c r="I1659" s="61" t="s">
        <v>2981</v>
      </c>
      <c r="J1659" s="58" t="s">
        <v>356</v>
      </c>
      <c r="K1659" s="58" t="s">
        <v>356</v>
      </c>
      <c r="L1659" s="58" t="s">
        <v>381</v>
      </c>
      <c r="M1659" s="58" t="s">
        <v>458</v>
      </c>
      <c r="N1659" s="58" t="s">
        <v>429</v>
      </c>
      <c r="O1659" s="64" t="s">
        <v>2990</v>
      </c>
      <c r="P1659" s="64" t="s">
        <v>2902</v>
      </c>
      <c r="Q1659" s="45" t="s">
        <v>922</v>
      </c>
      <c r="R1659" s="32" t="s">
        <v>254</v>
      </c>
      <c r="S1659" s="45" t="s">
        <v>91</v>
      </c>
      <c r="T1659" s="42" t="str">
        <f>VLOOKUP(Tabla1[[#This Row],[AREA]],Hoja1!A:B,2,FALSE)</f>
        <v>02. Urbanismo y vivienda</v>
      </c>
      <c r="U1659" s="45" t="s">
        <v>220</v>
      </c>
      <c r="V1659" s="42" t="str">
        <f>VLOOKUP(Tabla1[[#This Row],[PROGRAMA]],Hoja1!A:B,2,FALSE)</f>
        <v>9332. Mantenimiento de edificios e instalaciones municipales</v>
      </c>
      <c r="W1659" s="45" t="s">
        <v>238</v>
      </c>
      <c r="X1659" s="45" t="s">
        <v>3007</v>
      </c>
    </row>
    <row r="1660" spans="1:24" x14ac:dyDescent="0.25">
      <c r="A1660" s="57">
        <v>220240067317</v>
      </c>
      <c r="B1660" s="58" t="s">
        <v>349</v>
      </c>
      <c r="C1660" s="59">
        <v>45804</v>
      </c>
      <c r="D1660" s="57">
        <v>22024009321</v>
      </c>
      <c r="E1660" s="58" t="s">
        <v>1277</v>
      </c>
      <c r="F1660" s="60">
        <v>36225.379999999997</v>
      </c>
      <c r="G1660" s="58" t="s">
        <v>394</v>
      </c>
      <c r="H1660" s="58" t="s">
        <v>2960</v>
      </c>
      <c r="I1660" s="61" t="s">
        <v>2901</v>
      </c>
      <c r="J1660" s="58" t="s">
        <v>395</v>
      </c>
      <c r="K1660" s="58" t="s">
        <v>395</v>
      </c>
      <c r="L1660" s="58" t="s">
        <v>357</v>
      </c>
      <c r="M1660" s="58" t="s">
        <v>354</v>
      </c>
      <c r="N1660" s="58" t="s">
        <v>355</v>
      </c>
      <c r="O1660" s="64" t="s">
        <v>305</v>
      </c>
      <c r="P1660" s="64" t="s">
        <v>2902</v>
      </c>
      <c r="Q1660" s="45" t="s">
        <v>926</v>
      </c>
      <c r="R1660" s="32" t="s">
        <v>255</v>
      </c>
      <c r="S1660" s="45" t="s">
        <v>93</v>
      </c>
      <c r="T1660" s="42" t="str">
        <f>VLOOKUP(Tabla1[[#This Row],[AREA]],Hoja1!A:B,2,FALSE)</f>
        <v>04. Hacienda, personal y modernización administrativa</v>
      </c>
      <c r="U1660" s="45" t="s">
        <v>209</v>
      </c>
      <c r="V1660" s="42" t="str">
        <f>VLOOKUP(Tabla1[[#This Row],[PROGRAMA]],Hoja1!A:B,2,FALSE)</f>
        <v>9204. Tecnologías de la información y comunicación</v>
      </c>
      <c r="W1660" s="45" t="s">
        <v>250</v>
      </c>
      <c r="X1660" s="45" t="s">
        <v>2949</v>
      </c>
    </row>
    <row r="1661" spans="1:24" x14ac:dyDescent="0.25">
      <c r="A1661" s="57">
        <v>220250008124</v>
      </c>
      <c r="B1661" s="58" t="s">
        <v>526</v>
      </c>
      <c r="C1661" s="59">
        <v>45748</v>
      </c>
      <c r="D1661" s="57">
        <v>22025002775</v>
      </c>
      <c r="E1661" s="58" t="s">
        <v>1169</v>
      </c>
      <c r="F1661" s="60">
        <v>35548.47</v>
      </c>
      <c r="G1661" s="58" t="s">
        <v>48</v>
      </c>
      <c r="H1661" s="58" t="s">
        <v>3008</v>
      </c>
      <c r="I1661" s="61" t="s">
        <v>2907</v>
      </c>
      <c r="J1661" s="58" t="s">
        <v>455</v>
      </c>
      <c r="K1661" s="58" t="s">
        <v>356</v>
      </c>
      <c r="L1661" s="58" t="s">
        <v>357</v>
      </c>
      <c r="M1661" s="58" t="s">
        <v>354</v>
      </c>
      <c r="N1661" s="58" t="s">
        <v>355</v>
      </c>
      <c r="O1661" s="64" t="s">
        <v>2942</v>
      </c>
      <c r="P1661" s="64" t="s">
        <v>2902</v>
      </c>
      <c r="Q1661" s="45" t="s">
        <v>926</v>
      </c>
      <c r="R1661" s="32" t="s">
        <v>255</v>
      </c>
      <c r="S1661" s="45" t="s">
        <v>96</v>
      </c>
      <c r="T1661" s="42" t="str">
        <f>VLOOKUP(Tabla1[[#This Row],[AREA]],Hoja1!A:B,2,FALSE)</f>
        <v>08. Tráfico y movilidad</v>
      </c>
      <c r="U1661" s="45" t="s">
        <v>140</v>
      </c>
      <c r="V1661" s="42" t="str">
        <f>VLOOKUP(Tabla1[[#This Row],[PROGRAMA]],Hoja1!A:B,2,FALSE)</f>
        <v>1532. Pavimentación vias públicas y otros servicios urbanísticos</v>
      </c>
      <c r="W1661" s="45" t="s">
        <v>244</v>
      </c>
      <c r="X1661" s="45" t="s">
        <v>2903</v>
      </c>
    </row>
    <row r="1662" spans="1:24" x14ac:dyDescent="0.25">
      <c r="A1662" s="57">
        <v>220250012839</v>
      </c>
      <c r="B1662" s="58" t="s">
        <v>349</v>
      </c>
      <c r="C1662" s="59">
        <v>45769</v>
      </c>
      <c r="D1662" s="57">
        <v>22025001317</v>
      </c>
      <c r="E1662" s="58" t="s">
        <v>1220</v>
      </c>
      <c r="F1662" s="60">
        <v>34375</v>
      </c>
      <c r="G1662" s="58" t="s">
        <v>418</v>
      </c>
      <c r="H1662" s="58" t="s">
        <v>3009</v>
      </c>
      <c r="I1662" s="61" t="s">
        <v>2901</v>
      </c>
      <c r="J1662" s="58" t="s">
        <v>356</v>
      </c>
      <c r="K1662" s="58" t="s">
        <v>356</v>
      </c>
      <c r="L1662" s="58" t="s">
        <v>357</v>
      </c>
      <c r="M1662" s="58" t="s">
        <v>354</v>
      </c>
      <c r="N1662" s="58" t="s">
        <v>355</v>
      </c>
      <c r="O1662" s="64" t="s">
        <v>305</v>
      </c>
      <c r="P1662" s="64" t="s">
        <v>2902</v>
      </c>
      <c r="Q1662" s="45" t="s">
        <v>922</v>
      </c>
      <c r="R1662" s="32" t="s">
        <v>254</v>
      </c>
      <c r="S1662" s="45" t="s">
        <v>98</v>
      </c>
      <c r="T1662" s="42" t="str">
        <f>VLOOKUP(Tabla1[[#This Row],[AREA]],Hoja1!A:B,2,FALSE)</f>
        <v>10. Personas mayores, familia y servicios sociales</v>
      </c>
      <c r="U1662" s="45" t="s">
        <v>155</v>
      </c>
      <c r="V1662" s="42" t="str">
        <f>VLOOKUP(Tabla1[[#This Row],[PROGRAMA]],Hoja1!A:B,2,FALSE)</f>
        <v>2312. Iniciativas sociales</v>
      </c>
      <c r="W1662" s="45" t="s">
        <v>238</v>
      </c>
      <c r="X1662" s="45" t="s">
        <v>2926</v>
      </c>
    </row>
    <row r="1663" spans="1:24" x14ac:dyDescent="0.25">
      <c r="A1663" s="57">
        <v>220239000222</v>
      </c>
      <c r="B1663" s="58" t="s">
        <v>349</v>
      </c>
      <c r="C1663" s="59">
        <v>45777</v>
      </c>
      <c r="D1663" s="57">
        <v>22024003195</v>
      </c>
      <c r="E1663" s="58" t="s">
        <v>1983</v>
      </c>
      <c r="F1663" s="60">
        <v>33189</v>
      </c>
      <c r="G1663" s="58" t="s">
        <v>2962</v>
      </c>
      <c r="H1663" s="58" t="s">
        <v>3010</v>
      </c>
      <c r="I1663" s="61" t="s">
        <v>2901</v>
      </c>
      <c r="J1663" s="58" t="s">
        <v>427</v>
      </c>
      <c r="K1663" s="58" t="s">
        <v>427</v>
      </c>
      <c r="L1663" s="58" t="s">
        <v>357</v>
      </c>
      <c r="M1663" s="58" t="s">
        <v>354</v>
      </c>
      <c r="N1663" s="58" t="s">
        <v>355</v>
      </c>
      <c r="O1663" s="64" t="s">
        <v>305</v>
      </c>
      <c r="P1663" s="64" t="s">
        <v>2902</v>
      </c>
      <c r="Q1663" s="45" t="s">
        <v>926</v>
      </c>
      <c r="R1663" s="32" t="s">
        <v>255</v>
      </c>
      <c r="S1663" s="45" t="s">
        <v>93</v>
      </c>
      <c r="T1663" s="42" t="str">
        <f>VLOOKUP(Tabla1[[#This Row],[AREA]],Hoja1!A:B,2,FALSE)</f>
        <v>04. Hacienda, personal y modernización administrativa</v>
      </c>
      <c r="U1663" s="45" t="s">
        <v>218</v>
      </c>
      <c r="V1663" s="42" t="str">
        <f>VLOOKUP(Tabla1[[#This Row],[PROGRAMA]],Hoja1!A:B,2,FALSE)</f>
        <v>9321. Gestión de ingresos e inspección</v>
      </c>
      <c r="W1663" s="45" t="s">
        <v>250</v>
      </c>
      <c r="X1663" s="45" t="s">
        <v>2949</v>
      </c>
    </row>
    <row r="1664" spans="1:24" x14ac:dyDescent="0.25">
      <c r="A1664" s="57">
        <v>220240069332</v>
      </c>
      <c r="B1664" s="58" t="s">
        <v>349</v>
      </c>
      <c r="C1664" s="59">
        <v>45756</v>
      </c>
      <c r="D1664" s="57">
        <v>22024002965</v>
      </c>
      <c r="E1664" s="58" t="s">
        <v>1256</v>
      </c>
      <c r="F1664" s="60">
        <v>32668.79</v>
      </c>
      <c r="G1664" s="58" t="s">
        <v>3011</v>
      </c>
      <c r="H1664" s="58" t="s">
        <v>3012</v>
      </c>
      <c r="I1664" s="61" t="s">
        <v>2901</v>
      </c>
      <c r="J1664" s="58" t="s">
        <v>3013</v>
      </c>
      <c r="K1664" s="58" t="s">
        <v>427</v>
      </c>
      <c r="L1664" s="58" t="s">
        <v>367</v>
      </c>
      <c r="M1664" s="58" t="s">
        <v>354</v>
      </c>
      <c r="N1664" s="58" t="s">
        <v>355</v>
      </c>
      <c r="O1664" s="64" t="s">
        <v>305</v>
      </c>
      <c r="P1664" s="64" t="s">
        <v>2902</v>
      </c>
      <c r="Q1664" s="45" t="s">
        <v>926</v>
      </c>
      <c r="R1664" s="32" t="s">
        <v>255</v>
      </c>
      <c r="S1664" s="45" t="s">
        <v>291</v>
      </c>
      <c r="T1664" s="42" t="str">
        <f>VLOOKUP(Tabla1[[#This Row],[AREA]],Hoja1!A:B,2,FALSE)</f>
        <v>11. Salud pública y seguridad ciudadana</v>
      </c>
      <c r="U1664" s="45" t="s">
        <v>144</v>
      </c>
      <c r="V1664" s="42" t="str">
        <f>VLOOKUP(Tabla1[[#This Row],[PROGRAMA]],Hoja1!A:B,2,FALSE)</f>
        <v>1631. Limpieza viaria</v>
      </c>
      <c r="W1664" s="45" t="s">
        <v>246</v>
      </c>
      <c r="X1664" s="45" t="s">
        <v>2936</v>
      </c>
    </row>
    <row r="1665" spans="1:24" x14ac:dyDescent="0.25">
      <c r="A1665" s="57">
        <v>220250016043</v>
      </c>
      <c r="B1665" s="58" t="s">
        <v>349</v>
      </c>
      <c r="C1665" s="59">
        <v>45785</v>
      </c>
      <c r="D1665" s="57">
        <v>22025002887</v>
      </c>
      <c r="E1665" s="58" t="s">
        <v>3014</v>
      </c>
      <c r="F1665" s="60">
        <v>31339</v>
      </c>
      <c r="G1665" s="58" t="s">
        <v>3015</v>
      </c>
      <c r="H1665" s="58" t="s">
        <v>3016</v>
      </c>
      <c r="I1665" s="61" t="s">
        <v>2901</v>
      </c>
      <c r="J1665" s="58" t="s">
        <v>528</v>
      </c>
      <c r="K1665" s="58" t="s">
        <v>352</v>
      </c>
      <c r="L1665" s="58" t="s">
        <v>367</v>
      </c>
      <c r="M1665" s="58" t="s">
        <v>354</v>
      </c>
      <c r="N1665" s="58" t="s">
        <v>355</v>
      </c>
      <c r="O1665" s="64" t="s">
        <v>305</v>
      </c>
      <c r="P1665" s="64" t="s">
        <v>2902</v>
      </c>
      <c r="Q1665" s="45">
        <v>6</v>
      </c>
      <c r="R1665" s="32" t="s">
        <v>255</v>
      </c>
      <c r="S1665" s="45" t="s">
        <v>95</v>
      </c>
      <c r="T1665" s="42" t="str">
        <f>VLOOKUP(Tabla1[[#This Row],[AREA]],Hoja1!A:B,2,FALSE)</f>
        <v>07. Medio ambiente</v>
      </c>
      <c r="U1665" s="45">
        <v>1721</v>
      </c>
      <c r="V1665" s="42" t="str">
        <f>VLOOKUP(Tabla1[[#This Row],[PROGRAMA]],Hoja1!A:B,2,FALSE)</f>
        <v>1721. Protección del medio ambiente</v>
      </c>
      <c r="W1665" s="45">
        <v>62</v>
      </c>
      <c r="X1665" s="45">
        <v>623</v>
      </c>
    </row>
    <row r="1666" spans="1:24" x14ac:dyDescent="0.25">
      <c r="A1666" s="57">
        <v>220250020266</v>
      </c>
      <c r="B1666" s="58" t="s">
        <v>349</v>
      </c>
      <c r="C1666" s="59">
        <v>45805</v>
      </c>
      <c r="D1666" s="57">
        <v>22025004249</v>
      </c>
      <c r="E1666" s="58" t="s">
        <v>1841</v>
      </c>
      <c r="F1666" s="60">
        <v>31297.11</v>
      </c>
      <c r="G1666" s="58" t="s">
        <v>2913</v>
      </c>
      <c r="H1666" s="58" t="s">
        <v>3017</v>
      </c>
      <c r="I1666" s="61" t="s">
        <v>2901</v>
      </c>
      <c r="J1666" s="58" t="s">
        <v>2915</v>
      </c>
      <c r="K1666" s="58" t="s">
        <v>2916</v>
      </c>
      <c r="L1666" s="58" t="s">
        <v>358</v>
      </c>
      <c r="M1666" s="58" t="s">
        <v>354</v>
      </c>
      <c r="N1666" s="58" t="s">
        <v>355</v>
      </c>
      <c r="O1666" s="64" t="s">
        <v>305</v>
      </c>
      <c r="P1666" s="64" t="s">
        <v>2902</v>
      </c>
      <c r="Q1666" s="45">
        <v>6</v>
      </c>
      <c r="R1666" s="32" t="s">
        <v>255</v>
      </c>
      <c r="S1666" s="45" t="s">
        <v>96</v>
      </c>
      <c r="T1666" s="42" t="str">
        <f>VLOOKUP(Tabla1[[#This Row],[AREA]],Hoja1!A:B,2,FALSE)</f>
        <v>08. Tráfico y movilidad</v>
      </c>
      <c r="U1666" s="45">
        <v>1532</v>
      </c>
      <c r="V1666" s="42" t="str">
        <f>VLOOKUP(Tabla1[[#This Row],[PROGRAMA]],Hoja1!A:B,2,FALSE)</f>
        <v>1532. Pavimentación vias públicas y otros servicios urbanísticos</v>
      </c>
      <c r="W1666" s="45">
        <v>60</v>
      </c>
      <c r="X1666" s="45">
        <v>609</v>
      </c>
    </row>
    <row r="1667" spans="1:24" x14ac:dyDescent="0.25">
      <c r="A1667" s="57">
        <v>220240055073</v>
      </c>
      <c r="B1667" s="58" t="s">
        <v>349</v>
      </c>
      <c r="C1667" s="59">
        <v>45756</v>
      </c>
      <c r="D1667" s="57">
        <v>22024007693</v>
      </c>
      <c r="E1667" s="58" t="s">
        <v>3018</v>
      </c>
      <c r="F1667" s="60">
        <v>30756.65</v>
      </c>
      <c r="G1667" s="58" t="s">
        <v>3019</v>
      </c>
      <c r="H1667" s="58" t="s">
        <v>3020</v>
      </c>
      <c r="I1667" s="61" t="s">
        <v>2901</v>
      </c>
      <c r="J1667" s="58" t="s">
        <v>356</v>
      </c>
      <c r="K1667" s="58" t="s">
        <v>356</v>
      </c>
      <c r="L1667" s="58" t="s">
        <v>358</v>
      </c>
      <c r="M1667" s="58" t="s">
        <v>458</v>
      </c>
      <c r="N1667" s="58" t="s">
        <v>429</v>
      </c>
      <c r="O1667" s="64" t="s">
        <v>2990</v>
      </c>
      <c r="P1667" s="64" t="s">
        <v>2902</v>
      </c>
      <c r="Q1667" s="45" t="s">
        <v>926</v>
      </c>
      <c r="R1667" s="32" t="s">
        <v>255</v>
      </c>
      <c r="S1667" s="45" t="s">
        <v>291</v>
      </c>
      <c r="T1667" s="42" t="str">
        <f>VLOOKUP(Tabla1[[#This Row],[AREA]],Hoja1!A:B,2,FALSE)</f>
        <v>11. Salud pública y seguridad ciudadana</v>
      </c>
      <c r="U1667" s="45" t="s">
        <v>144</v>
      </c>
      <c r="V1667" s="42" t="str">
        <f>VLOOKUP(Tabla1[[#This Row],[PROGRAMA]],Hoja1!A:B,2,FALSE)</f>
        <v>1631. Limpieza viaria</v>
      </c>
      <c r="W1667" s="45" t="s">
        <v>246</v>
      </c>
      <c r="X1667" s="45" t="s">
        <v>3021</v>
      </c>
    </row>
    <row r="1668" spans="1:24" x14ac:dyDescent="0.25">
      <c r="A1668" s="57">
        <v>220250011165</v>
      </c>
      <c r="B1668" s="58" t="s">
        <v>349</v>
      </c>
      <c r="C1668" s="59">
        <v>45758</v>
      </c>
      <c r="D1668" s="57">
        <v>22025000909</v>
      </c>
      <c r="E1668" s="58" t="s">
        <v>1543</v>
      </c>
      <c r="F1668" s="60">
        <v>28974.07</v>
      </c>
      <c r="G1668" s="58" t="s">
        <v>493</v>
      </c>
      <c r="H1668" s="58" t="s">
        <v>3022</v>
      </c>
      <c r="I1668" s="61" t="s">
        <v>2901</v>
      </c>
      <c r="J1668" s="58" t="s">
        <v>403</v>
      </c>
      <c r="K1668" s="58" t="s">
        <v>403</v>
      </c>
      <c r="L1668" s="58" t="s">
        <v>367</v>
      </c>
      <c r="M1668" s="58" t="s">
        <v>354</v>
      </c>
      <c r="N1668" s="58" t="s">
        <v>355</v>
      </c>
      <c r="O1668" s="64" t="s">
        <v>305</v>
      </c>
      <c r="P1668" s="64" t="s">
        <v>2902</v>
      </c>
      <c r="Q1668" s="45" t="s">
        <v>922</v>
      </c>
      <c r="R1668" s="32" t="s">
        <v>254</v>
      </c>
      <c r="S1668" s="45" t="s">
        <v>89</v>
      </c>
      <c r="T1668" s="42" t="str">
        <f>VLOOKUP(Tabla1[[#This Row],[AREA]],Hoja1!A:B,2,FALSE)</f>
        <v>01. Alcaldía</v>
      </c>
      <c r="U1668" s="45" t="s">
        <v>208</v>
      </c>
      <c r="V1668" s="42" t="str">
        <f>VLOOKUP(Tabla1[[#This Row],[PROGRAMA]],Hoja1!A:B,2,FALSE)</f>
        <v>9203. Unidad de régimen interior</v>
      </c>
      <c r="W1668" s="45" t="s">
        <v>238</v>
      </c>
      <c r="X1668" s="45" t="s">
        <v>3023</v>
      </c>
    </row>
    <row r="1669" spans="1:24" x14ac:dyDescent="0.25">
      <c r="A1669" s="57">
        <v>220229000800</v>
      </c>
      <c r="B1669" s="58" t="s">
        <v>349</v>
      </c>
      <c r="C1669" s="59">
        <v>45756</v>
      </c>
      <c r="D1669" s="57">
        <v>22023001940</v>
      </c>
      <c r="E1669" s="58" t="s">
        <v>2950</v>
      </c>
      <c r="F1669" s="60">
        <v>27467.02</v>
      </c>
      <c r="G1669" s="58" t="s">
        <v>2951</v>
      </c>
      <c r="H1669" s="58" t="s">
        <v>3024</v>
      </c>
      <c r="I1669" s="61" t="s">
        <v>2901</v>
      </c>
      <c r="J1669" s="58" t="s">
        <v>360</v>
      </c>
      <c r="K1669" s="58" t="s">
        <v>352</v>
      </c>
      <c r="L1669" s="58" t="s">
        <v>367</v>
      </c>
      <c r="M1669" s="58" t="s">
        <v>354</v>
      </c>
      <c r="N1669" s="58" t="s">
        <v>355</v>
      </c>
      <c r="O1669" s="64" t="s">
        <v>305</v>
      </c>
      <c r="P1669" s="64" t="s">
        <v>2902</v>
      </c>
      <c r="Q1669" s="45">
        <v>6</v>
      </c>
      <c r="R1669" s="32" t="s">
        <v>255</v>
      </c>
      <c r="S1669" s="45" t="s">
        <v>95</v>
      </c>
      <c r="T1669" s="42" t="str">
        <f>VLOOKUP(Tabla1[[#This Row],[AREA]],Hoja1!A:B,2,FALSE)</f>
        <v>07. Medio ambiente</v>
      </c>
      <c r="U1669" s="45">
        <v>1721</v>
      </c>
      <c r="V1669" s="42" t="str">
        <f>VLOOKUP(Tabla1[[#This Row],[PROGRAMA]],Hoja1!A:B,2,FALSE)</f>
        <v>1721. Protección del medio ambiente</v>
      </c>
      <c r="W1669" s="45">
        <v>64</v>
      </c>
      <c r="X1669" s="45">
        <v>641</v>
      </c>
    </row>
    <row r="1670" spans="1:24" x14ac:dyDescent="0.25">
      <c r="A1670" s="57">
        <v>220250010462</v>
      </c>
      <c r="B1670" s="58" t="s">
        <v>349</v>
      </c>
      <c r="C1670" s="59">
        <v>45755</v>
      </c>
      <c r="D1670" s="57">
        <v>22025001280</v>
      </c>
      <c r="E1670" s="58" t="s">
        <v>1281</v>
      </c>
      <c r="F1670" s="60">
        <v>26833.33</v>
      </c>
      <c r="G1670" s="58" t="s">
        <v>889</v>
      </c>
      <c r="H1670" s="58" t="s">
        <v>3025</v>
      </c>
      <c r="I1670" s="61" t="s">
        <v>2901</v>
      </c>
      <c r="J1670" s="58" t="s">
        <v>545</v>
      </c>
      <c r="K1670" s="58" t="s">
        <v>356</v>
      </c>
      <c r="L1670" s="58" t="s">
        <v>357</v>
      </c>
      <c r="M1670" s="58" t="s">
        <v>354</v>
      </c>
      <c r="N1670" s="58" t="s">
        <v>355</v>
      </c>
      <c r="O1670" s="64" t="s">
        <v>305</v>
      </c>
      <c r="P1670" s="64" t="s">
        <v>2902</v>
      </c>
      <c r="Q1670" s="45" t="s">
        <v>922</v>
      </c>
      <c r="R1670" s="32" t="s">
        <v>254</v>
      </c>
      <c r="S1670" s="45" t="s">
        <v>291</v>
      </c>
      <c r="T1670" s="42" t="str">
        <f>VLOOKUP(Tabla1[[#This Row],[AREA]],Hoja1!A:B,2,FALSE)</f>
        <v>11. Salud pública y seguridad ciudadana</v>
      </c>
      <c r="U1670" s="45" t="s">
        <v>164</v>
      </c>
      <c r="V1670" s="42" t="str">
        <f>VLOOKUP(Tabla1[[#This Row],[PROGRAMA]],Hoja1!A:B,2,FALSE)</f>
        <v>3111. Protección de la salubridad pública</v>
      </c>
      <c r="W1670" s="45" t="s">
        <v>238</v>
      </c>
      <c r="X1670" s="45" t="s">
        <v>2926</v>
      </c>
    </row>
    <row r="1671" spans="1:24" x14ac:dyDescent="0.25">
      <c r="A1671" s="57">
        <v>220240064645</v>
      </c>
      <c r="B1671" s="58" t="s">
        <v>349</v>
      </c>
      <c r="C1671" s="59">
        <v>45756</v>
      </c>
      <c r="D1671" s="57">
        <v>22024008434</v>
      </c>
      <c r="E1671" s="58" t="s">
        <v>1796</v>
      </c>
      <c r="F1671" s="60">
        <v>25126.560000000001</v>
      </c>
      <c r="G1671" s="58" t="s">
        <v>3026</v>
      </c>
      <c r="H1671" s="58" t="s">
        <v>3027</v>
      </c>
      <c r="I1671" s="61" t="s">
        <v>2901</v>
      </c>
      <c r="J1671" s="58" t="s">
        <v>3028</v>
      </c>
      <c r="K1671" s="58" t="s">
        <v>3028</v>
      </c>
      <c r="L1671" s="58" t="s">
        <v>367</v>
      </c>
      <c r="M1671" s="58" t="s">
        <v>428</v>
      </c>
      <c r="N1671" s="58" t="s">
        <v>429</v>
      </c>
      <c r="O1671" s="64" t="s">
        <v>307</v>
      </c>
      <c r="P1671" s="64" t="s">
        <v>2902</v>
      </c>
      <c r="Q1671" s="45" t="s">
        <v>926</v>
      </c>
      <c r="R1671" s="32" t="s">
        <v>255</v>
      </c>
      <c r="S1671" s="45" t="s">
        <v>92</v>
      </c>
      <c r="T1671" s="42" t="str">
        <f>VLOOKUP(Tabla1[[#This Row],[AREA]],Hoja1!A:B,2,FALSE)</f>
        <v>03. Participación ciudadana y deportes</v>
      </c>
      <c r="U1671" s="45" t="s">
        <v>215</v>
      </c>
      <c r="V1671" s="42" t="str">
        <f>VLOOKUP(Tabla1[[#This Row],[PROGRAMA]],Hoja1!A:B,2,FALSE)</f>
        <v>9241. Participación ciudadana</v>
      </c>
      <c r="W1671" s="45" t="s">
        <v>246</v>
      </c>
      <c r="X1671" s="45" t="s">
        <v>3029</v>
      </c>
    </row>
    <row r="1672" spans="1:24" x14ac:dyDescent="0.25">
      <c r="A1672" s="57">
        <v>220250008125</v>
      </c>
      <c r="B1672" s="58" t="s">
        <v>526</v>
      </c>
      <c r="C1672" s="59">
        <v>45748</v>
      </c>
      <c r="D1672" s="57">
        <v>22025002775</v>
      </c>
      <c r="E1672" s="58" t="s">
        <v>1169</v>
      </c>
      <c r="F1672" s="60">
        <v>24984.080000000002</v>
      </c>
      <c r="G1672" s="58" t="s">
        <v>649</v>
      </c>
      <c r="H1672" s="58" t="s">
        <v>3030</v>
      </c>
      <c r="I1672" s="61" t="s">
        <v>2907</v>
      </c>
      <c r="J1672" s="58" t="s">
        <v>650</v>
      </c>
      <c r="K1672" s="58" t="s">
        <v>365</v>
      </c>
      <c r="L1672" s="58" t="s">
        <v>357</v>
      </c>
      <c r="M1672" s="58" t="s">
        <v>354</v>
      </c>
      <c r="N1672" s="58" t="s">
        <v>355</v>
      </c>
      <c r="O1672" s="64" t="s">
        <v>2942</v>
      </c>
      <c r="P1672" s="64" t="s">
        <v>2902</v>
      </c>
      <c r="Q1672" s="45" t="s">
        <v>926</v>
      </c>
      <c r="R1672" s="32" t="s">
        <v>255</v>
      </c>
      <c r="S1672" s="45" t="s">
        <v>96</v>
      </c>
      <c r="T1672" s="42" t="str">
        <f>VLOOKUP(Tabla1[[#This Row],[AREA]],Hoja1!A:B,2,FALSE)</f>
        <v>08. Tráfico y movilidad</v>
      </c>
      <c r="U1672" s="45" t="s">
        <v>140</v>
      </c>
      <c r="V1672" s="42" t="str">
        <f>VLOOKUP(Tabla1[[#This Row],[PROGRAMA]],Hoja1!A:B,2,FALSE)</f>
        <v>1532. Pavimentación vias públicas y otros servicios urbanísticos</v>
      </c>
      <c r="W1672" s="45" t="s">
        <v>244</v>
      </c>
      <c r="X1672" s="45" t="s">
        <v>2903</v>
      </c>
    </row>
    <row r="1673" spans="1:24" x14ac:dyDescent="0.25">
      <c r="A1673" s="57">
        <v>220240057947</v>
      </c>
      <c r="B1673" s="58" t="s">
        <v>349</v>
      </c>
      <c r="C1673" s="59">
        <v>45756</v>
      </c>
      <c r="D1673" s="57">
        <v>22024008737</v>
      </c>
      <c r="E1673" s="58" t="s">
        <v>3031</v>
      </c>
      <c r="F1673" s="60">
        <v>24633.25</v>
      </c>
      <c r="G1673" s="58" t="s">
        <v>1117</v>
      </c>
      <c r="H1673" s="58" t="s">
        <v>3032</v>
      </c>
      <c r="I1673" s="61" t="s">
        <v>2901</v>
      </c>
      <c r="J1673" s="58" t="s">
        <v>356</v>
      </c>
      <c r="K1673" s="58" t="s">
        <v>356</v>
      </c>
      <c r="L1673" s="58" t="s">
        <v>358</v>
      </c>
      <c r="M1673" s="58" t="s">
        <v>458</v>
      </c>
      <c r="N1673" s="58" t="s">
        <v>429</v>
      </c>
      <c r="O1673" s="64" t="s">
        <v>2990</v>
      </c>
      <c r="P1673" s="64" t="s">
        <v>2902</v>
      </c>
      <c r="Q1673" s="45" t="s">
        <v>926</v>
      </c>
      <c r="R1673" s="32" t="s">
        <v>255</v>
      </c>
      <c r="S1673" s="45" t="s">
        <v>92</v>
      </c>
      <c r="T1673" s="42" t="str">
        <f>VLOOKUP(Tabla1[[#This Row],[AREA]],Hoja1!A:B,2,FALSE)</f>
        <v>03. Participación ciudadana y deportes</v>
      </c>
      <c r="U1673" s="45" t="s">
        <v>215</v>
      </c>
      <c r="V1673" s="42" t="str">
        <f>VLOOKUP(Tabla1[[#This Row],[PROGRAMA]],Hoja1!A:B,2,FALSE)</f>
        <v>9241. Participación ciudadana</v>
      </c>
      <c r="W1673" s="45" t="s">
        <v>248</v>
      </c>
      <c r="X1673" s="45" t="s">
        <v>2991</v>
      </c>
    </row>
    <row r="1674" spans="1:24" x14ac:dyDescent="0.25">
      <c r="A1674" s="57">
        <v>220250010396</v>
      </c>
      <c r="B1674" s="58" t="s">
        <v>349</v>
      </c>
      <c r="C1674" s="59">
        <v>45755</v>
      </c>
      <c r="D1674" s="57">
        <v>22025002556</v>
      </c>
      <c r="E1674" s="58" t="s">
        <v>1644</v>
      </c>
      <c r="F1674" s="60">
        <v>24200</v>
      </c>
      <c r="G1674" s="58" t="s">
        <v>3033</v>
      </c>
      <c r="H1674" s="58" t="s">
        <v>3034</v>
      </c>
      <c r="I1674" s="61" t="s">
        <v>2901</v>
      </c>
      <c r="J1674" s="58" t="s">
        <v>352</v>
      </c>
      <c r="K1674" s="58" t="s">
        <v>352</v>
      </c>
      <c r="L1674" s="58" t="s">
        <v>381</v>
      </c>
      <c r="M1674" s="58" t="s">
        <v>428</v>
      </c>
      <c r="N1674" s="58" t="s">
        <v>429</v>
      </c>
      <c r="O1674" s="64" t="s">
        <v>307</v>
      </c>
      <c r="P1674" s="64" t="s">
        <v>2902</v>
      </c>
      <c r="Q1674" s="45">
        <v>6</v>
      </c>
      <c r="R1674" s="32" t="s">
        <v>255</v>
      </c>
      <c r="S1674" s="45" t="s">
        <v>97</v>
      </c>
      <c r="T1674" s="42" t="str">
        <f>VLOOKUP(Tabla1[[#This Row],[AREA]],Hoja1!A:B,2,FALSE)</f>
        <v>09. Turismo, eventos y marca ciudad</v>
      </c>
      <c r="U1674" s="45">
        <v>4321</v>
      </c>
      <c r="V1674" s="42" t="str">
        <f>VLOOKUP(Tabla1[[#This Row],[PROGRAMA]],Hoja1!A:B,2,FALSE)</f>
        <v>4321. Turismo</v>
      </c>
      <c r="W1674" s="45">
        <v>64</v>
      </c>
      <c r="X1674" s="45">
        <v>640</v>
      </c>
    </row>
    <row r="1675" spans="1:24" x14ac:dyDescent="0.25">
      <c r="A1675" s="57">
        <v>220250017187</v>
      </c>
      <c r="B1675" s="58" t="s">
        <v>349</v>
      </c>
      <c r="C1675" s="59">
        <v>45791</v>
      </c>
      <c r="D1675" s="57">
        <v>22025000462</v>
      </c>
      <c r="E1675" s="58" t="s">
        <v>2062</v>
      </c>
      <c r="F1675" s="60">
        <v>22022</v>
      </c>
      <c r="G1675" s="58" t="s">
        <v>3035</v>
      </c>
      <c r="H1675" s="58" t="s">
        <v>3036</v>
      </c>
      <c r="I1675" s="61" t="s">
        <v>2901</v>
      </c>
      <c r="J1675" s="58" t="s">
        <v>452</v>
      </c>
      <c r="K1675" s="58" t="s">
        <v>452</v>
      </c>
      <c r="L1675" s="58" t="s">
        <v>357</v>
      </c>
      <c r="M1675" s="58" t="s">
        <v>354</v>
      </c>
      <c r="N1675" s="58" t="s">
        <v>355</v>
      </c>
      <c r="O1675" s="64" t="s">
        <v>305</v>
      </c>
      <c r="P1675" s="64" t="s">
        <v>2902</v>
      </c>
      <c r="Q1675" s="45" t="s">
        <v>922</v>
      </c>
      <c r="R1675" s="32" t="s">
        <v>254</v>
      </c>
      <c r="S1675" s="45" t="s">
        <v>89</v>
      </c>
      <c r="T1675" s="42" t="str">
        <f>VLOOKUP(Tabla1[[#This Row],[AREA]],Hoja1!A:B,2,FALSE)</f>
        <v>01. Alcaldía</v>
      </c>
      <c r="U1675" s="45" t="s">
        <v>292</v>
      </c>
      <c r="V1675" s="42" t="str">
        <f>VLOOKUP(Tabla1[[#This Row],[PROGRAMA]],Hoja1!A:B,2,FALSE)</f>
        <v>9312. Intervención general</v>
      </c>
      <c r="W1675" s="45" t="s">
        <v>238</v>
      </c>
      <c r="X1675" s="45" t="s">
        <v>2955</v>
      </c>
    </row>
    <row r="1676" spans="1:24" x14ac:dyDescent="0.25">
      <c r="A1676" s="57">
        <v>220240063541</v>
      </c>
      <c r="B1676" s="58" t="s">
        <v>349</v>
      </c>
      <c r="C1676" s="59">
        <v>45756</v>
      </c>
      <c r="D1676" s="57">
        <v>22024006509</v>
      </c>
      <c r="E1676" s="58" t="s">
        <v>3031</v>
      </c>
      <c r="F1676" s="60">
        <v>21000</v>
      </c>
      <c r="G1676" s="58" t="s">
        <v>2965</v>
      </c>
      <c r="H1676" s="58" t="s">
        <v>2966</v>
      </c>
      <c r="I1676" s="61" t="s">
        <v>2901</v>
      </c>
      <c r="J1676" s="58" t="s">
        <v>625</v>
      </c>
      <c r="K1676" s="58" t="s">
        <v>625</v>
      </c>
      <c r="L1676" s="58" t="s">
        <v>358</v>
      </c>
      <c r="M1676" s="58" t="s">
        <v>354</v>
      </c>
      <c r="N1676" s="58" t="s">
        <v>355</v>
      </c>
      <c r="O1676" s="64" t="s">
        <v>305</v>
      </c>
      <c r="P1676" s="64" t="s">
        <v>2902</v>
      </c>
      <c r="Q1676" s="45" t="s">
        <v>926</v>
      </c>
      <c r="R1676" s="32" t="s">
        <v>255</v>
      </c>
      <c r="S1676" s="45" t="s">
        <v>92</v>
      </c>
      <c r="T1676" s="42" t="str">
        <f>VLOOKUP(Tabla1[[#This Row],[AREA]],Hoja1!A:B,2,FALSE)</f>
        <v>03. Participación ciudadana y deportes</v>
      </c>
      <c r="U1676" s="45" t="s">
        <v>215</v>
      </c>
      <c r="V1676" s="42" t="str">
        <f>VLOOKUP(Tabla1[[#This Row],[PROGRAMA]],Hoja1!A:B,2,FALSE)</f>
        <v>9241. Participación ciudadana</v>
      </c>
      <c r="W1676" s="45" t="s">
        <v>248</v>
      </c>
      <c r="X1676" s="45" t="s">
        <v>2991</v>
      </c>
    </row>
    <row r="1677" spans="1:24" x14ac:dyDescent="0.25">
      <c r="A1677" s="57">
        <v>220229000600</v>
      </c>
      <c r="B1677" s="58" t="s">
        <v>349</v>
      </c>
      <c r="C1677" s="59">
        <v>45756</v>
      </c>
      <c r="D1677" s="57">
        <v>22024003410</v>
      </c>
      <c r="E1677" s="58" t="s">
        <v>1718</v>
      </c>
      <c r="F1677" s="60">
        <v>20456.080000000002</v>
      </c>
      <c r="G1677" s="58" t="s">
        <v>434</v>
      </c>
      <c r="H1677" s="58" t="s">
        <v>3037</v>
      </c>
      <c r="I1677" s="61" t="s">
        <v>2901</v>
      </c>
      <c r="J1677" s="58" t="s">
        <v>435</v>
      </c>
      <c r="K1677" s="58" t="s">
        <v>436</v>
      </c>
      <c r="L1677" s="58" t="s">
        <v>367</v>
      </c>
      <c r="M1677" s="58" t="s">
        <v>354</v>
      </c>
      <c r="N1677" s="58" t="s">
        <v>355</v>
      </c>
      <c r="O1677" s="64" t="s">
        <v>305</v>
      </c>
      <c r="P1677" s="64" t="s">
        <v>2902</v>
      </c>
      <c r="Q1677" s="45" t="s">
        <v>926</v>
      </c>
      <c r="R1677" s="32" t="s">
        <v>255</v>
      </c>
      <c r="S1677" s="45" t="s">
        <v>291</v>
      </c>
      <c r="T1677" s="42" t="str">
        <f>VLOOKUP(Tabla1[[#This Row],[AREA]],Hoja1!A:B,2,FALSE)</f>
        <v>11. Salud pública y seguridad ciudadana</v>
      </c>
      <c r="U1677" s="45" t="s">
        <v>129</v>
      </c>
      <c r="V1677" s="42" t="str">
        <f>VLOOKUP(Tabla1[[#This Row],[PROGRAMA]],Hoja1!A:B,2,FALSE)</f>
        <v>1321. Policía municipal</v>
      </c>
      <c r="W1677" s="45" t="s">
        <v>250</v>
      </c>
      <c r="X1677" s="45" t="s">
        <v>2949</v>
      </c>
    </row>
    <row r="1678" spans="1:24" x14ac:dyDescent="0.25">
      <c r="A1678" s="57">
        <v>220250011639</v>
      </c>
      <c r="B1678" s="58" t="s">
        <v>349</v>
      </c>
      <c r="C1678" s="59">
        <v>45756</v>
      </c>
      <c r="D1678" s="57">
        <v>22024003440</v>
      </c>
      <c r="E1678" s="58" t="s">
        <v>1718</v>
      </c>
      <c r="F1678" s="60">
        <v>20401.21</v>
      </c>
      <c r="G1678" s="58" t="s">
        <v>434</v>
      </c>
      <c r="H1678" s="58" t="s">
        <v>865</v>
      </c>
      <c r="I1678" s="61" t="s">
        <v>2901</v>
      </c>
      <c r="J1678" s="58" t="s">
        <v>435</v>
      </c>
      <c r="K1678" s="58" t="s">
        <v>436</v>
      </c>
      <c r="L1678" s="58" t="s">
        <v>367</v>
      </c>
      <c r="M1678" s="58" t="s">
        <v>354</v>
      </c>
      <c r="N1678" s="58" t="s">
        <v>355</v>
      </c>
      <c r="O1678" s="64" t="s">
        <v>305</v>
      </c>
      <c r="P1678" s="64" t="s">
        <v>2902</v>
      </c>
      <c r="Q1678" s="45" t="s">
        <v>926</v>
      </c>
      <c r="R1678" s="32" t="s">
        <v>255</v>
      </c>
      <c r="S1678" s="45" t="s">
        <v>291</v>
      </c>
      <c r="T1678" s="42" t="str">
        <f>VLOOKUP(Tabla1[[#This Row],[AREA]],Hoja1!A:B,2,FALSE)</f>
        <v>11. Salud pública y seguridad ciudadana</v>
      </c>
      <c r="U1678" s="45" t="s">
        <v>129</v>
      </c>
      <c r="V1678" s="42" t="str">
        <f>VLOOKUP(Tabla1[[#This Row],[PROGRAMA]],Hoja1!A:B,2,FALSE)</f>
        <v>1321. Policía municipal</v>
      </c>
      <c r="W1678" s="45" t="s">
        <v>250</v>
      </c>
      <c r="X1678" s="45" t="s">
        <v>2949</v>
      </c>
    </row>
    <row r="1679" spans="1:24" x14ac:dyDescent="0.25">
      <c r="A1679" s="57">
        <v>220250016047</v>
      </c>
      <c r="B1679" s="58" t="s">
        <v>526</v>
      </c>
      <c r="C1679" s="59">
        <v>45786</v>
      </c>
      <c r="D1679" s="57">
        <v>22024005309</v>
      </c>
      <c r="E1679" s="58" t="s">
        <v>1170</v>
      </c>
      <c r="F1679" s="60">
        <v>20200</v>
      </c>
      <c r="G1679" s="58" t="s">
        <v>48</v>
      </c>
      <c r="H1679" s="58" t="s">
        <v>3038</v>
      </c>
      <c r="I1679" s="61" t="s">
        <v>2907</v>
      </c>
      <c r="J1679" s="58" t="s">
        <v>455</v>
      </c>
      <c r="K1679" s="58" t="s">
        <v>356</v>
      </c>
      <c r="L1679" s="58" t="s">
        <v>357</v>
      </c>
      <c r="M1679" s="58" t="s">
        <v>354</v>
      </c>
      <c r="N1679" s="58" t="s">
        <v>355</v>
      </c>
      <c r="O1679" s="64" t="s">
        <v>2942</v>
      </c>
      <c r="P1679" s="64" t="s">
        <v>2902</v>
      </c>
      <c r="Q1679" s="45">
        <v>6</v>
      </c>
      <c r="R1679" s="32" t="s">
        <v>255</v>
      </c>
      <c r="S1679" s="45" t="s">
        <v>97</v>
      </c>
      <c r="T1679" s="42" t="str">
        <f>VLOOKUP(Tabla1[[#This Row],[AREA]],Hoja1!A:B,2,FALSE)</f>
        <v>09. Turismo, eventos y marca ciudad</v>
      </c>
      <c r="U1679" s="45">
        <v>4321</v>
      </c>
      <c r="V1679" s="42" t="str">
        <f>VLOOKUP(Tabla1[[#This Row],[PROGRAMA]],Hoja1!A:B,2,FALSE)</f>
        <v>4321. Turismo</v>
      </c>
      <c r="W1679" s="45">
        <v>63</v>
      </c>
      <c r="X1679" s="45">
        <v>632</v>
      </c>
    </row>
    <row r="1680" spans="1:24" x14ac:dyDescent="0.25">
      <c r="A1680" s="57">
        <v>220240003301</v>
      </c>
      <c r="B1680" s="58" t="s">
        <v>349</v>
      </c>
      <c r="C1680" s="59">
        <v>45777</v>
      </c>
      <c r="D1680" s="57">
        <v>22024000190</v>
      </c>
      <c r="E1680" s="58" t="s">
        <v>1315</v>
      </c>
      <c r="F1680" s="60">
        <v>19742.259999999998</v>
      </c>
      <c r="G1680" s="58" t="s">
        <v>48</v>
      </c>
      <c r="H1680" s="58" t="s">
        <v>3039</v>
      </c>
      <c r="I1680" s="61" t="s">
        <v>2901</v>
      </c>
      <c r="J1680" s="58" t="s">
        <v>455</v>
      </c>
      <c r="K1680" s="58" t="s">
        <v>356</v>
      </c>
      <c r="L1680" s="58" t="s">
        <v>357</v>
      </c>
      <c r="M1680" s="58" t="s">
        <v>354</v>
      </c>
      <c r="N1680" s="58" t="s">
        <v>355</v>
      </c>
      <c r="O1680" s="64" t="s">
        <v>2942</v>
      </c>
      <c r="P1680" s="64" t="s">
        <v>2902</v>
      </c>
      <c r="Q1680" s="45">
        <v>6</v>
      </c>
      <c r="R1680" s="32" t="s">
        <v>255</v>
      </c>
      <c r="S1680" s="45" t="s">
        <v>95</v>
      </c>
      <c r="T1680" s="42" t="str">
        <f>VLOOKUP(Tabla1[[#This Row],[AREA]],Hoja1!A:B,2,FALSE)</f>
        <v>07. Medio ambiente</v>
      </c>
      <c r="U1680" s="45">
        <v>1711</v>
      </c>
      <c r="V1680" s="42" t="str">
        <f>VLOOKUP(Tabla1[[#This Row],[PROGRAMA]],Hoja1!A:B,2,FALSE)</f>
        <v>1711. Parques y jardines</v>
      </c>
      <c r="W1680" s="45">
        <v>61</v>
      </c>
      <c r="X1680" s="45">
        <v>610</v>
      </c>
    </row>
    <row r="1681" spans="1:24" x14ac:dyDescent="0.25">
      <c r="A1681" s="57">
        <v>220250017175</v>
      </c>
      <c r="B1681" s="58" t="s">
        <v>526</v>
      </c>
      <c r="C1681" s="59">
        <v>45791</v>
      </c>
      <c r="D1681" s="57">
        <v>22025002415</v>
      </c>
      <c r="E1681" s="58" t="s">
        <v>1300</v>
      </c>
      <c r="F1681" s="60">
        <v>19040</v>
      </c>
      <c r="G1681" s="58" t="s">
        <v>47</v>
      </c>
      <c r="H1681" s="58" t="s">
        <v>3040</v>
      </c>
      <c r="I1681" s="61" t="s">
        <v>2907</v>
      </c>
      <c r="J1681" s="58" t="s">
        <v>356</v>
      </c>
      <c r="K1681" s="58" t="s">
        <v>356</v>
      </c>
      <c r="L1681" s="58" t="s">
        <v>357</v>
      </c>
      <c r="M1681" s="58" t="s">
        <v>354</v>
      </c>
      <c r="N1681" s="58" t="s">
        <v>355</v>
      </c>
      <c r="O1681" s="64" t="s">
        <v>305</v>
      </c>
      <c r="P1681" s="64" t="s">
        <v>2902</v>
      </c>
      <c r="Q1681" s="45" t="s">
        <v>922</v>
      </c>
      <c r="R1681" s="32" t="s">
        <v>254</v>
      </c>
      <c r="S1681" s="45" t="s">
        <v>94</v>
      </c>
      <c r="T1681" s="42" t="str">
        <f>VLOOKUP(Tabla1[[#This Row],[AREA]],Hoja1!A:B,2,FALSE)</f>
        <v>06. Educación y cultura</v>
      </c>
      <c r="U1681" s="45" t="s">
        <v>168</v>
      </c>
      <c r="V1681" s="42" t="str">
        <f>VLOOKUP(Tabla1[[#This Row],[PROGRAMA]],Hoja1!A:B,2,FALSE)</f>
        <v>3231. Escuelas infantiles</v>
      </c>
      <c r="W1681" s="45" t="s">
        <v>236</v>
      </c>
      <c r="X1681" s="45" t="s">
        <v>2945</v>
      </c>
    </row>
    <row r="1682" spans="1:24" x14ac:dyDescent="0.25">
      <c r="A1682" s="57">
        <v>220239000248</v>
      </c>
      <c r="B1682" s="58" t="s">
        <v>349</v>
      </c>
      <c r="C1682" s="59">
        <v>45804</v>
      </c>
      <c r="D1682" s="57">
        <v>22024003153</v>
      </c>
      <c r="E1682" s="58" t="s">
        <v>1277</v>
      </c>
      <c r="F1682" s="60">
        <v>18974.5</v>
      </c>
      <c r="G1682" s="58" t="s">
        <v>471</v>
      </c>
      <c r="H1682" s="58" t="s">
        <v>3041</v>
      </c>
      <c r="I1682" s="61" t="s">
        <v>2901</v>
      </c>
      <c r="J1682" s="58" t="s">
        <v>472</v>
      </c>
      <c r="K1682" s="58" t="s">
        <v>395</v>
      </c>
      <c r="L1682" s="58" t="s">
        <v>357</v>
      </c>
      <c r="M1682" s="58" t="s">
        <v>428</v>
      </c>
      <c r="N1682" s="58" t="s">
        <v>429</v>
      </c>
      <c r="O1682" s="64" t="s">
        <v>307</v>
      </c>
      <c r="P1682" s="64" t="s">
        <v>2902</v>
      </c>
      <c r="Q1682" s="45" t="s">
        <v>926</v>
      </c>
      <c r="R1682" s="32" t="s">
        <v>255</v>
      </c>
      <c r="S1682" s="45" t="s">
        <v>93</v>
      </c>
      <c r="T1682" s="42" t="str">
        <f>VLOOKUP(Tabla1[[#This Row],[AREA]],Hoja1!A:B,2,FALSE)</f>
        <v>04. Hacienda, personal y modernización administrativa</v>
      </c>
      <c r="U1682" s="45" t="s">
        <v>209</v>
      </c>
      <c r="V1682" s="42" t="str">
        <f>VLOOKUP(Tabla1[[#This Row],[PROGRAMA]],Hoja1!A:B,2,FALSE)</f>
        <v>9204. Tecnologías de la información y comunicación</v>
      </c>
      <c r="W1682" s="45" t="s">
        <v>250</v>
      </c>
      <c r="X1682" s="45" t="s">
        <v>2949</v>
      </c>
    </row>
    <row r="1683" spans="1:24" x14ac:dyDescent="0.25">
      <c r="A1683" s="57">
        <v>220250016741</v>
      </c>
      <c r="B1683" s="58" t="s">
        <v>349</v>
      </c>
      <c r="C1683" s="59">
        <v>45791</v>
      </c>
      <c r="D1683" s="57">
        <v>22025002740</v>
      </c>
      <c r="E1683" s="58" t="s">
        <v>1220</v>
      </c>
      <c r="F1683" s="60">
        <v>18750</v>
      </c>
      <c r="G1683" s="58" t="s">
        <v>277</v>
      </c>
      <c r="H1683" s="58" t="s">
        <v>3042</v>
      </c>
      <c r="I1683" s="61" t="s">
        <v>2901</v>
      </c>
      <c r="J1683" s="58" t="s">
        <v>396</v>
      </c>
      <c r="K1683" s="58" t="s">
        <v>356</v>
      </c>
      <c r="L1683" s="58" t="s">
        <v>357</v>
      </c>
      <c r="M1683" s="58" t="s">
        <v>354</v>
      </c>
      <c r="N1683" s="58" t="s">
        <v>355</v>
      </c>
      <c r="O1683" s="64" t="s">
        <v>305</v>
      </c>
      <c r="P1683" s="64" t="s">
        <v>2902</v>
      </c>
      <c r="Q1683" s="45" t="s">
        <v>922</v>
      </c>
      <c r="R1683" s="32" t="s">
        <v>254</v>
      </c>
      <c r="S1683" s="45" t="s">
        <v>98</v>
      </c>
      <c r="T1683" s="42" t="str">
        <f>VLOOKUP(Tabla1[[#This Row],[AREA]],Hoja1!A:B,2,FALSE)</f>
        <v>10. Personas mayores, familia y servicios sociales</v>
      </c>
      <c r="U1683" s="45" t="s">
        <v>155</v>
      </c>
      <c r="V1683" s="42" t="str">
        <f>VLOOKUP(Tabla1[[#This Row],[PROGRAMA]],Hoja1!A:B,2,FALSE)</f>
        <v>2312. Iniciativas sociales</v>
      </c>
      <c r="W1683" s="45" t="s">
        <v>238</v>
      </c>
      <c r="X1683" s="45" t="s">
        <v>2926</v>
      </c>
    </row>
    <row r="1684" spans="1:24" x14ac:dyDescent="0.25">
      <c r="A1684" s="57">
        <v>220250009909</v>
      </c>
      <c r="B1684" s="58" t="s">
        <v>349</v>
      </c>
      <c r="C1684" s="59">
        <v>45751</v>
      </c>
      <c r="D1684" s="57">
        <v>22025002564</v>
      </c>
      <c r="E1684" s="58" t="s">
        <v>1215</v>
      </c>
      <c r="F1684" s="60">
        <v>18143.95</v>
      </c>
      <c r="G1684" s="58" t="s">
        <v>3043</v>
      </c>
      <c r="H1684" s="58" t="s">
        <v>3044</v>
      </c>
      <c r="I1684" s="61" t="s">
        <v>2901</v>
      </c>
      <c r="J1684" s="58" t="s">
        <v>525</v>
      </c>
      <c r="K1684" s="58" t="s">
        <v>356</v>
      </c>
      <c r="L1684" s="58" t="s">
        <v>357</v>
      </c>
      <c r="M1684" s="58" t="s">
        <v>458</v>
      </c>
      <c r="N1684" s="58" t="s">
        <v>429</v>
      </c>
      <c r="O1684" s="64" t="s">
        <v>2990</v>
      </c>
      <c r="P1684" s="64" t="s">
        <v>2902</v>
      </c>
      <c r="Q1684" s="45" t="s">
        <v>922</v>
      </c>
      <c r="R1684" s="32" t="s">
        <v>254</v>
      </c>
      <c r="S1684" s="45" t="s">
        <v>98</v>
      </c>
      <c r="T1684" s="42" t="str">
        <f>VLOOKUP(Tabla1[[#This Row],[AREA]],Hoja1!A:B,2,FALSE)</f>
        <v>10. Personas mayores, familia y servicios sociales</v>
      </c>
      <c r="U1684" s="45" t="s">
        <v>159</v>
      </c>
      <c r="V1684" s="42" t="str">
        <f>VLOOKUP(Tabla1[[#This Row],[PROGRAMA]],Hoja1!A:B,2,FALSE)</f>
        <v>2315. Políticas de Igualdad e infancia</v>
      </c>
      <c r="W1684" s="45" t="s">
        <v>238</v>
      </c>
      <c r="X1684" s="45" t="s">
        <v>3045</v>
      </c>
    </row>
    <row r="1685" spans="1:24" x14ac:dyDescent="0.25">
      <c r="A1685" s="57">
        <v>220250018758</v>
      </c>
      <c r="B1685" s="58" t="s">
        <v>349</v>
      </c>
      <c r="C1685" s="59">
        <v>45800</v>
      </c>
      <c r="D1685" s="57">
        <v>22025002975</v>
      </c>
      <c r="E1685" s="58" t="s">
        <v>2138</v>
      </c>
      <c r="F1685" s="60">
        <v>18089.5</v>
      </c>
      <c r="G1685" s="58" t="s">
        <v>660</v>
      </c>
      <c r="H1685" s="58" t="s">
        <v>3046</v>
      </c>
      <c r="I1685" s="61" t="s">
        <v>2901</v>
      </c>
      <c r="J1685" s="58" t="s">
        <v>356</v>
      </c>
      <c r="K1685" s="58" t="s">
        <v>356</v>
      </c>
      <c r="L1685" s="58" t="s">
        <v>357</v>
      </c>
      <c r="M1685" s="58" t="s">
        <v>458</v>
      </c>
      <c r="N1685" s="58" t="s">
        <v>429</v>
      </c>
      <c r="O1685" s="64" t="s">
        <v>2990</v>
      </c>
      <c r="P1685" s="64" t="s">
        <v>2902</v>
      </c>
      <c r="Q1685" s="45" t="s">
        <v>922</v>
      </c>
      <c r="R1685" s="32" t="s">
        <v>254</v>
      </c>
      <c r="S1685" s="45" t="s">
        <v>290</v>
      </c>
      <c r="T1685" s="42" t="str">
        <f>VLOOKUP(Tabla1[[#This Row],[AREA]],Hoja1!A:B,2,FALSE)</f>
        <v>05. Comercio, mercados y consumo</v>
      </c>
      <c r="U1685" s="45" t="s">
        <v>197</v>
      </c>
      <c r="V1685" s="42" t="str">
        <f>VLOOKUP(Tabla1[[#This Row],[PROGRAMA]],Hoja1!A:B,2,FALSE)</f>
        <v>4312. Mercados</v>
      </c>
      <c r="W1685" s="45" t="s">
        <v>238</v>
      </c>
      <c r="X1685" s="45" t="s">
        <v>2926</v>
      </c>
    </row>
    <row r="1686" spans="1:24" x14ac:dyDescent="0.25">
      <c r="A1686" s="57">
        <v>220250008661</v>
      </c>
      <c r="B1686" s="58" t="s">
        <v>349</v>
      </c>
      <c r="C1686" s="59">
        <v>45749</v>
      </c>
      <c r="D1686" s="57">
        <v>22025002432</v>
      </c>
      <c r="E1686" s="58" t="s">
        <v>1303</v>
      </c>
      <c r="F1686" s="60">
        <v>17865.650000000001</v>
      </c>
      <c r="G1686" s="58" t="s">
        <v>344</v>
      </c>
      <c r="H1686" s="58" t="s">
        <v>3047</v>
      </c>
      <c r="I1686" s="61" t="s">
        <v>2901</v>
      </c>
      <c r="J1686" s="58" t="s">
        <v>583</v>
      </c>
      <c r="K1686" s="58" t="s">
        <v>356</v>
      </c>
      <c r="L1686" s="58" t="s">
        <v>367</v>
      </c>
      <c r="M1686" s="58" t="s">
        <v>458</v>
      </c>
      <c r="N1686" s="58" t="s">
        <v>429</v>
      </c>
      <c r="O1686" s="64" t="s">
        <v>2990</v>
      </c>
      <c r="P1686" s="64" t="s">
        <v>2902</v>
      </c>
      <c r="Q1686" s="45" t="s">
        <v>922</v>
      </c>
      <c r="R1686" s="32" t="s">
        <v>254</v>
      </c>
      <c r="S1686" s="45" t="s">
        <v>94</v>
      </c>
      <c r="T1686" s="42" t="str">
        <f>VLOOKUP(Tabla1[[#This Row],[AREA]],Hoja1!A:B,2,FALSE)</f>
        <v>06. Educación y cultura</v>
      </c>
      <c r="U1686" s="45" t="s">
        <v>170</v>
      </c>
      <c r="V1686" s="42" t="str">
        <f>VLOOKUP(Tabla1[[#This Row],[PROGRAMA]],Hoja1!A:B,2,FALSE)</f>
        <v>3232. Conservación y mantenimiento centros educación infantil y primaria</v>
      </c>
      <c r="W1686" s="45" t="s">
        <v>236</v>
      </c>
      <c r="X1686" s="45" t="s">
        <v>3048</v>
      </c>
    </row>
    <row r="1687" spans="1:24" x14ac:dyDescent="0.25">
      <c r="A1687" s="57">
        <v>220250014478</v>
      </c>
      <c r="B1687" s="58" t="s">
        <v>349</v>
      </c>
      <c r="C1687" s="59">
        <v>45775</v>
      </c>
      <c r="D1687" s="57">
        <v>22025003541</v>
      </c>
      <c r="E1687" s="58" t="s">
        <v>1303</v>
      </c>
      <c r="F1687" s="60">
        <v>17833.16</v>
      </c>
      <c r="G1687" s="58" t="s">
        <v>3049</v>
      </c>
      <c r="H1687" s="58" t="s">
        <v>3050</v>
      </c>
      <c r="I1687" s="61" t="s">
        <v>2901</v>
      </c>
      <c r="J1687" s="58" t="s">
        <v>356</v>
      </c>
      <c r="K1687" s="58" t="s">
        <v>356</v>
      </c>
      <c r="L1687" s="58" t="s">
        <v>358</v>
      </c>
      <c r="M1687" s="58" t="s">
        <v>458</v>
      </c>
      <c r="N1687" s="58" t="s">
        <v>429</v>
      </c>
      <c r="O1687" s="64" t="s">
        <v>2990</v>
      </c>
      <c r="P1687" s="64" t="s">
        <v>2902</v>
      </c>
      <c r="Q1687" s="45" t="s">
        <v>922</v>
      </c>
      <c r="R1687" s="32" t="s">
        <v>254</v>
      </c>
      <c r="S1687" s="45" t="s">
        <v>94</v>
      </c>
      <c r="T1687" s="42" t="str">
        <f>VLOOKUP(Tabla1[[#This Row],[AREA]],Hoja1!A:B,2,FALSE)</f>
        <v>06. Educación y cultura</v>
      </c>
      <c r="U1687" s="45" t="s">
        <v>170</v>
      </c>
      <c r="V1687" s="42" t="str">
        <f>VLOOKUP(Tabla1[[#This Row],[PROGRAMA]],Hoja1!A:B,2,FALSE)</f>
        <v>3232. Conservación y mantenimiento centros educación infantil y primaria</v>
      </c>
      <c r="W1687" s="45" t="s">
        <v>236</v>
      </c>
      <c r="X1687" s="45" t="s">
        <v>3048</v>
      </c>
    </row>
    <row r="1688" spans="1:24" x14ac:dyDescent="0.25">
      <c r="A1688" s="57">
        <v>220250010495</v>
      </c>
      <c r="B1688" s="58" t="s">
        <v>349</v>
      </c>
      <c r="C1688" s="59">
        <v>45756</v>
      </c>
      <c r="D1688" s="57">
        <v>22025000467</v>
      </c>
      <c r="E1688" s="58" t="s">
        <v>1692</v>
      </c>
      <c r="F1688" s="60">
        <v>17378.63</v>
      </c>
      <c r="G1688" s="58" t="s">
        <v>3051</v>
      </c>
      <c r="H1688" s="58" t="s">
        <v>3052</v>
      </c>
      <c r="I1688" s="61" t="s">
        <v>2901</v>
      </c>
      <c r="J1688" s="58" t="s">
        <v>625</v>
      </c>
      <c r="K1688" s="58" t="s">
        <v>625</v>
      </c>
      <c r="L1688" s="58" t="s">
        <v>367</v>
      </c>
      <c r="M1688" s="58" t="s">
        <v>354</v>
      </c>
      <c r="N1688" s="58" t="s">
        <v>355</v>
      </c>
      <c r="O1688" s="64" t="s">
        <v>305</v>
      </c>
      <c r="P1688" s="64" t="s">
        <v>2902</v>
      </c>
      <c r="Q1688" s="45" t="s">
        <v>922</v>
      </c>
      <c r="R1688" s="32" t="s">
        <v>254</v>
      </c>
      <c r="S1688" s="45" t="s">
        <v>291</v>
      </c>
      <c r="T1688" s="42" t="str">
        <f>VLOOKUP(Tabla1[[#This Row],[AREA]],Hoja1!A:B,2,FALSE)</f>
        <v>11. Salud pública y seguridad ciudadana</v>
      </c>
      <c r="U1688" s="45" t="s">
        <v>144</v>
      </c>
      <c r="V1688" s="42" t="str">
        <f>VLOOKUP(Tabla1[[#This Row],[PROGRAMA]],Hoja1!A:B,2,FALSE)</f>
        <v>1631. Limpieza viaria</v>
      </c>
      <c r="W1688" s="45" t="s">
        <v>238</v>
      </c>
      <c r="X1688" s="45" t="s">
        <v>3053</v>
      </c>
    </row>
    <row r="1689" spans="1:24" x14ac:dyDescent="0.25">
      <c r="A1689" s="57">
        <v>220250014235</v>
      </c>
      <c r="B1689" s="58" t="s">
        <v>349</v>
      </c>
      <c r="C1689" s="59">
        <v>45772</v>
      </c>
      <c r="D1689" s="57">
        <v>22025003015</v>
      </c>
      <c r="E1689" s="58" t="s">
        <v>1455</v>
      </c>
      <c r="F1689" s="60">
        <v>17182</v>
      </c>
      <c r="G1689" s="58" t="s">
        <v>2951</v>
      </c>
      <c r="H1689" s="58" t="s">
        <v>3054</v>
      </c>
      <c r="I1689" s="61" t="s">
        <v>2901</v>
      </c>
      <c r="J1689" s="58" t="s">
        <v>360</v>
      </c>
      <c r="K1689" s="58" t="s">
        <v>352</v>
      </c>
      <c r="L1689" s="58" t="s">
        <v>357</v>
      </c>
      <c r="M1689" s="58" t="s">
        <v>458</v>
      </c>
      <c r="N1689" s="58" t="s">
        <v>429</v>
      </c>
      <c r="O1689" s="64" t="s">
        <v>2990</v>
      </c>
      <c r="P1689" s="64" t="s">
        <v>2902</v>
      </c>
      <c r="Q1689" s="45" t="s">
        <v>922</v>
      </c>
      <c r="R1689" s="32" t="s">
        <v>254</v>
      </c>
      <c r="S1689" s="45" t="s">
        <v>95</v>
      </c>
      <c r="T1689" s="42" t="str">
        <f>VLOOKUP(Tabla1[[#This Row],[AREA]],Hoja1!A:B,2,FALSE)</f>
        <v>07. Medio ambiente</v>
      </c>
      <c r="U1689" s="45" t="s">
        <v>151</v>
      </c>
      <c r="V1689" s="42" t="str">
        <f>VLOOKUP(Tabla1[[#This Row],[PROGRAMA]],Hoja1!A:B,2,FALSE)</f>
        <v>1721. Protección del medio ambiente</v>
      </c>
      <c r="W1689" s="45" t="s">
        <v>238</v>
      </c>
      <c r="X1689" s="45" t="s">
        <v>2926</v>
      </c>
    </row>
    <row r="1690" spans="1:24" x14ac:dyDescent="0.25">
      <c r="A1690" s="57">
        <v>220250015137</v>
      </c>
      <c r="B1690" s="58" t="s">
        <v>349</v>
      </c>
      <c r="C1690" s="59">
        <v>45782</v>
      </c>
      <c r="D1690" s="57">
        <v>22025003681</v>
      </c>
      <c r="E1690" s="58" t="s">
        <v>1248</v>
      </c>
      <c r="F1690" s="60">
        <v>17000</v>
      </c>
      <c r="G1690" s="58" t="s">
        <v>3055</v>
      </c>
      <c r="H1690" s="58" t="s">
        <v>3056</v>
      </c>
      <c r="I1690" s="61" t="s">
        <v>2901</v>
      </c>
      <c r="J1690" s="58" t="s">
        <v>356</v>
      </c>
      <c r="K1690" s="58" t="s">
        <v>356</v>
      </c>
      <c r="L1690" s="58" t="s">
        <v>367</v>
      </c>
      <c r="M1690" s="58" t="s">
        <v>458</v>
      </c>
      <c r="N1690" s="58" t="s">
        <v>429</v>
      </c>
      <c r="O1690" s="64" t="s">
        <v>2990</v>
      </c>
      <c r="P1690" s="64" t="s">
        <v>2902</v>
      </c>
      <c r="Q1690" s="45" t="s">
        <v>922</v>
      </c>
      <c r="R1690" s="32" t="s">
        <v>254</v>
      </c>
      <c r="S1690" s="45" t="s">
        <v>93</v>
      </c>
      <c r="T1690" s="42" t="str">
        <f>VLOOKUP(Tabla1[[#This Row],[AREA]],Hoja1!A:B,2,FALSE)</f>
        <v>04. Hacienda, personal y modernización administrativa</v>
      </c>
      <c r="U1690" s="45" t="s">
        <v>166</v>
      </c>
      <c r="V1690" s="42" t="str">
        <f>VLOOKUP(Tabla1[[#This Row],[PROGRAMA]],Hoja1!A:B,2,FALSE)</f>
        <v>3121. Prevención y salud laboral</v>
      </c>
      <c r="W1690" s="45" t="s">
        <v>238</v>
      </c>
      <c r="X1690" s="45" t="s">
        <v>3057</v>
      </c>
    </row>
    <row r="1691" spans="1:24" x14ac:dyDescent="0.25">
      <c r="A1691" s="57">
        <v>220250017254</v>
      </c>
      <c r="B1691" s="58" t="s">
        <v>349</v>
      </c>
      <c r="C1691" s="59">
        <v>45792</v>
      </c>
      <c r="D1691" s="57">
        <v>22025002484</v>
      </c>
      <c r="E1691" s="58" t="s">
        <v>1198</v>
      </c>
      <c r="F1691" s="60">
        <v>16846.75</v>
      </c>
      <c r="G1691" s="58" t="s">
        <v>596</v>
      </c>
      <c r="H1691" s="58" t="s">
        <v>3058</v>
      </c>
      <c r="I1691" s="61" t="s">
        <v>2901</v>
      </c>
      <c r="J1691" s="58" t="s">
        <v>356</v>
      </c>
      <c r="K1691" s="58" t="s">
        <v>356</v>
      </c>
      <c r="L1691" s="58" t="s">
        <v>357</v>
      </c>
      <c r="M1691" s="58" t="s">
        <v>458</v>
      </c>
      <c r="N1691" s="58" t="s">
        <v>429</v>
      </c>
      <c r="O1691" s="64" t="s">
        <v>2990</v>
      </c>
      <c r="P1691" s="64" t="s">
        <v>2902</v>
      </c>
      <c r="Q1691" s="45" t="s">
        <v>922</v>
      </c>
      <c r="R1691" s="32" t="s">
        <v>254</v>
      </c>
      <c r="S1691" s="45" t="s">
        <v>93</v>
      </c>
      <c r="T1691" s="42" t="str">
        <f>VLOOKUP(Tabla1[[#This Row],[AREA]],Hoja1!A:B,2,FALSE)</f>
        <v>04. Hacienda, personal y modernización administrativa</v>
      </c>
      <c r="U1691" s="45" t="s">
        <v>166</v>
      </c>
      <c r="V1691" s="42" t="str">
        <f>VLOOKUP(Tabla1[[#This Row],[PROGRAMA]],Hoja1!A:B,2,FALSE)</f>
        <v>3121. Prevención y salud laboral</v>
      </c>
      <c r="W1691" s="45" t="s">
        <v>238</v>
      </c>
      <c r="X1691" s="45" t="s">
        <v>2955</v>
      </c>
    </row>
    <row r="1692" spans="1:24" x14ac:dyDescent="0.25">
      <c r="A1692" s="57">
        <v>220250012165</v>
      </c>
      <c r="B1692" s="58" t="s">
        <v>349</v>
      </c>
      <c r="C1692" s="59">
        <v>45763</v>
      </c>
      <c r="D1692" s="57">
        <v>22025003214</v>
      </c>
      <c r="E1692" s="58" t="s">
        <v>1208</v>
      </c>
      <c r="F1692" s="60">
        <v>16819</v>
      </c>
      <c r="G1692" s="58" t="s">
        <v>17</v>
      </c>
      <c r="H1692" s="58" t="s">
        <v>3059</v>
      </c>
      <c r="I1692" s="61" t="s">
        <v>2901</v>
      </c>
      <c r="J1692" s="58" t="s">
        <v>356</v>
      </c>
      <c r="K1692" s="58" t="s">
        <v>356</v>
      </c>
      <c r="L1692" s="58" t="s">
        <v>357</v>
      </c>
      <c r="M1692" s="58" t="s">
        <v>458</v>
      </c>
      <c r="N1692" s="58" t="s">
        <v>429</v>
      </c>
      <c r="O1692" s="64" t="s">
        <v>2990</v>
      </c>
      <c r="P1692" s="64" t="s">
        <v>2902</v>
      </c>
      <c r="Q1692" s="45" t="s">
        <v>922</v>
      </c>
      <c r="R1692" s="32" t="s">
        <v>254</v>
      </c>
      <c r="S1692" s="45" t="s">
        <v>89</v>
      </c>
      <c r="T1692" s="42" t="str">
        <f>VLOOKUP(Tabla1[[#This Row],[AREA]],Hoja1!A:B,2,FALSE)</f>
        <v>01. Alcaldía</v>
      </c>
      <c r="U1692" s="45" t="s">
        <v>294</v>
      </c>
      <c r="V1692" s="42" t="str">
        <f>VLOOKUP(Tabla1[[#This Row],[PROGRAMA]],Hoja1!A:B,2,FALSE)</f>
        <v>4331. Desarrollo empresarial</v>
      </c>
      <c r="W1692" s="45" t="s">
        <v>238</v>
      </c>
      <c r="X1692" s="45" t="s">
        <v>2926</v>
      </c>
    </row>
    <row r="1693" spans="1:24" x14ac:dyDescent="0.25">
      <c r="A1693" s="57">
        <v>220250011777</v>
      </c>
      <c r="B1693" s="58" t="s">
        <v>349</v>
      </c>
      <c r="C1693" s="59">
        <v>45761</v>
      </c>
      <c r="D1693" s="57">
        <v>22025002757</v>
      </c>
      <c r="E1693" s="58" t="s">
        <v>1208</v>
      </c>
      <c r="F1693" s="60">
        <v>16698</v>
      </c>
      <c r="G1693" s="58" t="s">
        <v>3060</v>
      </c>
      <c r="H1693" s="58" t="s">
        <v>3061</v>
      </c>
      <c r="I1693" s="61" t="s">
        <v>2901</v>
      </c>
      <c r="J1693" s="58" t="s">
        <v>356</v>
      </c>
      <c r="K1693" s="58" t="s">
        <v>356</v>
      </c>
      <c r="L1693" s="58" t="s">
        <v>357</v>
      </c>
      <c r="M1693" s="58" t="s">
        <v>458</v>
      </c>
      <c r="N1693" s="58" t="s">
        <v>429</v>
      </c>
      <c r="O1693" s="64" t="s">
        <v>2990</v>
      </c>
      <c r="P1693" s="64" t="s">
        <v>2902</v>
      </c>
      <c r="Q1693" s="45" t="s">
        <v>922</v>
      </c>
      <c r="R1693" s="32" t="s">
        <v>254</v>
      </c>
      <c r="S1693" s="45" t="s">
        <v>89</v>
      </c>
      <c r="T1693" s="42" t="str">
        <f>VLOOKUP(Tabla1[[#This Row],[AREA]],Hoja1!A:B,2,FALSE)</f>
        <v>01. Alcaldía</v>
      </c>
      <c r="U1693" s="45" t="s">
        <v>294</v>
      </c>
      <c r="V1693" s="42" t="str">
        <f>VLOOKUP(Tabla1[[#This Row],[PROGRAMA]],Hoja1!A:B,2,FALSE)</f>
        <v>4331. Desarrollo empresarial</v>
      </c>
      <c r="W1693" s="45" t="s">
        <v>238</v>
      </c>
      <c r="X1693" s="45" t="s">
        <v>2926</v>
      </c>
    </row>
    <row r="1694" spans="1:24" x14ac:dyDescent="0.25">
      <c r="A1694" s="57">
        <v>220250020278</v>
      </c>
      <c r="B1694" s="58" t="s">
        <v>349</v>
      </c>
      <c r="C1694" s="59">
        <v>45805</v>
      </c>
      <c r="D1694" s="57">
        <v>22025003361</v>
      </c>
      <c r="E1694" s="58" t="s">
        <v>1242</v>
      </c>
      <c r="F1694" s="60">
        <v>16461.240000000002</v>
      </c>
      <c r="G1694" s="58" t="s">
        <v>325</v>
      </c>
      <c r="H1694" s="58" t="s">
        <v>3062</v>
      </c>
      <c r="I1694" s="61" t="s">
        <v>2901</v>
      </c>
      <c r="J1694" s="58" t="s">
        <v>352</v>
      </c>
      <c r="K1694" s="58" t="s">
        <v>352</v>
      </c>
      <c r="L1694" s="58" t="s">
        <v>357</v>
      </c>
      <c r="M1694" s="58" t="s">
        <v>458</v>
      </c>
      <c r="N1694" s="58" t="s">
        <v>429</v>
      </c>
      <c r="O1694" s="64" t="s">
        <v>2990</v>
      </c>
      <c r="P1694" s="64" t="s">
        <v>2902</v>
      </c>
      <c r="Q1694" s="45" t="s">
        <v>922</v>
      </c>
      <c r="R1694" s="32" t="s">
        <v>254</v>
      </c>
      <c r="S1694" s="45" t="s">
        <v>291</v>
      </c>
      <c r="T1694" s="42" t="str">
        <f>VLOOKUP(Tabla1[[#This Row],[AREA]],Hoja1!A:B,2,FALSE)</f>
        <v>11. Salud pública y seguridad ciudadana</v>
      </c>
      <c r="U1694" s="45" t="s">
        <v>144</v>
      </c>
      <c r="V1694" s="42" t="str">
        <f>VLOOKUP(Tabla1[[#This Row],[PROGRAMA]],Hoja1!A:B,2,FALSE)</f>
        <v>1631. Limpieza viaria</v>
      </c>
      <c r="W1694" s="45" t="s">
        <v>238</v>
      </c>
      <c r="X1694" s="45" t="s">
        <v>2943</v>
      </c>
    </row>
    <row r="1695" spans="1:24" x14ac:dyDescent="0.25">
      <c r="A1695" s="57">
        <v>220250014234</v>
      </c>
      <c r="B1695" s="58" t="s">
        <v>349</v>
      </c>
      <c r="C1695" s="59">
        <v>45772</v>
      </c>
      <c r="D1695" s="57">
        <v>22025002832</v>
      </c>
      <c r="E1695" s="58" t="s">
        <v>1208</v>
      </c>
      <c r="F1695" s="60">
        <v>15730</v>
      </c>
      <c r="G1695" s="58" t="s">
        <v>3063</v>
      </c>
      <c r="H1695" s="58" t="s">
        <v>3064</v>
      </c>
      <c r="I1695" s="61" t="s">
        <v>2901</v>
      </c>
      <c r="J1695" s="58" t="s">
        <v>356</v>
      </c>
      <c r="K1695" s="58" t="s">
        <v>356</v>
      </c>
      <c r="L1695" s="58" t="s">
        <v>357</v>
      </c>
      <c r="M1695" s="58" t="s">
        <v>458</v>
      </c>
      <c r="N1695" s="58" t="s">
        <v>429</v>
      </c>
      <c r="O1695" s="64" t="s">
        <v>2990</v>
      </c>
      <c r="P1695" s="64" t="s">
        <v>2902</v>
      </c>
      <c r="Q1695" s="45" t="s">
        <v>922</v>
      </c>
      <c r="R1695" s="32" t="s">
        <v>254</v>
      </c>
      <c r="S1695" s="45" t="s">
        <v>89</v>
      </c>
      <c r="T1695" s="42" t="str">
        <f>VLOOKUP(Tabla1[[#This Row],[AREA]],Hoja1!A:B,2,FALSE)</f>
        <v>01. Alcaldía</v>
      </c>
      <c r="U1695" s="45" t="s">
        <v>294</v>
      </c>
      <c r="V1695" s="42" t="str">
        <f>VLOOKUP(Tabla1[[#This Row],[PROGRAMA]],Hoja1!A:B,2,FALSE)</f>
        <v>4331. Desarrollo empresarial</v>
      </c>
      <c r="W1695" s="45" t="s">
        <v>238</v>
      </c>
      <c r="X1695" s="45" t="s">
        <v>2926</v>
      </c>
    </row>
    <row r="1696" spans="1:24" x14ac:dyDescent="0.25">
      <c r="A1696" s="57">
        <v>220250014604</v>
      </c>
      <c r="B1696" s="58" t="s">
        <v>349</v>
      </c>
      <c r="C1696" s="59">
        <v>45776</v>
      </c>
      <c r="D1696" s="57">
        <v>22025002931</v>
      </c>
      <c r="E1696" s="58" t="s">
        <v>3065</v>
      </c>
      <c r="F1696" s="60">
        <v>15624.58</v>
      </c>
      <c r="G1696" s="58" t="s">
        <v>3066</v>
      </c>
      <c r="H1696" s="58" t="s">
        <v>3067</v>
      </c>
      <c r="I1696" s="61" t="s">
        <v>2901</v>
      </c>
      <c r="J1696" s="58" t="s">
        <v>356</v>
      </c>
      <c r="K1696" s="58" t="s">
        <v>356</v>
      </c>
      <c r="L1696" s="58" t="s">
        <v>367</v>
      </c>
      <c r="M1696" s="58" t="s">
        <v>458</v>
      </c>
      <c r="N1696" s="58" t="s">
        <v>429</v>
      </c>
      <c r="O1696" s="64" t="s">
        <v>2990</v>
      </c>
      <c r="P1696" s="64" t="s">
        <v>2902</v>
      </c>
      <c r="Q1696" s="45" t="s">
        <v>922</v>
      </c>
      <c r="R1696" s="32" t="s">
        <v>254</v>
      </c>
      <c r="S1696" s="45" t="s">
        <v>91</v>
      </c>
      <c r="T1696" s="42" t="str">
        <f>VLOOKUP(Tabla1[[#This Row],[AREA]],Hoja1!A:B,2,FALSE)</f>
        <v>02. Urbanismo y vivienda</v>
      </c>
      <c r="U1696" s="45" t="s">
        <v>220</v>
      </c>
      <c r="V1696" s="42" t="str">
        <f>VLOOKUP(Tabla1[[#This Row],[PROGRAMA]],Hoja1!A:B,2,FALSE)</f>
        <v>9332. Mantenimiento de edificios e instalaciones municipales</v>
      </c>
      <c r="W1696" s="45" t="s">
        <v>238</v>
      </c>
      <c r="X1696" s="45" t="s">
        <v>3053</v>
      </c>
    </row>
    <row r="1697" spans="1:24" x14ac:dyDescent="0.25">
      <c r="A1697" s="57">
        <v>220240022251</v>
      </c>
      <c r="B1697" s="58" t="s">
        <v>349</v>
      </c>
      <c r="C1697" s="59">
        <v>45777</v>
      </c>
      <c r="D1697" s="57">
        <v>22024003235</v>
      </c>
      <c r="E1697" s="58" t="s">
        <v>1169</v>
      </c>
      <c r="F1697" s="60">
        <v>15271.85</v>
      </c>
      <c r="G1697" s="58" t="s">
        <v>649</v>
      </c>
      <c r="H1697" s="58" t="s">
        <v>3068</v>
      </c>
      <c r="I1697" s="61" t="s">
        <v>2901</v>
      </c>
      <c r="J1697" s="58" t="s">
        <v>650</v>
      </c>
      <c r="K1697" s="58" t="s">
        <v>365</v>
      </c>
      <c r="L1697" s="58" t="s">
        <v>357</v>
      </c>
      <c r="M1697" s="58" t="s">
        <v>354</v>
      </c>
      <c r="N1697" s="58" t="s">
        <v>355</v>
      </c>
      <c r="O1697" s="64" t="s">
        <v>2942</v>
      </c>
      <c r="P1697" s="64" t="s">
        <v>2902</v>
      </c>
      <c r="Q1697" s="45" t="s">
        <v>926</v>
      </c>
      <c r="R1697" s="32" t="s">
        <v>255</v>
      </c>
      <c r="S1697" s="45" t="s">
        <v>96</v>
      </c>
      <c r="T1697" s="42" t="str">
        <f>VLOOKUP(Tabla1[[#This Row],[AREA]],Hoja1!A:B,2,FALSE)</f>
        <v>08. Tráfico y movilidad</v>
      </c>
      <c r="U1697" s="45" t="s">
        <v>140</v>
      </c>
      <c r="V1697" s="42" t="str">
        <f>VLOOKUP(Tabla1[[#This Row],[PROGRAMA]],Hoja1!A:B,2,FALSE)</f>
        <v>1532. Pavimentación vias públicas y otros servicios urbanísticos</v>
      </c>
      <c r="W1697" s="45" t="s">
        <v>244</v>
      </c>
      <c r="X1697" s="45" t="s">
        <v>2903</v>
      </c>
    </row>
    <row r="1698" spans="1:24" x14ac:dyDescent="0.25">
      <c r="A1698" s="57">
        <v>220240064645</v>
      </c>
      <c r="B1698" s="58" t="s">
        <v>349</v>
      </c>
      <c r="C1698" s="59">
        <v>45756</v>
      </c>
      <c r="D1698" s="57">
        <v>22024008433</v>
      </c>
      <c r="E1698" s="58" t="s">
        <v>1796</v>
      </c>
      <c r="F1698" s="60">
        <v>15000</v>
      </c>
      <c r="G1698" s="58" t="s">
        <v>3026</v>
      </c>
      <c r="H1698" s="58" t="s">
        <v>3027</v>
      </c>
      <c r="I1698" s="61" t="s">
        <v>2901</v>
      </c>
      <c r="J1698" s="58" t="s">
        <v>3028</v>
      </c>
      <c r="K1698" s="58" t="s">
        <v>3028</v>
      </c>
      <c r="L1698" s="58" t="s">
        <v>367</v>
      </c>
      <c r="M1698" s="58" t="s">
        <v>428</v>
      </c>
      <c r="N1698" s="58" t="s">
        <v>429</v>
      </c>
      <c r="O1698" s="64" t="s">
        <v>307</v>
      </c>
      <c r="P1698" s="64" t="s">
        <v>2902</v>
      </c>
      <c r="Q1698" s="45" t="s">
        <v>926</v>
      </c>
      <c r="R1698" s="32" t="s">
        <v>255</v>
      </c>
      <c r="S1698" s="45" t="s">
        <v>92</v>
      </c>
      <c r="T1698" s="42" t="str">
        <f>VLOOKUP(Tabla1[[#This Row],[AREA]],Hoja1!A:B,2,FALSE)</f>
        <v>03. Participación ciudadana y deportes</v>
      </c>
      <c r="U1698" s="45" t="s">
        <v>215</v>
      </c>
      <c r="V1698" s="42" t="str">
        <f>VLOOKUP(Tabla1[[#This Row],[PROGRAMA]],Hoja1!A:B,2,FALSE)</f>
        <v>9241. Participación ciudadana</v>
      </c>
      <c r="W1698" s="45" t="s">
        <v>246</v>
      </c>
      <c r="X1698" s="45" t="s">
        <v>3029</v>
      </c>
    </row>
    <row r="1699" spans="1:24" x14ac:dyDescent="0.25">
      <c r="A1699" s="57">
        <v>220240057946</v>
      </c>
      <c r="B1699" s="58" t="s">
        <v>349</v>
      </c>
      <c r="C1699" s="59">
        <v>45756</v>
      </c>
      <c r="D1699" s="57">
        <v>22024008727</v>
      </c>
      <c r="E1699" s="58" t="s">
        <v>1256</v>
      </c>
      <c r="F1699" s="60">
        <v>14570.82</v>
      </c>
      <c r="G1699" s="58" t="s">
        <v>3069</v>
      </c>
      <c r="H1699" s="58" t="s">
        <v>3070</v>
      </c>
      <c r="I1699" s="61" t="s">
        <v>2901</v>
      </c>
      <c r="J1699" s="58" t="s">
        <v>3071</v>
      </c>
      <c r="K1699" s="58" t="s">
        <v>3072</v>
      </c>
      <c r="L1699" s="58" t="s">
        <v>367</v>
      </c>
      <c r="M1699" s="58" t="s">
        <v>458</v>
      </c>
      <c r="N1699" s="58" t="s">
        <v>429</v>
      </c>
      <c r="O1699" s="64" t="s">
        <v>2990</v>
      </c>
      <c r="P1699" s="64" t="s">
        <v>2902</v>
      </c>
      <c r="Q1699" s="45" t="s">
        <v>926</v>
      </c>
      <c r="R1699" s="32" t="s">
        <v>255</v>
      </c>
      <c r="S1699" s="45" t="s">
        <v>291</v>
      </c>
      <c r="T1699" s="42" t="str">
        <f>VLOOKUP(Tabla1[[#This Row],[AREA]],Hoja1!A:B,2,FALSE)</f>
        <v>11. Salud pública y seguridad ciudadana</v>
      </c>
      <c r="U1699" s="45" t="s">
        <v>144</v>
      </c>
      <c r="V1699" s="42" t="str">
        <f>VLOOKUP(Tabla1[[#This Row],[PROGRAMA]],Hoja1!A:B,2,FALSE)</f>
        <v>1631. Limpieza viaria</v>
      </c>
      <c r="W1699" s="45" t="s">
        <v>246</v>
      </c>
      <c r="X1699" s="45" t="s">
        <v>2936</v>
      </c>
    </row>
    <row r="1700" spans="1:24" x14ac:dyDescent="0.25">
      <c r="A1700" s="57">
        <v>220250012173</v>
      </c>
      <c r="B1700" s="58" t="s">
        <v>349</v>
      </c>
      <c r="C1700" s="59">
        <v>45763</v>
      </c>
      <c r="D1700" s="57">
        <v>22025002729</v>
      </c>
      <c r="E1700" s="58" t="s">
        <v>3073</v>
      </c>
      <c r="F1700" s="60">
        <v>14520</v>
      </c>
      <c r="G1700" s="58" t="s">
        <v>973</v>
      </c>
      <c r="H1700" s="58" t="s">
        <v>3074</v>
      </c>
      <c r="I1700" s="61" t="s">
        <v>2901</v>
      </c>
      <c r="J1700" s="58" t="s">
        <v>356</v>
      </c>
      <c r="K1700" s="58" t="s">
        <v>356</v>
      </c>
      <c r="L1700" s="58" t="s">
        <v>357</v>
      </c>
      <c r="M1700" s="58" t="s">
        <v>458</v>
      </c>
      <c r="N1700" s="58" t="s">
        <v>429</v>
      </c>
      <c r="O1700" s="64" t="s">
        <v>2990</v>
      </c>
      <c r="P1700" s="64" t="s">
        <v>2902</v>
      </c>
      <c r="Q1700" s="45" t="s">
        <v>922</v>
      </c>
      <c r="R1700" s="32" t="s">
        <v>254</v>
      </c>
      <c r="S1700" s="45" t="s">
        <v>94</v>
      </c>
      <c r="T1700" s="42" t="str">
        <f>VLOOKUP(Tabla1[[#This Row],[AREA]],Hoja1!A:B,2,FALSE)</f>
        <v>06. Educación y cultura</v>
      </c>
      <c r="U1700" s="45" t="s">
        <v>172</v>
      </c>
      <c r="V1700" s="42" t="str">
        <f>VLOOKUP(Tabla1[[#This Row],[PROGRAMA]],Hoja1!A:B,2,FALSE)</f>
        <v>3261. Servicios complementarios de educación</v>
      </c>
      <c r="W1700" s="45" t="s">
        <v>238</v>
      </c>
      <c r="X1700" s="45" t="s">
        <v>3075</v>
      </c>
    </row>
    <row r="1701" spans="1:24" x14ac:dyDescent="0.25">
      <c r="A1701" s="57">
        <v>220250012395</v>
      </c>
      <c r="B1701" s="58" t="s">
        <v>349</v>
      </c>
      <c r="C1701" s="59">
        <v>45763</v>
      </c>
      <c r="D1701" s="57">
        <v>22025003251</v>
      </c>
      <c r="E1701" s="58" t="s">
        <v>1208</v>
      </c>
      <c r="F1701" s="60">
        <v>14036</v>
      </c>
      <c r="G1701" s="58" t="s">
        <v>3076</v>
      </c>
      <c r="H1701" s="58" t="s">
        <v>3077</v>
      </c>
      <c r="I1701" s="61" t="s">
        <v>2901</v>
      </c>
      <c r="J1701" s="58" t="s">
        <v>356</v>
      </c>
      <c r="K1701" s="58" t="s">
        <v>356</v>
      </c>
      <c r="L1701" s="58" t="s">
        <v>357</v>
      </c>
      <c r="M1701" s="58" t="s">
        <v>458</v>
      </c>
      <c r="N1701" s="58" t="s">
        <v>429</v>
      </c>
      <c r="O1701" s="64" t="s">
        <v>2990</v>
      </c>
      <c r="P1701" s="64" t="s">
        <v>2902</v>
      </c>
      <c r="Q1701" s="45" t="s">
        <v>922</v>
      </c>
      <c r="R1701" s="32" t="s">
        <v>254</v>
      </c>
      <c r="S1701" s="45" t="s">
        <v>89</v>
      </c>
      <c r="T1701" s="42" t="str">
        <f>VLOOKUP(Tabla1[[#This Row],[AREA]],Hoja1!A:B,2,FALSE)</f>
        <v>01. Alcaldía</v>
      </c>
      <c r="U1701" s="45" t="s">
        <v>294</v>
      </c>
      <c r="V1701" s="42" t="str">
        <f>VLOOKUP(Tabla1[[#This Row],[PROGRAMA]],Hoja1!A:B,2,FALSE)</f>
        <v>4331. Desarrollo empresarial</v>
      </c>
      <c r="W1701" s="45" t="s">
        <v>238</v>
      </c>
      <c r="X1701" s="45" t="s">
        <v>2926</v>
      </c>
    </row>
    <row r="1702" spans="1:24" x14ac:dyDescent="0.25">
      <c r="A1702" s="57">
        <v>220250011953</v>
      </c>
      <c r="B1702" s="58" t="s">
        <v>349</v>
      </c>
      <c r="C1702" s="59">
        <v>45761</v>
      </c>
      <c r="D1702" s="57">
        <v>22025001264</v>
      </c>
      <c r="E1702" s="58" t="s">
        <v>1325</v>
      </c>
      <c r="F1702" s="60">
        <v>13778.76</v>
      </c>
      <c r="G1702" s="58" t="s">
        <v>670</v>
      </c>
      <c r="H1702" s="58" t="s">
        <v>3078</v>
      </c>
      <c r="I1702" s="61" t="s">
        <v>2901</v>
      </c>
      <c r="J1702" s="58" t="s">
        <v>356</v>
      </c>
      <c r="K1702" s="58" t="s">
        <v>356</v>
      </c>
      <c r="L1702" s="58" t="s">
        <v>357</v>
      </c>
      <c r="M1702" s="58" t="s">
        <v>354</v>
      </c>
      <c r="N1702" s="58" t="s">
        <v>355</v>
      </c>
      <c r="O1702" s="64" t="s">
        <v>305</v>
      </c>
      <c r="P1702" s="64" t="s">
        <v>2902</v>
      </c>
      <c r="Q1702" s="45" t="s">
        <v>922</v>
      </c>
      <c r="R1702" s="32" t="s">
        <v>254</v>
      </c>
      <c r="S1702" s="45" t="s">
        <v>93</v>
      </c>
      <c r="T1702" s="42" t="str">
        <f>VLOOKUP(Tabla1[[#This Row],[AREA]],Hoja1!A:B,2,FALSE)</f>
        <v>04. Hacienda, personal y modernización administrativa</v>
      </c>
      <c r="U1702" s="45" t="s">
        <v>214</v>
      </c>
      <c r="V1702" s="42" t="str">
        <f>VLOOKUP(Tabla1[[#This Row],[PROGRAMA]],Hoja1!A:B,2,FALSE)</f>
        <v>9231. Información, registro y gestión del padrón</v>
      </c>
      <c r="W1702" s="45" t="s">
        <v>238</v>
      </c>
      <c r="X1702" s="45" t="s">
        <v>2926</v>
      </c>
    </row>
    <row r="1703" spans="1:24" x14ac:dyDescent="0.25">
      <c r="A1703" s="57">
        <v>220250014236</v>
      </c>
      <c r="B1703" s="58" t="s">
        <v>349</v>
      </c>
      <c r="C1703" s="59">
        <v>45772</v>
      </c>
      <c r="D1703" s="57">
        <v>22025003217</v>
      </c>
      <c r="E1703" s="58" t="s">
        <v>1662</v>
      </c>
      <c r="F1703" s="60">
        <v>13579.83</v>
      </c>
      <c r="G1703" s="58" t="s">
        <v>2998</v>
      </c>
      <c r="H1703" s="58" t="s">
        <v>3079</v>
      </c>
      <c r="I1703" s="61" t="s">
        <v>2901</v>
      </c>
      <c r="J1703" s="58" t="s">
        <v>352</v>
      </c>
      <c r="K1703" s="58" t="s">
        <v>352</v>
      </c>
      <c r="L1703" s="58" t="s">
        <v>367</v>
      </c>
      <c r="M1703" s="58" t="s">
        <v>458</v>
      </c>
      <c r="N1703" s="58" t="s">
        <v>429</v>
      </c>
      <c r="O1703" s="64" t="s">
        <v>2990</v>
      </c>
      <c r="P1703" s="64" t="s">
        <v>2902</v>
      </c>
      <c r="Q1703" s="45" t="s">
        <v>926</v>
      </c>
      <c r="R1703" s="32" t="s">
        <v>255</v>
      </c>
      <c r="S1703" s="45" t="s">
        <v>291</v>
      </c>
      <c r="T1703" s="42" t="str">
        <f>VLOOKUP(Tabla1[[#This Row],[AREA]],Hoja1!A:B,2,FALSE)</f>
        <v>11. Salud pública y seguridad ciudadana</v>
      </c>
      <c r="U1703" s="45" t="s">
        <v>135</v>
      </c>
      <c r="V1703" s="42" t="str">
        <f>VLOOKUP(Tabla1[[#This Row],[PROGRAMA]],Hoja1!A:B,2,FALSE)</f>
        <v>1361. Prevención y extinción de incencios</v>
      </c>
      <c r="W1703" s="45" t="s">
        <v>246</v>
      </c>
      <c r="X1703" s="45" t="s">
        <v>2936</v>
      </c>
    </row>
    <row r="1704" spans="1:24" x14ac:dyDescent="0.25">
      <c r="A1704" s="57">
        <v>220250012171</v>
      </c>
      <c r="B1704" s="58" t="s">
        <v>349</v>
      </c>
      <c r="C1704" s="59">
        <v>45763</v>
      </c>
      <c r="D1704" s="57">
        <v>22025002655</v>
      </c>
      <c r="E1704" s="58" t="s">
        <v>3080</v>
      </c>
      <c r="F1704" s="60">
        <v>13297.9</v>
      </c>
      <c r="G1704" s="58" t="s">
        <v>3081</v>
      </c>
      <c r="H1704" s="58" t="s">
        <v>3082</v>
      </c>
      <c r="I1704" s="61" t="s">
        <v>2901</v>
      </c>
      <c r="J1704" s="58" t="s">
        <v>427</v>
      </c>
      <c r="K1704" s="58" t="s">
        <v>427</v>
      </c>
      <c r="L1704" s="58" t="s">
        <v>357</v>
      </c>
      <c r="M1704" s="58" t="s">
        <v>458</v>
      </c>
      <c r="N1704" s="58" t="s">
        <v>429</v>
      </c>
      <c r="O1704" s="64" t="s">
        <v>2990</v>
      </c>
      <c r="P1704" s="64" t="s">
        <v>2902</v>
      </c>
      <c r="Q1704" s="45" t="s">
        <v>922</v>
      </c>
      <c r="R1704" s="32" t="s">
        <v>254</v>
      </c>
      <c r="S1704" s="45" t="s">
        <v>96</v>
      </c>
      <c r="T1704" s="42" t="str">
        <f>VLOOKUP(Tabla1[[#This Row],[AREA]],Hoja1!A:B,2,FALSE)</f>
        <v>08. Tráfico y movilidad</v>
      </c>
      <c r="U1704" s="45" t="s">
        <v>128</v>
      </c>
      <c r="V1704" s="42" t="str">
        <f>VLOOKUP(Tabla1[[#This Row],[PROGRAMA]],Hoja1!A:B,2,FALSE)</f>
        <v>1301. Dirección del área de tráfico y movilidad</v>
      </c>
      <c r="W1704" s="45" t="s">
        <v>238</v>
      </c>
      <c r="X1704" s="45" t="s">
        <v>2955</v>
      </c>
    </row>
    <row r="1705" spans="1:24" x14ac:dyDescent="0.25">
      <c r="A1705" s="57">
        <v>220250011163</v>
      </c>
      <c r="B1705" s="58" t="s">
        <v>349</v>
      </c>
      <c r="C1705" s="59">
        <v>45758</v>
      </c>
      <c r="D1705" s="57">
        <v>22025000907</v>
      </c>
      <c r="E1705" s="58" t="s">
        <v>1543</v>
      </c>
      <c r="F1705" s="60">
        <v>13048.79</v>
      </c>
      <c r="G1705" s="58" t="s">
        <v>3083</v>
      </c>
      <c r="H1705" s="58" t="s">
        <v>3084</v>
      </c>
      <c r="I1705" s="61" t="s">
        <v>2901</v>
      </c>
      <c r="J1705" s="58" t="s">
        <v>352</v>
      </c>
      <c r="K1705" s="58" t="s">
        <v>352</v>
      </c>
      <c r="L1705" s="58" t="s">
        <v>367</v>
      </c>
      <c r="M1705" s="58" t="s">
        <v>354</v>
      </c>
      <c r="N1705" s="58" t="s">
        <v>355</v>
      </c>
      <c r="O1705" s="64" t="s">
        <v>3085</v>
      </c>
      <c r="P1705" s="64" t="s">
        <v>2902</v>
      </c>
      <c r="Q1705" s="45" t="s">
        <v>922</v>
      </c>
      <c r="R1705" s="32" t="s">
        <v>254</v>
      </c>
      <c r="S1705" s="45" t="s">
        <v>89</v>
      </c>
      <c r="T1705" s="42" t="str">
        <f>VLOOKUP(Tabla1[[#This Row],[AREA]],Hoja1!A:B,2,FALSE)</f>
        <v>01. Alcaldía</v>
      </c>
      <c r="U1705" s="45" t="s">
        <v>208</v>
      </c>
      <c r="V1705" s="42" t="str">
        <f>VLOOKUP(Tabla1[[#This Row],[PROGRAMA]],Hoja1!A:B,2,FALSE)</f>
        <v>9203. Unidad de régimen interior</v>
      </c>
      <c r="W1705" s="45" t="s">
        <v>238</v>
      </c>
      <c r="X1705" s="45" t="s">
        <v>3023</v>
      </c>
    </row>
    <row r="1706" spans="1:24" x14ac:dyDescent="0.25">
      <c r="A1706" s="57">
        <v>220250008123</v>
      </c>
      <c r="B1706" s="58" t="s">
        <v>526</v>
      </c>
      <c r="C1706" s="59">
        <v>45748</v>
      </c>
      <c r="D1706" s="57">
        <v>22025002774</v>
      </c>
      <c r="E1706" s="58" t="s">
        <v>1169</v>
      </c>
      <c r="F1706" s="60">
        <v>12492.04</v>
      </c>
      <c r="G1706" s="58" t="s">
        <v>649</v>
      </c>
      <c r="H1706" s="58" t="s">
        <v>3086</v>
      </c>
      <c r="I1706" s="61" t="s">
        <v>2907</v>
      </c>
      <c r="J1706" s="58" t="s">
        <v>650</v>
      </c>
      <c r="K1706" s="58" t="s">
        <v>365</v>
      </c>
      <c r="L1706" s="58" t="s">
        <v>357</v>
      </c>
      <c r="M1706" s="58" t="s">
        <v>354</v>
      </c>
      <c r="N1706" s="58" t="s">
        <v>355</v>
      </c>
      <c r="O1706" s="64" t="s">
        <v>2942</v>
      </c>
      <c r="P1706" s="64" t="s">
        <v>2902</v>
      </c>
      <c r="Q1706" s="45" t="s">
        <v>926</v>
      </c>
      <c r="R1706" s="32" t="s">
        <v>255</v>
      </c>
      <c r="S1706" s="45" t="s">
        <v>96</v>
      </c>
      <c r="T1706" s="42" t="str">
        <f>VLOOKUP(Tabla1[[#This Row],[AREA]],Hoja1!A:B,2,FALSE)</f>
        <v>08. Tráfico y movilidad</v>
      </c>
      <c r="U1706" s="45" t="s">
        <v>140</v>
      </c>
      <c r="V1706" s="42" t="str">
        <f>VLOOKUP(Tabla1[[#This Row],[PROGRAMA]],Hoja1!A:B,2,FALSE)</f>
        <v>1532. Pavimentación vias públicas y otros servicios urbanísticos</v>
      </c>
      <c r="W1706" s="45" t="s">
        <v>244</v>
      </c>
      <c r="X1706" s="45" t="s">
        <v>2903</v>
      </c>
    </row>
    <row r="1707" spans="1:24" x14ac:dyDescent="0.25">
      <c r="A1707" s="57">
        <v>220250020276</v>
      </c>
      <c r="B1707" s="58" t="s">
        <v>349</v>
      </c>
      <c r="C1707" s="59">
        <v>45804</v>
      </c>
      <c r="D1707" s="57">
        <v>22024003163</v>
      </c>
      <c r="E1707" s="58" t="s">
        <v>1277</v>
      </c>
      <c r="F1707" s="60">
        <v>12229.23</v>
      </c>
      <c r="G1707" s="58" t="s">
        <v>328</v>
      </c>
      <c r="H1707" s="58" t="s">
        <v>764</v>
      </c>
      <c r="I1707" s="61" t="s">
        <v>2901</v>
      </c>
      <c r="J1707" s="58" t="s">
        <v>352</v>
      </c>
      <c r="K1707" s="58" t="s">
        <v>352</v>
      </c>
      <c r="L1707" s="58" t="s">
        <v>357</v>
      </c>
      <c r="M1707" s="58" t="s">
        <v>354</v>
      </c>
      <c r="N1707" s="58" t="s">
        <v>355</v>
      </c>
      <c r="O1707" s="64" t="s">
        <v>305</v>
      </c>
      <c r="P1707" s="64" t="s">
        <v>2902</v>
      </c>
      <c r="Q1707" s="45" t="s">
        <v>926</v>
      </c>
      <c r="R1707" s="32" t="s">
        <v>255</v>
      </c>
      <c r="S1707" s="45" t="s">
        <v>93</v>
      </c>
      <c r="T1707" s="42" t="str">
        <f>VLOOKUP(Tabla1[[#This Row],[AREA]],Hoja1!A:B,2,FALSE)</f>
        <v>04. Hacienda, personal y modernización administrativa</v>
      </c>
      <c r="U1707" s="45" t="s">
        <v>209</v>
      </c>
      <c r="V1707" s="42" t="str">
        <f>VLOOKUP(Tabla1[[#This Row],[PROGRAMA]],Hoja1!A:B,2,FALSE)</f>
        <v>9204. Tecnologías de la información y comunicación</v>
      </c>
      <c r="W1707" s="45" t="s">
        <v>250</v>
      </c>
      <c r="X1707" s="45" t="s">
        <v>2949</v>
      </c>
    </row>
    <row r="1708" spans="1:24" x14ac:dyDescent="0.25">
      <c r="A1708" s="57">
        <v>220250012399</v>
      </c>
      <c r="B1708" s="58" t="s">
        <v>349</v>
      </c>
      <c r="C1708" s="59">
        <v>45763</v>
      </c>
      <c r="D1708" s="57">
        <v>22025003372</v>
      </c>
      <c r="E1708" s="58" t="s">
        <v>1208</v>
      </c>
      <c r="F1708" s="60">
        <v>11737</v>
      </c>
      <c r="G1708" s="58" t="s">
        <v>3087</v>
      </c>
      <c r="H1708" s="58" t="s">
        <v>3088</v>
      </c>
      <c r="I1708" s="61" t="s">
        <v>2901</v>
      </c>
      <c r="J1708" s="58" t="s">
        <v>356</v>
      </c>
      <c r="K1708" s="58" t="s">
        <v>356</v>
      </c>
      <c r="L1708" s="58" t="s">
        <v>357</v>
      </c>
      <c r="M1708" s="58" t="s">
        <v>458</v>
      </c>
      <c r="N1708" s="58" t="s">
        <v>429</v>
      </c>
      <c r="O1708" s="64" t="s">
        <v>2990</v>
      </c>
      <c r="P1708" s="64" t="s">
        <v>2902</v>
      </c>
      <c r="Q1708" s="45" t="s">
        <v>922</v>
      </c>
      <c r="R1708" s="32" t="s">
        <v>254</v>
      </c>
      <c r="S1708" s="45" t="s">
        <v>89</v>
      </c>
      <c r="T1708" s="42" t="str">
        <f>VLOOKUP(Tabla1[[#This Row],[AREA]],Hoja1!A:B,2,FALSE)</f>
        <v>01. Alcaldía</v>
      </c>
      <c r="U1708" s="45" t="s">
        <v>294</v>
      </c>
      <c r="V1708" s="42" t="str">
        <f>VLOOKUP(Tabla1[[#This Row],[PROGRAMA]],Hoja1!A:B,2,FALSE)</f>
        <v>4331. Desarrollo empresarial</v>
      </c>
      <c r="W1708" s="45" t="s">
        <v>238</v>
      </c>
      <c r="X1708" s="45" t="s">
        <v>2926</v>
      </c>
    </row>
    <row r="1709" spans="1:24" x14ac:dyDescent="0.25">
      <c r="A1709" s="57">
        <v>220219000691</v>
      </c>
      <c r="B1709" s="58" t="s">
        <v>349</v>
      </c>
      <c r="C1709" s="59">
        <v>45756</v>
      </c>
      <c r="D1709" s="57">
        <v>22022002217</v>
      </c>
      <c r="E1709" s="58" t="s">
        <v>2957</v>
      </c>
      <c r="F1709" s="60">
        <v>11648.8</v>
      </c>
      <c r="G1709" s="58" t="s">
        <v>3089</v>
      </c>
      <c r="H1709" s="58" t="s">
        <v>3090</v>
      </c>
      <c r="I1709" s="61" t="s">
        <v>2901</v>
      </c>
      <c r="J1709" s="58" t="s">
        <v>356</v>
      </c>
      <c r="K1709" s="58" t="s">
        <v>356</v>
      </c>
      <c r="L1709" s="58" t="s">
        <v>357</v>
      </c>
      <c r="M1709" s="58" t="s">
        <v>354</v>
      </c>
      <c r="N1709" s="58" t="s">
        <v>355</v>
      </c>
      <c r="O1709" s="64" t="s">
        <v>2942</v>
      </c>
      <c r="P1709" s="64" t="s">
        <v>2902</v>
      </c>
      <c r="Q1709" s="45" t="s">
        <v>926</v>
      </c>
      <c r="R1709" s="32" t="s">
        <v>255</v>
      </c>
      <c r="S1709" s="45" t="s">
        <v>91</v>
      </c>
      <c r="T1709" s="42" t="str">
        <f>VLOOKUP(Tabla1[[#This Row],[AREA]],Hoja1!A:B,2,FALSE)</f>
        <v>02. Urbanismo y vivienda</v>
      </c>
      <c r="U1709" s="45" t="s">
        <v>138</v>
      </c>
      <c r="V1709" s="42" t="str">
        <f>VLOOKUP(Tabla1[[#This Row],[PROGRAMA]],Hoja1!A:B,2,FALSE)</f>
        <v>1511. Planficación y gestión del urbanismo</v>
      </c>
      <c r="W1709" s="45" t="s">
        <v>242</v>
      </c>
      <c r="X1709" s="45" t="s">
        <v>2923</v>
      </c>
    </row>
    <row r="1710" spans="1:24" x14ac:dyDescent="0.25">
      <c r="A1710" s="57">
        <v>220250010539</v>
      </c>
      <c r="B1710" s="58" t="s">
        <v>349</v>
      </c>
      <c r="C1710" s="59">
        <v>45756</v>
      </c>
      <c r="D1710" s="57">
        <v>22025000465</v>
      </c>
      <c r="E1710" s="58" t="s">
        <v>1594</v>
      </c>
      <c r="F1710" s="60">
        <v>11585.75</v>
      </c>
      <c r="G1710" s="58" t="s">
        <v>3051</v>
      </c>
      <c r="H1710" s="58" t="s">
        <v>3052</v>
      </c>
      <c r="I1710" s="61" t="s">
        <v>2901</v>
      </c>
      <c r="J1710" s="58" t="s">
        <v>625</v>
      </c>
      <c r="K1710" s="58" t="s">
        <v>625</v>
      </c>
      <c r="L1710" s="58" t="s">
        <v>367</v>
      </c>
      <c r="M1710" s="58" t="s">
        <v>354</v>
      </c>
      <c r="N1710" s="58" t="s">
        <v>355</v>
      </c>
      <c r="O1710" s="64" t="s">
        <v>305</v>
      </c>
      <c r="P1710" s="64" t="s">
        <v>2902</v>
      </c>
      <c r="Q1710" s="45" t="s">
        <v>922</v>
      </c>
      <c r="R1710" s="32" t="s">
        <v>254</v>
      </c>
      <c r="S1710" s="45" t="s">
        <v>291</v>
      </c>
      <c r="T1710" s="42" t="str">
        <f>VLOOKUP(Tabla1[[#This Row],[AREA]],Hoja1!A:B,2,FALSE)</f>
        <v>11. Salud pública y seguridad ciudadana</v>
      </c>
      <c r="U1710" s="45" t="s">
        <v>141</v>
      </c>
      <c r="V1710" s="42" t="str">
        <f>VLOOKUP(Tabla1[[#This Row],[PROGRAMA]],Hoja1!A:B,2,FALSE)</f>
        <v>1621. Recogida de residuos</v>
      </c>
      <c r="W1710" s="45" t="s">
        <v>238</v>
      </c>
      <c r="X1710" s="45" t="s">
        <v>3053</v>
      </c>
    </row>
    <row r="1711" spans="1:24" x14ac:dyDescent="0.25">
      <c r="A1711" s="57">
        <v>220250008128</v>
      </c>
      <c r="B1711" s="58" t="s">
        <v>526</v>
      </c>
      <c r="C1711" s="59">
        <v>45748</v>
      </c>
      <c r="D1711" s="57">
        <v>22025002777</v>
      </c>
      <c r="E1711" s="58" t="s">
        <v>1169</v>
      </c>
      <c r="F1711" s="60">
        <v>11183.79</v>
      </c>
      <c r="G1711" s="58" t="s">
        <v>48</v>
      </c>
      <c r="H1711" s="58" t="s">
        <v>3091</v>
      </c>
      <c r="I1711" s="61" t="s">
        <v>2907</v>
      </c>
      <c r="J1711" s="58" t="s">
        <v>455</v>
      </c>
      <c r="K1711" s="58" t="s">
        <v>356</v>
      </c>
      <c r="L1711" s="58" t="s">
        <v>357</v>
      </c>
      <c r="M1711" s="58" t="s">
        <v>354</v>
      </c>
      <c r="N1711" s="58" t="s">
        <v>355</v>
      </c>
      <c r="O1711" s="64" t="s">
        <v>2942</v>
      </c>
      <c r="P1711" s="64" t="s">
        <v>2902</v>
      </c>
      <c r="Q1711" s="45" t="s">
        <v>926</v>
      </c>
      <c r="R1711" s="32" t="s">
        <v>255</v>
      </c>
      <c r="S1711" s="45" t="s">
        <v>96</v>
      </c>
      <c r="T1711" s="42" t="str">
        <f>VLOOKUP(Tabla1[[#This Row],[AREA]],Hoja1!A:B,2,FALSE)</f>
        <v>08. Tráfico y movilidad</v>
      </c>
      <c r="U1711" s="45" t="s">
        <v>140</v>
      </c>
      <c r="V1711" s="42" t="str">
        <f>VLOOKUP(Tabla1[[#This Row],[PROGRAMA]],Hoja1!A:B,2,FALSE)</f>
        <v>1532. Pavimentación vias públicas y otros servicios urbanísticos</v>
      </c>
      <c r="W1711" s="45" t="s">
        <v>244</v>
      </c>
      <c r="X1711" s="45" t="s">
        <v>2903</v>
      </c>
    </row>
    <row r="1712" spans="1:24" x14ac:dyDescent="0.25">
      <c r="A1712" s="57">
        <v>220250009745</v>
      </c>
      <c r="B1712" s="58" t="s">
        <v>349</v>
      </c>
      <c r="C1712" s="59">
        <v>45750</v>
      </c>
      <c r="D1712" s="57">
        <v>22025003172</v>
      </c>
      <c r="E1712" s="58" t="s">
        <v>1417</v>
      </c>
      <c r="F1712" s="60">
        <v>10980.82</v>
      </c>
      <c r="G1712" s="58" t="s">
        <v>3092</v>
      </c>
      <c r="H1712" s="58" t="s">
        <v>3093</v>
      </c>
      <c r="I1712" s="61" t="s">
        <v>2901</v>
      </c>
      <c r="J1712" s="58" t="s">
        <v>552</v>
      </c>
      <c r="K1712" s="58" t="s">
        <v>352</v>
      </c>
      <c r="L1712" s="58" t="s">
        <v>357</v>
      </c>
      <c r="M1712" s="58" t="s">
        <v>354</v>
      </c>
      <c r="N1712" s="58" t="s">
        <v>355</v>
      </c>
      <c r="O1712" s="64" t="s">
        <v>305</v>
      </c>
      <c r="P1712" s="64" t="s">
        <v>2902</v>
      </c>
      <c r="Q1712" s="45" t="s">
        <v>922</v>
      </c>
      <c r="R1712" s="32" t="s">
        <v>254</v>
      </c>
      <c r="S1712" s="45" t="s">
        <v>291</v>
      </c>
      <c r="T1712" s="42" t="str">
        <f>VLOOKUP(Tabla1[[#This Row],[AREA]],Hoja1!A:B,2,FALSE)</f>
        <v>11. Salud pública y seguridad ciudadana</v>
      </c>
      <c r="U1712" s="45" t="s">
        <v>135</v>
      </c>
      <c r="V1712" s="42" t="str">
        <f>VLOOKUP(Tabla1[[#This Row],[PROGRAMA]],Hoja1!A:B,2,FALSE)</f>
        <v>1361. Prevención y extinción de incencios</v>
      </c>
      <c r="W1712" s="45" t="s">
        <v>236</v>
      </c>
      <c r="X1712" s="45" t="s">
        <v>2945</v>
      </c>
    </row>
    <row r="1713" spans="1:24" x14ac:dyDescent="0.25">
      <c r="A1713" s="57">
        <v>220239000637</v>
      </c>
      <c r="B1713" s="58" t="s">
        <v>349</v>
      </c>
      <c r="C1713" s="59">
        <v>45756</v>
      </c>
      <c r="D1713" s="57">
        <v>22024001488</v>
      </c>
      <c r="E1713" s="58" t="s">
        <v>1171</v>
      </c>
      <c r="F1713" s="60">
        <v>10788.66</v>
      </c>
      <c r="G1713" s="58" t="s">
        <v>48</v>
      </c>
      <c r="H1713" s="58" t="s">
        <v>3094</v>
      </c>
      <c r="I1713" s="61" t="s">
        <v>2901</v>
      </c>
      <c r="J1713" s="58" t="s">
        <v>455</v>
      </c>
      <c r="K1713" s="58" t="s">
        <v>356</v>
      </c>
      <c r="L1713" s="58" t="s">
        <v>357</v>
      </c>
      <c r="M1713" s="58" t="s">
        <v>354</v>
      </c>
      <c r="N1713" s="58" t="s">
        <v>355</v>
      </c>
      <c r="O1713" s="64" t="s">
        <v>2942</v>
      </c>
      <c r="P1713" s="64" t="s">
        <v>2902</v>
      </c>
      <c r="Q1713" s="45">
        <v>6</v>
      </c>
      <c r="R1713" s="32" t="s">
        <v>255</v>
      </c>
      <c r="S1713" s="45" t="s">
        <v>91</v>
      </c>
      <c r="T1713" s="42" t="str">
        <f>VLOOKUP(Tabla1[[#This Row],[AREA]],Hoja1!A:B,2,FALSE)</f>
        <v>02. Urbanismo y vivienda</v>
      </c>
      <c r="U1713" s="45">
        <v>9332</v>
      </c>
      <c r="V1713" s="42" t="str">
        <f>VLOOKUP(Tabla1[[#This Row],[PROGRAMA]],Hoja1!A:B,2,FALSE)</f>
        <v>9332. Mantenimiento de edificios e instalaciones municipales</v>
      </c>
      <c r="W1713" s="45">
        <v>63</v>
      </c>
      <c r="X1713" s="45">
        <v>632</v>
      </c>
    </row>
    <row r="1714" spans="1:24" x14ac:dyDescent="0.25">
      <c r="A1714" s="57">
        <v>220250010452</v>
      </c>
      <c r="B1714" s="58" t="s">
        <v>349</v>
      </c>
      <c r="C1714" s="59">
        <v>45755</v>
      </c>
      <c r="D1714" s="57">
        <v>22025003067</v>
      </c>
      <c r="E1714" s="58" t="s">
        <v>3095</v>
      </c>
      <c r="F1714" s="60">
        <v>10593.55</v>
      </c>
      <c r="G1714" s="58" t="s">
        <v>3096</v>
      </c>
      <c r="H1714" s="58" t="s">
        <v>3097</v>
      </c>
      <c r="I1714" s="61" t="s">
        <v>2901</v>
      </c>
      <c r="J1714" s="58" t="s">
        <v>513</v>
      </c>
      <c r="K1714" s="58" t="s">
        <v>356</v>
      </c>
      <c r="L1714" s="58" t="s">
        <v>367</v>
      </c>
      <c r="M1714" s="58" t="s">
        <v>458</v>
      </c>
      <c r="N1714" s="58" t="s">
        <v>429</v>
      </c>
      <c r="O1714" s="64" t="s">
        <v>2990</v>
      </c>
      <c r="P1714" s="64" t="s">
        <v>2902</v>
      </c>
      <c r="Q1714" s="45" t="s">
        <v>922</v>
      </c>
      <c r="R1714" s="32" t="s">
        <v>254</v>
      </c>
      <c r="S1714" s="45" t="s">
        <v>95</v>
      </c>
      <c r="T1714" s="42" t="str">
        <f>VLOOKUP(Tabla1[[#This Row],[AREA]],Hoja1!A:B,2,FALSE)</f>
        <v>07. Medio ambiente</v>
      </c>
      <c r="U1714" s="45" t="s">
        <v>149</v>
      </c>
      <c r="V1714" s="42" t="str">
        <f>VLOOKUP(Tabla1[[#This Row],[PROGRAMA]],Hoja1!A:B,2,FALSE)</f>
        <v>1711. Parques y jardines</v>
      </c>
      <c r="W1714" s="45" t="s">
        <v>234</v>
      </c>
      <c r="X1714" s="45" t="s">
        <v>3098</v>
      </c>
    </row>
    <row r="1715" spans="1:24" x14ac:dyDescent="0.25">
      <c r="A1715" s="57">
        <v>220250020277</v>
      </c>
      <c r="B1715" s="58" t="s">
        <v>349</v>
      </c>
      <c r="C1715" s="59">
        <v>45804</v>
      </c>
      <c r="D1715" s="57">
        <v>22024003170</v>
      </c>
      <c r="E1715" s="58" t="s">
        <v>1277</v>
      </c>
      <c r="F1715" s="60">
        <v>10336.52</v>
      </c>
      <c r="G1715" s="58" t="s">
        <v>471</v>
      </c>
      <c r="H1715" s="58" t="s">
        <v>794</v>
      </c>
      <c r="I1715" s="61" t="s">
        <v>2901</v>
      </c>
      <c r="J1715" s="58" t="s">
        <v>472</v>
      </c>
      <c r="K1715" s="58" t="s">
        <v>395</v>
      </c>
      <c r="L1715" s="58" t="s">
        <v>357</v>
      </c>
      <c r="M1715" s="58" t="s">
        <v>354</v>
      </c>
      <c r="N1715" s="58" t="s">
        <v>355</v>
      </c>
      <c r="O1715" s="64" t="s">
        <v>305</v>
      </c>
      <c r="P1715" s="64" t="s">
        <v>2902</v>
      </c>
      <c r="Q1715" s="45" t="s">
        <v>926</v>
      </c>
      <c r="R1715" s="32" t="s">
        <v>255</v>
      </c>
      <c r="S1715" s="45" t="s">
        <v>93</v>
      </c>
      <c r="T1715" s="42" t="str">
        <f>VLOOKUP(Tabla1[[#This Row],[AREA]],Hoja1!A:B,2,FALSE)</f>
        <v>04. Hacienda, personal y modernización administrativa</v>
      </c>
      <c r="U1715" s="45" t="s">
        <v>209</v>
      </c>
      <c r="V1715" s="42" t="str">
        <f>VLOOKUP(Tabla1[[#This Row],[PROGRAMA]],Hoja1!A:B,2,FALSE)</f>
        <v>9204. Tecnologías de la información y comunicación</v>
      </c>
      <c r="W1715" s="45" t="s">
        <v>250</v>
      </c>
      <c r="X1715" s="45" t="s">
        <v>2949</v>
      </c>
    </row>
    <row r="1716" spans="1:24" x14ac:dyDescent="0.25">
      <c r="A1716" s="57">
        <v>220240065331</v>
      </c>
      <c r="B1716" s="58" t="s">
        <v>349</v>
      </c>
      <c r="C1716" s="59">
        <v>45756</v>
      </c>
      <c r="D1716" s="57">
        <v>22024004971</v>
      </c>
      <c r="E1716" s="58" t="s">
        <v>3099</v>
      </c>
      <c r="F1716" s="60">
        <v>10291.049999999999</v>
      </c>
      <c r="G1716" s="58" t="s">
        <v>640</v>
      </c>
      <c r="H1716" s="58" t="s">
        <v>3100</v>
      </c>
      <c r="I1716" s="61" t="s">
        <v>2901</v>
      </c>
      <c r="J1716" s="58" t="s">
        <v>562</v>
      </c>
      <c r="K1716" s="58" t="s">
        <v>436</v>
      </c>
      <c r="L1716" s="58" t="s">
        <v>367</v>
      </c>
      <c r="M1716" s="58" t="s">
        <v>354</v>
      </c>
      <c r="N1716" s="58" t="s">
        <v>355</v>
      </c>
      <c r="O1716" s="64" t="s">
        <v>305</v>
      </c>
      <c r="P1716" s="64" t="s">
        <v>2902</v>
      </c>
      <c r="Q1716" s="45" t="s">
        <v>926</v>
      </c>
      <c r="R1716" s="32" t="s">
        <v>255</v>
      </c>
      <c r="S1716" s="45" t="s">
        <v>291</v>
      </c>
      <c r="T1716" s="42" t="str">
        <f>VLOOKUP(Tabla1[[#This Row],[AREA]],Hoja1!A:B,2,FALSE)</f>
        <v>11. Salud pública y seguridad ciudadana</v>
      </c>
      <c r="U1716" s="45" t="s">
        <v>141</v>
      </c>
      <c r="V1716" s="42" t="str">
        <f>VLOOKUP(Tabla1[[#This Row],[PROGRAMA]],Hoja1!A:B,2,FALSE)</f>
        <v>1621. Recogida de residuos</v>
      </c>
      <c r="W1716" s="45" t="s">
        <v>246</v>
      </c>
      <c r="X1716" s="45" t="s">
        <v>2936</v>
      </c>
    </row>
    <row r="1717" spans="1:24" x14ac:dyDescent="0.25">
      <c r="A1717" s="57">
        <v>220240017935</v>
      </c>
      <c r="B1717" s="58" t="s">
        <v>349</v>
      </c>
      <c r="C1717" s="59">
        <v>45756</v>
      </c>
      <c r="D1717" s="57">
        <v>22023003403</v>
      </c>
      <c r="E1717" s="58" t="s">
        <v>1171</v>
      </c>
      <c r="F1717" s="60">
        <v>10127.709999999999</v>
      </c>
      <c r="G1717" s="58" t="s">
        <v>270</v>
      </c>
      <c r="H1717" s="58" t="s">
        <v>3101</v>
      </c>
      <c r="I1717" s="61" t="s">
        <v>2901</v>
      </c>
      <c r="J1717" s="58" t="s">
        <v>356</v>
      </c>
      <c r="K1717" s="58" t="s">
        <v>356</v>
      </c>
      <c r="L1717" s="58" t="s">
        <v>357</v>
      </c>
      <c r="M1717" s="58" t="s">
        <v>354</v>
      </c>
      <c r="N1717" s="58" t="s">
        <v>355</v>
      </c>
      <c r="O1717" s="64" t="s">
        <v>305</v>
      </c>
      <c r="P1717" s="64" t="s">
        <v>2902</v>
      </c>
      <c r="Q1717" s="45">
        <v>6</v>
      </c>
      <c r="R1717" s="32" t="s">
        <v>255</v>
      </c>
      <c r="S1717" s="45" t="s">
        <v>91</v>
      </c>
      <c r="T1717" s="42" t="str">
        <f>VLOOKUP(Tabla1[[#This Row],[AREA]],Hoja1!A:B,2,FALSE)</f>
        <v>02. Urbanismo y vivienda</v>
      </c>
      <c r="U1717" s="45">
        <v>9332</v>
      </c>
      <c r="V1717" s="42" t="str">
        <f>VLOOKUP(Tabla1[[#This Row],[PROGRAMA]],Hoja1!A:B,2,FALSE)</f>
        <v>9332. Mantenimiento de edificios e instalaciones municipales</v>
      </c>
      <c r="W1717" s="45">
        <v>63</v>
      </c>
      <c r="X1717" s="45">
        <v>632</v>
      </c>
    </row>
    <row r="1718" spans="1:24" x14ac:dyDescent="0.25">
      <c r="A1718" s="57">
        <v>220250014742</v>
      </c>
      <c r="B1718" s="58" t="s">
        <v>349</v>
      </c>
      <c r="C1718" s="59">
        <v>45777</v>
      </c>
      <c r="D1718" s="57">
        <v>22025003228</v>
      </c>
      <c r="E1718" s="58" t="s">
        <v>1254</v>
      </c>
      <c r="F1718" s="60">
        <v>9795.7099999999991</v>
      </c>
      <c r="G1718" s="58" t="s">
        <v>1010</v>
      </c>
      <c r="H1718" s="58" t="s">
        <v>3102</v>
      </c>
      <c r="I1718" s="61" t="s">
        <v>2901</v>
      </c>
      <c r="J1718" s="58" t="s">
        <v>356</v>
      </c>
      <c r="K1718" s="58" t="s">
        <v>356</v>
      </c>
      <c r="L1718" s="58" t="s">
        <v>358</v>
      </c>
      <c r="M1718" s="58" t="s">
        <v>354</v>
      </c>
      <c r="N1718" s="58" t="s">
        <v>355</v>
      </c>
      <c r="O1718" s="64" t="s">
        <v>305</v>
      </c>
      <c r="P1718" s="64" t="s">
        <v>2902</v>
      </c>
      <c r="Q1718" s="45">
        <v>6</v>
      </c>
      <c r="R1718" s="32" t="s">
        <v>255</v>
      </c>
      <c r="S1718" s="45" t="s">
        <v>96</v>
      </c>
      <c r="T1718" s="42" t="str">
        <f>VLOOKUP(Tabla1[[#This Row],[AREA]],Hoja1!A:B,2,FALSE)</f>
        <v>08. Tráfico y movilidad</v>
      </c>
      <c r="U1718" s="45">
        <v>1532</v>
      </c>
      <c r="V1718" s="42" t="str">
        <f>VLOOKUP(Tabla1[[#This Row],[PROGRAMA]],Hoja1!A:B,2,FALSE)</f>
        <v>1532. Pavimentación vias públicas y otros servicios urbanísticos</v>
      </c>
      <c r="W1718" s="45">
        <v>61</v>
      </c>
      <c r="X1718" s="45">
        <v>619</v>
      </c>
    </row>
    <row r="1719" spans="1:24" x14ac:dyDescent="0.25">
      <c r="A1719" s="57">
        <v>220240057937</v>
      </c>
      <c r="B1719" s="58" t="s">
        <v>349</v>
      </c>
      <c r="C1719" s="59">
        <v>45756</v>
      </c>
      <c r="D1719" s="57">
        <v>22024008795</v>
      </c>
      <c r="E1719" s="58" t="s">
        <v>2970</v>
      </c>
      <c r="F1719" s="60">
        <v>9680</v>
      </c>
      <c r="G1719" s="58" t="s">
        <v>3103</v>
      </c>
      <c r="H1719" s="58" t="s">
        <v>3104</v>
      </c>
      <c r="I1719" s="61" t="s">
        <v>2901</v>
      </c>
      <c r="J1719" s="58" t="s">
        <v>3105</v>
      </c>
      <c r="K1719" s="58" t="s">
        <v>419</v>
      </c>
      <c r="L1719" s="58" t="s">
        <v>358</v>
      </c>
      <c r="M1719" s="58" t="s">
        <v>458</v>
      </c>
      <c r="N1719" s="58" t="s">
        <v>429</v>
      </c>
      <c r="O1719" s="64" t="s">
        <v>2990</v>
      </c>
      <c r="P1719" s="64" t="s">
        <v>2902</v>
      </c>
      <c r="Q1719" s="45" t="s">
        <v>926</v>
      </c>
      <c r="R1719" s="32" t="s">
        <v>255</v>
      </c>
      <c r="S1719" s="45" t="s">
        <v>92</v>
      </c>
      <c r="T1719" s="42" t="str">
        <f>VLOOKUP(Tabla1[[#This Row],[AREA]],Hoja1!A:B,2,FALSE)</f>
        <v>03. Participación ciudadana y deportes</v>
      </c>
      <c r="U1719" s="45" t="s">
        <v>215</v>
      </c>
      <c r="V1719" s="42" t="str">
        <f>VLOOKUP(Tabla1[[#This Row],[PROGRAMA]],Hoja1!A:B,2,FALSE)</f>
        <v>9241. Participación ciudadana</v>
      </c>
      <c r="W1719" s="45" t="s">
        <v>246</v>
      </c>
      <c r="X1719" s="45" t="s">
        <v>2936</v>
      </c>
    </row>
    <row r="1720" spans="1:24" x14ac:dyDescent="0.25">
      <c r="A1720" s="57">
        <v>220250021515</v>
      </c>
      <c r="B1720" s="58" t="s">
        <v>349</v>
      </c>
      <c r="C1720" s="59">
        <v>45807</v>
      </c>
      <c r="D1720" s="57">
        <v>22025004050</v>
      </c>
      <c r="E1720" s="58" t="s">
        <v>3106</v>
      </c>
      <c r="F1720" s="60">
        <v>9534.7999999999993</v>
      </c>
      <c r="G1720" s="58" t="s">
        <v>531</v>
      </c>
      <c r="H1720" s="58" t="s">
        <v>3107</v>
      </c>
      <c r="I1720" s="61" t="s">
        <v>2901</v>
      </c>
      <c r="J1720" s="58" t="s">
        <v>356</v>
      </c>
      <c r="K1720" s="58" t="s">
        <v>356</v>
      </c>
      <c r="L1720" s="58" t="s">
        <v>367</v>
      </c>
      <c r="M1720" s="58" t="s">
        <v>458</v>
      </c>
      <c r="N1720" s="58" t="s">
        <v>429</v>
      </c>
      <c r="O1720" s="64" t="s">
        <v>2990</v>
      </c>
      <c r="P1720" s="64" t="s">
        <v>2902</v>
      </c>
      <c r="Q1720" s="45" t="s">
        <v>926</v>
      </c>
      <c r="R1720" s="32" t="s">
        <v>255</v>
      </c>
      <c r="S1720" s="45" t="s">
        <v>291</v>
      </c>
      <c r="T1720" s="42" t="str">
        <f>VLOOKUP(Tabla1[[#This Row],[AREA]],Hoja1!A:B,2,FALSE)</f>
        <v>11. Salud pública y seguridad ciudadana</v>
      </c>
      <c r="U1720" s="45" t="s">
        <v>164</v>
      </c>
      <c r="V1720" s="42" t="str">
        <f>VLOOKUP(Tabla1[[#This Row],[PROGRAMA]],Hoja1!A:B,2,FALSE)</f>
        <v>3111. Protección de la salubridad pública</v>
      </c>
      <c r="W1720" s="45" t="s">
        <v>248</v>
      </c>
      <c r="X1720" s="45" t="s">
        <v>2967</v>
      </c>
    </row>
    <row r="1721" spans="1:24" x14ac:dyDescent="0.25">
      <c r="A1721" s="57">
        <v>220250020290</v>
      </c>
      <c r="B1721" s="58" t="s">
        <v>349</v>
      </c>
      <c r="C1721" s="59">
        <v>45805</v>
      </c>
      <c r="D1721" s="57">
        <v>22025004004</v>
      </c>
      <c r="E1721" s="58" t="s">
        <v>1682</v>
      </c>
      <c r="F1721" s="60">
        <v>9246.11</v>
      </c>
      <c r="G1721" s="58" t="s">
        <v>54</v>
      </c>
      <c r="H1721" s="58" t="s">
        <v>3108</v>
      </c>
      <c r="I1721" s="61" t="s">
        <v>2901</v>
      </c>
      <c r="J1721" s="58" t="s">
        <v>479</v>
      </c>
      <c r="K1721" s="58" t="s">
        <v>479</v>
      </c>
      <c r="L1721" s="58" t="s">
        <v>357</v>
      </c>
      <c r="M1721" s="58" t="s">
        <v>458</v>
      </c>
      <c r="N1721" s="58" t="s">
        <v>429</v>
      </c>
      <c r="O1721" s="64" t="s">
        <v>2990</v>
      </c>
      <c r="P1721" s="64" t="s">
        <v>2902</v>
      </c>
      <c r="Q1721" s="45" t="s">
        <v>922</v>
      </c>
      <c r="R1721" s="32" t="s">
        <v>254</v>
      </c>
      <c r="S1721" s="45" t="s">
        <v>97</v>
      </c>
      <c r="T1721" s="42" t="str">
        <f>VLOOKUP(Tabla1[[#This Row],[AREA]],Hoja1!A:B,2,FALSE)</f>
        <v>09. Turismo, eventos y marca ciudad</v>
      </c>
      <c r="U1721" s="45" t="s">
        <v>199</v>
      </c>
      <c r="V1721" s="42" t="str">
        <f>VLOOKUP(Tabla1[[#This Row],[PROGRAMA]],Hoja1!A:B,2,FALSE)</f>
        <v>4321. Turismo</v>
      </c>
      <c r="W1721" s="45" t="s">
        <v>236</v>
      </c>
      <c r="X1721" s="45" t="s">
        <v>2945</v>
      </c>
    </row>
    <row r="1722" spans="1:24" x14ac:dyDescent="0.25">
      <c r="A1722" s="57">
        <v>220240065325</v>
      </c>
      <c r="B1722" s="58" t="s">
        <v>349</v>
      </c>
      <c r="C1722" s="59">
        <v>45756</v>
      </c>
      <c r="D1722" s="57">
        <v>22024008696</v>
      </c>
      <c r="E1722" s="58" t="s">
        <v>3099</v>
      </c>
      <c r="F1722" s="60">
        <v>8838.4500000000007</v>
      </c>
      <c r="G1722" s="58" t="s">
        <v>43</v>
      </c>
      <c r="H1722" s="58" t="s">
        <v>3109</v>
      </c>
      <c r="I1722" s="61" t="s">
        <v>2901</v>
      </c>
      <c r="J1722" s="58" t="s">
        <v>624</v>
      </c>
      <c r="K1722" s="58" t="s">
        <v>352</v>
      </c>
      <c r="L1722" s="58" t="s">
        <v>367</v>
      </c>
      <c r="M1722" s="58" t="s">
        <v>354</v>
      </c>
      <c r="N1722" s="58" t="s">
        <v>355</v>
      </c>
      <c r="O1722" s="64" t="s">
        <v>2942</v>
      </c>
      <c r="P1722" s="64" t="s">
        <v>2902</v>
      </c>
      <c r="Q1722" s="45" t="s">
        <v>926</v>
      </c>
      <c r="R1722" s="32" t="s">
        <v>255</v>
      </c>
      <c r="S1722" s="45" t="s">
        <v>291</v>
      </c>
      <c r="T1722" s="42" t="str">
        <f>VLOOKUP(Tabla1[[#This Row],[AREA]],Hoja1!A:B,2,FALSE)</f>
        <v>11. Salud pública y seguridad ciudadana</v>
      </c>
      <c r="U1722" s="45" t="s">
        <v>141</v>
      </c>
      <c r="V1722" s="42" t="str">
        <f>VLOOKUP(Tabla1[[#This Row],[PROGRAMA]],Hoja1!A:B,2,FALSE)</f>
        <v>1621. Recogida de residuos</v>
      </c>
      <c r="W1722" s="45" t="s">
        <v>246</v>
      </c>
      <c r="X1722" s="45" t="s">
        <v>2936</v>
      </c>
    </row>
    <row r="1723" spans="1:24" x14ac:dyDescent="0.25">
      <c r="A1723" s="57">
        <v>220250015371</v>
      </c>
      <c r="B1723" s="58" t="s">
        <v>349</v>
      </c>
      <c r="C1723" s="59">
        <v>45783</v>
      </c>
      <c r="D1723" s="57">
        <v>22025003265</v>
      </c>
      <c r="E1723" s="58" t="s">
        <v>1254</v>
      </c>
      <c r="F1723" s="60">
        <v>8690.6200000000008</v>
      </c>
      <c r="G1723" s="58" t="s">
        <v>48</v>
      </c>
      <c r="H1723" s="58" t="s">
        <v>3110</v>
      </c>
      <c r="I1723" s="61" t="s">
        <v>2901</v>
      </c>
      <c r="J1723" s="58" t="s">
        <v>455</v>
      </c>
      <c r="K1723" s="58" t="s">
        <v>356</v>
      </c>
      <c r="L1723" s="58" t="s">
        <v>357</v>
      </c>
      <c r="M1723" s="58" t="s">
        <v>354</v>
      </c>
      <c r="N1723" s="58" t="s">
        <v>355</v>
      </c>
      <c r="O1723" s="64" t="s">
        <v>2942</v>
      </c>
      <c r="P1723" s="64" t="s">
        <v>2902</v>
      </c>
      <c r="Q1723" s="45">
        <v>6</v>
      </c>
      <c r="R1723" s="32" t="s">
        <v>255</v>
      </c>
      <c r="S1723" s="45" t="s">
        <v>96</v>
      </c>
      <c r="T1723" s="42" t="str">
        <f>VLOOKUP(Tabla1[[#This Row],[AREA]],Hoja1!A:B,2,FALSE)</f>
        <v>08. Tráfico y movilidad</v>
      </c>
      <c r="U1723" s="45">
        <v>1532</v>
      </c>
      <c r="V1723" s="42" t="str">
        <f>VLOOKUP(Tabla1[[#This Row],[PROGRAMA]],Hoja1!A:B,2,FALSE)</f>
        <v>1532. Pavimentación vias públicas y otros servicios urbanísticos</v>
      </c>
      <c r="W1723" s="45">
        <v>61</v>
      </c>
      <c r="X1723" s="45">
        <v>619</v>
      </c>
    </row>
    <row r="1724" spans="1:24" x14ac:dyDescent="0.25">
      <c r="A1724" s="57">
        <v>220250011164</v>
      </c>
      <c r="B1724" s="58" t="s">
        <v>349</v>
      </c>
      <c r="C1724" s="59">
        <v>45758</v>
      </c>
      <c r="D1724" s="57">
        <v>22025000908</v>
      </c>
      <c r="E1724" s="58" t="s">
        <v>1543</v>
      </c>
      <c r="F1724" s="60">
        <v>8570.7099999999991</v>
      </c>
      <c r="G1724" s="58" t="s">
        <v>3083</v>
      </c>
      <c r="H1724" s="58" t="s">
        <v>3111</v>
      </c>
      <c r="I1724" s="61" t="s">
        <v>2901</v>
      </c>
      <c r="J1724" s="58" t="s">
        <v>352</v>
      </c>
      <c r="K1724" s="58" t="s">
        <v>352</v>
      </c>
      <c r="L1724" s="58" t="s">
        <v>367</v>
      </c>
      <c r="M1724" s="58" t="s">
        <v>354</v>
      </c>
      <c r="N1724" s="58" t="s">
        <v>355</v>
      </c>
      <c r="O1724" s="64" t="s">
        <v>305</v>
      </c>
      <c r="P1724" s="64" t="s">
        <v>2902</v>
      </c>
      <c r="Q1724" s="45" t="s">
        <v>922</v>
      </c>
      <c r="R1724" s="32" t="s">
        <v>254</v>
      </c>
      <c r="S1724" s="45" t="s">
        <v>89</v>
      </c>
      <c r="T1724" s="42" t="str">
        <f>VLOOKUP(Tabla1[[#This Row],[AREA]],Hoja1!A:B,2,FALSE)</f>
        <v>01. Alcaldía</v>
      </c>
      <c r="U1724" s="45" t="s">
        <v>208</v>
      </c>
      <c r="V1724" s="42" t="str">
        <f>VLOOKUP(Tabla1[[#This Row],[PROGRAMA]],Hoja1!A:B,2,FALSE)</f>
        <v>9203. Unidad de régimen interior</v>
      </c>
      <c r="W1724" s="45" t="s">
        <v>238</v>
      </c>
      <c r="X1724" s="45" t="s">
        <v>3023</v>
      </c>
    </row>
    <row r="1725" spans="1:24" x14ac:dyDescent="0.25">
      <c r="A1725" s="57">
        <v>220250012001</v>
      </c>
      <c r="B1725" s="58" t="s">
        <v>349</v>
      </c>
      <c r="C1725" s="59">
        <v>45762</v>
      </c>
      <c r="D1725" s="57">
        <v>22025002952</v>
      </c>
      <c r="E1725" s="58" t="s">
        <v>1273</v>
      </c>
      <c r="F1725" s="60">
        <v>8409</v>
      </c>
      <c r="G1725" s="58" t="s">
        <v>399</v>
      </c>
      <c r="H1725" s="58" t="s">
        <v>3112</v>
      </c>
      <c r="I1725" s="61" t="s">
        <v>2901</v>
      </c>
      <c r="J1725" s="58" t="s">
        <v>356</v>
      </c>
      <c r="K1725" s="58" t="s">
        <v>356</v>
      </c>
      <c r="L1725" s="58" t="s">
        <v>357</v>
      </c>
      <c r="M1725" s="58" t="s">
        <v>458</v>
      </c>
      <c r="N1725" s="58" t="s">
        <v>429</v>
      </c>
      <c r="O1725" s="64" t="s">
        <v>2990</v>
      </c>
      <c r="P1725" s="64" t="s">
        <v>2902</v>
      </c>
      <c r="Q1725" s="45" t="s">
        <v>922</v>
      </c>
      <c r="R1725" s="32" t="s">
        <v>254</v>
      </c>
      <c r="S1725" s="45" t="s">
        <v>94</v>
      </c>
      <c r="T1725" s="42" t="str">
        <f>VLOOKUP(Tabla1[[#This Row],[AREA]],Hoja1!A:B,2,FALSE)</f>
        <v>06. Educación y cultura</v>
      </c>
      <c r="U1725" s="45" t="s">
        <v>176</v>
      </c>
      <c r="V1725" s="42" t="str">
        <f>VLOOKUP(Tabla1[[#This Row],[PROGRAMA]],Hoja1!A:B,2,FALSE)</f>
        <v>3321. Bibliotecas públicas</v>
      </c>
      <c r="W1725" s="45" t="s">
        <v>238</v>
      </c>
      <c r="X1725" s="45" t="s">
        <v>2926</v>
      </c>
    </row>
    <row r="1726" spans="1:24" x14ac:dyDescent="0.25">
      <c r="A1726" s="57">
        <v>220229000387</v>
      </c>
      <c r="B1726" s="58" t="s">
        <v>349</v>
      </c>
      <c r="C1726" s="59">
        <v>45756</v>
      </c>
      <c r="D1726" s="57">
        <v>22023000457</v>
      </c>
      <c r="E1726" s="58" t="s">
        <v>1180</v>
      </c>
      <c r="F1726" s="60">
        <v>8333.01</v>
      </c>
      <c r="G1726" s="58" t="s">
        <v>3089</v>
      </c>
      <c r="H1726" s="58" t="s">
        <v>3113</v>
      </c>
      <c r="I1726" s="61" t="s">
        <v>2901</v>
      </c>
      <c r="J1726" s="58" t="s">
        <v>356</v>
      </c>
      <c r="K1726" s="58" t="s">
        <v>356</v>
      </c>
      <c r="L1726" s="58" t="s">
        <v>357</v>
      </c>
      <c r="M1726" s="58" t="s">
        <v>354</v>
      </c>
      <c r="N1726" s="58" t="s">
        <v>355</v>
      </c>
      <c r="O1726" s="64" t="s">
        <v>2942</v>
      </c>
      <c r="P1726" s="64" t="s">
        <v>2902</v>
      </c>
      <c r="Q1726" s="45" t="s">
        <v>926</v>
      </c>
      <c r="R1726" s="32" t="s">
        <v>255</v>
      </c>
      <c r="S1726" s="45" t="s">
        <v>91</v>
      </c>
      <c r="T1726" s="42" t="str">
        <f>VLOOKUP(Tabla1[[#This Row],[AREA]],Hoja1!A:B,2,FALSE)</f>
        <v>02. Urbanismo y vivienda</v>
      </c>
      <c r="U1726" s="45" t="s">
        <v>138</v>
      </c>
      <c r="V1726" s="42" t="str">
        <f>VLOOKUP(Tabla1[[#This Row],[PROGRAMA]],Hoja1!A:B,2,FALSE)</f>
        <v>1511. Planficación y gestión del urbanismo</v>
      </c>
      <c r="W1726" s="45" t="s">
        <v>244</v>
      </c>
      <c r="X1726" s="45" t="s">
        <v>2903</v>
      </c>
    </row>
    <row r="1727" spans="1:24" x14ac:dyDescent="0.25">
      <c r="A1727" s="57">
        <v>220250015750</v>
      </c>
      <c r="B1727" s="58" t="s">
        <v>349</v>
      </c>
      <c r="C1727" s="59">
        <v>45784</v>
      </c>
      <c r="D1727" s="57">
        <v>22025003881</v>
      </c>
      <c r="E1727" s="58" t="s">
        <v>2285</v>
      </c>
      <c r="F1727" s="60">
        <v>8215.9</v>
      </c>
      <c r="G1727" s="58" t="s">
        <v>973</v>
      </c>
      <c r="H1727" s="58" t="s">
        <v>3114</v>
      </c>
      <c r="I1727" s="61" t="s">
        <v>2901</v>
      </c>
      <c r="J1727" s="58" t="s">
        <v>356</v>
      </c>
      <c r="K1727" s="58" t="s">
        <v>356</v>
      </c>
      <c r="L1727" s="58" t="s">
        <v>357</v>
      </c>
      <c r="M1727" s="58" t="s">
        <v>458</v>
      </c>
      <c r="N1727" s="58" t="s">
        <v>429</v>
      </c>
      <c r="O1727" s="64" t="s">
        <v>2990</v>
      </c>
      <c r="P1727" s="64" t="s">
        <v>2902</v>
      </c>
      <c r="Q1727" s="45" t="s">
        <v>922</v>
      </c>
      <c r="R1727" s="32" t="s">
        <v>254</v>
      </c>
      <c r="S1727" s="45" t="s">
        <v>291</v>
      </c>
      <c r="T1727" s="42" t="str">
        <f>VLOOKUP(Tabla1[[#This Row],[AREA]],Hoja1!A:B,2,FALSE)</f>
        <v>11. Salud pública y seguridad ciudadana</v>
      </c>
      <c r="U1727" s="45" t="s">
        <v>164</v>
      </c>
      <c r="V1727" s="42" t="str">
        <f>VLOOKUP(Tabla1[[#This Row],[PROGRAMA]],Hoja1!A:B,2,FALSE)</f>
        <v>3111. Protección de la salubridad pública</v>
      </c>
      <c r="W1727" s="45" t="s">
        <v>238</v>
      </c>
      <c r="X1727" s="45" t="s">
        <v>2955</v>
      </c>
    </row>
    <row r="1728" spans="1:24" x14ac:dyDescent="0.25">
      <c r="A1728" s="57">
        <v>220250019772</v>
      </c>
      <c r="B1728" s="58" t="s">
        <v>349</v>
      </c>
      <c r="C1728" s="59">
        <v>45804</v>
      </c>
      <c r="D1728" s="57">
        <v>22025001241</v>
      </c>
      <c r="E1728" s="58" t="s">
        <v>1317</v>
      </c>
      <c r="F1728" s="60">
        <v>8086.73</v>
      </c>
      <c r="G1728" s="58" t="s">
        <v>20</v>
      </c>
      <c r="H1728" s="58" t="s">
        <v>3115</v>
      </c>
      <c r="I1728" s="61" t="s">
        <v>2901</v>
      </c>
      <c r="J1728" s="58" t="s">
        <v>356</v>
      </c>
      <c r="K1728" s="58" t="s">
        <v>356</v>
      </c>
      <c r="L1728" s="58" t="s">
        <v>357</v>
      </c>
      <c r="M1728" s="58" t="s">
        <v>354</v>
      </c>
      <c r="N1728" s="58" t="s">
        <v>355</v>
      </c>
      <c r="O1728" s="64" t="s">
        <v>305</v>
      </c>
      <c r="P1728" s="64" t="s">
        <v>2902</v>
      </c>
      <c r="Q1728" s="45" t="s">
        <v>922</v>
      </c>
      <c r="R1728" s="32" t="s">
        <v>254</v>
      </c>
      <c r="S1728" s="45" t="s">
        <v>291</v>
      </c>
      <c r="T1728" s="42" t="str">
        <f>VLOOKUP(Tabla1[[#This Row],[AREA]],Hoja1!A:B,2,FALSE)</f>
        <v>11. Salud pública y seguridad ciudadana</v>
      </c>
      <c r="U1728" s="45" t="s">
        <v>129</v>
      </c>
      <c r="V1728" s="42" t="str">
        <f>VLOOKUP(Tabla1[[#This Row],[PROGRAMA]],Hoja1!A:B,2,FALSE)</f>
        <v>1321. Policía municipal</v>
      </c>
      <c r="W1728" s="45" t="s">
        <v>236</v>
      </c>
      <c r="X1728" s="45" t="s">
        <v>2945</v>
      </c>
    </row>
    <row r="1729" spans="1:24" x14ac:dyDescent="0.25">
      <c r="A1729" s="57">
        <v>220240063541</v>
      </c>
      <c r="B1729" s="58" t="s">
        <v>349</v>
      </c>
      <c r="C1729" s="59">
        <v>45756</v>
      </c>
      <c r="D1729" s="57">
        <v>22024006508</v>
      </c>
      <c r="E1729" s="58" t="s">
        <v>2964</v>
      </c>
      <c r="F1729" s="60">
        <v>8077.51</v>
      </c>
      <c r="G1729" s="58" t="s">
        <v>2965</v>
      </c>
      <c r="H1729" s="58" t="s">
        <v>2966</v>
      </c>
      <c r="I1729" s="61" t="s">
        <v>2901</v>
      </c>
      <c r="J1729" s="58" t="s">
        <v>625</v>
      </c>
      <c r="K1729" s="58" t="s">
        <v>625</v>
      </c>
      <c r="L1729" s="58" t="s">
        <v>358</v>
      </c>
      <c r="M1729" s="58" t="s">
        <v>354</v>
      </c>
      <c r="N1729" s="58" t="s">
        <v>355</v>
      </c>
      <c r="O1729" s="64" t="s">
        <v>305</v>
      </c>
      <c r="P1729" s="64" t="s">
        <v>2902</v>
      </c>
      <c r="Q1729" s="45" t="s">
        <v>926</v>
      </c>
      <c r="R1729" s="32" t="s">
        <v>255</v>
      </c>
      <c r="S1729" s="45" t="s">
        <v>92</v>
      </c>
      <c r="T1729" s="42" t="str">
        <f>VLOOKUP(Tabla1[[#This Row],[AREA]],Hoja1!A:B,2,FALSE)</f>
        <v>03. Participación ciudadana y deportes</v>
      </c>
      <c r="U1729" s="45" t="s">
        <v>215</v>
      </c>
      <c r="V1729" s="42" t="str">
        <f>VLOOKUP(Tabla1[[#This Row],[PROGRAMA]],Hoja1!A:B,2,FALSE)</f>
        <v>9241. Participación ciudadana</v>
      </c>
      <c r="W1729" s="45" t="s">
        <v>248</v>
      </c>
      <c r="X1729" s="45" t="s">
        <v>2967</v>
      </c>
    </row>
    <row r="1730" spans="1:24" x14ac:dyDescent="0.25">
      <c r="A1730" s="57">
        <v>220250015372</v>
      </c>
      <c r="B1730" s="58" t="s">
        <v>349</v>
      </c>
      <c r="C1730" s="59">
        <v>45783</v>
      </c>
      <c r="D1730" s="57">
        <v>22025003551</v>
      </c>
      <c r="E1730" s="58" t="s">
        <v>1254</v>
      </c>
      <c r="F1730" s="60">
        <v>8022.08</v>
      </c>
      <c r="G1730" s="58" t="s">
        <v>48</v>
      </c>
      <c r="H1730" s="58" t="s">
        <v>3116</v>
      </c>
      <c r="I1730" s="61" t="s">
        <v>2901</v>
      </c>
      <c r="J1730" s="58" t="s">
        <v>455</v>
      </c>
      <c r="K1730" s="58" t="s">
        <v>356</v>
      </c>
      <c r="L1730" s="58" t="s">
        <v>357</v>
      </c>
      <c r="M1730" s="58" t="s">
        <v>354</v>
      </c>
      <c r="N1730" s="58" t="s">
        <v>355</v>
      </c>
      <c r="O1730" s="64" t="s">
        <v>2942</v>
      </c>
      <c r="P1730" s="64" t="s">
        <v>2902</v>
      </c>
      <c r="Q1730" s="45">
        <v>6</v>
      </c>
      <c r="R1730" s="32" t="s">
        <v>255</v>
      </c>
      <c r="S1730" s="45" t="s">
        <v>96</v>
      </c>
      <c r="T1730" s="42" t="str">
        <f>VLOOKUP(Tabla1[[#This Row],[AREA]],Hoja1!A:B,2,FALSE)</f>
        <v>08. Tráfico y movilidad</v>
      </c>
      <c r="U1730" s="45">
        <v>1532</v>
      </c>
      <c r="V1730" s="42" t="str">
        <f>VLOOKUP(Tabla1[[#This Row],[PROGRAMA]],Hoja1!A:B,2,FALSE)</f>
        <v>1532. Pavimentación vias públicas y otros servicios urbanísticos</v>
      </c>
      <c r="W1730" s="45">
        <v>61</v>
      </c>
      <c r="X1730" s="45">
        <v>619</v>
      </c>
    </row>
    <row r="1731" spans="1:24" x14ac:dyDescent="0.25">
      <c r="A1731" s="57">
        <v>220250011183</v>
      </c>
      <c r="B1731" s="58" t="s">
        <v>495</v>
      </c>
      <c r="C1731" s="59">
        <v>45758</v>
      </c>
      <c r="D1731" s="57">
        <v>22025003038</v>
      </c>
      <c r="E1731" s="58" t="s">
        <v>2530</v>
      </c>
      <c r="F1731" s="60">
        <v>1102.67</v>
      </c>
      <c r="G1731" s="58" t="s">
        <v>1161</v>
      </c>
      <c r="H1731" s="58" t="s">
        <v>3117</v>
      </c>
      <c r="I1731" s="61" t="s">
        <v>2981</v>
      </c>
      <c r="J1731" s="58" t="s">
        <v>1162</v>
      </c>
      <c r="K1731" s="58" t="s">
        <v>427</v>
      </c>
      <c r="L1731" s="58" t="s">
        <v>367</v>
      </c>
      <c r="M1731" s="58" t="s">
        <v>458</v>
      </c>
      <c r="N1731" s="58" t="s">
        <v>355</v>
      </c>
      <c r="O1731" s="64" t="s">
        <v>2990</v>
      </c>
      <c r="P1731" s="64" t="s">
        <v>2902</v>
      </c>
      <c r="Q1731" s="45" t="s">
        <v>922</v>
      </c>
      <c r="R1731" s="32" t="s">
        <v>254</v>
      </c>
      <c r="S1731" s="45" t="s">
        <v>95</v>
      </c>
      <c r="T1731" s="42" t="str">
        <f>VLOOKUP(Tabla1[[#This Row],[AREA]],Hoja1!A:B,2,FALSE)</f>
        <v>07. Medio ambiente</v>
      </c>
      <c r="U1731" s="45" t="s">
        <v>151</v>
      </c>
      <c r="V1731" s="42" t="str">
        <f>VLOOKUP(Tabla1[[#This Row],[PROGRAMA]],Hoja1!A:B,2,FALSE)</f>
        <v>1721. Protección del medio ambiente</v>
      </c>
      <c r="W1731" s="45" t="s">
        <v>238</v>
      </c>
      <c r="X1731" s="45" t="s">
        <v>3118</v>
      </c>
    </row>
    <row r="1732" spans="1:24" x14ac:dyDescent="0.25">
      <c r="A1732" s="57">
        <v>220250010496</v>
      </c>
      <c r="B1732" s="58" t="s">
        <v>349</v>
      </c>
      <c r="C1732" s="59">
        <v>45756</v>
      </c>
      <c r="D1732" s="57">
        <v>22025000468</v>
      </c>
      <c r="E1732" s="58" t="s">
        <v>1692</v>
      </c>
      <c r="F1732" s="60">
        <v>7768.2</v>
      </c>
      <c r="G1732" s="58" t="s">
        <v>484</v>
      </c>
      <c r="H1732" s="58" t="s">
        <v>2396</v>
      </c>
      <c r="I1732" s="61" t="s">
        <v>2901</v>
      </c>
      <c r="J1732" s="58" t="s">
        <v>485</v>
      </c>
      <c r="K1732" s="58" t="s">
        <v>427</v>
      </c>
      <c r="L1732" s="58" t="s">
        <v>367</v>
      </c>
      <c r="M1732" s="58" t="s">
        <v>354</v>
      </c>
      <c r="N1732" s="58" t="s">
        <v>355</v>
      </c>
      <c r="O1732" s="64" t="s">
        <v>305</v>
      </c>
      <c r="P1732" s="64" t="s">
        <v>2902</v>
      </c>
      <c r="Q1732" s="45" t="s">
        <v>922</v>
      </c>
      <c r="R1732" s="32" t="s">
        <v>254</v>
      </c>
      <c r="S1732" s="45" t="s">
        <v>291</v>
      </c>
      <c r="T1732" s="42" t="str">
        <f>VLOOKUP(Tabla1[[#This Row],[AREA]],Hoja1!A:B,2,FALSE)</f>
        <v>11. Salud pública y seguridad ciudadana</v>
      </c>
      <c r="U1732" s="45" t="s">
        <v>144</v>
      </c>
      <c r="V1732" s="42" t="str">
        <f>VLOOKUP(Tabla1[[#This Row],[PROGRAMA]],Hoja1!A:B,2,FALSE)</f>
        <v>1631. Limpieza viaria</v>
      </c>
      <c r="W1732" s="45" t="s">
        <v>238</v>
      </c>
      <c r="X1732" s="45" t="s">
        <v>3053</v>
      </c>
    </row>
    <row r="1733" spans="1:24" x14ac:dyDescent="0.25">
      <c r="A1733" s="57">
        <v>220250017174</v>
      </c>
      <c r="B1733" s="58" t="s">
        <v>349</v>
      </c>
      <c r="C1733" s="59">
        <v>45791</v>
      </c>
      <c r="D1733" s="57">
        <v>22025003455</v>
      </c>
      <c r="E1733" s="58" t="s">
        <v>1714</v>
      </c>
      <c r="F1733" s="60">
        <v>7714.41</v>
      </c>
      <c r="G1733" s="58" t="s">
        <v>71</v>
      </c>
      <c r="H1733" s="58" t="s">
        <v>3119</v>
      </c>
      <c r="I1733" s="61" t="s">
        <v>2901</v>
      </c>
      <c r="J1733" s="58" t="s">
        <v>352</v>
      </c>
      <c r="K1733" s="58" t="s">
        <v>352</v>
      </c>
      <c r="L1733" s="58" t="s">
        <v>367</v>
      </c>
      <c r="M1733" s="58" t="s">
        <v>458</v>
      </c>
      <c r="N1733" s="58" t="s">
        <v>429</v>
      </c>
      <c r="O1733" s="64" t="s">
        <v>2990</v>
      </c>
      <c r="P1733" s="64" t="s">
        <v>2902</v>
      </c>
      <c r="Q1733" s="45" t="s">
        <v>922</v>
      </c>
      <c r="R1733" s="32" t="s">
        <v>254</v>
      </c>
      <c r="S1733" s="45" t="s">
        <v>89</v>
      </c>
      <c r="T1733" s="42" t="str">
        <f>VLOOKUP(Tabla1[[#This Row],[AREA]],Hoja1!A:B,2,FALSE)</f>
        <v>01. Alcaldía</v>
      </c>
      <c r="U1733" s="45" t="s">
        <v>211</v>
      </c>
      <c r="V1733" s="42" t="str">
        <f>VLOOKUP(Tabla1[[#This Row],[PROGRAMA]],Hoja1!A:B,2,FALSE)</f>
        <v>9206. Archivo municipal</v>
      </c>
      <c r="W1733" s="45" t="s">
        <v>238</v>
      </c>
      <c r="X1733" s="45" t="s">
        <v>3120</v>
      </c>
    </row>
    <row r="1734" spans="1:24" x14ac:dyDescent="0.25">
      <c r="A1734" s="57">
        <v>220240038459</v>
      </c>
      <c r="B1734" s="58" t="s">
        <v>349</v>
      </c>
      <c r="C1734" s="59">
        <v>45756</v>
      </c>
      <c r="D1734" s="57">
        <v>22024005884</v>
      </c>
      <c r="E1734" s="58" t="s">
        <v>1180</v>
      </c>
      <c r="F1734" s="60">
        <v>7702.02</v>
      </c>
      <c r="G1734" s="58" t="s">
        <v>3089</v>
      </c>
      <c r="H1734" s="58" t="s">
        <v>3121</v>
      </c>
      <c r="I1734" s="61" t="s">
        <v>2901</v>
      </c>
      <c r="J1734" s="58" t="s">
        <v>356</v>
      </c>
      <c r="K1734" s="58" t="s">
        <v>356</v>
      </c>
      <c r="L1734" s="58" t="s">
        <v>357</v>
      </c>
      <c r="M1734" s="58" t="s">
        <v>354</v>
      </c>
      <c r="N1734" s="58" t="s">
        <v>355</v>
      </c>
      <c r="O1734" s="64" t="s">
        <v>2942</v>
      </c>
      <c r="P1734" s="64" t="s">
        <v>2902</v>
      </c>
      <c r="Q1734" s="45" t="s">
        <v>926</v>
      </c>
      <c r="R1734" s="32" t="s">
        <v>255</v>
      </c>
      <c r="S1734" s="45" t="s">
        <v>91</v>
      </c>
      <c r="T1734" s="42" t="str">
        <f>VLOOKUP(Tabla1[[#This Row],[AREA]],Hoja1!A:B,2,FALSE)</f>
        <v>02. Urbanismo y vivienda</v>
      </c>
      <c r="U1734" s="45" t="s">
        <v>138</v>
      </c>
      <c r="V1734" s="42" t="str">
        <f>VLOOKUP(Tabla1[[#This Row],[PROGRAMA]],Hoja1!A:B,2,FALSE)</f>
        <v>1511. Planficación y gestión del urbanismo</v>
      </c>
      <c r="W1734" s="45" t="s">
        <v>244</v>
      </c>
      <c r="X1734" s="45" t="s">
        <v>2903</v>
      </c>
    </row>
    <row r="1735" spans="1:24" x14ac:dyDescent="0.25">
      <c r="A1735" s="57">
        <v>220250011184</v>
      </c>
      <c r="B1735" s="58" t="s">
        <v>495</v>
      </c>
      <c r="C1735" s="59">
        <v>45758</v>
      </c>
      <c r="D1735" s="57">
        <v>22025003039</v>
      </c>
      <c r="E1735" s="58" t="s">
        <v>2530</v>
      </c>
      <c r="F1735" s="60">
        <v>537.24</v>
      </c>
      <c r="G1735" s="58" t="s">
        <v>1161</v>
      </c>
      <c r="H1735" s="58" t="s">
        <v>3122</v>
      </c>
      <c r="I1735" s="61" t="s">
        <v>2981</v>
      </c>
      <c r="J1735" s="58" t="s">
        <v>1162</v>
      </c>
      <c r="K1735" s="58" t="s">
        <v>427</v>
      </c>
      <c r="L1735" s="58" t="s">
        <v>367</v>
      </c>
      <c r="M1735" s="58" t="s">
        <v>458</v>
      </c>
      <c r="N1735" s="58" t="s">
        <v>355</v>
      </c>
      <c r="O1735" s="64" t="s">
        <v>2990</v>
      </c>
      <c r="P1735" s="64" t="s">
        <v>2902</v>
      </c>
      <c r="Q1735" s="45" t="s">
        <v>922</v>
      </c>
      <c r="R1735" s="32" t="s">
        <v>254</v>
      </c>
      <c r="S1735" s="45" t="s">
        <v>95</v>
      </c>
      <c r="T1735" s="42" t="str">
        <f>VLOOKUP(Tabla1[[#This Row],[AREA]],Hoja1!A:B,2,FALSE)</f>
        <v>07. Medio ambiente</v>
      </c>
      <c r="U1735" s="45" t="s">
        <v>151</v>
      </c>
      <c r="V1735" s="42" t="str">
        <f>VLOOKUP(Tabla1[[#This Row],[PROGRAMA]],Hoja1!A:B,2,FALSE)</f>
        <v>1721. Protección del medio ambiente</v>
      </c>
      <c r="W1735" s="45" t="s">
        <v>238</v>
      </c>
      <c r="X1735" s="45" t="s">
        <v>3118</v>
      </c>
    </row>
    <row r="1736" spans="1:24" x14ac:dyDescent="0.25">
      <c r="A1736" s="57">
        <v>220230000066</v>
      </c>
      <c r="B1736" s="58" t="s">
        <v>349</v>
      </c>
      <c r="C1736" s="59">
        <v>45756</v>
      </c>
      <c r="D1736" s="57">
        <v>22023000567</v>
      </c>
      <c r="E1736" s="58" t="s">
        <v>2957</v>
      </c>
      <c r="F1736" s="60">
        <v>7211.57</v>
      </c>
      <c r="G1736" s="58" t="s">
        <v>340</v>
      </c>
      <c r="H1736" s="58" t="s">
        <v>3123</v>
      </c>
      <c r="I1736" s="61" t="s">
        <v>2901</v>
      </c>
      <c r="J1736" s="58" t="s">
        <v>452</v>
      </c>
      <c r="K1736" s="58" t="s">
        <v>452</v>
      </c>
      <c r="L1736" s="58" t="s">
        <v>357</v>
      </c>
      <c r="M1736" s="58" t="s">
        <v>354</v>
      </c>
      <c r="N1736" s="58" t="s">
        <v>355</v>
      </c>
      <c r="O1736" s="64" t="s">
        <v>2942</v>
      </c>
      <c r="P1736" s="64" t="s">
        <v>2902</v>
      </c>
      <c r="Q1736" s="45" t="s">
        <v>926</v>
      </c>
      <c r="R1736" s="32" t="s">
        <v>255</v>
      </c>
      <c r="S1736" s="45" t="s">
        <v>91</v>
      </c>
      <c r="T1736" s="42" t="str">
        <f>VLOOKUP(Tabla1[[#This Row],[AREA]],Hoja1!A:B,2,FALSE)</f>
        <v>02. Urbanismo y vivienda</v>
      </c>
      <c r="U1736" s="45" t="s">
        <v>138</v>
      </c>
      <c r="V1736" s="42" t="str">
        <f>VLOOKUP(Tabla1[[#This Row],[PROGRAMA]],Hoja1!A:B,2,FALSE)</f>
        <v>1511. Planficación y gestión del urbanismo</v>
      </c>
      <c r="W1736" s="45" t="s">
        <v>242</v>
      </c>
      <c r="X1736" s="45" t="s">
        <v>2923</v>
      </c>
    </row>
    <row r="1737" spans="1:24" x14ac:dyDescent="0.25">
      <c r="A1737" s="57">
        <v>220250015366</v>
      </c>
      <c r="B1737" s="58" t="s">
        <v>526</v>
      </c>
      <c r="C1737" s="59">
        <v>45783</v>
      </c>
      <c r="D1737" s="57">
        <v>22025001079</v>
      </c>
      <c r="E1737" s="58" t="s">
        <v>1303</v>
      </c>
      <c r="F1737" s="60">
        <v>7202.69</v>
      </c>
      <c r="G1737" s="58" t="s">
        <v>564</v>
      </c>
      <c r="H1737" s="58" t="s">
        <v>3124</v>
      </c>
      <c r="I1737" s="61" t="s">
        <v>2907</v>
      </c>
      <c r="J1737" s="58" t="s">
        <v>356</v>
      </c>
      <c r="K1737" s="58" t="s">
        <v>356</v>
      </c>
      <c r="L1737" s="58" t="s">
        <v>367</v>
      </c>
      <c r="M1737" s="58" t="s">
        <v>354</v>
      </c>
      <c r="N1737" s="58" t="s">
        <v>355</v>
      </c>
      <c r="O1737" s="64" t="s">
        <v>2942</v>
      </c>
      <c r="P1737" s="64" t="s">
        <v>2902</v>
      </c>
      <c r="Q1737" s="45" t="s">
        <v>922</v>
      </c>
      <c r="R1737" s="32" t="s">
        <v>254</v>
      </c>
      <c r="S1737" s="45" t="s">
        <v>94</v>
      </c>
      <c r="T1737" s="42" t="str">
        <f>VLOOKUP(Tabla1[[#This Row],[AREA]],Hoja1!A:B,2,FALSE)</f>
        <v>06. Educación y cultura</v>
      </c>
      <c r="U1737" s="45" t="s">
        <v>170</v>
      </c>
      <c r="V1737" s="42" t="str">
        <f>VLOOKUP(Tabla1[[#This Row],[PROGRAMA]],Hoja1!A:B,2,FALSE)</f>
        <v>3232. Conservación y mantenimiento centros educación infantil y primaria</v>
      </c>
      <c r="W1737" s="45" t="s">
        <v>236</v>
      </c>
      <c r="X1737" s="45" t="s">
        <v>3048</v>
      </c>
    </row>
    <row r="1738" spans="1:24" x14ac:dyDescent="0.25">
      <c r="A1738" s="57">
        <v>220250019423</v>
      </c>
      <c r="B1738" s="58" t="s">
        <v>349</v>
      </c>
      <c r="C1738" s="59">
        <v>45803</v>
      </c>
      <c r="D1738" s="57">
        <v>22025004280</v>
      </c>
      <c r="E1738" s="58" t="s">
        <v>1208</v>
      </c>
      <c r="F1738" s="60">
        <v>7163.2</v>
      </c>
      <c r="G1738" s="58" t="s">
        <v>3125</v>
      </c>
      <c r="H1738" s="58" t="s">
        <v>3126</v>
      </c>
      <c r="I1738" s="61" t="s">
        <v>2901</v>
      </c>
      <c r="J1738" s="58" t="s">
        <v>462</v>
      </c>
      <c r="K1738" s="58" t="s">
        <v>356</v>
      </c>
      <c r="L1738" s="58" t="s">
        <v>357</v>
      </c>
      <c r="M1738" s="58" t="s">
        <v>458</v>
      </c>
      <c r="N1738" s="58" t="s">
        <v>429</v>
      </c>
      <c r="O1738" s="64" t="s">
        <v>2990</v>
      </c>
      <c r="P1738" s="64" t="s">
        <v>2902</v>
      </c>
      <c r="Q1738" s="45" t="s">
        <v>922</v>
      </c>
      <c r="R1738" s="32" t="s">
        <v>254</v>
      </c>
      <c r="S1738" s="45" t="s">
        <v>89</v>
      </c>
      <c r="T1738" s="42" t="str">
        <f>VLOOKUP(Tabla1[[#This Row],[AREA]],Hoja1!A:B,2,FALSE)</f>
        <v>01. Alcaldía</v>
      </c>
      <c r="U1738" s="45" t="s">
        <v>294</v>
      </c>
      <c r="V1738" s="42" t="str">
        <f>VLOOKUP(Tabla1[[#This Row],[PROGRAMA]],Hoja1!A:B,2,FALSE)</f>
        <v>4331. Desarrollo empresarial</v>
      </c>
      <c r="W1738" s="45" t="s">
        <v>238</v>
      </c>
      <c r="X1738" s="45" t="s">
        <v>2926</v>
      </c>
    </row>
    <row r="1739" spans="1:24" x14ac:dyDescent="0.25">
      <c r="A1739" s="57">
        <v>220229000062</v>
      </c>
      <c r="B1739" s="58" t="s">
        <v>349</v>
      </c>
      <c r="C1739" s="59">
        <v>45804</v>
      </c>
      <c r="D1739" s="57">
        <v>22024003803</v>
      </c>
      <c r="E1739" s="58" t="s">
        <v>1277</v>
      </c>
      <c r="F1739" s="60">
        <v>7143.1</v>
      </c>
      <c r="G1739" s="58" t="s">
        <v>394</v>
      </c>
      <c r="H1739" s="58" t="s">
        <v>3127</v>
      </c>
      <c r="I1739" s="61" t="s">
        <v>2901</v>
      </c>
      <c r="J1739" s="58" t="s">
        <v>395</v>
      </c>
      <c r="K1739" s="58" t="s">
        <v>395</v>
      </c>
      <c r="L1739" s="58" t="s">
        <v>357</v>
      </c>
      <c r="M1739" s="58" t="s">
        <v>354</v>
      </c>
      <c r="N1739" s="58" t="s">
        <v>355</v>
      </c>
      <c r="O1739" s="64" t="s">
        <v>305</v>
      </c>
      <c r="P1739" s="64" t="s">
        <v>2902</v>
      </c>
      <c r="Q1739" s="45" t="s">
        <v>926</v>
      </c>
      <c r="R1739" s="32" t="s">
        <v>255</v>
      </c>
      <c r="S1739" s="45" t="s">
        <v>93</v>
      </c>
      <c r="T1739" s="42" t="str">
        <f>VLOOKUP(Tabla1[[#This Row],[AREA]],Hoja1!A:B,2,FALSE)</f>
        <v>04. Hacienda, personal y modernización administrativa</v>
      </c>
      <c r="U1739" s="45" t="s">
        <v>209</v>
      </c>
      <c r="V1739" s="42" t="str">
        <f>VLOOKUP(Tabla1[[#This Row],[PROGRAMA]],Hoja1!A:B,2,FALSE)</f>
        <v>9204. Tecnologías de la información y comunicación</v>
      </c>
      <c r="W1739" s="45" t="s">
        <v>250</v>
      </c>
      <c r="X1739" s="45" t="s">
        <v>2949</v>
      </c>
    </row>
    <row r="1740" spans="1:24" x14ac:dyDescent="0.25">
      <c r="A1740" s="57">
        <v>220250009910</v>
      </c>
      <c r="B1740" s="58" t="s">
        <v>349</v>
      </c>
      <c r="C1740" s="59">
        <v>45751</v>
      </c>
      <c r="D1740" s="57">
        <v>22025002644</v>
      </c>
      <c r="E1740" s="58" t="s">
        <v>1215</v>
      </c>
      <c r="F1740" s="60">
        <v>7139</v>
      </c>
      <c r="G1740" s="58" t="s">
        <v>24</v>
      </c>
      <c r="H1740" s="58" t="s">
        <v>3128</v>
      </c>
      <c r="I1740" s="61" t="s">
        <v>2901</v>
      </c>
      <c r="J1740" s="58" t="s">
        <v>356</v>
      </c>
      <c r="K1740" s="58" t="s">
        <v>356</v>
      </c>
      <c r="L1740" s="58" t="s">
        <v>357</v>
      </c>
      <c r="M1740" s="58" t="s">
        <v>458</v>
      </c>
      <c r="N1740" s="58" t="s">
        <v>429</v>
      </c>
      <c r="O1740" s="64" t="s">
        <v>2990</v>
      </c>
      <c r="P1740" s="64" t="s">
        <v>2902</v>
      </c>
      <c r="Q1740" s="45" t="s">
        <v>922</v>
      </c>
      <c r="R1740" s="32" t="s">
        <v>254</v>
      </c>
      <c r="S1740" s="45" t="s">
        <v>98</v>
      </c>
      <c r="T1740" s="42" t="str">
        <f>VLOOKUP(Tabla1[[#This Row],[AREA]],Hoja1!A:B,2,FALSE)</f>
        <v>10. Personas mayores, familia y servicios sociales</v>
      </c>
      <c r="U1740" s="45" t="s">
        <v>159</v>
      </c>
      <c r="V1740" s="42" t="str">
        <f>VLOOKUP(Tabla1[[#This Row],[PROGRAMA]],Hoja1!A:B,2,FALSE)</f>
        <v>2315. Políticas de Igualdad e infancia</v>
      </c>
      <c r="W1740" s="45" t="s">
        <v>238</v>
      </c>
      <c r="X1740" s="45" t="s">
        <v>3045</v>
      </c>
    </row>
    <row r="1741" spans="1:24" x14ac:dyDescent="0.25">
      <c r="A1741" s="57">
        <v>220250017736</v>
      </c>
      <c r="B1741" s="58" t="s">
        <v>495</v>
      </c>
      <c r="C1741" s="59">
        <v>45796</v>
      </c>
      <c r="D1741" s="57">
        <v>22025004109</v>
      </c>
      <c r="E1741" s="58" t="s">
        <v>1498</v>
      </c>
      <c r="F1741" s="60">
        <v>7138.19</v>
      </c>
      <c r="G1741" s="58" t="s">
        <v>640</v>
      </c>
      <c r="H1741" s="58" t="s">
        <v>3129</v>
      </c>
      <c r="I1741" s="61" t="s">
        <v>2981</v>
      </c>
      <c r="J1741" s="58" t="s">
        <v>562</v>
      </c>
      <c r="K1741" s="58" t="s">
        <v>436</v>
      </c>
      <c r="L1741" s="58" t="s">
        <v>367</v>
      </c>
      <c r="M1741" s="58" t="s">
        <v>458</v>
      </c>
      <c r="N1741" s="58" t="s">
        <v>429</v>
      </c>
      <c r="O1741" s="64" t="s">
        <v>2990</v>
      </c>
      <c r="P1741" s="64" t="s">
        <v>2902</v>
      </c>
      <c r="Q1741" s="45" t="s">
        <v>922</v>
      </c>
      <c r="R1741" s="32" t="s">
        <v>254</v>
      </c>
      <c r="S1741" s="45" t="s">
        <v>291</v>
      </c>
      <c r="T1741" s="42" t="str">
        <f>VLOOKUP(Tabla1[[#This Row],[AREA]],Hoja1!A:B,2,FALSE)</f>
        <v>11. Salud pública y seguridad ciudadana</v>
      </c>
      <c r="U1741" s="45" t="s">
        <v>141</v>
      </c>
      <c r="V1741" s="42" t="str">
        <f>VLOOKUP(Tabla1[[#This Row],[PROGRAMA]],Hoja1!A:B,2,FALSE)</f>
        <v>1621. Recogida de residuos</v>
      </c>
      <c r="W1741" s="45" t="s">
        <v>238</v>
      </c>
      <c r="X1741" s="45" t="s">
        <v>3118</v>
      </c>
    </row>
    <row r="1742" spans="1:24" x14ac:dyDescent="0.25">
      <c r="A1742" s="57">
        <v>220250021223</v>
      </c>
      <c r="B1742" s="58" t="s">
        <v>349</v>
      </c>
      <c r="C1742" s="59">
        <v>45806</v>
      </c>
      <c r="D1742" s="57">
        <v>22025004195</v>
      </c>
      <c r="E1742" s="58" t="s">
        <v>1317</v>
      </c>
      <c r="F1742" s="60">
        <v>7108.75</v>
      </c>
      <c r="G1742" s="58" t="s">
        <v>3130</v>
      </c>
      <c r="H1742" s="58" t="s">
        <v>3131</v>
      </c>
      <c r="I1742" s="61" t="s">
        <v>2901</v>
      </c>
      <c r="J1742" s="58" t="s">
        <v>3132</v>
      </c>
      <c r="K1742" s="58" t="s">
        <v>352</v>
      </c>
      <c r="L1742" s="58" t="s">
        <v>357</v>
      </c>
      <c r="M1742" s="58" t="s">
        <v>458</v>
      </c>
      <c r="N1742" s="58" t="s">
        <v>429</v>
      </c>
      <c r="O1742" s="64" t="s">
        <v>2990</v>
      </c>
      <c r="P1742" s="64" t="s">
        <v>2902</v>
      </c>
      <c r="Q1742" s="45" t="s">
        <v>922</v>
      </c>
      <c r="R1742" s="32" t="s">
        <v>254</v>
      </c>
      <c r="S1742" s="45" t="s">
        <v>291</v>
      </c>
      <c r="T1742" s="42" t="str">
        <f>VLOOKUP(Tabla1[[#This Row],[AREA]],Hoja1!A:B,2,FALSE)</f>
        <v>11. Salud pública y seguridad ciudadana</v>
      </c>
      <c r="U1742" s="45" t="s">
        <v>129</v>
      </c>
      <c r="V1742" s="42" t="str">
        <f>VLOOKUP(Tabla1[[#This Row],[PROGRAMA]],Hoja1!A:B,2,FALSE)</f>
        <v>1321. Policía municipal</v>
      </c>
      <c r="W1742" s="45" t="s">
        <v>236</v>
      </c>
      <c r="X1742" s="45" t="s">
        <v>2945</v>
      </c>
    </row>
    <row r="1743" spans="1:24" x14ac:dyDescent="0.25">
      <c r="A1743" s="57">
        <v>220250018234</v>
      </c>
      <c r="B1743" s="58" t="s">
        <v>349</v>
      </c>
      <c r="C1743" s="59">
        <v>45798</v>
      </c>
      <c r="D1743" s="57">
        <v>22025003948</v>
      </c>
      <c r="E1743" s="58" t="s">
        <v>1525</v>
      </c>
      <c r="F1743" s="60">
        <v>7048.25</v>
      </c>
      <c r="G1743" s="58" t="s">
        <v>54</v>
      </c>
      <c r="H1743" s="58" t="s">
        <v>3133</v>
      </c>
      <c r="I1743" s="61" t="s">
        <v>2901</v>
      </c>
      <c r="J1743" s="58" t="s">
        <v>479</v>
      </c>
      <c r="K1743" s="58" t="s">
        <v>479</v>
      </c>
      <c r="L1743" s="58" t="s">
        <v>357</v>
      </c>
      <c r="M1743" s="58" t="s">
        <v>458</v>
      </c>
      <c r="N1743" s="58" t="s">
        <v>429</v>
      </c>
      <c r="O1743" s="64" t="s">
        <v>2990</v>
      </c>
      <c r="P1743" s="64" t="s">
        <v>2902</v>
      </c>
      <c r="Q1743" s="45" t="s">
        <v>922</v>
      </c>
      <c r="R1743" s="32" t="s">
        <v>254</v>
      </c>
      <c r="S1743" s="45" t="s">
        <v>91</v>
      </c>
      <c r="T1743" s="42" t="str">
        <f>VLOOKUP(Tabla1[[#This Row],[AREA]],Hoja1!A:B,2,FALSE)</f>
        <v>02. Urbanismo y vivienda</v>
      </c>
      <c r="U1743" s="45" t="s">
        <v>220</v>
      </c>
      <c r="V1743" s="42" t="str">
        <f>VLOOKUP(Tabla1[[#This Row],[PROGRAMA]],Hoja1!A:B,2,FALSE)</f>
        <v>9332. Mantenimiento de edificios e instalaciones municipales</v>
      </c>
      <c r="W1743" s="45" t="s">
        <v>236</v>
      </c>
      <c r="X1743" s="45" t="s">
        <v>2945</v>
      </c>
    </row>
    <row r="1744" spans="1:24" x14ac:dyDescent="0.25">
      <c r="A1744" s="57">
        <v>220250010482</v>
      </c>
      <c r="B1744" s="58" t="s">
        <v>349</v>
      </c>
      <c r="C1744" s="59">
        <v>45756</v>
      </c>
      <c r="D1744" s="57">
        <v>22025002948</v>
      </c>
      <c r="E1744" s="58" t="s">
        <v>3134</v>
      </c>
      <c r="F1744" s="60">
        <v>7048.25</v>
      </c>
      <c r="G1744" s="58" t="s">
        <v>3135</v>
      </c>
      <c r="H1744" s="58" t="s">
        <v>3136</v>
      </c>
      <c r="I1744" s="61" t="s">
        <v>2901</v>
      </c>
      <c r="J1744" s="58" t="s">
        <v>473</v>
      </c>
      <c r="K1744" s="58" t="s">
        <v>473</v>
      </c>
      <c r="L1744" s="58" t="s">
        <v>357</v>
      </c>
      <c r="M1744" s="58" t="s">
        <v>458</v>
      </c>
      <c r="N1744" s="58" t="s">
        <v>429</v>
      </c>
      <c r="O1744" s="64" t="s">
        <v>2990</v>
      </c>
      <c r="P1744" s="64" t="s">
        <v>2902</v>
      </c>
      <c r="Q1744" s="45">
        <v>6</v>
      </c>
      <c r="R1744" s="32" t="s">
        <v>255</v>
      </c>
      <c r="S1744" s="45" t="s">
        <v>97</v>
      </c>
      <c r="T1744" s="42" t="str">
        <f>VLOOKUP(Tabla1[[#This Row],[AREA]],Hoja1!A:B,2,FALSE)</f>
        <v>09. Turismo, eventos y marca ciudad</v>
      </c>
      <c r="U1744" s="45">
        <v>4321</v>
      </c>
      <c r="V1744" s="42" t="str">
        <f>VLOOKUP(Tabla1[[#This Row],[PROGRAMA]],Hoja1!A:B,2,FALSE)</f>
        <v>4321. Turismo</v>
      </c>
      <c r="W1744" s="45">
        <v>62</v>
      </c>
      <c r="X1744" s="45">
        <v>624</v>
      </c>
    </row>
    <row r="1745" spans="1:24" x14ac:dyDescent="0.25">
      <c r="A1745" s="57">
        <v>220240064585</v>
      </c>
      <c r="B1745" s="58" t="s">
        <v>349</v>
      </c>
      <c r="C1745" s="59">
        <v>45756</v>
      </c>
      <c r="D1745" s="57">
        <v>22024008437</v>
      </c>
      <c r="E1745" s="58" t="s">
        <v>1796</v>
      </c>
      <c r="F1745" s="60">
        <v>7037.03</v>
      </c>
      <c r="G1745" s="58" t="s">
        <v>3137</v>
      </c>
      <c r="H1745" s="58" t="s">
        <v>3138</v>
      </c>
      <c r="I1745" s="61" t="s">
        <v>2901</v>
      </c>
      <c r="J1745" s="58" t="s">
        <v>356</v>
      </c>
      <c r="K1745" s="58" t="s">
        <v>356</v>
      </c>
      <c r="L1745" s="58" t="s">
        <v>367</v>
      </c>
      <c r="M1745" s="58" t="s">
        <v>428</v>
      </c>
      <c r="N1745" s="58" t="s">
        <v>429</v>
      </c>
      <c r="O1745" s="64" t="s">
        <v>307</v>
      </c>
      <c r="P1745" s="64" t="s">
        <v>2902</v>
      </c>
      <c r="Q1745" s="45" t="s">
        <v>926</v>
      </c>
      <c r="R1745" s="32" t="s">
        <v>255</v>
      </c>
      <c r="S1745" s="45" t="s">
        <v>92</v>
      </c>
      <c r="T1745" s="42" t="str">
        <f>VLOOKUP(Tabla1[[#This Row],[AREA]],Hoja1!A:B,2,FALSE)</f>
        <v>03. Participación ciudadana y deportes</v>
      </c>
      <c r="U1745" s="45" t="s">
        <v>215</v>
      </c>
      <c r="V1745" s="42" t="str">
        <f>VLOOKUP(Tabla1[[#This Row],[PROGRAMA]],Hoja1!A:B,2,FALSE)</f>
        <v>9241. Participación ciudadana</v>
      </c>
      <c r="W1745" s="45" t="s">
        <v>246</v>
      </c>
      <c r="X1745" s="45" t="s">
        <v>3029</v>
      </c>
    </row>
    <row r="1746" spans="1:24" x14ac:dyDescent="0.25">
      <c r="A1746" s="57">
        <v>220250015183</v>
      </c>
      <c r="B1746" s="58" t="s">
        <v>349</v>
      </c>
      <c r="C1746" s="59">
        <v>45783</v>
      </c>
      <c r="D1746" s="57">
        <v>22025003861</v>
      </c>
      <c r="E1746" s="58" t="s">
        <v>1222</v>
      </c>
      <c r="F1746" s="60">
        <v>7018</v>
      </c>
      <c r="G1746" s="58" t="s">
        <v>48</v>
      </c>
      <c r="H1746" s="58" t="s">
        <v>3139</v>
      </c>
      <c r="I1746" s="61" t="s">
        <v>2901</v>
      </c>
      <c r="J1746" s="58" t="s">
        <v>455</v>
      </c>
      <c r="K1746" s="58" t="s">
        <v>356</v>
      </c>
      <c r="L1746" s="58" t="s">
        <v>357</v>
      </c>
      <c r="M1746" s="58" t="s">
        <v>458</v>
      </c>
      <c r="N1746" s="58" t="s">
        <v>429</v>
      </c>
      <c r="O1746" s="64" t="s">
        <v>2990</v>
      </c>
      <c r="P1746" s="64" t="s">
        <v>2902</v>
      </c>
      <c r="Q1746" s="45" t="s">
        <v>926</v>
      </c>
      <c r="R1746" s="32" t="s">
        <v>255</v>
      </c>
      <c r="S1746" s="45" t="s">
        <v>96</v>
      </c>
      <c r="T1746" s="42" t="str">
        <f>VLOOKUP(Tabla1[[#This Row],[AREA]],Hoja1!A:B,2,FALSE)</f>
        <v>08. Tráfico y movilidad</v>
      </c>
      <c r="U1746" s="45" t="s">
        <v>140</v>
      </c>
      <c r="V1746" s="42" t="str">
        <f>VLOOKUP(Tabla1[[#This Row],[PROGRAMA]],Hoja1!A:B,2,FALSE)</f>
        <v>1532. Pavimentación vias públicas y otros servicios urbanísticos</v>
      </c>
      <c r="W1746" s="45" t="s">
        <v>242</v>
      </c>
      <c r="X1746" s="45" t="s">
        <v>2923</v>
      </c>
    </row>
    <row r="1747" spans="1:24" x14ac:dyDescent="0.25">
      <c r="A1747" s="57">
        <v>220250017147</v>
      </c>
      <c r="B1747" s="58" t="s">
        <v>349</v>
      </c>
      <c r="C1747" s="59">
        <v>45791</v>
      </c>
      <c r="D1747" s="57">
        <v>22025003795</v>
      </c>
      <c r="E1747" s="58" t="s">
        <v>3140</v>
      </c>
      <c r="F1747" s="60">
        <v>7000</v>
      </c>
      <c r="G1747" s="58" t="s">
        <v>3141</v>
      </c>
      <c r="H1747" s="58" t="s">
        <v>3142</v>
      </c>
      <c r="I1747" s="61" t="s">
        <v>2901</v>
      </c>
      <c r="J1747" s="58" t="s">
        <v>356</v>
      </c>
      <c r="K1747" s="58" t="s">
        <v>356</v>
      </c>
      <c r="L1747" s="58" t="s">
        <v>357</v>
      </c>
      <c r="M1747" s="58" t="s">
        <v>458</v>
      </c>
      <c r="N1747" s="58" t="s">
        <v>429</v>
      </c>
      <c r="O1747" s="64" t="s">
        <v>2990</v>
      </c>
      <c r="P1747" s="64" t="s">
        <v>2902</v>
      </c>
      <c r="Q1747" s="45" t="s">
        <v>922</v>
      </c>
      <c r="R1747" s="32" t="s">
        <v>254</v>
      </c>
      <c r="S1747" s="45" t="s">
        <v>98</v>
      </c>
      <c r="T1747" s="42" t="str">
        <f>VLOOKUP(Tabla1[[#This Row],[AREA]],Hoja1!A:B,2,FALSE)</f>
        <v>10. Personas mayores, familia y servicios sociales</v>
      </c>
      <c r="U1747" s="45" t="s">
        <v>155</v>
      </c>
      <c r="V1747" s="42" t="str">
        <f>VLOOKUP(Tabla1[[#This Row],[PROGRAMA]],Hoja1!A:B,2,FALSE)</f>
        <v>2312. Iniciativas sociales</v>
      </c>
      <c r="W1747" s="45" t="s">
        <v>238</v>
      </c>
      <c r="X1747" s="45" t="s">
        <v>3143</v>
      </c>
    </row>
    <row r="1748" spans="1:24" x14ac:dyDescent="0.25">
      <c r="A1748" s="57">
        <v>220250017714</v>
      </c>
      <c r="B1748" s="58" t="s">
        <v>526</v>
      </c>
      <c r="C1748" s="59">
        <v>45796</v>
      </c>
      <c r="D1748" s="57">
        <v>22025001125</v>
      </c>
      <c r="E1748" s="58" t="s">
        <v>1269</v>
      </c>
      <c r="F1748" s="60">
        <v>6999.85</v>
      </c>
      <c r="G1748" s="58" t="s">
        <v>684</v>
      </c>
      <c r="H1748" s="58" t="s">
        <v>3144</v>
      </c>
      <c r="I1748" s="61" t="s">
        <v>2907</v>
      </c>
      <c r="J1748" s="58" t="s">
        <v>356</v>
      </c>
      <c r="K1748" s="58" t="s">
        <v>356</v>
      </c>
      <c r="L1748" s="58" t="s">
        <v>367</v>
      </c>
      <c r="M1748" s="58" t="s">
        <v>354</v>
      </c>
      <c r="N1748" s="58" t="s">
        <v>355</v>
      </c>
      <c r="O1748" s="64" t="s">
        <v>2942</v>
      </c>
      <c r="P1748" s="64" t="s">
        <v>2902</v>
      </c>
      <c r="Q1748" s="45" t="s">
        <v>922</v>
      </c>
      <c r="R1748" s="32" t="s">
        <v>254</v>
      </c>
      <c r="S1748" s="45" t="s">
        <v>291</v>
      </c>
      <c r="T1748" s="42" t="str">
        <f>VLOOKUP(Tabla1[[#This Row],[AREA]],Hoja1!A:B,2,FALSE)</f>
        <v>11. Salud pública y seguridad ciudadana</v>
      </c>
      <c r="U1748" s="45" t="s">
        <v>141</v>
      </c>
      <c r="V1748" s="42" t="str">
        <f>VLOOKUP(Tabla1[[#This Row],[PROGRAMA]],Hoja1!A:B,2,FALSE)</f>
        <v>1621. Recogida de residuos</v>
      </c>
      <c r="W1748" s="45" t="s">
        <v>238</v>
      </c>
      <c r="X1748" s="45" t="s">
        <v>2919</v>
      </c>
    </row>
    <row r="1749" spans="1:24" x14ac:dyDescent="0.25">
      <c r="A1749" s="57">
        <v>220250018158</v>
      </c>
      <c r="B1749" s="58" t="s">
        <v>349</v>
      </c>
      <c r="C1749" s="59">
        <v>45798</v>
      </c>
      <c r="D1749" s="57">
        <v>22025003944</v>
      </c>
      <c r="E1749" s="58" t="s">
        <v>1768</v>
      </c>
      <c r="F1749" s="60">
        <v>6930.88</v>
      </c>
      <c r="G1749" s="58" t="s">
        <v>3145</v>
      </c>
      <c r="H1749" s="58" t="s">
        <v>3146</v>
      </c>
      <c r="I1749" s="61" t="s">
        <v>2901</v>
      </c>
      <c r="J1749" s="58" t="s">
        <v>528</v>
      </c>
      <c r="K1749" s="58" t="s">
        <v>352</v>
      </c>
      <c r="L1749" s="58" t="s">
        <v>357</v>
      </c>
      <c r="M1749" s="58" t="s">
        <v>458</v>
      </c>
      <c r="N1749" s="58" t="s">
        <v>429</v>
      </c>
      <c r="O1749" s="64" t="s">
        <v>2990</v>
      </c>
      <c r="P1749" s="64" t="s">
        <v>2902</v>
      </c>
      <c r="Q1749" s="45" t="s">
        <v>922</v>
      </c>
      <c r="R1749" s="32" t="s">
        <v>254</v>
      </c>
      <c r="S1749" s="45" t="s">
        <v>89</v>
      </c>
      <c r="T1749" s="42" t="str">
        <f>VLOOKUP(Tabla1[[#This Row],[AREA]],Hoja1!A:B,2,FALSE)</f>
        <v>01. Alcaldía</v>
      </c>
      <c r="U1749" s="45" t="s">
        <v>211</v>
      </c>
      <c r="V1749" s="42" t="str">
        <f>VLOOKUP(Tabla1[[#This Row],[PROGRAMA]],Hoja1!A:B,2,FALSE)</f>
        <v>9206. Archivo municipal</v>
      </c>
      <c r="W1749" s="45" t="s">
        <v>238</v>
      </c>
      <c r="X1749" s="45" t="s">
        <v>2926</v>
      </c>
    </row>
    <row r="1750" spans="1:24" x14ac:dyDescent="0.25">
      <c r="A1750" s="57">
        <v>220250016110</v>
      </c>
      <c r="B1750" s="58" t="s">
        <v>349</v>
      </c>
      <c r="C1750" s="59">
        <v>45789</v>
      </c>
      <c r="D1750" s="57">
        <v>22025003387</v>
      </c>
      <c r="E1750" s="58" t="s">
        <v>1342</v>
      </c>
      <c r="F1750" s="60">
        <v>6897</v>
      </c>
      <c r="G1750" s="58" t="s">
        <v>3096</v>
      </c>
      <c r="H1750" s="58" t="s">
        <v>3147</v>
      </c>
      <c r="I1750" s="61" t="s">
        <v>2901</v>
      </c>
      <c r="J1750" s="58" t="s">
        <v>513</v>
      </c>
      <c r="K1750" s="58" t="s">
        <v>356</v>
      </c>
      <c r="L1750" s="58" t="s">
        <v>357</v>
      </c>
      <c r="M1750" s="58" t="s">
        <v>458</v>
      </c>
      <c r="N1750" s="58" t="s">
        <v>429</v>
      </c>
      <c r="O1750" s="64" t="s">
        <v>2990</v>
      </c>
      <c r="P1750" s="64" t="s">
        <v>2902</v>
      </c>
      <c r="Q1750" s="45" t="s">
        <v>922</v>
      </c>
      <c r="R1750" s="32" t="s">
        <v>254</v>
      </c>
      <c r="S1750" s="45" t="s">
        <v>94</v>
      </c>
      <c r="T1750" s="42" t="str">
        <f>VLOOKUP(Tabla1[[#This Row],[AREA]],Hoja1!A:B,2,FALSE)</f>
        <v>06. Educación y cultura</v>
      </c>
      <c r="U1750" s="45" t="s">
        <v>170</v>
      </c>
      <c r="V1750" s="42" t="str">
        <f>VLOOKUP(Tabla1[[#This Row],[PROGRAMA]],Hoja1!A:B,2,FALSE)</f>
        <v>3232. Conservación y mantenimiento centros educación infantil y primaria</v>
      </c>
      <c r="W1750" s="45" t="s">
        <v>234</v>
      </c>
      <c r="X1750" s="45" t="s">
        <v>3098</v>
      </c>
    </row>
    <row r="1751" spans="1:24" x14ac:dyDescent="0.25">
      <c r="A1751" s="57">
        <v>220240048987</v>
      </c>
      <c r="B1751" s="58" t="s">
        <v>349</v>
      </c>
      <c r="C1751" s="59">
        <v>45756</v>
      </c>
      <c r="D1751" s="57">
        <v>22024006830</v>
      </c>
      <c r="E1751" s="58" t="s">
        <v>1171</v>
      </c>
      <c r="F1751" s="60">
        <v>6808.9</v>
      </c>
      <c r="G1751" s="58" t="s">
        <v>48</v>
      </c>
      <c r="H1751" s="58" t="s">
        <v>3148</v>
      </c>
      <c r="I1751" s="61" t="s">
        <v>2901</v>
      </c>
      <c r="J1751" s="58" t="s">
        <v>455</v>
      </c>
      <c r="K1751" s="58" t="s">
        <v>356</v>
      </c>
      <c r="L1751" s="58" t="s">
        <v>357</v>
      </c>
      <c r="M1751" s="58" t="s">
        <v>354</v>
      </c>
      <c r="N1751" s="58" t="s">
        <v>355</v>
      </c>
      <c r="O1751" s="64" t="s">
        <v>2942</v>
      </c>
      <c r="P1751" s="64" t="s">
        <v>2902</v>
      </c>
      <c r="Q1751" s="45">
        <v>6</v>
      </c>
      <c r="R1751" s="32" t="s">
        <v>255</v>
      </c>
      <c r="S1751" s="45" t="s">
        <v>91</v>
      </c>
      <c r="T1751" s="42" t="str">
        <f>VLOOKUP(Tabla1[[#This Row],[AREA]],Hoja1!A:B,2,FALSE)</f>
        <v>02. Urbanismo y vivienda</v>
      </c>
      <c r="U1751" s="45">
        <v>9332</v>
      </c>
      <c r="V1751" s="42" t="str">
        <f>VLOOKUP(Tabla1[[#This Row],[PROGRAMA]],Hoja1!A:B,2,FALSE)</f>
        <v>9332. Mantenimiento de edificios e instalaciones municipales</v>
      </c>
      <c r="W1751" s="45">
        <v>63</v>
      </c>
      <c r="X1751" s="45">
        <v>632</v>
      </c>
    </row>
    <row r="1752" spans="1:24" x14ac:dyDescent="0.25">
      <c r="A1752" s="57">
        <v>220250009749</v>
      </c>
      <c r="B1752" s="58" t="s">
        <v>349</v>
      </c>
      <c r="C1752" s="59">
        <v>45750</v>
      </c>
      <c r="D1752" s="57">
        <v>22025003180</v>
      </c>
      <c r="E1752" s="58" t="s">
        <v>1417</v>
      </c>
      <c r="F1752" s="60">
        <v>6789.38</v>
      </c>
      <c r="G1752" s="58" t="s">
        <v>3149</v>
      </c>
      <c r="H1752" s="58" t="s">
        <v>3150</v>
      </c>
      <c r="I1752" s="61" t="s">
        <v>2901</v>
      </c>
      <c r="J1752" s="58" t="s">
        <v>3151</v>
      </c>
      <c r="K1752" s="58" t="s">
        <v>411</v>
      </c>
      <c r="L1752" s="58" t="s">
        <v>357</v>
      </c>
      <c r="M1752" s="58" t="s">
        <v>354</v>
      </c>
      <c r="N1752" s="58" t="s">
        <v>355</v>
      </c>
      <c r="O1752" s="64" t="s">
        <v>305</v>
      </c>
      <c r="P1752" s="64" t="s">
        <v>2902</v>
      </c>
      <c r="Q1752" s="45" t="s">
        <v>922</v>
      </c>
      <c r="R1752" s="32" t="s">
        <v>254</v>
      </c>
      <c r="S1752" s="45" t="s">
        <v>291</v>
      </c>
      <c r="T1752" s="42" t="str">
        <f>VLOOKUP(Tabla1[[#This Row],[AREA]],Hoja1!A:B,2,FALSE)</f>
        <v>11. Salud pública y seguridad ciudadana</v>
      </c>
      <c r="U1752" s="45" t="s">
        <v>135</v>
      </c>
      <c r="V1752" s="42" t="str">
        <f>VLOOKUP(Tabla1[[#This Row],[PROGRAMA]],Hoja1!A:B,2,FALSE)</f>
        <v>1361. Prevención y extinción de incencios</v>
      </c>
      <c r="W1752" s="45" t="s">
        <v>236</v>
      </c>
      <c r="X1752" s="45" t="s">
        <v>2945</v>
      </c>
    </row>
    <row r="1753" spans="1:24" x14ac:dyDescent="0.25">
      <c r="A1753" s="57">
        <v>220240055071</v>
      </c>
      <c r="B1753" s="58" t="s">
        <v>349</v>
      </c>
      <c r="C1753" s="59">
        <v>45756</v>
      </c>
      <c r="D1753" s="57">
        <v>22024007673</v>
      </c>
      <c r="E1753" s="58" t="s">
        <v>3152</v>
      </c>
      <c r="F1753" s="60">
        <v>6772.24</v>
      </c>
      <c r="G1753" s="58" t="s">
        <v>3153</v>
      </c>
      <c r="H1753" s="58" t="s">
        <v>3154</v>
      </c>
      <c r="I1753" s="61" t="s">
        <v>2901</v>
      </c>
      <c r="J1753" s="58" t="s">
        <v>625</v>
      </c>
      <c r="K1753" s="58" t="s">
        <v>625</v>
      </c>
      <c r="L1753" s="58" t="s">
        <v>367</v>
      </c>
      <c r="M1753" s="58" t="s">
        <v>458</v>
      </c>
      <c r="N1753" s="58" t="s">
        <v>429</v>
      </c>
      <c r="O1753" s="64" t="s">
        <v>2990</v>
      </c>
      <c r="P1753" s="64" t="s">
        <v>2902</v>
      </c>
      <c r="Q1753" s="45" t="s">
        <v>926</v>
      </c>
      <c r="R1753" s="32" t="s">
        <v>255</v>
      </c>
      <c r="S1753" s="45" t="s">
        <v>291</v>
      </c>
      <c r="T1753" s="42" t="str">
        <f>VLOOKUP(Tabla1[[#This Row],[AREA]],Hoja1!A:B,2,FALSE)</f>
        <v>11. Salud pública y seguridad ciudadana</v>
      </c>
      <c r="U1753" s="45" t="s">
        <v>144</v>
      </c>
      <c r="V1753" s="42" t="str">
        <f>VLOOKUP(Tabla1[[#This Row],[PROGRAMA]],Hoja1!A:B,2,FALSE)</f>
        <v>1631. Limpieza viaria</v>
      </c>
      <c r="W1753" s="45" t="s">
        <v>246</v>
      </c>
      <c r="X1753" s="45" t="s">
        <v>3029</v>
      </c>
    </row>
    <row r="1754" spans="1:24" x14ac:dyDescent="0.25">
      <c r="A1754" s="57">
        <v>220250017169</v>
      </c>
      <c r="B1754" s="58" t="s">
        <v>349</v>
      </c>
      <c r="C1754" s="59">
        <v>45791</v>
      </c>
      <c r="D1754" s="57">
        <v>22025003791</v>
      </c>
      <c r="E1754" s="58" t="s">
        <v>3155</v>
      </c>
      <c r="F1754" s="60">
        <v>6655</v>
      </c>
      <c r="G1754" s="58" t="s">
        <v>3156</v>
      </c>
      <c r="H1754" s="58" t="s">
        <v>3157</v>
      </c>
      <c r="I1754" s="61" t="s">
        <v>2901</v>
      </c>
      <c r="J1754" s="58" t="s">
        <v>377</v>
      </c>
      <c r="K1754" s="58" t="s">
        <v>377</v>
      </c>
      <c r="L1754" s="58" t="s">
        <v>357</v>
      </c>
      <c r="M1754" s="58" t="s">
        <v>458</v>
      </c>
      <c r="N1754" s="58" t="s">
        <v>429</v>
      </c>
      <c r="O1754" s="64" t="s">
        <v>2990</v>
      </c>
      <c r="P1754" s="64" t="s">
        <v>2902</v>
      </c>
      <c r="Q1754" s="45" t="s">
        <v>922</v>
      </c>
      <c r="R1754" s="32" t="s">
        <v>254</v>
      </c>
      <c r="S1754" s="45" t="s">
        <v>98</v>
      </c>
      <c r="T1754" s="42" t="str">
        <f>VLOOKUP(Tabla1[[#This Row],[AREA]],Hoja1!A:B,2,FALSE)</f>
        <v>10. Personas mayores, familia y servicios sociales</v>
      </c>
      <c r="U1754" s="45" t="s">
        <v>158</v>
      </c>
      <c r="V1754" s="42" t="str">
        <f>VLOOKUP(Tabla1[[#This Row],[PROGRAMA]],Hoja1!A:B,2,FALSE)</f>
        <v>2314. Centro de programas juveniles</v>
      </c>
      <c r="W1754" s="45" t="s">
        <v>238</v>
      </c>
      <c r="X1754" s="45" t="s">
        <v>3158</v>
      </c>
    </row>
    <row r="1755" spans="1:24" x14ac:dyDescent="0.25">
      <c r="A1755" s="57">
        <v>220250015404</v>
      </c>
      <c r="B1755" s="58" t="s">
        <v>495</v>
      </c>
      <c r="C1755" s="59">
        <v>45783</v>
      </c>
      <c r="D1755" s="57">
        <v>22025003771</v>
      </c>
      <c r="E1755" s="58" t="s">
        <v>3159</v>
      </c>
      <c r="F1755" s="60">
        <v>6651.67</v>
      </c>
      <c r="G1755" s="58" t="s">
        <v>18</v>
      </c>
      <c r="H1755" s="58" t="s">
        <v>3160</v>
      </c>
      <c r="I1755" s="61" t="s">
        <v>2981</v>
      </c>
      <c r="J1755" s="58" t="s">
        <v>356</v>
      </c>
      <c r="K1755" s="58" t="s">
        <v>356</v>
      </c>
      <c r="L1755" s="58" t="s">
        <v>357</v>
      </c>
      <c r="M1755" s="58" t="s">
        <v>354</v>
      </c>
      <c r="N1755" s="58" t="s">
        <v>355</v>
      </c>
      <c r="O1755" s="64" t="s">
        <v>2942</v>
      </c>
      <c r="P1755" s="64" t="s">
        <v>2902</v>
      </c>
      <c r="Q1755" s="45" t="s">
        <v>922</v>
      </c>
      <c r="R1755" s="32" t="s">
        <v>254</v>
      </c>
      <c r="S1755" s="45" t="s">
        <v>91</v>
      </c>
      <c r="T1755" s="42" t="str">
        <f>VLOOKUP(Tabla1[[#This Row],[AREA]],Hoja1!A:B,2,FALSE)</f>
        <v>02. Urbanismo y vivienda</v>
      </c>
      <c r="U1755" s="45" t="s">
        <v>219</v>
      </c>
      <c r="V1755" s="42" t="str">
        <f>VLOOKUP(Tabla1[[#This Row],[PROGRAMA]],Hoja1!A:B,2,FALSE)</f>
        <v>9331. Gestión del patrimonio</v>
      </c>
      <c r="W1755" s="45" t="s">
        <v>238</v>
      </c>
      <c r="X1755" s="45" t="s">
        <v>3161</v>
      </c>
    </row>
    <row r="1756" spans="1:24" x14ac:dyDescent="0.25">
      <c r="A1756" s="57">
        <v>220250017459</v>
      </c>
      <c r="B1756" s="58" t="s">
        <v>349</v>
      </c>
      <c r="C1756" s="59">
        <v>45796</v>
      </c>
      <c r="D1756" s="57">
        <v>22025003060</v>
      </c>
      <c r="E1756" s="58" t="s">
        <v>1261</v>
      </c>
      <c r="F1756" s="60">
        <v>6586.99</v>
      </c>
      <c r="G1756" s="58" t="s">
        <v>40</v>
      </c>
      <c r="H1756" s="58" t="s">
        <v>3162</v>
      </c>
      <c r="I1756" s="61" t="s">
        <v>2901</v>
      </c>
      <c r="J1756" s="58" t="s">
        <v>356</v>
      </c>
      <c r="K1756" s="58" t="s">
        <v>356</v>
      </c>
      <c r="L1756" s="58" t="s">
        <v>357</v>
      </c>
      <c r="M1756" s="58" t="s">
        <v>354</v>
      </c>
      <c r="N1756" s="58" t="s">
        <v>355</v>
      </c>
      <c r="O1756" s="64" t="s">
        <v>305</v>
      </c>
      <c r="P1756" s="64" t="s">
        <v>2902</v>
      </c>
      <c r="Q1756" s="45" t="s">
        <v>922</v>
      </c>
      <c r="R1756" s="32" t="s">
        <v>254</v>
      </c>
      <c r="S1756" s="45" t="s">
        <v>92</v>
      </c>
      <c r="T1756" s="42" t="str">
        <f>VLOOKUP(Tabla1[[#This Row],[AREA]],Hoja1!A:B,2,FALSE)</f>
        <v>03. Participación ciudadana y deportes</v>
      </c>
      <c r="U1756" s="45" t="s">
        <v>215</v>
      </c>
      <c r="V1756" s="42" t="str">
        <f>VLOOKUP(Tabla1[[#This Row],[PROGRAMA]],Hoja1!A:B,2,FALSE)</f>
        <v>9241. Participación ciudadana</v>
      </c>
      <c r="W1756" s="45" t="s">
        <v>238</v>
      </c>
      <c r="X1756" s="45" t="s">
        <v>2943</v>
      </c>
    </row>
    <row r="1757" spans="1:24" x14ac:dyDescent="0.25">
      <c r="A1757" s="57">
        <v>220250015184</v>
      </c>
      <c r="B1757" s="58" t="s">
        <v>526</v>
      </c>
      <c r="C1757" s="59">
        <v>45783</v>
      </c>
      <c r="D1757" s="57">
        <v>22025002781</v>
      </c>
      <c r="E1757" s="58" t="s">
        <v>1254</v>
      </c>
      <c r="F1757" s="60">
        <v>6534.46</v>
      </c>
      <c r="G1757" s="58" t="s">
        <v>1099</v>
      </c>
      <c r="H1757" s="58" t="s">
        <v>3163</v>
      </c>
      <c r="I1757" s="61" t="s">
        <v>2907</v>
      </c>
      <c r="J1757" s="58" t="s">
        <v>360</v>
      </c>
      <c r="K1757" s="58" t="s">
        <v>352</v>
      </c>
      <c r="L1757" s="58" t="s">
        <v>357</v>
      </c>
      <c r="M1757" s="58" t="s">
        <v>354</v>
      </c>
      <c r="N1757" s="58" t="s">
        <v>355</v>
      </c>
      <c r="O1757" s="64" t="s">
        <v>2942</v>
      </c>
      <c r="P1757" s="64" t="s">
        <v>2902</v>
      </c>
      <c r="Q1757" s="45">
        <v>6</v>
      </c>
      <c r="R1757" s="32" t="s">
        <v>255</v>
      </c>
      <c r="S1757" s="45" t="s">
        <v>96</v>
      </c>
      <c r="T1757" s="42" t="str">
        <f>VLOOKUP(Tabla1[[#This Row],[AREA]],Hoja1!A:B,2,FALSE)</f>
        <v>08. Tráfico y movilidad</v>
      </c>
      <c r="U1757" s="45">
        <v>1532</v>
      </c>
      <c r="V1757" s="42" t="str">
        <f>VLOOKUP(Tabla1[[#This Row],[PROGRAMA]],Hoja1!A:B,2,FALSE)</f>
        <v>1532. Pavimentación vias públicas y otros servicios urbanísticos</v>
      </c>
      <c r="W1757" s="45">
        <v>61</v>
      </c>
      <c r="X1757" s="45">
        <v>619</v>
      </c>
    </row>
    <row r="1758" spans="1:24" x14ac:dyDescent="0.25">
      <c r="A1758" s="57">
        <v>220250017490</v>
      </c>
      <c r="B1758" s="58" t="s">
        <v>526</v>
      </c>
      <c r="C1758" s="59">
        <v>45796</v>
      </c>
      <c r="D1758" s="57">
        <v>22025002781</v>
      </c>
      <c r="E1758" s="58" t="s">
        <v>1254</v>
      </c>
      <c r="F1758" s="60">
        <v>6189.86</v>
      </c>
      <c r="G1758" s="58" t="s">
        <v>340</v>
      </c>
      <c r="H1758" s="58" t="s">
        <v>3164</v>
      </c>
      <c r="I1758" s="61" t="s">
        <v>2907</v>
      </c>
      <c r="J1758" s="58" t="s">
        <v>452</v>
      </c>
      <c r="K1758" s="58" t="s">
        <v>452</v>
      </c>
      <c r="L1758" s="58" t="s">
        <v>357</v>
      </c>
      <c r="M1758" s="58" t="s">
        <v>354</v>
      </c>
      <c r="N1758" s="58" t="s">
        <v>355</v>
      </c>
      <c r="O1758" s="64" t="s">
        <v>2942</v>
      </c>
      <c r="P1758" s="64" t="s">
        <v>2902</v>
      </c>
      <c r="Q1758" s="45">
        <v>6</v>
      </c>
      <c r="R1758" s="32" t="s">
        <v>255</v>
      </c>
      <c r="S1758" s="45" t="s">
        <v>96</v>
      </c>
      <c r="T1758" s="42" t="str">
        <f>VLOOKUP(Tabla1[[#This Row],[AREA]],Hoja1!A:B,2,FALSE)</f>
        <v>08. Tráfico y movilidad</v>
      </c>
      <c r="U1758" s="45">
        <v>1532</v>
      </c>
      <c r="V1758" s="42" t="str">
        <f>VLOOKUP(Tabla1[[#This Row],[PROGRAMA]],Hoja1!A:B,2,FALSE)</f>
        <v>1532. Pavimentación vias públicas y otros servicios urbanísticos</v>
      </c>
      <c r="W1758" s="45">
        <v>61</v>
      </c>
      <c r="X1758" s="45">
        <v>619</v>
      </c>
    </row>
    <row r="1759" spans="1:24" x14ac:dyDescent="0.25">
      <c r="A1759" s="57">
        <v>220250016742</v>
      </c>
      <c r="B1759" s="58" t="s">
        <v>349</v>
      </c>
      <c r="C1759" s="59">
        <v>45791</v>
      </c>
      <c r="D1759" s="57">
        <v>22025002831</v>
      </c>
      <c r="E1759" s="58" t="s">
        <v>1180</v>
      </c>
      <c r="F1759" s="60">
        <v>6175.2</v>
      </c>
      <c r="G1759" s="58" t="s">
        <v>316</v>
      </c>
      <c r="H1759" s="58" t="s">
        <v>3165</v>
      </c>
      <c r="I1759" s="61" t="s">
        <v>2901</v>
      </c>
      <c r="J1759" s="58" t="s">
        <v>356</v>
      </c>
      <c r="K1759" s="58" t="s">
        <v>356</v>
      </c>
      <c r="L1759" s="58" t="s">
        <v>357</v>
      </c>
      <c r="M1759" s="58" t="s">
        <v>354</v>
      </c>
      <c r="N1759" s="58" t="s">
        <v>355</v>
      </c>
      <c r="O1759" s="64" t="s">
        <v>2942</v>
      </c>
      <c r="P1759" s="64" t="s">
        <v>2902</v>
      </c>
      <c r="Q1759" s="45" t="s">
        <v>926</v>
      </c>
      <c r="R1759" s="32" t="s">
        <v>255</v>
      </c>
      <c r="S1759" s="45" t="s">
        <v>91</v>
      </c>
      <c r="T1759" s="42" t="str">
        <f>VLOOKUP(Tabla1[[#This Row],[AREA]],Hoja1!A:B,2,FALSE)</f>
        <v>02. Urbanismo y vivienda</v>
      </c>
      <c r="U1759" s="45" t="s">
        <v>138</v>
      </c>
      <c r="V1759" s="42" t="str">
        <f>VLOOKUP(Tabla1[[#This Row],[PROGRAMA]],Hoja1!A:B,2,FALSE)</f>
        <v>1511. Planficación y gestión del urbanismo</v>
      </c>
      <c r="W1759" s="45" t="s">
        <v>244</v>
      </c>
      <c r="X1759" s="45" t="s">
        <v>2903</v>
      </c>
    </row>
    <row r="1760" spans="1:24" x14ac:dyDescent="0.25">
      <c r="A1760" s="57">
        <v>220250018757</v>
      </c>
      <c r="B1760" s="58" t="s">
        <v>349</v>
      </c>
      <c r="C1760" s="59">
        <v>45800</v>
      </c>
      <c r="D1760" s="57">
        <v>22025003451</v>
      </c>
      <c r="E1760" s="58" t="s">
        <v>1735</v>
      </c>
      <c r="F1760" s="60">
        <v>6000</v>
      </c>
      <c r="G1760" s="58" t="s">
        <v>3166</v>
      </c>
      <c r="H1760" s="58" t="s">
        <v>3167</v>
      </c>
      <c r="I1760" s="61" t="s">
        <v>2901</v>
      </c>
      <c r="J1760" s="58" t="s">
        <v>356</v>
      </c>
      <c r="K1760" s="58" t="s">
        <v>356</v>
      </c>
      <c r="L1760" s="58" t="s">
        <v>367</v>
      </c>
      <c r="M1760" s="58" t="s">
        <v>458</v>
      </c>
      <c r="N1760" s="58" t="s">
        <v>429</v>
      </c>
      <c r="O1760" s="64" t="s">
        <v>2990</v>
      </c>
      <c r="P1760" s="64" t="s">
        <v>2902</v>
      </c>
      <c r="Q1760" s="45" t="s">
        <v>926</v>
      </c>
      <c r="R1760" s="32" t="s">
        <v>255</v>
      </c>
      <c r="S1760" s="45" t="s">
        <v>95</v>
      </c>
      <c r="T1760" s="42" t="str">
        <f>VLOOKUP(Tabla1[[#This Row],[AREA]],Hoja1!A:B,2,FALSE)</f>
        <v>07. Medio ambiente</v>
      </c>
      <c r="U1760" s="45" t="s">
        <v>149</v>
      </c>
      <c r="V1760" s="42" t="str">
        <f>VLOOKUP(Tabla1[[#This Row],[PROGRAMA]],Hoja1!A:B,2,FALSE)</f>
        <v>1711. Parques y jardines</v>
      </c>
      <c r="W1760" s="45" t="s">
        <v>244</v>
      </c>
      <c r="X1760" s="45" t="s">
        <v>2903</v>
      </c>
    </row>
    <row r="1761" spans="1:24" x14ac:dyDescent="0.25">
      <c r="A1761" s="57">
        <v>220250008659</v>
      </c>
      <c r="B1761" s="58" t="s">
        <v>349</v>
      </c>
      <c r="C1761" s="59">
        <v>45749</v>
      </c>
      <c r="D1761" s="57">
        <v>22025002643</v>
      </c>
      <c r="E1761" s="58" t="s">
        <v>1240</v>
      </c>
      <c r="F1761" s="60">
        <v>5999.98</v>
      </c>
      <c r="G1761" s="58" t="s">
        <v>82</v>
      </c>
      <c r="H1761" s="58" t="s">
        <v>3168</v>
      </c>
      <c r="I1761" s="61" t="s">
        <v>2901</v>
      </c>
      <c r="J1761" s="58" t="s">
        <v>356</v>
      </c>
      <c r="K1761" s="58" t="s">
        <v>356</v>
      </c>
      <c r="L1761" s="58" t="s">
        <v>367</v>
      </c>
      <c r="M1761" s="58" t="s">
        <v>458</v>
      </c>
      <c r="N1761" s="58" t="s">
        <v>429</v>
      </c>
      <c r="O1761" s="64" t="s">
        <v>2990</v>
      </c>
      <c r="P1761" s="64" t="s">
        <v>2902</v>
      </c>
      <c r="Q1761" s="45" t="s">
        <v>922</v>
      </c>
      <c r="R1761" s="32" t="s">
        <v>254</v>
      </c>
      <c r="S1761" s="45" t="s">
        <v>98</v>
      </c>
      <c r="T1761" s="42" t="str">
        <f>VLOOKUP(Tabla1[[#This Row],[AREA]],Hoja1!A:B,2,FALSE)</f>
        <v>10. Personas mayores, familia y servicios sociales</v>
      </c>
      <c r="U1761" s="45" t="s">
        <v>158</v>
      </c>
      <c r="V1761" s="42" t="str">
        <f>VLOOKUP(Tabla1[[#This Row],[PROGRAMA]],Hoja1!A:B,2,FALSE)</f>
        <v>2314. Centro de programas juveniles</v>
      </c>
      <c r="W1761" s="45" t="s">
        <v>238</v>
      </c>
      <c r="X1761" s="45" t="s">
        <v>2926</v>
      </c>
    </row>
    <row r="1762" spans="1:24" x14ac:dyDescent="0.25">
      <c r="A1762" s="57">
        <v>220250018269</v>
      </c>
      <c r="B1762" s="58" t="s">
        <v>349</v>
      </c>
      <c r="C1762" s="59">
        <v>45799</v>
      </c>
      <c r="D1762" s="57">
        <v>22025003950</v>
      </c>
      <c r="E1762" s="58" t="s">
        <v>1208</v>
      </c>
      <c r="F1762" s="60">
        <v>5989.5</v>
      </c>
      <c r="G1762" s="58" t="s">
        <v>3169</v>
      </c>
      <c r="H1762" s="58" t="s">
        <v>3170</v>
      </c>
      <c r="I1762" s="61" t="s">
        <v>2901</v>
      </c>
      <c r="J1762" s="58" t="s">
        <v>477</v>
      </c>
      <c r="K1762" s="58" t="s">
        <v>356</v>
      </c>
      <c r="L1762" s="58" t="s">
        <v>357</v>
      </c>
      <c r="M1762" s="58" t="s">
        <v>458</v>
      </c>
      <c r="N1762" s="58" t="s">
        <v>429</v>
      </c>
      <c r="O1762" s="64" t="s">
        <v>2990</v>
      </c>
      <c r="P1762" s="64" t="s">
        <v>2902</v>
      </c>
      <c r="Q1762" s="45" t="s">
        <v>922</v>
      </c>
      <c r="R1762" s="32" t="s">
        <v>254</v>
      </c>
      <c r="S1762" s="45" t="s">
        <v>89</v>
      </c>
      <c r="T1762" s="42" t="str">
        <f>VLOOKUP(Tabla1[[#This Row],[AREA]],Hoja1!A:B,2,FALSE)</f>
        <v>01. Alcaldía</v>
      </c>
      <c r="U1762" s="45" t="s">
        <v>294</v>
      </c>
      <c r="V1762" s="42" t="str">
        <f>VLOOKUP(Tabla1[[#This Row],[PROGRAMA]],Hoja1!A:B,2,FALSE)</f>
        <v>4331. Desarrollo empresarial</v>
      </c>
      <c r="W1762" s="45" t="s">
        <v>238</v>
      </c>
      <c r="X1762" s="45" t="s">
        <v>2926</v>
      </c>
    </row>
    <row r="1763" spans="1:24" x14ac:dyDescent="0.25">
      <c r="A1763" s="57">
        <v>220250016869</v>
      </c>
      <c r="B1763" s="58" t="s">
        <v>349</v>
      </c>
      <c r="C1763" s="59">
        <v>45791</v>
      </c>
      <c r="D1763" s="57">
        <v>22025003435</v>
      </c>
      <c r="E1763" s="58" t="s">
        <v>1371</v>
      </c>
      <c r="F1763" s="60">
        <v>5947.76</v>
      </c>
      <c r="G1763" s="58" t="s">
        <v>3171</v>
      </c>
      <c r="H1763" s="58" t="s">
        <v>3172</v>
      </c>
      <c r="I1763" s="61" t="s">
        <v>2901</v>
      </c>
      <c r="J1763" s="58" t="s">
        <v>452</v>
      </c>
      <c r="K1763" s="58" t="s">
        <v>452</v>
      </c>
      <c r="L1763" s="58" t="s">
        <v>357</v>
      </c>
      <c r="M1763" s="58" t="s">
        <v>458</v>
      </c>
      <c r="N1763" s="58" t="s">
        <v>429</v>
      </c>
      <c r="O1763" s="64" t="s">
        <v>2990</v>
      </c>
      <c r="P1763" s="64" t="s">
        <v>2902</v>
      </c>
      <c r="Q1763" s="45" t="s">
        <v>922</v>
      </c>
      <c r="R1763" s="32" t="s">
        <v>254</v>
      </c>
      <c r="S1763" s="45" t="s">
        <v>98</v>
      </c>
      <c r="T1763" s="42" t="str">
        <f>VLOOKUP(Tabla1[[#This Row],[AREA]],Hoja1!A:B,2,FALSE)</f>
        <v>10. Personas mayores, familia y servicios sociales</v>
      </c>
      <c r="U1763" s="45" t="s">
        <v>158</v>
      </c>
      <c r="V1763" s="42" t="str">
        <f>VLOOKUP(Tabla1[[#This Row],[PROGRAMA]],Hoja1!A:B,2,FALSE)</f>
        <v>2314. Centro de programas juveniles</v>
      </c>
      <c r="W1763" s="45" t="s">
        <v>238</v>
      </c>
      <c r="X1763" s="45" t="s">
        <v>3173</v>
      </c>
    </row>
    <row r="1764" spans="1:24" x14ac:dyDescent="0.25">
      <c r="A1764" s="57">
        <v>220250021225</v>
      </c>
      <c r="B1764" s="58" t="s">
        <v>349</v>
      </c>
      <c r="C1764" s="59">
        <v>45806</v>
      </c>
      <c r="D1764" s="57">
        <v>22025004190</v>
      </c>
      <c r="E1764" s="58" t="s">
        <v>3174</v>
      </c>
      <c r="F1764" s="60">
        <v>5808</v>
      </c>
      <c r="G1764" s="58" t="s">
        <v>3175</v>
      </c>
      <c r="H1764" s="58" t="s">
        <v>3176</v>
      </c>
      <c r="I1764" s="61" t="s">
        <v>2901</v>
      </c>
      <c r="J1764" s="58" t="s">
        <v>3177</v>
      </c>
      <c r="K1764" s="58" t="s">
        <v>352</v>
      </c>
      <c r="L1764" s="58" t="s">
        <v>357</v>
      </c>
      <c r="M1764" s="58" t="s">
        <v>458</v>
      </c>
      <c r="N1764" s="58" t="s">
        <v>429</v>
      </c>
      <c r="O1764" s="64" t="s">
        <v>2990</v>
      </c>
      <c r="P1764" s="64" t="s">
        <v>2902</v>
      </c>
      <c r="Q1764" s="45" t="s">
        <v>922</v>
      </c>
      <c r="R1764" s="32" t="s">
        <v>254</v>
      </c>
      <c r="S1764" s="45" t="s">
        <v>291</v>
      </c>
      <c r="T1764" s="42" t="str">
        <f>VLOOKUP(Tabla1[[#This Row],[AREA]],Hoja1!A:B,2,FALSE)</f>
        <v>11. Salud pública y seguridad ciudadana</v>
      </c>
      <c r="U1764" s="45" t="s">
        <v>144</v>
      </c>
      <c r="V1764" s="42" t="str">
        <f>VLOOKUP(Tabla1[[#This Row],[PROGRAMA]],Hoja1!A:B,2,FALSE)</f>
        <v>1631. Limpieza viaria</v>
      </c>
      <c r="W1764" s="45" t="s">
        <v>236</v>
      </c>
      <c r="X1764" s="45" t="s">
        <v>3048</v>
      </c>
    </row>
    <row r="1765" spans="1:24" x14ac:dyDescent="0.25">
      <c r="A1765" s="57">
        <v>220250019403</v>
      </c>
      <c r="B1765" s="58" t="s">
        <v>349</v>
      </c>
      <c r="C1765" s="59">
        <v>45803</v>
      </c>
      <c r="D1765" s="57">
        <v>22025003452</v>
      </c>
      <c r="E1765" s="58" t="s">
        <v>1237</v>
      </c>
      <c r="F1765" s="60">
        <v>5747.5</v>
      </c>
      <c r="G1765" s="58" t="s">
        <v>3178</v>
      </c>
      <c r="H1765" s="58" t="s">
        <v>3179</v>
      </c>
      <c r="I1765" s="61" t="s">
        <v>2901</v>
      </c>
      <c r="J1765" s="58" t="s">
        <v>924</v>
      </c>
      <c r="K1765" s="58" t="s">
        <v>356</v>
      </c>
      <c r="L1765" s="58" t="s">
        <v>357</v>
      </c>
      <c r="M1765" s="58" t="s">
        <v>458</v>
      </c>
      <c r="N1765" s="58" t="s">
        <v>429</v>
      </c>
      <c r="O1765" s="64" t="s">
        <v>2990</v>
      </c>
      <c r="P1765" s="64" t="s">
        <v>2902</v>
      </c>
      <c r="Q1765" s="45" t="s">
        <v>922</v>
      </c>
      <c r="R1765" s="32" t="s">
        <v>254</v>
      </c>
      <c r="S1765" s="45" t="s">
        <v>291</v>
      </c>
      <c r="T1765" s="42" t="str">
        <f>VLOOKUP(Tabla1[[#This Row],[AREA]],Hoja1!A:B,2,FALSE)</f>
        <v>11. Salud pública y seguridad ciudadana</v>
      </c>
      <c r="U1765" s="45" t="s">
        <v>141</v>
      </c>
      <c r="V1765" s="42" t="str">
        <f>VLOOKUP(Tabla1[[#This Row],[PROGRAMA]],Hoja1!A:B,2,FALSE)</f>
        <v>1621. Recogida de residuos</v>
      </c>
      <c r="W1765" s="45" t="s">
        <v>236</v>
      </c>
      <c r="X1765" s="45" t="s">
        <v>3180</v>
      </c>
    </row>
    <row r="1766" spans="1:24" x14ac:dyDescent="0.25">
      <c r="A1766" s="57">
        <v>220250017740</v>
      </c>
      <c r="B1766" s="58" t="s">
        <v>495</v>
      </c>
      <c r="C1766" s="59">
        <v>45796</v>
      </c>
      <c r="D1766" s="57">
        <v>22025004128</v>
      </c>
      <c r="E1766" s="58" t="s">
        <v>3181</v>
      </c>
      <c r="F1766" s="60">
        <v>5645.86</v>
      </c>
      <c r="G1766" s="58" t="s">
        <v>3182</v>
      </c>
      <c r="H1766" s="58" t="s">
        <v>3183</v>
      </c>
      <c r="I1766" s="61" t="s">
        <v>2981</v>
      </c>
      <c r="J1766" s="58" t="s">
        <v>352</v>
      </c>
      <c r="K1766" s="58" t="s">
        <v>352</v>
      </c>
      <c r="L1766" s="58" t="s">
        <v>357</v>
      </c>
      <c r="M1766" s="58" t="s">
        <v>458</v>
      </c>
      <c r="N1766" s="58" t="s">
        <v>429</v>
      </c>
      <c r="O1766" s="64" t="s">
        <v>2990</v>
      </c>
      <c r="P1766" s="64" t="s">
        <v>2902</v>
      </c>
      <c r="Q1766" s="45" t="s">
        <v>922</v>
      </c>
      <c r="R1766" s="32" t="s">
        <v>254</v>
      </c>
      <c r="S1766" s="45" t="s">
        <v>91</v>
      </c>
      <c r="T1766" s="42" t="str">
        <f>VLOOKUP(Tabla1[[#This Row],[AREA]],Hoja1!A:B,2,FALSE)</f>
        <v>02. Urbanismo y vivienda</v>
      </c>
      <c r="U1766" s="45" t="s">
        <v>138</v>
      </c>
      <c r="V1766" s="42" t="str">
        <f>VLOOKUP(Tabla1[[#This Row],[PROGRAMA]],Hoja1!A:B,2,FALSE)</f>
        <v>1511. Planficación y gestión del urbanismo</v>
      </c>
      <c r="W1766" s="45" t="s">
        <v>238</v>
      </c>
      <c r="X1766" s="45" t="s">
        <v>2955</v>
      </c>
    </row>
    <row r="1767" spans="1:24" x14ac:dyDescent="0.25">
      <c r="A1767" s="57">
        <v>220250010464</v>
      </c>
      <c r="B1767" s="58" t="s">
        <v>349</v>
      </c>
      <c r="C1767" s="59">
        <v>45756</v>
      </c>
      <c r="D1767" s="57">
        <v>22025001246</v>
      </c>
      <c r="E1767" s="58" t="s">
        <v>1317</v>
      </c>
      <c r="F1767" s="60">
        <v>5625</v>
      </c>
      <c r="G1767" s="58" t="s">
        <v>20</v>
      </c>
      <c r="H1767" s="58" t="s">
        <v>3184</v>
      </c>
      <c r="I1767" s="61" t="s">
        <v>2901</v>
      </c>
      <c r="J1767" s="58" t="s">
        <v>356</v>
      </c>
      <c r="K1767" s="58" t="s">
        <v>356</v>
      </c>
      <c r="L1767" s="58" t="s">
        <v>357</v>
      </c>
      <c r="M1767" s="58" t="s">
        <v>354</v>
      </c>
      <c r="N1767" s="58" t="s">
        <v>355</v>
      </c>
      <c r="O1767" s="64" t="s">
        <v>305</v>
      </c>
      <c r="P1767" s="64" t="s">
        <v>2902</v>
      </c>
      <c r="Q1767" s="45" t="s">
        <v>922</v>
      </c>
      <c r="R1767" s="32" t="s">
        <v>254</v>
      </c>
      <c r="S1767" s="45" t="s">
        <v>291</v>
      </c>
      <c r="T1767" s="42" t="str">
        <f>VLOOKUP(Tabla1[[#This Row],[AREA]],Hoja1!A:B,2,FALSE)</f>
        <v>11. Salud pública y seguridad ciudadana</v>
      </c>
      <c r="U1767" s="45" t="s">
        <v>129</v>
      </c>
      <c r="V1767" s="42" t="str">
        <f>VLOOKUP(Tabla1[[#This Row],[PROGRAMA]],Hoja1!A:B,2,FALSE)</f>
        <v>1321. Policía municipal</v>
      </c>
      <c r="W1767" s="45" t="s">
        <v>236</v>
      </c>
      <c r="X1767" s="45" t="s">
        <v>2945</v>
      </c>
    </row>
    <row r="1768" spans="1:24" x14ac:dyDescent="0.25">
      <c r="A1768" s="57">
        <v>220240022252</v>
      </c>
      <c r="B1768" s="58" t="s">
        <v>349</v>
      </c>
      <c r="C1768" s="59">
        <v>45777</v>
      </c>
      <c r="D1768" s="57">
        <v>22024003236</v>
      </c>
      <c r="E1768" s="58" t="s">
        <v>1169</v>
      </c>
      <c r="F1768" s="60">
        <v>5590.76</v>
      </c>
      <c r="G1768" s="58" t="s">
        <v>649</v>
      </c>
      <c r="H1768" s="58" t="s">
        <v>3185</v>
      </c>
      <c r="I1768" s="61" t="s">
        <v>2901</v>
      </c>
      <c r="J1768" s="58" t="s">
        <v>650</v>
      </c>
      <c r="K1768" s="58" t="s">
        <v>365</v>
      </c>
      <c r="L1768" s="58" t="s">
        <v>357</v>
      </c>
      <c r="M1768" s="58" t="s">
        <v>354</v>
      </c>
      <c r="N1768" s="58" t="s">
        <v>355</v>
      </c>
      <c r="O1768" s="64" t="s">
        <v>2942</v>
      </c>
      <c r="P1768" s="64" t="s">
        <v>2902</v>
      </c>
      <c r="Q1768" s="45" t="s">
        <v>926</v>
      </c>
      <c r="R1768" s="32" t="s">
        <v>255</v>
      </c>
      <c r="S1768" s="45" t="s">
        <v>96</v>
      </c>
      <c r="T1768" s="42" t="str">
        <f>VLOOKUP(Tabla1[[#This Row],[AREA]],Hoja1!A:B,2,FALSE)</f>
        <v>08. Tráfico y movilidad</v>
      </c>
      <c r="U1768" s="45" t="s">
        <v>140</v>
      </c>
      <c r="V1768" s="42" t="str">
        <f>VLOOKUP(Tabla1[[#This Row],[PROGRAMA]],Hoja1!A:B,2,FALSE)</f>
        <v>1532. Pavimentación vias públicas y otros servicios urbanísticos</v>
      </c>
      <c r="W1768" s="45" t="s">
        <v>244</v>
      </c>
      <c r="X1768" s="45" t="s">
        <v>2903</v>
      </c>
    </row>
    <row r="1769" spans="1:24" x14ac:dyDescent="0.25">
      <c r="A1769" s="57">
        <v>220250018067</v>
      </c>
      <c r="B1769" s="58" t="s">
        <v>349</v>
      </c>
      <c r="C1769" s="59">
        <v>45798</v>
      </c>
      <c r="D1769" s="57">
        <v>22025003619</v>
      </c>
      <c r="E1769" s="58" t="s">
        <v>3140</v>
      </c>
      <c r="F1769" s="60">
        <v>5566</v>
      </c>
      <c r="G1769" s="58" t="s">
        <v>3141</v>
      </c>
      <c r="H1769" s="58" t="s">
        <v>3186</v>
      </c>
      <c r="I1769" s="61" t="s">
        <v>2901</v>
      </c>
      <c r="J1769" s="58" t="s">
        <v>356</v>
      </c>
      <c r="K1769" s="58" t="s">
        <v>356</v>
      </c>
      <c r="L1769" s="58" t="s">
        <v>357</v>
      </c>
      <c r="M1769" s="58" t="s">
        <v>458</v>
      </c>
      <c r="N1769" s="58" t="s">
        <v>429</v>
      </c>
      <c r="O1769" s="64" t="s">
        <v>2990</v>
      </c>
      <c r="P1769" s="64" t="s">
        <v>2902</v>
      </c>
      <c r="Q1769" s="45" t="s">
        <v>922</v>
      </c>
      <c r="R1769" s="32" t="s">
        <v>254</v>
      </c>
      <c r="S1769" s="45" t="s">
        <v>98</v>
      </c>
      <c r="T1769" s="42" t="str">
        <f>VLOOKUP(Tabla1[[#This Row],[AREA]],Hoja1!A:B,2,FALSE)</f>
        <v>10. Personas mayores, familia y servicios sociales</v>
      </c>
      <c r="U1769" s="45" t="s">
        <v>155</v>
      </c>
      <c r="V1769" s="42" t="str">
        <f>VLOOKUP(Tabla1[[#This Row],[PROGRAMA]],Hoja1!A:B,2,FALSE)</f>
        <v>2312. Iniciativas sociales</v>
      </c>
      <c r="W1769" s="45" t="s">
        <v>238</v>
      </c>
      <c r="X1769" s="45" t="s">
        <v>3143</v>
      </c>
    </row>
    <row r="1770" spans="1:24" x14ac:dyDescent="0.25">
      <c r="A1770" s="57">
        <v>220250015832</v>
      </c>
      <c r="B1770" s="58" t="s">
        <v>349</v>
      </c>
      <c r="C1770" s="59">
        <v>45785</v>
      </c>
      <c r="D1770" s="57">
        <v>22025003036</v>
      </c>
      <c r="E1770" s="58" t="s">
        <v>3187</v>
      </c>
      <c r="F1770" s="60">
        <v>5445</v>
      </c>
      <c r="G1770" s="58" t="s">
        <v>3188</v>
      </c>
      <c r="H1770" s="58" t="s">
        <v>3189</v>
      </c>
      <c r="I1770" s="61" t="s">
        <v>2901</v>
      </c>
      <c r="J1770" s="58" t="s">
        <v>356</v>
      </c>
      <c r="K1770" s="58" t="s">
        <v>356</v>
      </c>
      <c r="L1770" s="58" t="s">
        <v>357</v>
      </c>
      <c r="M1770" s="58" t="s">
        <v>458</v>
      </c>
      <c r="N1770" s="58" t="s">
        <v>429</v>
      </c>
      <c r="O1770" s="64" t="s">
        <v>2990</v>
      </c>
      <c r="P1770" s="64" t="s">
        <v>2902</v>
      </c>
      <c r="Q1770" s="45" t="s">
        <v>922</v>
      </c>
      <c r="R1770" s="32" t="s">
        <v>254</v>
      </c>
      <c r="S1770" s="45" t="s">
        <v>95</v>
      </c>
      <c r="T1770" s="42" t="str">
        <f>VLOOKUP(Tabla1[[#This Row],[AREA]],Hoja1!A:B,2,FALSE)</f>
        <v>07. Medio ambiente</v>
      </c>
      <c r="U1770" s="45" t="s">
        <v>142</v>
      </c>
      <c r="V1770" s="42" t="str">
        <f>VLOOKUP(Tabla1[[#This Row],[PROGRAMA]],Hoja1!A:B,2,FALSE)</f>
        <v>1623. Tratamiento de residuos</v>
      </c>
      <c r="W1770" s="45" t="s">
        <v>238</v>
      </c>
      <c r="X1770" s="45" t="s">
        <v>2955</v>
      </c>
    </row>
    <row r="1771" spans="1:24" x14ac:dyDescent="0.25">
      <c r="A1771" s="57">
        <v>220250018468</v>
      </c>
      <c r="B1771" s="58" t="s">
        <v>349</v>
      </c>
      <c r="C1771" s="59">
        <v>45800</v>
      </c>
      <c r="D1771" s="57">
        <v>22025003275</v>
      </c>
      <c r="E1771" s="58" t="s">
        <v>1208</v>
      </c>
      <c r="F1771" s="60">
        <v>5396.6</v>
      </c>
      <c r="G1771" s="58" t="s">
        <v>3190</v>
      </c>
      <c r="H1771" s="58" t="s">
        <v>3191</v>
      </c>
      <c r="I1771" s="61" t="s">
        <v>2901</v>
      </c>
      <c r="J1771" s="58" t="s">
        <v>396</v>
      </c>
      <c r="K1771" s="58" t="s">
        <v>356</v>
      </c>
      <c r="L1771" s="58" t="s">
        <v>357</v>
      </c>
      <c r="M1771" s="58" t="s">
        <v>458</v>
      </c>
      <c r="N1771" s="58" t="s">
        <v>429</v>
      </c>
      <c r="O1771" s="64" t="s">
        <v>2990</v>
      </c>
      <c r="P1771" s="64" t="s">
        <v>2902</v>
      </c>
      <c r="Q1771" s="45" t="s">
        <v>922</v>
      </c>
      <c r="R1771" s="32" t="s">
        <v>254</v>
      </c>
      <c r="S1771" s="45" t="s">
        <v>89</v>
      </c>
      <c r="T1771" s="42" t="str">
        <f>VLOOKUP(Tabla1[[#This Row],[AREA]],Hoja1!A:B,2,FALSE)</f>
        <v>01. Alcaldía</v>
      </c>
      <c r="U1771" s="45" t="s">
        <v>294</v>
      </c>
      <c r="V1771" s="42" t="str">
        <f>VLOOKUP(Tabla1[[#This Row],[PROGRAMA]],Hoja1!A:B,2,FALSE)</f>
        <v>4331. Desarrollo empresarial</v>
      </c>
      <c r="W1771" s="45" t="s">
        <v>238</v>
      </c>
      <c r="X1771" s="45" t="s">
        <v>2926</v>
      </c>
    </row>
    <row r="1772" spans="1:24" x14ac:dyDescent="0.25">
      <c r="A1772" s="57">
        <v>220250015749</v>
      </c>
      <c r="B1772" s="58" t="s">
        <v>526</v>
      </c>
      <c r="C1772" s="59">
        <v>45784</v>
      </c>
      <c r="D1772" s="57">
        <v>22025002418</v>
      </c>
      <c r="E1772" s="58" t="s">
        <v>1323</v>
      </c>
      <c r="F1772" s="60">
        <v>5371</v>
      </c>
      <c r="G1772" s="58" t="s">
        <v>47</v>
      </c>
      <c r="H1772" s="58" t="s">
        <v>3192</v>
      </c>
      <c r="I1772" s="61" t="s">
        <v>2907</v>
      </c>
      <c r="J1772" s="58" t="s">
        <v>356</v>
      </c>
      <c r="K1772" s="58" t="s">
        <v>356</v>
      </c>
      <c r="L1772" s="58" t="s">
        <v>357</v>
      </c>
      <c r="M1772" s="58" t="s">
        <v>354</v>
      </c>
      <c r="N1772" s="58" t="s">
        <v>355</v>
      </c>
      <c r="O1772" s="64" t="s">
        <v>305</v>
      </c>
      <c r="P1772" s="64" t="s">
        <v>2902</v>
      </c>
      <c r="Q1772" s="45" t="s">
        <v>922</v>
      </c>
      <c r="R1772" s="32" t="s">
        <v>254</v>
      </c>
      <c r="S1772" s="45" t="s">
        <v>98</v>
      </c>
      <c r="T1772" s="42" t="str">
        <f>VLOOKUP(Tabla1[[#This Row],[AREA]],Hoja1!A:B,2,FALSE)</f>
        <v>10. Personas mayores, familia y servicios sociales</v>
      </c>
      <c r="U1772" s="45" t="s">
        <v>158</v>
      </c>
      <c r="V1772" s="42" t="str">
        <f>VLOOKUP(Tabla1[[#This Row],[PROGRAMA]],Hoja1!A:B,2,FALSE)</f>
        <v>2314. Centro de programas juveniles</v>
      </c>
      <c r="W1772" s="45" t="s">
        <v>236</v>
      </c>
      <c r="X1772" s="45" t="s">
        <v>2945</v>
      </c>
    </row>
    <row r="1773" spans="1:24" x14ac:dyDescent="0.25">
      <c r="A1773" s="57">
        <v>220250015402</v>
      </c>
      <c r="B1773" s="58" t="s">
        <v>495</v>
      </c>
      <c r="C1773" s="59">
        <v>45783</v>
      </c>
      <c r="D1773" s="57">
        <v>22025003769</v>
      </c>
      <c r="E1773" s="58" t="s">
        <v>3193</v>
      </c>
      <c r="F1773" s="60">
        <v>5330.05</v>
      </c>
      <c r="G1773" s="58" t="s">
        <v>364</v>
      </c>
      <c r="H1773" s="58" t="s">
        <v>3194</v>
      </c>
      <c r="I1773" s="61" t="s">
        <v>2981</v>
      </c>
      <c r="J1773" s="58" t="s">
        <v>365</v>
      </c>
      <c r="K1773" s="58" t="s">
        <v>365</v>
      </c>
      <c r="L1773" s="58" t="s">
        <v>357</v>
      </c>
      <c r="M1773" s="58" t="s">
        <v>354</v>
      </c>
      <c r="N1773" s="58" t="s">
        <v>355</v>
      </c>
      <c r="O1773" s="64" t="s">
        <v>2942</v>
      </c>
      <c r="P1773" s="64" t="s">
        <v>2902</v>
      </c>
      <c r="Q1773" s="45" t="s">
        <v>922</v>
      </c>
      <c r="R1773" s="32" t="s">
        <v>254</v>
      </c>
      <c r="S1773" s="45" t="s">
        <v>91</v>
      </c>
      <c r="T1773" s="42" t="str">
        <f>VLOOKUP(Tabla1[[#This Row],[AREA]],Hoja1!A:B,2,FALSE)</f>
        <v>02. Urbanismo y vivienda</v>
      </c>
      <c r="U1773" s="45" t="s">
        <v>219</v>
      </c>
      <c r="V1773" s="42" t="str">
        <f>VLOOKUP(Tabla1[[#This Row],[PROGRAMA]],Hoja1!A:B,2,FALSE)</f>
        <v>9331. Gestión del patrimonio</v>
      </c>
      <c r="W1773" s="45" t="s">
        <v>238</v>
      </c>
      <c r="X1773" s="45" t="s">
        <v>2955</v>
      </c>
    </row>
    <row r="1774" spans="1:24" x14ac:dyDescent="0.25">
      <c r="A1774" s="57">
        <v>220250011362</v>
      </c>
      <c r="B1774" s="58" t="s">
        <v>526</v>
      </c>
      <c r="C1774" s="59">
        <v>45758</v>
      </c>
      <c r="D1774" s="57">
        <v>22025001123</v>
      </c>
      <c r="E1774" s="58" t="s">
        <v>1973</v>
      </c>
      <c r="F1774" s="60">
        <v>5173.47</v>
      </c>
      <c r="G1774" s="58" t="s">
        <v>611</v>
      </c>
      <c r="H1774" s="58" t="s">
        <v>3195</v>
      </c>
      <c r="I1774" s="61" t="s">
        <v>2907</v>
      </c>
      <c r="J1774" s="58" t="s">
        <v>462</v>
      </c>
      <c r="K1774" s="58" t="s">
        <v>356</v>
      </c>
      <c r="L1774" s="58" t="s">
        <v>357</v>
      </c>
      <c r="M1774" s="58" t="s">
        <v>354</v>
      </c>
      <c r="N1774" s="58" t="s">
        <v>355</v>
      </c>
      <c r="O1774" s="64" t="s">
        <v>2942</v>
      </c>
      <c r="P1774" s="64" t="s">
        <v>2902</v>
      </c>
      <c r="Q1774" s="45" t="s">
        <v>922</v>
      </c>
      <c r="R1774" s="32" t="s">
        <v>254</v>
      </c>
      <c r="S1774" s="45" t="s">
        <v>291</v>
      </c>
      <c r="T1774" s="42" t="str">
        <f>VLOOKUP(Tabla1[[#This Row],[AREA]],Hoja1!A:B,2,FALSE)</f>
        <v>11. Salud pública y seguridad ciudadana</v>
      </c>
      <c r="U1774" s="45" t="s">
        <v>144</v>
      </c>
      <c r="V1774" s="42" t="str">
        <f>VLOOKUP(Tabla1[[#This Row],[PROGRAMA]],Hoja1!A:B,2,FALSE)</f>
        <v>1631. Limpieza viaria</v>
      </c>
      <c r="W1774" s="45" t="s">
        <v>236</v>
      </c>
      <c r="X1774" s="45" t="s">
        <v>3180</v>
      </c>
    </row>
    <row r="1775" spans="1:24" x14ac:dyDescent="0.25">
      <c r="A1775" s="57">
        <v>220250015217</v>
      </c>
      <c r="B1775" s="58" t="s">
        <v>495</v>
      </c>
      <c r="C1775" s="59">
        <v>45783</v>
      </c>
      <c r="D1775" s="57">
        <v>22025003686</v>
      </c>
      <c r="E1775" s="58" t="s">
        <v>3196</v>
      </c>
      <c r="F1775" s="60">
        <v>251.54</v>
      </c>
      <c r="G1775" s="58" t="s">
        <v>340</v>
      </c>
      <c r="H1775" s="58" t="s">
        <v>3197</v>
      </c>
      <c r="I1775" s="61" t="s">
        <v>2981</v>
      </c>
      <c r="J1775" s="58" t="s">
        <v>452</v>
      </c>
      <c r="K1775" s="58" t="s">
        <v>452</v>
      </c>
      <c r="L1775" s="58" t="s">
        <v>357</v>
      </c>
      <c r="M1775" s="58" t="s">
        <v>354</v>
      </c>
      <c r="N1775" s="58" t="s">
        <v>355</v>
      </c>
      <c r="O1775" s="64" t="s">
        <v>2942</v>
      </c>
      <c r="P1775" s="64" t="s">
        <v>2902</v>
      </c>
      <c r="Q1775" s="45" t="s">
        <v>926</v>
      </c>
      <c r="R1775" s="32" t="s">
        <v>255</v>
      </c>
      <c r="S1775" s="45" t="s">
        <v>94</v>
      </c>
      <c r="T1775" s="42" t="str">
        <f>VLOOKUP(Tabla1[[#This Row],[AREA]],Hoja1!A:B,2,FALSE)</f>
        <v>06. Educación y cultura</v>
      </c>
      <c r="U1775" s="45" t="s">
        <v>168</v>
      </c>
      <c r="V1775" s="42" t="str">
        <f>VLOOKUP(Tabla1[[#This Row],[PROGRAMA]],Hoja1!A:B,2,FALSE)</f>
        <v>3231. Escuelas infantiles</v>
      </c>
      <c r="W1775" s="45" t="s">
        <v>248</v>
      </c>
      <c r="X1775" s="45" t="s">
        <v>2991</v>
      </c>
    </row>
    <row r="1776" spans="1:24" x14ac:dyDescent="0.25">
      <c r="A1776" s="57">
        <v>220250018156</v>
      </c>
      <c r="B1776" s="58" t="s">
        <v>349</v>
      </c>
      <c r="C1776" s="59">
        <v>45798</v>
      </c>
      <c r="D1776" s="57">
        <v>22025003930</v>
      </c>
      <c r="E1776" s="58" t="s">
        <v>1455</v>
      </c>
      <c r="F1776" s="60">
        <v>5142.5</v>
      </c>
      <c r="G1776" s="58" t="s">
        <v>3198</v>
      </c>
      <c r="H1776" s="58" t="s">
        <v>3199</v>
      </c>
      <c r="I1776" s="61" t="s">
        <v>2901</v>
      </c>
      <c r="J1776" s="58" t="s">
        <v>356</v>
      </c>
      <c r="K1776" s="58" t="s">
        <v>356</v>
      </c>
      <c r="L1776" s="58" t="s">
        <v>357</v>
      </c>
      <c r="M1776" s="58" t="s">
        <v>458</v>
      </c>
      <c r="N1776" s="58" t="s">
        <v>429</v>
      </c>
      <c r="O1776" s="64" t="s">
        <v>2990</v>
      </c>
      <c r="P1776" s="64" t="s">
        <v>2902</v>
      </c>
      <c r="Q1776" s="45" t="s">
        <v>922</v>
      </c>
      <c r="R1776" s="32" t="s">
        <v>254</v>
      </c>
      <c r="S1776" s="45" t="s">
        <v>95</v>
      </c>
      <c r="T1776" s="42" t="str">
        <f>VLOOKUP(Tabla1[[#This Row],[AREA]],Hoja1!A:B,2,FALSE)</f>
        <v>07. Medio ambiente</v>
      </c>
      <c r="U1776" s="45" t="s">
        <v>151</v>
      </c>
      <c r="V1776" s="42" t="str">
        <f>VLOOKUP(Tabla1[[#This Row],[PROGRAMA]],Hoja1!A:B,2,FALSE)</f>
        <v>1721. Protección del medio ambiente</v>
      </c>
      <c r="W1776" s="45" t="s">
        <v>238</v>
      </c>
      <c r="X1776" s="45" t="s">
        <v>2926</v>
      </c>
    </row>
    <row r="1777" spans="1:24" x14ac:dyDescent="0.25">
      <c r="A1777" s="57">
        <v>220250009911</v>
      </c>
      <c r="B1777" s="58" t="s">
        <v>349</v>
      </c>
      <c r="C1777" s="59">
        <v>45751</v>
      </c>
      <c r="D1777" s="57">
        <v>22025002679</v>
      </c>
      <c r="E1777" s="58" t="s">
        <v>1215</v>
      </c>
      <c r="F1777" s="60">
        <v>5133.6899999999996</v>
      </c>
      <c r="G1777" s="58" t="s">
        <v>3200</v>
      </c>
      <c r="H1777" s="58" t="s">
        <v>3201</v>
      </c>
      <c r="I1777" s="61" t="s">
        <v>2901</v>
      </c>
      <c r="J1777" s="58" t="s">
        <v>525</v>
      </c>
      <c r="K1777" s="58" t="s">
        <v>356</v>
      </c>
      <c r="L1777" s="58" t="s">
        <v>357</v>
      </c>
      <c r="M1777" s="58" t="s">
        <v>458</v>
      </c>
      <c r="N1777" s="58" t="s">
        <v>429</v>
      </c>
      <c r="O1777" s="64" t="s">
        <v>2990</v>
      </c>
      <c r="P1777" s="64" t="s">
        <v>2902</v>
      </c>
      <c r="Q1777" s="45" t="s">
        <v>922</v>
      </c>
      <c r="R1777" s="32" t="s">
        <v>254</v>
      </c>
      <c r="S1777" s="45" t="s">
        <v>98</v>
      </c>
      <c r="T1777" s="42" t="str">
        <f>VLOOKUP(Tabla1[[#This Row],[AREA]],Hoja1!A:B,2,FALSE)</f>
        <v>10. Personas mayores, familia y servicios sociales</v>
      </c>
      <c r="U1777" s="45" t="s">
        <v>159</v>
      </c>
      <c r="V1777" s="42" t="str">
        <f>VLOOKUP(Tabla1[[#This Row],[PROGRAMA]],Hoja1!A:B,2,FALSE)</f>
        <v>2315. Políticas de Igualdad e infancia</v>
      </c>
      <c r="W1777" s="45" t="s">
        <v>238</v>
      </c>
      <c r="X1777" s="45" t="s">
        <v>3045</v>
      </c>
    </row>
    <row r="1778" spans="1:24" x14ac:dyDescent="0.25">
      <c r="A1778" s="57">
        <v>220250015009</v>
      </c>
      <c r="B1778" s="58" t="s">
        <v>349</v>
      </c>
      <c r="C1778" s="59">
        <v>45777</v>
      </c>
      <c r="D1778" s="57">
        <v>22025003268</v>
      </c>
      <c r="E1778" s="58" t="s">
        <v>1540</v>
      </c>
      <c r="F1778" s="60">
        <v>5095.26</v>
      </c>
      <c r="G1778" s="58" t="s">
        <v>3202</v>
      </c>
      <c r="H1778" s="58" t="s">
        <v>3203</v>
      </c>
      <c r="I1778" s="61" t="s">
        <v>2901</v>
      </c>
      <c r="J1778" s="58" t="s">
        <v>352</v>
      </c>
      <c r="K1778" s="58" t="s">
        <v>352</v>
      </c>
      <c r="L1778" s="58" t="s">
        <v>357</v>
      </c>
      <c r="M1778" s="58" t="s">
        <v>458</v>
      </c>
      <c r="N1778" s="58" t="s">
        <v>380</v>
      </c>
      <c r="O1778" s="64" t="s">
        <v>2990</v>
      </c>
      <c r="P1778" s="64" t="s">
        <v>2902</v>
      </c>
      <c r="Q1778" s="45" t="s">
        <v>922</v>
      </c>
      <c r="R1778" s="32" t="s">
        <v>254</v>
      </c>
      <c r="S1778" s="45" t="s">
        <v>290</v>
      </c>
      <c r="T1778" s="42" t="str">
        <f>VLOOKUP(Tabla1[[#This Row],[AREA]],Hoja1!A:B,2,FALSE)</f>
        <v>05. Comercio, mercados y consumo</v>
      </c>
      <c r="U1778" s="45" t="s">
        <v>198</v>
      </c>
      <c r="V1778" s="42" t="str">
        <f>VLOOKUP(Tabla1[[#This Row],[PROGRAMA]],Hoja1!A:B,2,FALSE)</f>
        <v>4314. Actuaciones en materia de comercio minorista</v>
      </c>
      <c r="W1778" s="45" t="s">
        <v>238</v>
      </c>
      <c r="X1778" s="45" t="s">
        <v>2926</v>
      </c>
    </row>
    <row r="1779" spans="1:24" x14ac:dyDescent="0.25">
      <c r="A1779" s="57">
        <v>220250019413</v>
      </c>
      <c r="B1779" s="58" t="s">
        <v>349</v>
      </c>
      <c r="C1779" s="59">
        <v>45803</v>
      </c>
      <c r="D1779" s="57">
        <v>22025003359</v>
      </c>
      <c r="E1779" s="58" t="s">
        <v>1455</v>
      </c>
      <c r="F1779" s="60">
        <v>5087.6099999999997</v>
      </c>
      <c r="G1779" s="58" t="s">
        <v>3204</v>
      </c>
      <c r="H1779" s="58" t="s">
        <v>3205</v>
      </c>
      <c r="I1779" s="61" t="s">
        <v>2901</v>
      </c>
      <c r="J1779" s="58" t="s">
        <v>356</v>
      </c>
      <c r="K1779" s="58" t="s">
        <v>356</v>
      </c>
      <c r="L1779" s="58" t="s">
        <v>357</v>
      </c>
      <c r="M1779" s="58" t="s">
        <v>458</v>
      </c>
      <c r="N1779" s="58" t="s">
        <v>429</v>
      </c>
      <c r="O1779" s="64" t="s">
        <v>2990</v>
      </c>
      <c r="P1779" s="64" t="s">
        <v>2902</v>
      </c>
      <c r="Q1779" s="45" t="s">
        <v>922</v>
      </c>
      <c r="R1779" s="32" t="s">
        <v>254</v>
      </c>
      <c r="S1779" s="45" t="s">
        <v>95</v>
      </c>
      <c r="T1779" s="42" t="str">
        <f>VLOOKUP(Tabla1[[#This Row],[AREA]],Hoja1!A:B,2,FALSE)</f>
        <v>07. Medio ambiente</v>
      </c>
      <c r="U1779" s="45" t="s">
        <v>151</v>
      </c>
      <c r="V1779" s="42" t="str">
        <f>VLOOKUP(Tabla1[[#This Row],[PROGRAMA]],Hoja1!A:B,2,FALSE)</f>
        <v>1721. Protección del medio ambiente</v>
      </c>
      <c r="W1779" s="45" t="s">
        <v>238</v>
      </c>
      <c r="X1779" s="45" t="s">
        <v>2926</v>
      </c>
    </row>
    <row r="1780" spans="1:24" x14ac:dyDescent="0.25">
      <c r="A1780" s="57">
        <v>220250018365</v>
      </c>
      <c r="B1780" s="58" t="s">
        <v>349</v>
      </c>
      <c r="C1780" s="59">
        <v>45800</v>
      </c>
      <c r="D1780" s="57">
        <v>22025003489</v>
      </c>
      <c r="E1780" s="58" t="s">
        <v>1315</v>
      </c>
      <c r="F1780" s="60">
        <v>5082</v>
      </c>
      <c r="G1780" s="58" t="s">
        <v>3206</v>
      </c>
      <c r="H1780" s="58" t="s">
        <v>3207</v>
      </c>
      <c r="I1780" s="61" t="s">
        <v>2901</v>
      </c>
      <c r="J1780" s="58" t="s">
        <v>352</v>
      </c>
      <c r="K1780" s="58" t="s">
        <v>352</v>
      </c>
      <c r="L1780" s="58" t="s">
        <v>357</v>
      </c>
      <c r="M1780" s="58" t="s">
        <v>458</v>
      </c>
      <c r="N1780" s="58" t="s">
        <v>429</v>
      </c>
      <c r="O1780" s="64" t="s">
        <v>2990</v>
      </c>
      <c r="P1780" s="64" t="s">
        <v>2902</v>
      </c>
      <c r="Q1780" s="45">
        <v>6</v>
      </c>
      <c r="R1780" s="32" t="s">
        <v>255</v>
      </c>
      <c r="S1780" s="45" t="s">
        <v>95</v>
      </c>
      <c r="T1780" s="42" t="str">
        <f>VLOOKUP(Tabla1[[#This Row],[AREA]],Hoja1!A:B,2,FALSE)</f>
        <v>07. Medio ambiente</v>
      </c>
      <c r="U1780" s="45">
        <v>1711</v>
      </c>
      <c r="V1780" s="42" t="str">
        <f>VLOOKUP(Tabla1[[#This Row],[PROGRAMA]],Hoja1!A:B,2,FALSE)</f>
        <v>1711. Parques y jardines</v>
      </c>
      <c r="W1780" s="45">
        <v>61</v>
      </c>
      <c r="X1780" s="45">
        <v>610</v>
      </c>
    </row>
    <row r="1781" spans="1:24" x14ac:dyDescent="0.25">
      <c r="A1781" s="57">
        <v>220250011162</v>
      </c>
      <c r="B1781" s="58" t="s">
        <v>349</v>
      </c>
      <c r="C1781" s="59">
        <v>45758</v>
      </c>
      <c r="D1781" s="57">
        <v>22025000906</v>
      </c>
      <c r="E1781" s="58" t="s">
        <v>1543</v>
      </c>
      <c r="F1781" s="60">
        <v>5059.79</v>
      </c>
      <c r="G1781" s="58" t="s">
        <v>3083</v>
      </c>
      <c r="H1781" s="58" t="s">
        <v>3208</v>
      </c>
      <c r="I1781" s="61" t="s">
        <v>2901</v>
      </c>
      <c r="J1781" s="58" t="s">
        <v>352</v>
      </c>
      <c r="K1781" s="58" t="s">
        <v>352</v>
      </c>
      <c r="L1781" s="58" t="s">
        <v>367</v>
      </c>
      <c r="M1781" s="58" t="s">
        <v>354</v>
      </c>
      <c r="N1781" s="58" t="s">
        <v>355</v>
      </c>
      <c r="O1781" s="64" t="s">
        <v>305</v>
      </c>
      <c r="P1781" s="64" t="s">
        <v>2902</v>
      </c>
      <c r="Q1781" s="45" t="s">
        <v>922</v>
      </c>
      <c r="R1781" s="32" t="s">
        <v>254</v>
      </c>
      <c r="S1781" s="45" t="s">
        <v>89</v>
      </c>
      <c r="T1781" s="42" t="str">
        <f>VLOOKUP(Tabla1[[#This Row],[AREA]],Hoja1!A:B,2,FALSE)</f>
        <v>01. Alcaldía</v>
      </c>
      <c r="U1781" s="45" t="s">
        <v>208</v>
      </c>
      <c r="V1781" s="42" t="str">
        <f>VLOOKUP(Tabla1[[#This Row],[PROGRAMA]],Hoja1!A:B,2,FALSE)</f>
        <v>9203. Unidad de régimen interior</v>
      </c>
      <c r="W1781" s="45" t="s">
        <v>238</v>
      </c>
      <c r="X1781" s="45" t="s">
        <v>3023</v>
      </c>
    </row>
    <row r="1782" spans="1:24" x14ac:dyDescent="0.25">
      <c r="A1782" s="57">
        <v>220240017930</v>
      </c>
      <c r="B1782" s="58" t="s">
        <v>349</v>
      </c>
      <c r="C1782" s="59">
        <v>45756</v>
      </c>
      <c r="D1782" s="57">
        <v>22023003730</v>
      </c>
      <c r="E1782" s="58" t="s">
        <v>2957</v>
      </c>
      <c r="F1782" s="60">
        <v>5052.97</v>
      </c>
      <c r="G1782" s="58" t="s">
        <v>366</v>
      </c>
      <c r="H1782" s="58" t="s">
        <v>3209</v>
      </c>
      <c r="I1782" s="61" t="s">
        <v>2901</v>
      </c>
      <c r="J1782" s="58" t="s">
        <v>356</v>
      </c>
      <c r="K1782" s="58" t="s">
        <v>356</v>
      </c>
      <c r="L1782" s="58" t="s">
        <v>358</v>
      </c>
      <c r="M1782" s="58" t="s">
        <v>354</v>
      </c>
      <c r="N1782" s="58" t="s">
        <v>355</v>
      </c>
      <c r="O1782" s="64" t="s">
        <v>305</v>
      </c>
      <c r="P1782" s="64" t="s">
        <v>2902</v>
      </c>
      <c r="Q1782" s="45" t="s">
        <v>926</v>
      </c>
      <c r="R1782" s="32" t="s">
        <v>255</v>
      </c>
      <c r="S1782" s="45" t="s">
        <v>91</v>
      </c>
      <c r="T1782" s="42" t="str">
        <f>VLOOKUP(Tabla1[[#This Row],[AREA]],Hoja1!A:B,2,FALSE)</f>
        <v>02. Urbanismo y vivienda</v>
      </c>
      <c r="U1782" s="45" t="s">
        <v>138</v>
      </c>
      <c r="V1782" s="42" t="str">
        <f>VLOOKUP(Tabla1[[#This Row],[PROGRAMA]],Hoja1!A:B,2,FALSE)</f>
        <v>1511. Planficación y gestión del urbanismo</v>
      </c>
      <c r="W1782" s="45" t="s">
        <v>242</v>
      </c>
      <c r="X1782" s="45" t="s">
        <v>2923</v>
      </c>
    </row>
    <row r="1783" spans="1:24" x14ac:dyDescent="0.25">
      <c r="A1783" s="57">
        <v>220250021203</v>
      </c>
      <c r="B1783" s="58" t="s">
        <v>349</v>
      </c>
      <c r="C1783" s="59">
        <v>45806</v>
      </c>
      <c r="D1783" s="57">
        <v>22025004189</v>
      </c>
      <c r="E1783" s="58" t="s">
        <v>1170</v>
      </c>
      <c r="F1783" s="60">
        <v>5019.79</v>
      </c>
      <c r="G1783" s="58" t="s">
        <v>48</v>
      </c>
      <c r="H1783" s="58" t="s">
        <v>3210</v>
      </c>
      <c r="I1783" s="61" t="s">
        <v>2901</v>
      </c>
      <c r="J1783" s="58" t="s">
        <v>455</v>
      </c>
      <c r="K1783" s="58" t="s">
        <v>356</v>
      </c>
      <c r="L1783" s="58" t="s">
        <v>357</v>
      </c>
      <c r="M1783" s="58" t="s">
        <v>458</v>
      </c>
      <c r="N1783" s="58" t="s">
        <v>429</v>
      </c>
      <c r="O1783" s="64" t="s">
        <v>2990</v>
      </c>
      <c r="P1783" s="64" t="s">
        <v>2902</v>
      </c>
      <c r="Q1783" s="45">
        <v>6</v>
      </c>
      <c r="R1783" s="32" t="s">
        <v>255</v>
      </c>
      <c r="S1783" s="45" t="s">
        <v>97</v>
      </c>
      <c r="T1783" s="42" t="str">
        <f>VLOOKUP(Tabla1[[#This Row],[AREA]],Hoja1!A:B,2,FALSE)</f>
        <v>09. Turismo, eventos y marca ciudad</v>
      </c>
      <c r="U1783" s="45">
        <v>4321</v>
      </c>
      <c r="V1783" s="42" t="str">
        <f>VLOOKUP(Tabla1[[#This Row],[PROGRAMA]],Hoja1!A:B,2,FALSE)</f>
        <v>4321. Turismo</v>
      </c>
      <c r="W1783" s="45">
        <v>63</v>
      </c>
      <c r="X1783" s="45">
        <v>632</v>
      </c>
    </row>
    <row r="1784" spans="1:24" x14ac:dyDescent="0.25">
      <c r="A1784" s="57">
        <v>220250018469</v>
      </c>
      <c r="B1784" s="58" t="s">
        <v>349</v>
      </c>
      <c r="C1784" s="59">
        <v>45800</v>
      </c>
      <c r="D1784" s="57">
        <v>22025003364</v>
      </c>
      <c r="E1784" s="58" t="s">
        <v>3211</v>
      </c>
      <c r="F1784" s="60">
        <v>5000</v>
      </c>
      <c r="G1784" s="58" t="s">
        <v>3212</v>
      </c>
      <c r="H1784" s="58" t="s">
        <v>3213</v>
      </c>
      <c r="I1784" s="61" t="s">
        <v>2901</v>
      </c>
      <c r="J1784" s="58" t="s">
        <v>3214</v>
      </c>
      <c r="K1784" s="58" t="s">
        <v>356</v>
      </c>
      <c r="L1784" s="58" t="s">
        <v>357</v>
      </c>
      <c r="M1784" s="58" t="s">
        <v>458</v>
      </c>
      <c r="N1784" s="58" t="s">
        <v>429</v>
      </c>
      <c r="O1784" s="64" t="s">
        <v>2990</v>
      </c>
      <c r="P1784" s="64" t="s">
        <v>2902</v>
      </c>
      <c r="Q1784" s="45" t="s">
        <v>922</v>
      </c>
      <c r="R1784" s="32" t="s">
        <v>254</v>
      </c>
      <c r="S1784" s="45" t="s">
        <v>91</v>
      </c>
      <c r="T1784" s="42" t="str">
        <f>VLOOKUP(Tabla1[[#This Row],[AREA]],Hoja1!A:B,2,FALSE)</f>
        <v>02. Urbanismo y vivienda</v>
      </c>
      <c r="U1784" s="45" t="s">
        <v>219</v>
      </c>
      <c r="V1784" s="42" t="str">
        <f>VLOOKUP(Tabla1[[#This Row],[PROGRAMA]],Hoja1!A:B,2,FALSE)</f>
        <v>9331. Gestión del patrimonio</v>
      </c>
      <c r="W1784" s="45" t="s">
        <v>236</v>
      </c>
      <c r="X1784" s="45" t="s">
        <v>3215</v>
      </c>
    </row>
    <row r="1785" spans="1:24" x14ac:dyDescent="0.25">
      <c r="A1785" s="57">
        <v>220240064585</v>
      </c>
      <c r="B1785" s="58" t="s">
        <v>349</v>
      </c>
      <c r="C1785" s="59">
        <v>45756</v>
      </c>
      <c r="D1785" s="57">
        <v>22024008436</v>
      </c>
      <c r="E1785" s="58" t="s">
        <v>1796</v>
      </c>
      <c r="F1785" s="60">
        <v>5000</v>
      </c>
      <c r="G1785" s="58" t="s">
        <v>3137</v>
      </c>
      <c r="H1785" s="58" t="s">
        <v>3138</v>
      </c>
      <c r="I1785" s="61" t="s">
        <v>2901</v>
      </c>
      <c r="J1785" s="58" t="s">
        <v>356</v>
      </c>
      <c r="K1785" s="58" t="s">
        <v>356</v>
      </c>
      <c r="L1785" s="58" t="s">
        <v>367</v>
      </c>
      <c r="M1785" s="58" t="s">
        <v>428</v>
      </c>
      <c r="N1785" s="58" t="s">
        <v>429</v>
      </c>
      <c r="O1785" s="64" t="s">
        <v>307</v>
      </c>
      <c r="P1785" s="64" t="s">
        <v>2902</v>
      </c>
      <c r="Q1785" s="45" t="s">
        <v>926</v>
      </c>
      <c r="R1785" s="32" t="s">
        <v>255</v>
      </c>
      <c r="S1785" s="45" t="s">
        <v>92</v>
      </c>
      <c r="T1785" s="42" t="str">
        <f>VLOOKUP(Tabla1[[#This Row],[AREA]],Hoja1!A:B,2,FALSE)</f>
        <v>03. Participación ciudadana y deportes</v>
      </c>
      <c r="U1785" s="45" t="s">
        <v>215</v>
      </c>
      <c r="V1785" s="42" t="str">
        <f>VLOOKUP(Tabla1[[#This Row],[PROGRAMA]],Hoja1!A:B,2,FALSE)</f>
        <v>9241. Participación ciudadana</v>
      </c>
      <c r="W1785" s="45" t="s">
        <v>246</v>
      </c>
      <c r="X1785" s="45" t="s">
        <v>3029</v>
      </c>
    </row>
    <row r="1786" spans="1:24" x14ac:dyDescent="0.25">
      <c r="A1786" s="57">
        <v>220250012068</v>
      </c>
      <c r="B1786" s="58" t="s">
        <v>349</v>
      </c>
      <c r="C1786" s="59">
        <v>45762</v>
      </c>
      <c r="D1786" s="57">
        <v>22025002478</v>
      </c>
      <c r="E1786" s="58" t="s">
        <v>1747</v>
      </c>
      <c r="F1786" s="60">
        <v>5000</v>
      </c>
      <c r="G1786" s="58" t="s">
        <v>3216</v>
      </c>
      <c r="H1786" s="58" t="s">
        <v>3217</v>
      </c>
      <c r="I1786" s="61" t="s">
        <v>2901</v>
      </c>
      <c r="J1786" s="58" t="s">
        <v>427</v>
      </c>
      <c r="K1786" s="58" t="s">
        <v>427</v>
      </c>
      <c r="L1786" s="58" t="s">
        <v>367</v>
      </c>
      <c r="M1786" s="58" t="s">
        <v>458</v>
      </c>
      <c r="N1786" s="58" t="s">
        <v>429</v>
      </c>
      <c r="O1786" s="64" t="s">
        <v>2990</v>
      </c>
      <c r="P1786" s="64" t="s">
        <v>2902</v>
      </c>
      <c r="Q1786" s="45" t="s">
        <v>922</v>
      </c>
      <c r="R1786" s="32" t="s">
        <v>254</v>
      </c>
      <c r="S1786" s="45" t="s">
        <v>95</v>
      </c>
      <c r="T1786" s="42" t="str">
        <f>VLOOKUP(Tabla1[[#This Row],[AREA]],Hoja1!A:B,2,FALSE)</f>
        <v>07. Medio ambiente</v>
      </c>
      <c r="U1786" s="45" t="s">
        <v>151</v>
      </c>
      <c r="V1786" s="42" t="str">
        <f>VLOOKUP(Tabla1[[#This Row],[PROGRAMA]],Hoja1!A:B,2,FALSE)</f>
        <v>1721. Protección del medio ambiente</v>
      </c>
      <c r="W1786" s="45" t="s">
        <v>238</v>
      </c>
      <c r="X1786" s="45" t="s">
        <v>3218</v>
      </c>
    </row>
    <row r="1787" spans="1:24" x14ac:dyDescent="0.25">
      <c r="A1787" s="57">
        <v>220250010470</v>
      </c>
      <c r="B1787" s="58" t="s">
        <v>349</v>
      </c>
      <c r="C1787" s="59">
        <v>45756</v>
      </c>
      <c r="D1787" s="57">
        <v>22025002783</v>
      </c>
      <c r="E1787" s="58" t="s">
        <v>1215</v>
      </c>
      <c r="F1787" s="60">
        <v>5000</v>
      </c>
      <c r="G1787" s="58" t="s">
        <v>3219</v>
      </c>
      <c r="H1787" s="58" t="s">
        <v>3220</v>
      </c>
      <c r="I1787" s="61" t="s">
        <v>2901</v>
      </c>
      <c r="J1787" s="58" t="s">
        <v>356</v>
      </c>
      <c r="K1787" s="58" t="s">
        <v>356</v>
      </c>
      <c r="L1787" s="58" t="s">
        <v>357</v>
      </c>
      <c r="M1787" s="58" t="s">
        <v>458</v>
      </c>
      <c r="N1787" s="58" t="s">
        <v>429</v>
      </c>
      <c r="O1787" s="64" t="s">
        <v>2990</v>
      </c>
      <c r="P1787" s="64" t="s">
        <v>2902</v>
      </c>
      <c r="Q1787" s="45" t="s">
        <v>922</v>
      </c>
      <c r="R1787" s="32" t="s">
        <v>254</v>
      </c>
      <c r="S1787" s="45" t="s">
        <v>98</v>
      </c>
      <c r="T1787" s="42" t="str">
        <f>VLOOKUP(Tabla1[[#This Row],[AREA]],Hoja1!A:B,2,FALSE)</f>
        <v>10. Personas mayores, familia y servicios sociales</v>
      </c>
      <c r="U1787" s="45" t="s">
        <v>159</v>
      </c>
      <c r="V1787" s="42" t="str">
        <f>VLOOKUP(Tabla1[[#This Row],[PROGRAMA]],Hoja1!A:B,2,FALSE)</f>
        <v>2315. Políticas de Igualdad e infancia</v>
      </c>
      <c r="W1787" s="45" t="s">
        <v>238</v>
      </c>
      <c r="X1787" s="45" t="s">
        <v>3045</v>
      </c>
    </row>
    <row r="1788" spans="1:24" x14ac:dyDescent="0.25">
      <c r="A1788" s="57">
        <v>220250021218</v>
      </c>
      <c r="B1788" s="58" t="s">
        <v>349</v>
      </c>
      <c r="C1788" s="59">
        <v>45806</v>
      </c>
      <c r="D1788" s="57">
        <v>22025004115</v>
      </c>
      <c r="E1788" s="58" t="s">
        <v>1237</v>
      </c>
      <c r="F1788" s="60">
        <v>5000</v>
      </c>
      <c r="G1788" s="58" t="s">
        <v>949</v>
      </c>
      <c r="H1788" s="58" t="s">
        <v>3221</v>
      </c>
      <c r="I1788" s="61" t="s">
        <v>2901</v>
      </c>
      <c r="J1788" s="58" t="s">
        <v>584</v>
      </c>
      <c r="K1788" s="58" t="s">
        <v>352</v>
      </c>
      <c r="L1788" s="58" t="s">
        <v>367</v>
      </c>
      <c r="M1788" s="58" t="s">
        <v>458</v>
      </c>
      <c r="N1788" s="58" t="s">
        <v>429</v>
      </c>
      <c r="O1788" s="64" t="s">
        <v>2990</v>
      </c>
      <c r="P1788" s="64" t="s">
        <v>2902</v>
      </c>
      <c r="Q1788" s="45" t="s">
        <v>922</v>
      </c>
      <c r="R1788" s="32" t="s">
        <v>254</v>
      </c>
      <c r="S1788" s="45" t="s">
        <v>291</v>
      </c>
      <c r="T1788" s="42" t="str">
        <f>VLOOKUP(Tabla1[[#This Row],[AREA]],Hoja1!A:B,2,FALSE)</f>
        <v>11. Salud pública y seguridad ciudadana</v>
      </c>
      <c r="U1788" s="45" t="s">
        <v>141</v>
      </c>
      <c r="V1788" s="42" t="str">
        <f>VLOOKUP(Tabla1[[#This Row],[PROGRAMA]],Hoja1!A:B,2,FALSE)</f>
        <v>1621. Recogida de residuos</v>
      </c>
      <c r="W1788" s="45" t="s">
        <v>236</v>
      </c>
      <c r="X1788" s="45" t="s">
        <v>3180</v>
      </c>
    </row>
    <row r="1789" spans="1:24" x14ac:dyDescent="0.25">
      <c r="A1789" s="57">
        <v>220250018451</v>
      </c>
      <c r="B1789" s="58" t="s">
        <v>349</v>
      </c>
      <c r="C1789" s="59">
        <v>45800</v>
      </c>
      <c r="D1789" s="57">
        <v>22025003568</v>
      </c>
      <c r="E1789" s="58" t="s">
        <v>2146</v>
      </c>
      <c r="F1789" s="60">
        <v>4961</v>
      </c>
      <c r="G1789" s="58" t="s">
        <v>3169</v>
      </c>
      <c r="H1789" s="58" t="s">
        <v>3222</v>
      </c>
      <c r="I1789" s="61" t="s">
        <v>2901</v>
      </c>
      <c r="J1789" s="58" t="s">
        <v>477</v>
      </c>
      <c r="K1789" s="58" t="s">
        <v>356</v>
      </c>
      <c r="L1789" s="58" t="s">
        <v>357</v>
      </c>
      <c r="M1789" s="58" t="s">
        <v>458</v>
      </c>
      <c r="N1789" s="58" t="s">
        <v>429</v>
      </c>
      <c r="O1789" s="64" t="s">
        <v>2990</v>
      </c>
      <c r="P1789" s="64" t="s">
        <v>2902</v>
      </c>
      <c r="Q1789" s="45" t="s">
        <v>922</v>
      </c>
      <c r="R1789" s="32" t="s">
        <v>254</v>
      </c>
      <c r="S1789" s="45" t="s">
        <v>89</v>
      </c>
      <c r="T1789" s="42" t="str">
        <f>VLOOKUP(Tabla1[[#This Row],[AREA]],Hoja1!A:B,2,FALSE)</f>
        <v>01. Alcaldía</v>
      </c>
      <c r="U1789" s="45" t="s">
        <v>212</v>
      </c>
      <c r="V1789" s="42" t="str">
        <f>VLOOKUP(Tabla1[[#This Row],[PROGRAMA]],Hoja1!A:B,2,FALSE)</f>
        <v>9207. Gobierno y relaciones</v>
      </c>
      <c r="W1789" s="45" t="s">
        <v>238</v>
      </c>
      <c r="X1789" s="45" t="s">
        <v>3161</v>
      </c>
    </row>
    <row r="1790" spans="1:24" x14ac:dyDescent="0.25">
      <c r="A1790" s="57">
        <v>220250017486</v>
      </c>
      <c r="B1790" s="58" t="s">
        <v>349</v>
      </c>
      <c r="C1790" s="59">
        <v>45796</v>
      </c>
      <c r="D1790" s="57">
        <v>22025003234</v>
      </c>
      <c r="E1790" s="58" t="s">
        <v>1167</v>
      </c>
      <c r="F1790" s="60">
        <v>4878.75</v>
      </c>
      <c r="G1790" s="58" t="s">
        <v>3223</v>
      </c>
      <c r="H1790" s="58" t="s">
        <v>3224</v>
      </c>
      <c r="I1790" s="61" t="s">
        <v>2901</v>
      </c>
      <c r="J1790" s="58" t="s">
        <v>356</v>
      </c>
      <c r="K1790" s="58" t="s">
        <v>356</v>
      </c>
      <c r="L1790" s="58" t="s">
        <v>357</v>
      </c>
      <c r="M1790" s="58" t="s">
        <v>458</v>
      </c>
      <c r="N1790" s="58" t="s">
        <v>429</v>
      </c>
      <c r="O1790" s="64" t="s">
        <v>2990</v>
      </c>
      <c r="P1790" s="64" t="s">
        <v>2902</v>
      </c>
      <c r="Q1790" s="45" t="s">
        <v>922</v>
      </c>
      <c r="R1790" s="32" t="s">
        <v>254</v>
      </c>
      <c r="S1790" s="45" t="s">
        <v>98</v>
      </c>
      <c r="T1790" s="42" t="str">
        <f>VLOOKUP(Tabla1[[#This Row],[AREA]],Hoja1!A:B,2,FALSE)</f>
        <v>10. Personas mayores, familia y servicios sociales</v>
      </c>
      <c r="U1790" s="45" t="s">
        <v>153</v>
      </c>
      <c r="V1790" s="42" t="str">
        <f>VLOOKUP(Tabla1[[#This Row],[PROGRAMA]],Hoja1!A:B,2,FALSE)</f>
        <v>2311. Intervención social</v>
      </c>
      <c r="W1790" s="45" t="s">
        <v>238</v>
      </c>
      <c r="X1790" s="45" t="s">
        <v>2926</v>
      </c>
    </row>
    <row r="1791" spans="1:24" x14ac:dyDescent="0.25">
      <c r="A1791" s="57">
        <v>220250018076</v>
      </c>
      <c r="B1791" s="58" t="s">
        <v>349</v>
      </c>
      <c r="C1791" s="59">
        <v>45798</v>
      </c>
      <c r="D1791" s="57">
        <v>22025003739</v>
      </c>
      <c r="E1791" s="58" t="s">
        <v>1498</v>
      </c>
      <c r="F1791" s="60">
        <v>4800.01</v>
      </c>
      <c r="G1791" s="58" t="s">
        <v>3225</v>
      </c>
      <c r="H1791" s="58" t="s">
        <v>3226</v>
      </c>
      <c r="I1791" s="61" t="s">
        <v>2901</v>
      </c>
      <c r="J1791" s="58" t="s">
        <v>455</v>
      </c>
      <c r="K1791" s="58" t="s">
        <v>356</v>
      </c>
      <c r="L1791" s="58" t="s">
        <v>367</v>
      </c>
      <c r="M1791" s="58" t="s">
        <v>458</v>
      </c>
      <c r="N1791" s="58" t="s">
        <v>429</v>
      </c>
      <c r="O1791" s="64" t="s">
        <v>2990</v>
      </c>
      <c r="P1791" s="64" t="s">
        <v>2902</v>
      </c>
      <c r="Q1791" s="45" t="s">
        <v>922</v>
      </c>
      <c r="R1791" s="32" t="s">
        <v>254</v>
      </c>
      <c r="S1791" s="45" t="s">
        <v>291</v>
      </c>
      <c r="T1791" s="42" t="str">
        <f>VLOOKUP(Tabla1[[#This Row],[AREA]],Hoja1!A:B,2,FALSE)</f>
        <v>11. Salud pública y seguridad ciudadana</v>
      </c>
      <c r="U1791" s="45" t="s">
        <v>141</v>
      </c>
      <c r="V1791" s="42" t="str">
        <f>VLOOKUP(Tabla1[[#This Row],[PROGRAMA]],Hoja1!A:B,2,FALSE)</f>
        <v>1621. Recogida de residuos</v>
      </c>
      <c r="W1791" s="45" t="s">
        <v>238</v>
      </c>
      <c r="X1791" s="45" t="s">
        <v>3118</v>
      </c>
    </row>
    <row r="1792" spans="1:24" x14ac:dyDescent="0.25">
      <c r="A1792" s="57">
        <v>220250019412</v>
      </c>
      <c r="B1792" s="58" t="s">
        <v>349</v>
      </c>
      <c r="C1792" s="59">
        <v>45803</v>
      </c>
      <c r="D1792" s="57">
        <v>22025003379</v>
      </c>
      <c r="E1792" s="58" t="s">
        <v>1237</v>
      </c>
      <c r="F1792" s="60">
        <v>4779.5</v>
      </c>
      <c r="G1792" s="58" t="s">
        <v>1458</v>
      </c>
      <c r="H1792" s="58" t="s">
        <v>3227</v>
      </c>
      <c r="I1792" s="61" t="s">
        <v>2901</v>
      </c>
      <c r="J1792" s="58" t="s">
        <v>1460</v>
      </c>
      <c r="K1792" s="58" t="s">
        <v>427</v>
      </c>
      <c r="L1792" s="58" t="s">
        <v>357</v>
      </c>
      <c r="M1792" s="58" t="s">
        <v>458</v>
      </c>
      <c r="N1792" s="58" t="s">
        <v>429</v>
      </c>
      <c r="O1792" s="64" t="s">
        <v>2990</v>
      </c>
      <c r="P1792" s="64" t="s">
        <v>2902</v>
      </c>
      <c r="Q1792" s="45" t="s">
        <v>922</v>
      </c>
      <c r="R1792" s="32" t="s">
        <v>254</v>
      </c>
      <c r="S1792" s="45" t="s">
        <v>291</v>
      </c>
      <c r="T1792" s="42" t="str">
        <f>VLOOKUP(Tabla1[[#This Row],[AREA]],Hoja1!A:B,2,FALSE)</f>
        <v>11. Salud pública y seguridad ciudadana</v>
      </c>
      <c r="U1792" s="45" t="s">
        <v>141</v>
      </c>
      <c r="V1792" s="42" t="str">
        <f>VLOOKUP(Tabla1[[#This Row],[PROGRAMA]],Hoja1!A:B,2,FALSE)</f>
        <v>1621. Recogida de residuos</v>
      </c>
      <c r="W1792" s="45" t="s">
        <v>236</v>
      </c>
      <c r="X1792" s="45" t="s">
        <v>3180</v>
      </c>
    </row>
    <row r="1793" spans="1:24" x14ac:dyDescent="0.25">
      <c r="A1793" s="57">
        <v>220250011360</v>
      </c>
      <c r="B1793" s="58" t="s">
        <v>526</v>
      </c>
      <c r="C1793" s="59">
        <v>45758</v>
      </c>
      <c r="D1793" s="57">
        <v>22025001129</v>
      </c>
      <c r="E1793" s="58" t="s">
        <v>1973</v>
      </c>
      <c r="F1793" s="60">
        <v>4688.92</v>
      </c>
      <c r="G1793" s="58" t="s">
        <v>589</v>
      </c>
      <c r="H1793" s="58" t="s">
        <v>3228</v>
      </c>
      <c r="I1793" s="61" t="s">
        <v>2907</v>
      </c>
      <c r="J1793" s="58" t="s">
        <v>356</v>
      </c>
      <c r="K1793" s="58" t="s">
        <v>356</v>
      </c>
      <c r="L1793" s="58" t="s">
        <v>367</v>
      </c>
      <c r="M1793" s="58" t="s">
        <v>354</v>
      </c>
      <c r="N1793" s="58" t="s">
        <v>355</v>
      </c>
      <c r="O1793" s="64" t="s">
        <v>2942</v>
      </c>
      <c r="P1793" s="64" t="s">
        <v>2902</v>
      </c>
      <c r="Q1793" s="45" t="s">
        <v>922</v>
      </c>
      <c r="R1793" s="32" t="s">
        <v>254</v>
      </c>
      <c r="S1793" s="45" t="s">
        <v>291</v>
      </c>
      <c r="T1793" s="42" t="str">
        <f>VLOOKUP(Tabla1[[#This Row],[AREA]],Hoja1!A:B,2,FALSE)</f>
        <v>11. Salud pública y seguridad ciudadana</v>
      </c>
      <c r="U1793" s="45" t="s">
        <v>144</v>
      </c>
      <c r="V1793" s="42" t="str">
        <f>VLOOKUP(Tabla1[[#This Row],[PROGRAMA]],Hoja1!A:B,2,FALSE)</f>
        <v>1631. Limpieza viaria</v>
      </c>
      <c r="W1793" s="45" t="s">
        <v>236</v>
      </c>
      <c r="X1793" s="45" t="s">
        <v>3180</v>
      </c>
    </row>
    <row r="1794" spans="1:24" x14ac:dyDescent="0.25">
      <c r="A1794" s="57">
        <v>220250017635</v>
      </c>
      <c r="B1794" s="58" t="s">
        <v>526</v>
      </c>
      <c r="C1794" s="59">
        <v>45796</v>
      </c>
      <c r="D1794" s="57">
        <v>22025001122</v>
      </c>
      <c r="E1794" s="58" t="s">
        <v>1237</v>
      </c>
      <c r="F1794" s="60">
        <v>4670.71</v>
      </c>
      <c r="G1794" s="58" t="s">
        <v>589</v>
      </c>
      <c r="H1794" s="58" t="s">
        <v>3229</v>
      </c>
      <c r="I1794" s="61" t="s">
        <v>2907</v>
      </c>
      <c r="J1794" s="58" t="s">
        <v>356</v>
      </c>
      <c r="K1794" s="58" t="s">
        <v>356</v>
      </c>
      <c r="L1794" s="58" t="s">
        <v>357</v>
      </c>
      <c r="M1794" s="58" t="s">
        <v>354</v>
      </c>
      <c r="N1794" s="58" t="s">
        <v>355</v>
      </c>
      <c r="O1794" s="64" t="s">
        <v>2942</v>
      </c>
      <c r="P1794" s="64" t="s">
        <v>2902</v>
      </c>
      <c r="Q1794" s="45" t="s">
        <v>922</v>
      </c>
      <c r="R1794" s="32" t="s">
        <v>254</v>
      </c>
      <c r="S1794" s="45" t="s">
        <v>291</v>
      </c>
      <c r="T1794" s="42" t="str">
        <f>VLOOKUP(Tabla1[[#This Row],[AREA]],Hoja1!A:B,2,FALSE)</f>
        <v>11. Salud pública y seguridad ciudadana</v>
      </c>
      <c r="U1794" s="45" t="s">
        <v>141</v>
      </c>
      <c r="V1794" s="42" t="str">
        <f>VLOOKUP(Tabla1[[#This Row],[PROGRAMA]],Hoja1!A:B,2,FALSE)</f>
        <v>1621. Recogida de residuos</v>
      </c>
      <c r="W1794" s="45" t="s">
        <v>236</v>
      </c>
      <c r="X1794" s="45" t="s">
        <v>3180</v>
      </c>
    </row>
    <row r="1795" spans="1:24" x14ac:dyDescent="0.25">
      <c r="A1795" s="57">
        <v>220250019394</v>
      </c>
      <c r="B1795" s="58" t="s">
        <v>349</v>
      </c>
      <c r="C1795" s="59">
        <v>45803</v>
      </c>
      <c r="D1795" s="57">
        <v>22025003692</v>
      </c>
      <c r="E1795" s="58" t="s">
        <v>1841</v>
      </c>
      <c r="F1795" s="60">
        <v>4634.74</v>
      </c>
      <c r="G1795" s="58" t="s">
        <v>48</v>
      </c>
      <c r="H1795" s="58" t="s">
        <v>3230</v>
      </c>
      <c r="I1795" s="61" t="s">
        <v>2901</v>
      </c>
      <c r="J1795" s="58" t="s">
        <v>455</v>
      </c>
      <c r="K1795" s="58" t="s">
        <v>356</v>
      </c>
      <c r="L1795" s="58" t="s">
        <v>357</v>
      </c>
      <c r="M1795" s="58" t="s">
        <v>354</v>
      </c>
      <c r="N1795" s="58" t="s">
        <v>355</v>
      </c>
      <c r="O1795" s="64" t="s">
        <v>2942</v>
      </c>
      <c r="P1795" s="64" t="s">
        <v>2902</v>
      </c>
      <c r="Q1795" s="45">
        <v>6</v>
      </c>
      <c r="R1795" s="32" t="s">
        <v>255</v>
      </c>
      <c r="S1795" s="45" t="s">
        <v>96</v>
      </c>
      <c r="T1795" s="42" t="str">
        <f>VLOOKUP(Tabla1[[#This Row],[AREA]],Hoja1!A:B,2,FALSE)</f>
        <v>08. Tráfico y movilidad</v>
      </c>
      <c r="U1795" s="45">
        <v>1532</v>
      </c>
      <c r="V1795" s="42" t="str">
        <f>VLOOKUP(Tabla1[[#This Row],[PROGRAMA]],Hoja1!A:B,2,FALSE)</f>
        <v>1532. Pavimentación vias públicas y otros servicios urbanísticos</v>
      </c>
      <c r="W1795" s="45">
        <v>60</v>
      </c>
      <c r="X1795" s="45">
        <v>609</v>
      </c>
    </row>
    <row r="1796" spans="1:24" x14ac:dyDescent="0.25">
      <c r="A1796" s="57">
        <v>220250008126</v>
      </c>
      <c r="B1796" s="58" t="s">
        <v>526</v>
      </c>
      <c r="C1796" s="59">
        <v>45748</v>
      </c>
      <c r="D1796" s="57">
        <v>22025002777</v>
      </c>
      <c r="E1796" s="58" t="s">
        <v>1169</v>
      </c>
      <c r="F1796" s="60">
        <v>4631.88</v>
      </c>
      <c r="G1796" s="58" t="s">
        <v>649</v>
      </c>
      <c r="H1796" s="58" t="s">
        <v>3231</v>
      </c>
      <c r="I1796" s="61" t="s">
        <v>2907</v>
      </c>
      <c r="J1796" s="58" t="s">
        <v>650</v>
      </c>
      <c r="K1796" s="58" t="s">
        <v>365</v>
      </c>
      <c r="L1796" s="58" t="s">
        <v>357</v>
      </c>
      <c r="M1796" s="58" t="s">
        <v>354</v>
      </c>
      <c r="N1796" s="58" t="s">
        <v>355</v>
      </c>
      <c r="O1796" s="64" t="s">
        <v>2942</v>
      </c>
      <c r="P1796" s="64" t="s">
        <v>2902</v>
      </c>
      <c r="Q1796" s="45" t="s">
        <v>926</v>
      </c>
      <c r="R1796" s="32" t="s">
        <v>255</v>
      </c>
      <c r="S1796" s="45" t="s">
        <v>96</v>
      </c>
      <c r="T1796" s="42" t="str">
        <f>VLOOKUP(Tabla1[[#This Row],[AREA]],Hoja1!A:B,2,FALSE)</f>
        <v>08. Tráfico y movilidad</v>
      </c>
      <c r="U1796" s="45" t="s">
        <v>140</v>
      </c>
      <c r="V1796" s="42" t="str">
        <f>VLOOKUP(Tabla1[[#This Row],[PROGRAMA]],Hoja1!A:B,2,FALSE)</f>
        <v>1532. Pavimentación vias públicas y otros servicios urbanísticos</v>
      </c>
      <c r="W1796" s="45" t="s">
        <v>244</v>
      </c>
      <c r="X1796" s="45" t="s">
        <v>2903</v>
      </c>
    </row>
    <row r="1797" spans="1:24" x14ac:dyDescent="0.25">
      <c r="A1797" s="57">
        <v>220250015370</v>
      </c>
      <c r="B1797" s="58" t="s">
        <v>495</v>
      </c>
      <c r="C1797" s="59">
        <v>45783</v>
      </c>
      <c r="D1797" s="57">
        <v>22025003947</v>
      </c>
      <c r="E1797" s="58" t="s">
        <v>2138</v>
      </c>
      <c r="F1797" s="60">
        <v>7392</v>
      </c>
      <c r="G1797" s="58" t="s">
        <v>373</v>
      </c>
      <c r="H1797" s="58" t="s">
        <v>3232</v>
      </c>
      <c r="I1797" s="61" t="s">
        <v>2981</v>
      </c>
      <c r="J1797" s="58" t="s">
        <v>352</v>
      </c>
      <c r="K1797" s="58" t="s">
        <v>352</v>
      </c>
      <c r="L1797" s="58" t="s">
        <v>357</v>
      </c>
      <c r="M1797" s="58" t="s">
        <v>354</v>
      </c>
      <c r="N1797" s="58" t="s">
        <v>380</v>
      </c>
      <c r="O1797" s="64" t="s">
        <v>305</v>
      </c>
      <c r="P1797" s="64" t="s">
        <v>2902</v>
      </c>
      <c r="Q1797" s="45" t="s">
        <v>922</v>
      </c>
      <c r="R1797" s="32" t="s">
        <v>254</v>
      </c>
      <c r="S1797" s="45" t="s">
        <v>290</v>
      </c>
      <c r="T1797" s="42" t="str">
        <f>VLOOKUP(Tabla1[[#This Row],[AREA]],Hoja1!A:B,2,FALSE)</f>
        <v>05. Comercio, mercados y consumo</v>
      </c>
      <c r="U1797" s="45" t="s">
        <v>197</v>
      </c>
      <c r="V1797" s="42" t="str">
        <f>VLOOKUP(Tabla1[[#This Row],[PROGRAMA]],Hoja1!A:B,2,FALSE)</f>
        <v>4312. Mercados</v>
      </c>
      <c r="W1797" s="45" t="s">
        <v>238</v>
      </c>
      <c r="X1797" s="45" t="s">
        <v>2926</v>
      </c>
    </row>
    <row r="1798" spans="1:24" x14ac:dyDescent="0.25">
      <c r="A1798" s="57">
        <v>220250018063</v>
      </c>
      <c r="B1798" s="58" t="s">
        <v>349</v>
      </c>
      <c r="C1798" s="59">
        <v>45798</v>
      </c>
      <c r="D1798" s="57">
        <v>22025003602</v>
      </c>
      <c r="E1798" s="58" t="s">
        <v>1208</v>
      </c>
      <c r="F1798" s="60">
        <v>4598</v>
      </c>
      <c r="G1798" s="58" t="s">
        <v>3233</v>
      </c>
      <c r="H1798" s="58" t="s">
        <v>3234</v>
      </c>
      <c r="I1798" s="61" t="s">
        <v>2901</v>
      </c>
      <c r="J1798" s="58" t="s">
        <v>352</v>
      </c>
      <c r="K1798" s="58" t="s">
        <v>352</v>
      </c>
      <c r="L1798" s="58" t="s">
        <v>357</v>
      </c>
      <c r="M1798" s="58" t="s">
        <v>458</v>
      </c>
      <c r="N1798" s="58" t="s">
        <v>429</v>
      </c>
      <c r="O1798" s="64" t="s">
        <v>2990</v>
      </c>
      <c r="P1798" s="64" t="s">
        <v>2902</v>
      </c>
      <c r="Q1798" s="45" t="s">
        <v>922</v>
      </c>
      <c r="R1798" s="32" t="s">
        <v>254</v>
      </c>
      <c r="S1798" s="45" t="s">
        <v>89</v>
      </c>
      <c r="T1798" s="42" t="str">
        <f>VLOOKUP(Tabla1[[#This Row],[AREA]],Hoja1!A:B,2,FALSE)</f>
        <v>01. Alcaldía</v>
      </c>
      <c r="U1798" s="45" t="s">
        <v>294</v>
      </c>
      <c r="V1798" s="42" t="str">
        <f>VLOOKUP(Tabla1[[#This Row],[PROGRAMA]],Hoja1!A:B,2,FALSE)</f>
        <v>4331. Desarrollo empresarial</v>
      </c>
      <c r="W1798" s="45" t="s">
        <v>238</v>
      </c>
      <c r="X1798" s="45" t="s">
        <v>2926</v>
      </c>
    </row>
    <row r="1799" spans="1:24" x14ac:dyDescent="0.25">
      <c r="A1799" s="57">
        <v>220240051150</v>
      </c>
      <c r="B1799" s="58" t="s">
        <v>349</v>
      </c>
      <c r="C1799" s="59">
        <v>45777</v>
      </c>
      <c r="D1799" s="57">
        <v>22024007881</v>
      </c>
      <c r="E1799" s="58" t="s">
        <v>1180</v>
      </c>
      <c r="F1799" s="60">
        <v>4584.51</v>
      </c>
      <c r="G1799" s="58" t="s">
        <v>1099</v>
      </c>
      <c r="H1799" s="58" t="s">
        <v>3235</v>
      </c>
      <c r="I1799" s="61" t="s">
        <v>2901</v>
      </c>
      <c r="J1799" s="58" t="s">
        <v>360</v>
      </c>
      <c r="K1799" s="58" t="s">
        <v>352</v>
      </c>
      <c r="L1799" s="58" t="s">
        <v>357</v>
      </c>
      <c r="M1799" s="58" t="s">
        <v>354</v>
      </c>
      <c r="N1799" s="58" t="s">
        <v>355</v>
      </c>
      <c r="O1799" s="64" t="s">
        <v>2942</v>
      </c>
      <c r="P1799" s="64" t="s">
        <v>2902</v>
      </c>
      <c r="Q1799" s="45" t="s">
        <v>926</v>
      </c>
      <c r="R1799" s="32" t="s">
        <v>255</v>
      </c>
      <c r="S1799" s="45" t="s">
        <v>91</v>
      </c>
      <c r="T1799" s="42" t="str">
        <f>VLOOKUP(Tabla1[[#This Row],[AREA]],Hoja1!A:B,2,FALSE)</f>
        <v>02. Urbanismo y vivienda</v>
      </c>
      <c r="U1799" s="45" t="s">
        <v>138</v>
      </c>
      <c r="V1799" s="42" t="str">
        <f>VLOOKUP(Tabla1[[#This Row],[PROGRAMA]],Hoja1!A:B,2,FALSE)</f>
        <v>1511. Planficación y gestión del urbanismo</v>
      </c>
      <c r="W1799" s="45" t="s">
        <v>244</v>
      </c>
      <c r="X1799" s="45" t="s">
        <v>2903</v>
      </c>
    </row>
    <row r="1800" spans="1:24" x14ac:dyDescent="0.25">
      <c r="A1800" s="57">
        <v>220250010590</v>
      </c>
      <c r="B1800" s="58" t="s">
        <v>349</v>
      </c>
      <c r="C1800" s="59">
        <v>45756</v>
      </c>
      <c r="D1800" s="57">
        <v>22025003106</v>
      </c>
      <c r="E1800" s="58" t="s">
        <v>1248</v>
      </c>
      <c r="F1800" s="60">
        <v>4500</v>
      </c>
      <c r="G1800" s="58" t="s">
        <v>3236</v>
      </c>
      <c r="H1800" s="58" t="s">
        <v>3237</v>
      </c>
      <c r="I1800" s="61" t="s">
        <v>2901</v>
      </c>
      <c r="J1800" s="58" t="s">
        <v>542</v>
      </c>
      <c r="K1800" s="58" t="s">
        <v>352</v>
      </c>
      <c r="L1800" s="58" t="s">
        <v>367</v>
      </c>
      <c r="M1800" s="58" t="s">
        <v>458</v>
      </c>
      <c r="N1800" s="58" t="s">
        <v>429</v>
      </c>
      <c r="O1800" s="64" t="s">
        <v>2990</v>
      </c>
      <c r="P1800" s="64" t="s">
        <v>2902</v>
      </c>
      <c r="Q1800" s="45" t="s">
        <v>922</v>
      </c>
      <c r="R1800" s="32" t="s">
        <v>254</v>
      </c>
      <c r="S1800" s="45" t="s">
        <v>93</v>
      </c>
      <c r="T1800" s="42" t="str">
        <f>VLOOKUP(Tabla1[[#This Row],[AREA]],Hoja1!A:B,2,FALSE)</f>
        <v>04. Hacienda, personal y modernización administrativa</v>
      </c>
      <c r="U1800" s="45" t="s">
        <v>166</v>
      </c>
      <c r="V1800" s="42" t="str">
        <f>VLOOKUP(Tabla1[[#This Row],[PROGRAMA]],Hoja1!A:B,2,FALSE)</f>
        <v>3121. Prevención y salud laboral</v>
      </c>
      <c r="W1800" s="45" t="s">
        <v>238</v>
      </c>
      <c r="X1800" s="45" t="s">
        <v>3057</v>
      </c>
    </row>
    <row r="1801" spans="1:24" x14ac:dyDescent="0.25">
      <c r="A1801" s="57">
        <v>220250018366</v>
      </c>
      <c r="B1801" s="58" t="s">
        <v>349</v>
      </c>
      <c r="C1801" s="59">
        <v>45800</v>
      </c>
      <c r="D1801" s="57">
        <v>22025003577</v>
      </c>
      <c r="E1801" s="58" t="s">
        <v>3238</v>
      </c>
      <c r="F1801" s="60">
        <v>4473.45</v>
      </c>
      <c r="G1801" s="58" t="s">
        <v>3239</v>
      </c>
      <c r="H1801" s="58" t="s">
        <v>3240</v>
      </c>
      <c r="I1801" s="61" t="s">
        <v>2901</v>
      </c>
      <c r="J1801" s="58" t="s">
        <v>356</v>
      </c>
      <c r="K1801" s="58" t="s">
        <v>356</v>
      </c>
      <c r="L1801" s="58" t="s">
        <v>357</v>
      </c>
      <c r="M1801" s="58" t="s">
        <v>458</v>
      </c>
      <c r="N1801" s="58" t="s">
        <v>429</v>
      </c>
      <c r="O1801" s="64" t="s">
        <v>2990</v>
      </c>
      <c r="P1801" s="64" t="s">
        <v>2902</v>
      </c>
      <c r="Q1801" s="45" t="s">
        <v>922</v>
      </c>
      <c r="R1801" s="32" t="s">
        <v>254</v>
      </c>
      <c r="S1801" s="45" t="s">
        <v>93</v>
      </c>
      <c r="T1801" s="42" t="str">
        <f>VLOOKUP(Tabla1[[#This Row],[AREA]],Hoja1!A:B,2,FALSE)</f>
        <v>04. Hacienda, personal y modernización administrativa</v>
      </c>
      <c r="U1801" s="45" t="s">
        <v>207</v>
      </c>
      <c r="V1801" s="42" t="str">
        <f>VLOOKUP(Tabla1[[#This Row],[PROGRAMA]],Hoja1!A:B,2,FALSE)</f>
        <v>9202. Gestión de recursos humanos</v>
      </c>
      <c r="W1801" s="45" t="s">
        <v>238</v>
      </c>
      <c r="X1801" s="45" t="s">
        <v>2926</v>
      </c>
    </row>
    <row r="1802" spans="1:24" x14ac:dyDescent="0.25">
      <c r="A1802" s="57">
        <v>220250020265</v>
      </c>
      <c r="B1802" s="58" t="s">
        <v>349</v>
      </c>
      <c r="C1802" s="59">
        <v>45805</v>
      </c>
      <c r="D1802" s="57">
        <v>22025004018</v>
      </c>
      <c r="E1802" s="58" t="s">
        <v>1254</v>
      </c>
      <c r="F1802" s="60">
        <v>4362.22</v>
      </c>
      <c r="G1802" s="58" t="s">
        <v>48</v>
      </c>
      <c r="H1802" s="58" t="s">
        <v>3241</v>
      </c>
      <c r="I1802" s="61" t="s">
        <v>2901</v>
      </c>
      <c r="J1802" s="58" t="s">
        <v>455</v>
      </c>
      <c r="K1802" s="58" t="s">
        <v>356</v>
      </c>
      <c r="L1802" s="58" t="s">
        <v>357</v>
      </c>
      <c r="M1802" s="58" t="s">
        <v>354</v>
      </c>
      <c r="N1802" s="58" t="s">
        <v>355</v>
      </c>
      <c r="O1802" s="64" t="s">
        <v>2942</v>
      </c>
      <c r="P1802" s="64" t="s">
        <v>2902</v>
      </c>
      <c r="Q1802" s="45">
        <v>6</v>
      </c>
      <c r="R1802" s="32" t="s">
        <v>255</v>
      </c>
      <c r="S1802" s="45" t="s">
        <v>96</v>
      </c>
      <c r="T1802" s="42" t="str">
        <f>VLOOKUP(Tabla1[[#This Row],[AREA]],Hoja1!A:B,2,FALSE)</f>
        <v>08. Tráfico y movilidad</v>
      </c>
      <c r="U1802" s="45">
        <v>1532</v>
      </c>
      <c r="V1802" s="42" t="str">
        <f>VLOOKUP(Tabla1[[#This Row],[PROGRAMA]],Hoja1!A:B,2,FALSE)</f>
        <v>1532. Pavimentación vias públicas y otros servicios urbanísticos</v>
      </c>
      <c r="W1802" s="45">
        <v>61</v>
      </c>
      <c r="X1802" s="45">
        <v>619</v>
      </c>
    </row>
    <row r="1803" spans="1:24" x14ac:dyDescent="0.25">
      <c r="A1803" s="57">
        <v>220250018152</v>
      </c>
      <c r="B1803" s="58" t="s">
        <v>349</v>
      </c>
      <c r="C1803" s="59">
        <v>45798</v>
      </c>
      <c r="D1803" s="57">
        <v>22025003837</v>
      </c>
      <c r="E1803" s="58" t="s">
        <v>1240</v>
      </c>
      <c r="F1803" s="60">
        <v>4254.3599999999997</v>
      </c>
      <c r="G1803" s="58" t="s">
        <v>3242</v>
      </c>
      <c r="H1803" s="58" t="s">
        <v>3243</v>
      </c>
      <c r="I1803" s="61" t="s">
        <v>2901</v>
      </c>
      <c r="J1803" s="58" t="s">
        <v>356</v>
      </c>
      <c r="K1803" s="58" t="s">
        <v>356</v>
      </c>
      <c r="L1803" s="58" t="s">
        <v>357</v>
      </c>
      <c r="M1803" s="58" t="s">
        <v>458</v>
      </c>
      <c r="N1803" s="58" t="s">
        <v>429</v>
      </c>
      <c r="O1803" s="64" t="s">
        <v>2990</v>
      </c>
      <c r="P1803" s="64" t="s">
        <v>2902</v>
      </c>
      <c r="Q1803" s="45" t="s">
        <v>922</v>
      </c>
      <c r="R1803" s="32" t="s">
        <v>254</v>
      </c>
      <c r="S1803" s="45" t="s">
        <v>98</v>
      </c>
      <c r="T1803" s="42" t="str">
        <f>VLOOKUP(Tabla1[[#This Row],[AREA]],Hoja1!A:B,2,FALSE)</f>
        <v>10. Personas mayores, familia y servicios sociales</v>
      </c>
      <c r="U1803" s="45" t="s">
        <v>158</v>
      </c>
      <c r="V1803" s="42" t="str">
        <f>VLOOKUP(Tabla1[[#This Row],[PROGRAMA]],Hoja1!A:B,2,FALSE)</f>
        <v>2314. Centro de programas juveniles</v>
      </c>
      <c r="W1803" s="45" t="s">
        <v>238</v>
      </c>
      <c r="X1803" s="45" t="s">
        <v>2926</v>
      </c>
    </row>
    <row r="1804" spans="1:24" x14ac:dyDescent="0.25">
      <c r="A1804" s="57">
        <v>220250019398</v>
      </c>
      <c r="B1804" s="58" t="s">
        <v>349</v>
      </c>
      <c r="C1804" s="59">
        <v>45803</v>
      </c>
      <c r="D1804" s="57">
        <v>22025003376</v>
      </c>
      <c r="E1804" s="58" t="s">
        <v>1231</v>
      </c>
      <c r="F1804" s="60">
        <v>4204.75</v>
      </c>
      <c r="G1804" s="58" t="s">
        <v>44</v>
      </c>
      <c r="H1804" s="58" t="s">
        <v>3244</v>
      </c>
      <c r="I1804" s="61" t="s">
        <v>2901</v>
      </c>
      <c r="J1804" s="58" t="s">
        <v>356</v>
      </c>
      <c r="K1804" s="58" t="s">
        <v>356</v>
      </c>
      <c r="L1804" s="58" t="s">
        <v>357</v>
      </c>
      <c r="M1804" s="58" t="s">
        <v>458</v>
      </c>
      <c r="N1804" s="58" t="s">
        <v>429</v>
      </c>
      <c r="O1804" s="64" t="s">
        <v>2990</v>
      </c>
      <c r="P1804" s="64" t="s">
        <v>2902</v>
      </c>
      <c r="Q1804" s="45" t="s">
        <v>922</v>
      </c>
      <c r="R1804" s="32" t="s">
        <v>254</v>
      </c>
      <c r="S1804" s="45" t="s">
        <v>291</v>
      </c>
      <c r="T1804" s="42" t="str">
        <f>VLOOKUP(Tabla1[[#This Row],[AREA]],Hoja1!A:B,2,FALSE)</f>
        <v>11. Salud pública y seguridad ciudadana</v>
      </c>
      <c r="U1804" s="45" t="s">
        <v>141</v>
      </c>
      <c r="V1804" s="42" t="str">
        <f>VLOOKUP(Tabla1[[#This Row],[PROGRAMA]],Hoja1!A:B,2,FALSE)</f>
        <v>1621. Recogida de residuos</v>
      </c>
      <c r="W1804" s="45" t="s">
        <v>238</v>
      </c>
      <c r="X1804" s="45" t="s">
        <v>2943</v>
      </c>
    </row>
    <row r="1805" spans="1:24" x14ac:dyDescent="0.25">
      <c r="A1805" s="57">
        <v>220250011476</v>
      </c>
      <c r="B1805" s="58" t="s">
        <v>349</v>
      </c>
      <c r="C1805" s="59">
        <v>45758</v>
      </c>
      <c r="D1805" s="57">
        <v>22025003583</v>
      </c>
      <c r="E1805" s="58" t="s">
        <v>1254</v>
      </c>
      <c r="F1805" s="60">
        <v>4200.8599999999997</v>
      </c>
      <c r="G1805" s="58" t="s">
        <v>1010</v>
      </c>
      <c r="H1805" s="58" t="s">
        <v>3245</v>
      </c>
      <c r="I1805" s="61" t="s">
        <v>2901</v>
      </c>
      <c r="J1805" s="58" t="s">
        <v>356</v>
      </c>
      <c r="K1805" s="58" t="s">
        <v>356</v>
      </c>
      <c r="L1805" s="58" t="s">
        <v>358</v>
      </c>
      <c r="M1805" s="58" t="s">
        <v>354</v>
      </c>
      <c r="N1805" s="58" t="s">
        <v>355</v>
      </c>
      <c r="O1805" s="64" t="s">
        <v>305</v>
      </c>
      <c r="P1805" s="64" t="s">
        <v>2902</v>
      </c>
      <c r="Q1805" s="45">
        <v>6</v>
      </c>
      <c r="R1805" s="32" t="s">
        <v>255</v>
      </c>
      <c r="S1805" s="45" t="s">
        <v>96</v>
      </c>
      <c r="T1805" s="42" t="str">
        <f>VLOOKUP(Tabla1[[#This Row],[AREA]],Hoja1!A:B,2,FALSE)</f>
        <v>08. Tráfico y movilidad</v>
      </c>
      <c r="U1805" s="45">
        <v>1532</v>
      </c>
      <c r="V1805" s="42" t="str">
        <f>VLOOKUP(Tabla1[[#This Row],[PROGRAMA]],Hoja1!A:B,2,FALSE)</f>
        <v>1532. Pavimentación vias públicas y otros servicios urbanísticos</v>
      </c>
      <c r="W1805" s="45">
        <v>61</v>
      </c>
      <c r="X1805" s="45">
        <v>619</v>
      </c>
    </row>
    <row r="1806" spans="1:24" x14ac:dyDescent="0.25">
      <c r="A1806" s="57">
        <v>220240019675</v>
      </c>
      <c r="B1806" s="58" t="s">
        <v>349</v>
      </c>
      <c r="C1806" s="59">
        <v>45756</v>
      </c>
      <c r="D1806" s="57">
        <v>22024003758</v>
      </c>
      <c r="E1806" s="58" t="s">
        <v>1171</v>
      </c>
      <c r="F1806" s="60">
        <v>4166.51</v>
      </c>
      <c r="G1806" s="58" t="s">
        <v>48</v>
      </c>
      <c r="H1806" s="58" t="s">
        <v>3246</v>
      </c>
      <c r="I1806" s="61" t="s">
        <v>2901</v>
      </c>
      <c r="J1806" s="58" t="s">
        <v>455</v>
      </c>
      <c r="K1806" s="58" t="s">
        <v>356</v>
      </c>
      <c r="L1806" s="58" t="s">
        <v>357</v>
      </c>
      <c r="M1806" s="58" t="s">
        <v>354</v>
      </c>
      <c r="N1806" s="58" t="s">
        <v>355</v>
      </c>
      <c r="O1806" s="64" t="s">
        <v>2942</v>
      </c>
      <c r="P1806" s="64" t="s">
        <v>2902</v>
      </c>
      <c r="Q1806" s="45">
        <v>6</v>
      </c>
      <c r="R1806" s="32" t="s">
        <v>255</v>
      </c>
      <c r="S1806" s="45" t="s">
        <v>91</v>
      </c>
      <c r="T1806" s="42" t="str">
        <f>VLOOKUP(Tabla1[[#This Row],[AREA]],Hoja1!A:B,2,FALSE)</f>
        <v>02. Urbanismo y vivienda</v>
      </c>
      <c r="U1806" s="45">
        <v>9332</v>
      </c>
      <c r="V1806" s="42" t="str">
        <f>VLOOKUP(Tabla1[[#This Row],[PROGRAMA]],Hoja1!A:B,2,FALSE)</f>
        <v>9332. Mantenimiento de edificios e instalaciones municipales</v>
      </c>
      <c r="W1806" s="45">
        <v>63</v>
      </c>
      <c r="X1806" s="45">
        <v>632</v>
      </c>
    </row>
    <row r="1807" spans="1:24" x14ac:dyDescent="0.25">
      <c r="A1807" s="57">
        <v>220250009744</v>
      </c>
      <c r="B1807" s="58" t="s">
        <v>349</v>
      </c>
      <c r="C1807" s="59">
        <v>45750</v>
      </c>
      <c r="D1807" s="57">
        <v>22025003170</v>
      </c>
      <c r="E1807" s="58" t="s">
        <v>1417</v>
      </c>
      <c r="F1807" s="60">
        <v>4083.75</v>
      </c>
      <c r="G1807" s="58" t="s">
        <v>2998</v>
      </c>
      <c r="H1807" s="58" t="s">
        <v>3247</v>
      </c>
      <c r="I1807" s="61" t="s">
        <v>2901</v>
      </c>
      <c r="J1807" s="58" t="s">
        <v>352</v>
      </c>
      <c r="K1807" s="58" t="s">
        <v>352</v>
      </c>
      <c r="L1807" s="58" t="s">
        <v>357</v>
      </c>
      <c r="M1807" s="58" t="s">
        <v>354</v>
      </c>
      <c r="N1807" s="58" t="s">
        <v>355</v>
      </c>
      <c r="O1807" s="64" t="s">
        <v>305</v>
      </c>
      <c r="P1807" s="64" t="s">
        <v>2902</v>
      </c>
      <c r="Q1807" s="45" t="s">
        <v>922</v>
      </c>
      <c r="R1807" s="32" t="s">
        <v>254</v>
      </c>
      <c r="S1807" s="45" t="s">
        <v>291</v>
      </c>
      <c r="T1807" s="42" t="str">
        <f>VLOOKUP(Tabla1[[#This Row],[AREA]],Hoja1!A:B,2,FALSE)</f>
        <v>11. Salud pública y seguridad ciudadana</v>
      </c>
      <c r="U1807" s="45" t="s">
        <v>135</v>
      </c>
      <c r="V1807" s="42" t="str">
        <f>VLOOKUP(Tabla1[[#This Row],[PROGRAMA]],Hoja1!A:B,2,FALSE)</f>
        <v>1361. Prevención y extinción de incencios</v>
      </c>
      <c r="W1807" s="45" t="s">
        <v>236</v>
      </c>
      <c r="X1807" s="45" t="s">
        <v>2945</v>
      </c>
    </row>
    <row r="1808" spans="1:24" x14ac:dyDescent="0.25">
      <c r="A1808" s="57">
        <v>220240041799</v>
      </c>
      <c r="B1808" s="58" t="s">
        <v>349</v>
      </c>
      <c r="C1808" s="59">
        <v>45756</v>
      </c>
      <c r="D1808" s="57">
        <v>22024005624</v>
      </c>
      <c r="E1808" s="58" t="s">
        <v>1171</v>
      </c>
      <c r="F1808" s="60">
        <v>4074.61</v>
      </c>
      <c r="G1808" s="58" t="s">
        <v>285</v>
      </c>
      <c r="H1808" s="58" t="s">
        <v>3248</v>
      </c>
      <c r="I1808" s="61" t="s">
        <v>2901</v>
      </c>
      <c r="J1808" s="58" t="s">
        <v>356</v>
      </c>
      <c r="K1808" s="58" t="s">
        <v>356</v>
      </c>
      <c r="L1808" s="58" t="s">
        <v>357</v>
      </c>
      <c r="M1808" s="58" t="s">
        <v>354</v>
      </c>
      <c r="N1808" s="58" t="s">
        <v>355</v>
      </c>
      <c r="O1808" s="64" t="s">
        <v>305</v>
      </c>
      <c r="P1808" s="64" t="s">
        <v>2902</v>
      </c>
      <c r="Q1808" s="45">
        <v>6</v>
      </c>
      <c r="R1808" s="32" t="s">
        <v>255</v>
      </c>
      <c r="S1808" s="45" t="s">
        <v>91</v>
      </c>
      <c r="T1808" s="42" t="str">
        <f>VLOOKUP(Tabla1[[#This Row],[AREA]],Hoja1!A:B,2,FALSE)</f>
        <v>02. Urbanismo y vivienda</v>
      </c>
      <c r="U1808" s="45">
        <v>9332</v>
      </c>
      <c r="V1808" s="42" t="str">
        <f>VLOOKUP(Tabla1[[#This Row],[PROGRAMA]],Hoja1!A:B,2,FALSE)</f>
        <v>9332. Mantenimiento de edificios e instalaciones municipales</v>
      </c>
      <c r="W1808" s="45">
        <v>63</v>
      </c>
      <c r="X1808" s="45">
        <v>632</v>
      </c>
    </row>
    <row r="1809" spans="1:24" x14ac:dyDescent="0.25">
      <c r="A1809" s="57">
        <v>220250011336</v>
      </c>
      <c r="B1809" s="58" t="s">
        <v>526</v>
      </c>
      <c r="C1809" s="59">
        <v>45758</v>
      </c>
      <c r="D1809" s="57">
        <v>22025001122</v>
      </c>
      <c r="E1809" s="58" t="s">
        <v>1237</v>
      </c>
      <c r="F1809" s="60">
        <v>4073.1</v>
      </c>
      <c r="G1809" s="58" t="s">
        <v>566</v>
      </c>
      <c r="H1809" s="58" t="s">
        <v>3249</v>
      </c>
      <c r="I1809" s="61" t="s">
        <v>2907</v>
      </c>
      <c r="J1809" s="58" t="s">
        <v>356</v>
      </c>
      <c r="K1809" s="58" t="s">
        <v>356</v>
      </c>
      <c r="L1809" s="58" t="s">
        <v>357</v>
      </c>
      <c r="M1809" s="58" t="s">
        <v>354</v>
      </c>
      <c r="N1809" s="58" t="s">
        <v>355</v>
      </c>
      <c r="O1809" s="64" t="s">
        <v>2942</v>
      </c>
      <c r="P1809" s="64" t="s">
        <v>2902</v>
      </c>
      <c r="Q1809" s="45" t="s">
        <v>922</v>
      </c>
      <c r="R1809" s="32" t="s">
        <v>254</v>
      </c>
      <c r="S1809" s="45" t="s">
        <v>291</v>
      </c>
      <c r="T1809" s="42" t="str">
        <f>VLOOKUP(Tabla1[[#This Row],[AREA]],Hoja1!A:B,2,FALSE)</f>
        <v>11. Salud pública y seguridad ciudadana</v>
      </c>
      <c r="U1809" s="45" t="s">
        <v>141</v>
      </c>
      <c r="V1809" s="42" t="str">
        <f>VLOOKUP(Tabla1[[#This Row],[PROGRAMA]],Hoja1!A:B,2,FALSE)</f>
        <v>1621. Recogida de residuos</v>
      </c>
      <c r="W1809" s="45" t="s">
        <v>236</v>
      </c>
      <c r="X1809" s="45" t="s">
        <v>3180</v>
      </c>
    </row>
    <row r="1810" spans="1:24" x14ac:dyDescent="0.25">
      <c r="A1810" s="57">
        <v>220250019315</v>
      </c>
      <c r="B1810" s="58" t="s">
        <v>526</v>
      </c>
      <c r="C1810" s="59">
        <v>45803</v>
      </c>
      <c r="D1810" s="57">
        <v>22025002417</v>
      </c>
      <c r="E1810" s="58" t="s">
        <v>1412</v>
      </c>
      <c r="F1810" s="60">
        <v>4054</v>
      </c>
      <c r="G1810" s="58" t="s">
        <v>37</v>
      </c>
      <c r="H1810" s="58" t="s">
        <v>3250</v>
      </c>
      <c r="I1810" s="61" t="s">
        <v>2907</v>
      </c>
      <c r="J1810" s="58" t="s">
        <v>356</v>
      </c>
      <c r="K1810" s="58" t="s">
        <v>356</v>
      </c>
      <c r="L1810" s="58" t="s">
        <v>357</v>
      </c>
      <c r="M1810" s="58" t="s">
        <v>354</v>
      </c>
      <c r="N1810" s="58" t="s">
        <v>355</v>
      </c>
      <c r="O1810" s="64" t="s">
        <v>305</v>
      </c>
      <c r="P1810" s="64" t="s">
        <v>2902</v>
      </c>
      <c r="Q1810" s="45" t="s">
        <v>922</v>
      </c>
      <c r="R1810" s="32" t="s">
        <v>254</v>
      </c>
      <c r="S1810" s="45" t="s">
        <v>94</v>
      </c>
      <c r="T1810" s="42" t="str">
        <f>VLOOKUP(Tabla1[[#This Row],[AREA]],Hoja1!A:B,2,FALSE)</f>
        <v>06. Educación y cultura</v>
      </c>
      <c r="U1810" s="45" t="s">
        <v>176</v>
      </c>
      <c r="V1810" s="42" t="str">
        <f>VLOOKUP(Tabla1[[#This Row],[PROGRAMA]],Hoja1!A:B,2,FALSE)</f>
        <v>3321. Bibliotecas públicas</v>
      </c>
      <c r="W1810" s="45" t="s">
        <v>236</v>
      </c>
      <c r="X1810" s="45" t="s">
        <v>2945</v>
      </c>
    </row>
    <row r="1811" spans="1:24" x14ac:dyDescent="0.25">
      <c r="A1811" s="57">
        <v>220250017500</v>
      </c>
      <c r="B1811" s="58" t="s">
        <v>349</v>
      </c>
      <c r="C1811" s="59">
        <v>45796</v>
      </c>
      <c r="D1811" s="57">
        <v>22025004027</v>
      </c>
      <c r="E1811" s="58" t="s">
        <v>1468</v>
      </c>
      <c r="F1811" s="60">
        <v>3908.3</v>
      </c>
      <c r="G1811" s="58" t="s">
        <v>687</v>
      </c>
      <c r="H1811" s="58" t="s">
        <v>3251</v>
      </c>
      <c r="I1811" s="61" t="s">
        <v>2901</v>
      </c>
      <c r="J1811" s="58" t="s">
        <v>356</v>
      </c>
      <c r="K1811" s="58" t="s">
        <v>356</v>
      </c>
      <c r="L1811" s="58" t="s">
        <v>367</v>
      </c>
      <c r="M1811" s="58" t="s">
        <v>458</v>
      </c>
      <c r="N1811" s="58" t="s">
        <v>429</v>
      </c>
      <c r="O1811" s="64" t="s">
        <v>2990</v>
      </c>
      <c r="P1811" s="64" t="s">
        <v>2902</v>
      </c>
      <c r="Q1811" s="45" t="s">
        <v>922</v>
      </c>
      <c r="R1811" s="32" t="s">
        <v>254</v>
      </c>
      <c r="S1811" s="45" t="s">
        <v>291</v>
      </c>
      <c r="T1811" s="42" t="str">
        <f>VLOOKUP(Tabla1[[#This Row],[AREA]],Hoja1!A:B,2,FALSE)</f>
        <v>11. Salud pública y seguridad ciudadana</v>
      </c>
      <c r="U1811" s="45" t="s">
        <v>135</v>
      </c>
      <c r="V1811" s="42" t="str">
        <f>VLOOKUP(Tabla1[[#This Row],[PROGRAMA]],Hoja1!A:B,2,FALSE)</f>
        <v>1361. Prevención y extinción de incencios</v>
      </c>
      <c r="W1811" s="45" t="s">
        <v>238</v>
      </c>
      <c r="X1811" s="45" t="s">
        <v>3053</v>
      </c>
    </row>
    <row r="1812" spans="1:24" x14ac:dyDescent="0.25">
      <c r="A1812" s="57">
        <v>220250011161</v>
      </c>
      <c r="B1812" s="58" t="s">
        <v>349</v>
      </c>
      <c r="C1812" s="59">
        <v>45758</v>
      </c>
      <c r="D1812" s="57">
        <v>22025000905</v>
      </c>
      <c r="E1812" s="58" t="s">
        <v>1543</v>
      </c>
      <c r="F1812" s="60">
        <v>3843.37</v>
      </c>
      <c r="G1812" s="58" t="s">
        <v>493</v>
      </c>
      <c r="H1812" s="58" t="s">
        <v>3252</v>
      </c>
      <c r="I1812" s="61" t="s">
        <v>2901</v>
      </c>
      <c r="J1812" s="58" t="s">
        <v>403</v>
      </c>
      <c r="K1812" s="58" t="s">
        <v>403</v>
      </c>
      <c r="L1812" s="58" t="s">
        <v>367</v>
      </c>
      <c r="M1812" s="58" t="s">
        <v>354</v>
      </c>
      <c r="N1812" s="58" t="s">
        <v>355</v>
      </c>
      <c r="O1812" s="64" t="s">
        <v>305</v>
      </c>
      <c r="P1812" s="64" t="s">
        <v>2902</v>
      </c>
      <c r="Q1812" s="45" t="s">
        <v>922</v>
      </c>
      <c r="R1812" s="32" t="s">
        <v>254</v>
      </c>
      <c r="S1812" s="45" t="s">
        <v>89</v>
      </c>
      <c r="T1812" s="42" t="str">
        <f>VLOOKUP(Tabla1[[#This Row],[AREA]],Hoja1!A:B,2,FALSE)</f>
        <v>01. Alcaldía</v>
      </c>
      <c r="U1812" s="45" t="s">
        <v>208</v>
      </c>
      <c r="V1812" s="42" t="str">
        <f>VLOOKUP(Tabla1[[#This Row],[PROGRAMA]],Hoja1!A:B,2,FALSE)</f>
        <v>9203. Unidad de régimen interior</v>
      </c>
      <c r="W1812" s="45" t="s">
        <v>238</v>
      </c>
      <c r="X1812" s="45" t="s">
        <v>3023</v>
      </c>
    </row>
    <row r="1813" spans="1:24" x14ac:dyDescent="0.25">
      <c r="A1813" s="57">
        <v>220250020275</v>
      </c>
      <c r="B1813" s="58" t="s">
        <v>349</v>
      </c>
      <c r="C1813" s="59">
        <v>45804</v>
      </c>
      <c r="D1813" s="57">
        <v>22024002848</v>
      </c>
      <c r="E1813" s="58" t="s">
        <v>1331</v>
      </c>
      <c r="F1813" s="60">
        <v>3829.37</v>
      </c>
      <c r="G1813" s="58" t="s">
        <v>506</v>
      </c>
      <c r="H1813" s="58" t="s">
        <v>507</v>
      </c>
      <c r="I1813" s="61" t="s">
        <v>2901</v>
      </c>
      <c r="J1813" s="58" t="s">
        <v>356</v>
      </c>
      <c r="K1813" s="58" t="s">
        <v>356</v>
      </c>
      <c r="L1813" s="58" t="s">
        <v>357</v>
      </c>
      <c r="M1813" s="58" t="s">
        <v>354</v>
      </c>
      <c r="N1813" s="58" t="s">
        <v>355</v>
      </c>
      <c r="O1813" s="64" t="s">
        <v>2942</v>
      </c>
      <c r="P1813" s="64" t="s">
        <v>2902</v>
      </c>
      <c r="Q1813" s="45" t="s">
        <v>926</v>
      </c>
      <c r="R1813" s="32" t="s">
        <v>255</v>
      </c>
      <c r="S1813" s="45" t="s">
        <v>93</v>
      </c>
      <c r="T1813" s="42" t="str">
        <f>VLOOKUP(Tabla1[[#This Row],[AREA]],Hoja1!A:B,2,FALSE)</f>
        <v>04. Hacienda, personal y modernización administrativa</v>
      </c>
      <c r="U1813" s="45" t="s">
        <v>209</v>
      </c>
      <c r="V1813" s="42" t="str">
        <f>VLOOKUP(Tabla1[[#This Row],[PROGRAMA]],Hoja1!A:B,2,FALSE)</f>
        <v>9204. Tecnologías de la información y comunicación</v>
      </c>
      <c r="W1813" s="45" t="s">
        <v>248</v>
      </c>
      <c r="X1813" s="45" t="s">
        <v>3253</v>
      </c>
    </row>
    <row r="1814" spans="1:24" x14ac:dyDescent="0.25">
      <c r="A1814" s="57">
        <v>220250020744</v>
      </c>
      <c r="B1814" s="58" t="s">
        <v>349</v>
      </c>
      <c r="C1814" s="59">
        <v>45806</v>
      </c>
      <c r="D1814" s="57">
        <v>22025003874</v>
      </c>
      <c r="E1814" s="58" t="s">
        <v>1315</v>
      </c>
      <c r="F1814" s="60">
        <v>3803.07</v>
      </c>
      <c r="G1814" s="58" t="s">
        <v>321</v>
      </c>
      <c r="H1814" s="58" t="s">
        <v>3254</v>
      </c>
      <c r="I1814" s="61" t="s">
        <v>2901</v>
      </c>
      <c r="J1814" s="58" t="s">
        <v>371</v>
      </c>
      <c r="K1814" s="58" t="s">
        <v>372</v>
      </c>
      <c r="L1814" s="58" t="s">
        <v>357</v>
      </c>
      <c r="M1814" s="58" t="s">
        <v>458</v>
      </c>
      <c r="N1814" s="58" t="s">
        <v>429</v>
      </c>
      <c r="O1814" s="64" t="s">
        <v>2990</v>
      </c>
      <c r="P1814" s="64" t="s">
        <v>2902</v>
      </c>
      <c r="Q1814" s="45">
        <v>6</v>
      </c>
      <c r="R1814" s="32" t="s">
        <v>255</v>
      </c>
      <c r="S1814" s="45" t="s">
        <v>95</v>
      </c>
      <c r="T1814" s="42" t="str">
        <f>VLOOKUP(Tabla1[[#This Row],[AREA]],Hoja1!A:B,2,FALSE)</f>
        <v>07. Medio ambiente</v>
      </c>
      <c r="U1814" s="45">
        <v>1711</v>
      </c>
      <c r="V1814" s="42" t="str">
        <f>VLOOKUP(Tabla1[[#This Row],[PROGRAMA]],Hoja1!A:B,2,FALSE)</f>
        <v>1711. Parques y jardines</v>
      </c>
      <c r="W1814" s="45">
        <v>61</v>
      </c>
      <c r="X1814" s="45">
        <v>610</v>
      </c>
    </row>
    <row r="1815" spans="1:24" x14ac:dyDescent="0.25">
      <c r="A1815" s="57">
        <v>220250010246</v>
      </c>
      <c r="B1815" s="58" t="s">
        <v>526</v>
      </c>
      <c r="C1815" s="59">
        <v>45755</v>
      </c>
      <c r="D1815" s="57">
        <v>22025001122</v>
      </c>
      <c r="E1815" s="58" t="s">
        <v>1237</v>
      </c>
      <c r="F1815" s="60">
        <v>3755.4</v>
      </c>
      <c r="G1815" s="58" t="s">
        <v>566</v>
      </c>
      <c r="H1815" s="58" t="s">
        <v>3255</v>
      </c>
      <c r="I1815" s="61" t="s">
        <v>2907</v>
      </c>
      <c r="J1815" s="58" t="s">
        <v>356</v>
      </c>
      <c r="K1815" s="58" t="s">
        <v>356</v>
      </c>
      <c r="L1815" s="58" t="s">
        <v>357</v>
      </c>
      <c r="M1815" s="58" t="s">
        <v>354</v>
      </c>
      <c r="N1815" s="58" t="s">
        <v>355</v>
      </c>
      <c r="O1815" s="64" t="s">
        <v>2942</v>
      </c>
      <c r="P1815" s="64" t="s">
        <v>2902</v>
      </c>
      <c r="Q1815" s="45" t="s">
        <v>922</v>
      </c>
      <c r="R1815" s="32" t="s">
        <v>254</v>
      </c>
      <c r="S1815" s="45" t="s">
        <v>291</v>
      </c>
      <c r="T1815" s="42" t="str">
        <f>VLOOKUP(Tabla1[[#This Row],[AREA]],Hoja1!A:B,2,FALSE)</f>
        <v>11. Salud pública y seguridad ciudadana</v>
      </c>
      <c r="U1815" s="45" t="s">
        <v>141</v>
      </c>
      <c r="V1815" s="42" t="str">
        <f>VLOOKUP(Tabla1[[#This Row],[PROGRAMA]],Hoja1!A:B,2,FALSE)</f>
        <v>1621. Recogida de residuos</v>
      </c>
      <c r="W1815" s="45" t="s">
        <v>236</v>
      </c>
      <c r="X1815" s="45" t="s">
        <v>3180</v>
      </c>
    </row>
    <row r="1816" spans="1:24" x14ac:dyDescent="0.25">
      <c r="A1816" s="57">
        <v>220250008654</v>
      </c>
      <c r="B1816" s="58" t="s">
        <v>349</v>
      </c>
      <c r="C1816" s="59">
        <v>45748</v>
      </c>
      <c r="D1816" s="57">
        <v>22025003211</v>
      </c>
      <c r="E1816" s="58" t="s">
        <v>2082</v>
      </c>
      <c r="F1816" s="60">
        <v>3751</v>
      </c>
      <c r="G1816" s="58" t="s">
        <v>947</v>
      </c>
      <c r="H1816" s="58" t="s">
        <v>3256</v>
      </c>
      <c r="I1816" s="61" t="s">
        <v>2901</v>
      </c>
      <c r="J1816" s="58" t="s">
        <v>352</v>
      </c>
      <c r="K1816" s="58" t="s">
        <v>352</v>
      </c>
      <c r="L1816" s="58" t="s">
        <v>357</v>
      </c>
      <c r="M1816" s="58" t="s">
        <v>458</v>
      </c>
      <c r="N1816" s="58" t="s">
        <v>429</v>
      </c>
      <c r="O1816" s="64" t="s">
        <v>2990</v>
      </c>
      <c r="P1816" s="64" t="s">
        <v>2902</v>
      </c>
      <c r="Q1816" s="45">
        <v>6</v>
      </c>
      <c r="R1816" s="32" t="s">
        <v>255</v>
      </c>
      <c r="S1816" s="45" t="s">
        <v>97</v>
      </c>
      <c r="T1816" s="42" t="str">
        <f>VLOOKUP(Tabla1[[#This Row],[AREA]],Hoja1!A:B,2,FALSE)</f>
        <v>09. Turismo, eventos y marca ciudad</v>
      </c>
      <c r="U1816" s="45">
        <v>4321</v>
      </c>
      <c r="V1816" s="42" t="str">
        <f>VLOOKUP(Tabla1[[#This Row],[PROGRAMA]],Hoja1!A:B,2,FALSE)</f>
        <v>4321. Turismo</v>
      </c>
      <c r="W1816" s="45">
        <v>63</v>
      </c>
      <c r="X1816" s="45">
        <v>633</v>
      </c>
    </row>
    <row r="1817" spans="1:24" x14ac:dyDescent="0.25">
      <c r="A1817" s="57">
        <v>220250009061</v>
      </c>
      <c r="B1817" s="58" t="s">
        <v>349</v>
      </c>
      <c r="C1817" s="59">
        <v>45749</v>
      </c>
      <c r="D1817" s="57">
        <v>22025001365</v>
      </c>
      <c r="E1817" s="58" t="s">
        <v>1417</v>
      </c>
      <c r="F1817" s="60">
        <v>3750.3</v>
      </c>
      <c r="G1817" s="58" t="s">
        <v>492</v>
      </c>
      <c r="H1817" s="58" t="s">
        <v>3257</v>
      </c>
      <c r="I1817" s="61" t="s">
        <v>2901</v>
      </c>
      <c r="J1817" s="58" t="s">
        <v>356</v>
      </c>
      <c r="K1817" s="58" t="s">
        <v>356</v>
      </c>
      <c r="L1817" s="58" t="s">
        <v>357</v>
      </c>
      <c r="M1817" s="58" t="s">
        <v>354</v>
      </c>
      <c r="N1817" s="58" t="s">
        <v>355</v>
      </c>
      <c r="O1817" s="64" t="s">
        <v>305</v>
      </c>
      <c r="P1817" s="64" t="s">
        <v>2902</v>
      </c>
      <c r="Q1817" s="45" t="s">
        <v>922</v>
      </c>
      <c r="R1817" s="32" t="s">
        <v>254</v>
      </c>
      <c r="S1817" s="45" t="s">
        <v>291</v>
      </c>
      <c r="T1817" s="42" t="str">
        <f>VLOOKUP(Tabla1[[#This Row],[AREA]],Hoja1!A:B,2,FALSE)</f>
        <v>11. Salud pública y seguridad ciudadana</v>
      </c>
      <c r="U1817" s="45" t="s">
        <v>135</v>
      </c>
      <c r="V1817" s="42" t="str">
        <f>VLOOKUP(Tabla1[[#This Row],[PROGRAMA]],Hoja1!A:B,2,FALSE)</f>
        <v>1361. Prevención y extinción de incencios</v>
      </c>
      <c r="W1817" s="45" t="s">
        <v>236</v>
      </c>
      <c r="X1817" s="45" t="s">
        <v>2945</v>
      </c>
    </row>
    <row r="1818" spans="1:24" x14ac:dyDescent="0.25">
      <c r="A1818" s="57">
        <v>220250011234</v>
      </c>
      <c r="B1818" s="58" t="s">
        <v>526</v>
      </c>
      <c r="C1818" s="59">
        <v>45758</v>
      </c>
      <c r="D1818" s="57">
        <v>22025001349</v>
      </c>
      <c r="E1818" s="58" t="s">
        <v>1971</v>
      </c>
      <c r="F1818" s="60">
        <v>3738.44</v>
      </c>
      <c r="G1818" s="58" t="s">
        <v>589</v>
      </c>
      <c r="H1818" s="58" t="s">
        <v>3258</v>
      </c>
      <c r="I1818" s="61" t="s">
        <v>2907</v>
      </c>
      <c r="J1818" s="58" t="s">
        <v>356</v>
      </c>
      <c r="K1818" s="58" t="s">
        <v>356</v>
      </c>
      <c r="L1818" s="58" t="s">
        <v>367</v>
      </c>
      <c r="M1818" s="58" t="s">
        <v>354</v>
      </c>
      <c r="N1818" s="58" t="s">
        <v>355</v>
      </c>
      <c r="O1818" s="64" t="s">
        <v>2942</v>
      </c>
      <c r="P1818" s="64" t="s">
        <v>2902</v>
      </c>
      <c r="Q1818" s="45" t="s">
        <v>922</v>
      </c>
      <c r="R1818" s="32" t="s">
        <v>254</v>
      </c>
      <c r="S1818" s="45" t="s">
        <v>91</v>
      </c>
      <c r="T1818" s="42" t="str">
        <f>VLOOKUP(Tabla1[[#This Row],[AREA]],Hoja1!A:B,2,FALSE)</f>
        <v>02. Urbanismo y vivienda</v>
      </c>
      <c r="U1818" s="45" t="s">
        <v>220</v>
      </c>
      <c r="V1818" s="42" t="str">
        <f>VLOOKUP(Tabla1[[#This Row],[PROGRAMA]],Hoja1!A:B,2,FALSE)</f>
        <v>9332. Mantenimiento de edificios e instalaciones municipales</v>
      </c>
      <c r="W1818" s="45" t="s">
        <v>236</v>
      </c>
      <c r="X1818" s="45" t="s">
        <v>3180</v>
      </c>
    </row>
    <row r="1819" spans="1:24" x14ac:dyDescent="0.25">
      <c r="A1819" s="57">
        <v>220250014198</v>
      </c>
      <c r="B1819" s="58" t="s">
        <v>526</v>
      </c>
      <c r="C1819" s="59">
        <v>45772</v>
      </c>
      <c r="D1819" s="57">
        <v>22025002596</v>
      </c>
      <c r="E1819" s="58" t="s">
        <v>2578</v>
      </c>
      <c r="F1819" s="60">
        <v>3710.37</v>
      </c>
      <c r="G1819" s="58" t="s">
        <v>3259</v>
      </c>
      <c r="H1819" s="58" t="s">
        <v>3260</v>
      </c>
      <c r="I1819" s="61" t="s">
        <v>2907</v>
      </c>
      <c r="J1819" s="58" t="s">
        <v>356</v>
      </c>
      <c r="K1819" s="58" t="s">
        <v>356</v>
      </c>
      <c r="L1819" s="58" t="s">
        <v>367</v>
      </c>
      <c r="M1819" s="58" t="s">
        <v>354</v>
      </c>
      <c r="N1819" s="58" t="s">
        <v>355</v>
      </c>
      <c r="O1819" s="64" t="s">
        <v>2942</v>
      </c>
      <c r="P1819" s="64" t="s">
        <v>2902</v>
      </c>
      <c r="Q1819" s="45" t="s">
        <v>926</v>
      </c>
      <c r="R1819" s="32" t="s">
        <v>255</v>
      </c>
      <c r="S1819" s="45" t="s">
        <v>94</v>
      </c>
      <c r="T1819" s="42" t="str">
        <f>VLOOKUP(Tabla1[[#This Row],[AREA]],Hoja1!A:B,2,FALSE)</f>
        <v>06. Educación y cultura</v>
      </c>
      <c r="U1819" s="45" t="s">
        <v>176</v>
      </c>
      <c r="V1819" s="42" t="str">
        <f>VLOOKUP(Tabla1[[#This Row],[PROGRAMA]],Hoja1!A:B,2,FALSE)</f>
        <v>3321. Bibliotecas públicas</v>
      </c>
      <c r="W1819" s="45" t="s">
        <v>246</v>
      </c>
      <c r="X1819" s="45" t="s">
        <v>3261</v>
      </c>
    </row>
    <row r="1820" spans="1:24" x14ac:dyDescent="0.25">
      <c r="A1820" s="57">
        <v>220250017358</v>
      </c>
      <c r="B1820" s="58" t="s">
        <v>526</v>
      </c>
      <c r="C1820" s="59">
        <v>45793</v>
      </c>
      <c r="D1820" s="57">
        <v>22025002596</v>
      </c>
      <c r="E1820" s="58" t="s">
        <v>2578</v>
      </c>
      <c r="F1820" s="60">
        <v>3699.75</v>
      </c>
      <c r="G1820" s="58" t="s">
        <v>3262</v>
      </c>
      <c r="H1820" s="58" t="s">
        <v>3260</v>
      </c>
      <c r="I1820" s="61" t="s">
        <v>2907</v>
      </c>
      <c r="J1820" s="58" t="s">
        <v>356</v>
      </c>
      <c r="K1820" s="58" t="s">
        <v>356</v>
      </c>
      <c r="L1820" s="58" t="s">
        <v>367</v>
      </c>
      <c r="M1820" s="58" t="s">
        <v>354</v>
      </c>
      <c r="N1820" s="58" t="s">
        <v>355</v>
      </c>
      <c r="O1820" s="64" t="s">
        <v>2942</v>
      </c>
      <c r="P1820" s="64" t="s">
        <v>2902</v>
      </c>
      <c r="Q1820" s="45" t="s">
        <v>926</v>
      </c>
      <c r="R1820" s="32" t="s">
        <v>255</v>
      </c>
      <c r="S1820" s="45" t="s">
        <v>94</v>
      </c>
      <c r="T1820" s="42" t="str">
        <f>VLOOKUP(Tabla1[[#This Row],[AREA]],Hoja1!A:B,2,FALSE)</f>
        <v>06. Educación y cultura</v>
      </c>
      <c r="U1820" s="45" t="s">
        <v>176</v>
      </c>
      <c r="V1820" s="42" t="str">
        <f>VLOOKUP(Tabla1[[#This Row],[PROGRAMA]],Hoja1!A:B,2,FALSE)</f>
        <v>3321. Bibliotecas públicas</v>
      </c>
      <c r="W1820" s="45" t="s">
        <v>246</v>
      </c>
      <c r="X1820" s="45" t="s">
        <v>3261</v>
      </c>
    </row>
    <row r="1821" spans="1:24" x14ac:dyDescent="0.25">
      <c r="A1821" s="57">
        <v>220240026773</v>
      </c>
      <c r="B1821" s="58" t="s">
        <v>349</v>
      </c>
      <c r="C1821" s="59">
        <v>45756</v>
      </c>
      <c r="D1821" s="57">
        <v>22024005182</v>
      </c>
      <c r="E1821" s="58" t="s">
        <v>2957</v>
      </c>
      <c r="F1821" s="60">
        <v>3684.45</v>
      </c>
      <c r="G1821" s="58" t="s">
        <v>925</v>
      </c>
      <c r="H1821" s="58" t="s">
        <v>3263</v>
      </c>
      <c r="I1821" s="61" t="s">
        <v>2901</v>
      </c>
      <c r="J1821" s="58" t="s">
        <v>477</v>
      </c>
      <c r="K1821" s="58" t="s">
        <v>356</v>
      </c>
      <c r="L1821" s="58" t="s">
        <v>357</v>
      </c>
      <c r="M1821" s="58" t="s">
        <v>458</v>
      </c>
      <c r="N1821" s="58" t="s">
        <v>429</v>
      </c>
      <c r="O1821" s="64" t="s">
        <v>2990</v>
      </c>
      <c r="P1821" s="64" t="s">
        <v>2902</v>
      </c>
      <c r="Q1821" s="45" t="s">
        <v>926</v>
      </c>
      <c r="R1821" s="32" t="s">
        <v>255</v>
      </c>
      <c r="S1821" s="45" t="s">
        <v>91</v>
      </c>
      <c r="T1821" s="42" t="str">
        <f>VLOOKUP(Tabla1[[#This Row],[AREA]],Hoja1!A:B,2,FALSE)</f>
        <v>02. Urbanismo y vivienda</v>
      </c>
      <c r="U1821" s="45" t="s">
        <v>138</v>
      </c>
      <c r="V1821" s="42" t="str">
        <f>VLOOKUP(Tabla1[[#This Row],[PROGRAMA]],Hoja1!A:B,2,FALSE)</f>
        <v>1511. Planficación y gestión del urbanismo</v>
      </c>
      <c r="W1821" s="45" t="s">
        <v>242</v>
      </c>
      <c r="X1821" s="45" t="s">
        <v>2923</v>
      </c>
    </row>
    <row r="1822" spans="1:24" x14ac:dyDescent="0.25">
      <c r="A1822" s="57">
        <v>220250015747</v>
      </c>
      <c r="B1822" s="58" t="s">
        <v>349</v>
      </c>
      <c r="C1822" s="59">
        <v>45784</v>
      </c>
      <c r="D1822" s="57">
        <v>22025003685</v>
      </c>
      <c r="E1822" s="58" t="s">
        <v>1578</v>
      </c>
      <c r="F1822" s="60">
        <v>3683.72</v>
      </c>
      <c r="G1822" s="58" t="s">
        <v>506</v>
      </c>
      <c r="H1822" s="58" t="s">
        <v>3264</v>
      </c>
      <c r="I1822" s="61" t="s">
        <v>2901</v>
      </c>
      <c r="J1822" s="58" t="s">
        <v>356</v>
      </c>
      <c r="K1822" s="58" t="s">
        <v>356</v>
      </c>
      <c r="L1822" s="58" t="s">
        <v>367</v>
      </c>
      <c r="M1822" s="58" t="s">
        <v>458</v>
      </c>
      <c r="N1822" s="58" t="s">
        <v>429</v>
      </c>
      <c r="O1822" s="64" t="s">
        <v>2990</v>
      </c>
      <c r="P1822" s="64" t="s">
        <v>2902</v>
      </c>
      <c r="Q1822" s="45" t="s">
        <v>926</v>
      </c>
      <c r="R1822" s="32" t="s">
        <v>255</v>
      </c>
      <c r="S1822" s="45" t="s">
        <v>93</v>
      </c>
      <c r="T1822" s="42" t="str">
        <f>VLOOKUP(Tabla1[[#This Row],[AREA]],Hoja1!A:B,2,FALSE)</f>
        <v>04. Hacienda, personal y modernización administrativa</v>
      </c>
      <c r="U1822" s="45" t="s">
        <v>209</v>
      </c>
      <c r="V1822" s="42" t="str">
        <f>VLOOKUP(Tabla1[[#This Row],[PROGRAMA]],Hoja1!A:B,2,FALSE)</f>
        <v>9204. Tecnologías de la información y comunicación</v>
      </c>
      <c r="W1822" s="45" t="s">
        <v>246</v>
      </c>
      <c r="X1822" s="45" t="s">
        <v>2977</v>
      </c>
    </row>
    <row r="1823" spans="1:24" x14ac:dyDescent="0.25">
      <c r="A1823" s="57">
        <v>220240053771</v>
      </c>
      <c r="B1823" s="58" t="s">
        <v>349</v>
      </c>
      <c r="C1823" s="59">
        <v>45756</v>
      </c>
      <c r="D1823" s="57">
        <v>22024008103</v>
      </c>
      <c r="E1823" s="58" t="s">
        <v>3031</v>
      </c>
      <c r="F1823" s="60">
        <v>3682.18</v>
      </c>
      <c r="G1823" s="58" t="s">
        <v>975</v>
      </c>
      <c r="H1823" s="58" t="s">
        <v>3265</v>
      </c>
      <c r="I1823" s="61" t="s">
        <v>2901</v>
      </c>
      <c r="J1823" s="58" t="s">
        <v>356</v>
      </c>
      <c r="K1823" s="58" t="s">
        <v>356</v>
      </c>
      <c r="L1823" s="58" t="s">
        <v>357</v>
      </c>
      <c r="M1823" s="58" t="s">
        <v>458</v>
      </c>
      <c r="N1823" s="58" t="s">
        <v>429</v>
      </c>
      <c r="O1823" s="64" t="s">
        <v>2990</v>
      </c>
      <c r="P1823" s="64" t="s">
        <v>2902</v>
      </c>
      <c r="Q1823" s="45" t="s">
        <v>926</v>
      </c>
      <c r="R1823" s="32" t="s">
        <v>255</v>
      </c>
      <c r="S1823" s="45" t="s">
        <v>92</v>
      </c>
      <c r="T1823" s="42" t="str">
        <f>VLOOKUP(Tabla1[[#This Row],[AREA]],Hoja1!A:B,2,FALSE)</f>
        <v>03. Participación ciudadana y deportes</v>
      </c>
      <c r="U1823" s="45" t="s">
        <v>215</v>
      </c>
      <c r="V1823" s="42" t="str">
        <f>VLOOKUP(Tabla1[[#This Row],[PROGRAMA]],Hoja1!A:B,2,FALSE)</f>
        <v>9241. Participación ciudadana</v>
      </c>
      <c r="W1823" s="45" t="s">
        <v>248</v>
      </c>
      <c r="X1823" s="45" t="s">
        <v>2991</v>
      </c>
    </row>
    <row r="1824" spans="1:24" x14ac:dyDescent="0.25">
      <c r="A1824" s="57">
        <v>220250018467</v>
      </c>
      <c r="B1824" s="58" t="s">
        <v>349</v>
      </c>
      <c r="C1824" s="59">
        <v>45800</v>
      </c>
      <c r="D1824" s="57">
        <v>22025003257</v>
      </c>
      <c r="E1824" s="58" t="s">
        <v>2359</v>
      </c>
      <c r="F1824" s="60">
        <v>3639.68</v>
      </c>
      <c r="G1824" s="58" t="s">
        <v>364</v>
      </c>
      <c r="H1824" s="58" t="s">
        <v>3266</v>
      </c>
      <c r="I1824" s="61" t="s">
        <v>2901</v>
      </c>
      <c r="J1824" s="58" t="s">
        <v>365</v>
      </c>
      <c r="K1824" s="58" t="s">
        <v>365</v>
      </c>
      <c r="L1824" s="58" t="s">
        <v>357</v>
      </c>
      <c r="M1824" s="58" t="s">
        <v>354</v>
      </c>
      <c r="N1824" s="58" t="s">
        <v>355</v>
      </c>
      <c r="O1824" s="64" t="s">
        <v>2942</v>
      </c>
      <c r="P1824" s="64" t="s">
        <v>2902</v>
      </c>
      <c r="Q1824" s="45" t="s">
        <v>922</v>
      </c>
      <c r="R1824" s="32" t="s">
        <v>254</v>
      </c>
      <c r="S1824" s="45" t="s">
        <v>97</v>
      </c>
      <c r="T1824" s="42" t="str">
        <f>VLOOKUP(Tabla1[[#This Row],[AREA]],Hoja1!A:B,2,FALSE)</f>
        <v>09. Turismo, eventos y marca ciudad</v>
      </c>
      <c r="U1824" s="45" t="s">
        <v>199</v>
      </c>
      <c r="V1824" s="42" t="str">
        <f>VLOOKUP(Tabla1[[#This Row],[PROGRAMA]],Hoja1!A:B,2,FALSE)</f>
        <v>4321. Turismo</v>
      </c>
      <c r="W1824" s="45" t="s">
        <v>238</v>
      </c>
      <c r="X1824" s="45" t="s">
        <v>3267</v>
      </c>
    </row>
    <row r="1825" spans="1:24" x14ac:dyDescent="0.25">
      <c r="A1825" s="57">
        <v>220250019405</v>
      </c>
      <c r="B1825" s="58" t="s">
        <v>349</v>
      </c>
      <c r="C1825" s="59">
        <v>45803</v>
      </c>
      <c r="D1825" s="57">
        <v>22025003882</v>
      </c>
      <c r="E1825" s="58" t="s">
        <v>2146</v>
      </c>
      <c r="F1825" s="60">
        <v>3630</v>
      </c>
      <c r="G1825" s="58" t="s">
        <v>971</v>
      </c>
      <c r="H1825" s="58" t="s">
        <v>3268</v>
      </c>
      <c r="I1825" s="61" t="s">
        <v>2901</v>
      </c>
      <c r="J1825" s="58" t="s">
        <v>972</v>
      </c>
      <c r="K1825" s="58" t="s">
        <v>356</v>
      </c>
      <c r="L1825" s="58" t="s">
        <v>357</v>
      </c>
      <c r="M1825" s="58" t="s">
        <v>458</v>
      </c>
      <c r="N1825" s="58" t="s">
        <v>429</v>
      </c>
      <c r="O1825" s="64" t="s">
        <v>2990</v>
      </c>
      <c r="P1825" s="64" t="s">
        <v>2902</v>
      </c>
      <c r="Q1825" s="45" t="s">
        <v>922</v>
      </c>
      <c r="R1825" s="32" t="s">
        <v>254</v>
      </c>
      <c r="S1825" s="45" t="s">
        <v>89</v>
      </c>
      <c r="T1825" s="42" t="str">
        <f>VLOOKUP(Tabla1[[#This Row],[AREA]],Hoja1!A:B,2,FALSE)</f>
        <v>01. Alcaldía</v>
      </c>
      <c r="U1825" s="45" t="s">
        <v>212</v>
      </c>
      <c r="V1825" s="42" t="str">
        <f>VLOOKUP(Tabla1[[#This Row],[PROGRAMA]],Hoja1!A:B,2,FALSE)</f>
        <v>9207. Gobierno y relaciones</v>
      </c>
      <c r="W1825" s="45" t="s">
        <v>238</v>
      </c>
      <c r="X1825" s="45" t="s">
        <v>3161</v>
      </c>
    </row>
    <row r="1826" spans="1:24" x14ac:dyDescent="0.25">
      <c r="A1826" s="57">
        <v>220250011282</v>
      </c>
      <c r="B1826" s="58" t="s">
        <v>526</v>
      </c>
      <c r="C1826" s="59">
        <v>45758</v>
      </c>
      <c r="D1826" s="57">
        <v>22025001122</v>
      </c>
      <c r="E1826" s="58" t="s">
        <v>1237</v>
      </c>
      <c r="F1826" s="60">
        <v>3601.1</v>
      </c>
      <c r="G1826" s="58" t="s">
        <v>597</v>
      </c>
      <c r="H1826" s="58" t="s">
        <v>3269</v>
      </c>
      <c r="I1826" s="61" t="s">
        <v>2907</v>
      </c>
      <c r="J1826" s="58" t="s">
        <v>356</v>
      </c>
      <c r="K1826" s="58" t="s">
        <v>356</v>
      </c>
      <c r="L1826" s="58" t="s">
        <v>357</v>
      </c>
      <c r="M1826" s="58" t="s">
        <v>354</v>
      </c>
      <c r="N1826" s="58" t="s">
        <v>355</v>
      </c>
      <c r="O1826" s="64" t="s">
        <v>2942</v>
      </c>
      <c r="P1826" s="64" t="s">
        <v>2902</v>
      </c>
      <c r="Q1826" s="45" t="s">
        <v>922</v>
      </c>
      <c r="R1826" s="32" t="s">
        <v>254</v>
      </c>
      <c r="S1826" s="45" t="s">
        <v>291</v>
      </c>
      <c r="T1826" s="42" t="str">
        <f>VLOOKUP(Tabla1[[#This Row],[AREA]],Hoja1!A:B,2,FALSE)</f>
        <v>11. Salud pública y seguridad ciudadana</v>
      </c>
      <c r="U1826" s="45" t="s">
        <v>141</v>
      </c>
      <c r="V1826" s="42" t="str">
        <f>VLOOKUP(Tabla1[[#This Row],[PROGRAMA]],Hoja1!A:B,2,FALSE)</f>
        <v>1621. Recogida de residuos</v>
      </c>
      <c r="W1826" s="45" t="s">
        <v>236</v>
      </c>
      <c r="X1826" s="45" t="s">
        <v>3180</v>
      </c>
    </row>
    <row r="1827" spans="1:24" x14ac:dyDescent="0.25">
      <c r="A1827" s="57">
        <v>220250017662</v>
      </c>
      <c r="B1827" s="58" t="s">
        <v>526</v>
      </c>
      <c r="C1827" s="59">
        <v>45796</v>
      </c>
      <c r="D1827" s="57">
        <v>22025001124</v>
      </c>
      <c r="E1827" s="58" t="s">
        <v>1237</v>
      </c>
      <c r="F1827" s="60">
        <v>3580.87</v>
      </c>
      <c r="G1827" s="58" t="s">
        <v>597</v>
      </c>
      <c r="H1827" s="58" t="s">
        <v>3270</v>
      </c>
      <c r="I1827" s="61" t="s">
        <v>2907</v>
      </c>
      <c r="J1827" s="58" t="s">
        <v>356</v>
      </c>
      <c r="K1827" s="58" t="s">
        <v>356</v>
      </c>
      <c r="L1827" s="58" t="s">
        <v>367</v>
      </c>
      <c r="M1827" s="58" t="s">
        <v>354</v>
      </c>
      <c r="N1827" s="58" t="s">
        <v>355</v>
      </c>
      <c r="O1827" s="64" t="s">
        <v>2942</v>
      </c>
      <c r="P1827" s="64" t="s">
        <v>2902</v>
      </c>
      <c r="Q1827" s="45" t="s">
        <v>922</v>
      </c>
      <c r="R1827" s="32" t="s">
        <v>254</v>
      </c>
      <c r="S1827" s="45" t="s">
        <v>291</v>
      </c>
      <c r="T1827" s="42" t="str">
        <f>VLOOKUP(Tabla1[[#This Row],[AREA]],Hoja1!A:B,2,FALSE)</f>
        <v>11. Salud pública y seguridad ciudadana</v>
      </c>
      <c r="U1827" s="45" t="s">
        <v>141</v>
      </c>
      <c r="V1827" s="42" t="str">
        <f>VLOOKUP(Tabla1[[#This Row],[PROGRAMA]],Hoja1!A:B,2,FALSE)</f>
        <v>1621. Recogida de residuos</v>
      </c>
      <c r="W1827" s="45" t="s">
        <v>236</v>
      </c>
      <c r="X1827" s="45" t="s">
        <v>3180</v>
      </c>
    </row>
    <row r="1828" spans="1:24" x14ac:dyDescent="0.25">
      <c r="A1828" s="57">
        <v>220220044407</v>
      </c>
      <c r="B1828" s="58" t="s">
        <v>349</v>
      </c>
      <c r="C1828" s="59">
        <v>45777</v>
      </c>
      <c r="D1828" s="57">
        <v>22022005709</v>
      </c>
      <c r="E1828" s="58" t="s">
        <v>1169</v>
      </c>
      <c r="F1828" s="60">
        <v>3531.5</v>
      </c>
      <c r="G1828" s="58" t="s">
        <v>1075</v>
      </c>
      <c r="H1828" s="58" t="s">
        <v>3271</v>
      </c>
      <c r="I1828" s="61" t="s">
        <v>2901</v>
      </c>
      <c r="J1828" s="58" t="s">
        <v>488</v>
      </c>
      <c r="K1828" s="58" t="s">
        <v>427</v>
      </c>
      <c r="L1828" s="58" t="s">
        <v>357</v>
      </c>
      <c r="M1828" s="58" t="s">
        <v>354</v>
      </c>
      <c r="N1828" s="58" t="s">
        <v>355</v>
      </c>
      <c r="O1828" s="64" t="s">
        <v>2942</v>
      </c>
      <c r="P1828" s="64" t="s">
        <v>2902</v>
      </c>
      <c r="Q1828" s="45" t="s">
        <v>926</v>
      </c>
      <c r="R1828" s="32" t="s">
        <v>255</v>
      </c>
      <c r="S1828" s="45" t="s">
        <v>96</v>
      </c>
      <c r="T1828" s="42" t="str">
        <f>VLOOKUP(Tabla1[[#This Row],[AREA]],Hoja1!A:B,2,FALSE)</f>
        <v>08. Tráfico y movilidad</v>
      </c>
      <c r="U1828" s="45" t="s">
        <v>140</v>
      </c>
      <c r="V1828" s="42" t="str">
        <f>VLOOKUP(Tabla1[[#This Row],[PROGRAMA]],Hoja1!A:B,2,FALSE)</f>
        <v>1532. Pavimentación vias públicas y otros servicios urbanísticos</v>
      </c>
      <c r="W1828" s="45" t="s">
        <v>244</v>
      </c>
      <c r="X1828" s="45" t="s">
        <v>2903</v>
      </c>
    </row>
    <row r="1829" spans="1:24" x14ac:dyDescent="0.25">
      <c r="A1829" s="57">
        <v>220250017621</v>
      </c>
      <c r="B1829" s="58" t="s">
        <v>526</v>
      </c>
      <c r="C1829" s="59">
        <v>45796</v>
      </c>
      <c r="D1829" s="57">
        <v>22025001122</v>
      </c>
      <c r="E1829" s="58" t="s">
        <v>1237</v>
      </c>
      <c r="F1829" s="60">
        <v>3529.13</v>
      </c>
      <c r="G1829" s="58" t="s">
        <v>566</v>
      </c>
      <c r="H1829" s="58" t="s">
        <v>3272</v>
      </c>
      <c r="I1829" s="61" t="s">
        <v>2907</v>
      </c>
      <c r="J1829" s="58" t="s">
        <v>356</v>
      </c>
      <c r="K1829" s="58" t="s">
        <v>356</v>
      </c>
      <c r="L1829" s="58" t="s">
        <v>357</v>
      </c>
      <c r="M1829" s="58" t="s">
        <v>354</v>
      </c>
      <c r="N1829" s="58" t="s">
        <v>355</v>
      </c>
      <c r="O1829" s="64" t="s">
        <v>2942</v>
      </c>
      <c r="P1829" s="64" t="s">
        <v>2902</v>
      </c>
      <c r="Q1829" s="45" t="s">
        <v>922</v>
      </c>
      <c r="R1829" s="32" t="s">
        <v>254</v>
      </c>
      <c r="S1829" s="45" t="s">
        <v>291</v>
      </c>
      <c r="T1829" s="42" t="str">
        <f>VLOOKUP(Tabla1[[#This Row],[AREA]],Hoja1!A:B,2,FALSE)</f>
        <v>11. Salud pública y seguridad ciudadana</v>
      </c>
      <c r="U1829" s="45" t="s">
        <v>141</v>
      </c>
      <c r="V1829" s="42" t="str">
        <f>VLOOKUP(Tabla1[[#This Row],[PROGRAMA]],Hoja1!A:B,2,FALSE)</f>
        <v>1621. Recogida de residuos</v>
      </c>
      <c r="W1829" s="45" t="s">
        <v>236</v>
      </c>
      <c r="X1829" s="45" t="s">
        <v>3180</v>
      </c>
    </row>
    <row r="1830" spans="1:24" x14ac:dyDescent="0.25">
      <c r="A1830" s="57">
        <v>220250018079</v>
      </c>
      <c r="B1830" s="58" t="s">
        <v>349</v>
      </c>
      <c r="C1830" s="59">
        <v>45798</v>
      </c>
      <c r="D1830" s="57">
        <v>22025001297</v>
      </c>
      <c r="E1830" s="58" t="s">
        <v>1612</v>
      </c>
      <c r="F1830" s="60">
        <v>3450</v>
      </c>
      <c r="G1830" s="58" t="s">
        <v>966</v>
      </c>
      <c r="H1830" s="58" t="s">
        <v>3273</v>
      </c>
      <c r="I1830" s="61" t="s">
        <v>2901</v>
      </c>
      <c r="J1830" s="58" t="s">
        <v>356</v>
      </c>
      <c r="K1830" s="58" t="s">
        <v>356</v>
      </c>
      <c r="L1830" s="58" t="s">
        <v>357</v>
      </c>
      <c r="M1830" s="58" t="s">
        <v>458</v>
      </c>
      <c r="N1830" s="58" t="s">
        <v>429</v>
      </c>
      <c r="O1830" s="64" t="s">
        <v>2990</v>
      </c>
      <c r="P1830" s="64" t="s">
        <v>2902</v>
      </c>
      <c r="Q1830" s="45" t="s">
        <v>922</v>
      </c>
      <c r="R1830" s="32" t="s">
        <v>254</v>
      </c>
      <c r="S1830" s="45" t="s">
        <v>95</v>
      </c>
      <c r="T1830" s="42" t="str">
        <f>VLOOKUP(Tabla1[[#This Row],[AREA]],Hoja1!A:B,2,FALSE)</f>
        <v>07. Medio ambiente</v>
      </c>
      <c r="U1830" s="45" t="s">
        <v>149</v>
      </c>
      <c r="V1830" s="42" t="str">
        <f>VLOOKUP(Tabla1[[#This Row],[PROGRAMA]],Hoja1!A:B,2,FALSE)</f>
        <v>1711. Parques y jardines</v>
      </c>
      <c r="W1830" s="45" t="s">
        <v>236</v>
      </c>
      <c r="X1830" s="45" t="s">
        <v>2945</v>
      </c>
    </row>
    <row r="1831" spans="1:24" x14ac:dyDescent="0.25">
      <c r="A1831" s="57">
        <v>220250017623</v>
      </c>
      <c r="B1831" s="58" t="s">
        <v>526</v>
      </c>
      <c r="C1831" s="59">
        <v>45796</v>
      </c>
      <c r="D1831" s="57">
        <v>22025001122</v>
      </c>
      <c r="E1831" s="58" t="s">
        <v>1237</v>
      </c>
      <c r="F1831" s="60">
        <v>3408.87</v>
      </c>
      <c r="G1831" s="58" t="s">
        <v>566</v>
      </c>
      <c r="H1831" s="58" t="s">
        <v>3274</v>
      </c>
      <c r="I1831" s="61" t="s">
        <v>2907</v>
      </c>
      <c r="J1831" s="58" t="s">
        <v>356</v>
      </c>
      <c r="K1831" s="58" t="s">
        <v>356</v>
      </c>
      <c r="L1831" s="58" t="s">
        <v>357</v>
      </c>
      <c r="M1831" s="58" t="s">
        <v>354</v>
      </c>
      <c r="N1831" s="58" t="s">
        <v>355</v>
      </c>
      <c r="O1831" s="64" t="s">
        <v>2942</v>
      </c>
      <c r="P1831" s="64" t="s">
        <v>2902</v>
      </c>
      <c r="Q1831" s="45" t="s">
        <v>922</v>
      </c>
      <c r="R1831" s="32" t="s">
        <v>254</v>
      </c>
      <c r="S1831" s="45" t="s">
        <v>291</v>
      </c>
      <c r="T1831" s="42" t="str">
        <f>VLOOKUP(Tabla1[[#This Row],[AREA]],Hoja1!A:B,2,FALSE)</f>
        <v>11. Salud pública y seguridad ciudadana</v>
      </c>
      <c r="U1831" s="45" t="s">
        <v>141</v>
      </c>
      <c r="V1831" s="42" t="str">
        <f>VLOOKUP(Tabla1[[#This Row],[PROGRAMA]],Hoja1!A:B,2,FALSE)</f>
        <v>1621. Recogida de residuos</v>
      </c>
      <c r="W1831" s="45" t="s">
        <v>236</v>
      </c>
      <c r="X1831" s="45" t="s">
        <v>3180</v>
      </c>
    </row>
    <row r="1832" spans="1:24" x14ac:dyDescent="0.25">
      <c r="A1832" s="57">
        <v>220250014119</v>
      </c>
      <c r="B1832" s="58" t="s">
        <v>526</v>
      </c>
      <c r="C1832" s="59">
        <v>45772</v>
      </c>
      <c r="D1832" s="57">
        <v>22025002596</v>
      </c>
      <c r="E1832" s="58" t="s">
        <v>2578</v>
      </c>
      <c r="F1832" s="60">
        <v>3358.97</v>
      </c>
      <c r="G1832" s="58" t="s">
        <v>3275</v>
      </c>
      <c r="H1832" s="58" t="s">
        <v>3276</v>
      </c>
      <c r="I1832" s="61" t="s">
        <v>2907</v>
      </c>
      <c r="J1832" s="58" t="s">
        <v>356</v>
      </c>
      <c r="K1832" s="58" t="s">
        <v>356</v>
      </c>
      <c r="L1832" s="58" t="s">
        <v>367</v>
      </c>
      <c r="M1832" s="58" t="s">
        <v>354</v>
      </c>
      <c r="N1832" s="58" t="s">
        <v>355</v>
      </c>
      <c r="O1832" s="64" t="s">
        <v>2942</v>
      </c>
      <c r="P1832" s="64" t="s">
        <v>2902</v>
      </c>
      <c r="Q1832" s="45" t="s">
        <v>926</v>
      </c>
      <c r="R1832" s="32" t="s">
        <v>255</v>
      </c>
      <c r="S1832" s="45" t="s">
        <v>94</v>
      </c>
      <c r="T1832" s="42" t="str">
        <f>VLOOKUP(Tabla1[[#This Row],[AREA]],Hoja1!A:B,2,FALSE)</f>
        <v>06. Educación y cultura</v>
      </c>
      <c r="U1832" s="45" t="s">
        <v>176</v>
      </c>
      <c r="V1832" s="42" t="str">
        <f>VLOOKUP(Tabla1[[#This Row],[PROGRAMA]],Hoja1!A:B,2,FALSE)</f>
        <v>3321. Bibliotecas públicas</v>
      </c>
      <c r="W1832" s="45" t="s">
        <v>246</v>
      </c>
      <c r="X1832" s="45" t="s">
        <v>3261</v>
      </c>
    </row>
    <row r="1833" spans="1:24" x14ac:dyDescent="0.25">
      <c r="A1833" s="57">
        <v>220250014476</v>
      </c>
      <c r="B1833" s="58" t="s">
        <v>349</v>
      </c>
      <c r="C1833" s="59">
        <v>45775</v>
      </c>
      <c r="D1833" s="57">
        <v>22025003483</v>
      </c>
      <c r="E1833" s="58" t="s">
        <v>1623</v>
      </c>
      <c r="F1833" s="60">
        <v>3350</v>
      </c>
      <c r="G1833" s="58" t="s">
        <v>3277</v>
      </c>
      <c r="H1833" s="58" t="s">
        <v>3278</v>
      </c>
      <c r="I1833" s="61" t="s">
        <v>2901</v>
      </c>
      <c r="J1833" s="58" t="s">
        <v>356</v>
      </c>
      <c r="K1833" s="58" t="s">
        <v>356</v>
      </c>
      <c r="L1833" s="58" t="s">
        <v>367</v>
      </c>
      <c r="M1833" s="58" t="s">
        <v>458</v>
      </c>
      <c r="N1833" s="58" t="s">
        <v>429</v>
      </c>
      <c r="O1833" s="64" t="s">
        <v>2990</v>
      </c>
      <c r="P1833" s="64" t="s">
        <v>2902</v>
      </c>
      <c r="Q1833" s="45" t="s">
        <v>922</v>
      </c>
      <c r="R1833" s="32" t="s">
        <v>254</v>
      </c>
      <c r="S1833" s="45" t="s">
        <v>291</v>
      </c>
      <c r="T1833" s="42" t="str">
        <f>VLOOKUP(Tabla1[[#This Row],[AREA]],Hoja1!A:B,2,FALSE)</f>
        <v>11. Salud pública y seguridad ciudadana</v>
      </c>
      <c r="U1833" s="45" t="s">
        <v>135</v>
      </c>
      <c r="V1833" s="42" t="str">
        <f>VLOOKUP(Tabla1[[#This Row],[PROGRAMA]],Hoja1!A:B,2,FALSE)</f>
        <v>1361. Prevención y extinción de incencios</v>
      </c>
      <c r="W1833" s="45" t="s">
        <v>238</v>
      </c>
      <c r="X1833" s="45" t="s">
        <v>3118</v>
      </c>
    </row>
    <row r="1834" spans="1:24" x14ac:dyDescent="0.25">
      <c r="A1834" s="57">
        <v>220250017360</v>
      </c>
      <c r="B1834" s="58" t="s">
        <v>526</v>
      </c>
      <c r="C1834" s="59">
        <v>45793</v>
      </c>
      <c r="D1834" s="57">
        <v>22025002596</v>
      </c>
      <c r="E1834" s="58" t="s">
        <v>2578</v>
      </c>
      <c r="F1834" s="60">
        <v>3342.46</v>
      </c>
      <c r="G1834" s="58" t="s">
        <v>3279</v>
      </c>
      <c r="H1834" s="58" t="s">
        <v>3260</v>
      </c>
      <c r="I1834" s="61" t="s">
        <v>2907</v>
      </c>
      <c r="J1834" s="58" t="s">
        <v>520</v>
      </c>
      <c r="K1834" s="58" t="s">
        <v>352</v>
      </c>
      <c r="L1834" s="58" t="s">
        <v>367</v>
      </c>
      <c r="M1834" s="58" t="s">
        <v>354</v>
      </c>
      <c r="N1834" s="58" t="s">
        <v>355</v>
      </c>
      <c r="O1834" s="64" t="s">
        <v>2942</v>
      </c>
      <c r="P1834" s="64" t="s">
        <v>2902</v>
      </c>
      <c r="Q1834" s="45" t="s">
        <v>926</v>
      </c>
      <c r="R1834" s="32" t="s">
        <v>255</v>
      </c>
      <c r="S1834" s="45" t="s">
        <v>94</v>
      </c>
      <c r="T1834" s="42" t="str">
        <f>VLOOKUP(Tabla1[[#This Row],[AREA]],Hoja1!A:B,2,FALSE)</f>
        <v>06. Educación y cultura</v>
      </c>
      <c r="U1834" s="45" t="s">
        <v>176</v>
      </c>
      <c r="V1834" s="42" t="str">
        <f>VLOOKUP(Tabla1[[#This Row],[PROGRAMA]],Hoja1!A:B,2,FALSE)</f>
        <v>3321. Bibliotecas públicas</v>
      </c>
      <c r="W1834" s="45" t="s">
        <v>246</v>
      </c>
      <c r="X1834" s="45" t="s">
        <v>3261</v>
      </c>
    </row>
    <row r="1835" spans="1:24" x14ac:dyDescent="0.25">
      <c r="A1835" s="57">
        <v>220250018452</v>
      </c>
      <c r="B1835" s="58" t="s">
        <v>349</v>
      </c>
      <c r="C1835" s="59">
        <v>45800</v>
      </c>
      <c r="D1835" s="57">
        <v>22025003569</v>
      </c>
      <c r="E1835" s="58" t="s">
        <v>2146</v>
      </c>
      <c r="F1835" s="60">
        <v>3327.5</v>
      </c>
      <c r="G1835" s="58" t="s">
        <v>3169</v>
      </c>
      <c r="H1835" s="58" t="s">
        <v>3280</v>
      </c>
      <c r="I1835" s="61" t="s">
        <v>2901</v>
      </c>
      <c r="J1835" s="58" t="s">
        <v>477</v>
      </c>
      <c r="K1835" s="58" t="s">
        <v>356</v>
      </c>
      <c r="L1835" s="58" t="s">
        <v>357</v>
      </c>
      <c r="M1835" s="58" t="s">
        <v>458</v>
      </c>
      <c r="N1835" s="58" t="s">
        <v>429</v>
      </c>
      <c r="O1835" s="64" t="s">
        <v>2990</v>
      </c>
      <c r="P1835" s="64" t="s">
        <v>2902</v>
      </c>
      <c r="Q1835" s="45" t="s">
        <v>922</v>
      </c>
      <c r="R1835" s="32" t="s">
        <v>254</v>
      </c>
      <c r="S1835" s="45" t="s">
        <v>89</v>
      </c>
      <c r="T1835" s="42" t="str">
        <f>VLOOKUP(Tabla1[[#This Row],[AREA]],Hoja1!A:B,2,FALSE)</f>
        <v>01. Alcaldía</v>
      </c>
      <c r="U1835" s="45" t="s">
        <v>212</v>
      </c>
      <c r="V1835" s="42" t="str">
        <f>VLOOKUP(Tabla1[[#This Row],[PROGRAMA]],Hoja1!A:B,2,FALSE)</f>
        <v>9207. Gobierno y relaciones</v>
      </c>
      <c r="W1835" s="45" t="s">
        <v>238</v>
      </c>
      <c r="X1835" s="45" t="s">
        <v>3161</v>
      </c>
    </row>
    <row r="1836" spans="1:24" x14ac:dyDescent="0.25">
      <c r="A1836" s="57">
        <v>220239000501</v>
      </c>
      <c r="B1836" s="58" t="s">
        <v>349</v>
      </c>
      <c r="C1836" s="59">
        <v>45756</v>
      </c>
      <c r="D1836" s="57">
        <v>22024001487</v>
      </c>
      <c r="E1836" s="58" t="s">
        <v>1171</v>
      </c>
      <c r="F1836" s="60">
        <v>3308.06</v>
      </c>
      <c r="G1836" s="58" t="s">
        <v>285</v>
      </c>
      <c r="H1836" s="58" t="s">
        <v>3281</v>
      </c>
      <c r="I1836" s="61" t="s">
        <v>2901</v>
      </c>
      <c r="J1836" s="58" t="s">
        <v>356</v>
      </c>
      <c r="K1836" s="58" t="s">
        <v>356</v>
      </c>
      <c r="L1836" s="58" t="s">
        <v>357</v>
      </c>
      <c r="M1836" s="58" t="s">
        <v>354</v>
      </c>
      <c r="N1836" s="58" t="s">
        <v>355</v>
      </c>
      <c r="O1836" s="64" t="s">
        <v>305</v>
      </c>
      <c r="P1836" s="64" t="s">
        <v>2902</v>
      </c>
      <c r="Q1836" s="45">
        <v>6</v>
      </c>
      <c r="R1836" s="32" t="s">
        <v>255</v>
      </c>
      <c r="S1836" s="45" t="s">
        <v>91</v>
      </c>
      <c r="T1836" s="42" t="str">
        <f>VLOOKUP(Tabla1[[#This Row],[AREA]],Hoja1!A:B,2,FALSE)</f>
        <v>02. Urbanismo y vivienda</v>
      </c>
      <c r="U1836" s="45">
        <v>9332</v>
      </c>
      <c r="V1836" s="42" t="str">
        <f>VLOOKUP(Tabla1[[#This Row],[PROGRAMA]],Hoja1!A:B,2,FALSE)</f>
        <v>9332. Mantenimiento de edificios e instalaciones municipales</v>
      </c>
      <c r="W1836" s="45">
        <v>63</v>
      </c>
      <c r="X1836" s="45">
        <v>632</v>
      </c>
    </row>
    <row r="1837" spans="1:24" x14ac:dyDescent="0.25">
      <c r="A1837" s="57">
        <v>220250020468</v>
      </c>
      <c r="B1837" s="58" t="s">
        <v>526</v>
      </c>
      <c r="C1837" s="59">
        <v>45806</v>
      </c>
      <c r="D1837" s="57">
        <v>22025002596</v>
      </c>
      <c r="E1837" s="58" t="s">
        <v>2578</v>
      </c>
      <c r="F1837" s="60">
        <v>3283.75</v>
      </c>
      <c r="G1837" s="58" t="s">
        <v>3282</v>
      </c>
      <c r="H1837" s="58" t="s">
        <v>3260</v>
      </c>
      <c r="I1837" s="61" t="s">
        <v>2907</v>
      </c>
      <c r="J1837" s="58" t="s">
        <v>356</v>
      </c>
      <c r="K1837" s="58" t="s">
        <v>356</v>
      </c>
      <c r="L1837" s="58" t="s">
        <v>367</v>
      </c>
      <c r="M1837" s="58" t="s">
        <v>354</v>
      </c>
      <c r="N1837" s="58" t="s">
        <v>355</v>
      </c>
      <c r="O1837" s="64" t="s">
        <v>2942</v>
      </c>
      <c r="P1837" s="64" t="s">
        <v>2902</v>
      </c>
      <c r="Q1837" s="45" t="s">
        <v>926</v>
      </c>
      <c r="R1837" s="32" t="s">
        <v>255</v>
      </c>
      <c r="S1837" s="45" t="s">
        <v>94</v>
      </c>
      <c r="T1837" s="42" t="str">
        <f>VLOOKUP(Tabla1[[#This Row],[AREA]],Hoja1!A:B,2,FALSE)</f>
        <v>06. Educación y cultura</v>
      </c>
      <c r="U1837" s="45" t="s">
        <v>176</v>
      </c>
      <c r="V1837" s="42" t="str">
        <f>VLOOKUP(Tabla1[[#This Row],[PROGRAMA]],Hoja1!A:B,2,FALSE)</f>
        <v>3321. Bibliotecas públicas</v>
      </c>
      <c r="W1837" s="45" t="s">
        <v>246</v>
      </c>
      <c r="X1837" s="45" t="s">
        <v>3261</v>
      </c>
    </row>
    <row r="1838" spans="1:24" x14ac:dyDescent="0.25">
      <c r="A1838" s="57">
        <v>220250017706</v>
      </c>
      <c r="B1838" s="58" t="s">
        <v>526</v>
      </c>
      <c r="C1838" s="59">
        <v>45796</v>
      </c>
      <c r="D1838" s="57">
        <v>22025001129</v>
      </c>
      <c r="E1838" s="58" t="s">
        <v>1973</v>
      </c>
      <c r="F1838" s="60">
        <v>3252.32</v>
      </c>
      <c r="G1838" s="58" t="s">
        <v>589</v>
      </c>
      <c r="H1838" s="58" t="s">
        <v>3283</v>
      </c>
      <c r="I1838" s="61" t="s">
        <v>2907</v>
      </c>
      <c r="J1838" s="58" t="s">
        <v>356</v>
      </c>
      <c r="K1838" s="58" t="s">
        <v>356</v>
      </c>
      <c r="L1838" s="58" t="s">
        <v>367</v>
      </c>
      <c r="M1838" s="58" t="s">
        <v>354</v>
      </c>
      <c r="N1838" s="58" t="s">
        <v>355</v>
      </c>
      <c r="O1838" s="64" t="s">
        <v>2942</v>
      </c>
      <c r="P1838" s="64" t="s">
        <v>2902</v>
      </c>
      <c r="Q1838" s="45" t="s">
        <v>922</v>
      </c>
      <c r="R1838" s="32" t="s">
        <v>254</v>
      </c>
      <c r="S1838" s="45" t="s">
        <v>291</v>
      </c>
      <c r="T1838" s="42" t="str">
        <f>VLOOKUP(Tabla1[[#This Row],[AREA]],Hoja1!A:B,2,FALSE)</f>
        <v>11. Salud pública y seguridad ciudadana</v>
      </c>
      <c r="U1838" s="45" t="s">
        <v>144</v>
      </c>
      <c r="V1838" s="42" t="str">
        <f>VLOOKUP(Tabla1[[#This Row],[PROGRAMA]],Hoja1!A:B,2,FALSE)</f>
        <v>1631. Limpieza viaria</v>
      </c>
      <c r="W1838" s="45" t="s">
        <v>236</v>
      </c>
      <c r="X1838" s="45" t="s">
        <v>3180</v>
      </c>
    </row>
    <row r="1839" spans="1:24" x14ac:dyDescent="0.25">
      <c r="A1839" s="57">
        <v>220250019567</v>
      </c>
      <c r="B1839" s="58" t="s">
        <v>349</v>
      </c>
      <c r="C1839" s="59">
        <v>45804</v>
      </c>
      <c r="D1839" s="57">
        <v>22025003263</v>
      </c>
      <c r="E1839" s="58" t="s">
        <v>1254</v>
      </c>
      <c r="F1839" s="60">
        <v>3249.88</v>
      </c>
      <c r="G1839" s="58" t="s">
        <v>340</v>
      </c>
      <c r="H1839" s="58" t="s">
        <v>3284</v>
      </c>
      <c r="I1839" s="61" t="s">
        <v>2901</v>
      </c>
      <c r="J1839" s="58" t="s">
        <v>452</v>
      </c>
      <c r="K1839" s="58" t="s">
        <v>452</v>
      </c>
      <c r="L1839" s="58" t="s">
        <v>357</v>
      </c>
      <c r="M1839" s="58" t="s">
        <v>354</v>
      </c>
      <c r="N1839" s="58" t="s">
        <v>355</v>
      </c>
      <c r="O1839" s="64" t="s">
        <v>2942</v>
      </c>
      <c r="P1839" s="64" t="s">
        <v>2902</v>
      </c>
      <c r="Q1839" s="45">
        <v>6</v>
      </c>
      <c r="R1839" s="32" t="s">
        <v>255</v>
      </c>
      <c r="S1839" s="45" t="s">
        <v>96</v>
      </c>
      <c r="T1839" s="42" t="str">
        <f>VLOOKUP(Tabla1[[#This Row],[AREA]],Hoja1!A:B,2,FALSE)</f>
        <v>08. Tráfico y movilidad</v>
      </c>
      <c r="U1839" s="45">
        <v>1532</v>
      </c>
      <c r="V1839" s="42" t="str">
        <f>VLOOKUP(Tabla1[[#This Row],[PROGRAMA]],Hoja1!A:B,2,FALSE)</f>
        <v>1532. Pavimentación vias públicas y otros servicios urbanísticos</v>
      </c>
      <c r="W1839" s="45">
        <v>61</v>
      </c>
      <c r="X1839" s="45">
        <v>619</v>
      </c>
    </row>
    <row r="1840" spans="1:24" x14ac:dyDescent="0.25">
      <c r="A1840" s="57">
        <v>220250008649</v>
      </c>
      <c r="B1840" s="58" t="s">
        <v>349</v>
      </c>
      <c r="C1840" s="59">
        <v>45748</v>
      </c>
      <c r="D1840" s="57">
        <v>22025002382</v>
      </c>
      <c r="E1840" s="58" t="s">
        <v>3285</v>
      </c>
      <c r="F1840" s="60">
        <v>3208.65</v>
      </c>
      <c r="G1840" s="58" t="s">
        <v>85</v>
      </c>
      <c r="H1840" s="58" t="s">
        <v>3286</v>
      </c>
      <c r="I1840" s="61" t="s">
        <v>2901</v>
      </c>
      <c r="J1840" s="58" t="s">
        <v>356</v>
      </c>
      <c r="K1840" s="58" t="s">
        <v>356</v>
      </c>
      <c r="L1840" s="58" t="s">
        <v>357</v>
      </c>
      <c r="M1840" s="58" t="s">
        <v>458</v>
      </c>
      <c r="N1840" s="58" t="s">
        <v>429</v>
      </c>
      <c r="O1840" s="64" t="s">
        <v>2990</v>
      </c>
      <c r="P1840" s="64" t="s">
        <v>2902</v>
      </c>
      <c r="Q1840" s="45" t="s">
        <v>922</v>
      </c>
      <c r="R1840" s="32" t="s">
        <v>254</v>
      </c>
      <c r="S1840" s="45" t="s">
        <v>98</v>
      </c>
      <c r="T1840" s="42" t="str">
        <f>VLOOKUP(Tabla1[[#This Row],[AREA]],Hoja1!A:B,2,FALSE)</f>
        <v>10. Personas mayores, familia y servicios sociales</v>
      </c>
      <c r="U1840" s="45" t="s">
        <v>153</v>
      </c>
      <c r="V1840" s="42" t="str">
        <f>VLOOKUP(Tabla1[[#This Row],[PROGRAMA]],Hoja1!A:B,2,FALSE)</f>
        <v>2311. Intervención social</v>
      </c>
      <c r="W1840" s="45" t="s">
        <v>238</v>
      </c>
      <c r="X1840" s="45" t="s">
        <v>3287</v>
      </c>
    </row>
    <row r="1841" spans="1:24" x14ac:dyDescent="0.25">
      <c r="A1841" s="57">
        <v>220250011284</v>
      </c>
      <c r="B1841" s="58" t="s">
        <v>526</v>
      </c>
      <c r="C1841" s="59">
        <v>45758</v>
      </c>
      <c r="D1841" s="57">
        <v>22025001122</v>
      </c>
      <c r="E1841" s="58" t="s">
        <v>1237</v>
      </c>
      <c r="F1841" s="60">
        <v>3194.84</v>
      </c>
      <c r="G1841" s="58" t="s">
        <v>586</v>
      </c>
      <c r="H1841" s="58" t="s">
        <v>3288</v>
      </c>
      <c r="I1841" s="61" t="s">
        <v>2907</v>
      </c>
      <c r="J1841" s="58" t="s">
        <v>587</v>
      </c>
      <c r="K1841" s="58" t="s">
        <v>356</v>
      </c>
      <c r="L1841" s="58" t="s">
        <v>357</v>
      </c>
      <c r="M1841" s="58" t="s">
        <v>354</v>
      </c>
      <c r="N1841" s="58" t="s">
        <v>355</v>
      </c>
      <c r="O1841" s="64" t="s">
        <v>2942</v>
      </c>
      <c r="P1841" s="64" t="s">
        <v>2902</v>
      </c>
      <c r="Q1841" s="45" t="s">
        <v>922</v>
      </c>
      <c r="R1841" s="32" t="s">
        <v>254</v>
      </c>
      <c r="S1841" s="45" t="s">
        <v>291</v>
      </c>
      <c r="T1841" s="42" t="str">
        <f>VLOOKUP(Tabla1[[#This Row],[AREA]],Hoja1!A:B,2,FALSE)</f>
        <v>11. Salud pública y seguridad ciudadana</v>
      </c>
      <c r="U1841" s="45" t="s">
        <v>141</v>
      </c>
      <c r="V1841" s="42" t="str">
        <f>VLOOKUP(Tabla1[[#This Row],[PROGRAMA]],Hoja1!A:B,2,FALSE)</f>
        <v>1621. Recogida de residuos</v>
      </c>
      <c r="W1841" s="45" t="s">
        <v>236</v>
      </c>
      <c r="X1841" s="45" t="s">
        <v>3180</v>
      </c>
    </row>
    <row r="1842" spans="1:24" x14ac:dyDescent="0.25">
      <c r="A1842" s="57">
        <v>220250020745</v>
      </c>
      <c r="B1842" s="58" t="s">
        <v>349</v>
      </c>
      <c r="C1842" s="59">
        <v>45806</v>
      </c>
      <c r="D1842" s="57">
        <v>22025004019</v>
      </c>
      <c r="E1842" s="58" t="s">
        <v>1254</v>
      </c>
      <c r="F1842" s="60">
        <v>3167.27</v>
      </c>
      <c r="G1842" s="58" t="s">
        <v>340</v>
      </c>
      <c r="H1842" s="58" t="s">
        <v>3289</v>
      </c>
      <c r="I1842" s="61" t="s">
        <v>2901</v>
      </c>
      <c r="J1842" s="58" t="s">
        <v>452</v>
      </c>
      <c r="K1842" s="58" t="s">
        <v>452</v>
      </c>
      <c r="L1842" s="58" t="s">
        <v>357</v>
      </c>
      <c r="M1842" s="58" t="s">
        <v>354</v>
      </c>
      <c r="N1842" s="58" t="s">
        <v>355</v>
      </c>
      <c r="O1842" s="64" t="s">
        <v>2942</v>
      </c>
      <c r="P1842" s="64" t="s">
        <v>2902</v>
      </c>
      <c r="Q1842" s="45">
        <v>6</v>
      </c>
      <c r="R1842" s="32" t="s">
        <v>255</v>
      </c>
      <c r="S1842" s="45" t="s">
        <v>96</v>
      </c>
      <c r="T1842" s="42" t="str">
        <f>VLOOKUP(Tabla1[[#This Row],[AREA]],Hoja1!A:B,2,FALSE)</f>
        <v>08. Tráfico y movilidad</v>
      </c>
      <c r="U1842" s="45">
        <v>1532</v>
      </c>
      <c r="V1842" s="42" t="str">
        <f>VLOOKUP(Tabla1[[#This Row],[PROGRAMA]],Hoja1!A:B,2,FALSE)</f>
        <v>1532. Pavimentación vias públicas y otros servicios urbanísticos</v>
      </c>
      <c r="W1842" s="45">
        <v>61</v>
      </c>
      <c r="X1842" s="45">
        <v>619</v>
      </c>
    </row>
    <row r="1843" spans="1:24" x14ac:dyDescent="0.25">
      <c r="A1843" s="57">
        <v>220250012118</v>
      </c>
      <c r="B1843" s="58" t="s">
        <v>349</v>
      </c>
      <c r="C1843" s="59">
        <v>45763</v>
      </c>
      <c r="D1843" s="57">
        <v>22025003680</v>
      </c>
      <c r="E1843" s="58" t="s">
        <v>1841</v>
      </c>
      <c r="F1843" s="60">
        <v>3094.39</v>
      </c>
      <c r="G1843" s="58" t="s">
        <v>270</v>
      </c>
      <c r="H1843" s="58" t="s">
        <v>3290</v>
      </c>
      <c r="I1843" s="61" t="s">
        <v>2901</v>
      </c>
      <c r="J1843" s="58" t="s">
        <v>356</v>
      </c>
      <c r="K1843" s="58" t="s">
        <v>356</v>
      </c>
      <c r="L1843" s="58" t="s">
        <v>357</v>
      </c>
      <c r="M1843" s="58" t="s">
        <v>354</v>
      </c>
      <c r="N1843" s="58" t="s">
        <v>380</v>
      </c>
      <c r="O1843" s="64" t="s">
        <v>2942</v>
      </c>
      <c r="P1843" s="64" t="s">
        <v>2902</v>
      </c>
      <c r="Q1843" s="45">
        <v>6</v>
      </c>
      <c r="R1843" s="32" t="s">
        <v>255</v>
      </c>
      <c r="S1843" s="45" t="s">
        <v>96</v>
      </c>
      <c r="T1843" s="42" t="str">
        <f>VLOOKUP(Tabla1[[#This Row],[AREA]],Hoja1!A:B,2,FALSE)</f>
        <v>08. Tráfico y movilidad</v>
      </c>
      <c r="U1843" s="45">
        <v>1532</v>
      </c>
      <c r="V1843" s="42" t="str">
        <f>VLOOKUP(Tabla1[[#This Row],[PROGRAMA]],Hoja1!A:B,2,FALSE)</f>
        <v>1532. Pavimentación vias públicas y otros servicios urbanísticos</v>
      </c>
      <c r="W1843" s="45">
        <v>60</v>
      </c>
      <c r="X1843" s="45">
        <v>609</v>
      </c>
    </row>
    <row r="1844" spans="1:24" x14ac:dyDescent="0.25">
      <c r="A1844" s="57">
        <v>220250016049</v>
      </c>
      <c r="B1844" s="58" t="s">
        <v>349</v>
      </c>
      <c r="C1844" s="59">
        <v>45786</v>
      </c>
      <c r="D1844" s="57">
        <v>22025003445</v>
      </c>
      <c r="E1844" s="58" t="s">
        <v>1170</v>
      </c>
      <c r="F1844" s="60">
        <v>3040.25</v>
      </c>
      <c r="G1844" s="58" t="s">
        <v>340</v>
      </c>
      <c r="H1844" s="58" t="s">
        <v>3291</v>
      </c>
      <c r="I1844" s="61" t="s">
        <v>2901</v>
      </c>
      <c r="J1844" s="58" t="s">
        <v>452</v>
      </c>
      <c r="K1844" s="58" t="s">
        <v>452</v>
      </c>
      <c r="L1844" s="58" t="s">
        <v>357</v>
      </c>
      <c r="M1844" s="58" t="s">
        <v>354</v>
      </c>
      <c r="N1844" s="58" t="s">
        <v>355</v>
      </c>
      <c r="O1844" s="64" t="s">
        <v>2942</v>
      </c>
      <c r="P1844" s="64" t="s">
        <v>2902</v>
      </c>
      <c r="Q1844" s="45">
        <v>6</v>
      </c>
      <c r="R1844" s="32" t="s">
        <v>255</v>
      </c>
      <c r="S1844" s="45" t="s">
        <v>97</v>
      </c>
      <c r="T1844" s="42" t="str">
        <f>VLOOKUP(Tabla1[[#This Row],[AREA]],Hoja1!A:B,2,FALSE)</f>
        <v>09. Turismo, eventos y marca ciudad</v>
      </c>
      <c r="U1844" s="45">
        <v>4321</v>
      </c>
      <c r="V1844" s="42" t="str">
        <f>VLOOKUP(Tabla1[[#This Row],[PROGRAMA]],Hoja1!A:B,2,FALSE)</f>
        <v>4321. Turismo</v>
      </c>
      <c r="W1844" s="45">
        <v>63</v>
      </c>
      <c r="X1844" s="45">
        <v>632</v>
      </c>
    </row>
    <row r="1845" spans="1:24" x14ac:dyDescent="0.25">
      <c r="A1845" s="57">
        <v>220250009908</v>
      </c>
      <c r="B1845" s="58" t="s">
        <v>349</v>
      </c>
      <c r="C1845" s="59">
        <v>45751</v>
      </c>
      <c r="D1845" s="57">
        <v>22025002449</v>
      </c>
      <c r="E1845" s="58" t="s">
        <v>1215</v>
      </c>
      <c r="F1845" s="60">
        <v>3025</v>
      </c>
      <c r="G1845" s="58" t="s">
        <v>570</v>
      </c>
      <c r="H1845" s="58" t="s">
        <v>3292</v>
      </c>
      <c r="I1845" s="61" t="s">
        <v>2901</v>
      </c>
      <c r="J1845" s="58" t="s">
        <v>356</v>
      </c>
      <c r="K1845" s="58" t="s">
        <v>356</v>
      </c>
      <c r="L1845" s="58" t="s">
        <v>357</v>
      </c>
      <c r="M1845" s="58" t="s">
        <v>458</v>
      </c>
      <c r="N1845" s="58" t="s">
        <v>429</v>
      </c>
      <c r="O1845" s="64" t="s">
        <v>2990</v>
      </c>
      <c r="P1845" s="64" t="s">
        <v>2902</v>
      </c>
      <c r="Q1845" s="45" t="s">
        <v>922</v>
      </c>
      <c r="R1845" s="32" t="s">
        <v>254</v>
      </c>
      <c r="S1845" s="45" t="s">
        <v>98</v>
      </c>
      <c r="T1845" s="42" t="str">
        <f>VLOOKUP(Tabla1[[#This Row],[AREA]],Hoja1!A:B,2,FALSE)</f>
        <v>10. Personas mayores, familia y servicios sociales</v>
      </c>
      <c r="U1845" s="45" t="s">
        <v>159</v>
      </c>
      <c r="V1845" s="42" t="str">
        <f>VLOOKUP(Tabla1[[#This Row],[PROGRAMA]],Hoja1!A:B,2,FALSE)</f>
        <v>2315. Políticas de Igualdad e infancia</v>
      </c>
      <c r="W1845" s="45" t="s">
        <v>238</v>
      </c>
      <c r="X1845" s="45" t="s">
        <v>3045</v>
      </c>
    </row>
    <row r="1846" spans="1:24" x14ac:dyDescent="0.25">
      <c r="A1846" s="57">
        <v>220250015169</v>
      </c>
      <c r="B1846" s="58" t="s">
        <v>349</v>
      </c>
      <c r="C1846" s="59">
        <v>45782</v>
      </c>
      <c r="D1846" s="57">
        <v>22025003495</v>
      </c>
      <c r="E1846" s="58" t="s">
        <v>1462</v>
      </c>
      <c r="F1846" s="60">
        <v>3000</v>
      </c>
      <c r="G1846" s="58" t="s">
        <v>77</v>
      </c>
      <c r="H1846" s="58" t="s">
        <v>3293</v>
      </c>
      <c r="I1846" s="61" t="s">
        <v>2901</v>
      </c>
      <c r="J1846" s="58" t="s">
        <v>356</v>
      </c>
      <c r="K1846" s="58" t="s">
        <v>356</v>
      </c>
      <c r="L1846" s="58" t="s">
        <v>367</v>
      </c>
      <c r="M1846" s="58" t="s">
        <v>458</v>
      </c>
      <c r="N1846" s="58" t="s">
        <v>429</v>
      </c>
      <c r="O1846" s="64" t="s">
        <v>2990</v>
      </c>
      <c r="P1846" s="64" t="s">
        <v>2902</v>
      </c>
      <c r="Q1846" s="45" t="s">
        <v>922</v>
      </c>
      <c r="R1846" s="32" t="s">
        <v>254</v>
      </c>
      <c r="S1846" s="45" t="s">
        <v>98</v>
      </c>
      <c r="T1846" s="42" t="str">
        <f>VLOOKUP(Tabla1[[#This Row],[AREA]],Hoja1!A:B,2,FALSE)</f>
        <v>10. Personas mayores, familia y servicios sociales</v>
      </c>
      <c r="U1846" s="45" t="s">
        <v>153</v>
      </c>
      <c r="V1846" s="42" t="str">
        <f>VLOOKUP(Tabla1[[#This Row],[PROGRAMA]],Hoja1!A:B,2,FALSE)</f>
        <v>2311. Intervención social</v>
      </c>
      <c r="W1846" s="45" t="s">
        <v>236</v>
      </c>
      <c r="X1846" s="45" t="s">
        <v>3048</v>
      </c>
    </row>
    <row r="1847" spans="1:24" x14ac:dyDescent="0.25">
      <c r="A1847" s="57">
        <v>220250015775</v>
      </c>
      <c r="B1847" s="58" t="s">
        <v>349</v>
      </c>
      <c r="C1847" s="59">
        <v>45784</v>
      </c>
      <c r="D1847" s="57">
        <v>22025003571</v>
      </c>
      <c r="E1847" s="58" t="s">
        <v>2435</v>
      </c>
      <c r="F1847" s="60">
        <v>3000</v>
      </c>
      <c r="G1847" s="58" t="s">
        <v>29</v>
      </c>
      <c r="H1847" s="58" t="s">
        <v>3294</v>
      </c>
      <c r="I1847" s="61" t="s">
        <v>2901</v>
      </c>
      <c r="J1847" s="58" t="s">
        <v>356</v>
      </c>
      <c r="K1847" s="58" t="s">
        <v>356</v>
      </c>
      <c r="L1847" s="58" t="s">
        <v>367</v>
      </c>
      <c r="M1847" s="58" t="s">
        <v>458</v>
      </c>
      <c r="N1847" s="58" t="s">
        <v>429</v>
      </c>
      <c r="O1847" s="64" t="s">
        <v>2990</v>
      </c>
      <c r="P1847" s="64" t="s">
        <v>2902</v>
      </c>
      <c r="Q1847" s="45" t="s">
        <v>922</v>
      </c>
      <c r="R1847" s="32" t="s">
        <v>254</v>
      </c>
      <c r="S1847" s="45" t="s">
        <v>291</v>
      </c>
      <c r="T1847" s="42" t="str">
        <f>VLOOKUP(Tabla1[[#This Row],[AREA]],Hoja1!A:B,2,FALSE)</f>
        <v>11. Salud pública y seguridad ciudadana</v>
      </c>
      <c r="U1847" s="45" t="s">
        <v>164</v>
      </c>
      <c r="V1847" s="42" t="str">
        <f>VLOOKUP(Tabla1[[#This Row],[PROGRAMA]],Hoja1!A:B,2,FALSE)</f>
        <v>3111. Protección de la salubridad pública</v>
      </c>
      <c r="W1847" s="45" t="s">
        <v>238</v>
      </c>
      <c r="X1847" s="45" t="s">
        <v>2919</v>
      </c>
    </row>
    <row r="1848" spans="1:24" x14ac:dyDescent="0.25">
      <c r="A1848" s="57">
        <v>220250008651</v>
      </c>
      <c r="B1848" s="58" t="s">
        <v>349</v>
      </c>
      <c r="C1848" s="59">
        <v>45748</v>
      </c>
      <c r="D1848" s="57">
        <v>22025003068</v>
      </c>
      <c r="E1848" s="58" t="s">
        <v>1778</v>
      </c>
      <c r="F1848" s="60">
        <v>2988.7</v>
      </c>
      <c r="G1848" s="58" t="s">
        <v>652</v>
      </c>
      <c r="H1848" s="58" t="s">
        <v>3295</v>
      </c>
      <c r="I1848" s="61" t="s">
        <v>2901</v>
      </c>
      <c r="J1848" s="58" t="s">
        <v>356</v>
      </c>
      <c r="K1848" s="58" t="s">
        <v>356</v>
      </c>
      <c r="L1848" s="58" t="s">
        <v>357</v>
      </c>
      <c r="M1848" s="58" t="s">
        <v>458</v>
      </c>
      <c r="N1848" s="58" t="s">
        <v>429</v>
      </c>
      <c r="O1848" s="64" t="s">
        <v>2990</v>
      </c>
      <c r="P1848" s="64" t="s">
        <v>2902</v>
      </c>
      <c r="Q1848" s="45" t="s">
        <v>922</v>
      </c>
      <c r="R1848" s="32" t="s">
        <v>254</v>
      </c>
      <c r="S1848" s="45" t="s">
        <v>98</v>
      </c>
      <c r="T1848" s="42" t="str">
        <f>VLOOKUP(Tabla1[[#This Row],[AREA]],Hoja1!A:B,2,FALSE)</f>
        <v>10. Personas mayores, familia y servicios sociales</v>
      </c>
      <c r="U1848" s="45" t="s">
        <v>153</v>
      </c>
      <c r="V1848" s="42" t="str">
        <f>VLOOKUP(Tabla1[[#This Row],[PROGRAMA]],Hoja1!A:B,2,FALSE)</f>
        <v>2311. Intervención social</v>
      </c>
      <c r="W1848" s="45" t="s">
        <v>238</v>
      </c>
      <c r="X1848" s="45" t="s">
        <v>3161</v>
      </c>
    </row>
    <row r="1849" spans="1:24" x14ac:dyDescent="0.25">
      <c r="A1849" s="57">
        <v>220250017207</v>
      </c>
      <c r="B1849" s="58" t="s">
        <v>349</v>
      </c>
      <c r="C1849" s="59">
        <v>45792</v>
      </c>
      <c r="D1849" s="57">
        <v>22025003772</v>
      </c>
      <c r="E1849" s="58" t="s">
        <v>1373</v>
      </c>
      <c r="F1849" s="60">
        <v>2976.6</v>
      </c>
      <c r="G1849" s="58" t="s">
        <v>3296</v>
      </c>
      <c r="H1849" s="58" t="s">
        <v>3297</v>
      </c>
      <c r="I1849" s="61" t="s">
        <v>2901</v>
      </c>
      <c r="J1849" s="58" t="s">
        <v>403</v>
      </c>
      <c r="K1849" s="58" t="s">
        <v>403</v>
      </c>
      <c r="L1849" s="58" t="s">
        <v>367</v>
      </c>
      <c r="M1849" s="58" t="s">
        <v>458</v>
      </c>
      <c r="N1849" s="58" t="s">
        <v>429</v>
      </c>
      <c r="O1849" s="64" t="s">
        <v>2990</v>
      </c>
      <c r="P1849" s="64" t="s">
        <v>2902</v>
      </c>
      <c r="Q1849" s="45" t="s">
        <v>922</v>
      </c>
      <c r="R1849" s="32" t="s">
        <v>254</v>
      </c>
      <c r="S1849" s="45" t="s">
        <v>291</v>
      </c>
      <c r="T1849" s="42" t="str">
        <f>VLOOKUP(Tabla1[[#This Row],[AREA]],Hoja1!A:B,2,FALSE)</f>
        <v>11. Salud pública y seguridad ciudadana</v>
      </c>
      <c r="U1849" s="45" t="s">
        <v>129</v>
      </c>
      <c r="V1849" s="42" t="str">
        <f>VLOOKUP(Tabla1[[#This Row],[PROGRAMA]],Hoja1!A:B,2,FALSE)</f>
        <v>1321. Policía municipal</v>
      </c>
      <c r="W1849" s="45" t="s">
        <v>238</v>
      </c>
      <c r="X1849" s="45" t="s">
        <v>3118</v>
      </c>
    </row>
    <row r="1850" spans="1:24" x14ac:dyDescent="0.25">
      <c r="A1850" s="57">
        <v>220250017474</v>
      </c>
      <c r="B1850" s="58" t="s">
        <v>349</v>
      </c>
      <c r="C1850" s="59">
        <v>45796</v>
      </c>
      <c r="D1850" s="57">
        <v>22025003727</v>
      </c>
      <c r="E1850" s="58" t="s">
        <v>1495</v>
      </c>
      <c r="F1850" s="60">
        <v>2942.72</v>
      </c>
      <c r="G1850" s="58" t="s">
        <v>3298</v>
      </c>
      <c r="H1850" s="58" t="s">
        <v>3299</v>
      </c>
      <c r="I1850" s="61" t="s">
        <v>2901</v>
      </c>
      <c r="J1850" s="58" t="s">
        <v>356</v>
      </c>
      <c r="K1850" s="58" t="s">
        <v>356</v>
      </c>
      <c r="L1850" s="58" t="s">
        <v>357</v>
      </c>
      <c r="M1850" s="58" t="s">
        <v>458</v>
      </c>
      <c r="N1850" s="58" t="s">
        <v>429</v>
      </c>
      <c r="O1850" s="64" t="s">
        <v>2990</v>
      </c>
      <c r="P1850" s="64" t="s">
        <v>2902</v>
      </c>
      <c r="Q1850" s="45" t="s">
        <v>922</v>
      </c>
      <c r="R1850" s="32" t="s">
        <v>254</v>
      </c>
      <c r="S1850" s="45" t="s">
        <v>92</v>
      </c>
      <c r="T1850" s="42" t="str">
        <f>VLOOKUP(Tabla1[[#This Row],[AREA]],Hoja1!A:B,2,FALSE)</f>
        <v>03. Participación ciudadana y deportes</v>
      </c>
      <c r="U1850" s="45" t="s">
        <v>215</v>
      </c>
      <c r="V1850" s="42" t="str">
        <f>VLOOKUP(Tabla1[[#This Row],[PROGRAMA]],Hoja1!A:B,2,FALSE)</f>
        <v>9241. Participación ciudadana</v>
      </c>
      <c r="W1850" s="45" t="s">
        <v>236</v>
      </c>
      <c r="X1850" s="45" t="s">
        <v>2945</v>
      </c>
    </row>
    <row r="1851" spans="1:24" x14ac:dyDescent="0.25">
      <c r="A1851" s="57">
        <v>220240045535</v>
      </c>
      <c r="B1851" s="58" t="s">
        <v>349</v>
      </c>
      <c r="C1851" s="59">
        <v>45756</v>
      </c>
      <c r="D1851" s="57">
        <v>22024007361</v>
      </c>
      <c r="E1851" s="58" t="s">
        <v>3300</v>
      </c>
      <c r="F1851" s="60">
        <v>2906.25</v>
      </c>
      <c r="G1851" s="58" t="s">
        <v>534</v>
      </c>
      <c r="H1851" s="58" t="s">
        <v>3301</v>
      </c>
      <c r="I1851" s="61" t="s">
        <v>2901</v>
      </c>
      <c r="J1851" s="58" t="s">
        <v>535</v>
      </c>
      <c r="K1851" s="58" t="s">
        <v>536</v>
      </c>
      <c r="L1851" s="58" t="s">
        <v>357</v>
      </c>
      <c r="M1851" s="58" t="s">
        <v>458</v>
      </c>
      <c r="N1851" s="58" t="s">
        <v>429</v>
      </c>
      <c r="O1851" s="64" t="s">
        <v>2990</v>
      </c>
      <c r="P1851" s="64" t="s">
        <v>2902</v>
      </c>
      <c r="Q1851" s="45" t="s">
        <v>926</v>
      </c>
      <c r="R1851" s="32" t="s">
        <v>255</v>
      </c>
      <c r="S1851" s="45" t="s">
        <v>91</v>
      </c>
      <c r="T1851" s="42" t="str">
        <f>VLOOKUP(Tabla1[[#This Row],[AREA]],Hoja1!A:B,2,FALSE)</f>
        <v>02. Urbanismo y vivienda</v>
      </c>
      <c r="U1851" s="45" t="s">
        <v>220</v>
      </c>
      <c r="V1851" s="42" t="str">
        <f>VLOOKUP(Tabla1[[#This Row],[PROGRAMA]],Hoja1!A:B,2,FALSE)</f>
        <v>9332. Mantenimiento de edificios e instalaciones municipales</v>
      </c>
      <c r="W1851" s="45" t="s">
        <v>248</v>
      </c>
      <c r="X1851" s="45" t="s">
        <v>2991</v>
      </c>
    </row>
    <row r="1852" spans="1:24" x14ac:dyDescent="0.25">
      <c r="A1852" s="57">
        <v>220250009060</v>
      </c>
      <c r="B1852" s="58" t="s">
        <v>349</v>
      </c>
      <c r="C1852" s="59">
        <v>45749</v>
      </c>
      <c r="D1852" s="57">
        <v>22025001364</v>
      </c>
      <c r="E1852" s="58" t="s">
        <v>1417</v>
      </c>
      <c r="F1852" s="60">
        <v>2904.3</v>
      </c>
      <c r="G1852" s="58" t="s">
        <v>492</v>
      </c>
      <c r="H1852" s="58" t="s">
        <v>3302</v>
      </c>
      <c r="I1852" s="61" t="s">
        <v>2901</v>
      </c>
      <c r="J1852" s="58" t="s">
        <v>356</v>
      </c>
      <c r="K1852" s="58" t="s">
        <v>356</v>
      </c>
      <c r="L1852" s="58" t="s">
        <v>357</v>
      </c>
      <c r="M1852" s="58" t="s">
        <v>354</v>
      </c>
      <c r="N1852" s="58" t="s">
        <v>355</v>
      </c>
      <c r="O1852" s="64" t="s">
        <v>305</v>
      </c>
      <c r="P1852" s="64" t="s">
        <v>2902</v>
      </c>
      <c r="Q1852" s="45" t="s">
        <v>922</v>
      </c>
      <c r="R1852" s="32" t="s">
        <v>254</v>
      </c>
      <c r="S1852" s="45" t="s">
        <v>291</v>
      </c>
      <c r="T1852" s="42" t="str">
        <f>VLOOKUP(Tabla1[[#This Row],[AREA]],Hoja1!A:B,2,FALSE)</f>
        <v>11. Salud pública y seguridad ciudadana</v>
      </c>
      <c r="U1852" s="45" t="s">
        <v>135</v>
      </c>
      <c r="V1852" s="42" t="str">
        <f>VLOOKUP(Tabla1[[#This Row],[PROGRAMA]],Hoja1!A:B,2,FALSE)</f>
        <v>1361. Prevención y extinción de incencios</v>
      </c>
      <c r="W1852" s="45" t="s">
        <v>236</v>
      </c>
      <c r="X1852" s="45" t="s">
        <v>2945</v>
      </c>
    </row>
    <row r="1853" spans="1:24" x14ac:dyDescent="0.25">
      <c r="A1853" s="57">
        <v>220250010163</v>
      </c>
      <c r="B1853" s="58" t="s">
        <v>526</v>
      </c>
      <c r="C1853" s="59">
        <v>45755</v>
      </c>
      <c r="D1853" s="57">
        <v>22025002821</v>
      </c>
      <c r="E1853" s="58" t="s">
        <v>1358</v>
      </c>
      <c r="F1853" s="60">
        <v>2880.48</v>
      </c>
      <c r="G1853" s="58" t="s">
        <v>597</v>
      </c>
      <c r="H1853" s="58" t="s">
        <v>3303</v>
      </c>
      <c r="I1853" s="61" t="s">
        <v>2907</v>
      </c>
      <c r="J1853" s="58" t="s">
        <v>356</v>
      </c>
      <c r="K1853" s="58" t="s">
        <v>356</v>
      </c>
      <c r="L1853" s="58" t="s">
        <v>357</v>
      </c>
      <c r="M1853" s="58" t="s">
        <v>354</v>
      </c>
      <c r="N1853" s="58" t="s">
        <v>355</v>
      </c>
      <c r="O1853" s="64" t="s">
        <v>2942</v>
      </c>
      <c r="P1853" s="64" t="s">
        <v>2902</v>
      </c>
      <c r="Q1853" s="45" t="s">
        <v>922</v>
      </c>
      <c r="R1853" s="32" t="s">
        <v>254</v>
      </c>
      <c r="S1853" s="45" t="s">
        <v>96</v>
      </c>
      <c r="T1853" s="42" t="str">
        <f>VLOOKUP(Tabla1[[#This Row],[AREA]],Hoja1!A:B,2,FALSE)</f>
        <v>08. Tráfico y movilidad</v>
      </c>
      <c r="U1853" s="45" t="s">
        <v>140</v>
      </c>
      <c r="V1853" s="42" t="str">
        <f>VLOOKUP(Tabla1[[#This Row],[PROGRAMA]],Hoja1!A:B,2,FALSE)</f>
        <v>1532. Pavimentación vias públicas y otros servicios urbanísticos</v>
      </c>
      <c r="W1853" s="45" t="s">
        <v>236</v>
      </c>
      <c r="X1853" s="45" t="s">
        <v>3180</v>
      </c>
    </row>
    <row r="1854" spans="1:24" x14ac:dyDescent="0.25">
      <c r="A1854" s="57">
        <v>220250009747</v>
      </c>
      <c r="B1854" s="58" t="s">
        <v>349</v>
      </c>
      <c r="C1854" s="59">
        <v>45750</v>
      </c>
      <c r="D1854" s="57">
        <v>22025003176</v>
      </c>
      <c r="E1854" s="58" t="s">
        <v>1417</v>
      </c>
      <c r="F1854" s="60">
        <v>2879.75</v>
      </c>
      <c r="G1854" s="58" t="s">
        <v>311</v>
      </c>
      <c r="H1854" s="58" t="s">
        <v>3304</v>
      </c>
      <c r="I1854" s="61" t="s">
        <v>2901</v>
      </c>
      <c r="J1854" s="58" t="s">
        <v>356</v>
      </c>
      <c r="K1854" s="58" t="s">
        <v>356</v>
      </c>
      <c r="L1854" s="58" t="s">
        <v>357</v>
      </c>
      <c r="M1854" s="58" t="s">
        <v>354</v>
      </c>
      <c r="N1854" s="58" t="s">
        <v>355</v>
      </c>
      <c r="O1854" s="64" t="s">
        <v>305</v>
      </c>
      <c r="P1854" s="64" t="s">
        <v>2902</v>
      </c>
      <c r="Q1854" s="45" t="s">
        <v>922</v>
      </c>
      <c r="R1854" s="32" t="s">
        <v>254</v>
      </c>
      <c r="S1854" s="45" t="s">
        <v>291</v>
      </c>
      <c r="T1854" s="42" t="str">
        <f>VLOOKUP(Tabla1[[#This Row],[AREA]],Hoja1!A:B,2,FALSE)</f>
        <v>11. Salud pública y seguridad ciudadana</v>
      </c>
      <c r="U1854" s="45" t="s">
        <v>135</v>
      </c>
      <c r="V1854" s="42" t="str">
        <f>VLOOKUP(Tabla1[[#This Row],[PROGRAMA]],Hoja1!A:B,2,FALSE)</f>
        <v>1361. Prevención y extinción de incencios</v>
      </c>
      <c r="W1854" s="45" t="s">
        <v>236</v>
      </c>
      <c r="X1854" s="45" t="s">
        <v>2945</v>
      </c>
    </row>
    <row r="1855" spans="1:24" x14ac:dyDescent="0.25">
      <c r="A1855" s="57">
        <v>220250009748</v>
      </c>
      <c r="B1855" s="58" t="s">
        <v>349</v>
      </c>
      <c r="C1855" s="59">
        <v>45750</v>
      </c>
      <c r="D1855" s="57">
        <v>22025003178</v>
      </c>
      <c r="E1855" s="58" t="s">
        <v>1417</v>
      </c>
      <c r="F1855" s="60">
        <v>2879.75</v>
      </c>
      <c r="G1855" s="58" t="s">
        <v>311</v>
      </c>
      <c r="H1855" s="58" t="s">
        <v>3305</v>
      </c>
      <c r="I1855" s="61" t="s">
        <v>2901</v>
      </c>
      <c r="J1855" s="58" t="s">
        <v>356</v>
      </c>
      <c r="K1855" s="58" t="s">
        <v>356</v>
      </c>
      <c r="L1855" s="58" t="s">
        <v>357</v>
      </c>
      <c r="M1855" s="58" t="s">
        <v>354</v>
      </c>
      <c r="N1855" s="58" t="s">
        <v>355</v>
      </c>
      <c r="O1855" s="64" t="s">
        <v>305</v>
      </c>
      <c r="P1855" s="64" t="s">
        <v>2902</v>
      </c>
      <c r="Q1855" s="45" t="s">
        <v>922</v>
      </c>
      <c r="R1855" s="32" t="s">
        <v>254</v>
      </c>
      <c r="S1855" s="45" t="s">
        <v>291</v>
      </c>
      <c r="T1855" s="42" t="str">
        <f>VLOOKUP(Tabla1[[#This Row],[AREA]],Hoja1!A:B,2,FALSE)</f>
        <v>11. Salud pública y seguridad ciudadana</v>
      </c>
      <c r="U1855" s="45" t="s">
        <v>135</v>
      </c>
      <c r="V1855" s="42" t="str">
        <f>VLOOKUP(Tabla1[[#This Row],[PROGRAMA]],Hoja1!A:B,2,FALSE)</f>
        <v>1361. Prevención y extinción de incencios</v>
      </c>
      <c r="W1855" s="45" t="s">
        <v>236</v>
      </c>
      <c r="X1855" s="45" t="s">
        <v>2945</v>
      </c>
    </row>
    <row r="1856" spans="1:24" x14ac:dyDescent="0.25">
      <c r="A1856" s="57">
        <v>220250013814</v>
      </c>
      <c r="B1856" s="58" t="s">
        <v>526</v>
      </c>
      <c r="C1856" s="59">
        <v>45772</v>
      </c>
      <c r="D1856" s="57">
        <v>22025002820</v>
      </c>
      <c r="E1856" s="58" t="s">
        <v>3306</v>
      </c>
      <c r="F1856" s="60">
        <v>2841.79</v>
      </c>
      <c r="G1856" s="58" t="s">
        <v>564</v>
      </c>
      <c r="H1856" s="58" t="s">
        <v>3307</v>
      </c>
      <c r="I1856" s="61" t="s">
        <v>2907</v>
      </c>
      <c r="J1856" s="58" t="s">
        <v>356</v>
      </c>
      <c r="K1856" s="58" t="s">
        <v>356</v>
      </c>
      <c r="L1856" s="58" t="s">
        <v>367</v>
      </c>
      <c r="M1856" s="58" t="s">
        <v>354</v>
      </c>
      <c r="N1856" s="58" t="s">
        <v>355</v>
      </c>
      <c r="O1856" s="64" t="s">
        <v>2942</v>
      </c>
      <c r="P1856" s="64" t="s">
        <v>2902</v>
      </c>
      <c r="Q1856" s="45" t="s">
        <v>922</v>
      </c>
      <c r="R1856" s="32" t="s">
        <v>254</v>
      </c>
      <c r="S1856" s="45" t="s">
        <v>96</v>
      </c>
      <c r="T1856" s="42" t="str">
        <f>VLOOKUP(Tabla1[[#This Row],[AREA]],Hoja1!A:B,2,FALSE)</f>
        <v>08. Tráfico y movilidad</v>
      </c>
      <c r="U1856" s="45" t="s">
        <v>146</v>
      </c>
      <c r="V1856" s="42" t="str">
        <f>VLOOKUP(Tabla1[[#This Row],[PROGRAMA]],Hoja1!A:B,2,FALSE)</f>
        <v>1651. Alumbrado público</v>
      </c>
      <c r="W1856" s="45" t="s">
        <v>238</v>
      </c>
      <c r="X1856" s="45" t="s">
        <v>3118</v>
      </c>
    </row>
    <row r="1857" spans="1:24" x14ac:dyDescent="0.25">
      <c r="A1857" s="57">
        <v>220250021222</v>
      </c>
      <c r="B1857" s="58" t="s">
        <v>349</v>
      </c>
      <c r="C1857" s="59">
        <v>45806</v>
      </c>
      <c r="D1857" s="57">
        <v>22025004177</v>
      </c>
      <c r="E1857" s="58" t="s">
        <v>1375</v>
      </c>
      <c r="F1857" s="60">
        <v>2783</v>
      </c>
      <c r="G1857" s="58" t="s">
        <v>25</v>
      </c>
      <c r="H1857" s="58" t="s">
        <v>3308</v>
      </c>
      <c r="I1857" s="61" t="s">
        <v>2901</v>
      </c>
      <c r="J1857" s="58" t="s">
        <v>356</v>
      </c>
      <c r="K1857" s="58" t="s">
        <v>356</v>
      </c>
      <c r="L1857" s="58" t="s">
        <v>357</v>
      </c>
      <c r="M1857" s="58" t="s">
        <v>458</v>
      </c>
      <c r="N1857" s="58" t="s">
        <v>429</v>
      </c>
      <c r="O1857" s="64" t="s">
        <v>2990</v>
      </c>
      <c r="P1857" s="64" t="s">
        <v>2902</v>
      </c>
      <c r="Q1857" s="45" t="s">
        <v>922</v>
      </c>
      <c r="R1857" s="32" t="s">
        <v>254</v>
      </c>
      <c r="S1857" s="45" t="s">
        <v>291</v>
      </c>
      <c r="T1857" s="42" t="str">
        <f>VLOOKUP(Tabla1[[#This Row],[AREA]],Hoja1!A:B,2,FALSE)</f>
        <v>11. Salud pública y seguridad ciudadana</v>
      </c>
      <c r="U1857" s="45" t="s">
        <v>129</v>
      </c>
      <c r="V1857" s="42" t="str">
        <f>VLOOKUP(Tabla1[[#This Row],[PROGRAMA]],Hoja1!A:B,2,FALSE)</f>
        <v>1321. Policía municipal</v>
      </c>
      <c r="W1857" s="45" t="s">
        <v>238</v>
      </c>
      <c r="X1857" s="45" t="s">
        <v>2926</v>
      </c>
    </row>
    <row r="1858" spans="1:24" x14ac:dyDescent="0.25">
      <c r="A1858" s="57">
        <v>220250011332</v>
      </c>
      <c r="B1858" s="58" t="s">
        <v>526</v>
      </c>
      <c r="C1858" s="59">
        <v>45758</v>
      </c>
      <c r="D1858" s="57">
        <v>22025001122</v>
      </c>
      <c r="E1858" s="58" t="s">
        <v>1237</v>
      </c>
      <c r="F1858" s="60">
        <v>2740.64</v>
      </c>
      <c r="G1858" s="58" t="s">
        <v>566</v>
      </c>
      <c r="H1858" s="58" t="s">
        <v>3309</v>
      </c>
      <c r="I1858" s="61" t="s">
        <v>2907</v>
      </c>
      <c r="J1858" s="58" t="s">
        <v>356</v>
      </c>
      <c r="K1858" s="58" t="s">
        <v>356</v>
      </c>
      <c r="L1858" s="58" t="s">
        <v>367</v>
      </c>
      <c r="M1858" s="58" t="s">
        <v>354</v>
      </c>
      <c r="N1858" s="58" t="s">
        <v>355</v>
      </c>
      <c r="O1858" s="64" t="s">
        <v>2942</v>
      </c>
      <c r="P1858" s="64" t="s">
        <v>2902</v>
      </c>
      <c r="Q1858" s="45" t="s">
        <v>922</v>
      </c>
      <c r="R1858" s="32" t="s">
        <v>254</v>
      </c>
      <c r="S1858" s="45" t="s">
        <v>291</v>
      </c>
      <c r="T1858" s="42" t="str">
        <f>VLOOKUP(Tabla1[[#This Row],[AREA]],Hoja1!A:B,2,FALSE)</f>
        <v>11. Salud pública y seguridad ciudadana</v>
      </c>
      <c r="U1858" s="45" t="s">
        <v>141</v>
      </c>
      <c r="V1858" s="42" t="str">
        <f>VLOOKUP(Tabla1[[#This Row],[PROGRAMA]],Hoja1!A:B,2,FALSE)</f>
        <v>1621. Recogida de residuos</v>
      </c>
      <c r="W1858" s="45" t="s">
        <v>236</v>
      </c>
      <c r="X1858" s="45" t="s">
        <v>3180</v>
      </c>
    </row>
    <row r="1859" spans="1:24" x14ac:dyDescent="0.25">
      <c r="A1859" s="57">
        <v>220250015828</v>
      </c>
      <c r="B1859" s="58" t="s">
        <v>349</v>
      </c>
      <c r="C1859" s="59">
        <v>45785</v>
      </c>
      <c r="D1859" s="57">
        <v>22025003006</v>
      </c>
      <c r="E1859" s="58" t="s">
        <v>1619</v>
      </c>
      <c r="F1859" s="60">
        <v>2737.87</v>
      </c>
      <c r="G1859" s="58" t="s">
        <v>3310</v>
      </c>
      <c r="H1859" s="58" t="s">
        <v>3311</v>
      </c>
      <c r="I1859" s="61" t="s">
        <v>2901</v>
      </c>
      <c r="J1859" s="58" t="s">
        <v>513</v>
      </c>
      <c r="K1859" s="58" t="s">
        <v>356</v>
      </c>
      <c r="L1859" s="58" t="s">
        <v>367</v>
      </c>
      <c r="M1859" s="58" t="s">
        <v>458</v>
      </c>
      <c r="N1859" s="58" t="s">
        <v>429</v>
      </c>
      <c r="O1859" s="64" t="s">
        <v>2990</v>
      </c>
      <c r="P1859" s="64" t="s">
        <v>2902</v>
      </c>
      <c r="Q1859" s="45" t="s">
        <v>926</v>
      </c>
      <c r="R1859" s="32" t="s">
        <v>255</v>
      </c>
      <c r="S1859" s="45" t="s">
        <v>98</v>
      </c>
      <c r="T1859" s="42" t="str">
        <f>VLOOKUP(Tabla1[[#This Row],[AREA]],Hoja1!A:B,2,FALSE)</f>
        <v>10. Personas mayores, familia y servicios sociales</v>
      </c>
      <c r="U1859" s="45" t="s">
        <v>155</v>
      </c>
      <c r="V1859" s="42" t="str">
        <f>VLOOKUP(Tabla1[[#This Row],[PROGRAMA]],Hoja1!A:B,2,FALSE)</f>
        <v>2312. Iniciativas sociales</v>
      </c>
      <c r="W1859" s="45" t="s">
        <v>246</v>
      </c>
      <c r="X1859" s="45" t="s">
        <v>2936</v>
      </c>
    </row>
    <row r="1860" spans="1:24" x14ac:dyDescent="0.25">
      <c r="A1860" s="57">
        <v>220250017716</v>
      </c>
      <c r="B1860" s="58" t="s">
        <v>526</v>
      </c>
      <c r="C1860" s="59">
        <v>45796</v>
      </c>
      <c r="D1860" s="57">
        <v>22025001122</v>
      </c>
      <c r="E1860" s="58" t="s">
        <v>1237</v>
      </c>
      <c r="F1860" s="60">
        <v>2705.8</v>
      </c>
      <c r="G1860" s="58" t="s">
        <v>566</v>
      </c>
      <c r="H1860" s="58" t="s">
        <v>3312</v>
      </c>
      <c r="I1860" s="61" t="s">
        <v>2907</v>
      </c>
      <c r="J1860" s="58" t="s">
        <v>356</v>
      </c>
      <c r="K1860" s="58" t="s">
        <v>356</v>
      </c>
      <c r="L1860" s="58" t="s">
        <v>357</v>
      </c>
      <c r="M1860" s="58" t="s">
        <v>354</v>
      </c>
      <c r="N1860" s="58" t="s">
        <v>355</v>
      </c>
      <c r="O1860" s="64" t="s">
        <v>2942</v>
      </c>
      <c r="P1860" s="64" t="s">
        <v>2902</v>
      </c>
      <c r="Q1860" s="45" t="s">
        <v>922</v>
      </c>
      <c r="R1860" s="32" t="s">
        <v>254</v>
      </c>
      <c r="S1860" s="45" t="s">
        <v>291</v>
      </c>
      <c r="T1860" s="42" t="str">
        <f>VLOOKUP(Tabla1[[#This Row],[AREA]],Hoja1!A:B,2,FALSE)</f>
        <v>11. Salud pública y seguridad ciudadana</v>
      </c>
      <c r="U1860" s="45" t="s">
        <v>141</v>
      </c>
      <c r="V1860" s="42" t="str">
        <f>VLOOKUP(Tabla1[[#This Row],[PROGRAMA]],Hoja1!A:B,2,FALSE)</f>
        <v>1621. Recogida de residuos</v>
      </c>
      <c r="W1860" s="45" t="s">
        <v>236</v>
      </c>
      <c r="X1860" s="45" t="s">
        <v>3180</v>
      </c>
    </row>
    <row r="1861" spans="1:24" x14ac:dyDescent="0.25">
      <c r="A1861" s="57">
        <v>220250011472</v>
      </c>
      <c r="B1861" s="58" t="s">
        <v>349</v>
      </c>
      <c r="C1861" s="59">
        <v>45758</v>
      </c>
      <c r="D1861" s="57">
        <v>22025002743</v>
      </c>
      <c r="E1861" s="58" t="s">
        <v>1902</v>
      </c>
      <c r="F1861" s="60">
        <v>2629.25</v>
      </c>
      <c r="G1861" s="58" t="s">
        <v>533</v>
      </c>
      <c r="H1861" s="58" t="s">
        <v>3313</v>
      </c>
      <c r="I1861" s="61" t="s">
        <v>2901</v>
      </c>
      <c r="J1861" s="58" t="s">
        <v>356</v>
      </c>
      <c r="K1861" s="58" t="s">
        <v>356</v>
      </c>
      <c r="L1861" s="58" t="s">
        <v>357</v>
      </c>
      <c r="M1861" s="58" t="s">
        <v>458</v>
      </c>
      <c r="N1861" s="58" t="s">
        <v>429</v>
      </c>
      <c r="O1861" s="64" t="s">
        <v>2990</v>
      </c>
      <c r="P1861" s="64" t="s">
        <v>2902</v>
      </c>
      <c r="Q1861" s="45" t="s">
        <v>922</v>
      </c>
      <c r="R1861" s="32" t="s">
        <v>254</v>
      </c>
      <c r="S1861" s="45" t="s">
        <v>98</v>
      </c>
      <c r="T1861" s="42" t="str">
        <f>VLOOKUP(Tabla1[[#This Row],[AREA]],Hoja1!A:B,2,FALSE)</f>
        <v>10. Personas mayores, familia y servicios sociales</v>
      </c>
      <c r="U1861" s="45" t="s">
        <v>155</v>
      </c>
      <c r="V1861" s="42" t="str">
        <f>VLOOKUP(Tabla1[[#This Row],[PROGRAMA]],Hoja1!A:B,2,FALSE)</f>
        <v>2312. Iniciativas sociales</v>
      </c>
      <c r="W1861" s="45" t="s">
        <v>238</v>
      </c>
      <c r="X1861" s="45" t="s">
        <v>3161</v>
      </c>
    </row>
    <row r="1862" spans="1:24" x14ac:dyDescent="0.25">
      <c r="A1862" s="57">
        <v>220250019409</v>
      </c>
      <c r="B1862" s="58" t="s">
        <v>349</v>
      </c>
      <c r="C1862" s="59">
        <v>45803</v>
      </c>
      <c r="D1862" s="57">
        <v>22025003971</v>
      </c>
      <c r="E1862" s="58" t="s">
        <v>1796</v>
      </c>
      <c r="F1862" s="60">
        <v>2627.15</v>
      </c>
      <c r="G1862" s="58" t="s">
        <v>1077</v>
      </c>
      <c r="H1862" s="58" t="s">
        <v>3314</v>
      </c>
      <c r="I1862" s="61" t="s">
        <v>2901</v>
      </c>
      <c r="J1862" s="58" t="s">
        <v>356</v>
      </c>
      <c r="K1862" s="58" t="s">
        <v>356</v>
      </c>
      <c r="L1862" s="58" t="s">
        <v>367</v>
      </c>
      <c r="M1862" s="58" t="s">
        <v>458</v>
      </c>
      <c r="N1862" s="58" t="s">
        <v>429</v>
      </c>
      <c r="O1862" s="64" t="s">
        <v>2990</v>
      </c>
      <c r="P1862" s="64" t="s">
        <v>2902</v>
      </c>
      <c r="Q1862" s="45" t="s">
        <v>926</v>
      </c>
      <c r="R1862" s="32" t="s">
        <v>255</v>
      </c>
      <c r="S1862" s="45" t="s">
        <v>92</v>
      </c>
      <c r="T1862" s="42" t="str">
        <f>VLOOKUP(Tabla1[[#This Row],[AREA]],Hoja1!A:B,2,FALSE)</f>
        <v>03. Participación ciudadana y deportes</v>
      </c>
      <c r="U1862" s="45" t="s">
        <v>215</v>
      </c>
      <c r="V1862" s="42" t="str">
        <f>VLOOKUP(Tabla1[[#This Row],[PROGRAMA]],Hoja1!A:B,2,FALSE)</f>
        <v>9241. Participación ciudadana</v>
      </c>
      <c r="W1862" s="45" t="s">
        <v>246</v>
      </c>
      <c r="X1862" s="45" t="s">
        <v>3029</v>
      </c>
    </row>
    <row r="1863" spans="1:24" x14ac:dyDescent="0.25">
      <c r="A1863" s="57">
        <v>220250011368</v>
      </c>
      <c r="B1863" s="58" t="s">
        <v>526</v>
      </c>
      <c r="C1863" s="59">
        <v>45758</v>
      </c>
      <c r="D1863" s="57">
        <v>22025001123</v>
      </c>
      <c r="E1863" s="58" t="s">
        <v>1973</v>
      </c>
      <c r="F1863" s="60">
        <v>2614.9</v>
      </c>
      <c r="G1863" s="58" t="s">
        <v>597</v>
      </c>
      <c r="H1863" s="58" t="s">
        <v>3315</v>
      </c>
      <c r="I1863" s="61" t="s">
        <v>2907</v>
      </c>
      <c r="J1863" s="58" t="s">
        <v>356</v>
      </c>
      <c r="K1863" s="58" t="s">
        <v>356</v>
      </c>
      <c r="L1863" s="58" t="s">
        <v>357</v>
      </c>
      <c r="M1863" s="58" t="s">
        <v>354</v>
      </c>
      <c r="N1863" s="58" t="s">
        <v>355</v>
      </c>
      <c r="O1863" s="64" t="s">
        <v>2942</v>
      </c>
      <c r="P1863" s="64" t="s">
        <v>2902</v>
      </c>
      <c r="Q1863" s="45" t="s">
        <v>922</v>
      </c>
      <c r="R1863" s="32" t="s">
        <v>254</v>
      </c>
      <c r="S1863" s="45" t="s">
        <v>291</v>
      </c>
      <c r="T1863" s="42" t="str">
        <f>VLOOKUP(Tabla1[[#This Row],[AREA]],Hoja1!A:B,2,FALSE)</f>
        <v>11. Salud pública y seguridad ciudadana</v>
      </c>
      <c r="U1863" s="45" t="s">
        <v>144</v>
      </c>
      <c r="V1863" s="42" t="str">
        <f>VLOOKUP(Tabla1[[#This Row],[PROGRAMA]],Hoja1!A:B,2,FALSE)</f>
        <v>1631. Limpieza viaria</v>
      </c>
      <c r="W1863" s="45" t="s">
        <v>236</v>
      </c>
      <c r="X1863" s="45" t="s">
        <v>3180</v>
      </c>
    </row>
    <row r="1864" spans="1:24" x14ac:dyDescent="0.25">
      <c r="A1864" s="57">
        <v>220250017660</v>
      </c>
      <c r="B1864" s="58" t="s">
        <v>526</v>
      </c>
      <c r="C1864" s="59">
        <v>45796</v>
      </c>
      <c r="D1864" s="57">
        <v>22025001124</v>
      </c>
      <c r="E1864" s="58" t="s">
        <v>1237</v>
      </c>
      <c r="F1864" s="60">
        <v>2612.09</v>
      </c>
      <c r="G1864" s="58" t="s">
        <v>597</v>
      </c>
      <c r="H1864" s="58" t="s">
        <v>3316</v>
      </c>
      <c r="I1864" s="61" t="s">
        <v>2907</v>
      </c>
      <c r="J1864" s="58" t="s">
        <v>356</v>
      </c>
      <c r="K1864" s="58" t="s">
        <v>356</v>
      </c>
      <c r="L1864" s="58" t="s">
        <v>367</v>
      </c>
      <c r="M1864" s="58" t="s">
        <v>354</v>
      </c>
      <c r="N1864" s="58" t="s">
        <v>355</v>
      </c>
      <c r="O1864" s="64" t="s">
        <v>2942</v>
      </c>
      <c r="P1864" s="64" t="s">
        <v>2902</v>
      </c>
      <c r="Q1864" s="45" t="s">
        <v>922</v>
      </c>
      <c r="R1864" s="32" t="s">
        <v>254</v>
      </c>
      <c r="S1864" s="45" t="s">
        <v>291</v>
      </c>
      <c r="T1864" s="42" t="str">
        <f>VLOOKUP(Tabla1[[#This Row],[AREA]],Hoja1!A:B,2,FALSE)</f>
        <v>11. Salud pública y seguridad ciudadana</v>
      </c>
      <c r="U1864" s="45" t="s">
        <v>141</v>
      </c>
      <c r="V1864" s="42" t="str">
        <f>VLOOKUP(Tabla1[[#This Row],[PROGRAMA]],Hoja1!A:B,2,FALSE)</f>
        <v>1621. Recogida de residuos</v>
      </c>
      <c r="W1864" s="45" t="s">
        <v>236</v>
      </c>
      <c r="X1864" s="45" t="s">
        <v>3180</v>
      </c>
    </row>
    <row r="1865" spans="1:24" x14ac:dyDescent="0.25">
      <c r="A1865" s="57">
        <v>220250017458</v>
      </c>
      <c r="B1865" s="58" t="s">
        <v>349</v>
      </c>
      <c r="C1865" s="59">
        <v>45796</v>
      </c>
      <c r="D1865" s="57">
        <v>22025003059</v>
      </c>
      <c r="E1865" s="58" t="s">
        <v>1495</v>
      </c>
      <c r="F1865" s="60">
        <v>2602.62</v>
      </c>
      <c r="G1865" s="58" t="s">
        <v>47</v>
      </c>
      <c r="H1865" s="58" t="s">
        <v>3317</v>
      </c>
      <c r="I1865" s="61" t="s">
        <v>2901</v>
      </c>
      <c r="J1865" s="58" t="s">
        <v>356</v>
      </c>
      <c r="K1865" s="58" t="s">
        <v>356</v>
      </c>
      <c r="L1865" s="58" t="s">
        <v>357</v>
      </c>
      <c r="M1865" s="58" t="s">
        <v>458</v>
      </c>
      <c r="N1865" s="58" t="s">
        <v>429</v>
      </c>
      <c r="O1865" s="64" t="s">
        <v>2990</v>
      </c>
      <c r="P1865" s="64" t="s">
        <v>2902</v>
      </c>
      <c r="Q1865" s="45" t="s">
        <v>922</v>
      </c>
      <c r="R1865" s="32" t="s">
        <v>254</v>
      </c>
      <c r="S1865" s="45" t="s">
        <v>92</v>
      </c>
      <c r="T1865" s="42" t="str">
        <f>VLOOKUP(Tabla1[[#This Row],[AREA]],Hoja1!A:B,2,FALSE)</f>
        <v>03. Participación ciudadana y deportes</v>
      </c>
      <c r="U1865" s="45" t="s">
        <v>215</v>
      </c>
      <c r="V1865" s="42" t="str">
        <f>VLOOKUP(Tabla1[[#This Row],[PROGRAMA]],Hoja1!A:B,2,FALSE)</f>
        <v>9241. Participación ciudadana</v>
      </c>
      <c r="W1865" s="45" t="s">
        <v>236</v>
      </c>
      <c r="X1865" s="45" t="s">
        <v>2945</v>
      </c>
    </row>
    <row r="1866" spans="1:24" x14ac:dyDescent="0.25">
      <c r="A1866" s="57">
        <v>220250019415</v>
      </c>
      <c r="B1866" s="58" t="s">
        <v>349</v>
      </c>
      <c r="C1866" s="59">
        <v>45803</v>
      </c>
      <c r="D1866" s="57">
        <v>22025003975</v>
      </c>
      <c r="E1866" s="58" t="s">
        <v>1981</v>
      </c>
      <c r="F1866" s="60">
        <v>2577.09</v>
      </c>
      <c r="G1866" s="58" t="s">
        <v>3318</v>
      </c>
      <c r="H1866" s="58" t="s">
        <v>3319</v>
      </c>
      <c r="I1866" s="61" t="s">
        <v>2901</v>
      </c>
      <c r="J1866" s="58" t="s">
        <v>545</v>
      </c>
      <c r="K1866" s="58" t="s">
        <v>356</v>
      </c>
      <c r="L1866" s="58" t="s">
        <v>358</v>
      </c>
      <c r="M1866" s="58" t="s">
        <v>458</v>
      </c>
      <c r="N1866" s="58" t="s">
        <v>429</v>
      </c>
      <c r="O1866" s="64" t="s">
        <v>2990</v>
      </c>
      <c r="P1866" s="64" t="s">
        <v>2902</v>
      </c>
      <c r="Q1866" s="45" t="s">
        <v>922</v>
      </c>
      <c r="R1866" s="32" t="s">
        <v>254</v>
      </c>
      <c r="S1866" s="45" t="s">
        <v>291</v>
      </c>
      <c r="T1866" s="42" t="str">
        <f>VLOOKUP(Tabla1[[#This Row],[AREA]],Hoja1!A:B,2,FALSE)</f>
        <v>11. Salud pública y seguridad ciudadana</v>
      </c>
      <c r="U1866" s="45" t="s">
        <v>141</v>
      </c>
      <c r="V1866" s="42" t="str">
        <f>VLOOKUP(Tabla1[[#This Row],[PROGRAMA]],Hoja1!A:B,2,FALSE)</f>
        <v>1621. Recogida de residuos</v>
      </c>
      <c r="W1866" s="45" t="s">
        <v>236</v>
      </c>
      <c r="X1866" s="45" t="s">
        <v>3048</v>
      </c>
    </row>
    <row r="1867" spans="1:24" x14ac:dyDescent="0.25">
      <c r="A1867" s="57">
        <v>220250015214</v>
      </c>
      <c r="B1867" s="58" t="s">
        <v>495</v>
      </c>
      <c r="C1867" s="59">
        <v>45783</v>
      </c>
      <c r="D1867" s="57">
        <v>22025003674</v>
      </c>
      <c r="E1867" s="58" t="s">
        <v>1231</v>
      </c>
      <c r="F1867" s="60">
        <v>2514.9699999999998</v>
      </c>
      <c r="G1867" s="58" t="s">
        <v>404</v>
      </c>
      <c r="H1867" s="58" t="s">
        <v>3320</v>
      </c>
      <c r="I1867" s="61" t="s">
        <v>2981</v>
      </c>
      <c r="J1867" s="58" t="s">
        <v>352</v>
      </c>
      <c r="K1867" s="58" t="s">
        <v>352</v>
      </c>
      <c r="L1867" s="58" t="s">
        <v>357</v>
      </c>
      <c r="M1867" s="58" t="s">
        <v>354</v>
      </c>
      <c r="N1867" s="58" t="s">
        <v>355</v>
      </c>
      <c r="O1867" s="64" t="s">
        <v>305</v>
      </c>
      <c r="P1867" s="64" t="s">
        <v>2902</v>
      </c>
      <c r="Q1867" s="45" t="s">
        <v>922</v>
      </c>
      <c r="R1867" s="32" t="s">
        <v>254</v>
      </c>
      <c r="S1867" s="45" t="s">
        <v>291</v>
      </c>
      <c r="T1867" s="42" t="str">
        <f>VLOOKUP(Tabla1[[#This Row],[AREA]],Hoja1!A:B,2,FALSE)</f>
        <v>11. Salud pública y seguridad ciudadana</v>
      </c>
      <c r="U1867" s="45" t="s">
        <v>141</v>
      </c>
      <c r="V1867" s="42" t="str">
        <f>VLOOKUP(Tabla1[[#This Row],[PROGRAMA]],Hoja1!A:B,2,FALSE)</f>
        <v>1621. Recogida de residuos</v>
      </c>
      <c r="W1867" s="45" t="s">
        <v>238</v>
      </c>
      <c r="X1867" s="45" t="s">
        <v>2943</v>
      </c>
    </row>
    <row r="1868" spans="1:24" x14ac:dyDescent="0.25">
      <c r="A1868" s="57">
        <v>220240003300</v>
      </c>
      <c r="B1868" s="58" t="s">
        <v>349</v>
      </c>
      <c r="C1868" s="59">
        <v>45777</v>
      </c>
      <c r="D1868" s="57">
        <v>22024000181</v>
      </c>
      <c r="E1868" s="58" t="s">
        <v>1315</v>
      </c>
      <c r="F1868" s="60">
        <v>2514.1</v>
      </c>
      <c r="G1868" s="58" t="s">
        <v>649</v>
      </c>
      <c r="H1868" s="58" t="s">
        <v>3321</v>
      </c>
      <c r="I1868" s="61" t="s">
        <v>2901</v>
      </c>
      <c r="J1868" s="58" t="s">
        <v>650</v>
      </c>
      <c r="K1868" s="58" t="s">
        <v>365</v>
      </c>
      <c r="L1868" s="58" t="s">
        <v>357</v>
      </c>
      <c r="M1868" s="58" t="s">
        <v>354</v>
      </c>
      <c r="N1868" s="58" t="s">
        <v>355</v>
      </c>
      <c r="O1868" s="64" t="s">
        <v>2942</v>
      </c>
      <c r="P1868" s="64" t="s">
        <v>2902</v>
      </c>
      <c r="Q1868" s="45">
        <v>6</v>
      </c>
      <c r="R1868" s="32" t="s">
        <v>255</v>
      </c>
      <c r="S1868" s="45" t="s">
        <v>95</v>
      </c>
      <c r="T1868" s="42" t="str">
        <f>VLOOKUP(Tabla1[[#This Row],[AREA]],Hoja1!A:B,2,FALSE)</f>
        <v>07. Medio ambiente</v>
      </c>
      <c r="U1868" s="45">
        <v>1711</v>
      </c>
      <c r="V1868" s="42" t="str">
        <f>VLOOKUP(Tabla1[[#This Row],[PROGRAMA]],Hoja1!A:B,2,FALSE)</f>
        <v>1711. Parques y jardines</v>
      </c>
      <c r="W1868" s="45">
        <v>61</v>
      </c>
      <c r="X1868" s="45">
        <v>610</v>
      </c>
    </row>
    <row r="1869" spans="1:24" x14ac:dyDescent="0.25">
      <c r="A1869" s="57">
        <v>220250017460</v>
      </c>
      <c r="B1869" s="58" t="s">
        <v>349</v>
      </c>
      <c r="C1869" s="59">
        <v>45796</v>
      </c>
      <c r="D1869" s="57">
        <v>22025003061</v>
      </c>
      <c r="E1869" s="58" t="s">
        <v>1261</v>
      </c>
      <c r="F1869" s="60">
        <v>2511.56</v>
      </c>
      <c r="G1869" s="58" t="s">
        <v>287</v>
      </c>
      <c r="H1869" s="58" t="s">
        <v>3322</v>
      </c>
      <c r="I1869" s="61" t="s">
        <v>2901</v>
      </c>
      <c r="J1869" s="58" t="s">
        <v>356</v>
      </c>
      <c r="K1869" s="58" t="s">
        <v>356</v>
      </c>
      <c r="L1869" s="58" t="s">
        <v>357</v>
      </c>
      <c r="M1869" s="58" t="s">
        <v>354</v>
      </c>
      <c r="N1869" s="58" t="s">
        <v>355</v>
      </c>
      <c r="O1869" s="64" t="s">
        <v>305</v>
      </c>
      <c r="P1869" s="64" t="s">
        <v>2902</v>
      </c>
      <c r="Q1869" s="45" t="s">
        <v>922</v>
      </c>
      <c r="R1869" s="32" t="s">
        <v>254</v>
      </c>
      <c r="S1869" s="45" t="s">
        <v>92</v>
      </c>
      <c r="T1869" s="42" t="str">
        <f>VLOOKUP(Tabla1[[#This Row],[AREA]],Hoja1!A:B,2,FALSE)</f>
        <v>03. Participación ciudadana y deportes</v>
      </c>
      <c r="U1869" s="45" t="s">
        <v>215</v>
      </c>
      <c r="V1869" s="42" t="str">
        <f>VLOOKUP(Tabla1[[#This Row],[PROGRAMA]],Hoja1!A:B,2,FALSE)</f>
        <v>9241. Participación ciudadana</v>
      </c>
      <c r="W1869" s="45" t="s">
        <v>238</v>
      </c>
      <c r="X1869" s="45" t="s">
        <v>2943</v>
      </c>
    </row>
    <row r="1870" spans="1:24" x14ac:dyDescent="0.25">
      <c r="A1870" s="57">
        <v>220250018157</v>
      </c>
      <c r="B1870" s="58" t="s">
        <v>349</v>
      </c>
      <c r="C1870" s="59">
        <v>45798</v>
      </c>
      <c r="D1870" s="57">
        <v>22025003931</v>
      </c>
      <c r="E1870" s="58" t="s">
        <v>1455</v>
      </c>
      <c r="F1870" s="60">
        <v>2468.4</v>
      </c>
      <c r="G1870" s="58" t="s">
        <v>3323</v>
      </c>
      <c r="H1870" s="58" t="s">
        <v>3324</v>
      </c>
      <c r="I1870" s="61" t="s">
        <v>2901</v>
      </c>
      <c r="J1870" s="58" t="s">
        <v>356</v>
      </c>
      <c r="K1870" s="58" t="s">
        <v>356</v>
      </c>
      <c r="L1870" s="58" t="s">
        <v>357</v>
      </c>
      <c r="M1870" s="58" t="s">
        <v>458</v>
      </c>
      <c r="N1870" s="58" t="s">
        <v>429</v>
      </c>
      <c r="O1870" s="64" t="s">
        <v>2990</v>
      </c>
      <c r="P1870" s="64" t="s">
        <v>2902</v>
      </c>
      <c r="Q1870" s="45" t="s">
        <v>922</v>
      </c>
      <c r="R1870" s="32" t="s">
        <v>254</v>
      </c>
      <c r="S1870" s="45" t="s">
        <v>95</v>
      </c>
      <c r="T1870" s="42" t="str">
        <f>VLOOKUP(Tabla1[[#This Row],[AREA]],Hoja1!A:B,2,FALSE)</f>
        <v>07. Medio ambiente</v>
      </c>
      <c r="U1870" s="45" t="s">
        <v>151</v>
      </c>
      <c r="V1870" s="42" t="str">
        <f>VLOOKUP(Tabla1[[#This Row],[PROGRAMA]],Hoja1!A:B,2,FALSE)</f>
        <v>1721. Protección del medio ambiente</v>
      </c>
      <c r="W1870" s="45" t="s">
        <v>238</v>
      </c>
      <c r="X1870" s="45" t="s">
        <v>2926</v>
      </c>
    </row>
    <row r="1871" spans="1:24" x14ac:dyDescent="0.25">
      <c r="A1871" s="57">
        <v>220240027585</v>
      </c>
      <c r="B1871" s="58" t="s">
        <v>349</v>
      </c>
      <c r="C1871" s="59">
        <v>45756</v>
      </c>
      <c r="D1871" s="57">
        <v>22024003759</v>
      </c>
      <c r="E1871" s="58" t="s">
        <v>1171</v>
      </c>
      <c r="F1871" s="60">
        <v>2467.56</v>
      </c>
      <c r="G1871" s="58" t="s">
        <v>285</v>
      </c>
      <c r="H1871" s="58" t="s">
        <v>3325</v>
      </c>
      <c r="I1871" s="61" t="s">
        <v>2901</v>
      </c>
      <c r="J1871" s="58" t="s">
        <v>356</v>
      </c>
      <c r="K1871" s="58" t="s">
        <v>356</v>
      </c>
      <c r="L1871" s="58" t="s">
        <v>357</v>
      </c>
      <c r="M1871" s="58" t="s">
        <v>354</v>
      </c>
      <c r="N1871" s="58" t="s">
        <v>355</v>
      </c>
      <c r="O1871" s="64" t="s">
        <v>305</v>
      </c>
      <c r="P1871" s="64" t="s">
        <v>2902</v>
      </c>
      <c r="Q1871" s="45">
        <v>6</v>
      </c>
      <c r="R1871" s="32" t="s">
        <v>255</v>
      </c>
      <c r="S1871" s="45" t="s">
        <v>91</v>
      </c>
      <c r="T1871" s="42" t="str">
        <f>VLOOKUP(Tabla1[[#This Row],[AREA]],Hoja1!A:B,2,FALSE)</f>
        <v>02. Urbanismo y vivienda</v>
      </c>
      <c r="U1871" s="45">
        <v>9332</v>
      </c>
      <c r="V1871" s="42" t="str">
        <f>VLOOKUP(Tabla1[[#This Row],[PROGRAMA]],Hoja1!A:B,2,FALSE)</f>
        <v>9332. Mantenimiento de edificios e instalaciones municipales</v>
      </c>
      <c r="W1871" s="45">
        <v>63</v>
      </c>
      <c r="X1871" s="45">
        <v>632</v>
      </c>
    </row>
    <row r="1872" spans="1:24" x14ac:dyDescent="0.25">
      <c r="A1872" s="57">
        <v>220250020324</v>
      </c>
      <c r="B1872" s="58" t="s">
        <v>526</v>
      </c>
      <c r="C1872" s="59">
        <v>45806</v>
      </c>
      <c r="D1872" s="57">
        <v>22025000917</v>
      </c>
      <c r="E1872" s="58" t="s">
        <v>2293</v>
      </c>
      <c r="F1872" s="60">
        <v>2446.39</v>
      </c>
      <c r="G1872" s="58" t="s">
        <v>554</v>
      </c>
      <c r="H1872" s="58" t="s">
        <v>3326</v>
      </c>
      <c r="I1872" s="61" t="s">
        <v>2907</v>
      </c>
      <c r="J1872" s="58" t="s">
        <v>356</v>
      </c>
      <c r="K1872" s="58" t="s">
        <v>356</v>
      </c>
      <c r="L1872" s="58" t="s">
        <v>357</v>
      </c>
      <c r="M1872" s="58" t="s">
        <v>354</v>
      </c>
      <c r="N1872" s="58" t="s">
        <v>355</v>
      </c>
      <c r="O1872" s="64" t="s">
        <v>2942</v>
      </c>
      <c r="P1872" s="64" t="s">
        <v>2902</v>
      </c>
      <c r="Q1872" s="45" t="s">
        <v>922</v>
      </c>
      <c r="R1872" s="32" t="s">
        <v>254</v>
      </c>
      <c r="S1872" s="45" t="s">
        <v>291</v>
      </c>
      <c r="T1872" s="42" t="str">
        <f>VLOOKUP(Tabla1[[#This Row],[AREA]],Hoja1!A:B,2,FALSE)</f>
        <v>11. Salud pública y seguridad ciudadana</v>
      </c>
      <c r="U1872" s="45" t="s">
        <v>129</v>
      </c>
      <c r="V1872" s="42" t="str">
        <f>VLOOKUP(Tabla1[[#This Row],[PROGRAMA]],Hoja1!A:B,2,FALSE)</f>
        <v>1321. Policía municipal</v>
      </c>
      <c r="W1872" s="45" t="s">
        <v>236</v>
      </c>
      <c r="X1872" s="45" t="s">
        <v>3180</v>
      </c>
    </row>
    <row r="1873" spans="1:24" x14ac:dyDescent="0.25">
      <c r="A1873" s="57">
        <v>220250012397</v>
      </c>
      <c r="B1873" s="58" t="s">
        <v>349</v>
      </c>
      <c r="C1873" s="59">
        <v>45763</v>
      </c>
      <c r="D1873" s="57">
        <v>22025003262</v>
      </c>
      <c r="E1873" s="58" t="s">
        <v>2197</v>
      </c>
      <c r="F1873" s="60">
        <v>2442.9899999999998</v>
      </c>
      <c r="G1873" s="58" t="s">
        <v>3327</v>
      </c>
      <c r="H1873" s="58" t="s">
        <v>3328</v>
      </c>
      <c r="I1873" s="61" t="s">
        <v>2901</v>
      </c>
      <c r="J1873" s="58" t="s">
        <v>356</v>
      </c>
      <c r="K1873" s="58" t="s">
        <v>356</v>
      </c>
      <c r="L1873" s="58" t="s">
        <v>367</v>
      </c>
      <c r="M1873" s="58" t="s">
        <v>458</v>
      </c>
      <c r="N1873" s="58" t="s">
        <v>429</v>
      </c>
      <c r="O1873" s="64" t="s">
        <v>2990</v>
      </c>
      <c r="P1873" s="64" t="s">
        <v>2902</v>
      </c>
      <c r="Q1873" s="45" t="s">
        <v>926</v>
      </c>
      <c r="R1873" s="32" t="s">
        <v>255</v>
      </c>
      <c r="S1873" s="45" t="s">
        <v>93</v>
      </c>
      <c r="T1873" s="42" t="str">
        <f>VLOOKUP(Tabla1[[#This Row],[AREA]],Hoja1!A:B,2,FALSE)</f>
        <v>04. Hacienda, personal y modernización administrativa</v>
      </c>
      <c r="U1873" s="45" t="s">
        <v>213</v>
      </c>
      <c r="V1873" s="42" t="str">
        <f>VLOOKUP(Tabla1[[#This Row],[PROGRAMA]],Hoja1!A:B,2,FALSE)</f>
        <v>9209. Dirección del area de hacienda, personal y modernización administrativa</v>
      </c>
      <c r="W1873" s="45" t="s">
        <v>246</v>
      </c>
      <c r="X1873" s="45" t="s">
        <v>3029</v>
      </c>
    </row>
    <row r="1874" spans="1:24" x14ac:dyDescent="0.25">
      <c r="A1874" s="57">
        <v>220250014237</v>
      </c>
      <c r="B1874" s="58" t="s">
        <v>349</v>
      </c>
      <c r="C1874" s="59">
        <v>45772</v>
      </c>
      <c r="D1874" s="57">
        <v>22025001320</v>
      </c>
      <c r="E1874" s="58" t="s">
        <v>3329</v>
      </c>
      <c r="F1874" s="60">
        <v>2423.08</v>
      </c>
      <c r="G1874" s="58" t="s">
        <v>3330</v>
      </c>
      <c r="H1874" s="58" t="s">
        <v>3331</v>
      </c>
      <c r="I1874" s="61" t="s">
        <v>2901</v>
      </c>
      <c r="J1874" s="58" t="s">
        <v>356</v>
      </c>
      <c r="K1874" s="58" t="s">
        <v>356</v>
      </c>
      <c r="L1874" s="58" t="s">
        <v>367</v>
      </c>
      <c r="M1874" s="58" t="s">
        <v>458</v>
      </c>
      <c r="N1874" s="58" t="s">
        <v>429</v>
      </c>
      <c r="O1874" s="64" t="s">
        <v>2990</v>
      </c>
      <c r="P1874" s="64" t="s">
        <v>2902</v>
      </c>
      <c r="Q1874" s="45" t="s">
        <v>922</v>
      </c>
      <c r="R1874" s="32" t="s">
        <v>254</v>
      </c>
      <c r="S1874" s="45" t="s">
        <v>98</v>
      </c>
      <c r="T1874" s="42" t="str">
        <f>VLOOKUP(Tabla1[[#This Row],[AREA]],Hoja1!A:B,2,FALSE)</f>
        <v>10. Personas mayores, familia y servicios sociales</v>
      </c>
      <c r="U1874" s="45" t="s">
        <v>162</v>
      </c>
      <c r="V1874" s="42" t="str">
        <f>VLOOKUP(Tabla1[[#This Row],[PROGRAMA]],Hoja1!A:B,2,FALSE)</f>
        <v>2412. Formación para el empleo</v>
      </c>
      <c r="W1874" s="45" t="s">
        <v>238</v>
      </c>
      <c r="X1874" s="45" t="s">
        <v>3118</v>
      </c>
    </row>
    <row r="1875" spans="1:24" x14ac:dyDescent="0.25">
      <c r="A1875" s="57">
        <v>220250021179</v>
      </c>
      <c r="B1875" s="58" t="s">
        <v>349</v>
      </c>
      <c r="C1875" s="59">
        <v>45806</v>
      </c>
      <c r="D1875" s="57">
        <v>22025004138</v>
      </c>
      <c r="E1875" s="58" t="s">
        <v>3332</v>
      </c>
      <c r="F1875" s="60">
        <v>2420</v>
      </c>
      <c r="G1875" s="58" t="s">
        <v>3333</v>
      </c>
      <c r="H1875" s="58" t="s">
        <v>3334</v>
      </c>
      <c r="I1875" s="61" t="s">
        <v>2901</v>
      </c>
      <c r="J1875" s="58" t="s">
        <v>352</v>
      </c>
      <c r="K1875" s="58" t="s">
        <v>352</v>
      </c>
      <c r="L1875" s="58" t="s">
        <v>357</v>
      </c>
      <c r="M1875" s="58" t="s">
        <v>458</v>
      </c>
      <c r="N1875" s="58" t="s">
        <v>429</v>
      </c>
      <c r="O1875" s="64" t="s">
        <v>2990</v>
      </c>
      <c r="P1875" s="64" t="s">
        <v>2902</v>
      </c>
      <c r="Q1875" s="45" t="s">
        <v>922</v>
      </c>
      <c r="R1875" s="32" t="s">
        <v>254</v>
      </c>
      <c r="S1875" s="45" t="s">
        <v>89</v>
      </c>
      <c r="T1875" s="42" t="str">
        <f>VLOOKUP(Tabla1[[#This Row],[AREA]],Hoja1!A:B,2,FALSE)</f>
        <v>01. Alcaldía</v>
      </c>
      <c r="U1875" s="45" t="s">
        <v>294</v>
      </c>
      <c r="V1875" s="42" t="str">
        <f>VLOOKUP(Tabla1[[#This Row],[PROGRAMA]],Hoja1!A:B,2,FALSE)</f>
        <v>4331. Desarrollo empresarial</v>
      </c>
      <c r="W1875" s="45" t="s">
        <v>238</v>
      </c>
      <c r="X1875" s="45" t="s">
        <v>3335</v>
      </c>
    </row>
    <row r="1876" spans="1:24" x14ac:dyDescent="0.25">
      <c r="A1876" s="57">
        <v>220250010183</v>
      </c>
      <c r="B1876" s="58" t="s">
        <v>526</v>
      </c>
      <c r="C1876" s="59">
        <v>45755</v>
      </c>
      <c r="D1876" s="57">
        <v>22025002819</v>
      </c>
      <c r="E1876" s="58" t="s">
        <v>1481</v>
      </c>
      <c r="F1876" s="60">
        <v>2416.71</v>
      </c>
      <c r="G1876" s="58" t="s">
        <v>633</v>
      </c>
      <c r="H1876" s="58" t="s">
        <v>3336</v>
      </c>
      <c r="I1876" s="61" t="s">
        <v>2907</v>
      </c>
      <c r="J1876" s="58" t="s">
        <v>356</v>
      </c>
      <c r="K1876" s="58" t="s">
        <v>356</v>
      </c>
      <c r="L1876" s="58" t="s">
        <v>367</v>
      </c>
      <c r="M1876" s="58" t="s">
        <v>354</v>
      </c>
      <c r="N1876" s="58" t="s">
        <v>355</v>
      </c>
      <c r="O1876" s="64" t="s">
        <v>2942</v>
      </c>
      <c r="P1876" s="64" t="s">
        <v>2902</v>
      </c>
      <c r="Q1876" s="45" t="s">
        <v>922</v>
      </c>
      <c r="R1876" s="32" t="s">
        <v>254</v>
      </c>
      <c r="S1876" s="45" t="s">
        <v>96</v>
      </c>
      <c r="T1876" s="42" t="str">
        <f>VLOOKUP(Tabla1[[#This Row],[AREA]],Hoja1!A:B,2,FALSE)</f>
        <v>08. Tráfico y movilidad</v>
      </c>
      <c r="U1876" s="45" t="s">
        <v>140</v>
      </c>
      <c r="V1876" s="42" t="str">
        <f>VLOOKUP(Tabla1[[#This Row],[PROGRAMA]],Hoja1!A:B,2,FALSE)</f>
        <v>1532. Pavimentación vias públicas y otros servicios urbanísticos</v>
      </c>
      <c r="W1876" s="45" t="s">
        <v>236</v>
      </c>
      <c r="X1876" s="45" t="s">
        <v>3215</v>
      </c>
    </row>
    <row r="1877" spans="1:24" x14ac:dyDescent="0.25">
      <c r="A1877" s="57">
        <v>220250016100</v>
      </c>
      <c r="B1877" s="58" t="s">
        <v>526</v>
      </c>
      <c r="C1877" s="59">
        <v>45786</v>
      </c>
      <c r="D1877" s="57">
        <v>22025003270</v>
      </c>
      <c r="E1877" s="58" t="s">
        <v>3337</v>
      </c>
      <c r="F1877" s="60">
        <v>2100</v>
      </c>
      <c r="G1877" s="58" t="s">
        <v>3338</v>
      </c>
      <c r="H1877" s="58" t="s">
        <v>3339</v>
      </c>
      <c r="I1877" s="61" t="s">
        <v>2907</v>
      </c>
      <c r="J1877" s="58" t="s">
        <v>356</v>
      </c>
      <c r="K1877" s="58" t="s">
        <v>356</v>
      </c>
      <c r="L1877" s="58" t="s">
        <v>357</v>
      </c>
      <c r="M1877" s="58" t="s">
        <v>458</v>
      </c>
      <c r="N1877" s="58" t="s">
        <v>429</v>
      </c>
      <c r="O1877" s="64" t="s">
        <v>2990</v>
      </c>
      <c r="P1877" s="64" t="s">
        <v>2902</v>
      </c>
      <c r="Q1877" s="45" t="s">
        <v>948</v>
      </c>
      <c r="R1877" s="32" t="s">
        <v>262</v>
      </c>
      <c r="S1877" s="45" t="s">
        <v>93</v>
      </c>
      <c r="T1877" s="42" t="str">
        <f>VLOOKUP(Tabla1[[#This Row],[AREA]],Hoja1!A:B,2,FALSE)</f>
        <v>04. Hacienda, personal y modernización administrativa</v>
      </c>
      <c r="U1877" s="45" t="s">
        <v>207</v>
      </c>
      <c r="V1877" s="42" t="str">
        <f>VLOOKUP(Tabla1[[#This Row],[PROGRAMA]],Hoja1!A:B,2,FALSE)</f>
        <v>9202. Gestión de recursos humanos</v>
      </c>
      <c r="W1877" s="45" t="s">
        <v>3340</v>
      </c>
      <c r="X1877" s="45" t="s">
        <v>3341</v>
      </c>
    </row>
    <row r="1878" spans="1:24" x14ac:dyDescent="0.25">
      <c r="A1878" s="57">
        <v>220250016101</v>
      </c>
      <c r="B1878" s="58" t="s">
        <v>526</v>
      </c>
      <c r="C1878" s="59">
        <v>45786</v>
      </c>
      <c r="D1878" s="57">
        <v>22025003270</v>
      </c>
      <c r="E1878" s="58" t="s">
        <v>3337</v>
      </c>
      <c r="F1878" s="60">
        <v>702</v>
      </c>
      <c r="G1878" s="58" t="s">
        <v>3342</v>
      </c>
      <c r="H1878" s="58" t="s">
        <v>3343</v>
      </c>
      <c r="I1878" s="61" t="s">
        <v>2907</v>
      </c>
      <c r="J1878" s="58" t="s">
        <v>356</v>
      </c>
      <c r="K1878" s="58" t="s">
        <v>356</v>
      </c>
      <c r="L1878" s="58" t="s">
        <v>357</v>
      </c>
      <c r="M1878" s="58" t="s">
        <v>458</v>
      </c>
      <c r="N1878" s="58" t="s">
        <v>429</v>
      </c>
      <c r="O1878" s="64" t="s">
        <v>2990</v>
      </c>
      <c r="P1878" s="64" t="s">
        <v>2902</v>
      </c>
      <c r="Q1878" s="45" t="s">
        <v>948</v>
      </c>
      <c r="R1878" s="32" t="s">
        <v>262</v>
      </c>
      <c r="S1878" s="45" t="s">
        <v>93</v>
      </c>
      <c r="T1878" s="42" t="str">
        <f>VLOOKUP(Tabla1[[#This Row],[AREA]],Hoja1!A:B,2,FALSE)</f>
        <v>04. Hacienda, personal y modernización administrativa</v>
      </c>
      <c r="U1878" s="45" t="s">
        <v>207</v>
      </c>
      <c r="V1878" s="42" t="str">
        <f>VLOOKUP(Tabla1[[#This Row],[PROGRAMA]],Hoja1!A:B,2,FALSE)</f>
        <v>9202. Gestión de recursos humanos</v>
      </c>
      <c r="W1878" s="45" t="s">
        <v>3340</v>
      </c>
      <c r="X1878" s="45" t="s">
        <v>3341</v>
      </c>
    </row>
    <row r="1879" spans="1:24" x14ac:dyDescent="0.25">
      <c r="A1879" s="57">
        <v>220250012063</v>
      </c>
      <c r="B1879" s="58" t="s">
        <v>349</v>
      </c>
      <c r="C1879" s="59">
        <v>45762</v>
      </c>
      <c r="D1879" s="57">
        <v>22025002913</v>
      </c>
      <c r="E1879" s="58" t="s">
        <v>1414</v>
      </c>
      <c r="F1879" s="60">
        <v>2395.8000000000002</v>
      </c>
      <c r="G1879" s="58" t="s">
        <v>492</v>
      </c>
      <c r="H1879" s="58" t="s">
        <v>3344</v>
      </c>
      <c r="I1879" s="61" t="s">
        <v>2901</v>
      </c>
      <c r="J1879" s="58" t="s">
        <v>356</v>
      </c>
      <c r="K1879" s="58" t="s">
        <v>356</v>
      </c>
      <c r="L1879" s="58" t="s">
        <v>357</v>
      </c>
      <c r="M1879" s="58" t="s">
        <v>354</v>
      </c>
      <c r="N1879" s="58" t="s">
        <v>355</v>
      </c>
      <c r="O1879" s="64" t="s">
        <v>305</v>
      </c>
      <c r="P1879" s="64" t="s">
        <v>2902</v>
      </c>
      <c r="Q1879" s="45" t="s">
        <v>922</v>
      </c>
      <c r="R1879" s="32" t="s">
        <v>254</v>
      </c>
      <c r="S1879" s="45" t="s">
        <v>291</v>
      </c>
      <c r="T1879" s="42" t="str">
        <f>VLOOKUP(Tabla1[[#This Row],[AREA]],Hoja1!A:B,2,FALSE)</f>
        <v>11. Salud pública y seguridad ciudadana</v>
      </c>
      <c r="U1879" s="45" t="s">
        <v>141</v>
      </c>
      <c r="V1879" s="42" t="str">
        <f>VLOOKUP(Tabla1[[#This Row],[PROGRAMA]],Hoja1!A:B,2,FALSE)</f>
        <v>1621. Recogida de residuos</v>
      </c>
      <c r="W1879" s="45" t="s">
        <v>236</v>
      </c>
      <c r="X1879" s="45" t="s">
        <v>2945</v>
      </c>
    </row>
    <row r="1880" spans="1:24" x14ac:dyDescent="0.25">
      <c r="A1880" s="57">
        <v>220250015003</v>
      </c>
      <c r="B1880" s="58" t="s">
        <v>349</v>
      </c>
      <c r="C1880" s="59">
        <v>45777</v>
      </c>
      <c r="D1880" s="57">
        <v>22025002882</v>
      </c>
      <c r="E1880" s="58" t="s">
        <v>2138</v>
      </c>
      <c r="F1880" s="60">
        <v>2377.65</v>
      </c>
      <c r="G1880" s="58" t="s">
        <v>67</v>
      </c>
      <c r="H1880" s="58" t="s">
        <v>3345</v>
      </c>
      <c r="I1880" s="61" t="s">
        <v>2901</v>
      </c>
      <c r="J1880" s="58" t="s">
        <v>356</v>
      </c>
      <c r="K1880" s="58" t="s">
        <v>356</v>
      </c>
      <c r="L1880" s="58" t="s">
        <v>357</v>
      </c>
      <c r="M1880" s="58" t="s">
        <v>458</v>
      </c>
      <c r="N1880" s="58" t="s">
        <v>429</v>
      </c>
      <c r="O1880" s="64" t="s">
        <v>2990</v>
      </c>
      <c r="P1880" s="64" t="s">
        <v>2902</v>
      </c>
      <c r="Q1880" s="45" t="s">
        <v>922</v>
      </c>
      <c r="R1880" s="32" t="s">
        <v>254</v>
      </c>
      <c r="S1880" s="45" t="s">
        <v>290</v>
      </c>
      <c r="T1880" s="42" t="str">
        <f>VLOOKUP(Tabla1[[#This Row],[AREA]],Hoja1!A:B,2,FALSE)</f>
        <v>05. Comercio, mercados y consumo</v>
      </c>
      <c r="U1880" s="45" t="s">
        <v>197</v>
      </c>
      <c r="V1880" s="42" t="str">
        <f>VLOOKUP(Tabla1[[#This Row],[PROGRAMA]],Hoja1!A:B,2,FALSE)</f>
        <v>4312. Mercados</v>
      </c>
      <c r="W1880" s="45" t="s">
        <v>238</v>
      </c>
      <c r="X1880" s="45" t="s">
        <v>2926</v>
      </c>
    </row>
    <row r="1881" spans="1:24" x14ac:dyDescent="0.25">
      <c r="A1881" s="57">
        <v>220250010131</v>
      </c>
      <c r="B1881" s="58" t="s">
        <v>526</v>
      </c>
      <c r="C1881" s="59">
        <v>45755</v>
      </c>
      <c r="D1881" s="57">
        <v>22025001276</v>
      </c>
      <c r="E1881" s="58" t="s">
        <v>2347</v>
      </c>
      <c r="F1881" s="60">
        <v>2369.14</v>
      </c>
      <c r="G1881" s="58" t="s">
        <v>943</v>
      </c>
      <c r="H1881" s="58" t="s">
        <v>3346</v>
      </c>
      <c r="I1881" s="61" t="s">
        <v>2907</v>
      </c>
      <c r="J1881" s="58" t="s">
        <v>356</v>
      </c>
      <c r="K1881" s="58" t="s">
        <v>356</v>
      </c>
      <c r="L1881" s="58" t="s">
        <v>357</v>
      </c>
      <c r="M1881" s="58" t="s">
        <v>354</v>
      </c>
      <c r="N1881" s="58" t="s">
        <v>355</v>
      </c>
      <c r="O1881" s="64" t="s">
        <v>2942</v>
      </c>
      <c r="P1881" s="64" t="s">
        <v>2902</v>
      </c>
      <c r="Q1881" s="45" t="s">
        <v>922</v>
      </c>
      <c r="R1881" s="32" t="s">
        <v>254</v>
      </c>
      <c r="S1881" s="45" t="s">
        <v>95</v>
      </c>
      <c r="T1881" s="42" t="str">
        <f>VLOOKUP(Tabla1[[#This Row],[AREA]],Hoja1!A:B,2,FALSE)</f>
        <v>07. Medio ambiente</v>
      </c>
      <c r="U1881" s="45" t="s">
        <v>149</v>
      </c>
      <c r="V1881" s="42" t="str">
        <f>VLOOKUP(Tabla1[[#This Row],[PROGRAMA]],Hoja1!A:B,2,FALSE)</f>
        <v>1711. Parques y jardines</v>
      </c>
      <c r="W1881" s="45" t="s">
        <v>236</v>
      </c>
      <c r="X1881" s="45" t="s">
        <v>3180</v>
      </c>
    </row>
    <row r="1882" spans="1:24" x14ac:dyDescent="0.25">
      <c r="A1882" s="57">
        <v>220250011641</v>
      </c>
      <c r="B1882" s="58" t="s">
        <v>349</v>
      </c>
      <c r="C1882" s="59">
        <v>45756</v>
      </c>
      <c r="D1882" s="57">
        <v>22024003441</v>
      </c>
      <c r="E1882" s="58" t="s">
        <v>1445</v>
      </c>
      <c r="F1882" s="60">
        <v>2342.23</v>
      </c>
      <c r="G1882" s="58" t="s">
        <v>699</v>
      </c>
      <c r="H1882" s="58" t="s">
        <v>700</v>
      </c>
      <c r="I1882" s="61" t="s">
        <v>2901</v>
      </c>
      <c r="J1882" s="58" t="s">
        <v>427</v>
      </c>
      <c r="K1882" s="58" t="s">
        <v>427</v>
      </c>
      <c r="L1882" s="58" t="s">
        <v>420</v>
      </c>
      <c r="M1882" s="58" t="s">
        <v>354</v>
      </c>
      <c r="N1882" s="58" t="s">
        <v>355</v>
      </c>
      <c r="O1882" s="64" t="s">
        <v>305</v>
      </c>
      <c r="P1882" s="64" t="s">
        <v>2902</v>
      </c>
      <c r="Q1882" s="45" t="s">
        <v>926</v>
      </c>
      <c r="R1882" s="32" t="s">
        <v>255</v>
      </c>
      <c r="S1882" s="45" t="s">
        <v>291</v>
      </c>
      <c r="T1882" s="42" t="str">
        <f>VLOOKUP(Tabla1[[#This Row],[AREA]],Hoja1!A:B,2,FALSE)</f>
        <v>11. Salud pública y seguridad ciudadana</v>
      </c>
      <c r="U1882" s="45" t="s">
        <v>129</v>
      </c>
      <c r="V1882" s="42" t="str">
        <f>VLOOKUP(Tabla1[[#This Row],[PROGRAMA]],Hoja1!A:B,2,FALSE)</f>
        <v>1321. Policía municipal</v>
      </c>
      <c r="W1882" s="45" t="s">
        <v>246</v>
      </c>
      <c r="X1882" s="45" t="s">
        <v>2977</v>
      </c>
    </row>
    <row r="1883" spans="1:24" x14ac:dyDescent="0.25">
      <c r="A1883" s="57">
        <v>220250011216</v>
      </c>
      <c r="B1883" s="58" t="s">
        <v>526</v>
      </c>
      <c r="C1883" s="59">
        <v>45758</v>
      </c>
      <c r="D1883" s="57">
        <v>22025001603</v>
      </c>
      <c r="E1883" s="58" t="s">
        <v>1735</v>
      </c>
      <c r="F1883" s="60">
        <v>2310</v>
      </c>
      <c r="G1883" s="58" t="s">
        <v>3347</v>
      </c>
      <c r="H1883" s="58" t="s">
        <v>3348</v>
      </c>
      <c r="I1883" s="61" t="s">
        <v>2907</v>
      </c>
      <c r="J1883" s="58" t="s">
        <v>528</v>
      </c>
      <c r="K1883" s="58" t="s">
        <v>352</v>
      </c>
      <c r="L1883" s="58" t="s">
        <v>367</v>
      </c>
      <c r="M1883" s="58" t="s">
        <v>354</v>
      </c>
      <c r="N1883" s="58" t="s">
        <v>355</v>
      </c>
      <c r="O1883" s="64" t="s">
        <v>2942</v>
      </c>
      <c r="P1883" s="64" t="s">
        <v>2902</v>
      </c>
      <c r="Q1883" s="45" t="s">
        <v>926</v>
      </c>
      <c r="R1883" s="32" t="s">
        <v>255</v>
      </c>
      <c r="S1883" s="45" t="s">
        <v>95</v>
      </c>
      <c r="T1883" s="42" t="str">
        <f>VLOOKUP(Tabla1[[#This Row],[AREA]],Hoja1!A:B,2,FALSE)</f>
        <v>07. Medio ambiente</v>
      </c>
      <c r="U1883" s="45" t="s">
        <v>149</v>
      </c>
      <c r="V1883" s="42" t="str">
        <f>VLOOKUP(Tabla1[[#This Row],[PROGRAMA]],Hoja1!A:B,2,FALSE)</f>
        <v>1711. Parques y jardines</v>
      </c>
      <c r="W1883" s="45" t="s">
        <v>244</v>
      </c>
      <c r="X1883" s="45" t="s">
        <v>2903</v>
      </c>
    </row>
    <row r="1884" spans="1:24" x14ac:dyDescent="0.25">
      <c r="A1884" s="57">
        <v>220250015344</v>
      </c>
      <c r="B1884" s="58" t="s">
        <v>526</v>
      </c>
      <c r="C1884" s="59">
        <v>45783</v>
      </c>
      <c r="D1884" s="57">
        <v>22025000769</v>
      </c>
      <c r="E1884" s="58" t="s">
        <v>1623</v>
      </c>
      <c r="F1884" s="60">
        <v>2293.66</v>
      </c>
      <c r="G1884" s="58" t="s">
        <v>74</v>
      </c>
      <c r="H1884" s="58" t="s">
        <v>3349</v>
      </c>
      <c r="I1884" s="61" t="s">
        <v>2907</v>
      </c>
      <c r="J1884" s="58" t="s">
        <v>356</v>
      </c>
      <c r="K1884" s="58" t="s">
        <v>356</v>
      </c>
      <c r="L1884" s="58" t="s">
        <v>367</v>
      </c>
      <c r="M1884" s="58" t="s">
        <v>354</v>
      </c>
      <c r="N1884" s="58" t="s">
        <v>355</v>
      </c>
      <c r="O1884" s="64" t="s">
        <v>2942</v>
      </c>
      <c r="P1884" s="64" t="s">
        <v>2902</v>
      </c>
      <c r="Q1884" s="45" t="s">
        <v>922</v>
      </c>
      <c r="R1884" s="32" t="s">
        <v>254</v>
      </c>
      <c r="S1884" s="45" t="s">
        <v>291</v>
      </c>
      <c r="T1884" s="42" t="str">
        <f>VLOOKUP(Tabla1[[#This Row],[AREA]],Hoja1!A:B,2,FALSE)</f>
        <v>11. Salud pública y seguridad ciudadana</v>
      </c>
      <c r="U1884" s="45" t="s">
        <v>135</v>
      </c>
      <c r="V1884" s="42" t="str">
        <f>VLOOKUP(Tabla1[[#This Row],[PROGRAMA]],Hoja1!A:B,2,FALSE)</f>
        <v>1361. Prevención y extinción de incencios</v>
      </c>
      <c r="W1884" s="45" t="s">
        <v>238</v>
      </c>
      <c r="X1884" s="45" t="s">
        <v>3118</v>
      </c>
    </row>
    <row r="1885" spans="1:24" x14ac:dyDescent="0.25">
      <c r="A1885" s="57">
        <v>220250021213</v>
      </c>
      <c r="B1885" s="58" t="s">
        <v>349</v>
      </c>
      <c r="C1885" s="59">
        <v>45806</v>
      </c>
      <c r="D1885" s="57">
        <v>22025004137</v>
      </c>
      <c r="E1885" s="58" t="s">
        <v>3350</v>
      </c>
      <c r="F1885" s="60">
        <v>2283.88</v>
      </c>
      <c r="G1885" s="58" t="s">
        <v>3351</v>
      </c>
      <c r="H1885" s="58" t="s">
        <v>3352</v>
      </c>
      <c r="I1885" s="61" t="s">
        <v>2901</v>
      </c>
      <c r="J1885" s="58" t="s">
        <v>356</v>
      </c>
      <c r="K1885" s="58" t="s">
        <v>356</v>
      </c>
      <c r="L1885" s="58" t="s">
        <v>357</v>
      </c>
      <c r="M1885" s="58" t="s">
        <v>458</v>
      </c>
      <c r="N1885" s="58" t="s">
        <v>429</v>
      </c>
      <c r="O1885" s="64" t="s">
        <v>2990</v>
      </c>
      <c r="P1885" s="64" t="s">
        <v>2902</v>
      </c>
      <c r="Q1885" s="45" t="s">
        <v>922</v>
      </c>
      <c r="R1885" s="32" t="s">
        <v>254</v>
      </c>
      <c r="S1885" s="45" t="s">
        <v>98</v>
      </c>
      <c r="T1885" s="42" t="str">
        <f>VLOOKUP(Tabla1[[#This Row],[AREA]],Hoja1!A:B,2,FALSE)</f>
        <v>10. Personas mayores, familia y servicios sociales</v>
      </c>
      <c r="U1885" s="45" t="s">
        <v>158</v>
      </c>
      <c r="V1885" s="42" t="str">
        <f>VLOOKUP(Tabla1[[#This Row],[PROGRAMA]],Hoja1!A:B,2,FALSE)</f>
        <v>2314. Centro de programas juveniles</v>
      </c>
      <c r="W1885" s="45" t="s">
        <v>236</v>
      </c>
      <c r="X1885" s="45" t="s">
        <v>3048</v>
      </c>
    </row>
    <row r="1886" spans="1:24" x14ac:dyDescent="0.25">
      <c r="A1886" s="57">
        <v>220250012398</v>
      </c>
      <c r="B1886" s="58" t="s">
        <v>349</v>
      </c>
      <c r="C1886" s="59">
        <v>45763</v>
      </c>
      <c r="D1886" s="57">
        <v>22025003330</v>
      </c>
      <c r="E1886" s="58" t="s">
        <v>1560</v>
      </c>
      <c r="F1886" s="60">
        <v>2269.96</v>
      </c>
      <c r="G1886" s="58" t="s">
        <v>3353</v>
      </c>
      <c r="H1886" s="58" t="s">
        <v>3354</v>
      </c>
      <c r="I1886" s="61" t="s">
        <v>2901</v>
      </c>
      <c r="J1886" s="58" t="s">
        <v>427</v>
      </c>
      <c r="K1886" s="58" t="s">
        <v>427</v>
      </c>
      <c r="L1886" s="58" t="s">
        <v>357</v>
      </c>
      <c r="M1886" s="58" t="s">
        <v>458</v>
      </c>
      <c r="N1886" s="58" t="s">
        <v>429</v>
      </c>
      <c r="O1886" s="64" t="s">
        <v>2990</v>
      </c>
      <c r="P1886" s="64" t="s">
        <v>2902</v>
      </c>
      <c r="Q1886" s="45" t="s">
        <v>922</v>
      </c>
      <c r="R1886" s="32" t="s">
        <v>254</v>
      </c>
      <c r="S1886" s="45" t="s">
        <v>95</v>
      </c>
      <c r="T1886" s="42" t="str">
        <f>VLOOKUP(Tabla1[[#This Row],[AREA]],Hoja1!A:B,2,FALSE)</f>
        <v>07. Medio ambiente</v>
      </c>
      <c r="U1886" s="45" t="s">
        <v>151</v>
      </c>
      <c r="V1886" s="42" t="str">
        <f>VLOOKUP(Tabla1[[#This Row],[PROGRAMA]],Hoja1!A:B,2,FALSE)</f>
        <v>1721. Protección del medio ambiente</v>
      </c>
      <c r="W1886" s="45" t="s">
        <v>238</v>
      </c>
      <c r="X1886" s="45" t="s">
        <v>2955</v>
      </c>
    </row>
    <row r="1887" spans="1:24" x14ac:dyDescent="0.25">
      <c r="A1887" s="57">
        <v>220250009912</v>
      </c>
      <c r="B1887" s="58" t="s">
        <v>349</v>
      </c>
      <c r="C1887" s="59">
        <v>45751</v>
      </c>
      <c r="D1887" s="57">
        <v>22025002716</v>
      </c>
      <c r="E1887" s="58" t="s">
        <v>1215</v>
      </c>
      <c r="F1887" s="60">
        <v>2265.12</v>
      </c>
      <c r="G1887" s="58" t="s">
        <v>3355</v>
      </c>
      <c r="H1887" s="58" t="s">
        <v>3356</v>
      </c>
      <c r="I1887" s="61" t="s">
        <v>2901</v>
      </c>
      <c r="J1887" s="58" t="s">
        <v>522</v>
      </c>
      <c r="K1887" s="58" t="s">
        <v>356</v>
      </c>
      <c r="L1887" s="58" t="s">
        <v>357</v>
      </c>
      <c r="M1887" s="58" t="s">
        <v>458</v>
      </c>
      <c r="N1887" s="58" t="s">
        <v>429</v>
      </c>
      <c r="O1887" s="64" t="s">
        <v>2990</v>
      </c>
      <c r="P1887" s="64" t="s">
        <v>2902</v>
      </c>
      <c r="Q1887" s="45" t="s">
        <v>922</v>
      </c>
      <c r="R1887" s="32" t="s">
        <v>254</v>
      </c>
      <c r="S1887" s="45" t="s">
        <v>98</v>
      </c>
      <c r="T1887" s="42" t="str">
        <f>VLOOKUP(Tabla1[[#This Row],[AREA]],Hoja1!A:B,2,FALSE)</f>
        <v>10. Personas mayores, familia y servicios sociales</v>
      </c>
      <c r="U1887" s="45" t="s">
        <v>159</v>
      </c>
      <c r="V1887" s="42" t="str">
        <f>VLOOKUP(Tabla1[[#This Row],[PROGRAMA]],Hoja1!A:B,2,FALSE)</f>
        <v>2315. Políticas de Igualdad e infancia</v>
      </c>
      <c r="W1887" s="45" t="s">
        <v>238</v>
      </c>
      <c r="X1887" s="45" t="s">
        <v>3045</v>
      </c>
    </row>
    <row r="1888" spans="1:24" x14ac:dyDescent="0.25">
      <c r="A1888" s="57">
        <v>220250010244</v>
      </c>
      <c r="B1888" s="58" t="s">
        <v>526</v>
      </c>
      <c r="C1888" s="59">
        <v>45755</v>
      </c>
      <c r="D1888" s="57">
        <v>22025001128</v>
      </c>
      <c r="E1888" s="58" t="s">
        <v>1498</v>
      </c>
      <c r="F1888" s="60">
        <v>2251.86</v>
      </c>
      <c r="G1888" s="58" t="s">
        <v>76</v>
      </c>
      <c r="H1888" s="58" t="s">
        <v>3357</v>
      </c>
      <c r="I1888" s="61" t="s">
        <v>2907</v>
      </c>
      <c r="J1888" s="58" t="s">
        <v>356</v>
      </c>
      <c r="K1888" s="58" t="s">
        <v>356</v>
      </c>
      <c r="L1888" s="58" t="s">
        <v>367</v>
      </c>
      <c r="M1888" s="58" t="s">
        <v>354</v>
      </c>
      <c r="N1888" s="58" t="s">
        <v>355</v>
      </c>
      <c r="O1888" s="64" t="s">
        <v>2942</v>
      </c>
      <c r="P1888" s="64" t="s">
        <v>2902</v>
      </c>
      <c r="Q1888" s="45" t="s">
        <v>922</v>
      </c>
      <c r="R1888" s="32" t="s">
        <v>254</v>
      </c>
      <c r="S1888" s="45" t="s">
        <v>291</v>
      </c>
      <c r="T1888" s="42" t="str">
        <f>VLOOKUP(Tabla1[[#This Row],[AREA]],Hoja1!A:B,2,FALSE)</f>
        <v>11. Salud pública y seguridad ciudadana</v>
      </c>
      <c r="U1888" s="45" t="s">
        <v>141</v>
      </c>
      <c r="V1888" s="42" t="str">
        <f>VLOOKUP(Tabla1[[#This Row],[PROGRAMA]],Hoja1!A:B,2,FALSE)</f>
        <v>1621. Recogida de residuos</v>
      </c>
      <c r="W1888" s="45" t="s">
        <v>238</v>
      </c>
      <c r="X1888" s="45" t="s">
        <v>3118</v>
      </c>
    </row>
    <row r="1889" spans="1:24" x14ac:dyDescent="0.25">
      <c r="A1889" s="57">
        <v>220250012400</v>
      </c>
      <c r="B1889" s="58" t="s">
        <v>349</v>
      </c>
      <c r="C1889" s="59">
        <v>45763</v>
      </c>
      <c r="D1889" s="57">
        <v>22025003442</v>
      </c>
      <c r="E1889" s="58" t="s">
        <v>2228</v>
      </c>
      <c r="F1889" s="60">
        <v>2238.5</v>
      </c>
      <c r="G1889" s="58" t="s">
        <v>3358</v>
      </c>
      <c r="H1889" s="58" t="s">
        <v>3359</v>
      </c>
      <c r="I1889" s="61" t="s">
        <v>2901</v>
      </c>
      <c r="J1889" s="58" t="s">
        <v>356</v>
      </c>
      <c r="K1889" s="58" t="s">
        <v>356</v>
      </c>
      <c r="L1889" s="58" t="s">
        <v>357</v>
      </c>
      <c r="M1889" s="58" t="s">
        <v>458</v>
      </c>
      <c r="N1889" s="58" t="s">
        <v>429</v>
      </c>
      <c r="O1889" s="64" t="s">
        <v>2990</v>
      </c>
      <c r="P1889" s="64" t="s">
        <v>2902</v>
      </c>
      <c r="Q1889" s="45" t="s">
        <v>922</v>
      </c>
      <c r="R1889" s="32" t="s">
        <v>254</v>
      </c>
      <c r="S1889" s="45" t="s">
        <v>89</v>
      </c>
      <c r="T1889" s="42" t="str">
        <f>VLOOKUP(Tabla1[[#This Row],[AREA]],Hoja1!A:B,2,FALSE)</f>
        <v>01. Alcaldía</v>
      </c>
      <c r="U1889" s="45" t="s">
        <v>211</v>
      </c>
      <c r="V1889" s="42" t="str">
        <f>VLOOKUP(Tabla1[[#This Row],[PROGRAMA]],Hoja1!A:B,2,FALSE)</f>
        <v>9206. Archivo municipal</v>
      </c>
      <c r="W1889" s="45" t="s">
        <v>238</v>
      </c>
      <c r="X1889" s="45" t="s">
        <v>3335</v>
      </c>
    </row>
    <row r="1890" spans="1:24" x14ac:dyDescent="0.25">
      <c r="A1890" s="57">
        <v>220250017210</v>
      </c>
      <c r="B1890" s="58" t="s">
        <v>349</v>
      </c>
      <c r="C1890" s="59">
        <v>45792</v>
      </c>
      <c r="D1890" s="57">
        <v>22025003587</v>
      </c>
      <c r="E1890" s="58" t="s">
        <v>1166</v>
      </c>
      <c r="F1890" s="60">
        <v>2238.5</v>
      </c>
      <c r="G1890" s="58" t="s">
        <v>3360</v>
      </c>
      <c r="H1890" s="58" t="s">
        <v>3361</v>
      </c>
      <c r="I1890" s="61" t="s">
        <v>2901</v>
      </c>
      <c r="J1890" s="58" t="s">
        <v>356</v>
      </c>
      <c r="K1890" s="58" t="s">
        <v>356</v>
      </c>
      <c r="L1890" s="58" t="s">
        <v>357</v>
      </c>
      <c r="M1890" s="58" t="s">
        <v>458</v>
      </c>
      <c r="N1890" s="58" t="s">
        <v>429</v>
      </c>
      <c r="O1890" s="64" t="s">
        <v>2990</v>
      </c>
      <c r="P1890" s="64" t="s">
        <v>2902</v>
      </c>
      <c r="Q1890" s="45" t="s">
        <v>922</v>
      </c>
      <c r="R1890" s="32" t="s">
        <v>254</v>
      </c>
      <c r="S1890" s="45" t="s">
        <v>96</v>
      </c>
      <c r="T1890" s="42" t="str">
        <f>VLOOKUP(Tabla1[[#This Row],[AREA]],Hoja1!A:B,2,FALSE)</f>
        <v>08. Tráfico y movilidad</v>
      </c>
      <c r="U1890" s="45" t="s">
        <v>131</v>
      </c>
      <c r="V1890" s="42" t="str">
        <f>VLOOKUP(Tabla1[[#This Row],[PROGRAMA]],Hoja1!A:B,2,FALSE)</f>
        <v>1341. Movilidad</v>
      </c>
      <c r="W1890" s="45" t="s">
        <v>238</v>
      </c>
      <c r="X1890" s="45" t="s">
        <v>2926</v>
      </c>
    </row>
    <row r="1891" spans="1:24" x14ac:dyDescent="0.25">
      <c r="A1891" s="57">
        <v>220250017641</v>
      </c>
      <c r="B1891" s="58" t="s">
        <v>526</v>
      </c>
      <c r="C1891" s="59">
        <v>45796</v>
      </c>
      <c r="D1891" s="57">
        <v>22025001124</v>
      </c>
      <c r="E1891" s="58" t="s">
        <v>1237</v>
      </c>
      <c r="F1891" s="60">
        <v>2228.09</v>
      </c>
      <c r="G1891" s="58" t="s">
        <v>551</v>
      </c>
      <c r="H1891" s="58" t="s">
        <v>3362</v>
      </c>
      <c r="I1891" s="61" t="s">
        <v>2907</v>
      </c>
      <c r="J1891" s="58" t="s">
        <v>356</v>
      </c>
      <c r="K1891" s="58" t="s">
        <v>356</v>
      </c>
      <c r="L1891" s="58" t="s">
        <v>367</v>
      </c>
      <c r="M1891" s="58" t="s">
        <v>354</v>
      </c>
      <c r="N1891" s="58" t="s">
        <v>355</v>
      </c>
      <c r="O1891" s="64" t="s">
        <v>2942</v>
      </c>
      <c r="P1891" s="64" t="s">
        <v>2902</v>
      </c>
      <c r="Q1891" s="45" t="s">
        <v>922</v>
      </c>
      <c r="R1891" s="32" t="s">
        <v>254</v>
      </c>
      <c r="S1891" s="45" t="s">
        <v>291</v>
      </c>
      <c r="T1891" s="42" t="str">
        <f>VLOOKUP(Tabla1[[#This Row],[AREA]],Hoja1!A:B,2,FALSE)</f>
        <v>11. Salud pública y seguridad ciudadana</v>
      </c>
      <c r="U1891" s="45" t="s">
        <v>141</v>
      </c>
      <c r="V1891" s="42" t="str">
        <f>VLOOKUP(Tabla1[[#This Row],[PROGRAMA]],Hoja1!A:B,2,FALSE)</f>
        <v>1621. Recogida de residuos</v>
      </c>
      <c r="W1891" s="45" t="s">
        <v>236</v>
      </c>
      <c r="X1891" s="45" t="s">
        <v>3180</v>
      </c>
    </row>
    <row r="1892" spans="1:24" x14ac:dyDescent="0.25">
      <c r="A1892" s="57">
        <v>220250012062</v>
      </c>
      <c r="B1892" s="58" t="s">
        <v>349</v>
      </c>
      <c r="C1892" s="59">
        <v>45762</v>
      </c>
      <c r="D1892" s="57">
        <v>22025003385</v>
      </c>
      <c r="E1892" s="58" t="s">
        <v>1414</v>
      </c>
      <c r="F1892" s="60">
        <v>2204.62</v>
      </c>
      <c r="G1892" s="58" t="s">
        <v>27</v>
      </c>
      <c r="H1892" s="58" t="s">
        <v>3363</v>
      </c>
      <c r="I1892" s="61" t="s">
        <v>2901</v>
      </c>
      <c r="J1892" s="58" t="s">
        <v>356</v>
      </c>
      <c r="K1892" s="58" t="s">
        <v>356</v>
      </c>
      <c r="L1892" s="58" t="s">
        <v>357</v>
      </c>
      <c r="M1892" s="58" t="s">
        <v>458</v>
      </c>
      <c r="N1892" s="58" t="s">
        <v>429</v>
      </c>
      <c r="O1892" s="64" t="s">
        <v>2990</v>
      </c>
      <c r="P1892" s="64" t="s">
        <v>2902</v>
      </c>
      <c r="Q1892" s="45" t="s">
        <v>922</v>
      </c>
      <c r="R1892" s="32" t="s">
        <v>254</v>
      </c>
      <c r="S1892" s="45" t="s">
        <v>291</v>
      </c>
      <c r="T1892" s="42" t="str">
        <f>VLOOKUP(Tabla1[[#This Row],[AREA]],Hoja1!A:B,2,FALSE)</f>
        <v>11. Salud pública y seguridad ciudadana</v>
      </c>
      <c r="U1892" s="45" t="s">
        <v>141</v>
      </c>
      <c r="V1892" s="42" t="str">
        <f>VLOOKUP(Tabla1[[#This Row],[PROGRAMA]],Hoja1!A:B,2,FALSE)</f>
        <v>1621. Recogida de residuos</v>
      </c>
      <c r="W1892" s="45" t="s">
        <v>236</v>
      </c>
      <c r="X1892" s="45" t="s">
        <v>2945</v>
      </c>
    </row>
    <row r="1893" spans="1:24" x14ac:dyDescent="0.25">
      <c r="A1893" s="57">
        <v>220250020294</v>
      </c>
      <c r="B1893" s="58" t="s">
        <v>349</v>
      </c>
      <c r="C1893" s="59">
        <v>45805</v>
      </c>
      <c r="D1893" s="57">
        <v>22025003672</v>
      </c>
      <c r="E1893" s="58" t="s">
        <v>3329</v>
      </c>
      <c r="F1893" s="60">
        <v>2187.61</v>
      </c>
      <c r="G1893" s="58" t="s">
        <v>573</v>
      </c>
      <c r="H1893" s="58" t="s">
        <v>3364</v>
      </c>
      <c r="I1893" s="61" t="s">
        <v>2901</v>
      </c>
      <c r="J1893" s="58" t="s">
        <v>356</v>
      </c>
      <c r="K1893" s="58" t="s">
        <v>356</v>
      </c>
      <c r="L1893" s="58" t="s">
        <v>367</v>
      </c>
      <c r="M1893" s="58" t="s">
        <v>458</v>
      </c>
      <c r="N1893" s="58" t="s">
        <v>429</v>
      </c>
      <c r="O1893" s="64" t="s">
        <v>2990</v>
      </c>
      <c r="P1893" s="64" t="s">
        <v>2902</v>
      </c>
      <c r="Q1893" s="45" t="s">
        <v>922</v>
      </c>
      <c r="R1893" s="32" t="s">
        <v>254</v>
      </c>
      <c r="S1893" s="45" t="s">
        <v>98</v>
      </c>
      <c r="T1893" s="42" t="str">
        <f>VLOOKUP(Tabla1[[#This Row],[AREA]],Hoja1!A:B,2,FALSE)</f>
        <v>10. Personas mayores, familia y servicios sociales</v>
      </c>
      <c r="U1893" s="45" t="s">
        <v>162</v>
      </c>
      <c r="V1893" s="42" t="str">
        <f>VLOOKUP(Tabla1[[#This Row],[PROGRAMA]],Hoja1!A:B,2,FALSE)</f>
        <v>2412. Formación para el empleo</v>
      </c>
      <c r="W1893" s="45" t="s">
        <v>238</v>
      </c>
      <c r="X1893" s="45" t="s">
        <v>3118</v>
      </c>
    </row>
    <row r="1894" spans="1:24" x14ac:dyDescent="0.25">
      <c r="A1894" s="57">
        <v>220250008650</v>
      </c>
      <c r="B1894" s="58" t="s">
        <v>349</v>
      </c>
      <c r="C1894" s="59">
        <v>45748</v>
      </c>
      <c r="D1894" s="57">
        <v>22025002868</v>
      </c>
      <c r="E1894" s="58" t="s">
        <v>1200</v>
      </c>
      <c r="F1894" s="60">
        <v>2166.46</v>
      </c>
      <c r="G1894" s="58" t="s">
        <v>404</v>
      </c>
      <c r="H1894" s="58" t="s">
        <v>3365</v>
      </c>
      <c r="I1894" s="61" t="s">
        <v>2901</v>
      </c>
      <c r="J1894" s="58" t="s">
        <v>352</v>
      </c>
      <c r="K1894" s="58" t="s">
        <v>352</v>
      </c>
      <c r="L1894" s="58" t="s">
        <v>357</v>
      </c>
      <c r="M1894" s="58" t="s">
        <v>458</v>
      </c>
      <c r="N1894" s="58" t="s">
        <v>429</v>
      </c>
      <c r="O1894" s="64" t="s">
        <v>2990</v>
      </c>
      <c r="P1894" s="64" t="s">
        <v>2902</v>
      </c>
      <c r="Q1894" s="45" t="s">
        <v>922</v>
      </c>
      <c r="R1894" s="32" t="s">
        <v>254</v>
      </c>
      <c r="S1894" s="45" t="s">
        <v>98</v>
      </c>
      <c r="T1894" s="42" t="str">
        <f>VLOOKUP(Tabla1[[#This Row],[AREA]],Hoja1!A:B,2,FALSE)</f>
        <v>10. Personas mayores, familia y servicios sociales</v>
      </c>
      <c r="U1894" s="45" t="s">
        <v>153</v>
      </c>
      <c r="V1894" s="42" t="str">
        <f>VLOOKUP(Tabla1[[#This Row],[PROGRAMA]],Hoja1!A:B,2,FALSE)</f>
        <v>2311. Intervención social</v>
      </c>
      <c r="W1894" s="45" t="s">
        <v>238</v>
      </c>
      <c r="X1894" s="45" t="s">
        <v>2943</v>
      </c>
    </row>
    <row r="1895" spans="1:24" x14ac:dyDescent="0.25">
      <c r="A1895" s="57">
        <v>220240053169</v>
      </c>
      <c r="B1895" s="58" t="s">
        <v>349</v>
      </c>
      <c r="C1895" s="59">
        <v>45756</v>
      </c>
      <c r="D1895" s="57">
        <v>22024007884</v>
      </c>
      <c r="E1895" s="58" t="s">
        <v>2957</v>
      </c>
      <c r="F1895" s="60">
        <v>2140.21</v>
      </c>
      <c r="G1895" s="58" t="s">
        <v>1099</v>
      </c>
      <c r="H1895" s="58" t="s">
        <v>3366</v>
      </c>
      <c r="I1895" s="61" t="s">
        <v>2901</v>
      </c>
      <c r="J1895" s="58" t="s">
        <v>360</v>
      </c>
      <c r="K1895" s="58" t="s">
        <v>352</v>
      </c>
      <c r="L1895" s="58" t="s">
        <v>357</v>
      </c>
      <c r="M1895" s="58" t="s">
        <v>354</v>
      </c>
      <c r="N1895" s="58" t="s">
        <v>355</v>
      </c>
      <c r="O1895" s="64" t="s">
        <v>2942</v>
      </c>
      <c r="P1895" s="64" t="s">
        <v>2902</v>
      </c>
      <c r="Q1895" s="45" t="s">
        <v>926</v>
      </c>
      <c r="R1895" s="32" t="s">
        <v>255</v>
      </c>
      <c r="S1895" s="45" t="s">
        <v>91</v>
      </c>
      <c r="T1895" s="42" t="str">
        <f>VLOOKUP(Tabla1[[#This Row],[AREA]],Hoja1!A:B,2,FALSE)</f>
        <v>02. Urbanismo y vivienda</v>
      </c>
      <c r="U1895" s="45" t="s">
        <v>138</v>
      </c>
      <c r="V1895" s="42" t="str">
        <f>VLOOKUP(Tabla1[[#This Row],[PROGRAMA]],Hoja1!A:B,2,FALSE)</f>
        <v>1511. Planficación y gestión del urbanismo</v>
      </c>
      <c r="W1895" s="45" t="s">
        <v>242</v>
      </c>
      <c r="X1895" s="45" t="s">
        <v>2923</v>
      </c>
    </row>
    <row r="1896" spans="1:24" x14ac:dyDescent="0.25">
      <c r="A1896" s="57">
        <v>220250015336</v>
      </c>
      <c r="B1896" s="58" t="s">
        <v>526</v>
      </c>
      <c r="C1896" s="59">
        <v>45783</v>
      </c>
      <c r="D1896" s="57">
        <v>22025000766</v>
      </c>
      <c r="E1896" s="58" t="s">
        <v>2580</v>
      </c>
      <c r="F1896" s="60">
        <v>2127.81</v>
      </c>
      <c r="G1896" s="58" t="s">
        <v>597</v>
      </c>
      <c r="H1896" s="58" t="s">
        <v>3367</v>
      </c>
      <c r="I1896" s="61" t="s">
        <v>2907</v>
      </c>
      <c r="J1896" s="58" t="s">
        <v>356</v>
      </c>
      <c r="K1896" s="58" t="s">
        <v>356</v>
      </c>
      <c r="L1896" s="58" t="s">
        <v>357</v>
      </c>
      <c r="M1896" s="58" t="s">
        <v>354</v>
      </c>
      <c r="N1896" s="58" t="s">
        <v>355</v>
      </c>
      <c r="O1896" s="64" t="s">
        <v>2942</v>
      </c>
      <c r="P1896" s="64" t="s">
        <v>2902</v>
      </c>
      <c r="Q1896" s="45" t="s">
        <v>922</v>
      </c>
      <c r="R1896" s="32" t="s">
        <v>254</v>
      </c>
      <c r="S1896" s="45" t="s">
        <v>291</v>
      </c>
      <c r="T1896" s="42" t="str">
        <f>VLOOKUP(Tabla1[[#This Row],[AREA]],Hoja1!A:B,2,FALSE)</f>
        <v>11. Salud pública y seguridad ciudadana</v>
      </c>
      <c r="U1896" s="45" t="s">
        <v>135</v>
      </c>
      <c r="V1896" s="42" t="str">
        <f>VLOOKUP(Tabla1[[#This Row],[PROGRAMA]],Hoja1!A:B,2,FALSE)</f>
        <v>1361. Prevención y extinción de incencios</v>
      </c>
      <c r="W1896" s="45" t="s">
        <v>236</v>
      </c>
      <c r="X1896" s="45" t="s">
        <v>3180</v>
      </c>
    </row>
    <row r="1897" spans="1:24" x14ac:dyDescent="0.25">
      <c r="A1897" s="57">
        <v>220250015170</v>
      </c>
      <c r="B1897" s="58" t="s">
        <v>349</v>
      </c>
      <c r="C1897" s="59">
        <v>45782</v>
      </c>
      <c r="D1897" s="57">
        <v>22025003498</v>
      </c>
      <c r="E1897" s="58" t="s">
        <v>1462</v>
      </c>
      <c r="F1897" s="60">
        <v>2123</v>
      </c>
      <c r="G1897" s="58" t="s">
        <v>3368</v>
      </c>
      <c r="H1897" s="58" t="s">
        <v>3369</v>
      </c>
      <c r="I1897" s="61" t="s">
        <v>2901</v>
      </c>
      <c r="J1897" s="58" t="s">
        <v>356</v>
      </c>
      <c r="K1897" s="58" t="s">
        <v>356</v>
      </c>
      <c r="L1897" s="58" t="s">
        <v>357</v>
      </c>
      <c r="M1897" s="58" t="s">
        <v>458</v>
      </c>
      <c r="N1897" s="58" t="s">
        <v>429</v>
      </c>
      <c r="O1897" s="64" t="s">
        <v>2990</v>
      </c>
      <c r="P1897" s="64" t="s">
        <v>2902</v>
      </c>
      <c r="Q1897" s="45" t="s">
        <v>922</v>
      </c>
      <c r="R1897" s="32" t="s">
        <v>254</v>
      </c>
      <c r="S1897" s="45" t="s">
        <v>98</v>
      </c>
      <c r="T1897" s="42" t="str">
        <f>VLOOKUP(Tabla1[[#This Row],[AREA]],Hoja1!A:B,2,FALSE)</f>
        <v>10. Personas mayores, familia y servicios sociales</v>
      </c>
      <c r="U1897" s="45" t="s">
        <v>153</v>
      </c>
      <c r="V1897" s="42" t="str">
        <f>VLOOKUP(Tabla1[[#This Row],[PROGRAMA]],Hoja1!A:B,2,FALSE)</f>
        <v>2311. Intervención social</v>
      </c>
      <c r="W1897" s="45" t="s">
        <v>236</v>
      </c>
      <c r="X1897" s="45" t="s">
        <v>3048</v>
      </c>
    </row>
    <row r="1898" spans="1:24" x14ac:dyDescent="0.25">
      <c r="A1898" s="57">
        <v>220240028992</v>
      </c>
      <c r="B1898" s="58" t="s">
        <v>349</v>
      </c>
      <c r="C1898" s="59">
        <v>45756</v>
      </c>
      <c r="D1898" s="57">
        <v>22023003403</v>
      </c>
      <c r="E1898" s="58" t="s">
        <v>1171</v>
      </c>
      <c r="F1898" s="60">
        <v>2115.9499999999998</v>
      </c>
      <c r="G1898" s="58" t="s">
        <v>340</v>
      </c>
      <c r="H1898" s="58" t="s">
        <v>3370</v>
      </c>
      <c r="I1898" s="61" t="s">
        <v>2901</v>
      </c>
      <c r="J1898" s="58" t="s">
        <v>452</v>
      </c>
      <c r="K1898" s="58" t="s">
        <v>452</v>
      </c>
      <c r="L1898" s="58" t="s">
        <v>357</v>
      </c>
      <c r="M1898" s="58" t="s">
        <v>354</v>
      </c>
      <c r="N1898" s="58" t="s">
        <v>355</v>
      </c>
      <c r="O1898" s="64" t="s">
        <v>2942</v>
      </c>
      <c r="P1898" s="64" t="s">
        <v>2902</v>
      </c>
      <c r="Q1898" s="45">
        <v>6</v>
      </c>
      <c r="R1898" s="32" t="s">
        <v>255</v>
      </c>
      <c r="S1898" s="45" t="s">
        <v>91</v>
      </c>
      <c r="T1898" s="42" t="str">
        <f>VLOOKUP(Tabla1[[#This Row],[AREA]],Hoja1!A:B,2,FALSE)</f>
        <v>02. Urbanismo y vivienda</v>
      </c>
      <c r="U1898" s="45">
        <v>9332</v>
      </c>
      <c r="V1898" s="42" t="str">
        <f>VLOOKUP(Tabla1[[#This Row],[PROGRAMA]],Hoja1!A:B,2,FALSE)</f>
        <v>9332. Mantenimiento de edificios e instalaciones municipales</v>
      </c>
      <c r="W1898" s="45">
        <v>63</v>
      </c>
      <c r="X1898" s="45">
        <v>632</v>
      </c>
    </row>
    <row r="1899" spans="1:24" x14ac:dyDescent="0.25">
      <c r="A1899" s="57">
        <v>220250011302</v>
      </c>
      <c r="B1899" s="58" t="s">
        <v>526</v>
      </c>
      <c r="C1899" s="59">
        <v>45758</v>
      </c>
      <c r="D1899" s="57">
        <v>22025001125</v>
      </c>
      <c r="E1899" s="58" t="s">
        <v>1269</v>
      </c>
      <c r="F1899" s="60">
        <v>2110.2399999999998</v>
      </c>
      <c r="G1899" s="58" t="s">
        <v>684</v>
      </c>
      <c r="H1899" s="58" t="s">
        <v>3371</v>
      </c>
      <c r="I1899" s="61" t="s">
        <v>2907</v>
      </c>
      <c r="J1899" s="58" t="s">
        <v>356</v>
      </c>
      <c r="K1899" s="58" t="s">
        <v>356</v>
      </c>
      <c r="L1899" s="58" t="s">
        <v>367</v>
      </c>
      <c r="M1899" s="58" t="s">
        <v>354</v>
      </c>
      <c r="N1899" s="58" t="s">
        <v>355</v>
      </c>
      <c r="O1899" s="64" t="s">
        <v>2942</v>
      </c>
      <c r="P1899" s="64" t="s">
        <v>2902</v>
      </c>
      <c r="Q1899" s="45" t="s">
        <v>922</v>
      </c>
      <c r="R1899" s="32" t="s">
        <v>254</v>
      </c>
      <c r="S1899" s="45" t="s">
        <v>291</v>
      </c>
      <c r="T1899" s="42" t="str">
        <f>VLOOKUP(Tabla1[[#This Row],[AREA]],Hoja1!A:B,2,FALSE)</f>
        <v>11. Salud pública y seguridad ciudadana</v>
      </c>
      <c r="U1899" s="45" t="s">
        <v>141</v>
      </c>
      <c r="V1899" s="42" t="str">
        <f>VLOOKUP(Tabla1[[#This Row],[PROGRAMA]],Hoja1!A:B,2,FALSE)</f>
        <v>1621. Recogida de residuos</v>
      </c>
      <c r="W1899" s="45" t="s">
        <v>238</v>
      </c>
      <c r="X1899" s="45" t="s">
        <v>2919</v>
      </c>
    </row>
    <row r="1900" spans="1:24" x14ac:dyDescent="0.25">
      <c r="A1900" s="57">
        <v>220250010185</v>
      </c>
      <c r="B1900" s="58" t="s">
        <v>526</v>
      </c>
      <c r="C1900" s="59">
        <v>45755</v>
      </c>
      <c r="D1900" s="57">
        <v>22025000917</v>
      </c>
      <c r="E1900" s="58" t="s">
        <v>2293</v>
      </c>
      <c r="F1900" s="60">
        <v>2101.04</v>
      </c>
      <c r="G1900" s="58" t="s">
        <v>610</v>
      </c>
      <c r="H1900" s="58" t="s">
        <v>3372</v>
      </c>
      <c r="I1900" s="61" t="s">
        <v>2907</v>
      </c>
      <c r="J1900" s="58" t="s">
        <v>356</v>
      </c>
      <c r="K1900" s="58" t="s">
        <v>356</v>
      </c>
      <c r="L1900" s="58" t="s">
        <v>357</v>
      </c>
      <c r="M1900" s="58" t="s">
        <v>354</v>
      </c>
      <c r="N1900" s="58" t="s">
        <v>355</v>
      </c>
      <c r="O1900" s="64" t="s">
        <v>2942</v>
      </c>
      <c r="P1900" s="64" t="s">
        <v>2902</v>
      </c>
      <c r="Q1900" s="45" t="s">
        <v>922</v>
      </c>
      <c r="R1900" s="32" t="s">
        <v>254</v>
      </c>
      <c r="S1900" s="45" t="s">
        <v>291</v>
      </c>
      <c r="T1900" s="42" t="str">
        <f>VLOOKUP(Tabla1[[#This Row],[AREA]],Hoja1!A:B,2,FALSE)</f>
        <v>11. Salud pública y seguridad ciudadana</v>
      </c>
      <c r="U1900" s="45" t="s">
        <v>129</v>
      </c>
      <c r="V1900" s="42" t="str">
        <f>VLOOKUP(Tabla1[[#This Row],[PROGRAMA]],Hoja1!A:B,2,FALSE)</f>
        <v>1321. Policía municipal</v>
      </c>
      <c r="W1900" s="45" t="s">
        <v>236</v>
      </c>
      <c r="X1900" s="45" t="s">
        <v>3180</v>
      </c>
    </row>
    <row r="1901" spans="1:24" x14ac:dyDescent="0.25">
      <c r="A1901" s="57">
        <v>220250019422</v>
      </c>
      <c r="B1901" s="58" t="s">
        <v>349</v>
      </c>
      <c r="C1901" s="59">
        <v>45803</v>
      </c>
      <c r="D1901" s="57">
        <v>22025003980</v>
      </c>
      <c r="E1901" s="58" t="s">
        <v>1421</v>
      </c>
      <c r="F1901" s="60">
        <v>2098.14</v>
      </c>
      <c r="G1901" s="58" t="s">
        <v>324</v>
      </c>
      <c r="H1901" s="58" t="s">
        <v>3373</v>
      </c>
      <c r="I1901" s="61" t="s">
        <v>2901</v>
      </c>
      <c r="J1901" s="58" t="s">
        <v>356</v>
      </c>
      <c r="K1901" s="58" t="s">
        <v>356</v>
      </c>
      <c r="L1901" s="58" t="s">
        <v>367</v>
      </c>
      <c r="M1901" s="58" t="s">
        <v>458</v>
      </c>
      <c r="N1901" s="58" t="s">
        <v>429</v>
      </c>
      <c r="O1901" s="64" t="s">
        <v>2990</v>
      </c>
      <c r="P1901" s="64" t="s">
        <v>2902</v>
      </c>
      <c r="Q1901" s="45" t="s">
        <v>922</v>
      </c>
      <c r="R1901" s="32" t="s">
        <v>254</v>
      </c>
      <c r="S1901" s="45" t="s">
        <v>96</v>
      </c>
      <c r="T1901" s="42" t="str">
        <f>VLOOKUP(Tabla1[[#This Row],[AREA]],Hoja1!A:B,2,FALSE)</f>
        <v>08. Tráfico y movilidad</v>
      </c>
      <c r="U1901" s="45" t="s">
        <v>140</v>
      </c>
      <c r="V1901" s="42" t="str">
        <f>VLOOKUP(Tabla1[[#This Row],[PROGRAMA]],Hoja1!A:B,2,FALSE)</f>
        <v>1532. Pavimentación vias públicas y otros servicios urbanísticos</v>
      </c>
      <c r="W1901" s="45" t="s">
        <v>236</v>
      </c>
      <c r="X1901" s="45" t="s">
        <v>2945</v>
      </c>
    </row>
    <row r="1902" spans="1:24" x14ac:dyDescent="0.25">
      <c r="A1902" s="57">
        <v>220250011643</v>
      </c>
      <c r="B1902" s="58" t="s">
        <v>349</v>
      </c>
      <c r="C1902" s="59">
        <v>45758</v>
      </c>
      <c r="D1902" s="57">
        <v>22025003518</v>
      </c>
      <c r="E1902" s="58" t="s">
        <v>1220</v>
      </c>
      <c r="F1902" s="60">
        <v>2082.1999999999998</v>
      </c>
      <c r="G1902" s="58" t="s">
        <v>286</v>
      </c>
      <c r="H1902" s="58" t="s">
        <v>3374</v>
      </c>
      <c r="I1902" s="61" t="s">
        <v>2901</v>
      </c>
      <c r="J1902" s="58" t="s">
        <v>513</v>
      </c>
      <c r="K1902" s="58" t="s">
        <v>356</v>
      </c>
      <c r="L1902" s="58" t="s">
        <v>357</v>
      </c>
      <c r="M1902" s="58" t="s">
        <v>458</v>
      </c>
      <c r="N1902" s="58" t="s">
        <v>429</v>
      </c>
      <c r="O1902" s="64" t="s">
        <v>2990</v>
      </c>
      <c r="P1902" s="64" t="s">
        <v>2902</v>
      </c>
      <c r="Q1902" s="45" t="s">
        <v>922</v>
      </c>
      <c r="R1902" s="32" t="s">
        <v>254</v>
      </c>
      <c r="S1902" s="45" t="s">
        <v>98</v>
      </c>
      <c r="T1902" s="42" t="str">
        <f>VLOOKUP(Tabla1[[#This Row],[AREA]],Hoja1!A:B,2,FALSE)</f>
        <v>10. Personas mayores, familia y servicios sociales</v>
      </c>
      <c r="U1902" s="45" t="s">
        <v>155</v>
      </c>
      <c r="V1902" s="42" t="str">
        <f>VLOOKUP(Tabla1[[#This Row],[PROGRAMA]],Hoja1!A:B,2,FALSE)</f>
        <v>2312. Iniciativas sociales</v>
      </c>
      <c r="W1902" s="45" t="s">
        <v>238</v>
      </c>
      <c r="X1902" s="45" t="s">
        <v>2926</v>
      </c>
    </row>
    <row r="1903" spans="1:24" x14ac:dyDescent="0.25">
      <c r="A1903" s="57">
        <v>220250017617</v>
      </c>
      <c r="B1903" s="58" t="s">
        <v>526</v>
      </c>
      <c r="C1903" s="59">
        <v>45796</v>
      </c>
      <c r="D1903" s="57">
        <v>22025001124</v>
      </c>
      <c r="E1903" s="58" t="s">
        <v>1237</v>
      </c>
      <c r="F1903" s="60">
        <v>2074.64</v>
      </c>
      <c r="G1903" s="58" t="s">
        <v>566</v>
      </c>
      <c r="H1903" s="58" t="s">
        <v>3375</v>
      </c>
      <c r="I1903" s="61" t="s">
        <v>2907</v>
      </c>
      <c r="J1903" s="58" t="s">
        <v>356</v>
      </c>
      <c r="K1903" s="58" t="s">
        <v>356</v>
      </c>
      <c r="L1903" s="58" t="s">
        <v>357</v>
      </c>
      <c r="M1903" s="58" t="s">
        <v>354</v>
      </c>
      <c r="N1903" s="58" t="s">
        <v>355</v>
      </c>
      <c r="O1903" s="64" t="s">
        <v>2942</v>
      </c>
      <c r="P1903" s="64" t="s">
        <v>2902</v>
      </c>
      <c r="Q1903" s="45" t="s">
        <v>922</v>
      </c>
      <c r="R1903" s="32" t="s">
        <v>254</v>
      </c>
      <c r="S1903" s="45" t="s">
        <v>291</v>
      </c>
      <c r="T1903" s="42" t="str">
        <f>VLOOKUP(Tabla1[[#This Row],[AREA]],Hoja1!A:B,2,FALSE)</f>
        <v>11. Salud pública y seguridad ciudadana</v>
      </c>
      <c r="U1903" s="45" t="s">
        <v>141</v>
      </c>
      <c r="V1903" s="42" t="str">
        <f>VLOOKUP(Tabla1[[#This Row],[PROGRAMA]],Hoja1!A:B,2,FALSE)</f>
        <v>1621. Recogida de residuos</v>
      </c>
      <c r="W1903" s="45" t="s">
        <v>236</v>
      </c>
      <c r="X1903" s="45" t="s">
        <v>3180</v>
      </c>
    </row>
    <row r="1904" spans="1:24" x14ac:dyDescent="0.25">
      <c r="A1904" s="57">
        <v>220250017627</v>
      </c>
      <c r="B1904" s="58" t="s">
        <v>526</v>
      </c>
      <c r="C1904" s="59">
        <v>45796</v>
      </c>
      <c r="D1904" s="57">
        <v>22025001124</v>
      </c>
      <c r="E1904" s="58" t="s">
        <v>1237</v>
      </c>
      <c r="F1904" s="60">
        <v>2066.3200000000002</v>
      </c>
      <c r="G1904" s="58" t="s">
        <v>3376</v>
      </c>
      <c r="H1904" s="58" t="s">
        <v>3377</v>
      </c>
      <c r="I1904" s="61" t="s">
        <v>2907</v>
      </c>
      <c r="J1904" s="58" t="s">
        <v>356</v>
      </c>
      <c r="K1904" s="58" t="s">
        <v>356</v>
      </c>
      <c r="L1904" s="58" t="s">
        <v>367</v>
      </c>
      <c r="M1904" s="58" t="s">
        <v>354</v>
      </c>
      <c r="N1904" s="58" t="s">
        <v>355</v>
      </c>
      <c r="O1904" s="64" t="s">
        <v>2942</v>
      </c>
      <c r="P1904" s="64" t="s">
        <v>2902</v>
      </c>
      <c r="Q1904" s="45" t="s">
        <v>922</v>
      </c>
      <c r="R1904" s="32" t="s">
        <v>254</v>
      </c>
      <c r="S1904" s="45" t="s">
        <v>291</v>
      </c>
      <c r="T1904" s="42" t="str">
        <f>VLOOKUP(Tabla1[[#This Row],[AREA]],Hoja1!A:B,2,FALSE)</f>
        <v>11. Salud pública y seguridad ciudadana</v>
      </c>
      <c r="U1904" s="45" t="s">
        <v>141</v>
      </c>
      <c r="V1904" s="42" t="str">
        <f>VLOOKUP(Tabla1[[#This Row],[PROGRAMA]],Hoja1!A:B,2,FALSE)</f>
        <v>1621. Recogida de residuos</v>
      </c>
      <c r="W1904" s="45" t="s">
        <v>236</v>
      </c>
      <c r="X1904" s="45" t="s">
        <v>3180</v>
      </c>
    </row>
    <row r="1905" spans="1:24" x14ac:dyDescent="0.25">
      <c r="A1905" s="57">
        <v>220250017670</v>
      </c>
      <c r="B1905" s="58" t="s">
        <v>526</v>
      </c>
      <c r="C1905" s="59">
        <v>45796</v>
      </c>
      <c r="D1905" s="57">
        <v>22025001124</v>
      </c>
      <c r="E1905" s="58" t="s">
        <v>1237</v>
      </c>
      <c r="F1905" s="60">
        <v>2066.3200000000002</v>
      </c>
      <c r="G1905" s="58" t="s">
        <v>3376</v>
      </c>
      <c r="H1905" s="58" t="s">
        <v>3378</v>
      </c>
      <c r="I1905" s="61" t="s">
        <v>2907</v>
      </c>
      <c r="J1905" s="58" t="s">
        <v>356</v>
      </c>
      <c r="K1905" s="58" t="s">
        <v>356</v>
      </c>
      <c r="L1905" s="58" t="s">
        <v>367</v>
      </c>
      <c r="M1905" s="58" t="s">
        <v>354</v>
      </c>
      <c r="N1905" s="58" t="s">
        <v>355</v>
      </c>
      <c r="O1905" s="64" t="s">
        <v>2942</v>
      </c>
      <c r="P1905" s="64" t="s">
        <v>2902</v>
      </c>
      <c r="Q1905" s="45" t="s">
        <v>922</v>
      </c>
      <c r="R1905" s="32" t="s">
        <v>254</v>
      </c>
      <c r="S1905" s="45" t="s">
        <v>291</v>
      </c>
      <c r="T1905" s="42" t="str">
        <f>VLOOKUP(Tabla1[[#This Row],[AREA]],Hoja1!A:B,2,FALSE)</f>
        <v>11. Salud pública y seguridad ciudadana</v>
      </c>
      <c r="U1905" s="45" t="s">
        <v>141</v>
      </c>
      <c r="V1905" s="42" t="str">
        <f>VLOOKUP(Tabla1[[#This Row],[PROGRAMA]],Hoja1!A:B,2,FALSE)</f>
        <v>1621. Recogida de residuos</v>
      </c>
      <c r="W1905" s="45" t="s">
        <v>236</v>
      </c>
      <c r="X1905" s="45" t="s">
        <v>3180</v>
      </c>
    </row>
    <row r="1906" spans="1:24" x14ac:dyDescent="0.25">
      <c r="A1906" s="57">
        <v>220250018153</v>
      </c>
      <c r="B1906" s="58" t="s">
        <v>349</v>
      </c>
      <c r="C1906" s="59">
        <v>45798</v>
      </c>
      <c r="D1906" s="57">
        <v>22025003849</v>
      </c>
      <c r="E1906" s="58" t="s">
        <v>1426</v>
      </c>
      <c r="F1906" s="60">
        <v>2062.5700000000002</v>
      </c>
      <c r="G1906" s="58" t="s">
        <v>463</v>
      </c>
      <c r="H1906" s="58" t="s">
        <v>3379</v>
      </c>
      <c r="I1906" s="61" t="s">
        <v>2901</v>
      </c>
      <c r="J1906" s="58" t="s">
        <v>356</v>
      </c>
      <c r="K1906" s="58" t="s">
        <v>356</v>
      </c>
      <c r="L1906" s="58" t="s">
        <v>357</v>
      </c>
      <c r="M1906" s="58" t="s">
        <v>458</v>
      </c>
      <c r="N1906" s="58" t="s">
        <v>429</v>
      </c>
      <c r="O1906" s="64" t="s">
        <v>2990</v>
      </c>
      <c r="P1906" s="64" t="s">
        <v>2902</v>
      </c>
      <c r="Q1906" s="45" t="s">
        <v>922</v>
      </c>
      <c r="R1906" s="32" t="s">
        <v>254</v>
      </c>
      <c r="S1906" s="45" t="s">
        <v>89</v>
      </c>
      <c r="T1906" s="42" t="str">
        <f>VLOOKUP(Tabla1[[#This Row],[AREA]],Hoja1!A:B,2,FALSE)</f>
        <v>01. Alcaldía</v>
      </c>
      <c r="U1906" s="45" t="s">
        <v>208</v>
      </c>
      <c r="V1906" s="42" t="str">
        <f>VLOOKUP(Tabla1[[#This Row],[PROGRAMA]],Hoja1!A:B,2,FALSE)</f>
        <v>9203. Unidad de régimen interior</v>
      </c>
      <c r="W1906" s="45" t="s">
        <v>234</v>
      </c>
      <c r="X1906" s="45" t="s">
        <v>3098</v>
      </c>
    </row>
    <row r="1907" spans="1:24" x14ac:dyDescent="0.25">
      <c r="A1907" s="57">
        <v>220250010254</v>
      </c>
      <c r="B1907" s="58" t="s">
        <v>526</v>
      </c>
      <c r="C1907" s="59">
        <v>45755</v>
      </c>
      <c r="D1907" s="57">
        <v>22025001131</v>
      </c>
      <c r="E1907" s="58" t="s">
        <v>2045</v>
      </c>
      <c r="F1907" s="60">
        <v>2052.77</v>
      </c>
      <c r="G1907" s="58" t="s">
        <v>76</v>
      </c>
      <c r="H1907" s="58" t="s">
        <v>3380</v>
      </c>
      <c r="I1907" s="61" t="s">
        <v>2907</v>
      </c>
      <c r="J1907" s="58" t="s">
        <v>356</v>
      </c>
      <c r="K1907" s="58" t="s">
        <v>356</v>
      </c>
      <c r="L1907" s="58" t="s">
        <v>367</v>
      </c>
      <c r="M1907" s="58" t="s">
        <v>354</v>
      </c>
      <c r="N1907" s="58" t="s">
        <v>355</v>
      </c>
      <c r="O1907" s="64" t="s">
        <v>2942</v>
      </c>
      <c r="P1907" s="64" t="s">
        <v>2902</v>
      </c>
      <c r="Q1907" s="45" t="s">
        <v>922</v>
      </c>
      <c r="R1907" s="32" t="s">
        <v>254</v>
      </c>
      <c r="S1907" s="45" t="s">
        <v>291</v>
      </c>
      <c r="T1907" s="42" t="str">
        <f>VLOOKUP(Tabla1[[#This Row],[AREA]],Hoja1!A:B,2,FALSE)</f>
        <v>11. Salud pública y seguridad ciudadana</v>
      </c>
      <c r="U1907" s="45" t="s">
        <v>144</v>
      </c>
      <c r="V1907" s="42" t="str">
        <f>VLOOKUP(Tabla1[[#This Row],[PROGRAMA]],Hoja1!A:B,2,FALSE)</f>
        <v>1631. Limpieza viaria</v>
      </c>
      <c r="W1907" s="45" t="s">
        <v>238</v>
      </c>
      <c r="X1907" s="45" t="s">
        <v>3381</v>
      </c>
    </row>
    <row r="1908" spans="1:24" x14ac:dyDescent="0.25">
      <c r="A1908" s="57">
        <v>220250011372</v>
      </c>
      <c r="B1908" s="58" t="s">
        <v>526</v>
      </c>
      <c r="C1908" s="59">
        <v>45758</v>
      </c>
      <c r="D1908" s="57">
        <v>22025001132</v>
      </c>
      <c r="E1908" s="58" t="s">
        <v>1599</v>
      </c>
      <c r="F1908" s="60">
        <v>2052.77</v>
      </c>
      <c r="G1908" s="58" t="s">
        <v>76</v>
      </c>
      <c r="H1908" s="58" t="s">
        <v>3380</v>
      </c>
      <c r="I1908" s="61" t="s">
        <v>2907</v>
      </c>
      <c r="J1908" s="58" t="s">
        <v>356</v>
      </c>
      <c r="K1908" s="58" t="s">
        <v>356</v>
      </c>
      <c r="L1908" s="58" t="s">
        <v>367</v>
      </c>
      <c r="M1908" s="58" t="s">
        <v>354</v>
      </c>
      <c r="N1908" s="58" t="s">
        <v>355</v>
      </c>
      <c r="O1908" s="64" t="s">
        <v>2942</v>
      </c>
      <c r="P1908" s="64" t="s">
        <v>2902</v>
      </c>
      <c r="Q1908" s="45" t="s">
        <v>922</v>
      </c>
      <c r="R1908" s="32" t="s">
        <v>254</v>
      </c>
      <c r="S1908" s="45" t="s">
        <v>291</v>
      </c>
      <c r="T1908" s="42" t="str">
        <f>VLOOKUP(Tabla1[[#This Row],[AREA]],Hoja1!A:B,2,FALSE)</f>
        <v>11. Salud pública y seguridad ciudadana</v>
      </c>
      <c r="U1908" s="45" t="s">
        <v>144</v>
      </c>
      <c r="V1908" s="42" t="str">
        <f>VLOOKUP(Tabla1[[#This Row],[PROGRAMA]],Hoja1!A:B,2,FALSE)</f>
        <v>1631. Limpieza viaria</v>
      </c>
      <c r="W1908" s="45" t="s">
        <v>238</v>
      </c>
      <c r="X1908" s="45" t="s">
        <v>3118</v>
      </c>
    </row>
    <row r="1909" spans="1:24" x14ac:dyDescent="0.25">
      <c r="A1909" s="57">
        <v>220250011784</v>
      </c>
      <c r="B1909" s="58" t="s">
        <v>349</v>
      </c>
      <c r="C1909" s="59">
        <v>45761</v>
      </c>
      <c r="D1909" s="57">
        <v>22025002843</v>
      </c>
      <c r="E1909" s="58" t="s">
        <v>1747</v>
      </c>
      <c r="F1909" s="60">
        <v>2051.7800000000002</v>
      </c>
      <c r="G1909" s="58" t="s">
        <v>3382</v>
      </c>
      <c r="H1909" s="58" t="s">
        <v>3383</v>
      </c>
      <c r="I1909" s="61" t="s">
        <v>2901</v>
      </c>
      <c r="J1909" s="58" t="s">
        <v>427</v>
      </c>
      <c r="K1909" s="58" t="s">
        <v>3384</v>
      </c>
      <c r="L1909" s="58" t="s">
        <v>367</v>
      </c>
      <c r="M1909" s="58" t="s">
        <v>458</v>
      </c>
      <c r="N1909" s="58" t="s">
        <v>429</v>
      </c>
      <c r="O1909" s="64" t="s">
        <v>2990</v>
      </c>
      <c r="P1909" s="64" t="s">
        <v>2902</v>
      </c>
      <c r="Q1909" s="45" t="s">
        <v>922</v>
      </c>
      <c r="R1909" s="32" t="s">
        <v>254</v>
      </c>
      <c r="S1909" s="45" t="s">
        <v>95</v>
      </c>
      <c r="T1909" s="42" t="str">
        <f>VLOOKUP(Tabla1[[#This Row],[AREA]],Hoja1!A:B,2,FALSE)</f>
        <v>07. Medio ambiente</v>
      </c>
      <c r="U1909" s="45" t="s">
        <v>151</v>
      </c>
      <c r="V1909" s="42" t="str">
        <f>VLOOKUP(Tabla1[[#This Row],[PROGRAMA]],Hoja1!A:B,2,FALSE)</f>
        <v>1721. Protección del medio ambiente</v>
      </c>
      <c r="W1909" s="45" t="s">
        <v>238</v>
      </c>
      <c r="X1909" s="45" t="s">
        <v>3218</v>
      </c>
    </row>
    <row r="1910" spans="1:24" x14ac:dyDescent="0.25">
      <c r="A1910" s="57">
        <v>220250015386</v>
      </c>
      <c r="B1910" s="58" t="s">
        <v>526</v>
      </c>
      <c r="C1910" s="59">
        <v>45783</v>
      </c>
      <c r="D1910" s="57">
        <v>22025001496</v>
      </c>
      <c r="E1910" s="58" t="s">
        <v>3385</v>
      </c>
      <c r="F1910" s="60">
        <v>2048.35</v>
      </c>
      <c r="G1910" s="58" t="s">
        <v>506</v>
      </c>
      <c r="H1910" s="58" t="s">
        <v>3386</v>
      </c>
      <c r="I1910" s="61" t="s">
        <v>2907</v>
      </c>
      <c r="J1910" s="58" t="s">
        <v>356</v>
      </c>
      <c r="K1910" s="58" t="s">
        <v>356</v>
      </c>
      <c r="L1910" s="58" t="s">
        <v>367</v>
      </c>
      <c r="M1910" s="58" t="s">
        <v>354</v>
      </c>
      <c r="N1910" s="58" t="s">
        <v>355</v>
      </c>
      <c r="O1910" s="64" t="s">
        <v>2942</v>
      </c>
      <c r="P1910" s="64" t="s">
        <v>2902</v>
      </c>
      <c r="Q1910" s="45" t="s">
        <v>922</v>
      </c>
      <c r="R1910" s="32" t="s">
        <v>254</v>
      </c>
      <c r="S1910" s="45" t="s">
        <v>290</v>
      </c>
      <c r="T1910" s="42" t="str">
        <f>VLOOKUP(Tabla1[[#This Row],[AREA]],Hoja1!A:B,2,FALSE)</f>
        <v>05. Comercio, mercados y consumo</v>
      </c>
      <c r="U1910" s="45" t="s">
        <v>197</v>
      </c>
      <c r="V1910" s="42" t="str">
        <f>VLOOKUP(Tabla1[[#This Row],[PROGRAMA]],Hoja1!A:B,2,FALSE)</f>
        <v>4312. Mercados</v>
      </c>
      <c r="W1910" s="45" t="s">
        <v>238</v>
      </c>
      <c r="X1910" s="45" t="s">
        <v>3118</v>
      </c>
    </row>
    <row r="1911" spans="1:24" x14ac:dyDescent="0.25">
      <c r="A1911" s="57">
        <v>220250018756</v>
      </c>
      <c r="B1911" s="58" t="s">
        <v>349</v>
      </c>
      <c r="C1911" s="59">
        <v>45800</v>
      </c>
      <c r="D1911" s="57">
        <v>22025003406</v>
      </c>
      <c r="E1911" s="58" t="s">
        <v>1612</v>
      </c>
      <c r="F1911" s="60">
        <v>2000</v>
      </c>
      <c r="G1911" s="58" t="s">
        <v>572</v>
      </c>
      <c r="H1911" s="58" t="s">
        <v>3387</v>
      </c>
      <c r="I1911" s="61" t="s">
        <v>2901</v>
      </c>
      <c r="J1911" s="58" t="s">
        <v>356</v>
      </c>
      <c r="K1911" s="58" t="s">
        <v>356</v>
      </c>
      <c r="L1911" s="58" t="s">
        <v>367</v>
      </c>
      <c r="M1911" s="58" t="s">
        <v>458</v>
      </c>
      <c r="N1911" s="58" t="s">
        <v>429</v>
      </c>
      <c r="O1911" s="64" t="s">
        <v>2990</v>
      </c>
      <c r="P1911" s="64" t="s">
        <v>2902</v>
      </c>
      <c r="Q1911" s="45" t="s">
        <v>922</v>
      </c>
      <c r="R1911" s="32" t="s">
        <v>254</v>
      </c>
      <c r="S1911" s="45" t="s">
        <v>95</v>
      </c>
      <c r="T1911" s="42" t="str">
        <f>VLOOKUP(Tabla1[[#This Row],[AREA]],Hoja1!A:B,2,FALSE)</f>
        <v>07. Medio ambiente</v>
      </c>
      <c r="U1911" s="45" t="s">
        <v>149</v>
      </c>
      <c r="V1911" s="42" t="str">
        <f>VLOOKUP(Tabla1[[#This Row],[PROGRAMA]],Hoja1!A:B,2,FALSE)</f>
        <v>1711. Parques y jardines</v>
      </c>
      <c r="W1911" s="45" t="s">
        <v>236</v>
      </c>
      <c r="X1911" s="45" t="s">
        <v>2945</v>
      </c>
    </row>
    <row r="1912" spans="1:24" x14ac:dyDescent="0.25">
      <c r="A1912" s="57">
        <v>220250008644</v>
      </c>
      <c r="B1912" s="58" t="s">
        <v>349</v>
      </c>
      <c r="C1912" s="59">
        <v>45748</v>
      </c>
      <c r="D1912" s="57">
        <v>22025002499</v>
      </c>
      <c r="E1912" s="58" t="s">
        <v>3388</v>
      </c>
      <c r="F1912" s="60">
        <v>2000</v>
      </c>
      <c r="G1912" s="58" t="s">
        <v>3389</v>
      </c>
      <c r="H1912" s="58" t="s">
        <v>3390</v>
      </c>
      <c r="I1912" s="61" t="s">
        <v>2901</v>
      </c>
      <c r="J1912" s="58" t="s">
        <v>356</v>
      </c>
      <c r="K1912" s="58" t="s">
        <v>356</v>
      </c>
      <c r="L1912" s="58" t="s">
        <v>367</v>
      </c>
      <c r="M1912" s="58" t="s">
        <v>458</v>
      </c>
      <c r="N1912" s="58" t="s">
        <v>429</v>
      </c>
      <c r="O1912" s="64" t="s">
        <v>2990</v>
      </c>
      <c r="P1912" s="64" t="s">
        <v>2902</v>
      </c>
      <c r="Q1912" s="45" t="s">
        <v>922</v>
      </c>
      <c r="R1912" s="32" t="s">
        <v>254</v>
      </c>
      <c r="S1912" s="45" t="s">
        <v>291</v>
      </c>
      <c r="T1912" s="42" t="str">
        <f>VLOOKUP(Tabla1[[#This Row],[AREA]],Hoja1!A:B,2,FALSE)</f>
        <v>11. Salud pública y seguridad ciudadana</v>
      </c>
      <c r="U1912" s="45" t="s">
        <v>164</v>
      </c>
      <c r="V1912" s="42" t="str">
        <f>VLOOKUP(Tabla1[[#This Row],[PROGRAMA]],Hoja1!A:B,2,FALSE)</f>
        <v>3111. Protección de la salubridad pública</v>
      </c>
      <c r="W1912" s="45" t="s">
        <v>238</v>
      </c>
      <c r="X1912" s="45" t="s">
        <v>3381</v>
      </c>
    </row>
    <row r="1913" spans="1:24" x14ac:dyDescent="0.25">
      <c r="A1913" s="57">
        <v>220250020459</v>
      </c>
      <c r="B1913" s="58" t="s">
        <v>526</v>
      </c>
      <c r="C1913" s="59">
        <v>45806</v>
      </c>
      <c r="D1913" s="57">
        <v>22025001079</v>
      </c>
      <c r="E1913" s="58" t="s">
        <v>1303</v>
      </c>
      <c r="F1913" s="60">
        <v>1998.88</v>
      </c>
      <c r="G1913" s="58" t="s">
        <v>573</v>
      </c>
      <c r="H1913" s="58" t="s">
        <v>3391</v>
      </c>
      <c r="I1913" s="61" t="s">
        <v>2907</v>
      </c>
      <c r="J1913" s="58" t="s">
        <v>356</v>
      </c>
      <c r="K1913" s="58" t="s">
        <v>356</v>
      </c>
      <c r="L1913" s="58" t="s">
        <v>367</v>
      </c>
      <c r="M1913" s="58" t="s">
        <v>354</v>
      </c>
      <c r="N1913" s="58" t="s">
        <v>355</v>
      </c>
      <c r="O1913" s="64" t="s">
        <v>2942</v>
      </c>
      <c r="P1913" s="64" t="s">
        <v>2902</v>
      </c>
      <c r="Q1913" s="45" t="s">
        <v>922</v>
      </c>
      <c r="R1913" s="32" t="s">
        <v>254</v>
      </c>
      <c r="S1913" s="45" t="s">
        <v>94</v>
      </c>
      <c r="T1913" s="42" t="str">
        <f>VLOOKUP(Tabla1[[#This Row],[AREA]],Hoja1!A:B,2,FALSE)</f>
        <v>06. Educación y cultura</v>
      </c>
      <c r="U1913" s="45" t="s">
        <v>170</v>
      </c>
      <c r="V1913" s="42" t="str">
        <f>VLOOKUP(Tabla1[[#This Row],[PROGRAMA]],Hoja1!A:B,2,FALSE)</f>
        <v>3232. Conservación y mantenimiento centros educación infantil y primaria</v>
      </c>
      <c r="W1913" s="45" t="s">
        <v>236</v>
      </c>
      <c r="X1913" s="45" t="s">
        <v>3048</v>
      </c>
    </row>
    <row r="1914" spans="1:24" x14ac:dyDescent="0.25">
      <c r="A1914" s="57">
        <v>220250012061</v>
      </c>
      <c r="B1914" s="58" t="s">
        <v>349</v>
      </c>
      <c r="C1914" s="59">
        <v>45762</v>
      </c>
      <c r="D1914" s="57">
        <v>22025003380</v>
      </c>
      <c r="E1914" s="58" t="s">
        <v>1498</v>
      </c>
      <c r="F1914" s="60">
        <v>1936</v>
      </c>
      <c r="G1914" s="58" t="s">
        <v>72</v>
      </c>
      <c r="H1914" s="58" t="s">
        <v>3392</v>
      </c>
      <c r="I1914" s="61" t="s">
        <v>2901</v>
      </c>
      <c r="J1914" s="58" t="s">
        <v>356</v>
      </c>
      <c r="K1914" s="58" t="s">
        <v>356</v>
      </c>
      <c r="L1914" s="58" t="s">
        <v>367</v>
      </c>
      <c r="M1914" s="58" t="s">
        <v>458</v>
      </c>
      <c r="N1914" s="58" t="s">
        <v>429</v>
      </c>
      <c r="O1914" s="64" t="s">
        <v>2990</v>
      </c>
      <c r="P1914" s="64" t="s">
        <v>2902</v>
      </c>
      <c r="Q1914" s="45" t="s">
        <v>922</v>
      </c>
      <c r="R1914" s="32" t="s">
        <v>254</v>
      </c>
      <c r="S1914" s="45" t="s">
        <v>291</v>
      </c>
      <c r="T1914" s="42" t="str">
        <f>VLOOKUP(Tabla1[[#This Row],[AREA]],Hoja1!A:B,2,FALSE)</f>
        <v>11. Salud pública y seguridad ciudadana</v>
      </c>
      <c r="U1914" s="45" t="s">
        <v>141</v>
      </c>
      <c r="V1914" s="42" t="str">
        <f>VLOOKUP(Tabla1[[#This Row],[PROGRAMA]],Hoja1!A:B,2,FALSE)</f>
        <v>1621. Recogida de residuos</v>
      </c>
      <c r="W1914" s="45" t="s">
        <v>238</v>
      </c>
      <c r="X1914" s="45" t="s">
        <v>3118</v>
      </c>
    </row>
    <row r="1915" spans="1:24" x14ac:dyDescent="0.25">
      <c r="A1915" s="57">
        <v>220250017143</v>
      </c>
      <c r="B1915" s="58" t="s">
        <v>349</v>
      </c>
      <c r="C1915" s="59">
        <v>45791</v>
      </c>
      <c r="D1915" s="57">
        <v>22025003690</v>
      </c>
      <c r="E1915" s="58" t="s">
        <v>1841</v>
      </c>
      <c r="F1915" s="60">
        <v>1924.05</v>
      </c>
      <c r="G1915" s="58" t="s">
        <v>340</v>
      </c>
      <c r="H1915" s="58" t="s">
        <v>3393</v>
      </c>
      <c r="I1915" s="61" t="s">
        <v>2901</v>
      </c>
      <c r="J1915" s="58" t="s">
        <v>452</v>
      </c>
      <c r="K1915" s="58" t="s">
        <v>452</v>
      </c>
      <c r="L1915" s="58" t="s">
        <v>357</v>
      </c>
      <c r="M1915" s="58" t="s">
        <v>354</v>
      </c>
      <c r="N1915" s="58" t="s">
        <v>355</v>
      </c>
      <c r="O1915" s="64" t="s">
        <v>2942</v>
      </c>
      <c r="P1915" s="64" t="s">
        <v>2902</v>
      </c>
      <c r="Q1915" s="45">
        <v>6</v>
      </c>
      <c r="R1915" s="32" t="s">
        <v>255</v>
      </c>
      <c r="S1915" s="45" t="s">
        <v>96</v>
      </c>
      <c r="T1915" s="42" t="str">
        <f>VLOOKUP(Tabla1[[#This Row],[AREA]],Hoja1!A:B,2,FALSE)</f>
        <v>08. Tráfico y movilidad</v>
      </c>
      <c r="U1915" s="45">
        <v>1532</v>
      </c>
      <c r="V1915" s="42" t="str">
        <f>VLOOKUP(Tabla1[[#This Row],[PROGRAMA]],Hoja1!A:B,2,FALSE)</f>
        <v>1532. Pavimentación vias públicas y otros servicios urbanísticos</v>
      </c>
      <c r="W1915" s="45">
        <v>60</v>
      </c>
      <c r="X1915" s="45">
        <v>609</v>
      </c>
    </row>
    <row r="1916" spans="1:24" x14ac:dyDescent="0.25">
      <c r="A1916" s="57">
        <v>220250014237</v>
      </c>
      <c r="B1916" s="58" t="s">
        <v>349</v>
      </c>
      <c r="C1916" s="59">
        <v>45772</v>
      </c>
      <c r="D1916" s="57">
        <v>22025001319</v>
      </c>
      <c r="E1916" s="58" t="s">
        <v>3329</v>
      </c>
      <c r="F1916" s="60">
        <v>1923.08</v>
      </c>
      <c r="G1916" s="58" t="s">
        <v>3330</v>
      </c>
      <c r="H1916" s="58" t="s">
        <v>3331</v>
      </c>
      <c r="I1916" s="61" t="s">
        <v>2901</v>
      </c>
      <c r="J1916" s="58" t="s">
        <v>356</v>
      </c>
      <c r="K1916" s="58" t="s">
        <v>356</v>
      </c>
      <c r="L1916" s="58" t="s">
        <v>367</v>
      </c>
      <c r="M1916" s="58" t="s">
        <v>458</v>
      </c>
      <c r="N1916" s="58" t="s">
        <v>429</v>
      </c>
      <c r="O1916" s="64" t="s">
        <v>2990</v>
      </c>
      <c r="P1916" s="64" t="s">
        <v>2902</v>
      </c>
      <c r="Q1916" s="45" t="s">
        <v>922</v>
      </c>
      <c r="R1916" s="32" t="s">
        <v>254</v>
      </c>
      <c r="S1916" s="45" t="s">
        <v>98</v>
      </c>
      <c r="T1916" s="42" t="str">
        <f>VLOOKUP(Tabla1[[#This Row],[AREA]],Hoja1!A:B,2,FALSE)</f>
        <v>10. Personas mayores, familia y servicios sociales</v>
      </c>
      <c r="U1916" s="45" t="s">
        <v>162</v>
      </c>
      <c r="V1916" s="42" t="str">
        <f>VLOOKUP(Tabla1[[#This Row],[PROGRAMA]],Hoja1!A:B,2,FALSE)</f>
        <v>2412. Formación para el empleo</v>
      </c>
      <c r="W1916" s="45" t="s">
        <v>238</v>
      </c>
      <c r="X1916" s="45" t="s">
        <v>3118</v>
      </c>
    </row>
    <row r="1917" spans="1:24" x14ac:dyDescent="0.25">
      <c r="A1917" s="57">
        <v>220250017690</v>
      </c>
      <c r="B1917" s="58" t="s">
        <v>526</v>
      </c>
      <c r="C1917" s="59">
        <v>45796</v>
      </c>
      <c r="D1917" s="57">
        <v>22025001128</v>
      </c>
      <c r="E1917" s="58" t="s">
        <v>1498</v>
      </c>
      <c r="F1917" s="60">
        <v>1918.14</v>
      </c>
      <c r="G1917" s="58" t="s">
        <v>76</v>
      </c>
      <c r="H1917" s="58" t="s">
        <v>3394</v>
      </c>
      <c r="I1917" s="61" t="s">
        <v>2907</v>
      </c>
      <c r="J1917" s="58" t="s">
        <v>356</v>
      </c>
      <c r="K1917" s="58" t="s">
        <v>356</v>
      </c>
      <c r="L1917" s="58" t="s">
        <v>367</v>
      </c>
      <c r="M1917" s="58" t="s">
        <v>354</v>
      </c>
      <c r="N1917" s="58" t="s">
        <v>355</v>
      </c>
      <c r="O1917" s="64" t="s">
        <v>2942</v>
      </c>
      <c r="P1917" s="64" t="s">
        <v>2902</v>
      </c>
      <c r="Q1917" s="45" t="s">
        <v>922</v>
      </c>
      <c r="R1917" s="32" t="s">
        <v>254</v>
      </c>
      <c r="S1917" s="45" t="s">
        <v>291</v>
      </c>
      <c r="T1917" s="42" t="str">
        <f>VLOOKUP(Tabla1[[#This Row],[AREA]],Hoja1!A:B,2,FALSE)</f>
        <v>11. Salud pública y seguridad ciudadana</v>
      </c>
      <c r="U1917" s="45" t="s">
        <v>141</v>
      </c>
      <c r="V1917" s="42" t="str">
        <f>VLOOKUP(Tabla1[[#This Row],[PROGRAMA]],Hoja1!A:B,2,FALSE)</f>
        <v>1621. Recogida de residuos</v>
      </c>
      <c r="W1917" s="45" t="s">
        <v>238</v>
      </c>
      <c r="X1917" s="45" t="s">
        <v>3118</v>
      </c>
    </row>
    <row r="1918" spans="1:24" x14ac:dyDescent="0.25">
      <c r="A1918" s="57">
        <v>220250011390</v>
      </c>
      <c r="B1918" s="58" t="s">
        <v>526</v>
      </c>
      <c r="C1918" s="59">
        <v>45758</v>
      </c>
      <c r="D1918" s="57">
        <v>22025001129</v>
      </c>
      <c r="E1918" s="58" t="s">
        <v>1973</v>
      </c>
      <c r="F1918" s="60">
        <v>1911.11</v>
      </c>
      <c r="G1918" s="58" t="s">
        <v>688</v>
      </c>
      <c r="H1918" s="58" t="s">
        <v>3395</v>
      </c>
      <c r="I1918" s="61" t="s">
        <v>2907</v>
      </c>
      <c r="J1918" s="58" t="s">
        <v>352</v>
      </c>
      <c r="K1918" s="58" t="s">
        <v>352</v>
      </c>
      <c r="L1918" s="58" t="s">
        <v>367</v>
      </c>
      <c r="M1918" s="58" t="s">
        <v>354</v>
      </c>
      <c r="N1918" s="58" t="s">
        <v>355</v>
      </c>
      <c r="O1918" s="64" t="s">
        <v>2942</v>
      </c>
      <c r="P1918" s="64" t="s">
        <v>2902</v>
      </c>
      <c r="Q1918" s="45" t="s">
        <v>922</v>
      </c>
      <c r="R1918" s="32" t="s">
        <v>254</v>
      </c>
      <c r="S1918" s="45" t="s">
        <v>291</v>
      </c>
      <c r="T1918" s="42" t="str">
        <f>VLOOKUP(Tabla1[[#This Row],[AREA]],Hoja1!A:B,2,FALSE)</f>
        <v>11. Salud pública y seguridad ciudadana</v>
      </c>
      <c r="U1918" s="45" t="s">
        <v>144</v>
      </c>
      <c r="V1918" s="42" t="str">
        <f>VLOOKUP(Tabla1[[#This Row],[PROGRAMA]],Hoja1!A:B,2,FALSE)</f>
        <v>1631. Limpieza viaria</v>
      </c>
      <c r="W1918" s="45" t="s">
        <v>236</v>
      </c>
      <c r="X1918" s="45" t="s">
        <v>3180</v>
      </c>
    </row>
    <row r="1919" spans="1:24" x14ac:dyDescent="0.25">
      <c r="A1919" s="57">
        <v>220250017718</v>
      </c>
      <c r="B1919" s="58" t="s">
        <v>526</v>
      </c>
      <c r="C1919" s="59">
        <v>45796</v>
      </c>
      <c r="D1919" s="57">
        <v>22025001122</v>
      </c>
      <c r="E1919" s="58" t="s">
        <v>1237</v>
      </c>
      <c r="F1919" s="60">
        <v>1882.25</v>
      </c>
      <c r="G1919" s="58" t="s">
        <v>566</v>
      </c>
      <c r="H1919" s="58" t="s">
        <v>3396</v>
      </c>
      <c r="I1919" s="61" t="s">
        <v>2907</v>
      </c>
      <c r="J1919" s="58" t="s">
        <v>356</v>
      </c>
      <c r="K1919" s="58" t="s">
        <v>356</v>
      </c>
      <c r="L1919" s="58" t="s">
        <v>357</v>
      </c>
      <c r="M1919" s="58" t="s">
        <v>354</v>
      </c>
      <c r="N1919" s="58" t="s">
        <v>355</v>
      </c>
      <c r="O1919" s="64" t="s">
        <v>2942</v>
      </c>
      <c r="P1919" s="64" t="s">
        <v>2902</v>
      </c>
      <c r="Q1919" s="45" t="s">
        <v>922</v>
      </c>
      <c r="R1919" s="32" t="s">
        <v>254</v>
      </c>
      <c r="S1919" s="45" t="s">
        <v>291</v>
      </c>
      <c r="T1919" s="42" t="str">
        <f>VLOOKUP(Tabla1[[#This Row],[AREA]],Hoja1!A:B,2,FALSE)</f>
        <v>11. Salud pública y seguridad ciudadana</v>
      </c>
      <c r="U1919" s="45" t="s">
        <v>141</v>
      </c>
      <c r="V1919" s="42" t="str">
        <f>VLOOKUP(Tabla1[[#This Row],[PROGRAMA]],Hoja1!A:B,2,FALSE)</f>
        <v>1621. Recogida de residuos</v>
      </c>
      <c r="W1919" s="45" t="s">
        <v>236</v>
      </c>
      <c r="X1919" s="45" t="s">
        <v>3180</v>
      </c>
    </row>
    <row r="1920" spans="1:24" x14ac:dyDescent="0.25">
      <c r="A1920" s="57">
        <v>220250011472</v>
      </c>
      <c r="B1920" s="58" t="s">
        <v>349</v>
      </c>
      <c r="C1920" s="59">
        <v>45758</v>
      </c>
      <c r="D1920" s="57">
        <v>22025002742</v>
      </c>
      <c r="E1920" s="58" t="s">
        <v>1902</v>
      </c>
      <c r="F1920" s="60">
        <v>1878</v>
      </c>
      <c r="G1920" s="58" t="s">
        <v>533</v>
      </c>
      <c r="H1920" s="58" t="s">
        <v>3313</v>
      </c>
      <c r="I1920" s="61" t="s">
        <v>2901</v>
      </c>
      <c r="J1920" s="58" t="s">
        <v>356</v>
      </c>
      <c r="K1920" s="58" t="s">
        <v>356</v>
      </c>
      <c r="L1920" s="58" t="s">
        <v>357</v>
      </c>
      <c r="M1920" s="58" t="s">
        <v>458</v>
      </c>
      <c r="N1920" s="58" t="s">
        <v>429</v>
      </c>
      <c r="O1920" s="64" t="s">
        <v>2990</v>
      </c>
      <c r="P1920" s="64" t="s">
        <v>2902</v>
      </c>
      <c r="Q1920" s="45" t="s">
        <v>922</v>
      </c>
      <c r="R1920" s="32" t="s">
        <v>254</v>
      </c>
      <c r="S1920" s="45" t="s">
        <v>98</v>
      </c>
      <c r="T1920" s="42" t="str">
        <f>VLOOKUP(Tabla1[[#This Row],[AREA]],Hoja1!A:B,2,FALSE)</f>
        <v>10. Personas mayores, familia y servicios sociales</v>
      </c>
      <c r="U1920" s="45" t="s">
        <v>155</v>
      </c>
      <c r="V1920" s="42" t="str">
        <f>VLOOKUP(Tabla1[[#This Row],[PROGRAMA]],Hoja1!A:B,2,FALSE)</f>
        <v>2312. Iniciativas sociales</v>
      </c>
      <c r="W1920" s="45" t="s">
        <v>238</v>
      </c>
      <c r="X1920" s="45" t="s">
        <v>3161</v>
      </c>
    </row>
    <row r="1921" spans="1:24" x14ac:dyDescent="0.25">
      <c r="A1921" s="57">
        <v>220250014479</v>
      </c>
      <c r="B1921" s="58" t="s">
        <v>349</v>
      </c>
      <c r="C1921" s="59">
        <v>45775</v>
      </c>
      <c r="D1921" s="57">
        <v>22025001394</v>
      </c>
      <c r="E1921" s="58" t="s">
        <v>1414</v>
      </c>
      <c r="F1921" s="60">
        <v>1874.7</v>
      </c>
      <c r="G1921" s="58" t="s">
        <v>492</v>
      </c>
      <c r="H1921" s="58" t="s">
        <v>3397</v>
      </c>
      <c r="I1921" s="61" t="s">
        <v>2901</v>
      </c>
      <c r="J1921" s="58" t="s">
        <v>356</v>
      </c>
      <c r="K1921" s="58" t="s">
        <v>356</v>
      </c>
      <c r="L1921" s="58" t="s">
        <v>357</v>
      </c>
      <c r="M1921" s="58" t="s">
        <v>354</v>
      </c>
      <c r="N1921" s="58" t="s">
        <v>355</v>
      </c>
      <c r="O1921" s="64" t="s">
        <v>305</v>
      </c>
      <c r="P1921" s="64" t="s">
        <v>2902</v>
      </c>
      <c r="Q1921" s="45" t="s">
        <v>922</v>
      </c>
      <c r="R1921" s="32" t="s">
        <v>254</v>
      </c>
      <c r="S1921" s="45" t="s">
        <v>291</v>
      </c>
      <c r="T1921" s="42" t="str">
        <f>VLOOKUP(Tabla1[[#This Row],[AREA]],Hoja1!A:B,2,FALSE)</f>
        <v>11. Salud pública y seguridad ciudadana</v>
      </c>
      <c r="U1921" s="45" t="s">
        <v>141</v>
      </c>
      <c r="V1921" s="42" t="str">
        <f>VLOOKUP(Tabla1[[#This Row],[PROGRAMA]],Hoja1!A:B,2,FALSE)</f>
        <v>1621. Recogida de residuos</v>
      </c>
      <c r="W1921" s="45" t="s">
        <v>236</v>
      </c>
      <c r="X1921" s="45" t="s">
        <v>2945</v>
      </c>
    </row>
    <row r="1922" spans="1:24" x14ac:dyDescent="0.25">
      <c r="A1922" s="57">
        <v>220250017591</v>
      </c>
      <c r="B1922" s="58" t="s">
        <v>495</v>
      </c>
      <c r="C1922" s="59">
        <v>45796</v>
      </c>
      <c r="D1922" s="57">
        <v>22025003014</v>
      </c>
      <c r="E1922" s="58" t="s">
        <v>1208</v>
      </c>
      <c r="F1922" s="60">
        <v>17436.099999999999</v>
      </c>
      <c r="G1922" s="58" t="s">
        <v>3398</v>
      </c>
      <c r="H1922" s="58" t="s">
        <v>3399</v>
      </c>
      <c r="I1922" s="61" t="s">
        <v>2981</v>
      </c>
      <c r="J1922" s="58" t="s">
        <v>360</v>
      </c>
      <c r="K1922" s="58" t="s">
        <v>352</v>
      </c>
      <c r="L1922" s="58" t="s">
        <v>357</v>
      </c>
      <c r="M1922" s="58" t="s">
        <v>458</v>
      </c>
      <c r="N1922" s="58" t="s">
        <v>429</v>
      </c>
      <c r="O1922" s="64" t="s">
        <v>2990</v>
      </c>
      <c r="P1922" s="64" t="s">
        <v>2902</v>
      </c>
      <c r="Q1922" s="45" t="s">
        <v>922</v>
      </c>
      <c r="R1922" s="32" t="s">
        <v>254</v>
      </c>
      <c r="S1922" s="45" t="s">
        <v>89</v>
      </c>
      <c r="T1922" s="42" t="str">
        <f>VLOOKUP(Tabla1[[#This Row],[AREA]],Hoja1!A:B,2,FALSE)</f>
        <v>01. Alcaldía</v>
      </c>
      <c r="U1922" s="45" t="s">
        <v>294</v>
      </c>
      <c r="V1922" s="42" t="str">
        <f>VLOOKUP(Tabla1[[#This Row],[PROGRAMA]],Hoja1!A:B,2,FALSE)</f>
        <v>4331. Desarrollo empresarial</v>
      </c>
      <c r="W1922" s="45" t="s">
        <v>238</v>
      </c>
      <c r="X1922" s="45" t="s">
        <v>2926</v>
      </c>
    </row>
    <row r="1923" spans="1:24" x14ac:dyDescent="0.25">
      <c r="A1923" s="57">
        <v>220250018755</v>
      </c>
      <c r="B1923" s="58" t="s">
        <v>349</v>
      </c>
      <c r="C1923" s="59">
        <v>45800</v>
      </c>
      <c r="D1923" s="57">
        <v>22025003042</v>
      </c>
      <c r="E1923" s="58" t="s">
        <v>1315</v>
      </c>
      <c r="F1923" s="60">
        <v>1831.75</v>
      </c>
      <c r="G1923" s="58" t="s">
        <v>316</v>
      </c>
      <c r="H1923" s="58" t="s">
        <v>3400</v>
      </c>
      <c r="I1923" s="61" t="s">
        <v>2901</v>
      </c>
      <c r="J1923" s="58" t="s">
        <v>356</v>
      </c>
      <c r="K1923" s="58" t="s">
        <v>356</v>
      </c>
      <c r="L1923" s="58" t="s">
        <v>357</v>
      </c>
      <c r="M1923" s="58" t="s">
        <v>354</v>
      </c>
      <c r="N1923" s="58" t="s">
        <v>355</v>
      </c>
      <c r="O1923" s="64" t="s">
        <v>305</v>
      </c>
      <c r="P1923" s="64" t="s">
        <v>2902</v>
      </c>
      <c r="Q1923" s="45">
        <v>6</v>
      </c>
      <c r="R1923" s="32" t="s">
        <v>255</v>
      </c>
      <c r="S1923" s="45" t="s">
        <v>95</v>
      </c>
      <c r="T1923" s="42" t="str">
        <f>VLOOKUP(Tabla1[[#This Row],[AREA]],Hoja1!A:B,2,FALSE)</f>
        <v>07. Medio ambiente</v>
      </c>
      <c r="U1923" s="45">
        <v>1711</v>
      </c>
      <c r="V1923" s="42" t="str">
        <f>VLOOKUP(Tabla1[[#This Row],[PROGRAMA]],Hoja1!A:B,2,FALSE)</f>
        <v>1711. Parques y jardines</v>
      </c>
      <c r="W1923" s="45">
        <v>61</v>
      </c>
      <c r="X1923" s="45">
        <v>610</v>
      </c>
    </row>
    <row r="1924" spans="1:24" x14ac:dyDescent="0.25">
      <c r="A1924" s="57">
        <v>220250011450</v>
      </c>
      <c r="B1924" s="58" t="s">
        <v>526</v>
      </c>
      <c r="C1924" s="59">
        <v>45758</v>
      </c>
      <c r="D1924" s="57">
        <v>22025001213</v>
      </c>
      <c r="E1924" s="58" t="s">
        <v>1495</v>
      </c>
      <c r="F1924" s="60">
        <v>1825.41</v>
      </c>
      <c r="G1924" s="58" t="s">
        <v>3401</v>
      </c>
      <c r="H1924" s="58" t="s">
        <v>3402</v>
      </c>
      <c r="I1924" s="61" t="s">
        <v>2907</v>
      </c>
      <c r="J1924" s="58" t="s">
        <v>356</v>
      </c>
      <c r="K1924" s="58" t="s">
        <v>356</v>
      </c>
      <c r="L1924" s="58" t="s">
        <v>367</v>
      </c>
      <c r="M1924" s="58" t="s">
        <v>354</v>
      </c>
      <c r="N1924" s="58" t="s">
        <v>355</v>
      </c>
      <c r="O1924" s="64" t="s">
        <v>2942</v>
      </c>
      <c r="P1924" s="64" t="s">
        <v>2902</v>
      </c>
      <c r="Q1924" s="45" t="s">
        <v>922</v>
      </c>
      <c r="R1924" s="32" t="s">
        <v>254</v>
      </c>
      <c r="S1924" s="45" t="s">
        <v>92</v>
      </c>
      <c r="T1924" s="42" t="str">
        <f>VLOOKUP(Tabla1[[#This Row],[AREA]],Hoja1!A:B,2,FALSE)</f>
        <v>03. Participación ciudadana y deportes</v>
      </c>
      <c r="U1924" s="45" t="s">
        <v>215</v>
      </c>
      <c r="V1924" s="42" t="str">
        <f>VLOOKUP(Tabla1[[#This Row],[PROGRAMA]],Hoja1!A:B,2,FALSE)</f>
        <v>9241. Participación ciudadana</v>
      </c>
      <c r="W1924" s="45" t="s">
        <v>236</v>
      </c>
      <c r="X1924" s="45" t="s">
        <v>2945</v>
      </c>
    </row>
    <row r="1925" spans="1:24" x14ac:dyDescent="0.25">
      <c r="A1925" s="57">
        <v>220250012053</v>
      </c>
      <c r="B1925" s="58" t="s">
        <v>349</v>
      </c>
      <c r="C1925" s="59">
        <v>45762</v>
      </c>
      <c r="D1925" s="57">
        <v>22025001527</v>
      </c>
      <c r="E1925" s="58" t="s">
        <v>1560</v>
      </c>
      <c r="F1925" s="60">
        <v>1815</v>
      </c>
      <c r="G1925" s="58" t="s">
        <v>3403</v>
      </c>
      <c r="H1925" s="58" t="s">
        <v>3404</v>
      </c>
      <c r="I1925" s="61" t="s">
        <v>2901</v>
      </c>
      <c r="J1925" s="58" t="s">
        <v>3405</v>
      </c>
      <c r="K1925" s="58" t="s">
        <v>392</v>
      </c>
      <c r="L1925" s="58" t="s">
        <v>357</v>
      </c>
      <c r="M1925" s="58" t="s">
        <v>458</v>
      </c>
      <c r="N1925" s="58" t="s">
        <v>429</v>
      </c>
      <c r="O1925" s="64" t="s">
        <v>2990</v>
      </c>
      <c r="P1925" s="64" t="s">
        <v>2902</v>
      </c>
      <c r="Q1925" s="45" t="s">
        <v>922</v>
      </c>
      <c r="R1925" s="32" t="s">
        <v>254</v>
      </c>
      <c r="S1925" s="45" t="s">
        <v>95</v>
      </c>
      <c r="T1925" s="42" t="str">
        <f>VLOOKUP(Tabla1[[#This Row],[AREA]],Hoja1!A:B,2,FALSE)</f>
        <v>07. Medio ambiente</v>
      </c>
      <c r="U1925" s="45" t="s">
        <v>151</v>
      </c>
      <c r="V1925" s="42" t="str">
        <f>VLOOKUP(Tabla1[[#This Row],[PROGRAMA]],Hoja1!A:B,2,FALSE)</f>
        <v>1721. Protección del medio ambiente</v>
      </c>
      <c r="W1925" s="45" t="s">
        <v>238</v>
      </c>
      <c r="X1925" s="45" t="s">
        <v>2955</v>
      </c>
    </row>
    <row r="1926" spans="1:24" x14ac:dyDescent="0.25">
      <c r="A1926" s="57">
        <v>220250018080</v>
      </c>
      <c r="B1926" s="58" t="s">
        <v>349</v>
      </c>
      <c r="C1926" s="59">
        <v>45798</v>
      </c>
      <c r="D1926" s="57">
        <v>22025003780</v>
      </c>
      <c r="E1926" s="58" t="s">
        <v>1525</v>
      </c>
      <c r="F1926" s="60">
        <v>1806.77</v>
      </c>
      <c r="G1926" s="58" t="s">
        <v>54</v>
      </c>
      <c r="H1926" s="58" t="s">
        <v>3406</v>
      </c>
      <c r="I1926" s="61" t="s">
        <v>2901</v>
      </c>
      <c r="J1926" s="58" t="s">
        <v>479</v>
      </c>
      <c r="K1926" s="58" t="s">
        <v>479</v>
      </c>
      <c r="L1926" s="58" t="s">
        <v>357</v>
      </c>
      <c r="M1926" s="58" t="s">
        <v>458</v>
      </c>
      <c r="N1926" s="58" t="s">
        <v>429</v>
      </c>
      <c r="O1926" s="64" t="s">
        <v>2990</v>
      </c>
      <c r="P1926" s="64" t="s">
        <v>2902</v>
      </c>
      <c r="Q1926" s="45" t="s">
        <v>922</v>
      </c>
      <c r="R1926" s="32" t="s">
        <v>254</v>
      </c>
      <c r="S1926" s="45" t="s">
        <v>91</v>
      </c>
      <c r="T1926" s="42" t="str">
        <f>VLOOKUP(Tabla1[[#This Row],[AREA]],Hoja1!A:B,2,FALSE)</f>
        <v>02. Urbanismo y vivienda</v>
      </c>
      <c r="U1926" s="45" t="s">
        <v>220</v>
      </c>
      <c r="V1926" s="42" t="str">
        <f>VLOOKUP(Tabla1[[#This Row],[PROGRAMA]],Hoja1!A:B,2,FALSE)</f>
        <v>9332. Mantenimiento de edificios e instalaciones municipales</v>
      </c>
      <c r="W1926" s="45" t="s">
        <v>236</v>
      </c>
      <c r="X1926" s="45" t="s">
        <v>2945</v>
      </c>
    </row>
    <row r="1927" spans="1:24" x14ac:dyDescent="0.25">
      <c r="A1927" s="57">
        <v>220250011288</v>
      </c>
      <c r="B1927" s="58" t="s">
        <v>526</v>
      </c>
      <c r="C1927" s="59">
        <v>45758</v>
      </c>
      <c r="D1927" s="57">
        <v>22025001124</v>
      </c>
      <c r="E1927" s="58" t="s">
        <v>1237</v>
      </c>
      <c r="F1927" s="60">
        <v>1787.04</v>
      </c>
      <c r="G1927" s="58" t="s">
        <v>3376</v>
      </c>
      <c r="H1927" s="58" t="s">
        <v>3407</v>
      </c>
      <c r="I1927" s="61" t="s">
        <v>2907</v>
      </c>
      <c r="J1927" s="58" t="s">
        <v>356</v>
      </c>
      <c r="K1927" s="58" t="s">
        <v>356</v>
      </c>
      <c r="L1927" s="58" t="s">
        <v>367</v>
      </c>
      <c r="M1927" s="58" t="s">
        <v>354</v>
      </c>
      <c r="N1927" s="58" t="s">
        <v>355</v>
      </c>
      <c r="O1927" s="64" t="s">
        <v>2942</v>
      </c>
      <c r="P1927" s="64" t="s">
        <v>2902</v>
      </c>
      <c r="Q1927" s="45" t="s">
        <v>922</v>
      </c>
      <c r="R1927" s="32" t="s">
        <v>254</v>
      </c>
      <c r="S1927" s="45" t="s">
        <v>291</v>
      </c>
      <c r="T1927" s="42" t="str">
        <f>VLOOKUP(Tabla1[[#This Row],[AREA]],Hoja1!A:B,2,FALSE)</f>
        <v>11. Salud pública y seguridad ciudadana</v>
      </c>
      <c r="U1927" s="45" t="s">
        <v>141</v>
      </c>
      <c r="V1927" s="42" t="str">
        <f>VLOOKUP(Tabla1[[#This Row],[PROGRAMA]],Hoja1!A:B,2,FALSE)</f>
        <v>1621. Recogida de residuos</v>
      </c>
      <c r="W1927" s="45" t="s">
        <v>236</v>
      </c>
      <c r="X1927" s="45" t="s">
        <v>3180</v>
      </c>
    </row>
    <row r="1928" spans="1:24" x14ac:dyDescent="0.25">
      <c r="A1928" s="57">
        <v>220250010225</v>
      </c>
      <c r="B1928" s="58" t="s">
        <v>526</v>
      </c>
      <c r="C1928" s="59">
        <v>45755</v>
      </c>
      <c r="D1928" s="57">
        <v>22025001124</v>
      </c>
      <c r="E1928" s="58" t="s">
        <v>1237</v>
      </c>
      <c r="F1928" s="60">
        <v>1756.23</v>
      </c>
      <c r="G1928" s="58" t="s">
        <v>929</v>
      </c>
      <c r="H1928" s="58" t="s">
        <v>3408</v>
      </c>
      <c r="I1928" s="61" t="s">
        <v>2907</v>
      </c>
      <c r="J1928" s="58" t="s">
        <v>356</v>
      </c>
      <c r="K1928" s="58" t="s">
        <v>356</v>
      </c>
      <c r="L1928" s="58" t="s">
        <v>367</v>
      </c>
      <c r="M1928" s="58" t="s">
        <v>354</v>
      </c>
      <c r="N1928" s="58" t="s">
        <v>355</v>
      </c>
      <c r="O1928" s="64" t="s">
        <v>2942</v>
      </c>
      <c r="P1928" s="64" t="s">
        <v>2902</v>
      </c>
      <c r="Q1928" s="45" t="s">
        <v>922</v>
      </c>
      <c r="R1928" s="32" t="s">
        <v>254</v>
      </c>
      <c r="S1928" s="45" t="s">
        <v>291</v>
      </c>
      <c r="T1928" s="42" t="str">
        <f>VLOOKUP(Tabla1[[#This Row],[AREA]],Hoja1!A:B,2,FALSE)</f>
        <v>11. Salud pública y seguridad ciudadana</v>
      </c>
      <c r="U1928" s="45" t="s">
        <v>141</v>
      </c>
      <c r="V1928" s="42" t="str">
        <f>VLOOKUP(Tabla1[[#This Row],[PROGRAMA]],Hoja1!A:B,2,FALSE)</f>
        <v>1621. Recogida de residuos</v>
      </c>
      <c r="W1928" s="45" t="s">
        <v>236</v>
      </c>
      <c r="X1928" s="45" t="s">
        <v>3180</v>
      </c>
    </row>
    <row r="1929" spans="1:24" x14ac:dyDescent="0.25">
      <c r="A1929" s="57">
        <v>220250011294</v>
      </c>
      <c r="B1929" s="58" t="s">
        <v>526</v>
      </c>
      <c r="C1929" s="59">
        <v>45758</v>
      </c>
      <c r="D1929" s="57">
        <v>22025001122</v>
      </c>
      <c r="E1929" s="58" t="s">
        <v>1237</v>
      </c>
      <c r="F1929" s="60">
        <v>1748.63</v>
      </c>
      <c r="G1929" s="58" t="s">
        <v>586</v>
      </c>
      <c r="H1929" s="58" t="s">
        <v>3409</v>
      </c>
      <c r="I1929" s="61" t="s">
        <v>2907</v>
      </c>
      <c r="J1929" s="58" t="s">
        <v>587</v>
      </c>
      <c r="K1929" s="58" t="s">
        <v>356</v>
      </c>
      <c r="L1929" s="58" t="s">
        <v>357</v>
      </c>
      <c r="M1929" s="58" t="s">
        <v>354</v>
      </c>
      <c r="N1929" s="58" t="s">
        <v>355</v>
      </c>
      <c r="O1929" s="64" t="s">
        <v>2942</v>
      </c>
      <c r="P1929" s="64" t="s">
        <v>2902</v>
      </c>
      <c r="Q1929" s="45" t="s">
        <v>922</v>
      </c>
      <c r="R1929" s="32" t="s">
        <v>254</v>
      </c>
      <c r="S1929" s="45" t="s">
        <v>291</v>
      </c>
      <c r="T1929" s="42" t="str">
        <f>VLOOKUP(Tabla1[[#This Row],[AREA]],Hoja1!A:B,2,FALSE)</f>
        <v>11. Salud pública y seguridad ciudadana</v>
      </c>
      <c r="U1929" s="45" t="s">
        <v>141</v>
      </c>
      <c r="V1929" s="42" t="str">
        <f>VLOOKUP(Tabla1[[#This Row],[PROGRAMA]],Hoja1!A:B,2,FALSE)</f>
        <v>1621. Recogida de residuos</v>
      </c>
      <c r="W1929" s="45" t="s">
        <v>236</v>
      </c>
      <c r="X1929" s="45" t="s">
        <v>3180</v>
      </c>
    </row>
    <row r="1930" spans="1:24" x14ac:dyDescent="0.25">
      <c r="A1930" s="57">
        <v>220250020432</v>
      </c>
      <c r="B1930" s="58" t="s">
        <v>526</v>
      </c>
      <c r="C1930" s="59">
        <v>45806</v>
      </c>
      <c r="D1930" s="57">
        <v>22025002819</v>
      </c>
      <c r="E1930" s="58" t="s">
        <v>1481</v>
      </c>
      <c r="F1930" s="60">
        <v>1745.13</v>
      </c>
      <c r="G1930" s="58" t="s">
        <v>509</v>
      </c>
      <c r="H1930" s="58" t="s">
        <v>3410</v>
      </c>
      <c r="I1930" s="61" t="s">
        <v>2907</v>
      </c>
      <c r="J1930" s="58" t="s">
        <v>356</v>
      </c>
      <c r="K1930" s="58" t="s">
        <v>356</v>
      </c>
      <c r="L1930" s="58" t="s">
        <v>367</v>
      </c>
      <c r="M1930" s="58" t="s">
        <v>354</v>
      </c>
      <c r="N1930" s="58" t="s">
        <v>355</v>
      </c>
      <c r="O1930" s="64" t="s">
        <v>2942</v>
      </c>
      <c r="P1930" s="64" t="s">
        <v>2902</v>
      </c>
      <c r="Q1930" s="45" t="s">
        <v>922</v>
      </c>
      <c r="R1930" s="32" t="s">
        <v>254</v>
      </c>
      <c r="S1930" s="45" t="s">
        <v>96</v>
      </c>
      <c r="T1930" s="42" t="str">
        <f>VLOOKUP(Tabla1[[#This Row],[AREA]],Hoja1!A:B,2,FALSE)</f>
        <v>08. Tráfico y movilidad</v>
      </c>
      <c r="U1930" s="45" t="s">
        <v>140</v>
      </c>
      <c r="V1930" s="42" t="str">
        <f>VLOOKUP(Tabla1[[#This Row],[PROGRAMA]],Hoja1!A:B,2,FALSE)</f>
        <v>1532. Pavimentación vias públicas y otros servicios urbanísticos</v>
      </c>
      <c r="W1930" s="45" t="s">
        <v>236</v>
      </c>
      <c r="X1930" s="45" t="s">
        <v>3215</v>
      </c>
    </row>
    <row r="1931" spans="1:24" x14ac:dyDescent="0.25">
      <c r="A1931" s="57">
        <v>220250015179</v>
      </c>
      <c r="B1931" s="58" t="s">
        <v>349</v>
      </c>
      <c r="C1931" s="59">
        <v>45783</v>
      </c>
      <c r="D1931" s="57">
        <v>22025003524</v>
      </c>
      <c r="E1931" s="58" t="s">
        <v>1211</v>
      </c>
      <c r="F1931" s="60">
        <v>1728.61</v>
      </c>
      <c r="G1931" s="58" t="s">
        <v>12</v>
      </c>
      <c r="H1931" s="58" t="s">
        <v>3411</v>
      </c>
      <c r="I1931" s="61" t="s">
        <v>2901</v>
      </c>
      <c r="J1931" s="58" t="s">
        <v>352</v>
      </c>
      <c r="K1931" s="58" t="s">
        <v>352</v>
      </c>
      <c r="L1931" s="58" t="s">
        <v>367</v>
      </c>
      <c r="M1931" s="58" t="s">
        <v>458</v>
      </c>
      <c r="N1931" s="58" t="s">
        <v>429</v>
      </c>
      <c r="O1931" s="64" t="s">
        <v>2990</v>
      </c>
      <c r="P1931" s="64" t="s">
        <v>2902</v>
      </c>
      <c r="Q1931" s="45" t="s">
        <v>922</v>
      </c>
      <c r="R1931" s="32" t="s">
        <v>254</v>
      </c>
      <c r="S1931" s="45" t="s">
        <v>91</v>
      </c>
      <c r="T1931" s="42" t="str">
        <f>VLOOKUP(Tabla1[[#This Row],[AREA]],Hoja1!A:B,2,FALSE)</f>
        <v>02. Urbanismo y vivienda</v>
      </c>
      <c r="U1931" s="45" t="s">
        <v>220</v>
      </c>
      <c r="V1931" s="42" t="str">
        <f>VLOOKUP(Tabla1[[#This Row],[PROGRAMA]],Hoja1!A:B,2,FALSE)</f>
        <v>9332. Mantenimiento de edificios e instalaciones municipales</v>
      </c>
      <c r="W1931" s="45" t="s">
        <v>238</v>
      </c>
      <c r="X1931" s="45" t="s">
        <v>2919</v>
      </c>
    </row>
    <row r="1932" spans="1:24" x14ac:dyDescent="0.25">
      <c r="A1932" s="57">
        <v>220250017489</v>
      </c>
      <c r="B1932" s="58" t="s">
        <v>349</v>
      </c>
      <c r="C1932" s="59">
        <v>45796</v>
      </c>
      <c r="D1932" s="57">
        <v>22025003967</v>
      </c>
      <c r="E1932" s="58" t="s">
        <v>2478</v>
      </c>
      <c r="F1932" s="60">
        <v>1724.25</v>
      </c>
      <c r="G1932" s="58" t="s">
        <v>3412</v>
      </c>
      <c r="H1932" s="58" t="s">
        <v>3413</v>
      </c>
      <c r="I1932" s="61" t="s">
        <v>2901</v>
      </c>
      <c r="J1932" s="58" t="s">
        <v>356</v>
      </c>
      <c r="K1932" s="58" t="s">
        <v>356</v>
      </c>
      <c r="L1932" s="58" t="s">
        <v>367</v>
      </c>
      <c r="M1932" s="58" t="s">
        <v>458</v>
      </c>
      <c r="N1932" s="58" t="s">
        <v>429</v>
      </c>
      <c r="O1932" s="64" t="s">
        <v>2990</v>
      </c>
      <c r="P1932" s="64" t="s">
        <v>2902</v>
      </c>
      <c r="Q1932" s="45" t="s">
        <v>922</v>
      </c>
      <c r="R1932" s="32" t="s">
        <v>254</v>
      </c>
      <c r="S1932" s="45" t="s">
        <v>92</v>
      </c>
      <c r="T1932" s="42" t="str">
        <f>VLOOKUP(Tabla1[[#This Row],[AREA]],Hoja1!A:B,2,FALSE)</f>
        <v>03. Participación ciudadana y deportes</v>
      </c>
      <c r="U1932" s="45" t="s">
        <v>215</v>
      </c>
      <c r="V1932" s="42" t="str">
        <f>VLOOKUP(Tabla1[[#This Row],[PROGRAMA]],Hoja1!A:B,2,FALSE)</f>
        <v>9241. Participación ciudadana</v>
      </c>
      <c r="W1932" s="45" t="s">
        <v>238</v>
      </c>
      <c r="X1932" s="45" t="s">
        <v>3118</v>
      </c>
    </row>
    <row r="1933" spans="1:24" x14ac:dyDescent="0.25">
      <c r="A1933" s="57">
        <v>220250011260</v>
      </c>
      <c r="B1933" s="58" t="s">
        <v>526</v>
      </c>
      <c r="C1933" s="59">
        <v>45758</v>
      </c>
      <c r="D1933" s="57">
        <v>22025001122</v>
      </c>
      <c r="E1933" s="58" t="s">
        <v>1237</v>
      </c>
      <c r="F1933" s="60">
        <v>1696.59</v>
      </c>
      <c r="G1933" s="58" t="s">
        <v>586</v>
      </c>
      <c r="H1933" s="58" t="s">
        <v>3414</v>
      </c>
      <c r="I1933" s="61" t="s">
        <v>2907</v>
      </c>
      <c r="J1933" s="58" t="s">
        <v>587</v>
      </c>
      <c r="K1933" s="58" t="s">
        <v>356</v>
      </c>
      <c r="L1933" s="58" t="s">
        <v>357</v>
      </c>
      <c r="M1933" s="58" t="s">
        <v>354</v>
      </c>
      <c r="N1933" s="58" t="s">
        <v>355</v>
      </c>
      <c r="O1933" s="64" t="s">
        <v>2942</v>
      </c>
      <c r="P1933" s="64" t="s">
        <v>2902</v>
      </c>
      <c r="Q1933" s="45" t="s">
        <v>922</v>
      </c>
      <c r="R1933" s="32" t="s">
        <v>254</v>
      </c>
      <c r="S1933" s="45" t="s">
        <v>291</v>
      </c>
      <c r="T1933" s="42" t="str">
        <f>VLOOKUP(Tabla1[[#This Row],[AREA]],Hoja1!A:B,2,FALSE)</f>
        <v>11. Salud pública y seguridad ciudadana</v>
      </c>
      <c r="U1933" s="45" t="s">
        <v>141</v>
      </c>
      <c r="V1933" s="42" t="str">
        <f>VLOOKUP(Tabla1[[#This Row],[PROGRAMA]],Hoja1!A:B,2,FALSE)</f>
        <v>1621. Recogida de residuos</v>
      </c>
      <c r="W1933" s="45" t="s">
        <v>236</v>
      </c>
      <c r="X1933" s="45" t="s">
        <v>3180</v>
      </c>
    </row>
    <row r="1934" spans="1:24" x14ac:dyDescent="0.25">
      <c r="A1934" s="57">
        <v>220250018466</v>
      </c>
      <c r="B1934" s="58" t="s">
        <v>349</v>
      </c>
      <c r="C1934" s="59">
        <v>45800</v>
      </c>
      <c r="D1934" s="57">
        <v>22025003256</v>
      </c>
      <c r="E1934" s="58" t="s">
        <v>2359</v>
      </c>
      <c r="F1934" s="60">
        <v>1676.16</v>
      </c>
      <c r="G1934" s="58" t="s">
        <v>364</v>
      </c>
      <c r="H1934" s="58" t="s">
        <v>3415</v>
      </c>
      <c r="I1934" s="61" t="s">
        <v>2901</v>
      </c>
      <c r="J1934" s="58" t="s">
        <v>365</v>
      </c>
      <c r="K1934" s="58" t="s">
        <v>365</v>
      </c>
      <c r="L1934" s="58" t="s">
        <v>357</v>
      </c>
      <c r="M1934" s="58" t="s">
        <v>354</v>
      </c>
      <c r="N1934" s="58" t="s">
        <v>355</v>
      </c>
      <c r="O1934" s="64" t="s">
        <v>2942</v>
      </c>
      <c r="P1934" s="64" t="s">
        <v>2902</v>
      </c>
      <c r="Q1934" s="45" t="s">
        <v>922</v>
      </c>
      <c r="R1934" s="32" t="s">
        <v>254</v>
      </c>
      <c r="S1934" s="45" t="s">
        <v>97</v>
      </c>
      <c r="T1934" s="42" t="str">
        <f>VLOOKUP(Tabla1[[#This Row],[AREA]],Hoja1!A:B,2,FALSE)</f>
        <v>09. Turismo, eventos y marca ciudad</v>
      </c>
      <c r="U1934" s="45" t="s">
        <v>199</v>
      </c>
      <c r="V1934" s="42" t="str">
        <f>VLOOKUP(Tabla1[[#This Row],[PROGRAMA]],Hoja1!A:B,2,FALSE)</f>
        <v>4321. Turismo</v>
      </c>
      <c r="W1934" s="45" t="s">
        <v>238</v>
      </c>
      <c r="X1934" s="45" t="s">
        <v>3267</v>
      </c>
    </row>
    <row r="1935" spans="1:24" x14ac:dyDescent="0.25">
      <c r="A1935" s="57">
        <v>220250011434</v>
      </c>
      <c r="B1935" s="58" t="s">
        <v>526</v>
      </c>
      <c r="C1935" s="59">
        <v>45758</v>
      </c>
      <c r="D1935" s="57">
        <v>22025001274</v>
      </c>
      <c r="E1935" s="58" t="s">
        <v>1612</v>
      </c>
      <c r="F1935" s="60">
        <v>1656.3</v>
      </c>
      <c r="G1935" s="58" t="s">
        <v>573</v>
      </c>
      <c r="H1935" s="58" t="s">
        <v>3416</v>
      </c>
      <c r="I1935" s="61" t="s">
        <v>2907</v>
      </c>
      <c r="J1935" s="58" t="s">
        <v>356</v>
      </c>
      <c r="K1935" s="58" t="s">
        <v>356</v>
      </c>
      <c r="L1935" s="58" t="s">
        <v>357</v>
      </c>
      <c r="M1935" s="58" t="s">
        <v>354</v>
      </c>
      <c r="N1935" s="58" t="s">
        <v>355</v>
      </c>
      <c r="O1935" s="64" t="s">
        <v>2942</v>
      </c>
      <c r="P1935" s="64" t="s">
        <v>2902</v>
      </c>
      <c r="Q1935" s="45" t="s">
        <v>922</v>
      </c>
      <c r="R1935" s="32" t="s">
        <v>254</v>
      </c>
      <c r="S1935" s="45" t="s">
        <v>95</v>
      </c>
      <c r="T1935" s="42" t="str">
        <f>VLOOKUP(Tabla1[[#This Row],[AREA]],Hoja1!A:B,2,FALSE)</f>
        <v>07. Medio ambiente</v>
      </c>
      <c r="U1935" s="45" t="s">
        <v>149</v>
      </c>
      <c r="V1935" s="42" t="str">
        <f>VLOOKUP(Tabla1[[#This Row],[PROGRAMA]],Hoja1!A:B,2,FALSE)</f>
        <v>1711. Parques y jardines</v>
      </c>
      <c r="W1935" s="45" t="s">
        <v>236</v>
      </c>
      <c r="X1935" s="45" t="s">
        <v>2945</v>
      </c>
    </row>
    <row r="1936" spans="1:24" x14ac:dyDescent="0.25">
      <c r="A1936" s="57">
        <v>220250015001</v>
      </c>
      <c r="B1936" s="58" t="s">
        <v>349</v>
      </c>
      <c r="C1936" s="59">
        <v>45777</v>
      </c>
      <c r="D1936" s="57">
        <v>22024003131</v>
      </c>
      <c r="E1936" s="58" t="s">
        <v>1169</v>
      </c>
      <c r="F1936" s="60">
        <v>1645.91</v>
      </c>
      <c r="G1936" s="58" t="s">
        <v>316</v>
      </c>
      <c r="H1936" s="58" t="s">
        <v>577</v>
      </c>
      <c r="I1936" s="61" t="s">
        <v>2901</v>
      </c>
      <c r="J1936" s="58" t="s">
        <v>356</v>
      </c>
      <c r="K1936" s="58" t="s">
        <v>356</v>
      </c>
      <c r="L1936" s="58" t="s">
        <v>357</v>
      </c>
      <c r="M1936" s="58" t="s">
        <v>354</v>
      </c>
      <c r="N1936" s="58" t="s">
        <v>355</v>
      </c>
      <c r="O1936" s="64" t="s">
        <v>305</v>
      </c>
      <c r="P1936" s="64" t="s">
        <v>2902</v>
      </c>
      <c r="Q1936" s="45" t="s">
        <v>926</v>
      </c>
      <c r="R1936" s="32" t="s">
        <v>255</v>
      </c>
      <c r="S1936" s="45" t="s">
        <v>96</v>
      </c>
      <c r="T1936" s="42" t="str">
        <f>VLOOKUP(Tabla1[[#This Row],[AREA]],Hoja1!A:B,2,FALSE)</f>
        <v>08. Tráfico y movilidad</v>
      </c>
      <c r="U1936" s="45" t="s">
        <v>140</v>
      </c>
      <c r="V1936" s="42" t="str">
        <f>VLOOKUP(Tabla1[[#This Row],[PROGRAMA]],Hoja1!A:B,2,FALSE)</f>
        <v>1532. Pavimentación vias públicas y otros servicios urbanísticos</v>
      </c>
      <c r="W1936" s="45" t="s">
        <v>244</v>
      </c>
      <c r="X1936" s="45" t="s">
        <v>2903</v>
      </c>
    </row>
    <row r="1937" spans="1:24" x14ac:dyDescent="0.25">
      <c r="A1937" s="57">
        <v>220250015764</v>
      </c>
      <c r="B1937" s="58" t="s">
        <v>349</v>
      </c>
      <c r="C1937" s="59">
        <v>45784</v>
      </c>
      <c r="D1937" s="57">
        <v>22025003252</v>
      </c>
      <c r="E1937" s="58" t="s">
        <v>1208</v>
      </c>
      <c r="F1937" s="60">
        <v>1615.95</v>
      </c>
      <c r="G1937" s="58" t="s">
        <v>3417</v>
      </c>
      <c r="H1937" s="58" t="s">
        <v>3418</v>
      </c>
      <c r="I1937" s="61" t="s">
        <v>2901</v>
      </c>
      <c r="J1937" s="58" t="s">
        <v>356</v>
      </c>
      <c r="K1937" s="58" t="s">
        <v>356</v>
      </c>
      <c r="L1937" s="58" t="s">
        <v>357</v>
      </c>
      <c r="M1937" s="58" t="s">
        <v>458</v>
      </c>
      <c r="N1937" s="58" t="s">
        <v>429</v>
      </c>
      <c r="O1937" s="64" t="s">
        <v>2990</v>
      </c>
      <c r="P1937" s="64" t="s">
        <v>2902</v>
      </c>
      <c r="Q1937" s="45" t="s">
        <v>922</v>
      </c>
      <c r="R1937" s="32" t="s">
        <v>254</v>
      </c>
      <c r="S1937" s="45" t="s">
        <v>89</v>
      </c>
      <c r="T1937" s="42" t="str">
        <f>VLOOKUP(Tabla1[[#This Row],[AREA]],Hoja1!A:B,2,FALSE)</f>
        <v>01. Alcaldía</v>
      </c>
      <c r="U1937" s="45" t="s">
        <v>294</v>
      </c>
      <c r="V1937" s="42" t="str">
        <f>VLOOKUP(Tabla1[[#This Row],[PROGRAMA]],Hoja1!A:B,2,FALSE)</f>
        <v>4331. Desarrollo empresarial</v>
      </c>
      <c r="W1937" s="45" t="s">
        <v>238</v>
      </c>
      <c r="X1937" s="45" t="s">
        <v>2926</v>
      </c>
    </row>
    <row r="1938" spans="1:24" x14ac:dyDescent="0.25">
      <c r="A1938" s="57">
        <v>220250011268</v>
      </c>
      <c r="B1938" s="58" t="s">
        <v>526</v>
      </c>
      <c r="C1938" s="59">
        <v>45758</v>
      </c>
      <c r="D1938" s="57">
        <v>22025001128</v>
      </c>
      <c r="E1938" s="58" t="s">
        <v>1498</v>
      </c>
      <c r="F1938" s="60">
        <v>1602.93</v>
      </c>
      <c r="G1938" s="58" t="s">
        <v>698</v>
      </c>
      <c r="H1938" s="58" t="s">
        <v>3419</v>
      </c>
      <c r="I1938" s="61" t="s">
        <v>2907</v>
      </c>
      <c r="J1938" s="58" t="s">
        <v>678</v>
      </c>
      <c r="K1938" s="58" t="s">
        <v>356</v>
      </c>
      <c r="L1938" s="58" t="s">
        <v>367</v>
      </c>
      <c r="M1938" s="58" t="s">
        <v>354</v>
      </c>
      <c r="N1938" s="58" t="s">
        <v>355</v>
      </c>
      <c r="O1938" s="64" t="s">
        <v>2942</v>
      </c>
      <c r="P1938" s="64" t="s">
        <v>2902</v>
      </c>
      <c r="Q1938" s="45" t="s">
        <v>922</v>
      </c>
      <c r="R1938" s="32" t="s">
        <v>254</v>
      </c>
      <c r="S1938" s="45" t="s">
        <v>291</v>
      </c>
      <c r="T1938" s="42" t="str">
        <f>VLOOKUP(Tabla1[[#This Row],[AREA]],Hoja1!A:B,2,FALSE)</f>
        <v>11. Salud pública y seguridad ciudadana</v>
      </c>
      <c r="U1938" s="45" t="s">
        <v>141</v>
      </c>
      <c r="V1938" s="42" t="str">
        <f>VLOOKUP(Tabla1[[#This Row],[PROGRAMA]],Hoja1!A:B,2,FALSE)</f>
        <v>1621. Recogida de residuos</v>
      </c>
      <c r="W1938" s="45" t="s">
        <v>238</v>
      </c>
      <c r="X1938" s="45" t="s">
        <v>3118</v>
      </c>
    </row>
    <row r="1939" spans="1:24" x14ac:dyDescent="0.25">
      <c r="A1939" s="57">
        <v>220250010766</v>
      </c>
      <c r="B1939" s="58" t="s">
        <v>349</v>
      </c>
      <c r="C1939" s="59">
        <v>45757</v>
      </c>
      <c r="D1939" s="57">
        <v>22025003461</v>
      </c>
      <c r="E1939" s="58" t="s">
        <v>3420</v>
      </c>
      <c r="F1939" s="60">
        <v>1600</v>
      </c>
      <c r="G1939" s="58" t="s">
        <v>272</v>
      </c>
      <c r="H1939" s="58" t="s">
        <v>3421</v>
      </c>
      <c r="I1939" s="61" t="s">
        <v>2901</v>
      </c>
      <c r="J1939" s="58" t="s">
        <v>615</v>
      </c>
      <c r="K1939" s="58" t="s">
        <v>356</v>
      </c>
      <c r="L1939" s="58" t="s">
        <v>357</v>
      </c>
      <c r="M1939" s="58" t="s">
        <v>458</v>
      </c>
      <c r="N1939" s="58" t="s">
        <v>429</v>
      </c>
      <c r="O1939" s="64" t="s">
        <v>2990</v>
      </c>
      <c r="P1939" s="64" t="s">
        <v>2902</v>
      </c>
      <c r="Q1939" s="45" t="s">
        <v>922</v>
      </c>
      <c r="R1939" s="32" t="s">
        <v>254</v>
      </c>
      <c r="S1939" s="45" t="s">
        <v>93</v>
      </c>
      <c r="T1939" s="42" t="str">
        <f>VLOOKUP(Tabla1[[#This Row],[AREA]],Hoja1!A:B,2,FALSE)</f>
        <v>04. Hacienda, personal y modernización administrativa</v>
      </c>
      <c r="U1939" s="45" t="s">
        <v>166</v>
      </c>
      <c r="V1939" s="42" t="str">
        <f>VLOOKUP(Tabla1[[#This Row],[PROGRAMA]],Hoja1!A:B,2,FALSE)</f>
        <v>3121. Prevención y salud laboral</v>
      </c>
      <c r="W1939" s="45" t="s">
        <v>238</v>
      </c>
      <c r="X1939" s="45" t="s">
        <v>3118</v>
      </c>
    </row>
    <row r="1940" spans="1:24" x14ac:dyDescent="0.25">
      <c r="A1940" s="57">
        <v>220250017208</v>
      </c>
      <c r="B1940" s="58" t="s">
        <v>349</v>
      </c>
      <c r="C1940" s="59">
        <v>45792</v>
      </c>
      <c r="D1940" s="57">
        <v>22025003943</v>
      </c>
      <c r="E1940" s="58" t="s">
        <v>1733</v>
      </c>
      <c r="F1940" s="60">
        <v>1573</v>
      </c>
      <c r="G1940" s="58" t="s">
        <v>647</v>
      </c>
      <c r="H1940" s="58" t="s">
        <v>3422</v>
      </c>
      <c r="I1940" s="61" t="s">
        <v>2901</v>
      </c>
      <c r="J1940" s="58" t="s">
        <v>352</v>
      </c>
      <c r="K1940" s="58" t="s">
        <v>352</v>
      </c>
      <c r="L1940" s="58" t="s">
        <v>367</v>
      </c>
      <c r="M1940" s="58" t="s">
        <v>458</v>
      </c>
      <c r="N1940" s="58" t="s">
        <v>429</v>
      </c>
      <c r="O1940" s="64" t="s">
        <v>2990</v>
      </c>
      <c r="P1940" s="64" t="s">
        <v>2902</v>
      </c>
      <c r="Q1940" s="45" t="s">
        <v>922</v>
      </c>
      <c r="R1940" s="32" t="s">
        <v>254</v>
      </c>
      <c r="S1940" s="45" t="s">
        <v>291</v>
      </c>
      <c r="T1940" s="42" t="str">
        <f>VLOOKUP(Tabla1[[#This Row],[AREA]],Hoja1!A:B,2,FALSE)</f>
        <v>11. Salud pública y seguridad ciudadana</v>
      </c>
      <c r="U1940" s="45" t="s">
        <v>129</v>
      </c>
      <c r="V1940" s="42" t="str">
        <f>VLOOKUP(Tabla1[[#This Row],[PROGRAMA]],Hoja1!A:B,2,FALSE)</f>
        <v>1321. Policía municipal</v>
      </c>
      <c r="W1940" s="45" t="s">
        <v>238</v>
      </c>
      <c r="X1940" s="45" t="s">
        <v>3161</v>
      </c>
    </row>
    <row r="1941" spans="1:24" x14ac:dyDescent="0.25">
      <c r="A1941" s="57">
        <v>220250012034</v>
      </c>
      <c r="B1941" s="58" t="s">
        <v>349</v>
      </c>
      <c r="C1941" s="59">
        <v>45762</v>
      </c>
      <c r="D1941" s="57">
        <v>22025003040</v>
      </c>
      <c r="E1941" s="58" t="s">
        <v>3031</v>
      </c>
      <c r="F1941" s="60">
        <v>1559.99</v>
      </c>
      <c r="G1941" s="58" t="s">
        <v>3423</v>
      </c>
      <c r="H1941" s="58" t="s">
        <v>3424</v>
      </c>
      <c r="I1941" s="61" t="s">
        <v>2901</v>
      </c>
      <c r="J1941" s="58" t="s">
        <v>356</v>
      </c>
      <c r="K1941" s="58" t="s">
        <v>356</v>
      </c>
      <c r="L1941" s="58" t="s">
        <v>357</v>
      </c>
      <c r="M1941" s="58" t="s">
        <v>458</v>
      </c>
      <c r="N1941" s="58" t="s">
        <v>429</v>
      </c>
      <c r="O1941" s="64" t="s">
        <v>2990</v>
      </c>
      <c r="P1941" s="64" t="s">
        <v>2902</v>
      </c>
      <c r="Q1941" s="45" t="s">
        <v>926</v>
      </c>
      <c r="R1941" s="32" t="s">
        <v>255</v>
      </c>
      <c r="S1941" s="45" t="s">
        <v>92</v>
      </c>
      <c r="T1941" s="42" t="str">
        <f>VLOOKUP(Tabla1[[#This Row],[AREA]],Hoja1!A:B,2,FALSE)</f>
        <v>03. Participación ciudadana y deportes</v>
      </c>
      <c r="U1941" s="45" t="s">
        <v>215</v>
      </c>
      <c r="V1941" s="42" t="str">
        <f>VLOOKUP(Tabla1[[#This Row],[PROGRAMA]],Hoja1!A:B,2,FALSE)</f>
        <v>9241. Participación ciudadana</v>
      </c>
      <c r="W1941" s="45" t="s">
        <v>248</v>
      </c>
      <c r="X1941" s="45" t="s">
        <v>2991</v>
      </c>
    </row>
    <row r="1942" spans="1:24" x14ac:dyDescent="0.25">
      <c r="A1942" s="57">
        <v>220250013986</v>
      </c>
      <c r="B1942" s="58" t="s">
        <v>526</v>
      </c>
      <c r="C1942" s="59">
        <v>45772</v>
      </c>
      <c r="D1942" s="57">
        <v>22025001213</v>
      </c>
      <c r="E1942" s="58" t="s">
        <v>1495</v>
      </c>
      <c r="F1942" s="60">
        <v>1559.69</v>
      </c>
      <c r="G1942" s="58" t="s">
        <v>3401</v>
      </c>
      <c r="H1942" s="58" t="s">
        <v>3425</v>
      </c>
      <c r="I1942" s="61" t="s">
        <v>2907</v>
      </c>
      <c r="J1942" s="58" t="s">
        <v>356</v>
      </c>
      <c r="K1942" s="58" t="s">
        <v>356</v>
      </c>
      <c r="L1942" s="58" t="s">
        <v>367</v>
      </c>
      <c r="M1942" s="58" t="s">
        <v>354</v>
      </c>
      <c r="N1942" s="58" t="s">
        <v>355</v>
      </c>
      <c r="O1942" s="64" t="s">
        <v>2942</v>
      </c>
      <c r="P1942" s="64" t="s">
        <v>2902</v>
      </c>
      <c r="Q1942" s="45" t="s">
        <v>922</v>
      </c>
      <c r="R1942" s="32" t="s">
        <v>254</v>
      </c>
      <c r="S1942" s="45" t="s">
        <v>92</v>
      </c>
      <c r="T1942" s="42" t="str">
        <f>VLOOKUP(Tabla1[[#This Row],[AREA]],Hoja1!A:B,2,FALSE)</f>
        <v>03. Participación ciudadana y deportes</v>
      </c>
      <c r="U1942" s="45" t="s">
        <v>215</v>
      </c>
      <c r="V1942" s="42" t="str">
        <f>VLOOKUP(Tabla1[[#This Row],[PROGRAMA]],Hoja1!A:B,2,FALSE)</f>
        <v>9241. Participación ciudadana</v>
      </c>
      <c r="W1942" s="45" t="s">
        <v>236</v>
      </c>
      <c r="X1942" s="45" t="s">
        <v>2945</v>
      </c>
    </row>
    <row r="1943" spans="1:24" x14ac:dyDescent="0.25">
      <c r="A1943" s="57">
        <v>220250016865</v>
      </c>
      <c r="B1943" s="58" t="s">
        <v>349</v>
      </c>
      <c r="C1943" s="59">
        <v>45791</v>
      </c>
      <c r="D1943" s="57">
        <v>22025003353</v>
      </c>
      <c r="E1943" s="58" t="s">
        <v>1271</v>
      </c>
      <c r="F1943" s="60">
        <v>1554.5</v>
      </c>
      <c r="G1943" s="58" t="s">
        <v>3426</v>
      </c>
      <c r="H1943" s="58" t="s">
        <v>3427</v>
      </c>
      <c r="I1943" s="61" t="s">
        <v>2901</v>
      </c>
      <c r="J1943" s="58" t="s">
        <v>545</v>
      </c>
      <c r="K1943" s="58" t="s">
        <v>356</v>
      </c>
      <c r="L1943" s="58" t="s">
        <v>357</v>
      </c>
      <c r="M1943" s="58" t="s">
        <v>458</v>
      </c>
      <c r="N1943" s="58" t="s">
        <v>429</v>
      </c>
      <c r="O1943" s="64" t="s">
        <v>2990</v>
      </c>
      <c r="P1943" s="64" t="s">
        <v>2902</v>
      </c>
      <c r="Q1943" s="45" t="s">
        <v>922</v>
      </c>
      <c r="R1943" s="32" t="s">
        <v>254</v>
      </c>
      <c r="S1943" s="45" t="s">
        <v>93</v>
      </c>
      <c r="T1943" s="42" t="str">
        <f>VLOOKUP(Tabla1[[#This Row],[AREA]],Hoja1!A:B,2,FALSE)</f>
        <v>04. Hacienda, personal y modernización administrativa</v>
      </c>
      <c r="U1943" s="45" t="s">
        <v>209</v>
      </c>
      <c r="V1943" s="42" t="str">
        <f>VLOOKUP(Tabla1[[#This Row],[PROGRAMA]],Hoja1!A:B,2,FALSE)</f>
        <v>9204. Tecnologías de la información y comunicación</v>
      </c>
      <c r="W1943" s="45" t="s">
        <v>236</v>
      </c>
      <c r="X1943" s="45" t="s">
        <v>3428</v>
      </c>
    </row>
    <row r="1944" spans="1:24" x14ac:dyDescent="0.25">
      <c r="A1944" s="57">
        <v>220250018154</v>
      </c>
      <c r="B1944" s="58" t="s">
        <v>349</v>
      </c>
      <c r="C1944" s="59">
        <v>45798</v>
      </c>
      <c r="D1944" s="57">
        <v>22025003873</v>
      </c>
      <c r="E1944" s="58" t="s">
        <v>1358</v>
      </c>
      <c r="F1944" s="60">
        <v>1536.34</v>
      </c>
      <c r="G1944" s="58" t="s">
        <v>966</v>
      </c>
      <c r="H1944" s="58" t="s">
        <v>3429</v>
      </c>
      <c r="I1944" s="61" t="s">
        <v>2901</v>
      </c>
      <c r="J1944" s="58" t="s">
        <v>356</v>
      </c>
      <c r="K1944" s="58" t="s">
        <v>356</v>
      </c>
      <c r="L1944" s="58" t="s">
        <v>357</v>
      </c>
      <c r="M1944" s="58" t="s">
        <v>458</v>
      </c>
      <c r="N1944" s="58" t="s">
        <v>429</v>
      </c>
      <c r="O1944" s="64" t="s">
        <v>2990</v>
      </c>
      <c r="P1944" s="64" t="s">
        <v>2902</v>
      </c>
      <c r="Q1944" s="45" t="s">
        <v>922</v>
      </c>
      <c r="R1944" s="32" t="s">
        <v>254</v>
      </c>
      <c r="S1944" s="45" t="s">
        <v>96</v>
      </c>
      <c r="T1944" s="42" t="str">
        <f>VLOOKUP(Tabla1[[#This Row],[AREA]],Hoja1!A:B,2,FALSE)</f>
        <v>08. Tráfico y movilidad</v>
      </c>
      <c r="U1944" s="45" t="s">
        <v>140</v>
      </c>
      <c r="V1944" s="42" t="str">
        <f>VLOOKUP(Tabla1[[#This Row],[PROGRAMA]],Hoja1!A:B,2,FALSE)</f>
        <v>1532. Pavimentación vias públicas y otros servicios urbanísticos</v>
      </c>
      <c r="W1944" s="45" t="s">
        <v>236</v>
      </c>
      <c r="X1944" s="45" t="s">
        <v>3180</v>
      </c>
    </row>
    <row r="1945" spans="1:24" x14ac:dyDescent="0.25">
      <c r="A1945" s="57">
        <v>220250018449</v>
      </c>
      <c r="B1945" s="58" t="s">
        <v>349</v>
      </c>
      <c r="C1945" s="59">
        <v>45800</v>
      </c>
      <c r="D1945" s="57">
        <v>22025003267</v>
      </c>
      <c r="E1945" s="58" t="s">
        <v>2067</v>
      </c>
      <c r="F1945" s="60">
        <v>1535.72</v>
      </c>
      <c r="G1945" s="58" t="s">
        <v>670</v>
      </c>
      <c r="H1945" s="58" t="s">
        <v>3430</v>
      </c>
      <c r="I1945" s="61" t="s">
        <v>2901</v>
      </c>
      <c r="J1945" s="58" t="s">
        <v>356</v>
      </c>
      <c r="K1945" s="58" t="s">
        <v>356</v>
      </c>
      <c r="L1945" s="58" t="s">
        <v>357</v>
      </c>
      <c r="M1945" s="58" t="s">
        <v>354</v>
      </c>
      <c r="N1945" s="58" t="s">
        <v>355</v>
      </c>
      <c r="O1945" s="64" t="s">
        <v>305</v>
      </c>
      <c r="P1945" s="64" t="s">
        <v>2902</v>
      </c>
      <c r="Q1945" s="45" t="s">
        <v>922</v>
      </c>
      <c r="R1945" s="32" t="s">
        <v>254</v>
      </c>
      <c r="S1945" s="45" t="s">
        <v>97</v>
      </c>
      <c r="T1945" s="42" t="str">
        <f>VLOOKUP(Tabla1[[#This Row],[AREA]],Hoja1!A:B,2,FALSE)</f>
        <v>09. Turismo, eventos y marca ciudad</v>
      </c>
      <c r="U1945" s="45" t="s">
        <v>920</v>
      </c>
      <c r="V1945" s="42" t="str">
        <f>VLOOKUP(Tabla1[[#This Row],[PROGRAMA]],Hoja1!A:B,2,FALSE)</f>
        <v>4332. Dirección del área de turismo, eventos y marca ciudad</v>
      </c>
      <c r="W1945" s="45" t="s">
        <v>238</v>
      </c>
      <c r="X1945" s="45" t="s">
        <v>2926</v>
      </c>
    </row>
    <row r="1946" spans="1:24" x14ac:dyDescent="0.25">
      <c r="A1946" s="57">
        <v>220250011304</v>
      </c>
      <c r="B1946" s="58" t="s">
        <v>526</v>
      </c>
      <c r="C1946" s="59">
        <v>45758</v>
      </c>
      <c r="D1946" s="57">
        <v>22025001124</v>
      </c>
      <c r="E1946" s="58" t="s">
        <v>1237</v>
      </c>
      <c r="F1946" s="60">
        <v>1530.92</v>
      </c>
      <c r="G1946" s="58" t="s">
        <v>929</v>
      </c>
      <c r="H1946" s="58" t="s">
        <v>3431</v>
      </c>
      <c r="I1946" s="61" t="s">
        <v>2907</v>
      </c>
      <c r="J1946" s="58" t="s">
        <v>356</v>
      </c>
      <c r="K1946" s="58" t="s">
        <v>356</v>
      </c>
      <c r="L1946" s="58" t="s">
        <v>367</v>
      </c>
      <c r="M1946" s="58" t="s">
        <v>354</v>
      </c>
      <c r="N1946" s="58" t="s">
        <v>355</v>
      </c>
      <c r="O1946" s="64" t="s">
        <v>2942</v>
      </c>
      <c r="P1946" s="64" t="s">
        <v>2902</v>
      </c>
      <c r="Q1946" s="45" t="s">
        <v>922</v>
      </c>
      <c r="R1946" s="32" t="s">
        <v>254</v>
      </c>
      <c r="S1946" s="45" t="s">
        <v>291</v>
      </c>
      <c r="T1946" s="42" t="str">
        <f>VLOOKUP(Tabla1[[#This Row],[AREA]],Hoja1!A:B,2,FALSE)</f>
        <v>11. Salud pública y seguridad ciudadana</v>
      </c>
      <c r="U1946" s="45" t="s">
        <v>141</v>
      </c>
      <c r="V1946" s="42" t="str">
        <f>VLOOKUP(Tabla1[[#This Row],[PROGRAMA]],Hoja1!A:B,2,FALSE)</f>
        <v>1621. Recogida de residuos</v>
      </c>
      <c r="W1946" s="45" t="s">
        <v>236</v>
      </c>
      <c r="X1946" s="45" t="s">
        <v>3180</v>
      </c>
    </row>
    <row r="1947" spans="1:24" x14ac:dyDescent="0.25">
      <c r="A1947" s="57">
        <v>220250017737</v>
      </c>
      <c r="B1947" s="58" t="s">
        <v>495</v>
      </c>
      <c r="C1947" s="59">
        <v>45796</v>
      </c>
      <c r="D1947" s="57">
        <v>22025004113</v>
      </c>
      <c r="E1947" s="58" t="s">
        <v>1403</v>
      </c>
      <c r="F1947" s="60">
        <v>37.78</v>
      </c>
      <c r="G1947" s="58" t="s">
        <v>379</v>
      </c>
      <c r="H1947" s="58" t="s">
        <v>3432</v>
      </c>
      <c r="I1947" s="61" t="s">
        <v>2981</v>
      </c>
      <c r="J1947" s="58" t="s">
        <v>356</v>
      </c>
      <c r="K1947" s="58" t="s">
        <v>356</v>
      </c>
      <c r="L1947" s="58" t="s">
        <v>367</v>
      </c>
      <c r="M1947" s="58" t="s">
        <v>354</v>
      </c>
      <c r="N1947" s="58" t="s">
        <v>355</v>
      </c>
      <c r="O1947" s="64" t="s">
        <v>305</v>
      </c>
      <c r="P1947" s="64" t="s">
        <v>2902</v>
      </c>
      <c r="Q1947" s="45" t="s">
        <v>922</v>
      </c>
      <c r="R1947" s="32" t="s">
        <v>254</v>
      </c>
      <c r="S1947" s="45" t="s">
        <v>89</v>
      </c>
      <c r="T1947" s="42" t="str">
        <f>VLOOKUP(Tabla1[[#This Row],[AREA]],Hoja1!A:B,2,FALSE)</f>
        <v>01. Alcaldía</v>
      </c>
      <c r="U1947" s="45" t="s">
        <v>292</v>
      </c>
      <c r="V1947" s="42" t="str">
        <f>VLOOKUP(Tabla1[[#This Row],[PROGRAMA]],Hoja1!A:B,2,FALSE)</f>
        <v>9312. Intervención general</v>
      </c>
      <c r="W1947" s="45" t="s">
        <v>236</v>
      </c>
      <c r="X1947" s="45" t="s">
        <v>2945</v>
      </c>
    </row>
    <row r="1948" spans="1:24" x14ac:dyDescent="0.25">
      <c r="A1948" s="57">
        <v>220250015182</v>
      </c>
      <c r="B1948" s="58" t="s">
        <v>349</v>
      </c>
      <c r="C1948" s="59">
        <v>45783</v>
      </c>
      <c r="D1948" s="57">
        <v>22025003547</v>
      </c>
      <c r="E1948" s="58" t="s">
        <v>1254</v>
      </c>
      <c r="F1948" s="60">
        <v>1521.62</v>
      </c>
      <c r="G1948" s="58" t="s">
        <v>340</v>
      </c>
      <c r="H1948" s="58" t="s">
        <v>3433</v>
      </c>
      <c r="I1948" s="61" t="s">
        <v>2901</v>
      </c>
      <c r="J1948" s="58" t="s">
        <v>452</v>
      </c>
      <c r="K1948" s="58" t="s">
        <v>452</v>
      </c>
      <c r="L1948" s="58" t="s">
        <v>357</v>
      </c>
      <c r="M1948" s="58" t="s">
        <v>354</v>
      </c>
      <c r="N1948" s="58" t="s">
        <v>355</v>
      </c>
      <c r="O1948" s="64" t="s">
        <v>2942</v>
      </c>
      <c r="P1948" s="64" t="s">
        <v>2902</v>
      </c>
      <c r="Q1948" s="45">
        <v>6</v>
      </c>
      <c r="R1948" s="32" t="s">
        <v>255</v>
      </c>
      <c r="S1948" s="45" t="s">
        <v>96</v>
      </c>
      <c r="T1948" s="42" t="str">
        <f>VLOOKUP(Tabla1[[#This Row],[AREA]],Hoja1!A:B,2,FALSE)</f>
        <v>08. Tráfico y movilidad</v>
      </c>
      <c r="U1948" s="45">
        <v>1532</v>
      </c>
      <c r="V1948" s="42" t="str">
        <f>VLOOKUP(Tabla1[[#This Row],[PROGRAMA]],Hoja1!A:B,2,FALSE)</f>
        <v>1532. Pavimentación vias públicas y otros servicios urbanísticos</v>
      </c>
      <c r="W1948" s="45">
        <v>61</v>
      </c>
      <c r="X1948" s="45">
        <v>619</v>
      </c>
    </row>
    <row r="1949" spans="1:24" x14ac:dyDescent="0.25">
      <c r="A1949" s="57">
        <v>220250018066</v>
      </c>
      <c r="B1949" s="58" t="s">
        <v>349</v>
      </c>
      <c r="C1949" s="59">
        <v>45798</v>
      </c>
      <c r="D1949" s="57">
        <v>22025003710</v>
      </c>
      <c r="E1949" s="58" t="s">
        <v>1340</v>
      </c>
      <c r="F1949" s="60">
        <v>1512.5</v>
      </c>
      <c r="G1949" s="58" t="s">
        <v>3434</v>
      </c>
      <c r="H1949" s="58" t="s">
        <v>3435</v>
      </c>
      <c r="I1949" s="61" t="s">
        <v>2901</v>
      </c>
      <c r="J1949" s="58" t="s">
        <v>396</v>
      </c>
      <c r="K1949" s="58" t="s">
        <v>356</v>
      </c>
      <c r="L1949" s="58" t="s">
        <v>357</v>
      </c>
      <c r="M1949" s="58" t="s">
        <v>458</v>
      </c>
      <c r="N1949" s="58" t="s">
        <v>429</v>
      </c>
      <c r="O1949" s="64" t="s">
        <v>2990</v>
      </c>
      <c r="P1949" s="64" t="s">
        <v>2902</v>
      </c>
      <c r="Q1949" s="45" t="s">
        <v>922</v>
      </c>
      <c r="R1949" s="32" t="s">
        <v>254</v>
      </c>
      <c r="S1949" s="45" t="s">
        <v>94</v>
      </c>
      <c r="T1949" s="42" t="str">
        <f>VLOOKUP(Tabla1[[#This Row],[AREA]],Hoja1!A:B,2,FALSE)</f>
        <v>06. Educación y cultura</v>
      </c>
      <c r="U1949" s="45" t="s">
        <v>170</v>
      </c>
      <c r="V1949" s="42" t="str">
        <f>VLOOKUP(Tabla1[[#This Row],[PROGRAMA]],Hoja1!A:B,2,FALSE)</f>
        <v>3232. Conservación y mantenimiento centros educación infantil y primaria</v>
      </c>
      <c r="W1949" s="45" t="s">
        <v>238</v>
      </c>
      <c r="X1949" s="45" t="s">
        <v>2926</v>
      </c>
    </row>
    <row r="1950" spans="1:24" x14ac:dyDescent="0.25">
      <c r="A1950" s="57">
        <v>220250011366</v>
      </c>
      <c r="B1950" s="58" t="s">
        <v>526</v>
      </c>
      <c r="C1950" s="59">
        <v>45758</v>
      </c>
      <c r="D1950" s="57">
        <v>22025001123</v>
      </c>
      <c r="E1950" s="58" t="s">
        <v>1973</v>
      </c>
      <c r="F1950" s="60">
        <v>1503.53</v>
      </c>
      <c r="G1950" s="58" t="s">
        <v>460</v>
      </c>
      <c r="H1950" s="58" t="s">
        <v>3436</v>
      </c>
      <c r="I1950" s="61" t="s">
        <v>2907</v>
      </c>
      <c r="J1950" s="58" t="s">
        <v>356</v>
      </c>
      <c r="K1950" s="58" t="s">
        <v>356</v>
      </c>
      <c r="L1950" s="58" t="s">
        <v>357</v>
      </c>
      <c r="M1950" s="58" t="s">
        <v>458</v>
      </c>
      <c r="N1950" s="58" t="s">
        <v>429</v>
      </c>
      <c r="O1950" s="64" t="s">
        <v>2990</v>
      </c>
      <c r="P1950" s="64" t="s">
        <v>2902</v>
      </c>
      <c r="Q1950" s="45" t="s">
        <v>922</v>
      </c>
      <c r="R1950" s="32" t="s">
        <v>254</v>
      </c>
      <c r="S1950" s="45" t="s">
        <v>291</v>
      </c>
      <c r="T1950" s="42" t="str">
        <f>VLOOKUP(Tabla1[[#This Row],[AREA]],Hoja1!A:B,2,FALSE)</f>
        <v>11. Salud pública y seguridad ciudadana</v>
      </c>
      <c r="U1950" s="45" t="s">
        <v>144</v>
      </c>
      <c r="V1950" s="42" t="str">
        <f>VLOOKUP(Tabla1[[#This Row],[PROGRAMA]],Hoja1!A:B,2,FALSE)</f>
        <v>1631. Limpieza viaria</v>
      </c>
      <c r="W1950" s="45" t="s">
        <v>236</v>
      </c>
      <c r="X1950" s="45" t="s">
        <v>3180</v>
      </c>
    </row>
    <row r="1951" spans="1:24" x14ac:dyDescent="0.25">
      <c r="A1951" s="57">
        <v>220250021177</v>
      </c>
      <c r="B1951" s="58" t="s">
        <v>349</v>
      </c>
      <c r="C1951" s="59">
        <v>45806</v>
      </c>
      <c r="D1951" s="57">
        <v>22025004124</v>
      </c>
      <c r="E1951" s="58" t="s">
        <v>1451</v>
      </c>
      <c r="F1951" s="60">
        <v>1500</v>
      </c>
      <c r="G1951" s="58" t="s">
        <v>2431</v>
      </c>
      <c r="H1951" s="58" t="s">
        <v>3437</v>
      </c>
      <c r="I1951" s="61" t="s">
        <v>2901</v>
      </c>
      <c r="J1951" s="58" t="s">
        <v>356</v>
      </c>
      <c r="K1951" s="58" t="s">
        <v>356</v>
      </c>
      <c r="L1951" s="58" t="s">
        <v>357</v>
      </c>
      <c r="M1951" s="58" t="s">
        <v>458</v>
      </c>
      <c r="N1951" s="58" t="s">
        <v>429</v>
      </c>
      <c r="O1951" s="64" t="s">
        <v>2990</v>
      </c>
      <c r="P1951" s="64" t="s">
        <v>2902</v>
      </c>
      <c r="Q1951" s="45" t="s">
        <v>922</v>
      </c>
      <c r="R1951" s="32" t="s">
        <v>254</v>
      </c>
      <c r="S1951" s="45" t="s">
        <v>98</v>
      </c>
      <c r="T1951" s="42" t="str">
        <f>VLOOKUP(Tabla1[[#This Row],[AREA]],Hoja1!A:B,2,FALSE)</f>
        <v>10. Personas mayores, familia y servicios sociales</v>
      </c>
      <c r="U1951" s="45" t="s">
        <v>155</v>
      </c>
      <c r="V1951" s="42" t="str">
        <f>VLOOKUP(Tabla1[[#This Row],[PROGRAMA]],Hoja1!A:B,2,FALSE)</f>
        <v>2312. Iniciativas sociales</v>
      </c>
      <c r="W1951" s="45" t="s">
        <v>238</v>
      </c>
      <c r="X1951" s="45" t="s">
        <v>2943</v>
      </c>
    </row>
    <row r="1952" spans="1:24" x14ac:dyDescent="0.25">
      <c r="A1952" s="57">
        <v>220250010079</v>
      </c>
      <c r="B1952" s="58" t="s">
        <v>349</v>
      </c>
      <c r="C1952" s="59">
        <v>45755</v>
      </c>
      <c r="D1952" s="57">
        <v>22025002841</v>
      </c>
      <c r="E1952" s="58" t="s">
        <v>1215</v>
      </c>
      <c r="F1952" s="60">
        <v>1500</v>
      </c>
      <c r="G1952" s="58" t="s">
        <v>3438</v>
      </c>
      <c r="H1952" s="58" t="s">
        <v>3439</v>
      </c>
      <c r="I1952" s="61" t="s">
        <v>2901</v>
      </c>
      <c r="J1952" s="58" t="s">
        <v>356</v>
      </c>
      <c r="K1952" s="58" t="s">
        <v>356</v>
      </c>
      <c r="L1952" s="58" t="s">
        <v>357</v>
      </c>
      <c r="M1952" s="58" t="s">
        <v>458</v>
      </c>
      <c r="N1952" s="58" t="s">
        <v>429</v>
      </c>
      <c r="O1952" s="64" t="s">
        <v>2990</v>
      </c>
      <c r="P1952" s="64" t="s">
        <v>2902</v>
      </c>
      <c r="Q1952" s="45" t="s">
        <v>922</v>
      </c>
      <c r="R1952" s="32" t="s">
        <v>254</v>
      </c>
      <c r="S1952" s="45" t="s">
        <v>98</v>
      </c>
      <c r="T1952" s="42" t="str">
        <f>VLOOKUP(Tabla1[[#This Row],[AREA]],Hoja1!A:B,2,FALSE)</f>
        <v>10. Personas mayores, familia y servicios sociales</v>
      </c>
      <c r="U1952" s="45" t="s">
        <v>159</v>
      </c>
      <c r="V1952" s="42" t="str">
        <f>VLOOKUP(Tabla1[[#This Row],[PROGRAMA]],Hoja1!A:B,2,FALSE)</f>
        <v>2315. Políticas de Igualdad e infancia</v>
      </c>
      <c r="W1952" s="45" t="s">
        <v>238</v>
      </c>
      <c r="X1952" s="45" t="s">
        <v>3045</v>
      </c>
    </row>
    <row r="1953" spans="1:24" x14ac:dyDescent="0.25">
      <c r="A1953" s="57">
        <v>220250008645</v>
      </c>
      <c r="B1953" s="58" t="s">
        <v>349</v>
      </c>
      <c r="C1953" s="59">
        <v>45748</v>
      </c>
      <c r="D1953" s="57">
        <v>22025002588</v>
      </c>
      <c r="E1953" s="58" t="s">
        <v>1258</v>
      </c>
      <c r="F1953" s="60">
        <v>1500</v>
      </c>
      <c r="G1953" s="58" t="s">
        <v>57</v>
      </c>
      <c r="H1953" s="58" t="s">
        <v>3440</v>
      </c>
      <c r="I1953" s="61" t="s">
        <v>2901</v>
      </c>
      <c r="J1953" s="58" t="s">
        <v>356</v>
      </c>
      <c r="K1953" s="58" t="s">
        <v>356</v>
      </c>
      <c r="L1953" s="58" t="s">
        <v>367</v>
      </c>
      <c r="M1953" s="58" t="s">
        <v>458</v>
      </c>
      <c r="N1953" s="58" t="s">
        <v>429</v>
      </c>
      <c r="O1953" s="64" t="s">
        <v>2990</v>
      </c>
      <c r="P1953" s="64" t="s">
        <v>2902</v>
      </c>
      <c r="Q1953" s="45" t="s">
        <v>922</v>
      </c>
      <c r="R1953" s="32" t="s">
        <v>254</v>
      </c>
      <c r="S1953" s="45" t="s">
        <v>291</v>
      </c>
      <c r="T1953" s="42" t="str">
        <f>VLOOKUP(Tabla1[[#This Row],[AREA]],Hoja1!A:B,2,FALSE)</f>
        <v>11. Salud pública y seguridad ciudadana</v>
      </c>
      <c r="U1953" s="45" t="s">
        <v>164</v>
      </c>
      <c r="V1953" s="42" t="str">
        <f>VLOOKUP(Tabla1[[#This Row],[PROGRAMA]],Hoja1!A:B,2,FALSE)</f>
        <v>3111. Protección de la salubridad pública</v>
      </c>
      <c r="W1953" s="45" t="s">
        <v>238</v>
      </c>
      <c r="X1953" s="45" t="s">
        <v>3057</v>
      </c>
    </row>
    <row r="1954" spans="1:24" x14ac:dyDescent="0.25">
      <c r="A1954" s="57">
        <v>220250011292</v>
      </c>
      <c r="B1954" s="58" t="s">
        <v>526</v>
      </c>
      <c r="C1954" s="59">
        <v>45758</v>
      </c>
      <c r="D1954" s="57">
        <v>22025001128</v>
      </c>
      <c r="E1954" s="58" t="s">
        <v>1498</v>
      </c>
      <c r="F1954" s="60">
        <v>1497.27</v>
      </c>
      <c r="G1954" s="58" t="s">
        <v>609</v>
      </c>
      <c r="H1954" s="58" t="s">
        <v>3441</v>
      </c>
      <c r="I1954" s="61" t="s">
        <v>2907</v>
      </c>
      <c r="J1954" s="58" t="s">
        <v>356</v>
      </c>
      <c r="K1954" s="58" t="s">
        <v>356</v>
      </c>
      <c r="L1954" s="58" t="s">
        <v>367</v>
      </c>
      <c r="M1954" s="58" t="s">
        <v>354</v>
      </c>
      <c r="N1954" s="58" t="s">
        <v>355</v>
      </c>
      <c r="O1954" s="64" t="s">
        <v>2942</v>
      </c>
      <c r="P1954" s="64" t="s">
        <v>2902</v>
      </c>
      <c r="Q1954" s="45" t="s">
        <v>922</v>
      </c>
      <c r="R1954" s="32" t="s">
        <v>254</v>
      </c>
      <c r="S1954" s="45" t="s">
        <v>291</v>
      </c>
      <c r="T1954" s="42" t="str">
        <f>VLOOKUP(Tabla1[[#This Row],[AREA]],Hoja1!A:B,2,FALSE)</f>
        <v>11. Salud pública y seguridad ciudadana</v>
      </c>
      <c r="U1954" s="45" t="s">
        <v>141</v>
      </c>
      <c r="V1954" s="42" t="str">
        <f>VLOOKUP(Tabla1[[#This Row],[PROGRAMA]],Hoja1!A:B,2,FALSE)</f>
        <v>1621. Recogida de residuos</v>
      </c>
      <c r="W1954" s="45" t="s">
        <v>238</v>
      </c>
      <c r="X1954" s="45" t="s">
        <v>3118</v>
      </c>
    </row>
    <row r="1955" spans="1:24" x14ac:dyDescent="0.25">
      <c r="A1955" s="57">
        <v>220250020444</v>
      </c>
      <c r="B1955" s="58" t="s">
        <v>526</v>
      </c>
      <c r="C1955" s="59">
        <v>45806</v>
      </c>
      <c r="D1955" s="57">
        <v>22025001274</v>
      </c>
      <c r="E1955" s="58" t="s">
        <v>1612</v>
      </c>
      <c r="F1955" s="60">
        <v>1496</v>
      </c>
      <c r="G1955" s="58" t="s">
        <v>573</v>
      </c>
      <c r="H1955" s="58" t="s">
        <v>3442</v>
      </c>
      <c r="I1955" s="61" t="s">
        <v>2907</v>
      </c>
      <c r="J1955" s="58" t="s">
        <v>356</v>
      </c>
      <c r="K1955" s="58" t="s">
        <v>356</v>
      </c>
      <c r="L1955" s="58" t="s">
        <v>357</v>
      </c>
      <c r="M1955" s="58" t="s">
        <v>354</v>
      </c>
      <c r="N1955" s="58" t="s">
        <v>355</v>
      </c>
      <c r="O1955" s="64" t="s">
        <v>2942</v>
      </c>
      <c r="P1955" s="64" t="s">
        <v>2902</v>
      </c>
      <c r="Q1955" s="45" t="s">
        <v>922</v>
      </c>
      <c r="R1955" s="32" t="s">
        <v>254</v>
      </c>
      <c r="S1955" s="45" t="s">
        <v>95</v>
      </c>
      <c r="T1955" s="42" t="str">
        <f>VLOOKUP(Tabla1[[#This Row],[AREA]],Hoja1!A:B,2,FALSE)</f>
        <v>07. Medio ambiente</v>
      </c>
      <c r="U1955" s="45" t="s">
        <v>149</v>
      </c>
      <c r="V1955" s="42" t="str">
        <f>VLOOKUP(Tabla1[[#This Row],[PROGRAMA]],Hoja1!A:B,2,FALSE)</f>
        <v>1711. Parques y jardines</v>
      </c>
      <c r="W1955" s="45" t="s">
        <v>236</v>
      </c>
      <c r="X1955" s="45" t="s">
        <v>2945</v>
      </c>
    </row>
    <row r="1956" spans="1:24" x14ac:dyDescent="0.25">
      <c r="A1956" s="57">
        <v>220250011643</v>
      </c>
      <c r="B1956" s="58" t="s">
        <v>349</v>
      </c>
      <c r="C1956" s="59">
        <v>45758</v>
      </c>
      <c r="D1956" s="57">
        <v>22025003517</v>
      </c>
      <c r="E1956" s="58" t="s">
        <v>1220</v>
      </c>
      <c r="F1956" s="60">
        <v>1487.3</v>
      </c>
      <c r="G1956" s="58" t="s">
        <v>286</v>
      </c>
      <c r="H1956" s="58" t="s">
        <v>3374</v>
      </c>
      <c r="I1956" s="61" t="s">
        <v>2901</v>
      </c>
      <c r="J1956" s="58" t="s">
        <v>513</v>
      </c>
      <c r="K1956" s="58" t="s">
        <v>356</v>
      </c>
      <c r="L1956" s="58" t="s">
        <v>357</v>
      </c>
      <c r="M1956" s="58" t="s">
        <v>458</v>
      </c>
      <c r="N1956" s="58" t="s">
        <v>429</v>
      </c>
      <c r="O1956" s="64" t="s">
        <v>2990</v>
      </c>
      <c r="P1956" s="64" t="s">
        <v>2902</v>
      </c>
      <c r="Q1956" s="45" t="s">
        <v>922</v>
      </c>
      <c r="R1956" s="32" t="s">
        <v>254</v>
      </c>
      <c r="S1956" s="45" t="s">
        <v>98</v>
      </c>
      <c r="T1956" s="42" t="str">
        <f>VLOOKUP(Tabla1[[#This Row],[AREA]],Hoja1!A:B,2,FALSE)</f>
        <v>10. Personas mayores, familia y servicios sociales</v>
      </c>
      <c r="U1956" s="45" t="s">
        <v>155</v>
      </c>
      <c r="V1956" s="42" t="str">
        <f>VLOOKUP(Tabla1[[#This Row],[PROGRAMA]],Hoja1!A:B,2,FALSE)</f>
        <v>2312. Iniciativas sociales</v>
      </c>
      <c r="W1956" s="45" t="s">
        <v>238</v>
      </c>
      <c r="X1956" s="45" t="s">
        <v>2926</v>
      </c>
    </row>
    <row r="1957" spans="1:24" x14ac:dyDescent="0.25">
      <c r="A1957" s="57">
        <v>220240053803</v>
      </c>
      <c r="B1957" s="58" t="s">
        <v>349</v>
      </c>
      <c r="C1957" s="59">
        <v>45756</v>
      </c>
      <c r="D1957" s="57">
        <v>22024007637</v>
      </c>
      <c r="E1957" s="58" t="s">
        <v>3443</v>
      </c>
      <c r="F1957" s="60">
        <v>1483.94</v>
      </c>
      <c r="G1957" s="58" t="s">
        <v>651</v>
      </c>
      <c r="H1957" s="58" t="s">
        <v>3444</v>
      </c>
      <c r="I1957" s="61" t="s">
        <v>2901</v>
      </c>
      <c r="J1957" s="58" t="s">
        <v>467</v>
      </c>
      <c r="K1957" s="58" t="s">
        <v>468</v>
      </c>
      <c r="L1957" s="58" t="s">
        <v>367</v>
      </c>
      <c r="M1957" s="58" t="s">
        <v>458</v>
      </c>
      <c r="N1957" s="58" t="s">
        <v>429</v>
      </c>
      <c r="O1957" s="64" t="s">
        <v>2990</v>
      </c>
      <c r="P1957" s="64" t="s">
        <v>2902</v>
      </c>
      <c r="Q1957" s="45" t="s">
        <v>926</v>
      </c>
      <c r="R1957" s="32" t="s">
        <v>255</v>
      </c>
      <c r="S1957" s="45" t="s">
        <v>291</v>
      </c>
      <c r="T1957" s="42" t="str">
        <f>VLOOKUP(Tabla1[[#This Row],[AREA]],Hoja1!A:B,2,FALSE)</f>
        <v>11. Salud pública y seguridad ciudadana</v>
      </c>
      <c r="U1957" s="45" t="s">
        <v>144</v>
      </c>
      <c r="V1957" s="42" t="str">
        <f>VLOOKUP(Tabla1[[#This Row],[PROGRAMA]],Hoja1!A:B,2,FALSE)</f>
        <v>1631. Limpieza viaria</v>
      </c>
      <c r="W1957" s="45" t="s">
        <v>246</v>
      </c>
      <c r="X1957" s="45" t="s">
        <v>2977</v>
      </c>
    </row>
    <row r="1958" spans="1:24" x14ac:dyDescent="0.25">
      <c r="A1958" s="57">
        <v>220240048986</v>
      </c>
      <c r="B1958" s="58" t="s">
        <v>349</v>
      </c>
      <c r="C1958" s="59">
        <v>45756</v>
      </c>
      <c r="D1958" s="57">
        <v>22024006829</v>
      </c>
      <c r="E1958" s="58" t="s">
        <v>1171</v>
      </c>
      <c r="F1958" s="60">
        <v>1481.74</v>
      </c>
      <c r="G1958" s="58" t="s">
        <v>340</v>
      </c>
      <c r="H1958" s="58" t="s">
        <v>3445</v>
      </c>
      <c r="I1958" s="61" t="s">
        <v>2901</v>
      </c>
      <c r="J1958" s="58" t="s">
        <v>452</v>
      </c>
      <c r="K1958" s="58" t="s">
        <v>452</v>
      </c>
      <c r="L1958" s="58" t="s">
        <v>357</v>
      </c>
      <c r="M1958" s="58" t="s">
        <v>354</v>
      </c>
      <c r="N1958" s="58" t="s">
        <v>355</v>
      </c>
      <c r="O1958" s="64" t="s">
        <v>2942</v>
      </c>
      <c r="P1958" s="64" t="s">
        <v>2902</v>
      </c>
      <c r="Q1958" s="45">
        <v>6</v>
      </c>
      <c r="R1958" s="32" t="s">
        <v>255</v>
      </c>
      <c r="S1958" s="45" t="s">
        <v>91</v>
      </c>
      <c r="T1958" s="42" t="str">
        <f>VLOOKUP(Tabla1[[#This Row],[AREA]],Hoja1!A:B,2,FALSE)</f>
        <v>02. Urbanismo y vivienda</v>
      </c>
      <c r="U1958" s="45">
        <v>9332</v>
      </c>
      <c r="V1958" s="42" t="str">
        <f>VLOOKUP(Tabla1[[#This Row],[PROGRAMA]],Hoja1!A:B,2,FALSE)</f>
        <v>9332. Mantenimiento de edificios e instalaciones municipales</v>
      </c>
      <c r="W1958" s="45">
        <v>63</v>
      </c>
      <c r="X1958" s="45">
        <v>632</v>
      </c>
    </row>
    <row r="1959" spans="1:24" x14ac:dyDescent="0.25">
      <c r="A1959" s="57">
        <v>220250010315</v>
      </c>
      <c r="B1959" s="58" t="s">
        <v>526</v>
      </c>
      <c r="C1959" s="59">
        <v>45755</v>
      </c>
      <c r="D1959" s="57">
        <v>22025002819</v>
      </c>
      <c r="E1959" s="58" t="s">
        <v>1481</v>
      </c>
      <c r="F1959" s="60">
        <v>1478.86</v>
      </c>
      <c r="G1959" s="58" t="s">
        <v>3446</v>
      </c>
      <c r="H1959" s="58" t="s">
        <v>3447</v>
      </c>
      <c r="I1959" s="61" t="s">
        <v>2907</v>
      </c>
      <c r="J1959" s="58" t="s">
        <v>356</v>
      </c>
      <c r="K1959" s="58" t="s">
        <v>356</v>
      </c>
      <c r="L1959" s="58" t="s">
        <v>367</v>
      </c>
      <c r="M1959" s="58" t="s">
        <v>354</v>
      </c>
      <c r="N1959" s="58" t="s">
        <v>355</v>
      </c>
      <c r="O1959" s="64" t="s">
        <v>2942</v>
      </c>
      <c r="P1959" s="64" t="s">
        <v>2902</v>
      </c>
      <c r="Q1959" s="45" t="s">
        <v>922</v>
      </c>
      <c r="R1959" s="32" t="s">
        <v>254</v>
      </c>
      <c r="S1959" s="45" t="s">
        <v>96</v>
      </c>
      <c r="T1959" s="42" t="str">
        <f>VLOOKUP(Tabla1[[#This Row],[AREA]],Hoja1!A:B,2,FALSE)</f>
        <v>08. Tráfico y movilidad</v>
      </c>
      <c r="U1959" s="45" t="s">
        <v>140</v>
      </c>
      <c r="V1959" s="42" t="str">
        <f>VLOOKUP(Tabla1[[#This Row],[PROGRAMA]],Hoja1!A:B,2,FALSE)</f>
        <v>1532. Pavimentación vias públicas y otros servicios urbanísticos</v>
      </c>
      <c r="W1959" s="45" t="s">
        <v>236</v>
      </c>
      <c r="X1959" s="45" t="s">
        <v>3215</v>
      </c>
    </row>
    <row r="1960" spans="1:24" x14ac:dyDescent="0.25">
      <c r="A1960" s="57">
        <v>220250018361</v>
      </c>
      <c r="B1960" s="58" t="s">
        <v>349</v>
      </c>
      <c r="C1960" s="59">
        <v>45800</v>
      </c>
      <c r="D1960" s="57">
        <v>22025003491</v>
      </c>
      <c r="E1960" s="58" t="s">
        <v>1208</v>
      </c>
      <c r="F1960" s="60">
        <v>1452</v>
      </c>
      <c r="G1960" s="58" t="s">
        <v>3448</v>
      </c>
      <c r="H1960" s="58" t="s">
        <v>3449</v>
      </c>
      <c r="I1960" s="61" t="s">
        <v>2901</v>
      </c>
      <c r="J1960" s="58" t="s">
        <v>356</v>
      </c>
      <c r="K1960" s="58" t="s">
        <v>356</v>
      </c>
      <c r="L1960" s="58" t="s">
        <v>357</v>
      </c>
      <c r="M1960" s="58" t="s">
        <v>458</v>
      </c>
      <c r="N1960" s="58" t="s">
        <v>429</v>
      </c>
      <c r="O1960" s="64" t="s">
        <v>2990</v>
      </c>
      <c r="P1960" s="64" t="s">
        <v>2902</v>
      </c>
      <c r="Q1960" s="45" t="s">
        <v>922</v>
      </c>
      <c r="R1960" s="32" t="s">
        <v>254</v>
      </c>
      <c r="S1960" s="45" t="s">
        <v>89</v>
      </c>
      <c r="T1960" s="42" t="str">
        <f>VLOOKUP(Tabla1[[#This Row],[AREA]],Hoja1!A:B,2,FALSE)</f>
        <v>01. Alcaldía</v>
      </c>
      <c r="U1960" s="45" t="s">
        <v>294</v>
      </c>
      <c r="V1960" s="42" t="str">
        <f>VLOOKUP(Tabla1[[#This Row],[PROGRAMA]],Hoja1!A:B,2,FALSE)</f>
        <v>4331. Desarrollo empresarial</v>
      </c>
      <c r="W1960" s="45" t="s">
        <v>238</v>
      </c>
      <c r="X1960" s="45" t="s">
        <v>2926</v>
      </c>
    </row>
    <row r="1961" spans="1:24" x14ac:dyDescent="0.25">
      <c r="A1961" s="57">
        <v>220250011232</v>
      </c>
      <c r="B1961" s="58" t="s">
        <v>526</v>
      </c>
      <c r="C1961" s="59">
        <v>45758</v>
      </c>
      <c r="D1961" s="57">
        <v>22025001347</v>
      </c>
      <c r="E1961" s="58" t="s">
        <v>1493</v>
      </c>
      <c r="F1961" s="60">
        <v>1443.49</v>
      </c>
      <c r="G1961" s="58" t="s">
        <v>573</v>
      </c>
      <c r="H1961" s="58" t="s">
        <v>3450</v>
      </c>
      <c r="I1961" s="61" t="s">
        <v>2907</v>
      </c>
      <c r="J1961" s="58" t="s">
        <v>356</v>
      </c>
      <c r="K1961" s="58" t="s">
        <v>356</v>
      </c>
      <c r="L1961" s="58" t="s">
        <v>367</v>
      </c>
      <c r="M1961" s="58" t="s">
        <v>354</v>
      </c>
      <c r="N1961" s="58" t="s">
        <v>355</v>
      </c>
      <c r="O1961" s="64" t="s">
        <v>2942</v>
      </c>
      <c r="P1961" s="64" t="s">
        <v>2902</v>
      </c>
      <c r="Q1961" s="45" t="s">
        <v>922</v>
      </c>
      <c r="R1961" s="32" t="s">
        <v>254</v>
      </c>
      <c r="S1961" s="45" t="s">
        <v>91</v>
      </c>
      <c r="T1961" s="42" t="str">
        <f>VLOOKUP(Tabla1[[#This Row],[AREA]],Hoja1!A:B,2,FALSE)</f>
        <v>02. Urbanismo y vivienda</v>
      </c>
      <c r="U1961" s="45" t="s">
        <v>220</v>
      </c>
      <c r="V1961" s="42" t="str">
        <f>VLOOKUP(Tabla1[[#This Row],[PROGRAMA]],Hoja1!A:B,2,FALSE)</f>
        <v>9332. Mantenimiento de edificios e instalaciones municipales</v>
      </c>
      <c r="W1961" s="45" t="s">
        <v>236</v>
      </c>
      <c r="X1961" s="45" t="s">
        <v>3048</v>
      </c>
    </row>
    <row r="1962" spans="1:24" x14ac:dyDescent="0.25">
      <c r="A1962" s="57">
        <v>220250015974</v>
      </c>
      <c r="B1962" s="58" t="s">
        <v>526</v>
      </c>
      <c r="C1962" s="59">
        <v>45785</v>
      </c>
      <c r="D1962" s="57">
        <v>22025002601</v>
      </c>
      <c r="E1962" s="58" t="s">
        <v>1495</v>
      </c>
      <c r="F1962" s="60">
        <v>1414.08</v>
      </c>
      <c r="G1962" s="58" t="s">
        <v>463</v>
      </c>
      <c r="H1962" s="58" t="s">
        <v>3451</v>
      </c>
      <c r="I1962" s="61" t="s">
        <v>2907</v>
      </c>
      <c r="J1962" s="58" t="s">
        <v>356</v>
      </c>
      <c r="K1962" s="58" t="s">
        <v>356</v>
      </c>
      <c r="L1962" s="58" t="s">
        <v>367</v>
      </c>
      <c r="M1962" s="58" t="s">
        <v>458</v>
      </c>
      <c r="N1962" s="58" t="s">
        <v>429</v>
      </c>
      <c r="O1962" s="64" t="s">
        <v>2990</v>
      </c>
      <c r="P1962" s="64" t="s">
        <v>2902</v>
      </c>
      <c r="Q1962" s="45" t="s">
        <v>922</v>
      </c>
      <c r="R1962" s="32" t="s">
        <v>254</v>
      </c>
      <c r="S1962" s="45" t="s">
        <v>92</v>
      </c>
      <c r="T1962" s="42" t="str">
        <f>VLOOKUP(Tabla1[[#This Row],[AREA]],Hoja1!A:B,2,FALSE)</f>
        <v>03. Participación ciudadana y deportes</v>
      </c>
      <c r="U1962" s="45" t="s">
        <v>215</v>
      </c>
      <c r="V1962" s="42" t="str">
        <f>VLOOKUP(Tabla1[[#This Row],[PROGRAMA]],Hoja1!A:B,2,FALSE)</f>
        <v>9241. Participación ciudadana</v>
      </c>
      <c r="W1962" s="45" t="s">
        <v>236</v>
      </c>
      <c r="X1962" s="45" t="s">
        <v>2945</v>
      </c>
    </row>
    <row r="1963" spans="1:24" x14ac:dyDescent="0.25">
      <c r="A1963" s="57">
        <v>220220039781</v>
      </c>
      <c r="B1963" s="58" t="s">
        <v>349</v>
      </c>
      <c r="C1963" s="59">
        <v>45756</v>
      </c>
      <c r="D1963" s="57">
        <v>22022001814</v>
      </c>
      <c r="E1963" s="58" t="s">
        <v>2957</v>
      </c>
      <c r="F1963" s="60">
        <v>1411.94</v>
      </c>
      <c r="G1963" s="58" t="s">
        <v>1075</v>
      </c>
      <c r="H1963" s="58" t="s">
        <v>3452</v>
      </c>
      <c r="I1963" s="61" t="s">
        <v>2901</v>
      </c>
      <c r="J1963" s="58" t="s">
        <v>488</v>
      </c>
      <c r="K1963" s="58" t="s">
        <v>427</v>
      </c>
      <c r="L1963" s="58" t="s">
        <v>357</v>
      </c>
      <c r="M1963" s="58" t="s">
        <v>354</v>
      </c>
      <c r="N1963" s="58" t="s">
        <v>355</v>
      </c>
      <c r="O1963" s="64" t="s">
        <v>2942</v>
      </c>
      <c r="P1963" s="64" t="s">
        <v>2902</v>
      </c>
      <c r="Q1963" s="45" t="s">
        <v>926</v>
      </c>
      <c r="R1963" s="32" t="s">
        <v>255</v>
      </c>
      <c r="S1963" s="45" t="s">
        <v>91</v>
      </c>
      <c r="T1963" s="42" t="str">
        <f>VLOOKUP(Tabla1[[#This Row],[AREA]],Hoja1!A:B,2,FALSE)</f>
        <v>02. Urbanismo y vivienda</v>
      </c>
      <c r="U1963" s="45" t="s">
        <v>138</v>
      </c>
      <c r="V1963" s="42" t="str">
        <f>VLOOKUP(Tabla1[[#This Row],[PROGRAMA]],Hoja1!A:B,2,FALSE)</f>
        <v>1511. Planficación y gestión del urbanismo</v>
      </c>
      <c r="W1963" s="45" t="s">
        <v>242</v>
      </c>
      <c r="X1963" s="45" t="s">
        <v>2923</v>
      </c>
    </row>
    <row r="1964" spans="1:24" x14ac:dyDescent="0.25">
      <c r="A1964" s="57">
        <v>220250016872</v>
      </c>
      <c r="B1964" s="58" t="s">
        <v>349</v>
      </c>
      <c r="C1964" s="59">
        <v>45791</v>
      </c>
      <c r="D1964" s="57">
        <v>22025003526</v>
      </c>
      <c r="E1964" s="58" t="s">
        <v>1371</v>
      </c>
      <c r="F1964" s="60">
        <v>1410.37</v>
      </c>
      <c r="G1964" s="58" t="s">
        <v>630</v>
      </c>
      <c r="H1964" s="58" t="s">
        <v>3453</v>
      </c>
      <c r="I1964" s="61" t="s">
        <v>2901</v>
      </c>
      <c r="J1964" s="58" t="s">
        <v>356</v>
      </c>
      <c r="K1964" s="58" t="s">
        <v>356</v>
      </c>
      <c r="L1964" s="58" t="s">
        <v>367</v>
      </c>
      <c r="M1964" s="58" t="s">
        <v>458</v>
      </c>
      <c r="N1964" s="58" t="s">
        <v>429</v>
      </c>
      <c r="O1964" s="64" t="s">
        <v>2990</v>
      </c>
      <c r="P1964" s="64" t="s">
        <v>2902</v>
      </c>
      <c r="Q1964" s="45" t="s">
        <v>922</v>
      </c>
      <c r="R1964" s="32" t="s">
        <v>254</v>
      </c>
      <c r="S1964" s="45" t="s">
        <v>98</v>
      </c>
      <c r="T1964" s="42" t="str">
        <f>VLOOKUP(Tabla1[[#This Row],[AREA]],Hoja1!A:B,2,FALSE)</f>
        <v>10. Personas mayores, familia y servicios sociales</v>
      </c>
      <c r="U1964" s="45" t="s">
        <v>158</v>
      </c>
      <c r="V1964" s="42" t="str">
        <f>VLOOKUP(Tabla1[[#This Row],[PROGRAMA]],Hoja1!A:B,2,FALSE)</f>
        <v>2314. Centro de programas juveniles</v>
      </c>
      <c r="W1964" s="45" t="s">
        <v>238</v>
      </c>
      <c r="X1964" s="45" t="s">
        <v>3173</v>
      </c>
    </row>
    <row r="1965" spans="1:24" x14ac:dyDescent="0.25">
      <c r="A1965" s="57">
        <v>220250017680</v>
      </c>
      <c r="B1965" s="58" t="s">
        <v>526</v>
      </c>
      <c r="C1965" s="59">
        <v>45796</v>
      </c>
      <c r="D1965" s="57">
        <v>22025001124</v>
      </c>
      <c r="E1965" s="58" t="s">
        <v>1237</v>
      </c>
      <c r="F1965" s="60">
        <v>1407.81</v>
      </c>
      <c r="G1965" s="58" t="s">
        <v>3376</v>
      </c>
      <c r="H1965" s="58" t="s">
        <v>3454</v>
      </c>
      <c r="I1965" s="61" t="s">
        <v>2907</v>
      </c>
      <c r="J1965" s="58" t="s">
        <v>356</v>
      </c>
      <c r="K1965" s="58" t="s">
        <v>356</v>
      </c>
      <c r="L1965" s="58" t="s">
        <v>367</v>
      </c>
      <c r="M1965" s="58" t="s">
        <v>354</v>
      </c>
      <c r="N1965" s="58" t="s">
        <v>355</v>
      </c>
      <c r="O1965" s="64" t="s">
        <v>2942</v>
      </c>
      <c r="P1965" s="64" t="s">
        <v>2902</v>
      </c>
      <c r="Q1965" s="45" t="s">
        <v>922</v>
      </c>
      <c r="R1965" s="32" t="s">
        <v>254</v>
      </c>
      <c r="S1965" s="45" t="s">
        <v>291</v>
      </c>
      <c r="T1965" s="42" t="str">
        <f>VLOOKUP(Tabla1[[#This Row],[AREA]],Hoja1!A:B,2,FALSE)</f>
        <v>11. Salud pública y seguridad ciudadana</v>
      </c>
      <c r="U1965" s="45" t="s">
        <v>141</v>
      </c>
      <c r="V1965" s="42" t="str">
        <f>VLOOKUP(Tabla1[[#This Row],[PROGRAMA]],Hoja1!A:B,2,FALSE)</f>
        <v>1621. Recogida de residuos</v>
      </c>
      <c r="W1965" s="45" t="s">
        <v>236</v>
      </c>
      <c r="X1965" s="45" t="s">
        <v>3180</v>
      </c>
    </row>
    <row r="1966" spans="1:24" x14ac:dyDescent="0.25">
      <c r="A1966" s="57">
        <v>220250016045</v>
      </c>
      <c r="B1966" s="58" t="s">
        <v>349</v>
      </c>
      <c r="C1966" s="59">
        <v>45786</v>
      </c>
      <c r="D1966" s="57">
        <v>22025002498</v>
      </c>
      <c r="E1966" s="58" t="s">
        <v>3350</v>
      </c>
      <c r="F1966" s="60">
        <v>1403.6</v>
      </c>
      <c r="G1966" s="58" t="s">
        <v>329</v>
      </c>
      <c r="H1966" s="58" t="s">
        <v>3455</v>
      </c>
      <c r="I1966" s="61" t="s">
        <v>2901</v>
      </c>
      <c r="J1966" s="58" t="s">
        <v>356</v>
      </c>
      <c r="K1966" s="58" t="s">
        <v>356</v>
      </c>
      <c r="L1966" s="58" t="s">
        <v>357</v>
      </c>
      <c r="M1966" s="58" t="s">
        <v>458</v>
      </c>
      <c r="N1966" s="58" t="s">
        <v>429</v>
      </c>
      <c r="O1966" s="64" t="s">
        <v>2990</v>
      </c>
      <c r="P1966" s="64" t="s">
        <v>2902</v>
      </c>
      <c r="Q1966" s="45" t="s">
        <v>922</v>
      </c>
      <c r="R1966" s="32" t="s">
        <v>254</v>
      </c>
      <c r="S1966" s="45" t="s">
        <v>98</v>
      </c>
      <c r="T1966" s="42" t="str">
        <f>VLOOKUP(Tabla1[[#This Row],[AREA]],Hoja1!A:B,2,FALSE)</f>
        <v>10. Personas mayores, familia y servicios sociales</v>
      </c>
      <c r="U1966" s="45" t="s">
        <v>158</v>
      </c>
      <c r="V1966" s="42" t="str">
        <f>VLOOKUP(Tabla1[[#This Row],[PROGRAMA]],Hoja1!A:B,2,FALSE)</f>
        <v>2314. Centro de programas juveniles</v>
      </c>
      <c r="W1966" s="45" t="s">
        <v>236</v>
      </c>
      <c r="X1966" s="45" t="s">
        <v>3048</v>
      </c>
    </row>
    <row r="1967" spans="1:24" x14ac:dyDescent="0.25">
      <c r="A1967" s="57">
        <v>220250020312</v>
      </c>
      <c r="B1967" s="58" t="s">
        <v>526</v>
      </c>
      <c r="C1967" s="59">
        <v>45806</v>
      </c>
      <c r="D1967" s="57">
        <v>22025000917</v>
      </c>
      <c r="E1967" s="58" t="s">
        <v>2293</v>
      </c>
      <c r="F1967" s="60">
        <v>1403.07</v>
      </c>
      <c r="G1967" s="58" t="s">
        <v>597</v>
      </c>
      <c r="H1967" s="58" t="s">
        <v>3456</v>
      </c>
      <c r="I1967" s="61" t="s">
        <v>2907</v>
      </c>
      <c r="J1967" s="58" t="s">
        <v>356</v>
      </c>
      <c r="K1967" s="58" t="s">
        <v>356</v>
      </c>
      <c r="L1967" s="58" t="s">
        <v>357</v>
      </c>
      <c r="M1967" s="58" t="s">
        <v>354</v>
      </c>
      <c r="N1967" s="58" t="s">
        <v>355</v>
      </c>
      <c r="O1967" s="64" t="s">
        <v>2942</v>
      </c>
      <c r="P1967" s="64" t="s">
        <v>2902</v>
      </c>
      <c r="Q1967" s="45" t="s">
        <v>922</v>
      </c>
      <c r="R1967" s="32" t="s">
        <v>254</v>
      </c>
      <c r="S1967" s="45" t="s">
        <v>291</v>
      </c>
      <c r="T1967" s="42" t="str">
        <f>VLOOKUP(Tabla1[[#This Row],[AREA]],Hoja1!A:B,2,FALSE)</f>
        <v>11. Salud pública y seguridad ciudadana</v>
      </c>
      <c r="U1967" s="45" t="s">
        <v>129</v>
      </c>
      <c r="V1967" s="42" t="str">
        <f>VLOOKUP(Tabla1[[#This Row],[PROGRAMA]],Hoja1!A:B,2,FALSE)</f>
        <v>1321. Policía municipal</v>
      </c>
      <c r="W1967" s="45" t="s">
        <v>236</v>
      </c>
      <c r="X1967" s="45" t="s">
        <v>3180</v>
      </c>
    </row>
    <row r="1968" spans="1:24" x14ac:dyDescent="0.25">
      <c r="A1968" s="57">
        <v>220250017499</v>
      </c>
      <c r="B1968" s="58" t="s">
        <v>349</v>
      </c>
      <c r="C1968" s="59">
        <v>45796</v>
      </c>
      <c r="D1968" s="57">
        <v>22025003872</v>
      </c>
      <c r="E1968" s="58" t="s">
        <v>1468</v>
      </c>
      <c r="F1968" s="60">
        <v>1361.25</v>
      </c>
      <c r="G1968" s="58" t="s">
        <v>687</v>
      </c>
      <c r="H1968" s="58" t="s">
        <v>3457</v>
      </c>
      <c r="I1968" s="61" t="s">
        <v>2901</v>
      </c>
      <c r="J1968" s="58" t="s">
        <v>356</v>
      </c>
      <c r="K1968" s="58" t="s">
        <v>356</v>
      </c>
      <c r="L1968" s="58" t="s">
        <v>367</v>
      </c>
      <c r="M1968" s="58" t="s">
        <v>458</v>
      </c>
      <c r="N1968" s="58" t="s">
        <v>429</v>
      </c>
      <c r="O1968" s="64" t="s">
        <v>2990</v>
      </c>
      <c r="P1968" s="64" t="s">
        <v>2902</v>
      </c>
      <c r="Q1968" s="45" t="s">
        <v>922</v>
      </c>
      <c r="R1968" s="32" t="s">
        <v>254</v>
      </c>
      <c r="S1968" s="45" t="s">
        <v>291</v>
      </c>
      <c r="T1968" s="42" t="str">
        <f>VLOOKUP(Tabla1[[#This Row],[AREA]],Hoja1!A:B,2,FALSE)</f>
        <v>11. Salud pública y seguridad ciudadana</v>
      </c>
      <c r="U1968" s="45" t="s">
        <v>135</v>
      </c>
      <c r="V1968" s="42" t="str">
        <f>VLOOKUP(Tabla1[[#This Row],[PROGRAMA]],Hoja1!A:B,2,FALSE)</f>
        <v>1361. Prevención y extinción de incencios</v>
      </c>
      <c r="W1968" s="45" t="s">
        <v>238</v>
      </c>
      <c r="X1968" s="45" t="s">
        <v>3053</v>
      </c>
    </row>
    <row r="1969" spans="1:24" x14ac:dyDescent="0.25">
      <c r="A1969" s="57">
        <v>220250010179</v>
      </c>
      <c r="B1969" s="58" t="s">
        <v>526</v>
      </c>
      <c r="C1969" s="59">
        <v>45755</v>
      </c>
      <c r="D1969" s="57">
        <v>22025002819</v>
      </c>
      <c r="E1969" s="58" t="s">
        <v>1481</v>
      </c>
      <c r="F1969" s="60">
        <v>1335.56</v>
      </c>
      <c r="G1969" s="58" t="s">
        <v>509</v>
      </c>
      <c r="H1969" s="58" t="s">
        <v>3458</v>
      </c>
      <c r="I1969" s="61" t="s">
        <v>2907</v>
      </c>
      <c r="J1969" s="58" t="s">
        <v>356</v>
      </c>
      <c r="K1969" s="58" t="s">
        <v>356</v>
      </c>
      <c r="L1969" s="58" t="s">
        <v>367</v>
      </c>
      <c r="M1969" s="58" t="s">
        <v>354</v>
      </c>
      <c r="N1969" s="58" t="s">
        <v>355</v>
      </c>
      <c r="O1969" s="64" t="s">
        <v>2942</v>
      </c>
      <c r="P1969" s="64" t="s">
        <v>2902</v>
      </c>
      <c r="Q1969" s="45" t="s">
        <v>922</v>
      </c>
      <c r="R1969" s="32" t="s">
        <v>254</v>
      </c>
      <c r="S1969" s="45" t="s">
        <v>96</v>
      </c>
      <c r="T1969" s="42" t="str">
        <f>VLOOKUP(Tabla1[[#This Row],[AREA]],Hoja1!A:B,2,FALSE)</f>
        <v>08. Tráfico y movilidad</v>
      </c>
      <c r="U1969" s="45" t="s">
        <v>140</v>
      </c>
      <c r="V1969" s="42" t="str">
        <f>VLOOKUP(Tabla1[[#This Row],[PROGRAMA]],Hoja1!A:B,2,FALSE)</f>
        <v>1532. Pavimentación vias públicas y otros servicios urbanísticos</v>
      </c>
      <c r="W1969" s="45" t="s">
        <v>236</v>
      </c>
      <c r="X1969" s="45" t="s">
        <v>3215</v>
      </c>
    </row>
    <row r="1970" spans="1:24" x14ac:dyDescent="0.25">
      <c r="A1970" s="57">
        <v>220250011338</v>
      </c>
      <c r="B1970" s="58" t="s">
        <v>526</v>
      </c>
      <c r="C1970" s="59">
        <v>45758</v>
      </c>
      <c r="D1970" s="57">
        <v>22025001124</v>
      </c>
      <c r="E1970" s="58" t="s">
        <v>1237</v>
      </c>
      <c r="F1970" s="60">
        <v>1317.69</v>
      </c>
      <c r="G1970" s="58" t="s">
        <v>686</v>
      </c>
      <c r="H1970" s="58" t="s">
        <v>3459</v>
      </c>
      <c r="I1970" s="61" t="s">
        <v>2907</v>
      </c>
      <c r="J1970" s="58" t="s">
        <v>356</v>
      </c>
      <c r="K1970" s="58" t="s">
        <v>356</v>
      </c>
      <c r="L1970" s="58" t="s">
        <v>367</v>
      </c>
      <c r="M1970" s="58" t="s">
        <v>354</v>
      </c>
      <c r="N1970" s="58" t="s">
        <v>355</v>
      </c>
      <c r="O1970" s="64" t="s">
        <v>2942</v>
      </c>
      <c r="P1970" s="64" t="s">
        <v>2902</v>
      </c>
      <c r="Q1970" s="45" t="s">
        <v>922</v>
      </c>
      <c r="R1970" s="32" t="s">
        <v>254</v>
      </c>
      <c r="S1970" s="45" t="s">
        <v>291</v>
      </c>
      <c r="T1970" s="42" t="str">
        <f>VLOOKUP(Tabla1[[#This Row],[AREA]],Hoja1!A:B,2,FALSE)</f>
        <v>11. Salud pública y seguridad ciudadana</v>
      </c>
      <c r="U1970" s="45" t="s">
        <v>141</v>
      </c>
      <c r="V1970" s="42" t="str">
        <f>VLOOKUP(Tabla1[[#This Row],[PROGRAMA]],Hoja1!A:B,2,FALSE)</f>
        <v>1621. Recogida de residuos</v>
      </c>
      <c r="W1970" s="45" t="s">
        <v>236</v>
      </c>
      <c r="X1970" s="45" t="s">
        <v>3180</v>
      </c>
    </row>
    <row r="1971" spans="1:24" x14ac:dyDescent="0.25">
      <c r="A1971" s="57">
        <v>220250021215</v>
      </c>
      <c r="B1971" s="58" t="s">
        <v>349</v>
      </c>
      <c r="C1971" s="59">
        <v>45806</v>
      </c>
      <c r="D1971" s="57">
        <v>22025004080</v>
      </c>
      <c r="E1971" s="58" t="s">
        <v>1768</v>
      </c>
      <c r="F1971" s="60">
        <v>1306.8</v>
      </c>
      <c r="G1971" s="58" t="s">
        <v>3460</v>
      </c>
      <c r="H1971" s="58" t="s">
        <v>3461</v>
      </c>
      <c r="I1971" s="61" t="s">
        <v>2901</v>
      </c>
      <c r="J1971" s="58" t="s">
        <v>588</v>
      </c>
      <c r="K1971" s="58" t="s">
        <v>2916</v>
      </c>
      <c r="L1971" s="58" t="s">
        <v>357</v>
      </c>
      <c r="M1971" s="58" t="s">
        <v>458</v>
      </c>
      <c r="N1971" s="58" t="s">
        <v>429</v>
      </c>
      <c r="O1971" s="64" t="s">
        <v>2990</v>
      </c>
      <c r="P1971" s="64" t="s">
        <v>2902</v>
      </c>
      <c r="Q1971" s="45" t="s">
        <v>922</v>
      </c>
      <c r="R1971" s="32" t="s">
        <v>254</v>
      </c>
      <c r="S1971" s="45" t="s">
        <v>89</v>
      </c>
      <c r="T1971" s="42" t="str">
        <f>VLOOKUP(Tabla1[[#This Row],[AREA]],Hoja1!A:B,2,FALSE)</f>
        <v>01. Alcaldía</v>
      </c>
      <c r="U1971" s="45" t="s">
        <v>211</v>
      </c>
      <c r="V1971" s="42" t="str">
        <f>VLOOKUP(Tabla1[[#This Row],[PROGRAMA]],Hoja1!A:B,2,FALSE)</f>
        <v>9206. Archivo municipal</v>
      </c>
      <c r="W1971" s="45" t="s">
        <v>238</v>
      </c>
      <c r="X1971" s="45" t="s">
        <v>2926</v>
      </c>
    </row>
    <row r="1972" spans="1:24" x14ac:dyDescent="0.25">
      <c r="A1972" s="57">
        <v>220250017650</v>
      </c>
      <c r="B1972" s="58" t="s">
        <v>526</v>
      </c>
      <c r="C1972" s="59">
        <v>45796</v>
      </c>
      <c r="D1972" s="57">
        <v>22025001124</v>
      </c>
      <c r="E1972" s="58" t="s">
        <v>1237</v>
      </c>
      <c r="F1972" s="60">
        <v>1299.54</v>
      </c>
      <c r="G1972" s="58" t="s">
        <v>686</v>
      </c>
      <c r="H1972" s="58" t="s">
        <v>3462</v>
      </c>
      <c r="I1972" s="61" t="s">
        <v>2907</v>
      </c>
      <c r="J1972" s="58" t="s">
        <v>356</v>
      </c>
      <c r="K1972" s="58" t="s">
        <v>356</v>
      </c>
      <c r="L1972" s="58" t="s">
        <v>367</v>
      </c>
      <c r="M1972" s="58" t="s">
        <v>354</v>
      </c>
      <c r="N1972" s="58" t="s">
        <v>355</v>
      </c>
      <c r="O1972" s="64" t="s">
        <v>2942</v>
      </c>
      <c r="P1972" s="64" t="s">
        <v>2902</v>
      </c>
      <c r="Q1972" s="45" t="s">
        <v>922</v>
      </c>
      <c r="R1972" s="32" t="s">
        <v>254</v>
      </c>
      <c r="S1972" s="45" t="s">
        <v>291</v>
      </c>
      <c r="T1972" s="42" t="str">
        <f>VLOOKUP(Tabla1[[#This Row],[AREA]],Hoja1!A:B,2,FALSE)</f>
        <v>11. Salud pública y seguridad ciudadana</v>
      </c>
      <c r="U1972" s="45" t="s">
        <v>141</v>
      </c>
      <c r="V1972" s="42" t="str">
        <f>VLOOKUP(Tabla1[[#This Row],[PROGRAMA]],Hoja1!A:B,2,FALSE)</f>
        <v>1621. Recogida de residuos</v>
      </c>
      <c r="W1972" s="45" t="s">
        <v>236</v>
      </c>
      <c r="X1972" s="45" t="s">
        <v>3180</v>
      </c>
    </row>
    <row r="1973" spans="1:24" x14ac:dyDescent="0.25">
      <c r="A1973" s="57">
        <v>220240044234</v>
      </c>
      <c r="B1973" s="58" t="s">
        <v>349</v>
      </c>
      <c r="C1973" s="59">
        <v>45777</v>
      </c>
      <c r="D1973" s="57">
        <v>22024006797</v>
      </c>
      <c r="E1973" s="58" t="s">
        <v>1169</v>
      </c>
      <c r="F1973" s="60">
        <v>1291.74</v>
      </c>
      <c r="G1973" s="58" t="s">
        <v>316</v>
      </c>
      <c r="H1973" s="58" t="s">
        <v>3463</v>
      </c>
      <c r="I1973" s="61" t="s">
        <v>2901</v>
      </c>
      <c r="J1973" s="58" t="s">
        <v>356</v>
      </c>
      <c r="K1973" s="58" t="s">
        <v>356</v>
      </c>
      <c r="L1973" s="58" t="s">
        <v>357</v>
      </c>
      <c r="M1973" s="58" t="s">
        <v>354</v>
      </c>
      <c r="N1973" s="58" t="s">
        <v>355</v>
      </c>
      <c r="O1973" s="64" t="s">
        <v>305</v>
      </c>
      <c r="P1973" s="64" t="s">
        <v>2902</v>
      </c>
      <c r="Q1973" s="45" t="s">
        <v>926</v>
      </c>
      <c r="R1973" s="32" t="s">
        <v>255</v>
      </c>
      <c r="S1973" s="45" t="s">
        <v>96</v>
      </c>
      <c r="T1973" s="42" t="str">
        <f>VLOOKUP(Tabla1[[#This Row],[AREA]],Hoja1!A:B,2,FALSE)</f>
        <v>08. Tráfico y movilidad</v>
      </c>
      <c r="U1973" s="45" t="s">
        <v>140</v>
      </c>
      <c r="V1973" s="42" t="str">
        <f>VLOOKUP(Tabla1[[#This Row],[PROGRAMA]],Hoja1!A:B,2,FALSE)</f>
        <v>1532. Pavimentación vias públicas y otros servicios urbanísticos</v>
      </c>
      <c r="W1973" s="45" t="s">
        <v>244</v>
      </c>
      <c r="X1973" s="45" t="s">
        <v>2903</v>
      </c>
    </row>
    <row r="1974" spans="1:24" x14ac:dyDescent="0.25">
      <c r="A1974" s="57">
        <v>220250019414</v>
      </c>
      <c r="B1974" s="58" t="s">
        <v>349</v>
      </c>
      <c r="C1974" s="59">
        <v>45803</v>
      </c>
      <c r="D1974" s="57">
        <v>22025004001</v>
      </c>
      <c r="E1974" s="58" t="s">
        <v>1507</v>
      </c>
      <c r="F1974" s="60">
        <v>1291.68</v>
      </c>
      <c r="G1974" s="58" t="s">
        <v>3464</v>
      </c>
      <c r="H1974" s="58" t="s">
        <v>3465</v>
      </c>
      <c r="I1974" s="61" t="s">
        <v>2901</v>
      </c>
      <c r="J1974" s="58" t="s">
        <v>3466</v>
      </c>
      <c r="K1974" s="58" t="s">
        <v>352</v>
      </c>
      <c r="L1974" s="58" t="s">
        <v>367</v>
      </c>
      <c r="M1974" s="58" t="s">
        <v>458</v>
      </c>
      <c r="N1974" s="58" t="s">
        <v>429</v>
      </c>
      <c r="O1974" s="64" t="s">
        <v>2990</v>
      </c>
      <c r="P1974" s="64" t="s">
        <v>2902</v>
      </c>
      <c r="Q1974" s="45" t="s">
        <v>922</v>
      </c>
      <c r="R1974" s="32" t="s">
        <v>254</v>
      </c>
      <c r="S1974" s="45" t="s">
        <v>94</v>
      </c>
      <c r="T1974" s="42" t="str">
        <f>VLOOKUP(Tabla1[[#This Row],[AREA]],Hoja1!A:B,2,FALSE)</f>
        <v>06. Educación y cultura</v>
      </c>
      <c r="U1974" s="45" t="s">
        <v>176</v>
      </c>
      <c r="V1974" s="42" t="str">
        <f>VLOOKUP(Tabla1[[#This Row],[PROGRAMA]],Hoja1!A:B,2,FALSE)</f>
        <v>3321. Bibliotecas públicas</v>
      </c>
      <c r="W1974" s="45" t="s">
        <v>238</v>
      </c>
      <c r="X1974" s="45" t="s">
        <v>3118</v>
      </c>
    </row>
    <row r="1975" spans="1:24" x14ac:dyDescent="0.25">
      <c r="A1975" s="57">
        <v>220250020436</v>
      </c>
      <c r="B1975" s="58" t="s">
        <v>526</v>
      </c>
      <c r="C1975" s="59">
        <v>45806</v>
      </c>
      <c r="D1975" s="57">
        <v>22025001276</v>
      </c>
      <c r="E1975" s="58" t="s">
        <v>2347</v>
      </c>
      <c r="F1975" s="60">
        <v>1290.47</v>
      </c>
      <c r="G1975" s="58" t="s">
        <v>566</v>
      </c>
      <c r="H1975" s="58" t="s">
        <v>3467</v>
      </c>
      <c r="I1975" s="61" t="s">
        <v>2907</v>
      </c>
      <c r="J1975" s="58" t="s">
        <v>356</v>
      </c>
      <c r="K1975" s="58" t="s">
        <v>356</v>
      </c>
      <c r="L1975" s="58" t="s">
        <v>357</v>
      </c>
      <c r="M1975" s="58" t="s">
        <v>354</v>
      </c>
      <c r="N1975" s="58" t="s">
        <v>355</v>
      </c>
      <c r="O1975" s="64" t="s">
        <v>2942</v>
      </c>
      <c r="P1975" s="64" t="s">
        <v>2902</v>
      </c>
      <c r="Q1975" s="45" t="s">
        <v>922</v>
      </c>
      <c r="R1975" s="32" t="s">
        <v>254</v>
      </c>
      <c r="S1975" s="45" t="s">
        <v>95</v>
      </c>
      <c r="T1975" s="42" t="str">
        <f>VLOOKUP(Tabla1[[#This Row],[AREA]],Hoja1!A:B,2,FALSE)</f>
        <v>07. Medio ambiente</v>
      </c>
      <c r="U1975" s="45" t="s">
        <v>149</v>
      </c>
      <c r="V1975" s="42" t="str">
        <f>VLOOKUP(Tabla1[[#This Row],[PROGRAMA]],Hoja1!A:B,2,FALSE)</f>
        <v>1711. Parques y jardines</v>
      </c>
      <c r="W1975" s="45" t="s">
        <v>236</v>
      </c>
      <c r="X1975" s="45" t="s">
        <v>3180</v>
      </c>
    </row>
    <row r="1976" spans="1:24" x14ac:dyDescent="0.25">
      <c r="A1976" s="57">
        <v>220250019568</v>
      </c>
      <c r="B1976" s="58" t="s">
        <v>349</v>
      </c>
      <c r="C1976" s="59">
        <v>45804</v>
      </c>
      <c r="D1976" s="57">
        <v>22025003446</v>
      </c>
      <c r="E1976" s="58" t="s">
        <v>3174</v>
      </c>
      <c r="F1976" s="60">
        <v>1275.23</v>
      </c>
      <c r="G1976" s="58" t="s">
        <v>3175</v>
      </c>
      <c r="H1976" s="58" t="s">
        <v>3468</v>
      </c>
      <c r="I1976" s="61" t="s">
        <v>2901</v>
      </c>
      <c r="J1976" s="58" t="s">
        <v>3177</v>
      </c>
      <c r="K1976" s="58" t="s">
        <v>352</v>
      </c>
      <c r="L1976" s="58" t="s">
        <v>357</v>
      </c>
      <c r="M1976" s="58" t="s">
        <v>458</v>
      </c>
      <c r="N1976" s="58" t="s">
        <v>429</v>
      </c>
      <c r="O1976" s="64" t="s">
        <v>2990</v>
      </c>
      <c r="P1976" s="64" t="s">
        <v>2902</v>
      </c>
      <c r="Q1976" s="45" t="s">
        <v>922</v>
      </c>
      <c r="R1976" s="32" t="s">
        <v>254</v>
      </c>
      <c r="S1976" s="45" t="s">
        <v>291</v>
      </c>
      <c r="T1976" s="42" t="str">
        <f>VLOOKUP(Tabla1[[#This Row],[AREA]],Hoja1!A:B,2,FALSE)</f>
        <v>11. Salud pública y seguridad ciudadana</v>
      </c>
      <c r="U1976" s="45" t="s">
        <v>144</v>
      </c>
      <c r="V1976" s="42" t="str">
        <f>VLOOKUP(Tabla1[[#This Row],[PROGRAMA]],Hoja1!A:B,2,FALSE)</f>
        <v>1631. Limpieza viaria</v>
      </c>
      <c r="W1976" s="45" t="s">
        <v>236</v>
      </c>
      <c r="X1976" s="45" t="s">
        <v>3048</v>
      </c>
    </row>
    <row r="1977" spans="1:24" x14ac:dyDescent="0.25">
      <c r="A1977" s="57">
        <v>220250018235</v>
      </c>
      <c r="B1977" s="58" t="s">
        <v>349</v>
      </c>
      <c r="C1977" s="59">
        <v>45798</v>
      </c>
      <c r="D1977" s="57">
        <v>22025003952</v>
      </c>
      <c r="E1977" s="58" t="s">
        <v>3181</v>
      </c>
      <c r="F1977" s="60">
        <v>1270.5</v>
      </c>
      <c r="G1977" s="58" t="s">
        <v>925</v>
      </c>
      <c r="H1977" s="58" t="s">
        <v>3469</v>
      </c>
      <c r="I1977" s="61" t="s">
        <v>2901</v>
      </c>
      <c r="J1977" s="58" t="s">
        <v>477</v>
      </c>
      <c r="K1977" s="58" t="s">
        <v>356</v>
      </c>
      <c r="L1977" s="58" t="s">
        <v>357</v>
      </c>
      <c r="M1977" s="58" t="s">
        <v>458</v>
      </c>
      <c r="N1977" s="58" t="s">
        <v>429</v>
      </c>
      <c r="O1977" s="64" t="s">
        <v>2990</v>
      </c>
      <c r="P1977" s="64" t="s">
        <v>2902</v>
      </c>
      <c r="Q1977" s="45" t="s">
        <v>922</v>
      </c>
      <c r="R1977" s="32" t="s">
        <v>254</v>
      </c>
      <c r="S1977" s="45" t="s">
        <v>91</v>
      </c>
      <c r="T1977" s="42" t="str">
        <f>VLOOKUP(Tabla1[[#This Row],[AREA]],Hoja1!A:B,2,FALSE)</f>
        <v>02. Urbanismo y vivienda</v>
      </c>
      <c r="U1977" s="45" t="s">
        <v>138</v>
      </c>
      <c r="V1977" s="42" t="str">
        <f>VLOOKUP(Tabla1[[#This Row],[PROGRAMA]],Hoja1!A:B,2,FALSE)</f>
        <v>1511. Planficación y gestión del urbanismo</v>
      </c>
      <c r="W1977" s="45" t="s">
        <v>238</v>
      </c>
      <c r="X1977" s="45" t="s">
        <v>2955</v>
      </c>
    </row>
    <row r="1978" spans="1:24" x14ac:dyDescent="0.25">
      <c r="A1978" s="57">
        <v>220250012069</v>
      </c>
      <c r="B1978" s="58" t="s">
        <v>349</v>
      </c>
      <c r="C1978" s="59">
        <v>45762</v>
      </c>
      <c r="D1978" s="57">
        <v>22025003418</v>
      </c>
      <c r="E1978" s="58" t="s">
        <v>1414</v>
      </c>
      <c r="F1978" s="60">
        <v>1246.3</v>
      </c>
      <c r="G1978" s="58" t="s">
        <v>3470</v>
      </c>
      <c r="H1978" s="58" t="s">
        <v>3471</v>
      </c>
      <c r="I1978" s="61" t="s">
        <v>2901</v>
      </c>
      <c r="J1978" s="58" t="s">
        <v>3384</v>
      </c>
      <c r="K1978" s="58" t="s">
        <v>427</v>
      </c>
      <c r="L1978" s="58" t="s">
        <v>357</v>
      </c>
      <c r="M1978" s="58" t="s">
        <v>458</v>
      </c>
      <c r="N1978" s="58" t="s">
        <v>429</v>
      </c>
      <c r="O1978" s="64" t="s">
        <v>2990</v>
      </c>
      <c r="P1978" s="64" t="s">
        <v>2902</v>
      </c>
      <c r="Q1978" s="45" t="s">
        <v>922</v>
      </c>
      <c r="R1978" s="32" t="s">
        <v>254</v>
      </c>
      <c r="S1978" s="45" t="s">
        <v>291</v>
      </c>
      <c r="T1978" s="42" t="str">
        <f>VLOOKUP(Tabla1[[#This Row],[AREA]],Hoja1!A:B,2,FALSE)</f>
        <v>11. Salud pública y seguridad ciudadana</v>
      </c>
      <c r="U1978" s="45" t="s">
        <v>141</v>
      </c>
      <c r="V1978" s="42" t="str">
        <f>VLOOKUP(Tabla1[[#This Row],[PROGRAMA]],Hoja1!A:B,2,FALSE)</f>
        <v>1621. Recogida de residuos</v>
      </c>
      <c r="W1978" s="45" t="s">
        <v>236</v>
      </c>
      <c r="X1978" s="45" t="s">
        <v>2945</v>
      </c>
    </row>
    <row r="1979" spans="1:24" x14ac:dyDescent="0.25">
      <c r="A1979" s="57">
        <v>220250015340</v>
      </c>
      <c r="B1979" s="58" t="s">
        <v>526</v>
      </c>
      <c r="C1979" s="59">
        <v>45783</v>
      </c>
      <c r="D1979" s="57">
        <v>22025000769</v>
      </c>
      <c r="E1979" s="58" t="s">
        <v>1623</v>
      </c>
      <c r="F1979" s="60">
        <v>1245.54</v>
      </c>
      <c r="G1979" s="58" t="s">
        <v>50</v>
      </c>
      <c r="H1979" s="58" t="s">
        <v>3472</v>
      </c>
      <c r="I1979" s="61" t="s">
        <v>2907</v>
      </c>
      <c r="J1979" s="58" t="s">
        <v>356</v>
      </c>
      <c r="K1979" s="58" t="s">
        <v>356</v>
      </c>
      <c r="L1979" s="58" t="s">
        <v>367</v>
      </c>
      <c r="M1979" s="58" t="s">
        <v>354</v>
      </c>
      <c r="N1979" s="58" t="s">
        <v>355</v>
      </c>
      <c r="O1979" s="64" t="s">
        <v>2942</v>
      </c>
      <c r="P1979" s="64" t="s">
        <v>2902</v>
      </c>
      <c r="Q1979" s="45" t="s">
        <v>922</v>
      </c>
      <c r="R1979" s="32" t="s">
        <v>254</v>
      </c>
      <c r="S1979" s="45" t="s">
        <v>291</v>
      </c>
      <c r="T1979" s="42" t="str">
        <f>VLOOKUP(Tabla1[[#This Row],[AREA]],Hoja1!A:B,2,FALSE)</f>
        <v>11. Salud pública y seguridad ciudadana</v>
      </c>
      <c r="U1979" s="45" t="s">
        <v>135</v>
      </c>
      <c r="V1979" s="42" t="str">
        <f>VLOOKUP(Tabla1[[#This Row],[PROGRAMA]],Hoja1!A:B,2,FALSE)</f>
        <v>1361. Prevención y extinción de incencios</v>
      </c>
      <c r="W1979" s="45" t="s">
        <v>238</v>
      </c>
      <c r="X1979" s="45" t="s">
        <v>3118</v>
      </c>
    </row>
    <row r="1980" spans="1:24" x14ac:dyDescent="0.25">
      <c r="A1980" s="57">
        <v>220250020676</v>
      </c>
      <c r="B1980" s="58" t="s">
        <v>526</v>
      </c>
      <c r="C1980" s="59">
        <v>45806</v>
      </c>
      <c r="D1980" s="57">
        <v>22025000769</v>
      </c>
      <c r="E1980" s="58" t="s">
        <v>1623</v>
      </c>
      <c r="F1980" s="60">
        <v>1241.29</v>
      </c>
      <c r="G1980" s="58" t="s">
        <v>600</v>
      </c>
      <c r="H1980" s="58" t="s">
        <v>3473</v>
      </c>
      <c r="I1980" s="61" t="s">
        <v>2907</v>
      </c>
      <c r="J1980" s="58" t="s">
        <v>356</v>
      </c>
      <c r="K1980" s="58" t="s">
        <v>356</v>
      </c>
      <c r="L1980" s="58" t="s">
        <v>367</v>
      </c>
      <c r="M1980" s="58" t="s">
        <v>354</v>
      </c>
      <c r="N1980" s="58" t="s">
        <v>355</v>
      </c>
      <c r="O1980" s="64" t="s">
        <v>2942</v>
      </c>
      <c r="P1980" s="64" t="s">
        <v>2902</v>
      </c>
      <c r="Q1980" s="45" t="s">
        <v>922</v>
      </c>
      <c r="R1980" s="32" t="s">
        <v>254</v>
      </c>
      <c r="S1980" s="45" t="s">
        <v>291</v>
      </c>
      <c r="T1980" s="42" t="str">
        <f>VLOOKUP(Tabla1[[#This Row],[AREA]],Hoja1!A:B,2,FALSE)</f>
        <v>11. Salud pública y seguridad ciudadana</v>
      </c>
      <c r="U1980" s="45" t="s">
        <v>135</v>
      </c>
      <c r="V1980" s="42" t="str">
        <f>VLOOKUP(Tabla1[[#This Row],[PROGRAMA]],Hoja1!A:B,2,FALSE)</f>
        <v>1361. Prevención y extinción de incencios</v>
      </c>
      <c r="W1980" s="45" t="s">
        <v>238</v>
      </c>
      <c r="X1980" s="45" t="s">
        <v>3118</v>
      </c>
    </row>
    <row r="1981" spans="1:24" x14ac:dyDescent="0.25">
      <c r="A1981" s="57">
        <v>220250015825</v>
      </c>
      <c r="B1981" s="58" t="s">
        <v>349</v>
      </c>
      <c r="C1981" s="59">
        <v>45785</v>
      </c>
      <c r="D1981" s="57">
        <v>22025002990</v>
      </c>
      <c r="E1981" s="58" t="s">
        <v>1355</v>
      </c>
      <c r="F1981" s="60">
        <v>1238.75</v>
      </c>
      <c r="G1981" s="58" t="s">
        <v>16</v>
      </c>
      <c r="H1981" s="58" t="s">
        <v>3474</v>
      </c>
      <c r="I1981" s="61" t="s">
        <v>2901</v>
      </c>
      <c r="J1981" s="58" t="s">
        <v>356</v>
      </c>
      <c r="K1981" s="58" t="s">
        <v>356</v>
      </c>
      <c r="L1981" s="58" t="s">
        <v>357</v>
      </c>
      <c r="M1981" s="58" t="s">
        <v>458</v>
      </c>
      <c r="N1981" s="58" t="s">
        <v>429</v>
      </c>
      <c r="O1981" s="64" t="s">
        <v>2990</v>
      </c>
      <c r="P1981" s="64" t="s">
        <v>2902</v>
      </c>
      <c r="Q1981" s="45" t="s">
        <v>922</v>
      </c>
      <c r="R1981" s="32" t="s">
        <v>254</v>
      </c>
      <c r="S1981" s="45" t="s">
        <v>98</v>
      </c>
      <c r="T1981" s="42" t="str">
        <f>VLOOKUP(Tabla1[[#This Row],[AREA]],Hoja1!A:B,2,FALSE)</f>
        <v>10. Personas mayores, familia y servicios sociales</v>
      </c>
      <c r="U1981" s="45" t="s">
        <v>155</v>
      </c>
      <c r="V1981" s="42" t="str">
        <f>VLOOKUP(Tabla1[[#This Row],[PROGRAMA]],Hoja1!A:B,2,FALSE)</f>
        <v>2312. Iniciativas sociales</v>
      </c>
      <c r="W1981" s="45" t="s">
        <v>236</v>
      </c>
      <c r="X1981" s="45" t="s">
        <v>2945</v>
      </c>
    </row>
    <row r="1982" spans="1:24" x14ac:dyDescent="0.25">
      <c r="A1982" s="57">
        <v>220240044414</v>
      </c>
      <c r="B1982" s="58" t="s">
        <v>349</v>
      </c>
      <c r="C1982" s="59">
        <v>45777</v>
      </c>
      <c r="D1982" s="57">
        <v>22024006704</v>
      </c>
      <c r="E1982" s="58" t="s">
        <v>1169</v>
      </c>
      <c r="F1982" s="60">
        <v>1215.99</v>
      </c>
      <c r="G1982" s="58" t="s">
        <v>340</v>
      </c>
      <c r="H1982" s="58" t="s">
        <v>1053</v>
      </c>
      <c r="I1982" s="61" t="s">
        <v>2901</v>
      </c>
      <c r="J1982" s="58" t="s">
        <v>452</v>
      </c>
      <c r="K1982" s="58" t="s">
        <v>452</v>
      </c>
      <c r="L1982" s="58" t="s">
        <v>358</v>
      </c>
      <c r="M1982" s="58" t="s">
        <v>354</v>
      </c>
      <c r="N1982" s="58" t="s">
        <v>355</v>
      </c>
      <c r="O1982" s="64" t="s">
        <v>2942</v>
      </c>
      <c r="P1982" s="64" t="s">
        <v>2902</v>
      </c>
      <c r="Q1982" s="45" t="s">
        <v>926</v>
      </c>
      <c r="R1982" s="32" t="s">
        <v>255</v>
      </c>
      <c r="S1982" s="45" t="s">
        <v>96</v>
      </c>
      <c r="T1982" s="42" t="str">
        <f>VLOOKUP(Tabla1[[#This Row],[AREA]],Hoja1!A:B,2,FALSE)</f>
        <v>08. Tráfico y movilidad</v>
      </c>
      <c r="U1982" s="45" t="s">
        <v>140</v>
      </c>
      <c r="V1982" s="42" t="str">
        <f>VLOOKUP(Tabla1[[#This Row],[PROGRAMA]],Hoja1!A:B,2,FALSE)</f>
        <v>1532. Pavimentación vias públicas y otros servicios urbanísticos</v>
      </c>
      <c r="W1982" s="45" t="s">
        <v>244</v>
      </c>
      <c r="X1982" s="45" t="s">
        <v>2903</v>
      </c>
    </row>
    <row r="1983" spans="1:24" x14ac:dyDescent="0.25">
      <c r="A1983" s="57">
        <v>220250010268</v>
      </c>
      <c r="B1983" s="58" t="s">
        <v>526</v>
      </c>
      <c r="C1983" s="59">
        <v>45755</v>
      </c>
      <c r="D1983" s="57">
        <v>22025000917</v>
      </c>
      <c r="E1983" s="58" t="s">
        <v>2293</v>
      </c>
      <c r="F1983" s="60">
        <v>1214.32</v>
      </c>
      <c r="G1983" s="58" t="s">
        <v>566</v>
      </c>
      <c r="H1983" s="58" t="s">
        <v>3475</v>
      </c>
      <c r="I1983" s="61" t="s">
        <v>2907</v>
      </c>
      <c r="J1983" s="58" t="s">
        <v>356</v>
      </c>
      <c r="K1983" s="58" t="s">
        <v>356</v>
      </c>
      <c r="L1983" s="58" t="s">
        <v>357</v>
      </c>
      <c r="M1983" s="58" t="s">
        <v>354</v>
      </c>
      <c r="N1983" s="58" t="s">
        <v>355</v>
      </c>
      <c r="O1983" s="64" t="s">
        <v>2942</v>
      </c>
      <c r="P1983" s="64" t="s">
        <v>2902</v>
      </c>
      <c r="Q1983" s="45" t="s">
        <v>922</v>
      </c>
      <c r="R1983" s="32" t="s">
        <v>254</v>
      </c>
      <c r="S1983" s="45" t="s">
        <v>291</v>
      </c>
      <c r="T1983" s="42" t="str">
        <f>VLOOKUP(Tabla1[[#This Row],[AREA]],Hoja1!A:B,2,FALSE)</f>
        <v>11. Salud pública y seguridad ciudadana</v>
      </c>
      <c r="U1983" s="45" t="s">
        <v>129</v>
      </c>
      <c r="V1983" s="42" t="str">
        <f>VLOOKUP(Tabla1[[#This Row],[PROGRAMA]],Hoja1!A:B,2,FALSE)</f>
        <v>1321. Policía municipal</v>
      </c>
      <c r="W1983" s="45" t="s">
        <v>236</v>
      </c>
      <c r="X1983" s="45" t="s">
        <v>3180</v>
      </c>
    </row>
    <row r="1984" spans="1:24" x14ac:dyDescent="0.25">
      <c r="A1984" s="57">
        <v>220250018447</v>
      </c>
      <c r="B1984" s="58" t="s">
        <v>349</v>
      </c>
      <c r="C1984" s="59">
        <v>45800</v>
      </c>
      <c r="D1984" s="57">
        <v>22025003555</v>
      </c>
      <c r="E1984" s="58" t="s">
        <v>3476</v>
      </c>
      <c r="F1984" s="60">
        <v>1213.6300000000001</v>
      </c>
      <c r="G1984" s="58" t="s">
        <v>3477</v>
      </c>
      <c r="H1984" s="58" t="s">
        <v>3478</v>
      </c>
      <c r="I1984" s="61" t="s">
        <v>2901</v>
      </c>
      <c r="J1984" s="58" t="s">
        <v>3479</v>
      </c>
      <c r="K1984" s="58" t="s">
        <v>1043</v>
      </c>
      <c r="L1984" s="58" t="s">
        <v>367</v>
      </c>
      <c r="M1984" s="58" t="s">
        <v>458</v>
      </c>
      <c r="N1984" s="58" t="s">
        <v>429</v>
      </c>
      <c r="O1984" s="64" t="s">
        <v>2990</v>
      </c>
      <c r="P1984" s="64" t="s">
        <v>2902</v>
      </c>
      <c r="Q1984" s="45" t="s">
        <v>926</v>
      </c>
      <c r="R1984" s="32" t="s">
        <v>255</v>
      </c>
      <c r="S1984" s="45" t="s">
        <v>91</v>
      </c>
      <c r="T1984" s="42" t="str">
        <f>VLOOKUP(Tabla1[[#This Row],[AREA]],Hoja1!A:B,2,FALSE)</f>
        <v>02. Urbanismo y vivienda</v>
      </c>
      <c r="U1984" s="45" t="s">
        <v>138</v>
      </c>
      <c r="V1984" s="42" t="str">
        <f>VLOOKUP(Tabla1[[#This Row],[PROGRAMA]],Hoja1!A:B,2,FALSE)</f>
        <v>1511. Planficación y gestión del urbanismo</v>
      </c>
      <c r="W1984" s="45" t="s">
        <v>250</v>
      </c>
      <c r="X1984" s="45" t="s">
        <v>2949</v>
      </c>
    </row>
    <row r="1985" spans="1:24" x14ac:dyDescent="0.25">
      <c r="A1985" s="57">
        <v>220250015005</v>
      </c>
      <c r="B1985" s="58" t="s">
        <v>349</v>
      </c>
      <c r="C1985" s="59">
        <v>45777</v>
      </c>
      <c r="D1985" s="57">
        <v>22025003212</v>
      </c>
      <c r="E1985" s="58" t="s">
        <v>3480</v>
      </c>
      <c r="F1985" s="60">
        <v>1210</v>
      </c>
      <c r="G1985" s="58" t="s">
        <v>48</v>
      </c>
      <c r="H1985" s="58" t="s">
        <v>3481</v>
      </c>
      <c r="I1985" s="61" t="s">
        <v>2901</v>
      </c>
      <c r="J1985" s="58" t="s">
        <v>455</v>
      </c>
      <c r="K1985" s="58" t="s">
        <v>356</v>
      </c>
      <c r="L1985" s="58" t="s">
        <v>357</v>
      </c>
      <c r="M1985" s="58" t="s">
        <v>458</v>
      </c>
      <c r="N1985" s="58" t="s">
        <v>429</v>
      </c>
      <c r="O1985" s="64" t="s">
        <v>2990</v>
      </c>
      <c r="P1985" s="64" t="s">
        <v>2902</v>
      </c>
      <c r="Q1985" s="45" t="s">
        <v>922</v>
      </c>
      <c r="R1985" s="32" t="s">
        <v>254</v>
      </c>
      <c r="S1985" s="45" t="s">
        <v>290</v>
      </c>
      <c r="T1985" s="42" t="str">
        <f>VLOOKUP(Tabla1[[#This Row],[AREA]],Hoja1!A:B,2,FALSE)</f>
        <v>05. Comercio, mercados y consumo</v>
      </c>
      <c r="U1985" s="45" t="s">
        <v>197</v>
      </c>
      <c r="V1985" s="42" t="str">
        <f>VLOOKUP(Tabla1[[#This Row],[PROGRAMA]],Hoja1!A:B,2,FALSE)</f>
        <v>4312. Mercados</v>
      </c>
      <c r="W1985" s="45" t="s">
        <v>238</v>
      </c>
      <c r="X1985" s="45" t="s">
        <v>2955</v>
      </c>
    </row>
    <row r="1986" spans="1:24" x14ac:dyDescent="0.25">
      <c r="A1986" s="57">
        <v>220250015007</v>
      </c>
      <c r="B1986" s="58" t="s">
        <v>349</v>
      </c>
      <c r="C1986" s="59">
        <v>45777</v>
      </c>
      <c r="D1986" s="57">
        <v>22025002455</v>
      </c>
      <c r="E1986" s="58" t="s">
        <v>1540</v>
      </c>
      <c r="F1986" s="60">
        <v>1210</v>
      </c>
      <c r="G1986" s="58" t="s">
        <v>3482</v>
      </c>
      <c r="H1986" s="58" t="s">
        <v>3483</v>
      </c>
      <c r="I1986" s="61" t="s">
        <v>2901</v>
      </c>
      <c r="J1986" s="58" t="s">
        <v>3132</v>
      </c>
      <c r="K1986" s="58" t="s">
        <v>352</v>
      </c>
      <c r="L1986" s="58" t="s">
        <v>357</v>
      </c>
      <c r="M1986" s="58" t="s">
        <v>458</v>
      </c>
      <c r="N1986" s="58" t="s">
        <v>429</v>
      </c>
      <c r="O1986" s="64" t="s">
        <v>2990</v>
      </c>
      <c r="P1986" s="64" t="s">
        <v>2902</v>
      </c>
      <c r="Q1986" s="45" t="s">
        <v>922</v>
      </c>
      <c r="R1986" s="32" t="s">
        <v>254</v>
      </c>
      <c r="S1986" s="45" t="s">
        <v>290</v>
      </c>
      <c r="T1986" s="42" t="str">
        <f>VLOOKUP(Tabla1[[#This Row],[AREA]],Hoja1!A:B,2,FALSE)</f>
        <v>05. Comercio, mercados y consumo</v>
      </c>
      <c r="U1986" s="45" t="s">
        <v>198</v>
      </c>
      <c r="V1986" s="42" t="str">
        <f>VLOOKUP(Tabla1[[#This Row],[PROGRAMA]],Hoja1!A:B,2,FALSE)</f>
        <v>4314. Actuaciones en materia de comercio minorista</v>
      </c>
      <c r="W1986" s="45" t="s">
        <v>238</v>
      </c>
      <c r="X1986" s="45" t="s">
        <v>2926</v>
      </c>
    </row>
    <row r="1987" spans="1:24" x14ac:dyDescent="0.25">
      <c r="A1987" s="57">
        <v>220250021214</v>
      </c>
      <c r="B1987" s="58" t="s">
        <v>349</v>
      </c>
      <c r="C1987" s="59">
        <v>45806</v>
      </c>
      <c r="D1987" s="57">
        <v>22025004074</v>
      </c>
      <c r="E1987" s="58" t="s">
        <v>1218</v>
      </c>
      <c r="F1987" s="60">
        <v>1210</v>
      </c>
      <c r="G1987" s="58" t="s">
        <v>273</v>
      </c>
      <c r="H1987" s="58" t="s">
        <v>3484</v>
      </c>
      <c r="I1987" s="61" t="s">
        <v>2901</v>
      </c>
      <c r="J1987" s="58" t="s">
        <v>356</v>
      </c>
      <c r="K1987" s="58" t="s">
        <v>356</v>
      </c>
      <c r="L1987" s="58" t="s">
        <v>357</v>
      </c>
      <c r="M1987" s="58" t="s">
        <v>458</v>
      </c>
      <c r="N1987" s="58" t="s">
        <v>429</v>
      </c>
      <c r="O1987" s="64" t="s">
        <v>2990</v>
      </c>
      <c r="P1987" s="64" t="s">
        <v>2902</v>
      </c>
      <c r="Q1987" s="45" t="s">
        <v>922</v>
      </c>
      <c r="R1987" s="32" t="s">
        <v>254</v>
      </c>
      <c r="S1987" s="45" t="s">
        <v>94</v>
      </c>
      <c r="T1987" s="42" t="str">
        <f>VLOOKUP(Tabla1[[#This Row],[AREA]],Hoja1!A:B,2,FALSE)</f>
        <v>06. Educación y cultura</v>
      </c>
      <c r="U1987" s="45" t="s">
        <v>170</v>
      </c>
      <c r="V1987" s="42" t="str">
        <f>VLOOKUP(Tabla1[[#This Row],[PROGRAMA]],Hoja1!A:B,2,FALSE)</f>
        <v>3232. Conservación y mantenimiento centros educación infantil y primaria</v>
      </c>
      <c r="W1987" s="45" t="s">
        <v>236</v>
      </c>
      <c r="X1987" s="45" t="s">
        <v>2945</v>
      </c>
    </row>
    <row r="1988" spans="1:24" x14ac:dyDescent="0.25">
      <c r="A1988" s="57">
        <v>220250010473</v>
      </c>
      <c r="B1988" s="58" t="s">
        <v>349</v>
      </c>
      <c r="C1988" s="59">
        <v>45756</v>
      </c>
      <c r="D1988" s="57">
        <v>22025002864</v>
      </c>
      <c r="E1988" s="58" t="s">
        <v>1215</v>
      </c>
      <c r="F1988" s="60">
        <v>1210</v>
      </c>
      <c r="G1988" s="58" t="s">
        <v>3485</v>
      </c>
      <c r="H1988" s="58" t="s">
        <v>3486</v>
      </c>
      <c r="I1988" s="61" t="s">
        <v>2901</v>
      </c>
      <c r="J1988" s="58" t="s">
        <v>356</v>
      </c>
      <c r="K1988" s="58" t="s">
        <v>356</v>
      </c>
      <c r="L1988" s="58" t="s">
        <v>357</v>
      </c>
      <c r="M1988" s="58" t="s">
        <v>354</v>
      </c>
      <c r="N1988" s="58" t="s">
        <v>355</v>
      </c>
      <c r="O1988" s="64" t="s">
        <v>2942</v>
      </c>
      <c r="P1988" s="64" t="s">
        <v>2902</v>
      </c>
      <c r="Q1988" s="45" t="s">
        <v>922</v>
      </c>
      <c r="R1988" s="32" t="s">
        <v>254</v>
      </c>
      <c r="S1988" s="45" t="s">
        <v>98</v>
      </c>
      <c r="T1988" s="42" t="str">
        <f>VLOOKUP(Tabla1[[#This Row],[AREA]],Hoja1!A:B,2,FALSE)</f>
        <v>10. Personas mayores, familia y servicios sociales</v>
      </c>
      <c r="U1988" s="45" t="s">
        <v>159</v>
      </c>
      <c r="V1988" s="42" t="str">
        <f>VLOOKUP(Tabla1[[#This Row],[PROGRAMA]],Hoja1!A:B,2,FALSE)</f>
        <v>2315. Políticas de Igualdad e infancia</v>
      </c>
      <c r="W1988" s="45" t="s">
        <v>238</v>
      </c>
      <c r="X1988" s="45" t="s">
        <v>3045</v>
      </c>
    </row>
    <row r="1989" spans="1:24" x14ac:dyDescent="0.25">
      <c r="A1989" s="57">
        <v>220250010475</v>
      </c>
      <c r="B1989" s="58" t="s">
        <v>349</v>
      </c>
      <c r="C1989" s="59">
        <v>45756</v>
      </c>
      <c r="D1989" s="57">
        <v>22025002866</v>
      </c>
      <c r="E1989" s="58" t="s">
        <v>1215</v>
      </c>
      <c r="F1989" s="60">
        <v>1210</v>
      </c>
      <c r="G1989" s="58" t="s">
        <v>24</v>
      </c>
      <c r="H1989" s="58" t="s">
        <v>3487</v>
      </c>
      <c r="I1989" s="61" t="s">
        <v>2901</v>
      </c>
      <c r="J1989" s="58" t="s">
        <v>356</v>
      </c>
      <c r="K1989" s="58" t="s">
        <v>356</v>
      </c>
      <c r="L1989" s="58" t="s">
        <v>357</v>
      </c>
      <c r="M1989" s="58" t="s">
        <v>354</v>
      </c>
      <c r="N1989" s="58" t="s">
        <v>355</v>
      </c>
      <c r="O1989" s="64" t="s">
        <v>2942</v>
      </c>
      <c r="P1989" s="64" t="s">
        <v>2902</v>
      </c>
      <c r="Q1989" s="45" t="s">
        <v>922</v>
      </c>
      <c r="R1989" s="32" t="s">
        <v>254</v>
      </c>
      <c r="S1989" s="45" t="s">
        <v>98</v>
      </c>
      <c r="T1989" s="42" t="str">
        <f>VLOOKUP(Tabla1[[#This Row],[AREA]],Hoja1!A:B,2,FALSE)</f>
        <v>10. Personas mayores, familia y servicios sociales</v>
      </c>
      <c r="U1989" s="45" t="s">
        <v>159</v>
      </c>
      <c r="V1989" s="42" t="str">
        <f>VLOOKUP(Tabla1[[#This Row],[PROGRAMA]],Hoja1!A:B,2,FALSE)</f>
        <v>2315. Políticas de Igualdad e infancia</v>
      </c>
      <c r="W1989" s="45" t="s">
        <v>238</v>
      </c>
      <c r="X1989" s="45" t="s">
        <v>3045</v>
      </c>
    </row>
    <row r="1990" spans="1:24" x14ac:dyDescent="0.25">
      <c r="A1990" s="57">
        <v>220250010477</v>
      </c>
      <c r="B1990" s="58" t="s">
        <v>349</v>
      </c>
      <c r="C1990" s="59">
        <v>45756</v>
      </c>
      <c r="D1990" s="57">
        <v>22025002896</v>
      </c>
      <c r="E1990" s="58" t="s">
        <v>1215</v>
      </c>
      <c r="F1990" s="60">
        <v>1210</v>
      </c>
      <c r="G1990" s="58" t="s">
        <v>3488</v>
      </c>
      <c r="H1990" s="58" t="s">
        <v>3489</v>
      </c>
      <c r="I1990" s="61" t="s">
        <v>2901</v>
      </c>
      <c r="J1990" s="58" t="s">
        <v>403</v>
      </c>
      <c r="K1990" s="58" t="s">
        <v>403</v>
      </c>
      <c r="L1990" s="58" t="s">
        <v>357</v>
      </c>
      <c r="M1990" s="58" t="s">
        <v>354</v>
      </c>
      <c r="N1990" s="58" t="s">
        <v>355</v>
      </c>
      <c r="O1990" s="64" t="s">
        <v>2942</v>
      </c>
      <c r="P1990" s="64" t="s">
        <v>2902</v>
      </c>
      <c r="Q1990" s="45" t="s">
        <v>922</v>
      </c>
      <c r="R1990" s="32" t="s">
        <v>254</v>
      </c>
      <c r="S1990" s="45" t="s">
        <v>98</v>
      </c>
      <c r="T1990" s="42" t="str">
        <f>VLOOKUP(Tabla1[[#This Row],[AREA]],Hoja1!A:B,2,FALSE)</f>
        <v>10. Personas mayores, familia y servicios sociales</v>
      </c>
      <c r="U1990" s="45" t="s">
        <v>159</v>
      </c>
      <c r="V1990" s="42" t="str">
        <f>VLOOKUP(Tabla1[[#This Row],[PROGRAMA]],Hoja1!A:B,2,FALSE)</f>
        <v>2315. Políticas de Igualdad e infancia</v>
      </c>
      <c r="W1990" s="45" t="s">
        <v>238</v>
      </c>
      <c r="X1990" s="45" t="s">
        <v>3045</v>
      </c>
    </row>
    <row r="1991" spans="1:24" x14ac:dyDescent="0.25">
      <c r="A1991" s="57">
        <v>220250012117</v>
      </c>
      <c r="B1991" s="58" t="s">
        <v>349</v>
      </c>
      <c r="C1991" s="59">
        <v>45763</v>
      </c>
      <c r="D1991" s="57">
        <v>22025003679</v>
      </c>
      <c r="E1991" s="58" t="s">
        <v>1841</v>
      </c>
      <c r="F1991" s="60">
        <v>1206.3900000000001</v>
      </c>
      <c r="G1991" s="58" t="s">
        <v>316</v>
      </c>
      <c r="H1991" s="58" t="s">
        <v>3490</v>
      </c>
      <c r="I1991" s="61" t="s">
        <v>2901</v>
      </c>
      <c r="J1991" s="58" t="s">
        <v>356</v>
      </c>
      <c r="K1991" s="58" t="s">
        <v>356</v>
      </c>
      <c r="L1991" s="58" t="s">
        <v>357</v>
      </c>
      <c r="M1991" s="58" t="s">
        <v>354</v>
      </c>
      <c r="N1991" s="58" t="s">
        <v>355</v>
      </c>
      <c r="O1991" s="64" t="s">
        <v>305</v>
      </c>
      <c r="P1991" s="64" t="s">
        <v>2902</v>
      </c>
      <c r="Q1991" s="45">
        <v>6</v>
      </c>
      <c r="R1991" s="32" t="s">
        <v>255</v>
      </c>
      <c r="S1991" s="45" t="s">
        <v>96</v>
      </c>
      <c r="T1991" s="42" t="str">
        <f>VLOOKUP(Tabla1[[#This Row],[AREA]],Hoja1!A:B,2,FALSE)</f>
        <v>08. Tráfico y movilidad</v>
      </c>
      <c r="U1991" s="45">
        <v>1532</v>
      </c>
      <c r="V1991" s="42" t="str">
        <f>VLOOKUP(Tabla1[[#This Row],[PROGRAMA]],Hoja1!A:B,2,FALSE)</f>
        <v>1532. Pavimentación vias públicas y otros servicios urbanísticos</v>
      </c>
      <c r="W1991" s="45">
        <v>60</v>
      </c>
      <c r="X1991" s="45">
        <v>609</v>
      </c>
    </row>
    <row r="1992" spans="1:24" x14ac:dyDescent="0.25">
      <c r="A1992" s="57">
        <v>220250015180</v>
      </c>
      <c r="B1992" s="58" t="s">
        <v>349</v>
      </c>
      <c r="C1992" s="59">
        <v>45783</v>
      </c>
      <c r="D1992" s="57">
        <v>22025003663</v>
      </c>
      <c r="E1992" s="58" t="s">
        <v>3491</v>
      </c>
      <c r="F1992" s="60">
        <v>1200.32</v>
      </c>
      <c r="G1992" s="58" t="s">
        <v>3096</v>
      </c>
      <c r="H1992" s="58" t="s">
        <v>3492</v>
      </c>
      <c r="I1992" s="61" t="s">
        <v>2901</v>
      </c>
      <c r="J1992" s="58" t="s">
        <v>513</v>
      </c>
      <c r="K1992" s="58" t="s">
        <v>356</v>
      </c>
      <c r="L1992" s="58" t="s">
        <v>357</v>
      </c>
      <c r="M1992" s="58" t="s">
        <v>458</v>
      </c>
      <c r="N1992" s="58" t="s">
        <v>429</v>
      </c>
      <c r="O1992" s="64" t="s">
        <v>2990</v>
      </c>
      <c r="P1992" s="64" t="s">
        <v>2902</v>
      </c>
      <c r="Q1992" s="45" t="s">
        <v>922</v>
      </c>
      <c r="R1992" s="32" t="s">
        <v>254</v>
      </c>
      <c r="S1992" s="45" t="s">
        <v>91</v>
      </c>
      <c r="T1992" s="42" t="str">
        <f>VLOOKUP(Tabla1[[#This Row],[AREA]],Hoja1!A:B,2,FALSE)</f>
        <v>02. Urbanismo y vivienda</v>
      </c>
      <c r="U1992" s="45" t="s">
        <v>220</v>
      </c>
      <c r="V1992" s="42" t="str">
        <f>VLOOKUP(Tabla1[[#This Row],[PROGRAMA]],Hoja1!A:B,2,FALSE)</f>
        <v>9332. Mantenimiento de edificios e instalaciones municipales</v>
      </c>
      <c r="W1992" s="45" t="s">
        <v>234</v>
      </c>
      <c r="X1992" s="45" t="s">
        <v>3098</v>
      </c>
    </row>
    <row r="1993" spans="1:24" x14ac:dyDescent="0.25">
      <c r="A1993" s="57">
        <v>220250017142</v>
      </c>
      <c r="B1993" s="58" t="s">
        <v>349</v>
      </c>
      <c r="C1993" s="59">
        <v>45791</v>
      </c>
      <c r="D1993" s="57">
        <v>22025003669</v>
      </c>
      <c r="E1993" s="58" t="s">
        <v>3493</v>
      </c>
      <c r="F1993" s="60">
        <v>1186.44</v>
      </c>
      <c r="G1993" s="58" t="s">
        <v>3494</v>
      </c>
      <c r="H1993" s="58" t="s">
        <v>3495</v>
      </c>
      <c r="I1993" s="61" t="s">
        <v>2901</v>
      </c>
      <c r="J1993" s="58" t="s">
        <v>945</v>
      </c>
      <c r="K1993" s="58" t="s">
        <v>352</v>
      </c>
      <c r="L1993" s="58" t="s">
        <v>367</v>
      </c>
      <c r="M1993" s="58" t="s">
        <v>458</v>
      </c>
      <c r="N1993" s="58" t="s">
        <v>429</v>
      </c>
      <c r="O1993" s="64" t="s">
        <v>2990</v>
      </c>
      <c r="P1993" s="64" t="s">
        <v>2902</v>
      </c>
      <c r="Q1993" s="45" t="s">
        <v>922</v>
      </c>
      <c r="R1993" s="32" t="s">
        <v>254</v>
      </c>
      <c r="S1993" s="45" t="s">
        <v>98</v>
      </c>
      <c r="T1993" s="42" t="str">
        <f>VLOOKUP(Tabla1[[#This Row],[AREA]],Hoja1!A:B,2,FALSE)</f>
        <v>10. Personas mayores, familia y servicios sociales</v>
      </c>
      <c r="U1993" s="45" t="s">
        <v>162</v>
      </c>
      <c r="V1993" s="42" t="str">
        <f>VLOOKUP(Tabla1[[#This Row],[PROGRAMA]],Hoja1!A:B,2,FALSE)</f>
        <v>2412. Formación para el empleo</v>
      </c>
      <c r="W1993" s="45" t="s">
        <v>238</v>
      </c>
      <c r="X1993" s="45" t="s">
        <v>3120</v>
      </c>
    </row>
    <row r="1994" spans="1:24" x14ac:dyDescent="0.25">
      <c r="A1994" s="57">
        <v>220250017720</v>
      </c>
      <c r="B1994" s="58" t="s">
        <v>526</v>
      </c>
      <c r="C1994" s="59">
        <v>45796</v>
      </c>
      <c r="D1994" s="57">
        <v>22025001125</v>
      </c>
      <c r="E1994" s="58" t="s">
        <v>1269</v>
      </c>
      <c r="F1994" s="60">
        <v>1185.8</v>
      </c>
      <c r="G1994" s="58" t="s">
        <v>684</v>
      </c>
      <c r="H1994" s="58" t="s">
        <v>3496</v>
      </c>
      <c r="I1994" s="61" t="s">
        <v>2907</v>
      </c>
      <c r="J1994" s="58" t="s">
        <v>356</v>
      </c>
      <c r="K1994" s="58" t="s">
        <v>356</v>
      </c>
      <c r="L1994" s="58" t="s">
        <v>367</v>
      </c>
      <c r="M1994" s="58" t="s">
        <v>354</v>
      </c>
      <c r="N1994" s="58" t="s">
        <v>355</v>
      </c>
      <c r="O1994" s="64" t="s">
        <v>2942</v>
      </c>
      <c r="P1994" s="64" t="s">
        <v>2902</v>
      </c>
      <c r="Q1994" s="45" t="s">
        <v>922</v>
      </c>
      <c r="R1994" s="32" t="s">
        <v>254</v>
      </c>
      <c r="S1994" s="45" t="s">
        <v>291</v>
      </c>
      <c r="T1994" s="42" t="str">
        <f>VLOOKUP(Tabla1[[#This Row],[AREA]],Hoja1!A:B,2,FALSE)</f>
        <v>11. Salud pública y seguridad ciudadana</v>
      </c>
      <c r="U1994" s="45" t="s">
        <v>141</v>
      </c>
      <c r="V1994" s="42" t="str">
        <f>VLOOKUP(Tabla1[[#This Row],[PROGRAMA]],Hoja1!A:B,2,FALSE)</f>
        <v>1621. Recogida de residuos</v>
      </c>
      <c r="W1994" s="45" t="s">
        <v>238</v>
      </c>
      <c r="X1994" s="45" t="s">
        <v>2919</v>
      </c>
    </row>
    <row r="1995" spans="1:24" x14ac:dyDescent="0.25">
      <c r="A1995" s="57">
        <v>220250014218</v>
      </c>
      <c r="B1995" s="58" t="s">
        <v>526</v>
      </c>
      <c r="C1995" s="59">
        <v>45772</v>
      </c>
      <c r="D1995" s="57">
        <v>22025001347</v>
      </c>
      <c r="E1995" s="58" t="s">
        <v>1493</v>
      </c>
      <c r="F1995" s="60">
        <v>1167.8800000000001</v>
      </c>
      <c r="G1995" s="58" t="s">
        <v>612</v>
      </c>
      <c r="H1995" s="58" t="s">
        <v>3497</v>
      </c>
      <c r="I1995" s="61" t="s">
        <v>2907</v>
      </c>
      <c r="J1995" s="58" t="s">
        <v>356</v>
      </c>
      <c r="K1995" s="58" t="s">
        <v>356</v>
      </c>
      <c r="L1995" s="58" t="s">
        <v>367</v>
      </c>
      <c r="M1995" s="58" t="s">
        <v>354</v>
      </c>
      <c r="N1995" s="58" t="s">
        <v>355</v>
      </c>
      <c r="O1995" s="64" t="s">
        <v>2942</v>
      </c>
      <c r="P1995" s="64" t="s">
        <v>2902</v>
      </c>
      <c r="Q1995" s="45" t="s">
        <v>922</v>
      </c>
      <c r="R1995" s="32" t="s">
        <v>254</v>
      </c>
      <c r="S1995" s="45" t="s">
        <v>91</v>
      </c>
      <c r="T1995" s="42" t="str">
        <f>VLOOKUP(Tabla1[[#This Row],[AREA]],Hoja1!A:B,2,FALSE)</f>
        <v>02. Urbanismo y vivienda</v>
      </c>
      <c r="U1995" s="45" t="s">
        <v>220</v>
      </c>
      <c r="V1995" s="42" t="str">
        <f>VLOOKUP(Tabla1[[#This Row],[PROGRAMA]],Hoja1!A:B,2,FALSE)</f>
        <v>9332. Mantenimiento de edificios e instalaciones municipales</v>
      </c>
      <c r="W1995" s="45" t="s">
        <v>236</v>
      </c>
      <c r="X1995" s="45" t="s">
        <v>3048</v>
      </c>
    </row>
    <row r="1996" spans="1:24" x14ac:dyDescent="0.25">
      <c r="A1996" s="57">
        <v>220240023682</v>
      </c>
      <c r="B1996" s="58" t="s">
        <v>349</v>
      </c>
      <c r="C1996" s="59">
        <v>45777</v>
      </c>
      <c r="D1996" s="57">
        <v>22024003235</v>
      </c>
      <c r="E1996" s="58" t="s">
        <v>1169</v>
      </c>
      <c r="F1996" s="60">
        <v>1166.24</v>
      </c>
      <c r="G1996" s="58" t="s">
        <v>48</v>
      </c>
      <c r="H1996" s="58" t="s">
        <v>3498</v>
      </c>
      <c r="I1996" s="61" t="s">
        <v>2901</v>
      </c>
      <c r="J1996" s="58" t="s">
        <v>455</v>
      </c>
      <c r="K1996" s="58" t="s">
        <v>356</v>
      </c>
      <c r="L1996" s="58" t="s">
        <v>357</v>
      </c>
      <c r="M1996" s="58" t="s">
        <v>354</v>
      </c>
      <c r="N1996" s="58" t="s">
        <v>355</v>
      </c>
      <c r="O1996" s="64" t="s">
        <v>2942</v>
      </c>
      <c r="P1996" s="64" t="s">
        <v>2902</v>
      </c>
      <c r="Q1996" s="45" t="s">
        <v>926</v>
      </c>
      <c r="R1996" s="32" t="s">
        <v>255</v>
      </c>
      <c r="S1996" s="45" t="s">
        <v>96</v>
      </c>
      <c r="T1996" s="42" t="str">
        <f>VLOOKUP(Tabla1[[#This Row],[AREA]],Hoja1!A:B,2,FALSE)</f>
        <v>08. Tráfico y movilidad</v>
      </c>
      <c r="U1996" s="45" t="s">
        <v>140</v>
      </c>
      <c r="V1996" s="42" t="str">
        <f>VLOOKUP(Tabla1[[#This Row],[PROGRAMA]],Hoja1!A:B,2,FALSE)</f>
        <v>1532. Pavimentación vias públicas y otros servicios urbanísticos</v>
      </c>
      <c r="W1996" s="45" t="s">
        <v>244</v>
      </c>
      <c r="X1996" s="45" t="s">
        <v>2903</v>
      </c>
    </row>
    <row r="1997" spans="1:24" x14ac:dyDescent="0.25">
      <c r="A1997" s="57">
        <v>220250015348</v>
      </c>
      <c r="B1997" s="58" t="s">
        <v>526</v>
      </c>
      <c r="C1997" s="59">
        <v>45783</v>
      </c>
      <c r="D1997" s="57">
        <v>22025002596</v>
      </c>
      <c r="E1997" s="58" t="s">
        <v>2578</v>
      </c>
      <c r="F1997" s="60">
        <v>1154.73</v>
      </c>
      <c r="G1997" s="58" t="s">
        <v>3499</v>
      </c>
      <c r="H1997" s="58" t="s">
        <v>3500</v>
      </c>
      <c r="I1997" s="61" t="s">
        <v>2907</v>
      </c>
      <c r="J1997" s="58" t="s">
        <v>356</v>
      </c>
      <c r="K1997" s="58" t="s">
        <v>356</v>
      </c>
      <c r="L1997" s="58" t="s">
        <v>367</v>
      </c>
      <c r="M1997" s="58" t="s">
        <v>354</v>
      </c>
      <c r="N1997" s="58" t="s">
        <v>355</v>
      </c>
      <c r="O1997" s="64" t="s">
        <v>2942</v>
      </c>
      <c r="P1997" s="64" t="s">
        <v>2902</v>
      </c>
      <c r="Q1997" s="45" t="s">
        <v>926</v>
      </c>
      <c r="R1997" s="32" t="s">
        <v>255</v>
      </c>
      <c r="S1997" s="45" t="s">
        <v>94</v>
      </c>
      <c r="T1997" s="42" t="str">
        <f>VLOOKUP(Tabla1[[#This Row],[AREA]],Hoja1!A:B,2,FALSE)</f>
        <v>06. Educación y cultura</v>
      </c>
      <c r="U1997" s="45" t="s">
        <v>176</v>
      </c>
      <c r="V1997" s="42" t="str">
        <f>VLOOKUP(Tabla1[[#This Row],[PROGRAMA]],Hoja1!A:B,2,FALSE)</f>
        <v>3321. Bibliotecas públicas</v>
      </c>
      <c r="W1997" s="45" t="s">
        <v>246</v>
      </c>
      <c r="X1997" s="45" t="s">
        <v>3261</v>
      </c>
    </row>
    <row r="1998" spans="1:24" x14ac:dyDescent="0.25">
      <c r="A1998" s="57">
        <v>220250014237</v>
      </c>
      <c r="B1998" s="58" t="s">
        <v>349</v>
      </c>
      <c r="C1998" s="59">
        <v>45772</v>
      </c>
      <c r="D1998" s="57">
        <v>22025001318</v>
      </c>
      <c r="E1998" s="58" t="s">
        <v>3329</v>
      </c>
      <c r="F1998" s="60">
        <v>1153.8399999999999</v>
      </c>
      <c r="G1998" s="58" t="s">
        <v>3330</v>
      </c>
      <c r="H1998" s="58" t="s">
        <v>3331</v>
      </c>
      <c r="I1998" s="61" t="s">
        <v>2901</v>
      </c>
      <c r="J1998" s="58" t="s">
        <v>356</v>
      </c>
      <c r="K1998" s="58" t="s">
        <v>356</v>
      </c>
      <c r="L1998" s="58" t="s">
        <v>367</v>
      </c>
      <c r="M1998" s="58" t="s">
        <v>458</v>
      </c>
      <c r="N1998" s="58" t="s">
        <v>429</v>
      </c>
      <c r="O1998" s="64" t="s">
        <v>3501</v>
      </c>
      <c r="P1998" s="64" t="s">
        <v>2902</v>
      </c>
      <c r="Q1998" s="45" t="s">
        <v>922</v>
      </c>
      <c r="R1998" s="32" t="s">
        <v>254</v>
      </c>
      <c r="S1998" s="45" t="s">
        <v>98</v>
      </c>
      <c r="T1998" s="42" t="str">
        <f>VLOOKUP(Tabla1[[#This Row],[AREA]],Hoja1!A:B,2,FALSE)</f>
        <v>10. Personas mayores, familia y servicios sociales</v>
      </c>
      <c r="U1998" s="45" t="s">
        <v>162</v>
      </c>
      <c r="V1998" s="42" t="str">
        <f>VLOOKUP(Tabla1[[#This Row],[PROGRAMA]],Hoja1!A:B,2,FALSE)</f>
        <v>2412. Formación para el empleo</v>
      </c>
      <c r="W1998" s="45" t="s">
        <v>238</v>
      </c>
      <c r="X1998" s="45" t="s">
        <v>3118</v>
      </c>
    </row>
    <row r="1999" spans="1:24" x14ac:dyDescent="0.25">
      <c r="A1999" s="57">
        <v>220250015195</v>
      </c>
      <c r="B1999" s="58" t="s">
        <v>495</v>
      </c>
      <c r="C1999" s="59">
        <v>45783</v>
      </c>
      <c r="D1999" s="57">
        <v>22025003537</v>
      </c>
      <c r="E1999" s="58" t="s">
        <v>3480</v>
      </c>
      <c r="F1999" s="60">
        <v>1149.5</v>
      </c>
      <c r="G1999" s="58" t="s">
        <v>3502</v>
      </c>
      <c r="H1999" s="58" t="s">
        <v>3503</v>
      </c>
      <c r="I1999" s="61" t="s">
        <v>2981</v>
      </c>
      <c r="J1999" s="58" t="s">
        <v>462</v>
      </c>
      <c r="K1999" s="58" t="s">
        <v>356</v>
      </c>
      <c r="L1999" s="58" t="s">
        <v>357</v>
      </c>
      <c r="M1999" s="58" t="s">
        <v>458</v>
      </c>
      <c r="N1999" s="58" t="s">
        <v>429</v>
      </c>
      <c r="O1999" s="64" t="s">
        <v>2990</v>
      </c>
      <c r="P1999" s="64" t="s">
        <v>2902</v>
      </c>
      <c r="Q1999" s="45" t="s">
        <v>922</v>
      </c>
      <c r="R1999" s="32" t="s">
        <v>254</v>
      </c>
      <c r="S1999" s="45" t="s">
        <v>290</v>
      </c>
      <c r="T1999" s="42" t="str">
        <f>VLOOKUP(Tabla1[[#This Row],[AREA]],Hoja1!A:B,2,FALSE)</f>
        <v>05. Comercio, mercados y consumo</v>
      </c>
      <c r="U1999" s="45" t="s">
        <v>197</v>
      </c>
      <c r="V1999" s="42" t="str">
        <f>VLOOKUP(Tabla1[[#This Row],[PROGRAMA]],Hoja1!A:B,2,FALSE)</f>
        <v>4312. Mercados</v>
      </c>
      <c r="W1999" s="45" t="s">
        <v>238</v>
      </c>
      <c r="X1999" s="45" t="s">
        <v>2955</v>
      </c>
    </row>
    <row r="2000" spans="1:24" x14ac:dyDescent="0.25">
      <c r="A2000" s="57">
        <v>220229000599</v>
      </c>
      <c r="B2000" s="58" t="s">
        <v>349</v>
      </c>
      <c r="C2000" s="59">
        <v>45756</v>
      </c>
      <c r="D2000" s="57">
        <v>22024003409</v>
      </c>
      <c r="E2000" s="58" t="s">
        <v>1718</v>
      </c>
      <c r="F2000" s="60">
        <v>1145.83</v>
      </c>
      <c r="G2000" s="58" t="s">
        <v>3504</v>
      </c>
      <c r="H2000" s="58" t="s">
        <v>3505</v>
      </c>
      <c r="I2000" s="61" t="s">
        <v>2901</v>
      </c>
      <c r="J2000" s="58" t="s">
        <v>3506</v>
      </c>
      <c r="K2000" s="58" t="s">
        <v>352</v>
      </c>
      <c r="L2000" s="58" t="s">
        <v>367</v>
      </c>
      <c r="M2000" s="58" t="s">
        <v>354</v>
      </c>
      <c r="N2000" s="58" t="s">
        <v>355</v>
      </c>
      <c r="O2000" s="64" t="s">
        <v>305</v>
      </c>
      <c r="P2000" s="64" t="s">
        <v>2902</v>
      </c>
      <c r="Q2000" s="45" t="s">
        <v>926</v>
      </c>
      <c r="R2000" s="32" t="s">
        <v>255</v>
      </c>
      <c r="S2000" s="45" t="s">
        <v>291</v>
      </c>
      <c r="T2000" s="42" t="str">
        <f>VLOOKUP(Tabla1[[#This Row],[AREA]],Hoja1!A:B,2,FALSE)</f>
        <v>11. Salud pública y seguridad ciudadana</v>
      </c>
      <c r="U2000" s="45" t="s">
        <v>129</v>
      </c>
      <c r="V2000" s="42" t="str">
        <f>VLOOKUP(Tabla1[[#This Row],[PROGRAMA]],Hoja1!A:B,2,FALSE)</f>
        <v>1321. Policía municipal</v>
      </c>
      <c r="W2000" s="45" t="s">
        <v>250</v>
      </c>
      <c r="X2000" s="45" t="s">
        <v>2949</v>
      </c>
    </row>
    <row r="2001" spans="1:24" x14ac:dyDescent="0.25">
      <c r="A2001" s="57">
        <v>220250011276</v>
      </c>
      <c r="B2001" s="58" t="s">
        <v>526</v>
      </c>
      <c r="C2001" s="59">
        <v>45758</v>
      </c>
      <c r="D2001" s="57">
        <v>22025001124</v>
      </c>
      <c r="E2001" s="58" t="s">
        <v>1237</v>
      </c>
      <c r="F2001" s="60">
        <v>1136.3499999999999</v>
      </c>
      <c r="G2001" s="58" t="s">
        <v>551</v>
      </c>
      <c r="H2001" s="58" t="s">
        <v>3507</v>
      </c>
      <c r="I2001" s="61" t="s">
        <v>2907</v>
      </c>
      <c r="J2001" s="58" t="s">
        <v>356</v>
      </c>
      <c r="K2001" s="58" t="s">
        <v>356</v>
      </c>
      <c r="L2001" s="58" t="s">
        <v>367</v>
      </c>
      <c r="M2001" s="58" t="s">
        <v>354</v>
      </c>
      <c r="N2001" s="58" t="s">
        <v>355</v>
      </c>
      <c r="O2001" s="64" t="s">
        <v>2942</v>
      </c>
      <c r="P2001" s="64" t="s">
        <v>2902</v>
      </c>
      <c r="Q2001" s="45" t="s">
        <v>922</v>
      </c>
      <c r="R2001" s="32" t="s">
        <v>254</v>
      </c>
      <c r="S2001" s="45" t="s">
        <v>291</v>
      </c>
      <c r="T2001" s="42" t="str">
        <f>VLOOKUP(Tabla1[[#This Row],[AREA]],Hoja1!A:B,2,FALSE)</f>
        <v>11. Salud pública y seguridad ciudadana</v>
      </c>
      <c r="U2001" s="45" t="s">
        <v>141</v>
      </c>
      <c r="V2001" s="42" t="str">
        <f>VLOOKUP(Tabla1[[#This Row],[PROGRAMA]],Hoja1!A:B,2,FALSE)</f>
        <v>1621. Recogida de residuos</v>
      </c>
      <c r="W2001" s="45" t="s">
        <v>236</v>
      </c>
      <c r="X2001" s="45" t="s">
        <v>3180</v>
      </c>
    </row>
    <row r="2002" spans="1:24" x14ac:dyDescent="0.25">
      <c r="A2002" s="57">
        <v>220250020647</v>
      </c>
      <c r="B2002" s="58" t="s">
        <v>526</v>
      </c>
      <c r="C2002" s="59">
        <v>45806</v>
      </c>
      <c r="D2002" s="57">
        <v>22025000917</v>
      </c>
      <c r="E2002" s="58" t="s">
        <v>2293</v>
      </c>
      <c r="F2002" s="60">
        <v>1132.56</v>
      </c>
      <c r="G2002" s="58" t="s">
        <v>3508</v>
      </c>
      <c r="H2002" s="58" t="s">
        <v>3509</v>
      </c>
      <c r="I2002" s="61" t="s">
        <v>2907</v>
      </c>
      <c r="J2002" s="58" t="s">
        <v>356</v>
      </c>
      <c r="K2002" s="58" t="s">
        <v>356</v>
      </c>
      <c r="L2002" s="58" t="s">
        <v>357</v>
      </c>
      <c r="M2002" s="58" t="s">
        <v>354</v>
      </c>
      <c r="N2002" s="58" t="s">
        <v>355</v>
      </c>
      <c r="O2002" s="64" t="s">
        <v>2942</v>
      </c>
      <c r="P2002" s="64" t="s">
        <v>2902</v>
      </c>
      <c r="Q2002" s="45" t="s">
        <v>922</v>
      </c>
      <c r="R2002" s="32" t="s">
        <v>254</v>
      </c>
      <c r="S2002" s="45" t="s">
        <v>291</v>
      </c>
      <c r="T2002" s="42" t="str">
        <f>VLOOKUP(Tabla1[[#This Row],[AREA]],Hoja1!A:B,2,FALSE)</f>
        <v>11. Salud pública y seguridad ciudadana</v>
      </c>
      <c r="U2002" s="45" t="s">
        <v>129</v>
      </c>
      <c r="V2002" s="42" t="str">
        <f>VLOOKUP(Tabla1[[#This Row],[PROGRAMA]],Hoja1!A:B,2,FALSE)</f>
        <v>1321. Policía municipal</v>
      </c>
      <c r="W2002" s="45" t="s">
        <v>236</v>
      </c>
      <c r="X2002" s="45" t="s">
        <v>3180</v>
      </c>
    </row>
    <row r="2003" spans="1:24" x14ac:dyDescent="0.25">
      <c r="A2003" s="57">
        <v>220250011364</v>
      </c>
      <c r="B2003" s="58" t="s">
        <v>526</v>
      </c>
      <c r="C2003" s="59">
        <v>45758</v>
      </c>
      <c r="D2003" s="57">
        <v>22025001132</v>
      </c>
      <c r="E2003" s="58" t="s">
        <v>1599</v>
      </c>
      <c r="F2003" s="60">
        <v>1127.26</v>
      </c>
      <c r="G2003" s="58" t="s">
        <v>939</v>
      </c>
      <c r="H2003" s="58" t="s">
        <v>3510</v>
      </c>
      <c r="I2003" s="61" t="s">
        <v>2907</v>
      </c>
      <c r="J2003" s="58" t="s">
        <v>356</v>
      </c>
      <c r="K2003" s="58" t="s">
        <v>356</v>
      </c>
      <c r="L2003" s="58" t="s">
        <v>367</v>
      </c>
      <c r="M2003" s="58" t="s">
        <v>354</v>
      </c>
      <c r="N2003" s="58" t="s">
        <v>355</v>
      </c>
      <c r="O2003" s="64" t="s">
        <v>2942</v>
      </c>
      <c r="P2003" s="64" t="s">
        <v>2902</v>
      </c>
      <c r="Q2003" s="45" t="s">
        <v>922</v>
      </c>
      <c r="R2003" s="32" t="s">
        <v>254</v>
      </c>
      <c r="S2003" s="45" t="s">
        <v>291</v>
      </c>
      <c r="T2003" s="42" t="str">
        <f>VLOOKUP(Tabla1[[#This Row],[AREA]],Hoja1!A:B,2,FALSE)</f>
        <v>11. Salud pública y seguridad ciudadana</v>
      </c>
      <c r="U2003" s="45" t="s">
        <v>144</v>
      </c>
      <c r="V2003" s="42" t="str">
        <f>VLOOKUP(Tabla1[[#This Row],[PROGRAMA]],Hoja1!A:B,2,FALSE)</f>
        <v>1631. Limpieza viaria</v>
      </c>
      <c r="W2003" s="45" t="s">
        <v>238</v>
      </c>
      <c r="X2003" s="45" t="s">
        <v>3118</v>
      </c>
    </row>
    <row r="2004" spans="1:24" x14ac:dyDescent="0.25">
      <c r="A2004" s="57">
        <v>220250009753</v>
      </c>
      <c r="B2004" s="58" t="s">
        <v>349</v>
      </c>
      <c r="C2004" s="59">
        <v>45750</v>
      </c>
      <c r="D2004" s="57">
        <v>22025003188</v>
      </c>
      <c r="E2004" s="58" t="s">
        <v>1417</v>
      </c>
      <c r="F2004" s="60">
        <v>1123.03</v>
      </c>
      <c r="G2004" s="58" t="s">
        <v>16</v>
      </c>
      <c r="H2004" s="58" t="s">
        <v>3511</v>
      </c>
      <c r="I2004" s="61" t="s">
        <v>2901</v>
      </c>
      <c r="J2004" s="58" t="s">
        <v>356</v>
      </c>
      <c r="K2004" s="58" t="s">
        <v>356</v>
      </c>
      <c r="L2004" s="58" t="s">
        <v>357</v>
      </c>
      <c r="M2004" s="58" t="s">
        <v>354</v>
      </c>
      <c r="N2004" s="58" t="s">
        <v>355</v>
      </c>
      <c r="O2004" s="64" t="s">
        <v>305</v>
      </c>
      <c r="P2004" s="64" t="s">
        <v>2902</v>
      </c>
      <c r="Q2004" s="45" t="s">
        <v>922</v>
      </c>
      <c r="R2004" s="32" t="s">
        <v>254</v>
      </c>
      <c r="S2004" s="45" t="s">
        <v>291</v>
      </c>
      <c r="T2004" s="42" t="str">
        <f>VLOOKUP(Tabla1[[#This Row],[AREA]],Hoja1!A:B,2,FALSE)</f>
        <v>11. Salud pública y seguridad ciudadana</v>
      </c>
      <c r="U2004" s="45" t="s">
        <v>135</v>
      </c>
      <c r="V2004" s="42" t="str">
        <f>VLOOKUP(Tabla1[[#This Row],[PROGRAMA]],Hoja1!A:B,2,FALSE)</f>
        <v>1361. Prevención y extinción de incencios</v>
      </c>
      <c r="W2004" s="45" t="s">
        <v>236</v>
      </c>
      <c r="X2004" s="45" t="s">
        <v>2945</v>
      </c>
    </row>
    <row r="2005" spans="1:24" x14ac:dyDescent="0.25">
      <c r="A2005" s="57">
        <v>220250011448</v>
      </c>
      <c r="B2005" s="58" t="s">
        <v>526</v>
      </c>
      <c r="C2005" s="59">
        <v>45758</v>
      </c>
      <c r="D2005" s="57">
        <v>22025001213</v>
      </c>
      <c r="E2005" s="58" t="s">
        <v>1495</v>
      </c>
      <c r="F2005" s="60">
        <v>1121.67</v>
      </c>
      <c r="G2005" s="58" t="s">
        <v>3401</v>
      </c>
      <c r="H2005" s="58" t="s">
        <v>3512</v>
      </c>
      <c r="I2005" s="61" t="s">
        <v>2907</v>
      </c>
      <c r="J2005" s="58" t="s">
        <v>356</v>
      </c>
      <c r="K2005" s="58" t="s">
        <v>356</v>
      </c>
      <c r="L2005" s="58" t="s">
        <v>367</v>
      </c>
      <c r="M2005" s="58" t="s">
        <v>354</v>
      </c>
      <c r="N2005" s="58" t="s">
        <v>355</v>
      </c>
      <c r="O2005" s="64" t="s">
        <v>2942</v>
      </c>
      <c r="P2005" s="64" t="s">
        <v>2902</v>
      </c>
      <c r="Q2005" s="45" t="s">
        <v>922</v>
      </c>
      <c r="R2005" s="32" t="s">
        <v>254</v>
      </c>
      <c r="S2005" s="45" t="s">
        <v>92</v>
      </c>
      <c r="T2005" s="42" t="str">
        <f>VLOOKUP(Tabla1[[#This Row],[AREA]],Hoja1!A:B,2,FALSE)</f>
        <v>03. Participación ciudadana y deportes</v>
      </c>
      <c r="U2005" s="45" t="s">
        <v>215</v>
      </c>
      <c r="V2005" s="42" t="str">
        <f>VLOOKUP(Tabla1[[#This Row],[PROGRAMA]],Hoja1!A:B,2,FALSE)</f>
        <v>9241. Participación ciudadana</v>
      </c>
      <c r="W2005" s="45" t="s">
        <v>236</v>
      </c>
      <c r="X2005" s="45" t="s">
        <v>2945</v>
      </c>
    </row>
    <row r="2006" spans="1:24" x14ac:dyDescent="0.25">
      <c r="A2006" s="57">
        <v>220250011326</v>
      </c>
      <c r="B2006" s="58" t="s">
        <v>526</v>
      </c>
      <c r="C2006" s="59">
        <v>45758</v>
      </c>
      <c r="D2006" s="57">
        <v>22025001124</v>
      </c>
      <c r="E2006" s="58" t="s">
        <v>1237</v>
      </c>
      <c r="F2006" s="60">
        <v>1117.47</v>
      </c>
      <c r="G2006" s="58" t="s">
        <v>929</v>
      </c>
      <c r="H2006" s="58" t="s">
        <v>3513</v>
      </c>
      <c r="I2006" s="61" t="s">
        <v>2907</v>
      </c>
      <c r="J2006" s="58" t="s">
        <v>356</v>
      </c>
      <c r="K2006" s="58" t="s">
        <v>356</v>
      </c>
      <c r="L2006" s="58" t="s">
        <v>367</v>
      </c>
      <c r="M2006" s="58" t="s">
        <v>354</v>
      </c>
      <c r="N2006" s="58" t="s">
        <v>355</v>
      </c>
      <c r="O2006" s="64" t="s">
        <v>2942</v>
      </c>
      <c r="P2006" s="64" t="s">
        <v>2902</v>
      </c>
      <c r="Q2006" s="45" t="s">
        <v>922</v>
      </c>
      <c r="R2006" s="32" t="s">
        <v>254</v>
      </c>
      <c r="S2006" s="45" t="s">
        <v>291</v>
      </c>
      <c r="T2006" s="42" t="str">
        <f>VLOOKUP(Tabla1[[#This Row],[AREA]],Hoja1!A:B,2,FALSE)</f>
        <v>11. Salud pública y seguridad ciudadana</v>
      </c>
      <c r="U2006" s="45" t="s">
        <v>141</v>
      </c>
      <c r="V2006" s="42" t="str">
        <f>VLOOKUP(Tabla1[[#This Row],[PROGRAMA]],Hoja1!A:B,2,FALSE)</f>
        <v>1621. Recogida de residuos</v>
      </c>
      <c r="W2006" s="45" t="s">
        <v>236</v>
      </c>
      <c r="X2006" s="45" t="s">
        <v>3180</v>
      </c>
    </row>
    <row r="2007" spans="1:24" x14ac:dyDescent="0.25">
      <c r="A2007" s="57">
        <v>220240022250</v>
      </c>
      <c r="B2007" s="58" t="s">
        <v>349</v>
      </c>
      <c r="C2007" s="59">
        <v>45777</v>
      </c>
      <c r="D2007" s="57">
        <v>22024003234</v>
      </c>
      <c r="E2007" s="58" t="s">
        <v>1169</v>
      </c>
      <c r="F2007" s="60">
        <v>1113.46</v>
      </c>
      <c r="G2007" s="58" t="s">
        <v>649</v>
      </c>
      <c r="H2007" s="58" t="s">
        <v>3514</v>
      </c>
      <c r="I2007" s="61" t="s">
        <v>2901</v>
      </c>
      <c r="J2007" s="58" t="s">
        <v>650</v>
      </c>
      <c r="K2007" s="58" t="s">
        <v>365</v>
      </c>
      <c r="L2007" s="58" t="s">
        <v>357</v>
      </c>
      <c r="M2007" s="58" t="s">
        <v>354</v>
      </c>
      <c r="N2007" s="58" t="s">
        <v>355</v>
      </c>
      <c r="O2007" s="64" t="s">
        <v>2942</v>
      </c>
      <c r="P2007" s="64" t="s">
        <v>2902</v>
      </c>
      <c r="Q2007" s="45" t="s">
        <v>926</v>
      </c>
      <c r="R2007" s="32" t="s">
        <v>255</v>
      </c>
      <c r="S2007" s="45" t="s">
        <v>96</v>
      </c>
      <c r="T2007" s="42" t="str">
        <f>VLOOKUP(Tabla1[[#This Row],[AREA]],Hoja1!A:B,2,FALSE)</f>
        <v>08. Tráfico y movilidad</v>
      </c>
      <c r="U2007" s="45" t="s">
        <v>140</v>
      </c>
      <c r="V2007" s="42" t="str">
        <f>VLOOKUP(Tabla1[[#This Row],[PROGRAMA]],Hoja1!A:B,2,FALSE)</f>
        <v>1532. Pavimentación vias públicas y otros servicios urbanísticos</v>
      </c>
      <c r="W2007" s="45" t="s">
        <v>244</v>
      </c>
      <c r="X2007" s="45" t="s">
        <v>2903</v>
      </c>
    </row>
    <row r="2008" spans="1:24" x14ac:dyDescent="0.25">
      <c r="A2008" s="57">
        <v>220250018255</v>
      </c>
      <c r="B2008" s="58" t="s">
        <v>349</v>
      </c>
      <c r="C2008" s="59">
        <v>45798</v>
      </c>
      <c r="D2008" s="57">
        <v>22025004184</v>
      </c>
      <c r="E2008" s="58" t="s">
        <v>1862</v>
      </c>
      <c r="F2008" s="60">
        <v>1104.9000000000001</v>
      </c>
      <c r="G2008" s="58" t="s">
        <v>15</v>
      </c>
      <c r="H2008" s="58" t="s">
        <v>3515</v>
      </c>
      <c r="I2008" s="61" t="s">
        <v>2901</v>
      </c>
      <c r="J2008" s="58" t="s">
        <v>427</v>
      </c>
      <c r="K2008" s="58" t="s">
        <v>427</v>
      </c>
      <c r="L2008" s="58" t="s">
        <v>367</v>
      </c>
      <c r="M2008" s="58" t="s">
        <v>354</v>
      </c>
      <c r="N2008" s="58" t="s">
        <v>355</v>
      </c>
      <c r="O2008" s="64" t="s">
        <v>305</v>
      </c>
      <c r="P2008" s="64" t="s">
        <v>2902</v>
      </c>
      <c r="Q2008" s="45" t="s">
        <v>922</v>
      </c>
      <c r="R2008" s="32" t="s">
        <v>254</v>
      </c>
      <c r="S2008" s="45" t="s">
        <v>98</v>
      </c>
      <c r="T2008" s="42" t="str">
        <f>VLOOKUP(Tabla1[[#This Row],[AREA]],Hoja1!A:B,2,FALSE)</f>
        <v>10. Personas mayores, familia y servicios sociales</v>
      </c>
      <c r="U2008" s="45" t="s">
        <v>162</v>
      </c>
      <c r="V2008" s="42" t="str">
        <f>VLOOKUP(Tabla1[[#This Row],[PROGRAMA]],Hoja1!A:B,2,FALSE)</f>
        <v>2412. Formación para el empleo</v>
      </c>
      <c r="W2008" s="45" t="s">
        <v>238</v>
      </c>
      <c r="X2008" s="45" t="s">
        <v>3516</v>
      </c>
    </row>
    <row r="2009" spans="1:24" x14ac:dyDescent="0.25">
      <c r="A2009" s="57">
        <v>220250017684</v>
      </c>
      <c r="B2009" s="58" t="s">
        <v>526</v>
      </c>
      <c r="C2009" s="59">
        <v>45796</v>
      </c>
      <c r="D2009" s="57">
        <v>22025001122</v>
      </c>
      <c r="E2009" s="58" t="s">
        <v>1237</v>
      </c>
      <c r="F2009" s="60">
        <v>1103.52</v>
      </c>
      <c r="G2009" s="58" t="s">
        <v>923</v>
      </c>
      <c r="H2009" s="58" t="s">
        <v>3517</v>
      </c>
      <c r="I2009" s="61" t="s">
        <v>2907</v>
      </c>
      <c r="J2009" s="58" t="s">
        <v>356</v>
      </c>
      <c r="K2009" s="58" t="s">
        <v>356</v>
      </c>
      <c r="L2009" s="58" t="s">
        <v>357</v>
      </c>
      <c r="M2009" s="58" t="s">
        <v>354</v>
      </c>
      <c r="N2009" s="58" t="s">
        <v>355</v>
      </c>
      <c r="O2009" s="64" t="s">
        <v>2942</v>
      </c>
      <c r="P2009" s="64" t="s">
        <v>2902</v>
      </c>
      <c r="Q2009" s="45" t="s">
        <v>922</v>
      </c>
      <c r="R2009" s="32" t="s">
        <v>254</v>
      </c>
      <c r="S2009" s="45" t="s">
        <v>291</v>
      </c>
      <c r="T2009" s="42" t="str">
        <f>VLOOKUP(Tabla1[[#This Row],[AREA]],Hoja1!A:B,2,FALSE)</f>
        <v>11. Salud pública y seguridad ciudadana</v>
      </c>
      <c r="U2009" s="45" t="s">
        <v>141</v>
      </c>
      <c r="V2009" s="42" t="str">
        <f>VLOOKUP(Tabla1[[#This Row],[PROGRAMA]],Hoja1!A:B,2,FALSE)</f>
        <v>1621. Recogida de residuos</v>
      </c>
      <c r="W2009" s="45" t="s">
        <v>236</v>
      </c>
      <c r="X2009" s="45" t="s">
        <v>3180</v>
      </c>
    </row>
    <row r="2010" spans="1:24" x14ac:dyDescent="0.25">
      <c r="A2010" s="57">
        <v>220250018470</v>
      </c>
      <c r="B2010" s="58" t="s">
        <v>495</v>
      </c>
      <c r="C2010" s="59">
        <v>45800</v>
      </c>
      <c r="D2010" s="57">
        <v>22025002771</v>
      </c>
      <c r="E2010" s="58" t="s">
        <v>1571</v>
      </c>
      <c r="F2010" s="60">
        <v>5190.8999999999996</v>
      </c>
      <c r="G2010" s="58" t="s">
        <v>3518</v>
      </c>
      <c r="H2010" s="58" t="s">
        <v>3519</v>
      </c>
      <c r="I2010" s="61" t="s">
        <v>2981</v>
      </c>
      <c r="J2010" s="58" t="s">
        <v>352</v>
      </c>
      <c r="K2010" s="58" t="s">
        <v>352</v>
      </c>
      <c r="L2010" s="58" t="s">
        <v>357</v>
      </c>
      <c r="M2010" s="58" t="s">
        <v>458</v>
      </c>
      <c r="N2010" s="58" t="s">
        <v>429</v>
      </c>
      <c r="O2010" s="64" t="s">
        <v>2990</v>
      </c>
      <c r="P2010" s="64" t="s">
        <v>2902</v>
      </c>
      <c r="Q2010" s="45" t="s">
        <v>922</v>
      </c>
      <c r="R2010" s="32" t="s">
        <v>254</v>
      </c>
      <c r="S2010" s="45" t="s">
        <v>93</v>
      </c>
      <c r="T2010" s="42" t="str">
        <f>VLOOKUP(Tabla1[[#This Row],[AREA]],Hoja1!A:B,2,FALSE)</f>
        <v>04. Hacienda, personal y modernización administrativa</v>
      </c>
      <c r="U2010" s="45" t="s">
        <v>166</v>
      </c>
      <c r="V2010" s="42" t="str">
        <f>VLOOKUP(Tabla1[[#This Row],[PROGRAMA]],Hoja1!A:B,2,FALSE)</f>
        <v>3121. Prevención y salud laboral</v>
      </c>
      <c r="W2010" s="45" t="s">
        <v>238</v>
      </c>
      <c r="X2010" s="45" t="s">
        <v>2926</v>
      </c>
    </row>
    <row r="2011" spans="1:24" x14ac:dyDescent="0.25">
      <c r="A2011" s="57">
        <v>220250017619</v>
      </c>
      <c r="B2011" s="58" t="s">
        <v>526</v>
      </c>
      <c r="C2011" s="59">
        <v>45796</v>
      </c>
      <c r="D2011" s="57">
        <v>22025001122</v>
      </c>
      <c r="E2011" s="58" t="s">
        <v>1237</v>
      </c>
      <c r="F2011" s="60">
        <v>1099.93</v>
      </c>
      <c r="G2011" s="58" t="s">
        <v>566</v>
      </c>
      <c r="H2011" s="58" t="s">
        <v>3520</v>
      </c>
      <c r="I2011" s="61" t="s">
        <v>2907</v>
      </c>
      <c r="J2011" s="58" t="s">
        <v>356</v>
      </c>
      <c r="K2011" s="58" t="s">
        <v>356</v>
      </c>
      <c r="L2011" s="58" t="s">
        <v>357</v>
      </c>
      <c r="M2011" s="58" t="s">
        <v>354</v>
      </c>
      <c r="N2011" s="58" t="s">
        <v>355</v>
      </c>
      <c r="O2011" s="64" t="s">
        <v>2942</v>
      </c>
      <c r="P2011" s="64" t="s">
        <v>2902</v>
      </c>
      <c r="Q2011" s="45" t="s">
        <v>922</v>
      </c>
      <c r="R2011" s="32" t="s">
        <v>254</v>
      </c>
      <c r="S2011" s="45" t="s">
        <v>291</v>
      </c>
      <c r="T2011" s="42" t="str">
        <f>VLOOKUP(Tabla1[[#This Row],[AREA]],Hoja1!A:B,2,FALSE)</f>
        <v>11. Salud pública y seguridad ciudadana</v>
      </c>
      <c r="U2011" s="45" t="s">
        <v>141</v>
      </c>
      <c r="V2011" s="42" t="str">
        <f>VLOOKUP(Tabla1[[#This Row],[PROGRAMA]],Hoja1!A:B,2,FALSE)</f>
        <v>1621. Recogida de residuos</v>
      </c>
      <c r="W2011" s="45" t="s">
        <v>236</v>
      </c>
      <c r="X2011" s="45" t="s">
        <v>3180</v>
      </c>
    </row>
    <row r="2012" spans="1:24" x14ac:dyDescent="0.25">
      <c r="A2012" s="57">
        <v>220250011474</v>
      </c>
      <c r="B2012" s="58" t="s">
        <v>349</v>
      </c>
      <c r="C2012" s="59">
        <v>45758</v>
      </c>
      <c r="D2012" s="57">
        <v>22025003576</v>
      </c>
      <c r="E2012" s="58" t="s">
        <v>1578</v>
      </c>
      <c r="F2012" s="60">
        <v>1096.26</v>
      </c>
      <c r="G2012" s="58" t="s">
        <v>506</v>
      </c>
      <c r="H2012" s="58" t="s">
        <v>3521</v>
      </c>
      <c r="I2012" s="61" t="s">
        <v>2901</v>
      </c>
      <c r="J2012" s="58" t="s">
        <v>356</v>
      </c>
      <c r="K2012" s="58" t="s">
        <v>356</v>
      </c>
      <c r="L2012" s="58" t="s">
        <v>367</v>
      </c>
      <c r="M2012" s="58" t="s">
        <v>458</v>
      </c>
      <c r="N2012" s="58" t="s">
        <v>429</v>
      </c>
      <c r="O2012" s="64" t="s">
        <v>2990</v>
      </c>
      <c r="P2012" s="64" t="s">
        <v>2902</v>
      </c>
      <c r="Q2012" s="45" t="s">
        <v>926</v>
      </c>
      <c r="R2012" s="32" t="s">
        <v>255</v>
      </c>
      <c r="S2012" s="45" t="s">
        <v>93</v>
      </c>
      <c r="T2012" s="42" t="str">
        <f>VLOOKUP(Tabla1[[#This Row],[AREA]],Hoja1!A:B,2,FALSE)</f>
        <v>04. Hacienda, personal y modernización administrativa</v>
      </c>
      <c r="U2012" s="45" t="s">
        <v>209</v>
      </c>
      <c r="V2012" s="42" t="str">
        <f>VLOOKUP(Tabla1[[#This Row],[PROGRAMA]],Hoja1!A:B,2,FALSE)</f>
        <v>9204. Tecnologías de la información y comunicación</v>
      </c>
      <c r="W2012" s="45" t="s">
        <v>246</v>
      </c>
      <c r="X2012" s="45" t="s">
        <v>2977</v>
      </c>
    </row>
    <row r="2013" spans="1:24" x14ac:dyDescent="0.25">
      <c r="A2013" s="57">
        <v>220250019411</v>
      </c>
      <c r="B2013" s="58" t="s">
        <v>349</v>
      </c>
      <c r="C2013" s="59">
        <v>45803</v>
      </c>
      <c r="D2013" s="57">
        <v>22025003973</v>
      </c>
      <c r="E2013" s="58" t="s">
        <v>2146</v>
      </c>
      <c r="F2013" s="60">
        <v>1090.17</v>
      </c>
      <c r="G2013" s="58" t="s">
        <v>600</v>
      </c>
      <c r="H2013" s="58" t="s">
        <v>3522</v>
      </c>
      <c r="I2013" s="61" t="s">
        <v>2901</v>
      </c>
      <c r="J2013" s="58" t="s">
        <v>356</v>
      </c>
      <c r="K2013" s="58" t="s">
        <v>356</v>
      </c>
      <c r="L2013" s="58" t="s">
        <v>367</v>
      </c>
      <c r="M2013" s="58" t="s">
        <v>458</v>
      </c>
      <c r="N2013" s="58" t="s">
        <v>429</v>
      </c>
      <c r="O2013" s="64" t="s">
        <v>2990</v>
      </c>
      <c r="P2013" s="64" t="s">
        <v>2902</v>
      </c>
      <c r="Q2013" s="45" t="s">
        <v>922</v>
      </c>
      <c r="R2013" s="32" t="s">
        <v>254</v>
      </c>
      <c r="S2013" s="45" t="s">
        <v>89</v>
      </c>
      <c r="T2013" s="42" t="str">
        <f>VLOOKUP(Tabla1[[#This Row],[AREA]],Hoja1!A:B,2,FALSE)</f>
        <v>01. Alcaldía</v>
      </c>
      <c r="U2013" s="45" t="s">
        <v>212</v>
      </c>
      <c r="V2013" s="42" t="str">
        <f>VLOOKUP(Tabla1[[#This Row],[PROGRAMA]],Hoja1!A:B,2,FALSE)</f>
        <v>9207. Gobierno y relaciones</v>
      </c>
      <c r="W2013" s="45" t="s">
        <v>238</v>
      </c>
      <c r="X2013" s="45" t="s">
        <v>3161</v>
      </c>
    </row>
    <row r="2014" spans="1:24" x14ac:dyDescent="0.25">
      <c r="A2014" s="57">
        <v>220250010137</v>
      </c>
      <c r="B2014" s="58" t="s">
        <v>526</v>
      </c>
      <c r="C2014" s="59">
        <v>45755</v>
      </c>
      <c r="D2014" s="57">
        <v>22025001347</v>
      </c>
      <c r="E2014" s="58" t="s">
        <v>1493</v>
      </c>
      <c r="F2014" s="60">
        <v>1086.46</v>
      </c>
      <c r="G2014" s="58" t="s">
        <v>506</v>
      </c>
      <c r="H2014" s="58" t="s">
        <v>3523</v>
      </c>
      <c r="I2014" s="61" t="s">
        <v>2907</v>
      </c>
      <c r="J2014" s="58" t="s">
        <v>356</v>
      </c>
      <c r="K2014" s="58" t="s">
        <v>356</v>
      </c>
      <c r="L2014" s="58" t="s">
        <v>367</v>
      </c>
      <c r="M2014" s="58" t="s">
        <v>354</v>
      </c>
      <c r="N2014" s="58" t="s">
        <v>355</v>
      </c>
      <c r="O2014" s="64" t="s">
        <v>2942</v>
      </c>
      <c r="P2014" s="64" t="s">
        <v>2902</v>
      </c>
      <c r="Q2014" s="45" t="s">
        <v>922</v>
      </c>
      <c r="R2014" s="32" t="s">
        <v>254</v>
      </c>
      <c r="S2014" s="45" t="s">
        <v>91</v>
      </c>
      <c r="T2014" s="42" t="str">
        <f>VLOOKUP(Tabla1[[#This Row],[AREA]],Hoja1!A:B,2,FALSE)</f>
        <v>02. Urbanismo y vivienda</v>
      </c>
      <c r="U2014" s="45" t="s">
        <v>220</v>
      </c>
      <c r="V2014" s="42" t="str">
        <f>VLOOKUP(Tabla1[[#This Row],[PROGRAMA]],Hoja1!A:B,2,FALSE)</f>
        <v>9332. Mantenimiento de edificios e instalaciones municipales</v>
      </c>
      <c r="W2014" s="45" t="s">
        <v>236</v>
      </c>
      <c r="X2014" s="45" t="s">
        <v>3048</v>
      </c>
    </row>
    <row r="2015" spans="1:24" x14ac:dyDescent="0.25">
      <c r="A2015" s="57">
        <v>220250013820</v>
      </c>
      <c r="B2015" s="58" t="s">
        <v>526</v>
      </c>
      <c r="C2015" s="59">
        <v>45772</v>
      </c>
      <c r="D2015" s="57">
        <v>22025002819</v>
      </c>
      <c r="E2015" s="58" t="s">
        <v>1481</v>
      </c>
      <c r="F2015" s="60">
        <v>1082.95</v>
      </c>
      <c r="G2015" s="58" t="s">
        <v>3524</v>
      </c>
      <c r="H2015" s="58" t="s">
        <v>3525</v>
      </c>
      <c r="I2015" s="61" t="s">
        <v>2907</v>
      </c>
      <c r="J2015" s="58" t="s">
        <v>3526</v>
      </c>
      <c r="K2015" s="58" t="s">
        <v>499</v>
      </c>
      <c r="L2015" s="58" t="s">
        <v>367</v>
      </c>
      <c r="M2015" s="58" t="s">
        <v>354</v>
      </c>
      <c r="N2015" s="58" t="s">
        <v>355</v>
      </c>
      <c r="O2015" s="64" t="s">
        <v>2942</v>
      </c>
      <c r="P2015" s="64" t="s">
        <v>2902</v>
      </c>
      <c r="Q2015" s="45" t="s">
        <v>922</v>
      </c>
      <c r="R2015" s="32" t="s">
        <v>254</v>
      </c>
      <c r="S2015" s="45" t="s">
        <v>96</v>
      </c>
      <c r="T2015" s="42" t="str">
        <f>VLOOKUP(Tabla1[[#This Row],[AREA]],Hoja1!A:B,2,FALSE)</f>
        <v>08. Tráfico y movilidad</v>
      </c>
      <c r="U2015" s="45" t="s">
        <v>140</v>
      </c>
      <c r="V2015" s="42" t="str">
        <f>VLOOKUP(Tabla1[[#This Row],[PROGRAMA]],Hoja1!A:B,2,FALSE)</f>
        <v>1532. Pavimentación vias públicas y otros servicios urbanísticos</v>
      </c>
      <c r="W2015" s="45" t="s">
        <v>236</v>
      </c>
      <c r="X2015" s="45" t="s">
        <v>3215</v>
      </c>
    </row>
    <row r="2016" spans="1:24" x14ac:dyDescent="0.25">
      <c r="A2016" s="57">
        <v>220250011330</v>
      </c>
      <c r="B2016" s="58" t="s">
        <v>526</v>
      </c>
      <c r="C2016" s="59">
        <v>45758</v>
      </c>
      <c r="D2016" s="57">
        <v>22025001124</v>
      </c>
      <c r="E2016" s="58" t="s">
        <v>1237</v>
      </c>
      <c r="F2016" s="60">
        <v>1078.8</v>
      </c>
      <c r="G2016" s="58" t="s">
        <v>595</v>
      </c>
      <c r="H2016" s="58" t="s">
        <v>3527</v>
      </c>
      <c r="I2016" s="61" t="s">
        <v>2907</v>
      </c>
      <c r="J2016" s="58" t="s">
        <v>356</v>
      </c>
      <c r="K2016" s="58" t="s">
        <v>356</v>
      </c>
      <c r="L2016" s="58" t="s">
        <v>367</v>
      </c>
      <c r="M2016" s="58" t="s">
        <v>354</v>
      </c>
      <c r="N2016" s="58" t="s">
        <v>355</v>
      </c>
      <c r="O2016" s="64" t="s">
        <v>2942</v>
      </c>
      <c r="P2016" s="64" t="s">
        <v>2902</v>
      </c>
      <c r="Q2016" s="45" t="s">
        <v>922</v>
      </c>
      <c r="R2016" s="32" t="s">
        <v>254</v>
      </c>
      <c r="S2016" s="45" t="s">
        <v>291</v>
      </c>
      <c r="T2016" s="42" t="str">
        <f>VLOOKUP(Tabla1[[#This Row],[AREA]],Hoja1!A:B,2,FALSE)</f>
        <v>11. Salud pública y seguridad ciudadana</v>
      </c>
      <c r="U2016" s="45" t="s">
        <v>141</v>
      </c>
      <c r="V2016" s="42" t="str">
        <f>VLOOKUP(Tabla1[[#This Row],[PROGRAMA]],Hoja1!A:B,2,FALSE)</f>
        <v>1621. Recogida de residuos</v>
      </c>
      <c r="W2016" s="45" t="s">
        <v>236</v>
      </c>
      <c r="X2016" s="45" t="s">
        <v>3180</v>
      </c>
    </row>
    <row r="2017" spans="1:24" x14ac:dyDescent="0.25">
      <c r="A2017" s="57">
        <v>220250020400</v>
      </c>
      <c r="B2017" s="58" t="s">
        <v>526</v>
      </c>
      <c r="C2017" s="59">
        <v>45806</v>
      </c>
      <c r="D2017" s="57">
        <v>22025000769</v>
      </c>
      <c r="E2017" s="58" t="s">
        <v>1623</v>
      </c>
      <c r="F2017" s="60">
        <v>1073.6300000000001</v>
      </c>
      <c r="G2017" s="58" t="s">
        <v>600</v>
      </c>
      <c r="H2017" s="58" t="s">
        <v>3528</v>
      </c>
      <c r="I2017" s="61" t="s">
        <v>2907</v>
      </c>
      <c r="J2017" s="58" t="s">
        <v>356</v>
      </c>
      <c r="K2017" s="58" t="s">
        <v>356</v>
      </c>
      <c r="L2017" s="58" t="s">
        <v>367</v>
      </c>
      <c r="M2017" s="58" t="s">
        <v>354</v>
      </c>
      <c r="N2017" s="58" t="s">
        <v>355</v>
      </c>
      <c r="O2017" s="64" t="s">
        <v>2942</v>
      </c>
      <c r="P2017" s="64" t="s">
        <v>2902</v>
      </c>
      <c r="Q2017" s="45" t="s">
        <v>922</v>
      </c>
      <c r="R2017" s="32" t="s">
        <v>254</v>
      </c>
      <c r="S2017" s="45" t="s">
        <v>291</v>
      </c>
      <c r="T2017" s="42" t="str">
        <f>VLOOKUP(Tabla1[[#This Row],[AREA]],Hoja1!A:B,2,FALSE)</f>
        <v>11. Salud pública y seguridad ciudadana</v>
      </c>
      <c r="U2017" s="45" t="s">
        <v>135</v>
      </c>
      <c r="V2017" s="42" t="str">
        <f>VLOOKUP(Tabla1[[#This Row],[PROGRAMA]],Hoja1!A:B,2,FALSE)</f>
        <v>1361. Prevención y extinción de incencios</v>
      </c>
      <c r="W2017" s="45" t="s">
        <v>238</v>
      </c>
      <c r="X2017" s="45" t="s">
        <v>3118</v>
      </c>
    </row>
    <row r="2018" spans="1:24" x14ac:dyDescent="0.25">
      <c r="A2018" s="57">
        <v>220250020689</v>
      </c>
      <c r="B2018" s="58" t="s">
        <v>526</v>
      </c>
      <c r="C2018" s="59">
        <v>45806</v>
      </c>
      <c r="D2018" s="57">
        <v>22025002600</v>
      </c>
      <c r="E2018" s="58" t="s">
        <v>1714</v>
      </c>
      <c r="F2018" s="60">
        <v>1058.27</v>
      </c>
      <c r="G2018" s="58" t="s">
        <v>1025</v>
      </c>
      <c r="H2018" s="58" t="s">
        <v>3529</v>
      </c>
      <c r="I2018" s="61" t="s">
        <v>2907</v>
      </c>
      <c r="J2018" s="58" t="s">
        <v>356</v>
      </c>
      <c r="K2018" s="58" t="s">
        <v>356</v>
      </c>
      <c r="L2018" s="58" t="s">
        <v>367</v>
      </c>
      <c r="M2018" s="58" t="s">
        <v>354</v>
      </c>
      <c r="N2018" s="58" t="s">
        <v>355</v>
      </c>
      <c r="O2018" s="64" t="s">
        <v>2942</v>
      </c>
      <c r="P2018" s="64" t="s">
        <v>2902</v>
      </c>
      <c r="Q2018" s="45" t="s">
        <v>922</v>
      </c>
      <c r="R2018" s="32" t="s">
        <v>254</v>
      </c>
      <c r="S2018" s="45" t="s">
        <v>89</v>
      </c>
      <c r="T2018" s="42" t="str">
        <f>VLOOKUP(Tabla1[[#This Row],[AREA]],Hoja1!A:B,2,FALSE)</f>
        <v>01. Alcaldía</v>
      </c>
      <c r="U2018" s="45" t="s">
        <v>211</v>
      </c>
      <c r="V2018" s="42" t="str">
        <f>VLOOKUP(Tabla1[[#This Row],[PROGRAMA]],Hoja1!A:B,2,FALSE)</f>
        <v>9206. Archivo municipal</v>
      </c>
      <c r="W2018" s="45" t="s">
        <v>238</v>
      </c>
      <c r="X2018" s="45" t="s">
        <v>3120</v>
      </c>
    </row>
    <row r="2019" spans="1:24" x14ac:dyDescent="0.25">
      <c r="A2019" s="57">
        <v>220250017676</v>
      </c>
      <c r="B2019" s="58" t="s">
        <v>526</v>
      </c>
      <c r="C2019" s="59">
        <v>45796</v>
      </c>
      <c r="D2019" s="57">
        <v>22025001125</v>
      </c>
      <c r="E2019" s="58" t="s">
        <v>1269</v>
      </c>
      <c r="F2019" s="60">
        <v>1050.76</v>
      </c>
      <c r="G2019" s="58" t="s">
        <v>599</v>
      </c>
      <c r="H2019" s="58" t="s">
        <v>1118</v>
      </c>
      <c r="I2019" s="61" t="s">
        <v>2907</v>
      </c>
      <c r="J2019" s="58" t="s">
        <v>372</v>
      </c>
      <c r="K2019" s="58" t="s">
        <v>372</v>
      </c>
      <c r="L2019" s="58" t="s">
        <v>367</v>
      </c>
      <c r="M2019" s="58" t="s">
        <v>354</v>
      </c>
      <c r="N2019" s="58" t="s">
        <v>355</v>
      </c>
      <c r="O2019" s="64" t="s">
        <v>2942</v>
      </c>
      <c r="P2019" s="64" t="s">
        <v>2902</v>
      </c>
      <c r="Q2019" s="45" t="s">
        <v>922</v>
      </c>
      <c r="R2019" s="32" t="s">
        <v>254</v>
      </c>
      <c r="S2019" s="45" t="s">
        <v>291</v>
      </c>
      <c r="T2019" s="42" t="str">
        <f>VLOOKUP(Tabla1[[#This Row],[AREA]],Hoja1!A:B,2,FALSE)</f>
        <v>11. Salud pública y seguridad ciudadana</v>
      </c>
      <c r="U2019" s="45" t="s">
        <v>141</v>
      </c>
      <c r="V2019" s="42" t="str">
        <f>VLOOKUP(Tabla1[[#This Row],[PROGRAMA]],Hoja1!A:B,2,FALSE)</f>
        <v>1621. Recogida de residuos</v>
      </c>
      <c r="W2019" s="45" t="s">
        <v>238</v>
      </c>
      <c r="X2019" s="45" t="s">
        <v>2919</v>
      </c>
    </row>
    <row r="2020" spans="1:24" x14ac:dyDescent="0.25">
      <c r="A2020" s="57">
        <v>220250018367</v>
      </c>
      <c r="B2020" s="58" t="s">
        <v>349</v>
      </c>
      <c r="C2020" s="59">
        <v>45800</v>
      </c>
      <c r="D2020" s="57">
        <v>22025003515</v>
      </c>
      <c r="E2020" s="58" t="s">
        <v>1346</v>
      </c>
      <c r="F2020" s="60">
        <v>1040</v>
      </c>
      <c r="G2020" s="58" t="s">
        <v>16</v>
      </c>
      <c r="H2020" s="58" t="s">
        <v>3530</v>
      </c>
      <c r="I2020" s="61" t="s">
        <v>2901</v>
      </c>
      <c r="J2020" s="58" t="s">
        <v>356</v>
      </c>
      <c r="K2020" s="58" t="s">
        <v>356</v>
      </c>
      <c r="L2020" s="58" t="s">
        <v>357</v>
      </c>
      <c r="M2020" s="58" t="s">
        <v>458</v>
      </c>
      <c r="N2020" s="58" t="s">
        <v>429</v>
      </c>
      <c r="O2020" s="64" t="s">
        <v>2990</v>
      </c>
      <c r="P2020" s="64" t="s">
        <v>2902</v>
      </c>
      <c r="Q2020" s="45" t="s">
        <v>922</v>
      </c>
      <c r="R2020" s="32" t="s">
        <v>254</v>
      </c>
      <c r="S2020" s="45" t="s">
        <v>98</v>
      </c>
      <c r="T2020" s="42" t="str">
        <f>VLOOKUP(Tabla1[[#This Row],[AREA]],Hoja1!A:B,2,FALSE)</f>
        <v>10. Personas mayores, familia y servicios sociales</v>
      </c>
      <c r="U2020" s="45" t="s">
        <v>153</v>
      </c>
      <c r="V2020" s="42" t="str">
        <f>VLOOKUP(Tabla1[[#This Row],[PROGRAMA]],Hoja1!A:B,2,FALSE)</f>
        <v>2311. Intervención social</v>
      </c>
      <c r="W2020" s="45" t="s">
        <v>236</v>
      </c>
      <c r="X2020" s="45" t="s">
        <v>2945</v>
      </c>
    </row>
    <row r="2021" spans="1:24" x14ac:dyDescent="0.25">
      <c r="A2021" s="57">
        <v>220250017150</v>
      </c>
      <c r="B2021" s="58" t="s">
        <v>349</v>
      </c>
      <c r="C2021" s="59">
        <v>45791</v>
      </c>
      <c r="D2021" s="57">
        <v>22025003759</v>
      </c>
      <c r="E2021" s="58" t="s">
        <v>1215</v>
      </c>
      <c r="F2021" s="60">
        <v>1028.5</v>
      </c>
      <c r="G2021" s="58" t="s">
        <v>570</v>
      </c>
      <c r="H2021" s="58" t="s">
        <v>3531</v>
      </c>
      <c r="I2021" s="61" t="s">
        <v>2901</v>
      </c>
      <c r="J2021" s="58" t="s">
        <v>356</v>
      </c>
      <c r="K2021" s="58" t="s">
        <v>356</v>
      </c>
      <c r="L2021" s="58" t="s">
        <v>357</v>
      </c>
      <c r="M2021" s="58" t="s">
        <v>458</v>
      </c>
      <c r="N2021" s="58" t="s">
        <v>429</v>
      </c>
      <c r="O2021" s="64" t="s">
        <v>2990</v>
      </c>
      <c r="P2021" s="64" t="s">
        <v>2902</v>
      </c>
      <c r="Q2021" s="45" t="s">
        <v>922</v>
      </c>
      <c r="R2021" s="32" t="s">
        <v>254</v>
      </c>
      <c r="S2021" s="45" t="s">
        <v>98</v>
      </c>
      <c r="T2021" s="42" t="str">
        <f>VLOOKUP(Tabla1[[#This Row],[AREA]],Hoja1!A:B,2,FALSE)</f>
        <v>10. Personas mayores, familia y servicios sociales</v>
      </c>
      <c r="U2021" s="45" t="s">
        <v>159</v>
      </c>
      <c r="V2021" s="42" t="str">
        <f>VLOOKUP(Tabla1[[#This Row],[PROGRAMA]],Hoja1!A:B,2,FALSE)</f>
        <v>2315. Políticas de Igualdad e infancia</v>
      </c>
      <c r="W2021" s="45" t="s">
        <v>238</v>
      </c>
      <c r="X2021" s="45" t="s">
        <v>3045</v>
      </c>
    </row>
    <row r="2022" spans="1:24" x14ac:dyDescent="0.25">
      <c r="A2022" s="57">
        <v>220250010456</v>
      </c>
      <c r="B2022" s="58" t="s">
        <v>349</v>
      </c>
      <c r="C2022" s="59">
        <v>45755</v>
      </c>
      <c r="D2022" s="57">
        <v>22025002827</v>
      </c>
      <c r="E2022" s="58" t="s">
        <v>3491</v>
      </c>
      <c r="F2022" s="60">
        <v>1025.1099999999999</v>
      </c>
      <c r="G2022" s="58" t="s">
        <v>3096</v>
      </c>
      <c r="H2022" s="58" t="s">
        <v>3532</v>
      </c>
      <c r="I2022" s="61" t="s">
        <v>2901</v>
      </c>
      <c r="J2022" s="58" t="s">
        <v>513</v>
      </c>
      <c r="K2022" s="58" t="s">
        <v>356</v>
      </c>
      <c r="L2022" s="58" t="s">
        <v>357</v>
      </c>
      <c r="M2022" s="58" t="s">
        <v>458</v>
      </c>
      <c r="N2022" s="58" t="s">
        <v>429</v>
      </c>
      <c r="O2022" s="64" t="s">
        <v>2990</v>
      </c>
      <c r="P2022" s="64" t="s">
        <v>2902</v>
      </c>
      <c r="Q2022" s="45" t="s">
        <v>922</v>
      </c>
      <c r="R2022" s="32" t="s">
        <v>254</v>
      </c>
      <c r="S2022" s="45" t="s">
        <v>91</v>
      </c>
      <c r="T2022" s="42" t="str">
        <f>VLOOKUP(Tabla1[[#This Row],[AREA]],Hoja1!A:B,2,FALSE)</f>
        <v>02. Urbanismo y vivienda</v>
      </c>
      <c r="U2022" s="45" t="s">
        <v>220</v>
      </c>
      <c r="V2022" s="42" t="str">
        <f>VLOOKUP(Tabla1[[#This Row],[PROGRAMA]],Hoja1!A:B,2,FALSE)</f>
        <v>9332. Mantenimiento de edificios e instalaciones municipales</v>
      </c>
      <c r="W2022" s="45" t="s">
        <v>234</v>
      </c>
      <c r="X2022" s="45" t="s">
        <v>3098</v>
      </c>
    </row>
    <row r="2023" spans="1:24" x14ac:dyDescent="0.25">
      <c r="A2023" s="57">
        <v>220250011404</v>
      </c>
      <c r="B2023" s="58" t="s">
        <v>526</v>
      </c>
      <c r="C2023" s="59">
        <v>45758</v>
      </c>
      <c r="D2023" s="57">
        <v>22025001129</v>
      </c>
      <c r="E2023" s="58" t="s">
        <v>1973</v>
      </c>
      <c r="F2023" s="60">
        <v>1018.18</v>
      </c>
      <c r="G2023" s="58" t="s">
        <v>566</v>
      </c>
      <c r="H2023" s="58" t="s">
        <v>3533</v>
      </c>
      <c r="I2023" s="61" t="s">
        <v>2907</v>
      </c>
      <c r="J2023" s="58" t="s">
        <v>356</v>
      </c>
      <c r="K2023" s="58" t="s">
        <v>356</v>
      </c>
      <c r="L2023" s="58" t="s">
        <v>367</v>
      </c>
      <c r="M2023" s="58" t="s">
        <v>354</v>
      </c>
      <c r="N2023" s="58" t="s">
        <v>355</v>
      </c>
      <c r="O2023" s="64" t="s">
        <v>2942</v>
      </c>
      <c r="P2023" s="64" t="s">
        <v>2902</v>
      </c>
      <c r="Q2023" s="45" t="s">
        <v>922</v>
      </c>
      <c r="R2023" s="32" t="s">
        <v>254</v>
      </c>
      <c r="S2023" s="45" t="s">
        <v>291</v>
      </c>
      <c r="T2023" s="42" t="str">
        <f>VLOOKUP(Tabla1[[#This Row],[AREA]],Hoja1!A:B,2,FALSE)</f>
        <v>11. Salud pública y seguridad ciudadana</v>
      </c>
      <c r="U2023" s="45" t="s">
        <v>144</v>
      </c>
      <c r="V2023" s="42" t="str">
        <f>VLOOKUP(Tabla1[[#This Row],[PROGRAMA]],Hoja1!A:B,2,FALSE)</f>
        <v>1631. Limpieza viaria</v>
      </c>
      <c r="W2023" s="45" t="s">
        <v>236</v>
      </c>
      <c r="X2023" s="45" t="s">
        <v>3180</v>
      </c>
    </row>
    <row r="2024" spans="1:24" x14ac:dyDescent="0.25">
      <c r="A2024" s="57">
        <v>220250012027</v>
      </c>
      <c r="B2024" s="58" t="s">
        <v>349</v>
      </c>
      <c r="C2024" s="59">
        <v>45762</v>
      </c>
      <c r="D2024" s="57">
        <v>22025002852</v>
      </c>
      <c r="E2024" s="58" t="s">
        <v>1747</v>
      </c>
      <c r="F2024" s="60">
        <v>1013.98</v>
      </c>
      <c r="G2024" s="58" t="s">
        <v>3015</v>
      </c>
      <c r="H2024" s="58" t="s">
        <v>3534</v>
      </c>
      <c r="I2024" s="61" t="s">
        <v>2901</v>
      </c>
      <c r="J2024" s="58" t="s">
        <v>528</v>
      </c>
      <c r="K2024" s="58" t="s">
        <v>352</v>
      </c>
      <c r="L2024" s="58" t="s">
        <v>367</v>
      </c>
      <c r="M2024" s="58" t="s">
        <v>458</v>
      </c>
      <c r="N2024" s="58" t="s">
        <v>429</v>
      </c>
      <c r="O2024" s="64" t="s">
        <v>2990</v>
      </c>
      <c r="P2024" s="64" t="s">
        <v>2902</v>
      </c>
      <c r="Q2024" s="45" t="s">
        <v>922</v>
      </c>
      <c r="R2024" s="32" t="s">
        <v>254</v>
      </c>
      <c r="S2024" s="45" t="s">
        <v>95</v>
      </c>
      <c r="T2024" s="42" t="str">
        <f>VLOOKUP(Tabla1[[#This Row],[AREA]],Hoja1!A:B,2,FALSE)</f>
        <v>07. Medio ambiente</v>
      </c>
      <c r="U2024" s="45" t="s">
        <v>151</v>
      </c>
      <c r="V2024" s="42" t="str">
        <f>VLOOKUP(Tabla1[[#This Row],[PROGRAMA]],Hoja1!A:B,2,FALSE)</f>
        <v>1721. Protección del medio ambiente</v>
      </c>
      <c r="W2024" s="45" t="s">
        <v>238</v>
      </c>
      <c r="X2024" s="45" t="s">
        <v>3218</v>
      </c>
    </row>
    <row r="2025" spans="1:24" x14ac:dyDescent="0.25">
      <c r="A2025" s="57">
        <v>220220046630</v>
      </c>
      <c r="B2025" s="58" t="s">
        <v>349</v>
      </c>
      <c r="C2025" s="59">
        <v>45756</v>
      </c>
      <c r="D2025" s="57">
        <v>22022003306</v>
      </c>
      <c r="E2025" s="58" t="s">
        <v>1180</v>
      </c>
      <c r="F2025" s="60">
        <v>1006.97</v>
      </c>
      <c r="G2025" s="58" t="s">
        <v>3089</v>
      </c>
      <c r="H2025" s="58" t="s">
        <v>3535</v>
      </c>
      <c r="I2025" s="61" t="s">
        <v>2901</v>
      </c>
      <c r="J2025" s="58" t="s">
        <v>356</v>
      </c>
      <c r="K2025" s="58" t="s">
        <v>356</v>
      </c>
      <c r="L2025" s="58" t="s">
        <v>357</v>
      </c>
      <c r="M2025" s="58" t="s">
        <v>354</v>
      </c>
      <c r="N2025" s="58" t="s">
        <v>355</v>
      </c>
      <c r="O2025" s="64" t="s">
        <v>2942</v>
      </c>
      <c r="P2025" s="64" t="s">
        <v>2902</v>
      </c>
      <c r="Q2025" s="45" t="s">
        <v>926</v>
      </c>
      <c r="R2025" s="32" t="s">
        <v>255</v>
      </c>
      <c r="S2025" s="45" t="s">
        <v>91</v>
      </c>
      <c r="T2025" s="42" t="str">
        <f>VLOOKUP(Tabla1[[#This Row],[AREA]],Hoja1!A:B,2,FALSE)</f>
        <v>02. Urbanismo y vivienda</v>
      </c>
      <c r="U2025" s="45" t="s">
        <v>138</v>
      </c>
      <c r="V2025" s="42" t="str">
        <f>VLOOKUP(Tabla1[[#This Row],[PROGRAMA]],Hoja1!A:B,2,FALSE)</f>
        <v>1511. Planficación y gestión del urbanismo</v>
      </c>
      <c r="W2025" s="45" t="s">
        <v>244</v>
      </c>
      <c r="X2025" s="45" t="s">
        <v>2903</v>
      </c>
    </row>
    <row r="2026" spans="1:24" x14ac:dyDescent="0.25">
      <c r="A2026" s="57">
        <v>220250015759</v>
      </c>
      <c r="B2026" s="58" t="s">
        <v>349</v>
      </c>
      <c r="C2026" s="59">
        <v>45784</v>
      </c>
      <c r="D2026" s="57">
        <v>22025003821</v>
      </c>
      <c r="E2026" s="58" t="s">
        <v>1235</v>
      </c>
      <c r="F2026" s="60">
        <v>1000</v>
      </c>
      <c r="G2026" s="58" t="s">
        <v>28</v>
      </c>
      <c r="H2026" s="58" t="s">
        <v>3536</v>
      </c>
      <c r="I2026" s="61" t="s">
        <v>2901</v>
      </c>
      <c r="J2026" s="58" t="s">
        <v>356</v>
      </c>
      <c r="K2026" s="58" t="s">
        <v>356</v>
      </c>
      <c r="L2026" s="58" t="s">
        <v>367</v>
      </c>
      <c r="M2026" s="58" t="s">
        <v>458</v>
      </c>
      <c r="N2026" s="58" t="s">
        <v>429</v>
      </c>
      <c r="O2026" s="64" t="s">
        <v>2990</v>
      </c>
      <c r="P2026" s="64" t="s">
        <v>2902</v>
      </c>
      <c r="Q2026" s="45" t="s">
        <v>922</v>
      </c>
      <c r="R2026" s="32" t="s">
        <v>254</v>
      </c>
      <c r="S2026" s="45" t="s">
        <v>94</v>
      </c>
      <c r="T2026" s="42" t="str">
        <f>VLOOKUP(Tabla1[[#This Row],[AREA]],Hoja1!A:B,2,FALSE)</f>
        <v>06. Educación y cultura</v>
      </c>
      <c r="U2026" s="45" t="s">
        <v>176</v>
      </c>
      <c r="V2026" s="42" t="str">
        <f>VLOOKUP(Tabla1[[#This Row],[PROGRAMA]],Hoja1!A:B,2,FALSE)</f>
        <v>3321. Bibliotecas públicas</v>
      </c>
      <c r="W2026" s="45" t="s">
        <v>238</v>
      </c>
      <c r="X2026" s="45" t="s">
        <v>3120</v>
      </c>
    </row>
    <row r="2027" spans="1:24" x14ac:dyDescent="0.25">
      <c r="A2027" s="57">
        <v>220250010471</v>
      </c>
      <c r="B2027" s="58" t="s">
        <v>349</v>
      </c>
      <c r="C2027" s="59">
        <v>45756</v>
      </c>
      <c r="D2027" s="57">
        <v>22025002861</v>
      </c>
      <c r="E2027" s="58" t="s">
        <v>1215</v>
      </c>
      <c r="F2027" s="60">
        <v>1000</v>
      </c>
      <c r="G2027" s="58" t="s">
        <v>1160</v>
      </c>
      <c r="H2027" s="58" t="s">
        <v>3537</v>
      </c>
      <c r="I2027" s="61" t="s">
        <v>2901</v>
      </c>
      <c r="J2027" s="58" t="s">
        <v>356</v>
      </c>
      <c r="K2027" s="58" t="s">
        <v>356</v>
      </c>
      <c r="L2027" s="58" t="s">
        <v>357</v>
      </c>
      <c r="M2027" s="58" t="s">
        <v>354</v>
      </c>
      <c r="N2027" s="58" t="s">
        <v>355</v>
      </c>
      <c r="O2027" s="64" t="s">
        <v>2942</v>
      </c>
      <c r="P2027" s="64" t="s">
        <v>2902</v>
      </c>
      <c r="Q2027" s="45" t="s">
        <v>922</v>
      </c>
      <c r="R2027" s="32" t="s">
        <v>254</v>
      </c>
      <c r="S2027" s="45" t="s">
        <v>98</v>
      </c>
      <c r="T2027" s="42" t="str">
        <f>VLOOKUP(Tabla1[[#This Row],[AREA]],Hoja1!A:B,2,FALSE)</f>
        <v>10. Personas mayores, familia y servicios sociales</v>
      </c>
      <c r="U2027" s="45" t="s">
        <v>159</v>
      </c>
      <c r="V2027" s="42" t="str">
        <f>VLOOKUP(Tabla1[[#This Row],[PROGRAMA]],Hoja1!A:B,2,FALSE)</f>
        <v>2315. Políticas de Igualdad e infancia</v>
      </c>
      <c r="W2027" s="45" t="s">
        <v>238</v>
      </c>
      <c r="X2027" s="45" t="s">
        <v>3045</v>
      </c>
    </row>
    <row r="2028" spans="1:24" x14ac:dyDescent="0.25">
      <c r="A2028" s="57">
        <v>220250018240</v>
      </c>
      <c r="B2028" s="58" t="s">
        <v>349</v>
      </c>
      <c r="C2028" s="59">
        <v>45798</v>
      </c>
      <c r="D2028" s="57">
        <v>22025003965</v>
      </c>
      <c r="E2028" s="58" t="s">
        <v>3538</v>
      </c>
      <c r="F2028" s="60">
        <v>1000</v>
      </c>
      <c r="G2028" s="58" t="s">
        <v>83</v>
      </c>
      <c r="H2028" s="58" t="s">
        <v>3539</v>
      </c>
      <c r="I2028" s="61" t="s">
        <v>2901</v>
      </c>
      <c r="J2028" s="58" t="s">
        <v>541</v>
      </c>
      <c r="K2028" s="58" t="s">
        <v>356</v>
      </c>
      <c r="L2028" s="58" t="s">
        <v>357</v>
      </c>
      <c r="M2028" s="58" t="s">
        <v>458</v>
      </c>
      <c r="N2028" s="58" t="s">
        <v>429</v>
      </c>
      <c r="O2028" s="64" t="s">
        <v>2990</v>
      </c>
      <c r="P2028" s="64" t="s">
        <v>2902</v>
      </c>
      <c r="Q2028" s="45" t="s">
        <v>922</v>
      </c>
      <c r="R2028" s="32" t="s">
        <v>254</v>
      </c>
      <c r="S2028" s="45" t="s">
        <v>98</v>
      </c>
      <c r="T2028" s="42" t="str">
        <f>VLOOKUP(Tabla1[[#This Row],[AREA]],Hoja1!A:B,2,FALSE)</f>
        <v>10. Personas mayores, familia y servicios sociales</v>
      </c>
      <c r="U2028" s="45" t="s">
        <v>162</v>
      </c>
      <c r="V2028" s="42" t="str">
        <f>VLOOKUP(Tabla1[[#This Row],[PROGRAMA]],Hoja1!A:B,2,FALSE)</f>
        <v>2412. Formación para el empleo</v>
      </c>
      <c r="W2028" s="45" t="s">
        <v>238</v>
      </c>
      <c r="X2028" s="45" t="s">
        <v>3143</v>
      </c>
    </row>
    <row r="2029" spans="1:24" x14ac:dyDescent="0.25">
      <c r="A2029" s="57">
        <v>220250014477</v>
      </c>
      <c r="B2029" s="58" t="s">
        <v>349</v>
      </c>
      <c r="C2029" s="59">
        <v>45775</v>
      </c>
      <c r="D2029" s="57">
        <v>22025003488</v>
      </c>
      <c r="E2029" s="58" t="s">
        <v>1623</v>
      </c>
      <c r="F2029" s="60">
        <v>988.45</v>
      </c>
      <c r="G2029" s="58" t="s">
        <v>3540</v>
      </c>
      <c r="H2029" s="58" t="s">
        <v>3541</v>
      </c>
      <c r="I2029" s="61" t="s">
        <v>2901</v>
      </c>
      <c r="J2029" s="58" t="s">
        <v>998</v>
      </c>
      <c r="K2029" s="58" t="s">
        <v>3542</v>
      </c>
      <c r="L2029" s="58" t="s">
        <v>367</v>
      </c>
      <c r="M2029" s="58" t="s">
        <v>458</v>
      </c>
      <c r="N2029" s="58" t="s">
        <v>429</v>
      </c>
      <c r="O2029" s="64" t="s">
        <v>2990</v>
      </c>
      <c r="P2029" s="64" t="s">
        <v>2902</v>
      </c>
      <c r="Q2029" s="45" t="s">
        <v>922</v>
      </c>
      <c r="R2029" s="32" t="s">
        <v>254</v>
      </c>
      <c r="S2029" s="45" t="s">
        <v>291</v>
      </c>
      <c r="T2029" s="42" t="str">
        <f>VLOOKUP(Tabla1[[#This Row],[AREA]],Hoja1!A:B,2,FALSE)</f>
        <v>11. Salud pública y seguridad ciudadana</v>
      </c>
      <c r="U2029" s="45" t="s">
        <v>135</v>
      </c>
      <c r="V2029" s="42" t="str">
        <f>VLOOKUP(Tabla1[[#This Row],[PROGRAMA]],Hoja1!A:B,2,FALSE)</f>
        <v>1361. Prevención y extinción de incencios</v>
      </c>
      <c r="W2029" s="45" t="s">
        <v>238</v>
      </c>
      <c r="X2029" s="45" t="s">
        <v>3118</v>
      </c>
    </row>
    <row r="2030" spans="1:24" x14ac:dyDescent="0.25">
      <c r="A2030" s="57">
        <v>220250011398</v>
      </c>
      <c r="B2030" s="58" t="s">
        <v>526</v>
      </c>
      <c r="C2030" s="59">
        <v>45758</v>
      </c>
      <c r="D2030" s="57">
        <v>22025001131</v>
      </c>
      <c r="E2030" s="58" t="s">
        <v>2045</v>
      </c>
      <c r="F2030" s="60">
        <v>982.52</v>
      </c>
      <c r="G2030" s="58" t="s">
        <v>76</v>
      </c>
      <c r="H2030" s="58" t="s">
        <v>2672</v>
      </c>
      <c r="I2030" s="61" t="s">
        <v>2907</v>
      </c>
      <c r="J2030" s="58" t="s">
        <v>356</v>
      </c>
      <c r="K2030" s="58" t="s">
        <v>356</v>
      </c>
      <c r="L2030" s="58" t="s">
        <v>367</v>
      </c>
      <c r="M2030" s="58" t="s">
        <v>354</v>
      </c>
      <c r="N2030" s="58" t="s">
        <v>355</v>
      </c>
      <c r="O2030" s="64" t="s">
        <v>2942</v>
      </c>
      <c r="P2030" s="64" t="s">
        <v>2902</v>
      </c>
      <c r="Q2030" s="45" t="s">
        <v>922</v>
      </c>
      <c r="R2030" s="32" t="s">
        <v>254</v>
      </c>
      <c r="S2030" s="45" t="s">
        <v>291</v>
      </c>
      <c r="T2030" s="42" t="str">
        <f>VLOOKUP(Tabla1[[#This Row],[AREA]],Hoja1!A:B,2,FALSE)</f>
        <v>11. Salud pública y seguridad ciudadana</v>
      </c>
      <c r="U2030" s="45" t="s">
        <v>144</v>
      </c>
      <c r="V2030" s="42" t="str">
        <f>VLOOKUP(Tabla1[[#This Row],[PROGRAMA]],Hoja1!A:B,2,FALSE)</f>
        <v>1631. Limpieza viaria</v>
      </c>
      <c r="W2030" s="45" t="s">
        <v>238</v>
      </c>
      <c r="X2030" s="45" t="s">
        <v>3381</v>
      </c>
    </row>
    <row r="2031" spans="1:24" x14ac:dyDescent="0.25">
      <c r="A2031" s="57">
        <v>220250017708</v>
      </c>
      <c r="B2031" s="58" t="s">
        <v>526</v>
      </c>
      <c r="C2031" s="59">
        <v>45796</v>
      </c>
      <c r="D2031" s="57">
        <v>22025001131</v>
      </c>
      <c r="E2031" s="58" t="s">
        <v>2045</v>
      </c>
      <c r="F2031" s="60">
        <v>982.52</v>
      </c>
      <c r="G2031" s="58" t="s">
        <v>76</v>
      </c>
      <c r="H2031" s="58" t="s">
        <v>2672</v>
      </c>
      <c r="I2031" s="61" t="s">
        <v>2907</v>
      </c>
      <c r="J2031" s="58" t="s">
        <v>356</v>
      </c>
      <c r="K2031" s="58" t="s">
        <v>356</v>
      </c>
      <c r="L2031" s="58" t="s">
        <v>367</v>
      </c>
      <c r="M2031" s="58" t="s">
        <v>354</v>
      </c>
      <c r="N2031" s="58" t="s">
        <v>355</v>
      </c>
      <c r="O2031" s="64" t="s">
        <v>2942</v>
      </c>
      <c r="P2031" s="64" t="s">
        <v>2902</v>
      </c>
      <c r="Q2031" s="45" t="s">
        <v>922</v>
      </c>
      <c r="R2031" s="32" t="s">
        <v>254</v>
      </c>
      <c r="S2031" s="45" t="s">
        <v>291</v>
      </c>
      <c r="T2031" s="42" t="str">
        <f>VLOOKUP(Tabla1[[#This Row],[AREA]],Hoja1!A:B,2,FALSE)</f>
        <v>11. Salud pública y seguridad ciudadana</v>
      </c>
      <c r="U2031" s="45" t="s">
        <v>144</v>
      </c>
      <c r="V2031" s="42" t="str">
        <f>VLOOKUP(Tabla1[[#This Row],[PROGRAMA]],Hoja1!A:B,2,FALSE)</f>
        <v>1631. Limpieza viaria</v>
      </c>
      <c r="W2031" s="45" t="s">
        <v>238</v>
      </c>
      <c r="X2031" s="45" t="s">
        <v>3381</v>
      </c>
    </row>
    <row r="2032" spans="1:24" x14ac:dyDescent="0.25">
      <c r="A2032" s="57">
        <v>220250008653</v>
      </c>
      <c r="B2032" s="58" t="s">
        <v>349</v>
      </c>
      <c r="C2032" s="59">
        <v>45748</v>
      </c>
      <c r="D2032" s="57">
        <v>22025002951</v>
      </c>
      <c r="E2032" s="58" t="s">
        <v>2082</v>
      </c>
      <c r="F2032" s="60">
        <v>980.1</v>
      </c>
      <c r="G2032" s="58" t="s">
        <v>285</v>
      </c>
      <c r="H2032" s="58" t="s">
        <v>3543</v>
      </c>
      <c r="I2032" s="61" t="s">
        <v>2901</v>
      </c>
      <c r="J2032" s="58" t="s">
        <v>356</v>
      </c>
      <c r="K2032" s="58" t="s">
        <v>356</v>
      </c>
      <c r="L2032" s="58" t="s">
        <v>357</v>
      </c>
      <c r="M2032" s="58" t="s">
        <v>458</v>
      </c>
      <c r="N2032" s="58" t="s">
        <v>429</v>
      </c>
      <c r="O2032" s="64" t="s">
        <v>2990</v>
      </c>
      <c r="P2032" s="64" t="s">
        <v>2902</v>
      </c>
      <c r="Q2032" s="45">
        <v>6</v>
      </c>
      <c r="R2032" s="32" t="s">
        <v>255</v>
      </c>
      <c r="S2032" s="45" t="s">
        <v>97</v>
      </c>
      <c r="T2032" s="42" t="str">
        <f>VLOOKUP(Tabla1[[#This Row],[AREA]],Hoja1!A:B,2,FALSE)</f>
        <v>09. Turismo, eventos y marca ciudad</v>
      </c>
      <c r="U2032" s="45">
        <v>4321</v>
      </c>
      <c r="V2032" s="42" t="str">
        <f>VLOOKUP(Tabla1[[#This Row],[PROGRAMA]],Hoja1!A:B,2,FALSE)</f>
        <v>4321. Turismo</v>
      </c>
      <c r="W2032" s="45">
        <v>63</v>
      </c>
      <c r="X2032" s="45">
        <v>633</v>
      </c>
    </row>
    <row r="2033" spans="1:24" x14ac:dyDescent="0.25">
      <c r="A2033" s="57">
        <v>220250009751</v>
      </c>
      <c r="B2033" s="58" t="s">
        <v>349</v>
      </c>
      <c r="C2033" s="59">
        <v>45750</v>
      </c>
      <c r="D2033" s="57">
        <v>22025003184</v>
      </c>
      <c r="E2033" s="58" t="s">
        <v>1417</v>
      </c>
      <c r="F2033" s="60">
        <v>975.56</v>
      </c>
      <c r="G2033" s="58" t="s">
        <v>3544</v>
      </c>
      <c r="H2033" s="58" t="s">
        <v>3545</v>
      </c>
      <c r="I2033" s="61" t="s">
        <v>2901</v>
      </c>
      <c r="J2033" s="58" t="s">
        <v>352</v>
      </c>
      <c r="K2033" s="58" t="s">
        <v>352</v>
      </c>
      <c r="L2033" s="58" t="s">
        <v>357</v>
      </c>
      <c r="M2033" s="58" t="s">
        <v>354</v>
      </c>
      <c r="N2033" s="58" t="s">
        <v>355</v>
      </c>
      <c r="O2033" s="64" t="s">
        <v>305</v>
      </c>
      <c r="P2033" s="64" t="s">
        <v>2902</v>
      </c>
      <c r="Q2033" s="45" t="s">
        <v>922</v>
      </c>
      <c r="R2033" s="32" t="s">
        <v>254</v>
      </c>
      <c r="S2033" s="45" t="s">
        <v>291</v>
      </c>
      <c r="T2033" s="42" t="str">
        <f>VLOOKUP(Tabla1[[#This Row],[AREA]],Hoja1!A:B,2,FALSE)</f>
        <v>11. Salud pública y seguridad ciudadana</v>
      </c>
      <c r="U2033" s="45" t="s">
        <v>135</v>
      </c>
      <c r="V2033" s="42" t="str">
        <f>VLOOKUP(Tabla1[[#This Row],[PROGRAMA]],Hoja1!A:B,2,FALSE)</f>
        <v>1361. Prevención y extinción de incencios</v>
      </c>
      <c r="W2033" s="45" t="s">
        <v>236</v>
      </c>
      <c r="X2033" s="45" t="s">
        <v>2945</v>
      </c>
    </row>
    <row r="2034" spans="1:24" x14ac:dyDescent="0.25">
      <c r="A2034" s="57">
        <v>220240042734</v>
      </c>
      <c r="B2034" s="58" t="s">
        <v>349</v>
      </c>
      <c r="C2034" s="59">
        <v>45756</v>
      </c>
      <c r="D2034" s="57">
        <v>22024005880</v>
      </c>
      <c r="E2034" s="58" t="s">
        <v>1180</v>
      </c>
      <c r="F2034" s="60">
        <v>969.31</v>
      </c>
      <c r="G2034" s="58" t="s">
        <v>316</v>
      </c>
      <c r="H2034" s="58" t="s">
        <v>3546</v>
      </c>
      <c r="I2034" s="61" t="s">
        <v>2901</v>
      </c>
      <c r="J2034" s="58" t="s">
        <v>356</v>
      </c>
      <c r="K2034" s="58" t="s">
        <v>356</v>
      </c>
      <c r="L2034" s="58" t="s">
        <v>357</v>
      </c>
      <c r="M2034" s="58" t="s">
        <v>354</v>
      </c>
      <c r="N2034" s="58" t="s">
        <v>355</v>
      </c>
      <c r="O2034" s="64" t="s">
        <v>2942</v>
      </c>
      <c r="P2034" s="64" t="s">
        <v>2902</v>
      </c>
      <c r="Q2034" s="45" t="s">
        <v>926</v>
      </c>
      <c r="R2034" s="32" t="s">
        <v>255</v>
      </c>
      <c r="S2034" s="45" t="s">
        <v>91</v>
      </c>
      <c r="T2034" s="42" t="str">
        <f>VLOOKUP(Tabla1[[#This Row],[AREA]],Hoja1!A:B,2,FALSE)</f>
        <v>02. Urbanismo y vivienda</v>
      </c>
      <c r="U2034" s="45" t="s">
        <v>138</v>
      </c>
      <c r="V2034" s="42" t="str">
        <f>VLOOKUP(Tabla1[[#This Row],[PROGRAMA]],Hoja1!A:B,2,FALSE)</f>
        <v>1511. Planficación y gestión del urbanismo</v>
      </c>
      <c r="W2034" s="45" t="s">
        <v>244</v>
      </c>
      <c r="X2034" s="45" t="s">
        <v>2903</v>
      </c>
    </row>
    <row r="2035" spans="1:24" x14ac:dyDescent="0.25">
      <c r="A2035" s="57">
        <v>220250020271</v>
      </c>
      <c r="B2035" s="58" t="s">
        <v>349</v>
      </c>
      <c r="C2035" s="59">
        <v>45805</v>
      </c>
      <c r="D2035" s="57">
        <v>22025004147</v>
      </c>
      <c r="E2035" s="58" t="s">
        <v>1292</v>
      </c>
      <c r="F2035" s="60">
        <v>968</v>
      </c>
      <c r="G2035" s="58" t="s">
        <v>3547</v>
      </c>
      <c r="H2035" s="58" t="s">
        <v>3548</v>
      </c>
      <c r="I2035" s="61" t="s">
        <v>2901</v>
      </c>
      <c r="J2035" s="58" t="s">
        <v>513</v>
      </c>
      <c r="K2035" s="58" t="s">
        <v>356</v>
      </c>
      <c r="L2035" s="58" t="s">
        <v>357</v>
      </c>
      <c r="M2035" s="58" t="s">
        <v>458</v>
      </c>
      <c r="N2035" s="58" t="s">
        <v>429</v>
      </c>
      <c r="O2035" s="64" t="s">
        <v>2990</v>
      </c>
      <c r="P2035" s="64" t="s">
        <v>2902</v>
      </c>
      <c r="Q2035" s="45" t="s">
        <v>922</v>
      </c>
      <c r="R2035" s="32" t="s">
        <v>254</v>
      </c>
      <c r="S2035" s="45" t="s">
        <v>95</v>
      </c>
      <c r="T2035" s="42" t="str">
        <f>VLOOKUP(Tabla1[[#This Row],[AREA]],Hoja1!A:B,2,FALSE)</f>
        <v>07. Medio ambiente</v>
      </c>
      <c r="U2035" s="45" t="s">
        <v>149</v>
      </c>
      <c r="V2035" s="42" t="str">
        <f>VLOOKUP(Tabla1[[#This Row],[PROGRAMA]],Hoja1!A:B,2,FALSE)</f>
        <v>1711. Parques y jardines</v>
      </c>
      <c r="W2035" s="45" t="s">
        <v>238</v>
      </c>
      <c r="X2035" s="45" t="s">
        <v>2926</v>
      </c>
    </row>
    <row r="2036" spans="1:24" x14ac:dyDescent="0.25">
      <c r="A2036" s="57">
        <v>220250020612</v>
      </c>
      <c r="B2036" s="58" t="s">
        <v>526</v>
      </c>
      <c r="C2036" s="59">
        <v>45806</v>
      </c>
      <c r="D2036" s="57">
        <v>22025000766</v>
      </c>
      <c r="E2036" s="58" t="s">
        <v>2580</v>
      </c>
      <c r="F2036" s="60">
        <v>967.42</v>
      </c>
      <c r="G2036" s="58" t="s">
        <v>589</v>
      </c>
      <c r="H2036" s="58" t="s">
        <v>3549</v>
      </c>
      <c r="I2036" s="61" t="s">
        <v>2907</v>
      </c>
      <c r="J2036" s="58" t="s">
        <v>356</v>
      </c>
      <c r="K2036" s="58" t="s">
        <v>356</v>
      </c>
      <c r="L2036" s="58" t="s">
        <v>357</v>
      </c>
      <c r="M2036" s="58" t="s">
        <v>354</v>
      </c>
      <c r="N2036" s="58" t="s">
        <v>355</v>
      </c>
      <c r="O2036" s="64" t="s">
        <v>2942</v>
      </c>
      <c r="P2036" s="64" t="s">
        <v>2902</v>
      </c>
      <c r="Q2036" s="45" t="s">
        <v>922</v>
      </c>
      <c r="R2036" s="32" t="s">
        <v>254</v>
      </c>
      <c r="S2036" s="45" t="s">
        <v>291</v>
      </c>
      <c r="T2036" s="42" t="str">
        <f>VLOOKUP(Tabla1[[#This Row],[AREA]],Hoja1!A:B,2,FALSE)</f>
        <v>11. Salud pública y seguridad ciudadana</v>
      </c>
      <c r="U2036" s="45" t="s">
        <v>135</v>
      </c>
      <c r="V2036" s="42" t="str">
        <f>VLOOKUP(Tabla1[[#This Row],[PROGRAMA]],Hoja1!A:B,2,FALSE)</f>
        <v>1361. Prevención y extinción de incencios</v>
      </c>
      <c r="W2036" s="45" t="s">
        <v>236</v>
      </c>
      <c r="X2036" s="45" t="s">
        <v>3180</v>
      </c>
    </row>
    <row r="2037" spans="1:24" x14ac:dyDescent="0.25">
      <c r="A2037" s="57">
        <v>220250020703</v>
      </c>
      <c r="B2037" s="58" t="s">
        <v>526</v>
      </c>
      <c r="C2037" s="59">
        <v>45806</v>
      </c>
      <c r="D2037" s="57">
        <v>22025000730</v>
      </c>
      <c r="E2037" s="58" t="s">
        <v>1838</v>
      </c>
      <c r="F2037" s="60">
        <v>963.04</v>
      </c>
      <c r="G2037" s="58" t="s">
        <v>506</v>
      </c>
      <c r="H2037" s="58" t="s">
        <v>3550</v>
      </c>
      <c r="I2037" s="61" t="s">
        <v>2907</v>
      </c>
      <c r="J2037" s="58" t="s">
        <v>356</v>
      </c>
      <c r="K2037" s="58" t="s">
        <v>356</v>
      </c>
      <c r="L2037" s="58" t="s">
        <v>367</v>
      </c>
      <c r="M2037" s="58" t="s">
        <v>354</v>
      </c>
      <c r="N2037" s="58" t="s">
        <v>355</v>
      </c>
      <c r="O2037" s="64" t="s">
        <v>2942</v>
      </c>
      <c r="P2037" s="64" t="s">
        <v>2902</v>
      </c>
      <c r="Q2037" s="45" t="s">
        <v>922</v>
      </c>
      <c r="R2037" s="32" t="s">
        <v>254</v>
      </c>
      <c r="S2037" s="45" t="s">
        <v>98</v>
      </c>
      <c r="T2037" s="42" t="str">
        <f>VLOOKUP(Tabla1[[#This Row],[AREA]],Hoja1!A:B,2,FALSE)</f>
        <v>10. Personas mayores, familia y servicios sociales</v>
      </c>
      <c r="U2037" s="45" t="s">
        <v>155</v>
      </c>
      <c r="V2037" s="42" t="str">
        <f>VLOOKUP(Tabla1[[#This Row],[PROGRAMA]],Hoja1!A:B,2,FALSE)</f>
        <v>2312. Iniciativas sociales</v>
      </c>
      <c r="W2037" s="45" t="s">
        <v>236</v>
      </c>
      <c r="X2037" s="45" t="s">
        <v>3048</v>
      </c>
    </row>
    <row r="2038" spans="1:24" x14ac:dyDescent="0.25">
      <c r="A2038" s="57">
        <v>220250015200</v>
      </c>
      <c r="B2038" s="58" t="s">
        <v>526</v>
      </c>
      <c r="C2038" s="59">
        <v>45783</v>
      </c>
      <c r="D2038" s="57">
        <v>22025000730</v>
      </c>
      <c r="E2038" s="58" t="s">
        <v>1838</v>
      </c>
      <c r="F2038" s="60">
        <v>957.75</v>
      </c>
      <c r="G2038" s="58" t="s">
        <v>564</v>
      </c>
      <c r="H2038" s="58" t="s">
        <v>3551</v>
      </c>
      <c r="I2038" s="61" t="s">
        <v>2907</v>
      </c>
      <c r="J2038" s="58" t="s">
        <v>356</v>
      </c>
      <c r="K2038" s="58" t="s">
        <v>356</v>
      </c>
      <c r="L2038" s="58" t="s">
        <v>367</v>
      </c>
      <c r="M2038" s="58" t="s">
        <v>354</v>
      </c>
      <c r="N2038" s="58" t="s">
        <v>355</v>
      </c>
      <c r="O2038" s="64" t="s">
        <v>2942</v>
      </c>
      <c r="P2038" s="64" t="s">
        <v>2902</v>
      </c>
      <c r="Q2038" s="45" t="s">
        <v>922</v>
      </c>
      <c r="R2038" s="32" t="s">
        <v>254</v>
      </c>
      <c r="S2038" s="45" t="s">
        <v>98</v>
      </c>
      <c r="T2038" s="42" t="str">
        <f>VLOOKUP(Tabla1[[#This Row],[AREA]],Hoja1!A:B,2,FALSE)</f>
        <v>10. Personas mayores, familia y servicios sociales</v>
      </c>
      <c r="U2038" s="45" t="s">
        <v>155</v>
      </c>
      <c r="V2038" s="42" t="str">
        <f>VLOOKUP(Tabla1[[#This Row],[PROGRAMA]],Hoja1!A:B,2,FALSE)</f>
        <v>2312. Iniciativas sociales</v>
      </c>
      <c r="W2038" s="45" t="s">
        <v>236</v>
      </c>
      <c r="X2038" s="45" t="s">
        <v>3048</v>
      </c>
    </row>
    <row r="2039" spans="1:24" x14ac:dyDescent="0.25">
      <c r="A2039" s="57">
        <v>220250018159</v>
      </c>
      <c r="B2039" s="58" t="s">
        <v>349</v>
      </c>
      <c r="C2039" s="59">
        <v>45798</v>
      </c>
      <c r="D2039" s="57">
        <v>22025003945</v>
      </c>
      <c r="E2039" s="58" t="s">
        <v>1317</v>
      </c>
      <c r="F2039" s="60">
        <v>955.9</v>
      </c>
      <c r="G2039" s="58" t="s">
        <v>86</v>
      </c>
      <c r="H2039" s="58" t="s">
        <v>3552</v>
      </c>
      <c r="I2039" s="61" t="s">
        <v>2901</v>
      </c>
      <c r="J2039" s="58" t="s">
        <v>356</v>
      </c>
      <c r="K2039" s="58" t="s">
        <v>356</v>
      </c>
      <c r="L2039" s="58" t="s">
        <v>357</v>
      </c>
      <c r="M2039" s="58" t="s">
        <v>458</v>
      </c>
      <c r="N2039" s="58" t="s">
        <v>429</v>
      </c>
      <c r="O2039" s="64" t="s">
        <v>2990</v>
      </c>
      <c r="P2039" s="64" t="s">
        <v>2902</v>
      </c>
      <c r="Q2039" s="45" t="s">
        <v>922</v>
      </c>
      <c r="R2039" s="32" t="s">
        <v>254</v>
      </c>
      <c r="S2039" s="45" t="s">
        <v>291</v>
      </c>
      <c r="T2039" s="42" t="str">
        <f>VLOOKUP(Tabla1[[#This Row],[AREA]],Hoja1!A:B,2,FALSE)</f>
        <v>11. Salud pública y seguridad ciudadana</v>
      </c>
      <c r="U2039" s="45" t="s">
        <v>129</v>
      </c>
      <c r="V2039" s="42" t="str">
        <f>VLOOKUP(Tabla1[[#This Row],[PROGRAMA]],Hoja1!A:B,2,FALSE)</f>
        <v>1321. Policía municipal</v>
      </c>
      <c r="W2039" s="45" t="s">
        <v>236</v>
      </c>
      <c r="X2039" s="45" t="s">
        <v>2945</v>
      </c>
    </row>
    <row r="2040" spans="1:24" x14ac:dyDescent="0.25">
      <c r="A2040" s="57">
        <v>220250011348</v>
      </c>
      <c r="B2040" s="58" t="s">
        <v>526</v>
      </c>
      <c r="C2040" s="59">
        <v>45758</v>
      </c>
      <c r="D2040" s="57">
        <v>22025001124</v>
      </c>
      <c r="E2040" s="58" t="s">
        <v>1237</v>
      </c>
      <c r="F2040" s="60">
        <v>955.27</v>
      </c>
      <c r="G2040" s="58" t="s">
        <v>45</v>
      </c>
      <c r="H2040" s="58" t="s">
        <v>3553</v>
      </c>
      <c r="I2040" s="61" t="s">
        <v>2907</v>
      </c>
      <c r="J2040" s="58" t="s">
        <v>627</v>
      </c>
      <c r="K2040" s="58" t="s">
        <v>628</v>
      </c>
      <c r="L2040" s="58" t="s">
        <v>367</v>
      </c>
      <c r="M2040" s="58" t="s">
        <v>354</v>
      </c>
      <c r="N2040" s="58" t="s">
        <v>355</v>
      </c>
      <c r="O2040" s="64" t="s">
        <v>2942</v>
      </c>
      <c r="P2040" s="64" t="s">
        <v>2902</v>
      </c>
      <c r="Q2040" s="45" t="s">
        <v>922</v>
      </c>
      <c r="R2040" s="32" t="s">
        <v>254</v>
      </c>
      <c r="S2040" s="45" t="s">
        <v>291</v>
      </c>
      <c r="T2040" s="42" t="str">
        <f>VLOOKUP(Tabla1[[#This Row],[AREA]],Hoja1!A:B,2,FALSE)</f>
        <v>11. Salud pública y seguridad ciudadana</v>
      </c>
      <c r="U2040" s="45" t="s">
        <v>141</v>
      </c>
      <c r="V2040" s="42" t="str">
        <f>VLOOKUP(Tabla1[[#This Row],[PROGRAMA]],Hoja1!A:B,2,FALSE)</f>
        <v>1621. Recogida de residuos</v>
      </c>
      <c r="W2040" s="45" t="s">
        <v>236</v>
      </c>
      <c r="X2040" s="45" t="s">
        <v>3180</v>
      </c>
    </row>
    <row r="2041" spans="1:24" x14ac:dyDescent="0.25">
      <c r="A2041" s="57">
        <v>220240061642</v>
      </c>
      <c r="B2041" s="58" t="s">
        <v>349</v>
      </c>
      <c r="C2041" s="59">
        <v>45756</v>
      </c>
      <c r="D2041" s="57">
        <v>22024009169</v>
      </c>
      <c r="E2041" s="58" t="s">
        <v>3031</v>
      </c>
      <c r="F2041" s="60">
        <v>952.51</v>
      </c>
      <c r="G2041" s="58" t="s">
        <v>3554</v>
      </c>
      <c r="H2041" s="58" t="s">
        <v>3555</v>
      </c>
      <c r="I2041" s="61" t="s">
        <v>2901</v>
      </c>
      <c r="J2041" s="58" t="s">
        <v>403</v>
      </c>
      <c r="K2041" s="58" t="s">
        <v>403</v>
      </c>
      <c r="L2041" s="58" t="s">
        <v>357</v>
      </c>
      <c r="M2041" s="58" t="s">
        <v>458</v>
      </c>
      <c r="N2041" s="58" t="s">
        <v>429</v>
      </c>
      <c r="O2041" s="64" t="s">
        <v>2990</v>
      </c>
      <c r="P2041" s="64" t="s">
        <v>2902</v>
      </c>
      <c r="Q2041" s="45" t="s">
        <v>926</v>
      </c>
      <c r="R2041" s="32" t="s">
        <v>255</v>
      </c>
      <c r="S2041" s="45" t="s">
        <v>92</v>
      </c>
      <c r="T2041" s="42" t="str">
        <f>VLOOKUP(Tabla1[[#This Row],[AREA]],Hoja1!A:B,2,FALSE)</f>
        <v>03. Participación ciudadana y deportes</v>
      </c>
      <c r="U2041" s="45" t="s">
        <v>215</v>
      </c>
      <c r="V2041" s="42" t="str">
        <f>VLOOKUP(Tabla1[[#This Row],[PROGRAMA]],Hoja1!A:B,2,FALSE)</f>
        <v>9241. Participación ciudadana</v>
      </c>
      <c r="W2041" s="45" t="s">
        <v>248</v>
      </c>
      <c r="X2041" s="45" t="s">
        <v>2991</v>
      </c>
    </row>
    <row r="2042" spans="1:24" x14ac:dyDescent="0.25">
      <c r="A2042" s="57">
        <v>220250010313</v>
      </c>
      <c r="B2042" s="58" t="s">
        <v>526</v>
      </c>
      <c r="C2042" s="59">
        <v>45755</v>
      </c>
      <c r="D2042" s="57">
        <v>22025000917</v>
      </c>
      <c r="E2042" s="58" t="s">
        <v>2293</v>
      </c>
      <c r="F2042" s="60">
        <v>950.56</v>
      </c>
      <c r="G2042" s="58" t="s">
        <v>610</v>
      </c>
      <c r="H2042" s="58" t="s">
        <v>3556</v>
      </c>
      <c r="I2042" s="61" t="s">
        <v>2907</v>
      </c>
      <c r="J2042" s="58" t="s">
        <v>356</v>
      </c>
      <c r="K2042" s="58" t="s">
        <v>356</v>
      </c>
      <c r="L2042" s="58" t="s">
        <v>357</v>
      </c>
      <c r="M2042" s="58" t="s">
        <v>354</v>
      </c>
      <c r="N2042" s="58" t="s">
        <v>355</v>
      </c>
      <c r="O2042" s="64" t="s">
        <v>2942</v>
      </c>
      <c r="P2042" s="64" t="s">
        <v>2902</v>
      </c>
      <c r="Q2042" s="45" t="s">
        <v>922</v>
      </c>
      <c r="R2042" s="32" t="s">
        <v>254</v>
      </c>
      <c r="S2042" s="45" t="s">
        <v>291</v>
      </c>
      <c r="T2042" s="42" t="str">
        <f>VLOOKUP(Tabla1[[#This Row],[AREA]],Hoja1!A:B,2,FALSE)</f>
        <v>11. Salud pública y seguridad ciudadana</v>
      </c>
      <c r="U2042" s="45" t="s">
        <v>129</v>
      </c>
      <c r="V2042" s="42" t="str">
        <f>VLOOKUP(Tabla1[[#This Row],[PROGRAMA]],Hoja1!A:B,2,FALSE)</f>
        <v>1321. Policía municipal</v>
      </c>
      <c r="W2042" s="45" t="s">
        <v>236</v>
      </c>
      <c r="X2042" s="45" t="s">
        <v>3180</v>
      </c>
    </row>
    <row r="2043" spans="1:24" x14ac:dyDescent="0.25">
      <c r="A2043" s="57">
        <v>220250017343</v>
      </c>
      <c r="B2043" s="58" t="s">
        <v>526</v>
      </c>
      <c r="C2043" s="59">
        <v>45793</v>
      </c>
      <c r="D2043" s="57">
        <v>22025001270</v>
      </c>
      <c r="E2043" s="58" t="s">
        <v>2310</v>
      </c>
      <c r="F2043" s="60">
        <v>950.04</v>
      </c>
      <c r="G2043" s="58" t="s">
        <v>573</v>
      </c>
      <c r="H2043" s="58" t="s">
        <v>3557</v>
      </c>
      <c r="I2043" s="61" t="s">
        <v>2907</v>
      </c>
      <c r="J2043" s="58" t="s">
        <v>356</v>
      </c>
      <c r="K2043" s="58" t="s">
        <v>356</v>
      </c>
      <c r="L2043" s="58" t="s">
        <v>367</v>
      </c>
      <c r="M2043" s="58" t="s">
        <v>354</v>
      </c>
      <c r="N2043" s="58" t="s">
        <v>355</v>
      </c>
      <c r="O2043" s="64" t="s">
        <v>2942</v>
      </c>
      <c r="P2043" s="64" t="s">
        <v>2902</v>
      </c>
      <c r="Q2043" s="45" t="s">
        <v>922</v>
      </c>
      <c r="R2043" s="32" t="s">
        <v>254</v>
      </c>
      <c r="S2043" s="45" t="s">
        <v>95</v>
      </c>
      <c r="T2043" s="42" t="str">
        <f>VLOOKUP(Tabla1[[#This Row],[AREA]],Hoja1!A:B,2,FALSE)</f>
        <v>07. Medio ambiente</v>
      </c>
      <c r="U2043" s="45" t="s">
        <v>149</v>
      </c>
      <c r="V2043" s="42" t="str">
        <f>VLOOKUP(Tabla1[[#This Row],[PROGRAMA]],Hoja1!A:B,2,FALSE)</f>
        <v>1711. Parques y jardines</v>
      </c>
      <c r="W2043" s="45" t="s">
        <v>238</v>
      </c>
      <c r="X2043" s="45" t="s">
        <v>3118</v>
      </c>
    </row>
    <row r="2044" spans="1:24" x14ac:dyDescent="0.25">
      <c r="A2044" s="57">
        <v>220250011278</v>
      </c>
      <c r="B2044" s="58" t="s">
        <v>526</v>
      </c>
      <c r="C2044" s="59">
        <v>45758</v>
      </c>
      <c r="D2044" s="57">
        <v>22025001124</v>
      </c>
      <c r="E2044" s="58" t="s">
        <v>1237</v>
      </c>
      <c r="F2044" s="60">
        <v>945.01</v>
      </c>
      <c r="G2044" s="58" t="s">
        <v>686</v>
      </c>
      <c r="H2044" s="58" t="s">
        <v>3558</v>
      </c>
      <c r="I2044" s="61" t="s">
        <v>2907</v>
      </c>
      <c r="J2044" s="58" t="s">
        <v>356</v>
      </c>
      <c r="K2044" s="58" t="s">
        <v>356</v>
      </c>
      <c r="L2044" s="58" t="s">
        <v>367</v>
      </c>
      <c r="M2044" s="58" t="s">
        <v>354</v>
      </c>
      <c r="N2044" s="58" t="s">
        <v>355</v>
      </c>
      <c r="O2044" s="64" t="s">
        <v>2942</v>
      </c>
      <c r="P2044" s="64" t="s">
        <v>2902</v>
      </c>
      <c r="Q2044" s="45" t="s">
        <v>922</v>
      </c>
      <c r="R2044" s="32" t="s">
        <v>254</v>
      </c>
      <c r="S2044" s="45" t="s">
        <v>291</v>
      </c>
      <c r="T2044" s="42" t="str">
        <f>VLOOKUP(Tabla1[[#This Row],[AREA]],Hoja1!A:B,2,FALSE)</f>
        <v>11. Salud pública y seguridad ciudadana</v>
      </c>
      <c r="U2044" s="45" t="s">
        <v>141</v>
      </c>
      <c r="V2044" s="42" t="str">
        <f>VLOOKUP(Tabla1[[#This Row],[PROGRAMA]],Hoja1!A:B,2,FALSE)</f>
        <v>1621. Recogida de residuos</v>
      </c>
      <c r="W2044" s="45" t="s">
        <v>236</v>
      </c>
      <c r="X2044" s="45" t="s">
        <v>3180</v>
      </c>
    </row>
    <row r="2045" spans="1:24" x14ac:dyDescent="0.25">
      <c r="A2045" s="57">
        <v>220250020750</v>
      </c>
      <c r="B2045" s="58" t="s">
        <v>349</v>
      </c>
      <c r="C2045" s="59">
        <v>45806</v>
      </c>
      <c r="D2045" s="57">
        <v>22025004038</v>
      </c>
      <c r="E2045" s="58" t="s">
        <v>2056</v>
      </c>
      <c r="F2045" s="60">
        <v>944.91</v>
      </c>
      <c r="G2045" s="58" t="s">
        <v>82</v>
      </c>
      <c r="H2045" s="58" t="s">
        <v>3559</v>
      </c>
      <c r="I2045" s="61" t="s">
        <v>2901</v>
      </c>
      <c r="J2045" s="58" t="s">
        <v>356</v>
      </c>
      <c r="K2045" s="58" t="s">
        <v>356</v>
      </c>
      <c r="L2045" s="58" t="s">
        <v>357</v>
      </c>
      <c r="M2045" s="58" t="s">
        <v>458</v>
      </c>
      <c r="N2045" s="58" t="s">
        <v>429</v>
      </c>
      <c r="O2045" s="64" t="s">
        <v>2990</v>
      </c>
      <c r="P2045" s="64" t="s">
        <v>2902</v>
      </c>
      <c r="Q2045" s="45" t="s">
        <v>922</v>
      </c>
      <c r="R2045" s="32" t="s">
        <v>254</v>
      </c>
      <c r="S2045" s="45" t="s">
        <v>98</v>
      </c>
      <c r="T2045" s="42" t="str">
        <f>VLOOKUP(Tabla1[[#This Row],[AREA]],Hoja1!A:B,2,FALSE)</f>
        <v>10. Personas mayores, familia y servicios sociales</v>
      </c>
      <c r="U2045" s="45" t="s">
        <v>155</v>
      </c>
      <c r="V2045" s="42" t="str">
        <f>VLOOKUP(Tabla1[[#This Row],[PROGRAMA]],Hoja1!A:B,2,FALSE)</f>
        <v>2312. Iniciativas sociales</v>
      </c>
      <c r="W2045" s="45" t="s">
        <v>238</v>
      </c>
      <c r="X2045" s="45" t="s">
        <v>3560</v>
      </c>
    </row>
    <row r="2046" spans="1:24" x14ac:dyDescent="0.25">
      <c r="A2046" s="57">
        <v>220250020424</v>
      </c>
      <c r="B2046" s="58" t="s">
        <v>526</v>
      </c>
      <c r="C2046" s="59">
        <v>45806</v>
      </c>
      <c r="D2046" s="57">
        <v>22025001274</v>
      </c>
      <c r="E2046" s="58" t="s">
        <v>1612</v>
      </c>
      <c r="F2046" s="60">
        <v>933.38</v>
      </c>
      <c r="G2046" s="58" t="s">
        <v>572</v>
      </c>
      <c r="H2046" s="58" t="s">
        <v>3561</v>
      </c>
      <c r="I2046" s="61" t="s">
        <v>2907</v>
      </c>
      <c r="J2046" s="58" t="s">
        <v>356</v>
      </c>
      <c r="K2046" s="58" t="s">
        <v>356</v>
      </c>
      <c r="L2046" s="58" t="s">
        <v>357</v>
      </c>
      <c r="M2046" s="58" t="s">
        <v>354</v>
      </c>
      <c r="N2046" s="58" t="s">
        <v>355</v>
      </c>
      <c r="O2046" s="64" t="s">
        <v>2942</v>
      </c>
      <c r="P2046" s="64" t="s">
        <v>2902</v>
      </c>
      <c r="Q2046" s="45" t="s">
        <v>922</v>
      </c>
      <c r="R2046" s="32" t="s">
        <v>254</v>
      </c>
      <c r="S2046" s="45" t="s">
        <v>95</v>
      </c>
      <c r="T2046" s="42" t="str">
        <f>VLOOKUP(Tabla1[[#This Row],[AREA]],Hoja1!A:B,2,FALSE)</f>
        <v>07. Medio ambiente</v>
      </c>
      <c r="U2046" s="45" t="s">
        <v>149</v>
      </c>
      <c r="V2046" s="42" t="str">
        <f>VLOOKUP(Tabla1[[#This Row],[PROGRAMA]],Hoja1!A:B,2,FALSE)</f>
        <v>1711. Parques y jardines</v>
      </c>
      <c r="W2046" s="45" t="s">
        <v>236</v>
      </c>
      <c r="X2046" s="45" t="s">
        <v>2945</v>
      </c>
    </row>
    <row r="2047" spans="1:24" x14ac:dyDescent="0.25">
      <c r="A2047" s="57">
        <v>220250020366</v>
      </c>
      <c r="B2047" s="58" t="s">
        <v>526</v>
      </c>
      <c r="C2047" s="59">
        <v>45806</v>
      </c>
      <c r="D2047" s="57">
        <v>22025000917</v>
      </c>
      <c r="E2047" s="58" t="s">
        <v>2293</v>
      </c>
      <c r="F2047" s="60">
        <v>930.89</v>
      </c>
      <c r="G2047" s="58" t="s">
        <v>567</v>
      </c>
      <c r="H2047" s="58" t="s">
        <v>3562</v>
      </c>
      <c r="I2047" s="61" t="s">
        <v>2907</v>
      </c>
      <c r="J2047" s="58" t="s">
        <v>356</v>
      </c>
      <c r="K2047" s="58" t="s">
        <v>356</v>
      </c>
      <c r="L2047" s="58" t="s">
        <v>357</v>
      </c>
      <c r="M2047" s="58" t="s">
        <v>354</v>
      </c>
      <c r="N2047" s="58" t="s">
        <v>355</v>
      </c>
      <c r="O2047" s="64" t="s">
        <v>2942</v>
      </c>
      <c r="P2047" s="64" t="s">
        <v>2902</v>
      </c>
      <c r="Q2047" s="45" t="s">
        <v>922</v>
      </c>
      <c r="R2047" s="32" t="s">
        <v>254</v>
      </c>
      <c r="S2047" s="45" t="s">
        <v>291</v>
      </c>
      <c r="T2047" s="42" t="str">
        <f>VLOOKUP(Tabla1[[#This Row],[AREA]],Hoja1!A:B,2,FALSE)</f>
        <v>11. Salud pública y seguridad ciudadana</v>
      </c>
      <c r="U2047" s="45" t="s">
        <v>129</v>
      </c>
      <c r="V2047" s="42" t="str">
        <f>VLOOKUP(Tabla1[[#This Row],[PROGRAMA]],Hoja1!A:B,2,FALSE)</f>
        <v>1321. Policía municipal</v>
      </c>
      <c r="W2047" s="45" t="s">
        <v>236</v>
      </c>
      <c r="X2047" s="45" t="s">
        <v>3180</v>
      </c>
    </row>
    <row r="2048" spans="1:24" x14ac:dyDescent="0.25">
      <c r="A2048" s="57">
        <v>220250020332</v>
      </c>
      <c r="B2048" s="58" t="s">
        <v>526</v>
      </c>
      <c r="C2048" s="59">
        <v>45806</v>
      </c>
      <c r="D2048" s="57">
        <v>22025000919</v>
      </c>
      <c r="E2048" s="58" t="s">
        <v>2293</v>
      </c>
      <c r="F2048" s="60">
        <v>925.53</v>
      </c>
      <c r="G2048" s="58" t="s">
        <v>598</v>
      </c>
      <c r="H2048" s="58" t="s">
        <v>3563</v>
      </c>
      <c r="I2048" s="61" t="s">
        <v>2907</v>
      </c>
      <c r="J2048" s="58" t="s">
        <v>356</v>
      </c>
      <c r="K2048" s="58" t="s">
        <v>356</v>
      </c>
      <c r="L2048" s="58" t="s">
        <v>367</v>
      </c>
      <c r="M2048" s="58" t="s">
        <v>354</v>
      </c>
      <c r="N2048" s="58" t="s">
        <v>355</v>
      </c>
      <c r="O2048" s="64" t="s">
        <v>2942</v>
      </c>
      <c r="P2048" s="64" t="s">
        <v>2902</v>
      </c>
      <c r="Q2048" s="45" t="s">
        <v>922</v>
      </c>
      <c r="R2048" s="32" t="s">
        <v>254</v>
      </c>
      <c r="S2048" s="45" t="s">
        <v>291</v>
      </c>
      <c r="T2048" s="42" t="str">
        <f>VLOOKUP(Tabla1[[#This Row],[AREA]],Hoja1!A:B,2,FALSE)</f>
        <v>11. Salud pública y seguridad ciudadana</v>
      </c>
      <c r="U2048" s="45" t="s">
        <v>129</v>
      </c>
      <c r="V2048" s="42" t="str">
        <f>VLOOKUP(Tabla1[[#This Row],[PROGRAMA]],Hoja1!A:B,2,FALSE)</f>
        <v>1321. Policía municipal</v>
      </c>
      <c r="W2048" s="45" t="s">
        <v>236</v>
      </c>
      <c r="X2048" s="45" t="s">
        <v>3180</v>
      </c>
    </row>
    <row r="2049" spans="1:24" x14ac:dyDescent="0.25">
      <c r="A2049" s="57">
        <v>220250020422</v>
      </c>
      <c r="B2049" s="58" t="s">
        <v>526</v>
      </c>
      <c r="C2049" s="59">
        <v>45806</v>
      </c>
      <c r="D2049" s="57">
        <v>22025001274</v>
      </c>
      <c r="E2049" s="58" t="s">
        <v>1612</v>
      </c>
      <c r="F2049" s="60">
        <v>921.78</v>
      </c>
      <c r="G2049" s="58" t="s">
        <v>572</v>
      </c>
      <c r="H2049" s="58" t="s">
        <v>3564</v>
      </c>
      <c r="I2049" s="61" t="s">
        <v>2907</v>
      </c>
      <c r="J2049" s="58" t="s">
        <v>356</v>
      </c>
      <c r="K2049" s="58" t="s">
        <v>356</v>
      </c>
      <c r="L2049" s="58" t="s">
        <v>357</v>
      </c>
      <c r="M2049" s="58" t="s">
        <v>354</v>
      </c>
      <c r="N2049" s="58" t="s">
        <v>355</v>
      </c>
      <c r="O2049" s="64" t="s">
        <v>2942</v>
      </c>
      <c r="P2049" s="64" t="s">
        <v>2902</v>
      </c>
      <c r="Q2049" s="45" t="s">
        <v>922</v>
      </c>
      <c r="R2049" s="32" t="s">
        <v>254</v>
      </c>
      <c r="S2049" s="45" t="s">
        <v>95</v>
      </c>
      <c r="T2049" s="42" t="str">
        <f>VLOOKUP(Tabla1[[#This Row],[AREA]],Hoja1!A:B,2,FALSE)</f>
        <v>07. Medio ambiente</v>
      </c>
      <c r="U2049" s="45" t="s">
        <v>149</v>
      </c>
      <c r="V2049" s="42" t="str">
        <f>VLOOKUP(Tabla1[[#This Row],[PROGRAMA]],Hoja1!A:B,2,FALSE)</f>
        <v>1711. Parques y jardines</v>
      </c>
      <c r="W2049" s="45" t="s">
        <v>236</v>
      </c>
      <c r="X2049" s="45" t="s">
        <v>2945</v>
      </c>
    </row>
    <row r="2050" spans="1:24" x14ac:dyDescent="0.25">
      <c r="A2050" s="57">
        <v>220250020691</v>
      </c>
      <c r="B2050" s="58" t="s">
        <v>526</v>
      </c>
      <c r="C2050" s="59">
        <v>45806</v>
      </c>
      <c r="D2050" s="57">
        <v>22025002600</v>
      </c>
      <c r="E2050" s="58" t="s">
        <v>1714</v>
      </c>
      <c r="F2050" s="60">
        <v>913.83</v>
      </c>
      <c r="G2050" s="58" t="s">
        <v>1082</v>
      </c>
      <c r="H2050" s="58" t="s">
        <v>3565</v>
      </c>
      <c r="I2050" s="61" t="s">
        <v>2907</v>
      </c>
      <c r="J2050" s="58" t="s">
        <v>1083</v>
      </c>
      <c r="K2050" s="58" t="s">
        <v>356</v>
      </c>
      <c r="L2050" s="58" t="s">
        <v>367</v>
      </c>
      <c r="M2050" s="58" t="s">
        <v>354</v>
      </c>
      <c r="N2050" s="58" t="s">
        <v>355</v>
      </c>
      <c r="O2050" s="64" t="s">
        <v>2942</v>
      </c>
      <c r="P2050" s="64" t="s">
        <v>2902</v>
      </c>
      <c r="Q2050" s="45" t="s">
        <v>922</v>
      </c>
      <c r="R2050" s="32" t="s">
        <v>254</v>
      </c>
      <c r="S2050" s="45" t="s">
        <v>89</v>
      </c>
      <c r="T2050" s="42" t="str">
        <f>VLOOKUP(Tabla1[[#This Row],[AREA]],Hoja1!A:B,2,FALSE)</f>
        <v>01. Alcaldía</v>
      </c>
      <c r="U2050" s="45" t="s">
        <v>211</v>
      </c>
      <c r="V2050" s="42" t="str">
        <f>VLOOKUP(Tabla1[[#This Row],[PROGRAMA]],Hoja1!A:B,2,FALSE)</f>
        <v>9206. Archivo municipal</v>
      </c>
      <c r="W2050" s="45" t="s">
        <v>238</v>
      </c>
      <c r="X2050" s="45" t="s">
        <v>3120</v>
      </c>
    </row>
    <row r="2051" spans="1:24" x14ac:dyDescent="0.25">
      <c r="A2051" s="57">
        <v>220240010760</v>
      </c>
      <c r="B2051" s="58" t="s">
        <v>349</v>
      </c>
      <c r="C2051" s="59">
        <v>45777</v>
      </c>
      <c r="D2051" s="57">
        <v>22024003679</v>
      </c>
      <c r="E2051" s="58" t="s">
        <v>1169</v>
      </c>
      <c r="F2051" s="60">
        <v>911.42</v>
      </c>
      <c r="G2051" s="58" t="s">
        <v>316</v>
      </c>
      <c r="H2051" s="58" t="s">
        <v>3566</v>
      </c>
      <c r="I2051" s="61" t="s">
        <v>2901</v>
      </c>
      <c r="J2051" s="58" t="s">
        <v>356</v>
      </c>
      <c r="K2051" s="58" t="s">
        <v>356</v>
      </c>
      <c r="L2051" s="58" t="s">
        <v>357</v>
      </c>
      <c r="M2051" s="58" t="s">
        <v>458</v>
      </c>
      <c r="N2051" s="58" t="s">
        <v>429</v>
      </c>
      <c r="O2051" s="64" t="s">
        <v>2990</v>
      </c>
      <c r="P2051" s="64" t="s">
        <v>2902</v>
      </c>
      <c r="Q2051" s="45" t="s">
        <v>926</v>
      </c>
      <c r="R2051" s="32" t="s">
        <v>255</v>
      </c>
      <c r="S2051" s="45" t="s">
        <v>96</v>
      </c>
      <c r="T2051" s="42" t="str">
        <f>VLOOKUP(Tabla1[[#This Row],[AREA]],Hoja1!A:B,2,FALSE)</f>
        <v>08. Tráfico y movilidad</v>
      </c>
      <c r="U2051" s="45" t="s">
        <v>140</v>
      </c>
      <c r="V2051" s="42" t="str">
        <f>VLOOKUP(Tabla1[[#This Row],[PROGRAMA]],Hoja1!A:B,2,FALSE)</f>
        <v>1532. Pavimentación vias públicas y otros servicios urbanísticos</v>
      </c>
      <c r="W2051" s="45" t="s">
        <v>244</v>
      </c>
      <c r="X2051" s="45" t="s">
        <v>2903</v>
      </c>
    </row>
    <row r="2052" spans="1:24" x14ac:dyDescent="0.25">
      <c r="A2052" s="57">
        <v>220250021207</v>
      </c>
      <c r="B2052" s="58" t="s">
        <v>349</v>
      </c>
      <c r="C2052" s="59">
        <v>45806</v>
      </c>
      <c r="D2052" s="57">
        <v>22025004198</v>
      </c>
      <c r="E2052" s="58" t="s">
        <v>2667</v>
      </c>
      <c r="F2052" s="60">
        <v>907.5</v>
      </c>
      <c r="G2052" s="58" t="s">
        <v>3567</v>
      </c>
      <c r="H2052" s="58" t="s">
        <v>3568</v>
      </c>
      <c r="I2052" s="61" t="s">
        <v>2901</v>
      </c>
      <c r="J2052" s="58" t="s">
        <v>924</v>
      </c>
      <c r="K2052" s="58" t="s">
        <v>356</v>
      </c>
      <c r="L2052" s="58" t="s">
        <v>357</v>
      </c>
      <c r="M2052" s="58" t="s">
        <v>458</v>
      </c>
      <c r="N2052" s="58" t="s">
        <v>429</v>
      </c>
      <c r="O2052" s="64" t="s">
        <v>2990</v>
      </c>
      <c r="P2052" s="64" t="s">
        <v>2902</v>
      </c>
      <c r="Q2052" s="45" t="s">
        <v>922</v>
      </c>
      <c r="R2052" s="32" t="s">
        <v>254</v>
      </c>
      <c r="S2052" s="45" t="s">
        <v>89</v>
      </c>
      <c r="T2052" s="42" t="str">
        <f>VLOOKUP(Tabla1[[#This Row],[AREA]],Hoja1!A:B,2,FALSE)</f>
        <v>01. Alcaldía</v>
      </c>
      <c r="U2052" s="45" t="s">
        <v>208</v>
      </c>
      <c r="V2052" s="42" t="str">
        <f>VLOOKUP(Tabla1[[#This Row],[PROGRAMA]],Hoja1!A:B,2,FALSE)</f>
        <v>9203. Unidad de régimen interior</v>
      </c>
      <c r="W2052" s="45" t="s">
        <v>238</v>
      </c>
      <c r="X2052" s="45" t="s">
        <v>3161</v>
      </c>
    </row>
    <row r="2053" spans="1:24" x14ac:dyDescent="0.25">
      <c r="A2053" s="57">
        <v>220250009746</v>
      </c>
      <c r="B2053" s="58" t="s">
        <v>349</v>
      </c>
      <c r="C2053" s="59">
        <v>45750</v>
      </c>
      <c r="D2053" s="57">
        <v>22025003174</v>
      </c>
      <c r="E2053" s="58" t="s">
        <v>1417</v>
      </c>
      <c r="F2053" s="60">
        <v>907.5</v>
      </c>
      <c r="G2053" s="58" t="s">
        <v>3092</v>
      </c>
      <c r="H2053" s="58" t="s">
        <v>3569</v>
      </c>
      <c r="I2053" s="61" t="s">
        <v>2901</v>
      </c>
      <c r="J2053" s="58" t="s">
        <v>552</v>
      </c>
      <c r="K2053" s="58" t="s">
        <v>352</v>
      </c>
      <c r="L2053" s="58" t="s">
        <v>357</v>
      </c>
      <c r="M2053" s="58" t="s">
        <v>354</v>
      </c>
      <c r="N2053" s="58" t="s">
        <v>355</v>
      </c>
      <c r="O2053" s="64" t="s">
        <v>305</v>
      </c>
      <c r="P2053" s="64" t="s">
        <v>2902</v>
      </c>
      <c r="Q2053" s="45" t="s">
        <v>922</v>
      </c>
      <c r="R2053" s="32" t="s">
        <v>254</v>
      </c>
      <c r="S2053" s="45" t="s">
        <v>291</v>
      </c>
      <c r="T2053" s="42" t="str">
        <f>VLOOKUP(Tabla1[[#This Row],[AREA]],Hoja1!A:B,2,FALSE)</f>
        <v>11. Salud pública y seguridad ciudadana</v>
      </c>
      <c r="U2053" s="45" t="s">
        <v>135</v>
      </c>
      <c r="V2053" s="42" t="str">
        <f>VLOOKUP(Tabla1[[#This Row],[PROGRAMA]],Hoja1!A:B,2,FALSE)</f>
        <v>1361. Prevención y extinción de incencios</v>
      </c>
      <c r="W2053" s="45" t="s">
        <v>236</v>
      </c>
      <c r="X2053" s="45" t="s">
        <v>2945</v>
      </c>
    </row>
    <row r="2054" spans="1:24" x14ac:dyDescent="0.25">
      <c r="A2054" s="57">
        <v>220250009750</v>
      </c>
      <c r="B2054" s="58" t="s">
        <v>349</v>
      </c>
      <c r="C2054" s="59">
        <v>45750</v>
      </c>
      <c r="D2054" s="57">
        <v>22025003182</v>
      </c>
      <c r="E2054" s="58" t="s">
        <v>1417</v>
      </c>
      <c r="F2054" s="60">
        <v>907.5</v>
      </c>
      <c r="G2054" s="58" t="s">
        <v>3149</v>
      </c>
      <c r="H2054" s="58" t="s">
        <v>3570</v>
      </c>
      <c r="I2054" s="61" t="s">
        <v>2901</v>
      </c>
      <c r="J2054" s="58" t="s">
        <v>3151</v>
      </c>
      <c r="K2054" s="58" t="s">
        <v>411</v>
      </c>
      <c r="L2054" s="58" t="s">
        <v>357</v>
      </c>
      <c r="M2054" s="58" t="s">
        <v>354</v>
      </c>
      <c r="N2054" s="58" t="s">
        <v>355</v>
      </c>
      <c r="O2054" s="64" t="s">
        <v>305</v>
      </c>
      <c r="P2054" s="64" t="s">
        <v>2902</v>
      </c>
      <c r="Q2054" s="45" t="s">
        <v>922</v>
      </c>
      <c r="R2054" s="32" t="s">
        <v>254</v>
      </c>
      <c r="S2054" s="45" t="s">
        <v>291</v>
      </c>
      <c r="T2054" s="42" t="str">
        <f>VLOOKUP(Tabla1[[#This Row],[AREA]],Hoja1!A:B,2,FALSE)</f>
        <v>11. Salud pública y seguridad ciudadana</v>
      </c>
      <c r="U2054" s="45" t="s">
        <v>135</v>
      </c>
      <c r="V2054" s="42" t="str">
        <f>VLOOKUP(Tabla1[[#This Row],[PROGRAMA]],Hoja1!A:B,2,FALSE)</f>
        <v>1361. Prevención y extinción de incencios</v>
      </c>
      <c r="W2054" s="45" t="s">
        <v>236</v>
      </c>
      <c r="X2054" s="45" t="s">
        <v>2945</v>
      </c>
    </row>
    <row r="2055" spans="1:24" x14ac:dyDescent="0.25">
      <c r="A2055" s="57">
        <v>220250012002</v>
      </c>
      <c r="B2055" s="58" t="s">
        <v>349</v>
      </c>
      <c r="C2055" s="59">
        <v>45762</v>
      </c>
      <c r="D2055" s="57">
        <v>22025002994</v>
      </c>
      <c r="E2055" s="58" t="s">
        <v>1474</v>
      </c>
      <c r="F2055" s="60">
        <v>905</v>
      </c>
      <c r="G2055" s="58" t="s">
        <v>12</v>
      </c>
      <c r="H2055" s="58" t="s">
        <v>3571</v>
      </c>
      <c r="I2055" s="61" t="s">
        <v>2901</v>
      </c>
      <c r="J2055" s="58" t="s">
        <v>352</v>
      </c>
      <c r="K2055" s="58" t="s">
        <v>352</v>
      </c>
      <c r="L2055" s="58" t="s">
        <v>367</v>
      </c>
      <c r="M2055" s="58" t="s">
        <v>458</v>
      </c>
      <c r="N2055" s="58" t="s">
        <v>429</v>
      </c>
      <c r="O2055" s="64" t="s">
        <v>2990</v>
      </c>
      <c r="P2055" s="64" t="s">
        <v>2902</v>
      </c>
      <c r="Q2055" s="45" t="s">
        <v>922</v>
      </c>
      <c r="R2055" s="32" t="s">
        <v>254</v>
      </c>
      <c r="S2055" s="45" t="s">
        <v>89</v>
      </c>
      <c r="T2055" s="42" t="str">
        <f>VLOOKUP(Tabla1[[#This Row],[AREA]],Hoja1!A:B,2,FALSE)</f>
        <v>01. Alcaldía</v>
      </c>
      <c r="U2055" s="45" t="s">
        <v>208</v>
      </c>
      <c r="V2055" s="42" t="str">
        <f>VLOOKUP(Tabla1[[#This Row],[PROGRAMA]],Hoja1!A:B,2,FALSE)</f>
        <v>9203. Unidad de régimen interior</v>
      </c>
      <c r="W2055" s="45" t="s">
        <v>238</v>
      </c>
      <c r="X2055" s="45" t="s">
        <v>2919</v>
      </c>
    </row>
    <row r="2056" spans="1:24" x14ac:dyDescent="0.25">
      <c r="A2056" s="57">
        <v>220250018270</v>
      </c>
      <c r="B2056" s="58" t="s">
        <v>349</v>
      </c>
      <c r="C2056" s="59">
        <v>45799</v>
      </c>
      <c r="D2056" s="57">
        <v>22025004287</v>
      </c>
      <c r="E2056" s="58" t="s">
        <v>1208</v>
      </c>
      <c r="F2056" s="60">
        <v>902</v>
      </c>
      <c r="G2056" s="58" t="s">
        <v>1688</v>
      </c>
      <c r="H2056" s="58" t="s">
        <v>3572</v>
      </c>
      <c r="I2056" s="61" t="s">
        <v>2901</v>
      </c>
      <c r="J2056" s="58" t="s">
        <v>477</v>
      </c>
      <c r="K2056" s="58" t="s">
        <v>356</v>
      </c>
      <c r="L2056" s="58" t="s">
        <v>357</v>
      </c>
      <c r="M2056" s="58" t="s">
        <v>458</v>
      </c>
      <c r="N2056" s="58" t="s">
        <v>429</v>
      </c>
      <c r="O2056" s="64" t="s">
        <v>2990</v>
      </c>
      <c r="P2056" s="64" t="s">
        <v>2902</v>
      </c>
      <c r="Q2056" s="45" t="s">
        <v>922</v>
      </c>
      <c r="R2056" s="32" t="s">
        <v>254</v>
      </c>
      <c r="S2056" s="45" t="s">
        <v>89</v>
      </c>
      <c r="T2056" s="42" t="str">
        <f>VLOOKUP(Tabla1[[#This Row],[AREA]],Hoja1!A:B,2,FALSE)</f>
        <v>01. Alcaldía</v>
      </c>
      <c r="U2056" s="45" t="s">
        <v>294</v>
      </c>
      <c r="V2056" s="42" t="str">
        <f>VLOOKUP(Tabla1[[#This Row],[PROGRAMA]],Hoja1!A:B,2,FALSE)</f>
        <v>4331. Desarrollo empresarial</v>
      </c>
      <c r="W2056" s="45" t="s">
        <v>238</v>
      </c>
      <c r="X2056" s="45" t="s">
        <v>2926</v>
      </c>
    </row>
    <row r="2057" spans="1:24" x14ac:dyDescent="0.25">
      <c r="A2057" s="57">
        <v>220250020589</v>
      </c>
      <c r="B2057" s="58" t="s">
        <v>526</v>
      </c>
      <c r="C2057" s="59">
        <v>45806</v>
      </c>
      <c r="D2057" s="57">
        <v>22025001122</v>
      </c>
      <c r="E2057" s="58" t="s">
        <v>1237</v>
      </c>
      <c r="F2057" s="60">
        <v>895.78</v>
      </c>
      <c r="G2057" s="58" t="s">
        <v>595</v>
      </c>
      <c r="H2057" s="58" t="s">
        <v>3573</v>
      </c>
      <c r="I2057" s="61" t="s">
        <v>2907</v>
      </c>
      <c r="J2057" s="58" t="s">
        <v>356</v>
      </c>
      <c r="K2057" s="58" t="s">
        <v>356</v>
      </c>
      <c r="L2057" s="58" t="s">
        <v>357</v>
      </c>
      <c r="M2057" s="58" t="s">
        <v>354</v>
      </c>
      <c r="N2057" s="58" t="s">
        <v>355</v>
      </c>
      <c r="O2057" s="64" t="s">
        <v>2942</v>
      </c>
      <c r="P2057" s="64" t="s">
        <v>2902</v>
      </c>
      <c r="Q2057" s="45" t="s">
        <v>922</v>
      </c>
      <c r="R2057" s="32" t="s">
        <v>254</v>
      </c>
      <c r="S2057" s="45" t="s">
        <v>291</v>
      </c>
      <c r="T2057" s="42" t="str">
        <f>VLOOKUP(Tabla1[[#This Row],[AREA]],Hoja1!A:B,2,FALSE)</f>
        <v>11. Salud pública y seguridad ciudadana</v>
      </c>
      <c r="U2057" s="45" t="s">
        <v>141</v>
      </c>
      <c r="V2057" s="42" t="str">
        <f>VLOOKUP(Tabla1[[#This Row],[PROGRAMA]],Hoja1!A:B,2,FALSE)</f>
        <v>1621. Recogida de residuos</v>
      </c>
      <c r="W2057" s="45" t="s">
        <v>236</v>
      </c>
      <c r="X2057" s="45" t="s">
        <v>3180</v>
      </c>
    </row>
    <row r="2058" spans="1:24" x14ac:dyDescent="0.25">
      <c r="A2058" s="57">
        <v>220250015823</v>
      </c>
      <c r="B2058" s="58" t="s">
        <v>349</v>
      </c>
      <c r="C2058" s="59">
        <v>45785</v>
      </c>
      <c r="D2058" s="57">
        <v>22025002900</v>
      </c>
      <c r="E2058" s="58" t="s">
        <v>1399</v>
      </c>
      <c r="F2058" s="60">
        <v>888</v>
      </c>
      <c r="G2058" s="58" t="s">
        <v>379</v>
      </c>
      <c r="H2058" s="58" t="s">
        <v>3574</v>
      </c>
      <c r="I2058" s="61" t="s">
        <v>2901</v>
      </c>
      <c r="J2058" s="58" t="s">
        <v>356</v>
      </c>
      <c r="K2058" s="58" t="s">
        <v>356</v>
      </c>
      <c r="L2058" s="58" t="s">
        <v>367</v>
      </c>
      <c r="M2058" s="58" t="s">
        <v>354</v>
      </c>
      <c r="N2058" s="58" t="s">
        <v>355</v>
      </c>
      <c r="O2058" s="64" t="s">
        <v>305</v>
      </c>
      <c r="P2058" s="64" t="s">
        <v>2902</v>
      </c>
      <c r="Q2058" s="45" t="s">
        <v>922</v>
      </c>
      <c r="R2058" s="32" t="s">
        <v>254</v>
      </c>
      <c r="S2058" s="45" t="s">
        <v>92</v>
      </c>
      <c r="T2058" s="42" t="str">
        <f>VLOOKUP(Tabla1[[#This Row],[AREA]],Hoja1!A:B,2,FALSE)</f>
        <v>03. Participación ciudadana y deportes</v>
      </c>
      <c r="U2058" s="45" t="s">
        <v>215</v>
      </c>
      <c r="V2058" s="42" t="str">
        <f>VLOOKUP(Tabla1[[#This Row],[PROGRAMA]],Hoja1!A:B,2,FALSE)</f>
        <v>9241. Participación ciudadana</v>
      </c>
      <c r="W2058" s="45" t="s">
        <v>234</v>
      </c>
      <c r="X2058" s="45" t="s">
        <v>3098</v>
      </c>
    </row>
    <row r="2059" spans="1:24" x14ac:dyDescent="0.25">
      <c r="A2059" s="57">
        <v>220250015825</v>
      </c>
      <c r="B2059" s="58" t="s">
        <v>349</v>
      </c>
      <c r="C2059" s="59">
        <v>45785</v>
      </c>
      <c r="D2059" s="57">
        <v>22025002989</v>
      </c>
      <c r="E2059" s="58" t="s">
        <v>1355</v>
      </c>
      <c r="F2059" s="60">
        <v>884.8</v>
      </c>
      <c r="G2059" s="58" t="s">
        <v>16</v>
      </c>
      <c r="H2059" s="58" t="s">
        <v>3474</v>
      </c>
      <c r="I2059" s="61" t="s">
        <v>2901</v>
      </c>
      <c r="J2059" s="58" t="s">
        <v>356</v>
      </c>
      <c r="K2059" s="58" t="s">
        <v>356</v>
      </c>
      <c r="L2059" s="58" t="s">
        <v>357</v>
      </c>
      <c r="M2059" s="58" t="s">
        <v>458</v>
      </c>
      <c r="N2059" s="58" t="s">
        <v>429</v>
      </c>
      <c r="O2059" s="64" t="s">
        <v>2990</v>
      </c>
      <c r="P2059" s="64" t="s">
        <v>2902</v>
      </c>
      <c r="Q2059" s="45" t="s">
        <v>922</v>
      </c>
      <c r="R2059" s="32" t="s">
        <v>254</v>
      </c>
      <c r="S2059" s="45" t="s">
        <v>98</v>
      </c>
      <c r="T2059" s="42" t="str">
        <f>VLOOKUP(Tabla1[[#This Row],[AREA]],Hoja1!A:B,2,FALSE)</f>
        <v>10. Personas mayores, familia y servicios sociales</v>
      </c>
      <c r="U2059" s="45" t="s">
        <v>155</v>
      </c>
      <c r="V2059" s="42" t="str">
        <f>VLOOKUP(Tabla1[[#This Row],[PROGRAMA]],Hoja1!A:B,2,FALSE)</f>
        <v>2312. Iniciativas sociales</v>
      </c>
      <c r="W2059" s="45" t="s">
        <v>236</v>
      </c>
      <c r="X2059" s="45" t="s">
        <v>2945</v>
      </c>
    </row>
    <row r="2060" spans="1:24" x14ac:dyDescent="0.25">
      <c r="A2060" s="57">
        <v>220250018255</v>
      </c>
      <c r="B2060" s="58" t="s">
        <v>349</v>
      </c>
      <c r="C2060" s="59">
        <v>45798</v>
      </c>
      <c r="D2060" s="57">
        <v>22025004185</v>
      </c>
      <c r="E2060" s="58" t="s">
        <v>1862</v>
      </c>
      <c r="F2060" s="60">
        <v>883.93</v>
      </c>
      <c r="G2060" s="58" t="s">
        <v>15</v>
      </c>
      <c r="H2060" s="58" t="s">
        <v>3515</v>
      </c>
      <c r="I2060" s="61" t="s">
        <v>2901</v>
      </c>
      <c r="J2060" s="58" t="s">
        <v>427</v>
      </c>
      <c r="K2060" s="58" t="s">
        <v>427</v>
      </c>
      <c r="L2060" s="58" t="s">
        <v>367</v>
      </c>
      <c r="M2060" s="58" t="s">
        <v>354</v>
      </c>
      <c r="N2060" s="58" t="s">
        <v>355</v>
      </c>
      <c r="O2060" s="64" t="s">
        <v>305</v>
      </c>
      <c r="P2060" s="64" t="s">
        <v>2902</v>
      </c>
      <c r="Q2060" s="45" t="s">
        <v>922</v>
      </c>
      <c r="R2060" s="32" t="s">
        <v>254</v>
      </c>
      <c r="S2060" s="45" t="s">
        <v>98</v>
      </c>
      <c r="T2060" s="42" t="str">
        <f>VLOOKUP(Tabla1[[#This Row],[AREA]],Hoja1!A:B,2,FALSE)</f>
        <v>10. Personas mayores, familia y servicios sociales</v>
      </c>
      <c r="U2060" s="45" t="s">
        <v>162</v>
      </c>
      <c r="V2060" s="42" t="str">
        <f>VLOOKUP(Tabla1[[#This Row],[PROGRAMA]],Hoja1!A:B,2,FALSE)</f>
        <v>2412. Formación para el empleo</v>
      </c>
      <c r="W2060" s="45" t="s">
        <v>238</v>
      </c>
      <c r="X2060" s="45" t="s">
        <v>3516</v>
      </c>
    </row>
    <row r="2061" spans="1:24" x14ac:dyDescent="0.25">
      <c r="A2061" s="57">
        <v>220250018255</v>
      </c>
      <c r="B2061" s="58" t="s">
        <v>349</v>
      </c>
      <c r="C2061" s="59">
        <v>45798</v>
      </c>
      <c r="D2061" s="57">
        <v>22025004186</v>
      </c>
      <c r="E2061" s="58" t="s">
        <v>1862</v>
      </c>
      <c r="F2061" s="60">
        <v>883.92</v>
      </c>
      <c r="G2061" s="58" t="s">
        <v>15</v>
      </c>
      <c r="H2061" s="58" t="s">
        <v>3515</v>
      </c>
      <c r="I2061" s="61" t="s">
        <v>2901</v>
      </c>
      <c r="J2061" s="58" t="s">
        <v>427</v>
      </c>
      <c r="K2061" s="58" t="s">
        <v>427</v>
      </c>
      <c r="L2061" s="58" t="s">
        <v>367</v>
      </c>
      <c r="M2061" s="58" t="s">
        <v>354</v>
      </c>
      <c r="N2061" s="58" t="s">
        <v>355</v>
      </c>
      <c r="O2061" s="64" t="s">
        <v>305</v>
      </c>
      <c r="P2061" s="64" t="s">
        <v>2902</v>
      </c>
      <c r="Q2061" s="45" t="s">
        <v>922</v>
      </c>
      <c r="R2061" s="32" t="s">
        <v>254</v>
      </c>
      <c r="S2061" s="45" t="s">
        <v>98</v>
      </c>
      <c r="T2061" s="42" t="str">
        <f>VLOOKUP(Tabla1[[#This Row],[AREA]],Hoja1!A:B,2,FALSE)</f>
        <v>10. Personas mayores, familia y servicios sociales</v>
      </c>
      <c r="U2061" s="45" t="s">
        <v>162</v>
      </c>
      <c r="V2061" s="42" t="str">
        <f>VLOOKUP(Tabla1[[#This Row],[PROGRAMA]],Hoja1!A:B,2,FALSE)</f>
        <v>2412. Formación para el empleo</v>
      </c>
      <c r="W2061" s="45" t="s">
        <v>238</v>
      </c>
      <c r="X2061" s="45" t="s">
        <v>3516</v>
      </c>
    </row>
    <row r="2062" spans="1:24" x14ac:dyDescent="0.25">
      <c r="A2062" s="57">
        <v>220250011256</v>
      </c>
      <c r="B2062" s="58" t="s">
        <v>526</v>
      </c>
      <c r="C2062" s="59">
        <v>45758</v>
      </c>
      <c r="D2062" s="57">
        <v>22025001128</v>
      </c>
      <c r="E2062" s="58" t="s">
        <v>1498</v>
      </c>
      <c r="F2062" s="60">
        <v>878.93</v>
      </c>
      <c r="G2062" s="58" t="s">
        <v>573</v>
      </c>
      <c r="H2062" s="58" t="s">
        <v>3575</v>
      </c>
      <c r="I2062" s="61" t="s">
        <v>2907</v>
      </c>
      <c r="J2062" s="58" t="s">
        <v>356</v>
      </c>
      <c r="K2062" s="58" t="s">
        <v>356</v>
      </c>
      <c r="L2062" s="58" t="s">
        <v>367</v>
      </c>
      <c r="M2062" s="58" t="s">
        <v>354</v>
      </c>
      <c r="N2062" s="58" t="s">
        <v>355</v>
      </c>
      <c r="O2062" s="64" t="s">
        <v>2942</v>
      </c>
      <c r="P2062" s="64" t="s">
        <v>2902</v>
      </c>
      <c r="Q2062" s="45" t="s">
        <v>922</v>
      </c>
      <c r="R2062" s="32" t="s">
        <v>254</v>
      </c>
      <c r="S2062" s="45" t="s">
        <v>291</v>
      </c>
      <c r="T2062" s="42" t="str">
        <f>VLOOKUP(Tabla1[[#This Row],[AREA]],Hoja1!A:B,2,FALSE)</f>
        <v>11. Salud pública y seguridad ciudadana</v>
      </c>
      <c r="U2062" s="45" t="s">
        <v>141</v>
      </c>
      <c r="V2062" s="42" t="str">
        <f>VLOOKUP(Tabla1[[#This Row],[PROGRAMA]],Hoja1!A:B,2,FALSE)</f>
        <v>1621. Recogida de residuos</v>
      </c>
      <c r="W2062" s="45" t="s">
        <v>238</v>
      </c>
      <c r="X2062" s="45" t="s">
        <v>3118</v>
      </c>
    </row>
    <row r="2063" spans="1:24" x14ac:dyDescent="0.25">
      <c r="A2063" s="57">
        <v>220250011290</v>
      </c>
      <c r="B2063" s="58" t="s">
        <v>526</v>
      </c>
      <c r="C2063" s="59">
        <v>45758</v>
      </c>
      <c r="D2063" s="57">
        <v>22025001124</v>
      </c>
      <c r="E2063" s="58" t="s">
        <v>1237</v>
      </c>
      <c r="F2063" s="60">
        <v>874.03</v>
      </c>
      <c r="G2063" s="58" t="s">
        <v>76</v>
      </c>
      <c r="H2063" s="58" t="s">
        <v>3576</v>
      </c>
      <c r="I2063" s="61" t="s">
        <v>2907</v>
      </c>
      <c r="J2063" s="58" t="s">
        <v>356</v>
      </c>
      <c r="K2063" s="58" t="s">
        <v>356</v>
      </c>
      <c r="L2063" s="58" t="s">
        <v>367</v>
      </c>
      <c r="M2063" s="58" t="s">
        <v>354</v>
      </c>
      <c r="N2063" s="58" t="s">
        <v>355</v>
      </c>
      <c r="O2063" s="64" t="s">
        <v>2942</v>
      </c>
      <c r="P2063" s="64" t="s">
        <v>2902</v>
      </c>
      <c r="Q2063" s="45" t="s">
        <v>922</v>
      </c>
      <c r="R2063" s="32" t="s">
        <v>254</v>
      </c>
      <c r="S2063" s="45" t="s">
        <v>291</v>
      </c>
      <c r="T2063" s="42" t="str">
        <f>VLOOKUP(Tabla1[[#This Row],[AREA]],Hoja1!A:B,2,FALSE)</f>
        <v>11. Salud pública y seguridad ciudadana</v>
      </c>
      <c r="U2063" s="45" t="s">
        <v>141</v>
      </c>
      <c r="V2063" s="42" t="str">
        <f>VLOOKUP(Tabla1[[#This Row],[PROGRAMA]],Hoja1!A:B,2,FALSE)</f>
        <v>1621. Recogida de residuos</v>
      </c>
      <c r="W2063" s="45" t="s">
        <v>236</v>
      </c>
      <c r="X2063" s="45" t="s">
        <v>3180</v>
      </c>
    </row>
    <row r="2064" spans="1:24" x14ac:dyDescent="0.25">
      <c r="A2064" s="57">
        <v>220250010157</v>
      </c>
      <c r="B2064" s="58" t="s">
        <v>526</v>
      </c>
      <c r="C2064" s="59">
        <v>45755</v>
      </c>
      <c r="D2064" s="57">
        <v>22025000769</v>
      </c>
      <c r="E2064" s="58" t="s">
        <v>1623</v>
      </c>
      <c r="F2064" s="60">
        <v>868.11</v>
      </c>
      <c r="G2064" s="58" t="s">
        <v>76</v>
      </c>
      <c r="H2064" s="58" t="s">
        <v>3577</v>
      </c>
      <c r="I2064" s="61" t="s">
        <v>2907</v>
      </c>
      <c r="J2064" s="58" t="s">
        <v>356</v>
      </c>
      <c r="K2064" s="58" t="s">
        <v>356</v>
      </c>
      <c r="L2064" s="58" t="s">
        <v>367</v>
      </c>
      <c r="M2064" s="58" t="s">
        <v>354</v>
      </c>
      <c r="N2064" s="58" t="s">
        <v>355</v>
      </c>
      <c r="O2064" s="64" t="s">
        <v>2942</v>
      </c>
      <c r="P2064" s="64" t="s">
        <v>2902</v>
      </c>
      <c r="Q2064" s="45" t="s">
        <v>922</v>
      </c>
      <c r="R2064" s="32" t="s">
        <v>254</v>
      </c>
      <c r="S2064" s="45" t="s">
        <v>291</v>
      </c>
      <c r="T2064" s="42" t="str">
        <f>VLOOKUP(Tabla1[[#This Row],[AREA]],Hoja1!A:B,2,FALSE)</f>
        <v>11. Salud pública y seguridad ciudadana</v>
      </c>
      <c r="U2064" s="45" t="s">
        <v>135</v>
      </c>
      <c r="V2064" s="42" t="str">
        <f>VLOOKUP(Tabla1[[#This Row],[PROGRAMA]],Hoja1!A:B,2,FALSE)</f>
        <v>1361. Prevención y extinción de incencios</v>
      </c>
      <c r="W2064" s="45" t="s">
        <v>238</v>
      </c>
      <c r="X2064" s="45" t="s">
        <v>3118</v>
      </c>
    </row>
    <row r="2065" spans="1:24" x14ac:dyDescent="0.25">
      <c r="A2065" s="57">
        <v>220250017625</v>
      </c>
      <c r="B2065" s="58" t="s">
        <v>526</v>
      </c>
      <c r="C2065" s="59">
        <v>45796</v>
      </c>
      <c r="D2065" s="57">
        <v>22025001128</v>
      </c>
      <c r="E2065" s="58" t="s">
        <v>1498</v>
      </c>
      <c r="F2065" s="60">
        <v>855.34</v>
      </c>
      <c r="G2065" s="58" t="s">
        <v>698</v>
      </c>
      <c r="H2065" s="58" t="s">
        <v>3419</v>
      </c>
      <c r="I2065" s="61" t="s">
        <v>2907</v>
      </c>
      <c r="J2065" s="58" t="s">
        <v>678</v>
      </c>
      <c r="K2065" s="58" t="s">
        <v>356</v>
      </c>
      <c r="L2065" s="58" t="s">
        <v>367</v>
      </c>
      <c r="M2065" s="58" t="s">
        <v>354</v>
      </c>
      <c r="N2065" s="58" t="s">
        <v>355</v>
      </c>
      <c r="O2065" s="64" t="s">
        <v>2942</v>
      </c>
      <c r="P2065" s="64" t="s">
        <v>2902</v>
      </c>
      <c r="Q2065" s="45" t="s">
        <v>922</v>
      </c>
      <c r="R2065" s="32" t="s">
        <v>254</v>
      </c>
      <c r="S2065" s="45" t="s">
        <v>291</v>
      </c>
      <c r="T2065" s="42" t="str">
        <f>VLOOKUP(Tabla1[[#This Row],[AREA]],Hoja1!A:B,2,FALSE)</f>
        <v>11. Salud pública y seguridad ciudadana</v>
      </c>
      <c r="U2065" s="45" t="s">
        <v>141</v>
      </c>
      <c r="V2065" s="42" t="str">
        <f>VLOOKUP(Tabla1[[#This Row],[PROGRAMA]],Hoja1!A:B,2,FALSE)</f>
        <v>1621. Recogida de residuos</v>
      </c>
      <c r="W2065" s="45" t="s">
        <v>238</v>
      </c>
      <c r="X2065" s="45" t="s">
        <v>3118</v>
      </c>
    </row>
    <row r="2066" spans="1:24" x14ac:dyDescent="0.25">
      <c r="A2066" s="57">
        <v>220250011406</v>
      </c>
      <c r="B2066" s="58" t="s">
        <v>526</v>
      </c>
      <c r="C2066" s="59">
        <v>45758</v>
      </c>
      <c r="D2066" s="57">
        <v>22025001129</v>
      </c>
      <c r="E2066" s="58" t="s">
        <v>1973</v>
      </c>
      <c r="F2066" s="60">
        <v>854.94</v>
      </c>
      <c r="G2066" s="58" t="s">
        <v>3578</v>
      </c>
      <c r="H2066" s="58" t="s">
        <v>3579</v>
      </c>
      <c r="I2066" s="61" t="s">
        <v>2907</v>
      </c>
      <c r="J2066" s="58" t="s">
        <v>3580</v>
      </c>
      <c r="K2066" s="58" t="s">
        <v>3580</v>
      </c>
      <c r="L2066" s="58" t="s">
        <v>367</v>
      </c>
      <c r="M2066" s="58" t="s">
        <v>354</v>
      </c>
      <c r="N2066" s="58" t="s">
        <v>355</v>
      </c>
      <c r="O2066" s="64" t="s">
        <v>2942</v>
      </c>
      <c r="P2066" s="64" t="s">
        <v>2902</v>
      </c>
      <c r="Q2066" s="45" t="s">
        <v>922</v>
      </c>
      <c r="R2066" s="32" t="s">
        <v>254</v>
      </c>
      <c r="S2066" s="45" t="s">
        <v>291</v>
      </c>
      <c r="T2066" s="42" t="str">
        <f>VLOOKUP(Tabla1[[#This Row],[AREA]],Hoja1!A:B,2,FALSE)</f>
        <v>11. Salud pública y seguridad ciudadana</v>
      </c>
      <c r="U2066" s="45" t="s">
        <v>144</v>
      </c>
      <c r="V2066" s="42" t="str">
        <f>VLOOKUP(Tabla1[[#This Row],[PROGRAMA]],Hoja1!A:B,2,FALSE)</f>
        <v>1631. Limpieza viaria</v>
      </c>
      <c r="W2066" s="45" t="s">
        <v>236</v>
      </c>
      <c r="X2066" s="45" t="s">
        <v>3180</v>
      </c>
    </row>
    <row r="2067" spans="1:24" x14ac:dyDescent="0.25">
      <c r="A2067" s="57">
        <v>220250011778</v>
      </c>
      <c r="B2067" s="58" t="s">
        <v>349</v>
      </c>
      <c r="C2067" s="59">
        <v>45761</v>
      </c>
      <c r="D2067" s="57">
        <v>22025002763</v>
      </c>
      <c r="E2067" s="58" t="s">
        <v>2197</v>
      </c>
      <c r="F2067" s="60">
        <v>833.69</v>
      </c>
      <c r="G2067" s="58" t="s">
        <v>3581</v>
      </c>
      <c r="H2067" s="58" t="s">
        <v>3582</v>
      </c>
      <c r="I2067" s="61" t="s">
        <v>2901</v>
      </c>
      <c r="J2067" s="58" t="s">
        <v>356</v>
      </c>
      <c r="K2067" s="58" t="s">
        <v>356</v>
      </c>
      <c r="L2067" s="58" t="s">
        <v>367</v>
      </c>
      <c r="M2067" s="58" t="s">
        <v>458</v>
      </c>
      <c r="N2067" s="58" t="s">
        <v>429</v>
      </c>
      <c r="O2067" s="64" t="s">
        <v>2990</v>
      </c>
      <c r="P2067" s="64" t="s">
        <v>2902</v>
      </c>
      <c r="Q2067" s="45" t="s">
        <v>926</v>
      </c>
      <c r="R2067" s="32" t="s">
        <v>255</v>
      </c>
      <c r="S2067" s="45" t="s">
        <v>93</v>
      </c>
      <c r="T2067" s="42" t="str">
        <f>VLOOKUP(Tabla1[[#This Row],[AREA]],Hoja1!A:B,2,FALSE)</f>
        <v>04. Hacienda, personal y modernización administrativa</v>
      </c>
      <c r="U2067" s="45" t="s">
        <v>213</v>
      </c>
      <c r="V2067" s="42" t="str">
        <f>VLOOKUP(Tabla1[[#This Row],[PROGRAMA]],Hoja1!A:B,2,FALSE)</f>
        <v>9209. Dirección del area de hacienda, personal y modernización administrativa</v>
      </c>
      <c r="W2067" s="45" t="s">
        <v>246</v>
      </c>
      <c r="X2067" s="45" t="s">
        <v>3029</v>
      </c>
    </row>
    <row r="2068" spans="1:24" x14ac:dyDescent="0.25">
      <c r="A2068" s="57">
        <v>220250015826</v>
      </c>
      <c r="B2068" s="58" t="s">
        <v>349</v>
      </c>
      <c r="C2068" s="59">
        <v>45785</v>
      </c>
      <c r="D2068" s="57">
        <v>22025002991</v>
      </c>
      <c r="E2068" s="58" t="s">
        <v>2667</v>
      </c>
      <c r="F2068" s="60">
        <v>819.67</v>
      </c>
      <c r="G2068" s="58" t="s">
        <v>454</v>
      </c>
      <c r="H2068" s="58" t="s">
        <v>3583</v>
      </c>
      <c r="I2068" s="61" t="s">
        <v>2901</v>
      </c>
      <c r="J2068" s="58" t="s">
        <v>455</v>
      </c>
      <c r="K2068" s="58" t="s">
        <v>356</v>
      </c>
      <c r="L2068" s="58" t="s">
        <v>357</v>
      </c>
      <c r="M2068" s="58" t="s">
        <v>458</v>
      </c>
      <c r="N2068" s="58" t="s">
        <v>429</v>
      </c>
      <c r="O2068" s="64" t="s">
        <v>2990</v>
      </c>
      <c r="P2068" s="64" t="s">
        <v>2902</v>
      </c>
      <c r="Q2068" s="45" t="s">
        <v>922</v>
      </c>
      <c r="R2068" s="32" t="s">
        <v>254</v>
      </c>
      <c r="S2068" s="45" t="s">
        <v>89</v>
      </c>
      <c r="T2068" s="42" t="str">
        <f>VLOOKUP(Tabla1[[#This Row],[AREA]],Hoja1!A:B,2,FALSE)</f>
        <v>01. Alcaldía</v>
      </c>
      <c r="U2068" s="45" t="s">
        <v>208</v>
      </c>
      <c r="V2068" s="42" t="str">
        <f>VLOOKUP(Tabla1[[#This Row],[PROGRAMA]],Hoja1!A:B,2,FALSE)</f>
        <v>9203. Unidad de régimen interior</v>
      </c>
      <c r="W2068" s="45" t="s">
        <v>238</v>
      </c>
      <c r="X2068" s="45" t="s">
        <v>3161</v>
      </c>
    </row>
    <row r="2069" spans="1:24" x14ac:dyDescent="0.25">
      <c r="A2069" s="57">
        <v>220250019316</v>
      </c>
      <c r="B2069" s="58" t="s">
        <v>349</v>
      </c>
      <c r="C2069" s="59">
        <v>45803</v>
      </c>
      <c r="D2069" s="57">
        <v>22025002525</v>
      </c>
      <c r="E2069" s="58" t="s">
        <v>1902</v>
      </c>
      <c r="F2069" s="60">
        <v>811.7</v>
      </c>
      <c r="G2069" s="58" t="s">
        <v>3584</v>
      </c>
      <c r="H2069" s="58" t="s">
        <v>3585</v>
      </c>
      <c r="I2069" s="61" t="s">
        <v>2901</v>
      </c>
      <c r="J2069" s="58" t="s">
        <v>499</v>
      </c>
      <c r="K2069" s="58" t="s">
        <v>499</v>
      </c>
      <c r="L2069" s="58" t="s">
        <v>357</v>
      </c>
      <c r="M2069" s="58" t="s">
        <v>458</v>
      </c>
      <c r="N2069" s="58" t="s">
        <v>429</v>
      </c>
      <c r="O2069" s="64" t="s">
        <v>2990</v>
      </c>
      <c r="P2069" s="64" t="s">
        <v>2902</v>
      </c>
      <c r="Q2069" s="45" t="s">
        <v>922</v>
      </c>
      <c r="R2069" s="32" t="s">
        <v>254</v>
      </c>
      <c r="S2069" s="45" t="s">
        <v>98</v>
      </c>
      <c r="T2069" s="42" t="str">
        <f>VLOOKUP(Tabla1[[#This Row],[AREA]],Hoja1!A:B,2,FALSE)</f>
        <v>10. Personas mayores, familia y servicios sociales</v>
      </c>
      <c r="U2069" s="45" t="s">
        <v>155</v>
      </c>
      <c r="V2069" s="42" t="str">
        <f>VLOOKUP(Tabla1[[#This Row],[PROGRAMA]],Hoja1!A:B,2,FALSE)</f>
        <v>2312. Iniciativas sociales</v>
      </c>
      <c r="W2069" s="45" t="s">
        <v>238</v>
      </c>
      <c r="X2069" s="45" t="s">
        <v>3161</v>
      </c>
    </row>
    <row r="2070" spans="1:24" x14ac:dyDescent="0.25">
      <c r="A2070" s="57">
        <v>220250011426</v>
      </c>
      <c r="B2070" s="58" t="s">
        <v>526</v>
      </c>
      <c r="C2070" s="59">
        <v>45758</v>
      </c>
      <c r="D2070" s="57">
        <v>22025001270</v>
      </c>
      <c r="E2070" s="58" t="s">
        <v>2310</v>
      </c>
      <c r="F2070" s="60">
        <v>807.53</v>
      </c>
      <c r="G2070" s="58" t="s">
        <v>573</v>
      </c>
      <c r="H2070" s="58" t="s">
        <v>3586</v>
      </c>
      <c r="I2070" s="61" t="s">
        <v>2907</v>
      </c>
      <c r="J2070" s="58" t="s">
        <v>356</v>
      </c>
      <c r="K2070" s="58" t="s">
        <v>356</v>
      </c>
      <c r="L2070" s="58" t="s">
        <v>367</v>
      </c>
      <c r="M2070" s="58" t="s">
        <v>354</v>
      </c>
      <c r="N2070" s="58" t="s">
        <v>355</v>
      </c>
      <c r="O2070" s="64" t="s">
        <v>2942</v>
      </c>
      <c r="P2070" s="64" t="s">
        <v>2902</v>
      </c>
      <c r="Q2070" s="45" t="s">
        <v>922</v>
      </c>
      <c r="R2070" s="32" t="s">
        <v>254</v>
      </c>
      <c r="S2070" s="45" t="s">
        <v>95</v>
      </c>
      <c r="T2070" s="42" t="str">
        <f>VLOOKUP(Tabla1[[#This Row],[AREA]],Hoja1!A:B,2,FALSE)</f>
        <v>07. Medio ambiente</v>
      </c>
      <c r="U2070" s="45" t="s">
        <v>149</v>
      </c>
      <c r="V2070" s="42" t="str">
        <f>VLOOKUP(Tabla1[[#This Row],[PROGRAMA]],Hoja1!A:B,2,FALSE)</f>
        <v>1711. Parques y jardines</v>
      </c>
      <c r="W2070" s="45" t="s">
        <v>238</v>
      </c>
      <c r="X2070" s="45" t="s">
        <v>3118</v>
      </c>
    </row>
    <row r="2071" spans="1:24" x14ac:dyDescent="0.25">
      <c r="A2071" s="57">
        <v>220240017931</v>
      </c>
      <c r="B2071" s="58" t="s">
        <v>349</v>
      </c>
      <c r="C2071" s="59">
        <v>45756</v>
      </c>
      <c r="D2071" s="57">
        <v>22024004241</v>
      </c>
      <c r="E2071" s="58" t="s">
        <v>2957</v>
      </c>
      <c r="F2071" s="60">
        <v>805.11</v>
      </c>
      <c r="G2071" s="58" t="s">
        <v>285</v>
      </c>
      <c r="H2071" s="58" t="s">
        <v>3587</v>
      </c>
      <c r="I2071" s="61" t="s">
        <v>2901</v>
      </c>
      <c r="J2071" s="58" t="s">
        <v>356</v>
      </c>
      <c r="K2071" s="58" t="s">
        <v>356</v>
      </c>
      <c r="L2071" s="58" t="s">
        <v>357</v>
      </c>
      <c r="M2071" s="58" t="s">
        <v>354</v>
      </c>
      <c r="N2071" s="58" t="s">
        <v>355</v>
      </c>
      <c r="O2071" s="64" t="s">
        <v>305</v>
      </c>
      <c r="P2071" s="64" t="s">
        <v>2902</v>
      </c>
      <c r="Q2071" s="45" t="s">
        <v>926</v>
      </c>
      <c r="R2071" s="32" t="s">
        <v>255</v>
      </c>
      <c r="S2071" s="45" t="s">
        <v>91</v>
      </c>
      <c r="T2071" s="42" t="str">
        <f>VLOOKUP(Tabla1[[#This Row],[AREA]],Hoja1!A:B,2,FALSE)</f>
        <v>02. Urbanismo y vivienda</v>
      </c>
      <c r="U2071" s="45" t="s">
        <v>138</v>
      </c>
      <c r="V2071" s="42" t="str">
        <f>VLOOKUP(Tabla1[[#This Row],[PROGRAMA]],Hoja1!A:B,2,FALSE)</f>
        <v>1511. Planficación y gestión del urbanismo</v>
      </c>
      <c r="W2071" s="45" t="s">
        <v>242</v>
      </c>
      <c r="X2071" s="45" t="s">
        <v>2923</v>
      </c>
    </row>
    <row r="2072" spans="1:24" x14ac:dyDescent="0.25">
      <c r="A2072" s="57">
        <v>220250019404</v>
      </c>
      <c r="B2072" s="58" t="s">
        <v>349</v>
      </c>
      <c r="C2072" s="59">
        <v>45803</v>
      </c>
      <c r="D2072" s="57">
        <v>22025003458</v>
      </c>
      <c r="E2072" s="58" t="s">
        <v>1309</v>
      </c>
      <c r="F2072" s="60">
        <v>801.1</v>
      </c>
      <c r="G2072" s="58" t="s">
        <v>3588</v>
      </c>
      <c r="H2072" s="58" t="s">
        <v>3589</v>
      </c>
      <c r="I2072" s="61" t="s">
        <v>2901</v>
      </c>
      <c r="J2072" s="58" t="s">
        <v>452</v>
      </c>
      <c r="K2072" s="58" t="s">
        <v>452</v>
      </c>
      <c r="L2072" s="58" t="s">
        <v>367</v>
      </c>
      <c r="M2072" s="58" t="s">
        <v>458</v>
      </c>
      <c r="N2072" s="58" t="s">
        <v>429</v>
      </c>
      <c r="O2072" s="64" t="s">
        <v>2990</v>
      </c>
      <c r="P2072" s="64" t="s">
        <v>2902</v>
      </c>
      <c r="Q2072" s="45" t="s">
        <v>922</v>
      </c>
      <c r="R2072" s="32" t="s">
        <v>254</v>
      </c>
      <c r="S2072" s="45" t="s">
        <v>89</v>
      </c>
      <c r="T2072" s="42" t="str">
        <f>VLOOKUP(Tabla1[[#This Row],[AREA]],Hoja1!A:B,2,FALSE)</f>
        <v>01. Alcaldía</v>
      </c>
      <c r="U2072" s="45" t="s">
        <v>210</v>
      </c>
      <c r="V2072" s="42" t="str">
        <f>VLOOKUP(Tabla1[[#This Row],[PROGRAMA]],Hoja1!A:B,2,FALSE)</f>
        <v>9205. Imprenta municipal</v>
      </c>
      <c r="W2072" s="45" t="s">
        <v>238</v>
      </c>
      <c r="X2072" s="45" t="s">
        <v>3118</v>
      </c>
    </row>
    <row r="2073" spans="1:24" x14ac:dyDescent="0.25">
      <c r="A2073" s="57">
        <v>220250017171</v>
      </c>
      <c r="B2073" s="58" t="s">
        <v>349</v>
      </c>
      <c r="C2073" s="59">
        <v>45791</v>
      </c>
      <c r="D2073" s="57">
        <v>22025003935</v>
      </c>
      <c r="E2073" s="58" t="s">
        <v>1254</v>
      </c>
      <c r="F2073" s="60">
        <v>796.13</v>
      </c>
      <c r="G2073" s="58" t="s">
        <v>48</v>
      </c>
      <c r="H2073" s="58" t="s">
        <v>3590</v>
      </c>
      <c r="I2073" s="61" t="s">
        <v>2901</v>
      </c>
      <c r="J2073" s="58" t="s">
        <v>455</v>
      </c>
      <c r="K2073" s="58" t="s">
        <v>356</v>
      </c>
      <c r="L2073" s="58" t="s">
        <v>357</v>
      </c>
      <c r="M2073" s="58" t="s">
        <v>354</v>
      </c>
      <c r="N2073" s="58" t="s">
        <v>355</v>
      </c>
      <c r="O2073" s="64" t="s">
        <v>2942</v>
      </c>
      <c r="P2073" s="64" t="s">
        <v>2902</v>
      </c>
      <c r="Q2073" s="45">
        <v>6</v>
      </c>
      <c r="R2073" s="32" t="s">
        <v>255</v>
      </c>
      <c r="S2073" s="45" t="s">
        <v>96</v>
      </c>
      <c r="T2073" s="42" t="str">
        <f>VLOOKUP(Tabla1[[#This Row],[AREA]],Hoja1!A:B,2,FALSE)</f>
        <v>08. Tráfico y movilidad</v>
      </c>
      <c r="U2073" s="45">
        <v>1532</v>
      </c>
      <c r="V2073" s="42" t="str">
        <f>VLOOKUP(Tabla1[[#This Row],[PROGRAMA]],Hoja1!A:B,2,FALSE)</f>
        <v>1532. Pavimentación vias públicas y otros servicios urbanísticos</v>
      </c>
      <c r="W2073" s="45">
        <v>61</v>
      </c>
      <c r="X2073" s="45">
        <v>619</v>
      </c>
    </row>
    <row r="2074" spans="1:24" x14ac:dyDescent="0.25">
      <c r="A2074" s="57">
        <v>220250010201</v>
      </c>
      <c r="B2074" s="58" t="s">
        <v>526</v>
      </c>
      <c r="C2074" s="59">
        <v>45755</v>
      </c>
      <c r="D2074" s="57">
        <v>22025001270</v>
      </c>
      <c r="E2074" s="58" t="s">
        <v>2310</v>
      </c>
      <c r="F2074" s="60">
        <v>795.72</v>
      </c>
      <c r="G2074" s="58" t="s">
        <v>573</v>
      </c>
      <c r="H2074" s="58" t="s">
        <v>3591</v>
      </c>
      <c r="I2074" s="61" t="s">
        <v>2907</v>
      </c>
      <c r="J2074" s="58" t="s">
        <v>356</v>
      </c>
      <c r="K2074" s="58" t="s">
        <v>356</v>
      </c>
      <c r="L2074" s="58" t="s">
        <v>367</v>
      </c>
      <c r="M2074" s="58" t="s">
        <v>354</v>
      </c>
      <c r="N2074" s="58" t="s">
        <v>355</v>
      </c>
      <c r="O2074" s="64" t="s">
        <v>2942</v>
      </c>
      <c r="P2074" s="64" t="s">
        <v>2902</v>
      </c>
      <c r="Q2074" s="45" t="s">
        <v>922</v>
      </c>
      <c r="R2074" s="32" t="s">
        <v>254</v>
      </c>
      <c r="S2074" s="45" t="s">
        <v>95</v>
      </c>
      <c r="T2074" s="42" t="str">
        <f>VLOOKUP(Tabla1[[#This Row],[AREA]],Hoja1!A:B,2,FALSE)</f>
        <v>07. Medio ambiente</v>
      </c>
      <c r="U2074" s="45" t="s">
        <v>149</v>
      </c>
      <c r="V2074" s="42" t="str">
        <f>VLOOKUP(Tabla1[[#This Row],[PROGRAMA]],Hoja1!A:B,2,FALSE)</f>
        <v>1711. Parques y jardines</v>
      </c>
      <c r="W2074" s="45" t="s">
        <v>238</v>
      </c>
      <c r="X2074" s="45" t="s">
        <v>3118</v>
      </c>
    </row>
    <row r="2075" spans="1:24" x14ac:dyDescent="0.25">
      <c r="A2075" s="57">
        <v>220250018238</v>
      </c>
      <c r="B2075" s="58" t="s">
        <v>349</v>
      </c>
      <c r="C2075" s="59">
        <v>45798</v>
      </c>
      <c r="D2075" s="57">
        <v>22025003963</v>
      </c>
      <c r="E2075" s="58" t="s">
        <v>2197</v>
      </c>
      <c r="F2075" s="60">
        <v>793.76</v>
      </c>
      <c r="G2075" s="58" t="s">
        <v>3412</v>
      </c>
      <c r="H2075" s="58" t="s">
        <v>3592</v>
      </c>
      <c r="I2075" s="61" t="s">
        <v>2901</v>
      </c>
      <c r="J2075" s="58" t="s">
        <v>356</v>
      </c>
      <c r="K2075" s="58" t="s">
        <v>356</v>
      </c>
      <c r="L2075" s="58" t="s">
        <v>367</v>
      </c>
      <c r="M2075" s="58" t="s">
        <v>458</v>
      </c>
      <c r="N2075" s="58" t="s">
        <v>429</v>
      </c>
      <c r="O2075" s="64" t="s">
        <v>2990</v>
      </c>
      <c r="P2075" s="64" t="s">
        <v>2902</v>
      </c>
      <c r="Q2075" s="45" t="s">
        <v>926</v>
      </c>
      <c r="R2075" s="32" t="s">
        <v>255</v>
      </c>
      <c r="S2075" s="45" t="s">
        <v>93</v>
      </c>
      <c r="T2075" s="42" t="str">
        <f>VLOOKUP(Tabla1[[#This Row],[AREA]],Hoja1!A:B,2,FALSE)</f>
        <v>04. Hacienda, personal y modernización administrativa</v>
      </c>
      <c r="U2075" s="45" t="s">
        <v>213</v>
      </c>
      <c r="V2075" s="42" t="str">
        <f>VLOOKUP(Tabla1[[#This Row],[PROGRAMA]],Hoja1!A:B,2,FALSE)</f>
        <v>9209. Dirección del area de hacienda, personal y modernización administrativa</v>
      </c>
      <c r="W2075" s="45" t="s">
        <v>246</v>
      </c>
      <c r="X2075" s="45" t="s">
        <v>3029</v>
      </c>
    </row>
    <row r="2076" spans="1:24" x14ac:dyDescent="0.25">
      <c r="A2076" s="57">
        <v>220250011322</v>
      </c>
      <c r="B2076" s="58" t="s">
        <v>526</v>
      </c>
      <c r="C2076" s="59">
        <v>45758</v>
      </c>
      <c r="D2076" s="57">
        <v>22025001124</v>
      </c>
      <c r="E2076" s="58" t="s">
        <v>1237</v>
      </c>
      <c r="F2076" s="60">
        <v>787.54</v>
      </c>
      <c r="G2076" s="58" t="s">
        <v>45</v>
      </c>
      <c r="H2076" s="58" t="s">
        <v>3593</v>
      </c>
      <c r="I2076" s="61" t="s">
        <v>2907</v>
      </c>
      <c r="J2076" s="58" t="s">
        <v>627</v>
      </c>
      <c r="K2076" s="58" t="s">
        <v>628</v>
      </c>
      <c r="L2076" s="58" t="s">
        <v>367</v>
      </c>
      <c r="M2076" s="58" t="s">
        <v>354</v>
      </c>
      <c r="N2076" s="58" t="s">
        <v>355</v>
      </c>
      <c r="O2076" s="64" t="s">
        <v>2942</v>
      </c>
      <c r="P2076" s="64" t="s">
        <v>2902</v>
      </c>
      <c r="Q2076" s="45" t="s">
        <v>922</v>
      </c>
      <c r="R2076" s="32" t="s">
        <v>254</v>
      </c>
      <c r="S2076" s="45" t="s">
        <v>291</v>
      </c>
      <c r="T2076" s="42" t="str">
        <f>VLOOKUP(Tabla1[[#This Row],[AREA]],Hoja1!A:B,2,FALSE)</f>
        <v>11. Salud pública y seguridad ciudadana</v>
      </c>
      <c r="U2076" s="45" t="s">
        <v>141</v>
      </c>
      <c r="V2076" s="42" t="str">
        <f>VLOOKUP(Tabla1[[#This Row],[PROGRAMA]],Hoja1!A:B,2,FALSE)</f>
        <v>1621. Recogida de residuos</v>
      </c>
      <c r="W2076" s="45" t="s">
        <v>236</v>
      </c>
      <c r="X2076" s="45" t="s">
        <v>3180</v>
      </c>
    </row>
    <row r="2077" spans="1:24" x14ac:dyDescent="0.25">
      <c r="A2077" s="57">
        <v>220250018448</v>
      </c>
      <c r="B2077" s="58" t="s">
        <v>349</v>
      </c>
      <c r="C2077" s="59">
        <v>45800</v>
      </c>
      <c r="D2077" s="57">
        <v>22025003566</v>
      </c>
      <c r="E2077" s="58" t="s">
        <v>1462</v>
      </c>
      <c r="F2077" s="60">
        <v>787.27</v>
      </c>
      <c r="G2077" s="58" t="s">
        <v>334</v>
      </c>
      <c r="H2077" s="58" t="s">
        <v>3594</v>
      </c>
      <c r="I2077" s="61" t="s">
        <v>2901</v>
      </c>
      <c r="J2077" s="58" t="s">
        <v>356</v>
      </c>
      <c r="K2077" s="58" t="s">
        <v>356</v>
      </c>
      <c r="L2077" s="58" t="s">
        <v>367</v>
      </c>
      <c r="M2077" s="58" t="s">
        <v>458</v>
      </c>
      <c r="N2077" s="58" t="s">
        <v>429</v>
      </c>
      <c r="O2077" s="64" t="s">
        <v>2990</v>
      </c>
      <c r="P2077" s="64" t="s">
        <v>2902</v>
      </c>
      <c r="Q2077" s="45" t="s">
        <v>922</v>
      </c>
      <c r="R2077" s="32" t="s">
        <v>254</v>
      </c>
      <c r="S2077" s="45" t="s">
        <v>98</v>
      </c>
      <c r="T2077" s="42" t="str">
        <f>VLOOKUP(Tabla1[[#This Row],[AREA]],Hoja1!A:B,2,FALSE)</f>
        <v>10. Personas mayores, familia y servicios sociales</v>
      </c>
      <c r="U2077" s="45" t="s">
        <v>153</v>
      </c>
      <c r="V2077" s="42" t="str">
        <f>VLOOKUP(Tabla1[[#This Row],[PROGRAMA]],Hoja1!A:B,2,FALSE)</f>
        <v>2311. Intervención social</v>
      </c>
      <c r="W2077" s="45" t="s">
        <v>236</v>
      </c>
      <c r="X2077" s="45" t="s">
        <v>3048</v>
      </c>
    </row>
    <row r="2078" spans="1:24" x14ac:dyDescent="0.25">
      <c r="A2078" s="57">
        <v>220250011424</v>
      </c>
      <c r="B2078" s="58" t="s">
        <v>526</v>
      </c>
      <c r="C2078" s="59">
        <v>45758</v>
      </c>
      <c r="D2078" s="57">
        <v>22025001270</v>
      </c>
      <c r="E2078" s="58" t="s">
        <v>2310</v>
      </c>
      <c r="F2078" s="60">
        <v>777.51</v>
      </c>
      <c r="G2078" s="58" t="s">
        <v>509</v>
      </c>
      <c r="H2078" s="58" t="s">
        <v>3595</v>
      </c>
      <c r="I2078" s="61" t="s">
        <v>2907</v>
      </c>
      <c r="J2078" s="58" t="s">
        <v>356</v>
      </c>
      <c r="K2078" s="58" t="s">
        <v>356</v>
      </c>
      <c r="L2078" s="58" t="s">
        <v>367</v>
      </c>
      <c r="M2078" s="58" t="s">
        <v>354</v>
      </c>
      <c r="N2078" s="58" t="s">
        <v>355</v>
      </c>
      <c r="O2078" s="64" t="s">
        <v>2942</v>
      </c>
      <c r="P2078" s="64" t="s">
        <v>2902</v>
      </c>
      <c r="Q2078" s="45" t="s">
        <v>922</v>
      </c>
      <c r="R2078" s="32" t="s">
        <v>254</v>
      </c>
      <c r="S2078" s="45" t="s">
        <v>95</v>
      </c>
      <c r="T2078" s="42" t="str">
        <f>VLOOKUP(Tabla1[[#This Row],[AREA]],Hoja1!A:B,2,FALSE)</f>
        <v>07. Medio ambiente</v>
      </c>
      <c r="U2078" s="45" t="s">
        <v>149</v>
      </c>
      <c r="V2078" s="42" t="str">
        <f>VLOOKUP(Tabla1[[#This Row],[PROGRAMA]],Hoja1!A:B,2,FALSE)</f>
        <v>1711. Parques y jardines</v>
      </c>
      <c r="W2078" s="45" t="s">
        <v>238</v>
      </c>
      <c r="X2078" s="45" t="s">
        <v>3118</v>
      </c>
    </row>
    <row r="2079" spans="1:24" x14ac:dyDescent="0.25">
      <c r="A2079" s="57">
        <v>220250015403</v>
      </c>
      <c r="B2079" s="58" t="s">
        <v>495</v>
      </c>
      <c r="C2079" s="59">
        <v>45783</v>
      </c>
      <c r="D2079" s="57">
        <v>22025003770</v>
      </c>
      <c r="E2079" s="58" t="s">
        <v>3193</v>
      </c>
      <c r="F2079" s="60">
        <v>775.61</v>
      </c>
      <c r="G2079" s="58" t="s">
        <v>364</v>
      </c>
      <c r="H2079" s="58" t="s">
        <v>3596</v>
      </c>
      <c r="I2079" s="61" t="s">
        <v>2981</v>
      </c>
      <c r="J2079" s="58" t="s">
        <v>365</v>
      </c>
      <c r="K2079" s="58" t="s">
        <v>365</v>
      </c>
      <c r="L2079" s="58" t="s">
        <v>357</v>
      </c>
      <c r="M2079" s="58" t="s">
        <v>354</v>
      </c>
      <c r="N2079" s="58" t="s">
        <v>355</v>
      </c>
      <c r="O2079" s="64" t="s">
        <v>2942</v>
      </c>
      <c r="P2079" s="64" t="s">
        <v>2902</v>
      </c>
      <c r="Q2079" s="45" t="s">
        <v>922</v>
      </c>
      <c r="R2079" s="32" t="s">
        <v>254</v>
      </c>
      <c r="S2079" s="45" t="s">
        <v>91</v>
      </c>
      <c r="T2079" s="42" t="str">
        <f>VLOOKUP(Tabla1[[#This Row],[AREA]],Hoja1!A:B,2,FALSE)</f>
        <v>02. Urbanismo y vivienda</v>
      </c>
      <c r="U2079" s="45" t="s">
        <v>219</v>
      </c>
      <c r="V2079" s="42" t="str">
        <f>VLOOKUP(Tabla1[[#This Row],[PROGRAMA]],Hoja1!A:B,2,FALSE)</f>
        <v>9331. Gestión del patrimonio</v>
      </c>
      <c r="W2079" s="45" t="s">
        <v>238</v>
      </c>
      <c r="X2079" s="45" t="s">
        <v>2955</v>
      </c>
    </row>
    <row r="2080" spans="1:24" x14ac:dyDescent="0.25">
      <c r="A2080" s="57">
        <v>220250010177</v>
      </c>
      <c r="B2080" s="58" t="s">
        <v>526</v>
      </c>
      <c r="C2080" s="59">
        <v>45755</v>
      </c>
      <c r="D2080" s="57">
        <v>22025002821</v>
      </c>
      <c r="E2080" s="58" t="s">
        <v>1358</v>
      </c>
      <c r="F2080" s="60">
        <v>774.32</v>
      </c>
      <c r="G2080" s="58" t="s">
        <v>961</v>
      </c>
      <c r="H2080" s="58" t="s">
        <v>3597</v>
      </c>
      <c r="I2080" s="61" t="s">
        <v>2907</v>
      </c>
      <c r="J2080" s="58" t="s">
        <v>356</v>
      </c>
      <c r="K2080" s="58" t="s">
        <v>356</v>
      </c>
      <c r="L2080" s="58" t="s">
        <v>357</v>
      </c>
      <c r="M2080" s="58" t="s">
        <v>354</v>
      </c>
      <c r="N2080" s="58" t="s">
        <v>355</v>
      </c>
      <c r="O2080" s="64" t="s">
        <v>2942</v>
      </c>
      <c r="P2080" s="64" t="s">
        <v>2902</v>
      </c>
      <c r="Q2080" s="45" t="s">
        <v>922</v>
      </c>
      <c r="R2080" s="32" t="s">
        <v>254</v>
      </c>
      <c r="S2080" s="45" t="s">
        <v>96</v>
      </c>
      <c r="T2080" s="42" t="str">
        <f>VLOOKUP(Tabla1[[#This Row],[AREA]],Hoja1!A:B,2,FALSE)</f>
        <v>08. Tráfico y movilidad</v>
      </c>
      <c r="U2080" s="45" t="s">
        <v>140</v>
      </c>
      <c r="V2080" s="42" t="str">
        <f>VLOOKUP(Tabla1[[#This Row],[PROGRAMA]],Hoja1!A:B,2,FALSE)</f>
        <v>1532. Pavimentación vias públicas y otros servicios urbanísticos</v>
      </c>
      <c r="W2080" s="45" t="s">
        <v>236</v>
      </c>
      <c r="X2080" s="45" t="s">
        <v>3180</v>
      </c>
    </row>
    <row r="2081" spans="1:24" x14ac:dyDescent="0.25">
      <c r="A2081" s="57">
        <v>220250010181</v>
      </c>
      <c r="B2081" s="58" t="s">
        <v>526</v>
      </c>
      <c r="C2081" s="59">
        <v>45755</v>
      </c>
      <c r="D2081" s="57">
        <v>22025002819</v>
      </c>
      <c r="E2081" s="58" t="s">
        <v>1481</v>
      </c>
      <c r="F2081" s="60">
        <v>766.29</v>
      </c>
      <c r="G2081" s="58" t="s">
        <v>633</v>
      </c>
      <c r="H2081" s="58" t="s">
        <v>3598</v>
      </c>
      <c r="I2081" s="61" t="s">
        <v>2907</v>
      </c>
      <c r="J2081" s="58" t="s">
        <v>356</v>
      </c>
      <c r="K2081" s="58" t="s">
        <v>356</v>
      </c>
      <c r="L2081" s="58" t="s">
        <v>367</v>
      </c>
      <c r="M2081" s="58" t="s">
        <v>354</v>
      </c>
      <c r="N2081" s="58" t="s">
        <v>355</v>
      </c>
      <c r="O2081" s="64" t="s">
        <v>2942</v>
      </c>
      <c r="P2081" s="64" t="s">
        <v>2902</v>
      </c>
      <c r="Q2081" s="45" t="s">
        <v>922</v>
      </c>
      <c r="R2081" s="32" t="s">
        <v>254</v>
      </c>
      <c r="S2081" s="45" t="s">
        <v>96</v>
      </c>
      <c r="T2081" s="42" t="str">
        <f>VLOOKUP(Tabla1[[#This Row],[AREA]],Hoja1!A:B,2,FALSE)</f>
        <v>08. Tráfico y movilidad</v>
      </c>
      <c r="U2081" s="45" t="s">
        <v>140</v>
      </c>
      <c r="V2081" s="42" t="str">
        <f>VLOOKUP(Tabla1[[#This Row],[PROGRAMA]],Hoja1!A:B,2,FALSE)</f>
        <v>1532. Pavimentación vias públicas y otros servicios urbanísticos</v>
      </c>
      <c r="W2081" s="45" t="s">
        <v>236</v>
      </c>
      <c r="X2081" s="45" t="s">
        <v>3215</v>
      </c>
    </row>
    <row r="2082" spans="1:24" x14ac:dyDescent="0.25">
      <c r="A2082" s="57">
        <v>220250017142</v>
      </c>
      <c r="B2082" s="58" t="s">
        <v>349</v>
      </c>
      <c r="C2082" s="59">
        <v>45791</v>
      </c>
      <c r="D2082" s="57">
        <v>22025003670</v>
      </c>
      <c r="E2082" s="58" t="s">
        <v>3493</v>
      </c>
      <c r="F2082" s="60">
        <v>763.52</v>
      </c>
      <c r="G2082" s="58" t="s">
        <v>3494</v>
      </c>
      <c r="H2082" s="58" t="s">
        <v>3495</v>
      </c>
      <c r="I2082" s="61" t="s">
        <v>2901</v>
      </c>
      <c r="J2082" s="58" t="s">
        <v>945</v>
      </c>
      <c r="K2082" s="58" t="s">
        <v>352</v>
      </c>
      <c r="L2082" s="58" t="s">
        <v>367</v>
      </c>
      <c r="M2082" s="58" t="s">
        <v>458</v>
      </c>
      <c r="N2082" s="58" t="s">
        <v>429</v>
      </c>
      <c r="O2082" s="64" t="s">
        <v>2990</v>
      </c>
      <c r="P2082" s="64" t="s">
        <v>2902</v>
      </c>
      <c r="Q2082" s="45" t="s">
        <v>922</v>
      </c>
      <c r="R2082" s="32" t="s">
        <v>254</v>
      </c>
      <c r="S2082" s="45" t="s">
        <v>98</v>
      </c>
      <c r="T2082" s="42" t="str">
        <f>VLOOKUP(Tabla1[[#This Row],[AREA]],Hoja1!A:B,2,FALSE)</f>
        <v>10. Personas mayores, familia y servicios sociales</v>
      </c>
      <c r="U2082" s="45" t="s">
        <v>162</v>
      </c>
      <c r="V2082" s="42" t="str">
        <f>VLOOKUP(Tabla1[[#This Row],[PROGRAMA]],Hoja1!A:B,2,FALSE)</f>
        <v>2412. Formación para el empleo</v>
      </c>
      <c r="W2082" s="45" t="s">
        <v>238</v>
      </c>
      <c r="X2082" s="45" t="s">
        <v>3120</v>
      </c>
    </row>
    <row r="2083" spans="1:24" x14ac:dyDescent="0.25">
      <c r="A2083" s="57">
        <v>220250011248</v>
      </c>
      <c r="B2083" s="58" t="s">
        <v>526</v>
      </c>
      <c r="C2083" s="59">
        <v>45758</v>
      </c>
      <c r="D2083" s="57">
        <v>22025001347</v>
      </c>
      <c r="E2083" s="58" t="s">
        <v>1493</v>
      </c>
      <c r="F2083" s="60">
        <v>757.88</v>
      </c>
      <c r="G2083" s="58" t="s">
        <v>73</v>
      </c>
      <c r="H2083" s="58" t="s">
        <v>3599</v>
      </c>
      <c r="I2083" s="61" t="s">
        <v>2907</v>
      </c>
      <c r="J2083" s="58" t="s">
        <v>356</v>
      </c>
      <c r="K2083" s="58" t="s">
        <v>356</v>
      </c>
      <c r="L2083" s="58" t="s">
        <v>367</v>
      </c>
      <c r="M2083" s="58" t="s">
        <v>354</v>
      </c>
      <c r="N2083" s="58" t="s">
        <v>355</v>
      </c>
      <c r="O2083" s="64" t="s">
        <v>2942</v>
      </c>
      <c r="P2083" s="64" t="s">
        <v>2902</v>
      </c>
      <c r="Q2083" s="45" t="s">
        <v>922</v>
      </c>
      <c r="R2083" s="32" t="s">
        <v>254</v>
      </c>
      <c r="S2083" s="45" t="s">
        <v>91</v>
      </c>
      <c r="T2083" s="42" t="str">
        <f>VLOOKUP(Tabla1[[#This Row],[AREA]],Hoja1!A:B,2,FALSE)</f>
        <v>02. Urbanismo y vivienda</v>
      </c>
      <c r="U2083" s="45" t="s">
        <v>220</v>
      </c>
      <c r="V2083" s="42" t="str">
        <f>VLOOKUP(Tabla1[[#This Row],[PROGRAMA]],Hoja1!A:B,2,FALSE)</f>
        <v>9332. Mantenimiento de edificios e instalaciones municipales</v>
      </c>
      <c r="W2083" s="45" t="s">
        <v>236</v>
      </c>
      <c r="X2083" s="45" t="s">
        <v>3048</v>
      </c>
    </row>
    <row r="2084" spans="1:24" x14ac:dyDescent="0.25">
      <c r="A2084" s="57">
        <v>220250014200</v>
      </c>
      <c r="B2084" s="58" t="s">
        <v>526</v>
      </c>
      <c r="C2084" s="59">
        <v>45772</v>
      </c>
      <c r="D2084" s="57">
        <v>22025002596</v>
      </c>
      <c r="E2084" s="58" t="s">
        <v>2578</v>
      </c>
      <c r="F2084" s="60">
        <v>751.48</v>
      </c>
      <c r="G2084" s="58" t="s">
        <v>3600</v>
      </c>
      <c r="H2084" s="58" t="s">
        <v>3260</v>
      </c>
      <c r="I2084" s="61" t="s">
        <v>2907</v>
      </c>
      <c r="J2084" s="58" t="s">
        <v>356</v>
      </c>
      <c r="K2084" s="58" t="s">
        <v>356</v>
      </c>
      <c r="L2084" s="58" t="s">
        <v>367</v>
      </c>
      <c r="M2084" s="58" t="s">
        <v>354</v>
      </c>
      <c r="N2084" s="58" t="s">
        <v>355</v>
      </c>
      <c r="O2084" s="64" t="s">
        <v>2942</v>
      </c>
      <c r="P2084" s="64" t="s">
        <v>2902</v>
      </c>
      <c r="Q2084" s="45" t="s">
        <v>926</v>
      </c>
      <c r="R2084" s="32" t="s">
        <v>255</v>
      </c>
      <c r="S2084" s="45" t="s">
        <v>94</v>
      </c>
      <c r="T2084" s="42" t="str">
        <f>VLOOKUP(Tabla1[[#This Row],[AREA]],Hoja1!A:B,2,FALSE)</f>
        <v>06. Educación y cultura</v>
      </c>
      <c r="U2084" s="45" t="s">
        <v>176</v>
      </c>
      <c r="V2084" s="42" t="str">
        <f>VLOOKUP(Tabla1[[#This Row],[PROGRAMA]],Hoja1!A:B,2,FALSE)</f>
        <v>3321. Bibliotecas públicas</v>
      </c>
      <c r="W2084" s="45" t="s">
        <v>246</v>
      </c>
      <c r="X2084" s="45" t="s">
        <v>3261</v>
      </c>
    </row>
    <row r="2085" spans="1:24" x14ac:dyDescent="0.25">
      <c r="A2085" s="57">
        <v>220250019393</v>
      </c>
      <c r="B2085" s="58" t="s">
        <v>349</v>
      </c>
      <c r="C2085" s="59">
        <v>45803</v>
      </c>
      <c r="D2085" s="57">
        <v>22025003678</v>
      </c>
      <c r="E2085" s="58" t="s">
        <v>2987</v>
      </c>
      <c r="F2085" s="60">
        <v>750.2</v>
      </c>
      <c r="G2085" s="58" t="s">
        <v>285</v>
      </c>
      <c r="H2085" s="58" t="s">
        <v>3601</v>
      </c>
      <c r="I2085" s="61" t="s">
        <v>2901</v>
      </c>
      <c r="J2085" s="58" t="s">
        <v>356</v>
      </c>
      <c r="K2085" s="58" t="s">
        <v>356</v>
      </c>
      <c r="L2085" s="58" t="s">
        <v>357</v>
      </c>
      <c r="M2085" s="58" t="s">
        <v>458</v>
      </c>
      <c r="N2085" s="58" t="s">
        <v>429</v>
      </c>
      <c r="O2085" s="64" t="s">
        <v>2990</v>
      </c>
      <c r="P2085" s="64" t="s">
        <v>2902</v>
      </c>
      <c r="Q2085" s="45" t="s">
        <v>926</v>
      </c>
      <c r="R2085" s="32" t="s">
        <v>255</v>
      </c>
      <c r="S2085" s="45" t="s">
        <v>290</v>
      </c>
      <c r="T2085" s="42" t="str">
        <f>VLOOKUP(Tabla1[[#This Row],[AREA]],Hoja1!A:B,2,FALSE)</f>
        <v>05. Comercio, mercados y consumo</v>
      </c>
      <c r="U2085" s="45" t="s">
        <v>197</v>
      </c>
      <c r="V2085" s="42" t="str">
        <f>VLOOKUP(Tabla1[[#This Row],[PROGRAMA]],Hoja1!A:B,2,FALSE)</f>
        <v>4312. Mercados</v>
      </c>
      <c r="W2085" s="45" t="s">
        <v>248</v>
      </c>
      <c r="X2085" s="45" t="s">
        <v>2991</v>
      </c>
    </row>
    <row r="2086" spans="1:24" x14ac:dyDescent="0.25">
      <c r="A2086" s="57">
        <v>220250020270</v>
      </c>
      <c r="B2086" s="58" t="s">
        <v>349</v>
      </c>
      <c r="C2086" s="59">
        <v>45805</v>
      </c>
      <c r="D2086" s="57">
        <v>22025001471</v>
      </c>
      <c r="E2086" s="58" t="s">
        <v>2204</v>
      </c>
      <c r="F2086" s="60">
        <v>750</v>
      </c>
      <c r="G2086" s="58" t="s">
        <v>80</v>
      </c>
      <c r="H2086" s="58" t="s">
        <v>3602</v>
      </c>
      <c r="I2086" s="61" t="s">
        <v>2901</v>
      </c>
      <c r="J2086" s="58" t="s">
        <v>356</v>
      </c>
      <c r="K2086" s="58" t="s">
        <v>356</v>
      </c>
      <c r="L2086" s="58" t="s">
        <v>357</v>
      </c>
      <c r="M2086" s="58" t="s">
        <v>458</v>
      </c>
      <c r="N2086" s="58" t="s">
        <v>429</v>
      </c>
      <c r="O2086" s="64" t="s">
        <v>2990</v>
      </c>
      <c r="P2086" s="64" t="s">
        <v>2902</v>
      </c>
      <c r="Q2086" s="45" t="s">
        <v>922</v>
      </c>
      <c r="R2086" s="32" t="s">
        <v>254</v>
      </c>
      <c r="S2086" s="45" t="s">
        <v>94</v>
      </c>
      <c r="T2086" s="42" t="str">
        <f>VLOOKUP(Tabla1[[#This Row],[AREA]],Hoja1!A:B,2,FALSE)</f>
        <v>06. Educación y cultura</v>
      </c>
      <c r="U2086" s="45" t="s">
        <v>176</v>
      </c>
      <c r="V2086" s="42" t="str">
        <f>VLOOKUP(Tabla1[[#This Row],[PROGRAMA]],Hoja1!A:B,2,FALSE)</f>
        <v>3321. Bibliotecas públicas</v>
      </c>
      <c r="W2086" s="45" t="s">
        <v>238</v>
      </c>
      <c r="X2086" s="45" t="s">
        <v>3143</v>
      </c>
    </row>
    <row r="2087" spans="1:24" x14ac:dyDescent="0.25">
      <c r="A2087" s="57">
        <v>220250020316</v>
      </c>
      <c r="B2087" s="58" t="s">
        <v>526</v>
      </c>
      <c r="C2087" s="59">
        <v>45806</v>
      </c>
      <c r="D2087" s="57">
        <v>22025000918</v>
      </c>
      <c r="E2087" s="58" t="s">
        <v>1317</v>
      </c>
      <c r="F2087" s="60">
        <v>748.95</v>
      </c>
      <c r="G2087" s="58" t="s">
        <v>564</v>
      </c>
      <c r="H2087" s="58" t="s">
        <v>3603</v>
      </c>
      <c r="I2087" s="61" t="s">
        <v>2907</v>
      </c>
      <c r="J2087" s="58" t="s">
        <v>356</v>
      </c>
      <c r="K2087" s="58" t="s">
        <v>356</v>
      </c>
      <c r="L2087" s="58" t="s">
        <v>367</v>
      </c>
      <c r="M2087" s="58" t="s">
        <v>354</v>
      </c>
      <c r="N2087" s="58" t="s">
        <v>355</v>
      </c>
      <c r="O2087" s="64" t="s">
        <v>2942</v>
      </c>
      <c r="P2087" s="64" t="s">
        <v>2902</v>
      </c>
      <c r="Q2087" s="45" t="s">
        <v>922</v>
      </c>
      <c r="R2087" s="32" t="s">
        <v>254</v>
      </c>
      <c r="S2087" s="45" t="s">
        <v>291</v>
      </c>
      <c r="T2087" s="42" t="str">
        <f>VLOOKUP(Tabla1[[#This Row],[AREA]],Hoja1!A:B,2,FALSE)</f>
        <v>11. Salud pública y seguridad ciudadana</v>
      </c>
      <c r="U2087" s="45" t="s">
        <v>129</v>
      </c>
      <c r="V2087" s="42" t="str">
        <f>VLOOKUP(Tabla1[[#This Row],[PROGRAMA]],Hoja1!A:B,2,FALSE)</f>
        <v>1321. Policía municipal</v>
      </c>
      <c r="W2087" s="45" t="s">
        <v>236</v>
      </c>
      <c r="X2087" s="45" t="s">
        <v>2945</v>
      </c>
    </row>
    <row r="2088" spans="1:24" x14ac:dyDescent="0.25">
      <c r="A2088" s="57">
        <v>220250017694</v>
      </c>
      <c r="B2088" s="58" t="s">
        <v>526</v>
      </c>
      <c r="C2088" s="59">
        <v>45796</v>
      </c>
      <c r="D2088" s="57">
        <v>22025001123</v>
      </c>
      <c r="E2088" s="58" t="s">
        <v>1973</v>
      </c>
      <c r="F2088" s="60">
        <v>747.78</v>
      </c>
      <c r="G2088" s="58" t="s">
        <v>589</v>
      </c>
      <c r="H2088" s="58" t="s">
        <v>3604</v>
      </c>
      <c r="I2088" s="61" t="s">
        <v>2907</v>
      </c>
      <c r="J2088" s="58" t="s">
        <v>356</v>
      </c>
      <c r="K2088" s="58" t="s">
        <v>356</v>
      </c>
      <c r="L2088" s="58" t="s">
        <v>357</v>
      </c>
      <c r="M2088" s="58" t="s">
        <v>354</v>
      </c>
      <c r="N2088" s="58" t="s">
        <v>355</v>
      </c>
      <c r="O2088" s="64" t="s">
        <v>2942</v>
      </c>
      <c r="P2088" s="64" t="s">
        <v>2902</v>
      </c>
      <c r="Q2088" s="45" t="s">
        <v>922</v>
      </c>
      <c r="R2088" s="32" t="s">
        <v>254</v>
      </c>
      <c r="S2088" s="45" t="s">
        <v>291</v>
      </c>
      <c r="T2088" s="42" t="str">
        <f>VLOOKUP(Tabla1[[#This Row],[AREA]],Hoja1!A:B,2,FALSE)</f>
        <v>11. Salud pública y seguridad ciudadana</v>
      </c>
      <c r="U2088" s="45" t="s">
        <v>144</v>
      </c>
      <c r="V2088" s="42" t="str">
        <f>VLOOKUP(Tabla1[[#This Row],[PROGRAMA]],Hoja1!A:B,2,FALSE)</f>
        <v>1631. Limpieza viaria</v>
      </c>
      <c r="W2088" s="45" t="s">
        <v>236</v>
      </c>
      <c r="X2088" s="45" t="s">
        <v>3180</v>
      </c>
    </row>
    <row r="2089" spans="1:24" x14ac:dyDescent="0.25">
      <c r="A2089" s="57">
        <v>220250021206</v>
      </c>
      <c r="B2089" s="58" t="s">
        <v>349</v>
      </c>
      <c r="C2089" s="59">
        <v>45806</v>
      </c>
      <c r="D2089" s="57">
        <v>22025002704</v>
      </c>
      <c r="E2089" s="58" t="s">
        <v>1796</v>
      </c>
      <c r="F2089" s="60">
        <v>735.68</v>
      </c>
      <c r="G2089" s="58" t="s">
        <v>334</v>
      </c>
      <c r="H2089" s="58" t="s">
        <v>3605</v>
      </c>
      <c r="I2089" s="61" t="s">
        <v>2901</v>
      </c>
      <c r="J2089" s="58" t="s">
        <v>356</v>
      </c>
      <c r="K2089" s="58" t="s">
        <v>356</v>
      </c>
      <c r="L2089" s="58" t="s">
        <v>367</v>
      </c>
      <c r="M2089" s="58" t="s">
        <v>458</v>
      </c>
      <c r="N2089" s="58" t="s">
        <v>429</v>
      </c>
      <c r="O2089" s="64" t="s">
        <v>2990</v>
      </c>
      <c r="P2089" s="64" t="s">
        <v>2902</v>
      </c>
      <c r="Q2089" s="45" t="s">
        <v>926</v>
      </c>
      <c r="R2089" s="32" t="s">
        <v>255</v>
      </c>
      <c r="S2089" s="45" t="s">
        <v>92</v>
      </c>
      <c r="T2089" s="42" t="str">
        <f>VLOOKUP(Tabla1[[#This Row],[AREA]],Hoja1!A:B,2,FALSE)</f>
        <v>03. Participación ciudadana y deportes</v>
      </c>
      <c r="U2089" s="45" t="s">
        <v>215</v>
      </c>
      <c r="V2089" s="42" t="str">
        <f>VLOOKUP(Tabla1[[#This Row],[PROGRAMA]],Hoja1!A:B,2,FALSE)</f>
        <v>9241. Participación ciudadana</v>
      </c>
      <c r="W2089" s="45" t="s">
        <v>246</v>
      </c>
      <c r="X2089" s="45" t="s">
        <v>3029</v>
      </c>
    </row>
    <row r="2090" spans="1:24" x14ac:dyDescent="0.25">
      <c r="A2090" s="57">
        <v>220240050748</v>
      </c>
      <c r="B2090" s="58" t="s">
        <v>349</v>
      </c>
      <c r="C2090" s="59">
        <v>45756</v>
      </c>
      <c r="D2090" s="57">
        <v>22024007867</v>
      </c>
      <c r="E2090" s="58" t="s">
        <v>2987</v>
      </c>
      <c r="F2090" s="60">
        <v>735.43</v>
      </c>
      <c r="G2090" s="58" t="s">
        <v>1099</v>
      </c>
      <c r="H2090" s="58" t="s">
        <v>3606</v>
      </c>
      <c r="I2090" s="61" t="s">
        <v>2901</v>
      </c>
      <c r="J2090" s="58" t="s">
        <v>360</v>
      </c>
      <c r="K2090" s="58" t="s">
        <v>352</v>
      </c>
      <c r="L2090" s="58" t="s">
        <v>358</v>
      </c>
      <c r="M2090" s="58" t="s">
        <v>354</v>
      </c>
      <c r="N2090" s="58" t="s">
        <v>355</v>
      </c>
      <c r="O2090" s="64" t="s">
        <v>2942</v>
      </c>
      <c r="P2090" s="64" t="s">
        <v>2902</v>
      </c>
      <c r="Q2090" s="45" t="s">
        <v>926</v>
      </c>
      <c r="R2090" s="32" t="s">
        <v>255</v>
      </c>
      <c r="S2090" s="45" t="s">
        <v>290</v>
      </c>
      <c r="T2090" s="42" t="str">
        <f>VLOOKUP(Tabla1[[#This Row],[AREA]],Hoja1!A:B,2,FALSE)</f>
        <v>05. Comercio, mercados y consumo</v>
      </c>
      <c r="U2090" s="45" t="s">
        <v>197</v>
      </c>
      <c r="V2090" s="42" t="str">
        <f>VLOOKUP(Tabla1[[#This Row],[PROGRAMA]],Hoja1!A:B,2,FALSE)</f>
        <v>4312. Mercados</v>
      </c>
      <c r="W2090" s="45" t="s">
        <v>248</v>
      </c>
      <c r="X2090" s="45" t="s">
        <v>2991</v>
      </c>
    </row>
    <row r="2091" spans="1:24" x14ac:dyDescent="0.25">
      <c r="A2091" s="57">
        <v>220250011346</v>
      </c>
      <c r="B2091" s="58" t="s">
        <v>526</v>
      </c>
      <c r="C2091" s="59">
        <v>45758</v>
      </c>
      <c r="D2091" s="57">
        <v>22025001122</v>
      </c>
      <c r="E2091" s="58" t="s">
        <v>1237</v>
      </c>
      <c r="F2091" s="60">
        <v>732.49</v>
      </c>
      <c r="G2091" s="58" t="s">
        <v>566</v>
      </c>
      <c r="H2091" s="58" t="s">
        <v>3607</v>
      </c>
      <c r="I2091" s="61" t="s">
        <v>2907</v>
      </c>
      <c r="J2091" s="58" t="s">
        <v>356</v>
      </c>
      <c r="K2091" s="58" t="s">
        <v>356</v>
      </c>
      <c r="L2091" s="58" t="s">
        <v>357</v>
      </c>
      <c r="M2091" s="58" t="s">
        <v>354</v>
      </c>
      <c r="N2091" s="58" t="s">
        <v>355</v>
      </c>
      <c r="O2091" s="64" t="s">
        <v>2942</v>
      </c>
      <c r="P2091" s="64" t="s">
        <v>2902</v>
      </c>
      <c r="Q2091" s="45" t="s">
        <v>922</v>
      </c>
      <c r="R2091" s="32" t="s">
        <v>254</v>
      </c>
      <c r="S2091" s="45" t="s">
        <v>291</v>
      </c>
      <c r="T2091" s="42" t="str">
        <f>VLOOKUP(Tabla1[[#This Row],[AREA]],Hoja1!A:B,2,FALSE)</f>
        <v>11. Salud pública y seguridad ciudadana</v>
      </c>
      <c r="U2091" s="45" t="s">
        <v>141</v>
      </c>
      <c r="V2091" s="42" t="str">
        <f>VLOOKUP(Tabla1[[#This Row],[PROGRAMA]],Hoja1!A:B,2,FALSE)</f>
        <v>1621. Recogida de residuos</v>
      </c>
      <c r="W2091" s="45" t="s">
        <v>236</v>
      </c>
      <c r="X2091" s="45" t="s">
        <v>3180</v>
      </c>
    </row>
    <row r="2092" spans="1:24" x14ac:dyDescent="0.25">
      <c r="A2092" s="57">
        <v>220250017730</v>
      </c>
      <c r="B2092" s="58" t="s">
        <v>526</v>
      </c>
      <c r="C2092" s="59">
        <v>45796</v>
      </c>
      <c r="D2092" s="57">
        <v>22025001124</v>
      </c>
      <c r="E2092" s="58" t="s">
        <v>1237</v>
      </c>
      <c r="F2092" s="60">
        <v>729.01</v>
      </c>
      <c r="G2092" s="58" t="s">
        <v>45</v>
      </c>
      <c r="H2092" s="58" t="s">
        <v>3608</v>
      </c>
      <c r="I2092" s="61" t="s">
        <v>2907</v>
      </c>
      <c r="J2092" s="58" t="s">
        <v>627</v>
      </c>
      <c r="K2092" s="58" t="s">
        <v>628</v>
      </c>
      <c r="L2092" s="58" t="s">
        <v>367</v>
      </c>
      <c r="M2092" s="58" t="s">
        <v>354</v>
      </c>
      <c r="N2092" s="58" t="s">
        <v>355</v>
      </c>
      <c r="O2092" s="64" t="s">
        <v>2942</v>
      </c>
      <c r="P2092" s="64" t="s">
        <v>2902</v>
      </c>
      <c r="Q2092" s="45" t="s">
        <v>922</v>
      </c>
      <c r="R2092" s="32" t="s">
        <v>254</v>
      </c>
      <c r="S2092" s="45" t="s">
        <v>291</v>
      </c>
      <c r="T2092" s="42" t="str">
        <f>VLOOKUP(Tabla1[[#This Row],[AREA]],Hoja1!A:B,2,FALSE)</f>
        <v>11. Salud pública y seguridad ciudadana</v>
      </c>
      <c r="U2092" s="45" t="s">
        <v>141</v>
      </c>
      <c r="V2092" s="42" t="str">
        <f>VLOOKUP(Tabla1[[#This Row],[PROGRAMA]],Hoja1!A:B,2,FALSE)</f>
        <v>1621. Recogida de residuos</v>
      </c>
      <c r="W2092" s="45" t="s">
        <v>236</v>
      </c>
      <c r="X2092" s="45" t="s">
        <v>3180</v>
      </c>
    </row>
    <row r="2093" spans="1:24" x14ac:dyDescent="0.25">
      <c r="A2093" s="57">
        <v>220250014075</v>
      </c>
      <c r="B2093" s="58" t="s">
        <v>526</v>
      </c>
      <c r="C2093" s="59">
        <v>45772</v>
      </c>
      <c r="D2093" s="57">
        <v>22025001079</v>
      </c>
      <c r="E2093" s="58" t="s">
        <v>1303</v>
      </c>
      <c r="F2093" s="60">
        <v>728.2</v>
      </c>
      <c r="G2093" s="58" t="s">
        <v>608</v>
      </c>
      <c r="H2093" s="58" t="s">
        <v>3609</v>
      </c>
      <c r="I2093" s="61" t="s">
        <v>2907</v>
      </c>
      <c r="J2093" s="58" t="s">
        <v>356</v>
      </c>
      <c r="K2093" s="58" t="s">
        <v>356</v>
      </c>
      <c r="L2093" s="58" t="s">
        <v>367</v>
      </c>
      <c r="M2093" s="58" t="s">
        <v>354</v>
      </c>
      <c r="N2093" s="58" t="s">
        <v>355</v>
      </c>
      <c r="O2093" s="64" t="s">
        <v>2942</v>
      </c>
      <c r="P2093" s="64" t="s">
        <v>2902</v>
      </c>
      <c r="Q2093" s="45" t="s">
        <v>922</v>
      </c>
      <c r="R2093" s="32" t="s">
        <v>254</v>
      </c>
      <c r="S2093" s="45" t="s">
        <v>94</v>
      </c>
      <c r="T2093" s="42" t="str">
        <f>VLOOKUP(Tabla1[[#This Row],[AREA]],Hoja1!A:B,2,FALSE)</f>
        <v>06. Educación y cultura</v>
      </c>
      <c r="U2093" s="45" t="s">
        <v>170</v>
      </c>
      <c r="V2093" s="42" t="str">
        <f>VLOOKUP(Tabla1[[#This Row],[PROGRAMA]],Hoja1!A:B,2,FALSE)</f>
        <v>3232. Conservación y mantenimiento centros educación infantil y primaria</v>
      </c>
      <c r="W2093" s="45" t="s">
        <v>236</v>
      </c>
      <c r="X2093" s="45" t="s">
        <v>3048</v>
      </c>
    </row>
    <row r="2094" spans="1:24" x14ac:dyDescent="0.25">
      <c r="A2094" s="57">
        <v>220250021202</v>
      </c>
      <c r="B2094" s="58" t="s">
        <v>349</v>
      </c>
      <c r="C2094" s="59">
        <v>45806</v>
      </c>
      <c r="D2094" s="57">
        <v>22025004182</v>
      </c>
      <c r="E2094" s="58" t="s">
        <v>1756</v>
      </c>
      <c r="F2094" s="60">
        <v>726.01</v>
      </c>
      <c r="G2094" s="58" t="s">
        <v>82</v>
      </c>
      <c r="H2094" s="58" t="s">
        <v>3610</v>
      </c>
      <c r="I2094" s="61" t="s">
        <v>2901</v>
      </c>
      <c r="J2094" s="58" t="s">
        <v>356</v>
      </c>
      <c r="K2094" s="58" t="s">
        <v>356</v>
      </c>
      <c r="L2094" s="58" t="s">
        <v>367</v>
      </c>
      <c r="M2094" s="58" t="s">
        <v>458</v>
      </c>
      <c r="N2094" s="58" t="s">
        <v>429</v>
      </c>
      <c r="O2094" s="64" t="s">
        <v>2990</v>
      </c>
      <c r="P2094" s="64" t="s">
        <v>2902</v>
      </c>
      <c r="Q2094" s="45" t="s">
        <v>922</v>
      </c>
      <c r="R2094" s="32" t="s">
        <v>254</v>
      </c>
      <c r="S2094" s="45" t="s">
        <v>98</v>
      </c>
      <c r="T2094" s="42" t="str">
        <f>VLOOKUP(Tabla1[[#This Row],[AREA]],Hoja1!A:B,2,FALSE)</f>
        <v>10. Personas mayores, familia y servicios sociales</v>
      </c>
      <c r="U2094" s="45" t="s">
        <v>155</v>
      </c>
      <c r="V2094" s="42" t="str">
        <f>VLOOKUP(Tabla1[[#This Row],[PROGRAMA]],Hoja1!A:B,2,FALSE)</f>
        <v>2312. Iniciativas sociales</v>
      </c>
      <c r="W2094" s="45" t="s">
        <v>238</v>
      </c>
      <c r="X2094" s="45" t="s">
        <v>3611</v>
      </c>
    </row>
    <row r="2095" spans="1:24" x14ac:dyDescent="0.25">
      <c r="A2095" s="57">
        <v>220250015755</v>
      </c>
      <c r="B2095" s="58" t="s">
        <v>349</v>
      </c>
      <c r="C2095" s="59">
        <v>45784</v>
      </c>
      <c r="D2095" s="57">
        <v>22025003575</v>
      </c>
      <c r="E2095" s="58" t="s">
        <v>1869</v>
      </c>
      <c r="F2095" s="60">
        <v>726</v>
      </c>
      <c r="G2095" s="58" t="s">
        <v>15</v>
      </c>
      <c r="H2095" s="58" t="s">
        <v>3612</v>
      </c>
      <c r="I2095" s="61" t="s">
        <v>2901</v>
      </c>
      <c r="J2095" s="58" t="s">
        <v>427</v>
      </c>
      <c r="K2095" s="58" t="s">
        <v>427</v>
      </c>
      <c r="L2095" s="58" t="s">
        <v>357</v>
      </c>
      <c r="M2095" s="58" t="s">
        <v>458</v>
      </c>
      <c r="N2095" s="58" t="s">
        <v>429</v>
      </c>
      <c r="O2095" s="64" t="s">
        <v>2990</v>
      </c>
      <c r="P2095" s="64" t="s">
        <v>2902</v>
      </c>
      <c r="Q2095" s="45" t="s">
        <v>922</v>
      </c>
      <c r="R2095" s="32" t="s">
        <v>254</v>
      </c>
      <c r="S2095" s="45" t="s">
        <v>94</v>
      </c>
      <c r="T2095" s="42" t="str">
        <f>VLOOKUP(Tabla1[[#This Row],[AREA]],Hoja1!A:B,2,FALSE)</f>
        <v>06. Educación y cultura</v>
      </c>
      <c r="U2095" s="45" t="s">
        <v>168</v>
      </c>
      <c r="V2095" s="42" t="str">
        <f>VLOOKUP(Tabla1[[#This Row],[PROGRAMA]],Hoja1!A:B,2,FALSE)</f>
        <v>3231. Escuelas infantiles</v>
      </c>
      <c r="W2095" s="45" t="s">
        <v>238</v>
      </c>
      <c r="X2095" s="45" t="s">
        <v>3516</v>
      </c>
    </row>
    <row r="2096" spans="1:24" x14ac:dyDescent="0.25">
      <c r="A2096" s="57">
        <v>220250021224</v>
      </c>
      <c r="B2096" s="58" t="s">
        <v>349</v>
      </c>
      <c r="C2096" s="59">
        <v>45806</v>
      </c>
      <c r="D2096" s="57">
        <v>22025004143</v>
      </c>
      <c r="E2096" s="58" t="s">
        <v>1599</v>
      </c>
      <c r="F2096" s="60">
        <v>726</v>
      </c>
      <c r="G2096" s="58" t="s">
        <v>77</v>
      </c>
      <c r="H2096" s="58" t="s">
        <v>3613</v>
      </c>
      <c r="I2096" s="61" t="s">
        <v>2901</v>
      </c>
      <c r="J2096" s="58" t="s">
        <v>356</v>
      </c>
      <c r="K2096" s="58" t="s">
        <v>356</v>
      </c>
      <c r="L2096" s="58" t="s">
        <v>367</v>
      </c>
      <c r="M2096" s="58" t="s">
        <v>458</v>
      </c>
      <c r="N2096" s="58" t="s">
        <v>429</v>
      </c>
      <c r="O2096" s="64" t="s">
        <v>2990</v>
      </c>
      <c r="P2096" s="64" t="s">
        <v>2902</v>
      </c>
      <c r="Q2096" s="45" t="s">
        <v>922</v>
      </c>
      <c r="R2096" s="32" t="s">
        <v>254</v>
      </c>
      <c r="S2096" s="45" t="s">
        <v>291</v>
      </c>
      <c r="T2096" s="42" t="str">
        <f>VLOOKUP(Tabla1[[#This Row],[AREA]],Hoja1!A:B,2,FALSE)</f>
        <v>11. Salud pública y seguridad ciudadana</v>
      </c>
      <c r="U2096" s="45" t="s">
        <v>144</v>
      </c>
      <c r="V2096" s="42" t="str">
        <f>VLOOKUP(Tabla1[[#This Row],[PROGRAMA]],Hoja1!A:B,2,FALSE)</f>
        <v>1631. Limpieza viaria</v>
      </c>
      <c r="W2096" s="45" t="s">
        <v>238</v>
      </c>
      <c r="X2096" s="45" t="s">
        <v>3118</v>
      </c>
    </row>
    <row r="2097" spans="1:24" x14ac:dyDescent="0.25">
      <c r="A2097" s="57">
        <v>220250017633</v>
      </c>
      <c r="B2097" s="58" t="s">
        <v>526</v>
      </c>
      <c r="C2097" s="59">
        <v>45796</v>
      </c>
      <c r="D2097" s="57">
        <v>22025001122</v>
      </c>
      <c r="E2097" s="58" t="s">
        <v>1237</v>
      </c>
      <c r="F2097" s="60">
        <v>724.86</v>
      </c>
      <c r="G2097" s="58" t="s">
        <v>595</v>
      </c>
      <c r="H2097" s="58" t="s">
        <v>3614</v>
      </c>
      <c r="I2097" s="61" t="s">
        <v>2907</v>
      </c>
      <c r="J2097" s="58" t="s">
        <v>356</v>
      </c>
      <c r="K2097" s="58" t="s">
        <v>356</v>
      </c>
      <c r="L2097" s="58" t="s">
        <v>357</v>
      </c>
      <c r="M2097" s="58" t="s">
        <v>354</v>
      </c>
      <c r="N2097" s="58" t="s">
        <v>355</v>
      </c>
      <c r="O2097" s="64" t="s">
        <v>2942</v>
      </c>
      <c r="P2097" s="64" t="s">
        <v>2902</v>
      </c>
      <c r="Q2097" s="45" t="s">
        <v>922</v>
      </c>
      <c r="R2097" s="32" t="s">
        <v>254</v>
      </c>
      <c r="S2097" s="45" t="s">
        <v>291</v>
      </c>
      <c r="T2097" s="42" t="str">
        <f>VLOOKUP(Tabla1[[#This Row],[AREA]],Hoja1!A:B,2,FALSE)</f>
        <v>11. Salud pública y seguridad ciudadana</v>
      </c>
      <c r="U2097" s="45" t="s">
        <v>141</v>
      </c>
      <c r="V2097" s="42" t="str">
        <f>VLOOKUP(Tabla1[[#This Row],[PROGRAMA]],Hoja1!A:B,2,FALSE)</f>
        <v>1621. Recogida de residuos</v>
      </c>
      <c r="W2097" s="45" t="s">
        <v>236</v>
      </c>
      <c r="X2097" s="45" t="s">
        <v>3180</v>
      </c>
    </row>
    <row r="2098" spans="1:24" x14ac:dyDescent="0.25">
      <c r="A2098" s="57">
        <v>220250020346</v>
      </c>
      <c r="B2098" s="58" t="s">
        <v>526</v>
      </c>
      <c r="C2098" s="59">
        <v>45806</v>
      </c>
      <c r="D2098" s="57">
        <v>22025001602</v>
      </c>
      <c r="E2098" s="58" t="s">
        <v>1735</v>
      </c>
      <c r="F2098" s="60">
        <v>720</v>
      </c>
      <c r="G2098" s="58" t="s">
        <v>608</v>
      </c>
      <c r="H2098" s="58" t="s">
        <v>3615</v>
      </c>
      <c r="I2098" s="61" t="s">
        <v>2907</v>
      </c>
      <c r="J2098" s="58" t="s">
        <v>356</v>
      </c>
      <c r="K2098" s="58" t="s">
        <v>356</v>
      </c>
      <c r="L2098" s="58" t="s">
        <v>367</v>
      </c>
      <c r="M2098" s="58" t="s">
        <v>354</v>
      </c>
      <c r="N2098" s="58" t="s">
        <v>355</v>
      </c>
      <c r="O2098" s="64" t="s">
        <v>2942</v>
      </c>
      <c r="P2098" s="64" t="s">
        <v>2902</v>
      </c>
      <c r="Q2098" s="45" t="s">
        <v>926</v>
      </c>
      <c r="R2098" s="32" t="s">
        <v>255</v>
      </c>
      <c r="S2098" s="45" t="s">
        <v>95</v>
      </c>
      <c r="T2098" s="42" t="str">
        <f>VLOOKUP(Tabla1[[#This Row],[AREA]],Hoja1!A:B,2,FALSE)</f>
        <v>07. Medio ambiente</v>
      </c>
      <c r="U2098" s="45" t="s">
        <v>149</v>
      </c>
      <c r="V2098" s="42" t="str">
        <f>VLOOKUP(Tabla1[[#This Row],[PROGRAMA]],Hoja1!A:B,2,FALSE)</f>
        <v>1711. Parques y jardines</v>
      </c>
      <c r="W2098" s="45" t="s">
        <v>244</v>
      </c>
      <c r="X2098" s="45" t="s">
        <v>2903</v>
      </c>
    </row>
    <row r="2099" spans="1:24" x14ac:dyDescent="0.25">
      <c r="A2099" s="57">
        <v>220220039780</v>
      </c>
      <c r="B2099" s="58" t="s">
        <v>349</v>
      </c>
      <c r="C2099" s="59">
        <v>45756</v>
      </c>
      <c r="D2099" s="57">
        <v>22022001814</v>
      </c>
      <c r="E2099" s="58" t="s">
        <v>2957</v>
      </c>
      <c r="F2099" s="60">
        <v>715.34</v>
      </c>
      <c r="G2099" s="58" t="s">
        <v>340</v>
      </c>
      <c r="H2099" s="58" t="s">
        <v>3616</v>
      </c>
      <c r="I2099" s="61" t="s">
        <v>2901</v>
      </c>
      <c r="J2099" s="58" t="s">
        <v>452</v>
      </c>
      <c r="K2099" s="58" t="s">
        <v>452</v>
      </c>
      <c r="L2099" s="58" t="s">
        <v>357</v>
      </c>
      <c r="M2099" s="58" t="s">
        <v>354</v>
      </c>
      <c r="N2099" s="58" t="s">
        <v>355</v>
      </c>
      <c r="O2099" s="64" t="s">
        <v>2942</v>
      </c>
      <c r="P2099" s="64" t="s">
        <v>2902</v>
      </c>
      <c r="Q2099" s="45" t="s">
        <v>926</v>
      </c>
      <c r="R2099" s="32" t="s">
        <v>255</v>
      </c>
      <c r="S2099" s="45" t="s">
        <v>91</v>
      </c>
      <c r="T2099" s="42" t="str">
        <f>VLOOKUP(Tabla1[[#This Row],[AREA]],Hoja1!A:B,2,FALSE)</f>
        <v>02. Urbanismo y vivienda</v>
      </c>
      <c r="U2099" s="45" t="s">
        <v>138</v>
      </c>
      <c r="V2099" s="42" t="str">
        <f>VLOOKUP(Tabla1[[#This Row],[PROGRAMA]],Hoja1!A:B,2,FALSE)</f>
        <v>1511. Planficación y gestión del urbanismo</v>
      </c>
      <c r="W2099" s="45" t="s">
        <v>242</v>
      </c>
      <c r="X2099" s="45" t="s">
        <v>2923</v>
      </c>
    </row>
    <row r="2100" spans="1:24" x14ac:dyDescent="0.25">
      <c r="A2100" s="57">
        <v>220250018471</v>
      </c>
      <c r="B2100" s="58" t="s">
        <v>495</v>
      </c>
      <c r="C2100" s="59">
        <v>45800</v>
      </c>
      <c r="D2100" s="57">
        <v>22025002782</v>
      </c>
      <c r="E2100" s="58" t="s">
        <v>1571</v>
      </c>
      <c r="F2100" s="60">
        <v>174.24</v>
      </c>
      <c r="G2100" s="58" t="s">
        <v>544</v>
      </c>
      <c r="H2100" s="58" t="s">
        <v>3617</v>
      </c>
      <c r="I2100" s="61" t="s">
        <v>2981</v>
      </c>
      <c r="J2100" s="58" t="s">
        <v>545</v>
      </c>
      <c r="K2100" s="58" t="s">
        <v>356</v>
      </c>
      <c r="L2100" s="58" t="s">
        <v>357</v>
      </c>
      <c r="M2100" s="58" t="s">
        <v>458</v>
      </c>
      <c r="N2100" s="58" t="s">
        <v>429</v>
      </c>
      <c r="O2100" s="64" t="s">
        <v>2990</v>
      </c>
      <c r="P2100" s="64" t="s">
        <v>2902</v>
      </c>
      <c r="Q2100" s="45" t="s">
        <v>922</v>
      </c>
      <c r="R2100" s="32" t="s">
        <v>254</v>
      </c>
      <c r="S2100" s="45" t="s">
        <v>93</v>
      </c>
      <c r="T2100" s="42" t="str">
        <f>VLOOKUP(Tabla1[[#This Row],[AREA]],Hoja1!A:B,2,FALSE)</f>
        <v>04. Hacienda, personal y modernización administrativa</v>
      </c>
      <c r="U2100" s="45" t="s">
        <v>166</v>
      </c>
      <c r="V2100" s="42" t="str">
        <f>VLOOKUP(Tabla1[[#This Row],[PROGRAMA]],Hoja1!A:B,2,FALSE)</f>
        <v>3121. Prevención y salud laboral</v>
      </c>
      <c r="W2100" s="45" t="s">
        <v>238</v>
      </c>
      <c r="X2100" s="45" t="s">
        <v>2926</v>
      </c>
    </row>
    <row r="2101" spans="1:24" x14ac:dyDescent="0.25">
      <c r="A2101" s="57">
        <v>220250018078</v>
      </c>
      <c r="B2101" s="58" t="s">
        <v>349</v>
      </c>
      <c r="C2101" s="59">
        <v>45798</v>
      </c>
      <c r="D2101" s="57">
        <v>22025003745</v>
      </c>
      <c r="E2101" s="58" t="s">
        <v>3618</v>
      </c>
      <c r="F2101" s="60">
        <v>700</v>
      </c>
      <c r="G2101" s="58" t="s">
        <v>3619</v>
      </c>
      <c r="H2101" s="58" t="s">
        <v>3620</v>
      </c>
      <c r="I2101" s="61" t="s">
        <v>2901</v>
      </c>
      <c r="J2101" s="58" t="s">
        <v>372</v>
      </c>
      <c r="K2101" s="58" t="s">
        <v>372</v>
      </c>
      <c r="L2101" s="58" t="s">
        <v>357</v>
      </c>
      <c r="M2101" s="58" t="s">
        <v>458</v>
      </c>
      <c r="N2101" s="58" t="s">
        <v>429</v>
      </c>
      <c r="O2101" s="64" t="s">
        <v>2990</v>
      </c>
      <c r="P2101" s="64" t="s">
        <v>2902</v>
      </c>
      <c r="Q2101" s="45" t="s">
        <v>922</v>
      </c>
      <c r="R2101" s="32" t="s">
        <v>254</v>
      </c>
      <c r="S2101" s="45" t="s">
        <v>93</v>
      </c>
      <c r="T2101" s="42" t="str">
        <f>VLOOKUP(Tabla1[[#This Row],[AREA]],Hoja1!A:B,2,FALSE)</f>
        <v>04. Hacienda, personal y modernización administrativa</v>
      </c>
      <c r="U2101" s="45" t="s">
        <v>207</v>
      </c>
      <c r="V2101" s="42" t="str">
        <f>VLOOKUP(Tabla1[[#This Row],[PROGRAMA]],Hoja1!A:B,2,FALSE)</f>
        <v>9202. Gestión de recursos humanos</v>
      </c>
      <c r="W2101" s="45" t="s">
        <v>238</v>
      </c>
      <c r="X2101" s="45" t="s">
        <v>3621</v>
      </c>
    </row>
    <row r="2102" spans="1:24" x14ac:dyDescent="0.25">
      <c r="A2102" s="57">
        <v>220250017819</v>
      </c>
      <c r="B2102" s="58" t="s">
        <v>349</v>
      </c>
      <c r="C2102" s="59">
        <v>45797</v>
      </c>
      <c r="D2102" s="57">
        <v>22025003438</v>
      </c>
      <c r="E2102" s="58" t="s">
        <v>3622</v>
      </c>
      <c r="F2102" s="60">
        <v>700</v>
      </c>
      <c r="G2102" s="58" t="s">
        <v>3623</v>
      </c>
      <c r="H2102" s="58" t="s">
        <v>3624</v>
      </c>
      <c r="I2102" s="61" t="s">
        <v>2901</v>
      </c>
      <c r="J2102" s="58" t="s">
        <v>356</v>
      </c>
      <c r="K2102" s="58" t="s">
        <v>356</v>
      </c>
      <c r="L2102" s="58" t="s">
        <v>367</v>
      </c>
      <c r="M2102" s="58" t="s">
        <v>458</v>
      </c>
      <c r="N2102" s="58" t="s">
        <v>429</v>
      </c>
      <c r="O2102" s="64" t="s">
        <v>2990</v>
      </c>
      <c r="P2102" s="64" t="s">
        <v>2902</v>
      </c>
      <c r="Q2102" s="45" t="s">
        <v>922</v>
      </c>
      <c r="R2102" s="32" t="s">
        <v>254</v>
      </c>
      <c r="S2102" s="45" t="s">
        <v>98</v>
      </c>
      <c r="T2102" s="42" t="str">
        <f>VLOOKUP(Tabla1[[#This Row],[AREA]],Hoja1!A:B,2,FALSE)</f>
        <v>10. Personas mayores, familia y servicios sociales</v>
      </c>
      <c r="U2102" s="45" t="s">
        <v>162</v>
      </c>
      <c r="V2102" s="42" t="str">
        <f>VLOOKUP(Tabla1[[#This Row],[PROGRAMA]],Hoja1!A:B,2,FALSE)</f>
        <v>2412. Formación para el empleo</v>
      </c>
      <c r="W2102" s="45" t="s">
        <v>238</v>
      </c>
      <c r="X2102" s="45" t="s">
        <v>3381</v>
      </c>
    </row>
    <row r="2103" spans="1:24" x14ac:dyDescent="0.25">
      <c r="A2103" s="57">
        <v>220250017704</v>
      </c>
      <c r="B2103" s="58" t="s">
        <v>526</v>
      </c>
      <c r="C2103" s="59">
        <v>45796</v>
      </c>
      <c r="D2103" s="57">
        <v>22025001123</v>
      </c>
      <c r="E2103" s="58" t="s">
        <v>1973</v>
      </c>
      <c r="F2103" s="60">
        <v>695.05</v>
      </c>
      <c r="G2103" s="58" t="s">
        <v>597</v>
      </c>
      <c r="H2103" s="58" t="s">
        <v>3625</v>
      </c>
      <c r="I2103" s="61" t="s">
        <v>2907</v>
      </c>
      <c r="J2103" s="58" t="s">
        <v>356</v>
      </c>
      <c r="K2103" s="58" t="s">
        <v>356</v>
      </c>
      <c r="L2103" s="58" t="s">
        <v>357</v>
      </c>
      <c r="M2103" s="58" t="s">
        <v>354</v>
      </c>
      <c r="N2103" s="58" t="s">
        <v>355</v>
      </c>
      <c r="O2103" s="64" t="s">
        <v>2942</v>
      </c>
      <c r="P2103" s="64" t="s">
        <v>2902</v>
      </c>
      <c r="Q2103" s="45" t="s">
        <v>922</v>
      </c>
      <c r="R2103" s="32" t="s">
        <v>254</v>
      </c>
      <c r="S2103" s="45" t="s">
        <v>291</v>
      </c>
      <c r="T2103" s="42" t="str">
        <f>VLOOKUP(Tabla1[[#This Row],[AREA]],Hoja1!A:B,2,FALSE)</f>
        <v>11. Salud pública y seguridad ciudadana</v>
      </c>
      <c r="U2103" s="45" t="s">
        <v>144</v>
      </c>
      <c r="V2103" s="42" t="str">
        <f>VLOOKUP(Tabla1[[#This Row],[PROGRAMA]],Hoja1!A:B,2,FALSE)</f>
        <v>1631. Limpieza viaria</v>
      </c>
      <c r="W2103" s="45" t="s">
        <v>236</v>
      </c>
      <c r="X2103" s="45" t="s">
        <v>3180</v>
      </c>
    </row>
    <row r="2104" spans="1:24" x14ac:dyDescent="0.25">
      <c r="A2104" s="57">
        <v>220250015761</v>
      </c>
      <c r="B2104" s="58" t="s">
        <v>526</v>
      </c>
      <c r="C2104" s="59">
        <v>45784</v>
      </c>
      <c r="D2104" s="57">
        <v>22025002420</v>
      </c>
      <c r="E2104" s="58" t="s">
        <v>2811</v>
      </c>
      <c r="F2104" s="60">
        <v>695</v>
      </c>
      <c r="G2104" s="58" t="s">
        <v>37</v>
      </c>
      <c r="H2104" s="58" t="s">
        <v>3626</v>
      </c>
      <c r="I2104" s="61" t="s">
        <v>2907</v>
      </c>
      <c r="J2104" s="58" t="s">
        <v>356</v>
      </c>
      <c r="K2104" s="58" t="s">
        <v>356</v>
      </c>
      <c r="L2104" s="58" t="s">
        <v>357</v>
      </c>
      <c r="M2104" s="58" t="s">
        <v>354</v>
      </c>
      <c r="N2104" s="58" t="s">
        <v>355</v>
      </c>
      <c r="O2104" s="64" t="s">
        <v>305</v>
      </c>
      <c r="P2104" s="64" t="s">
        <v>2902</v>
      </c>
      <c r="Q2104" s="45" t="s">
        <v>922</v>
      </c>
      <c r="R2104" s="32" t="s">
        <v>254</v>
      </c>
      <c r="S2104" s="45" t="s">
        <v>94</v>
      </c>
      <c r="T2104" s="42" t="str">
        <f>VLOOKUP(Tabla1[[#This Row],[AREA]],Hoja1!A:B,2,FALSE)</f>
        <v>06. Educación y cultura</v>
      </c>
      <c r="U2104" s="45" t="s">
        <v>172</v>
      </c>
      <c r="V2104" s="42" t="str">
        <f>VLOOKUP(Tabla1[[#This Row],[PROGRAMA]],Hoja1!A:B,2,FALSE)</f>
        <v>3261. Servicios complementarios de educación</v>
      </c>
      <c r="W2104" s="45" t="s">
        <v>236</v>
      </c>
      <c r="X2104" s="45" t="s">
        <v>2945</v>
      </c>
    </row>
    <row r="2105" spans="1:24" x14ac:dyDescent="0.25">
      <c r="A2105" s="57">
        <v>220250013812</v>
      </c>
      <c r="B2105" s="58" t="s">
        <v>526</v>
      </c>
      <c r="C2105" s="59">
        <v>45772</v>
      </c>
      <c r="D2105" s="57">
        <v>22025002820</v>
      </c>
      <c r="E2105" s="58" t="s">
        <v>3306</v>
      </c>
      <c r="F2105" s="60">
        <v>681.9</v>
      </c>
      <c r="G2105" s="58" t="s">
        <v>524</v>
      </c>
      <c r="H2105" s="58" t="s">
        <v>3627</v>
      </c>
      <c r="I2105" s="61" t="s">
        <v>2907</v>
      </c>
      <c r="J2105" s="58" t="s">
        <v>427</v>
      </c>
      <c r="K2105" s="58" t="s">
        <v>427</v>
      </c>
      <c r="L2105" s="58" t="s">
        <v>367</v>
      </c>
      <c r="M2105" s="58" t="s">
        <v>354</v>
      </c>
      <c r="N2105" s="58" t="s">
        <v>355</v>
      </c>
      <c r="O2105" s="64" t="s">
        <v>2942</v>
      </c>
      <c r="P2105" s="64" t="s">
        <v>2902</v>
      </c>
      <c r="Q2105" s="45" t="s">
        <v>922</v>
      </c>
      <c r="R2105" s="32" t="s">
        <v>254</v>
      </c>
      <c r="S2105" s="45" t="s">
        <v>96</v>
      </c>
      <c r="T2105" s="42" t="str">
        <f>VLOOKUP(Tabla1[[#This Row],[AREA]],Hoja1!A:B,2,FALSE)</f>
        <v>08. Tráfico y movilidad</v>
      </c>
      <c r="U2105" s="45" t="s">
        <v>146</v>
      </c>
      <c r="V2105" s="42" t="str">
        <f>VLOOKUP(Tabla1[[#This Row],[PROGRAMA]],Hoja1!A:B,2,FALSE)</f>
        <v>1651. Alumbrado público</v>
      </c>
      <c r="W2105" s="45" t="s">
        <v>238</v>
      </c>
      <c r="X2105" s="45" t="s">
        <v>3118</v>
      </c>
    </row>
    <row r="2106" spans="1:24" x14ac:dyDescent="0.25">
      <c r="A2106" s="57">
        <v>220250011258</v>
      </c>
      <c r="B2106" s="58" t="s">
        <v>526</v>
      </c>
      <c r="C2106" s="59">
        <v>45758</v>
      </c>
      <c r="D2106" s="57">
        <v>22025001124</v>
      </c>
      <c r="E2106" s="58" t="s">
        <v>1237</v>
      </c>
      <c r="F2106" s="60">
        <v>679.44</v>
      </c>
      <c r="G2106" s="58" t="s">
        <v>923</v>
      </c>
      <c r="H2106" s="58" t="s">
        <v>3628</v>
      </c>
      <c r="I2106" s="61" t="s">
        <v>2907</v>
      </c>
      <c r="J2106" s="58" t="s">
        <v>356</v>
      </c>
      <c r="K2106" s="58" t="s">
        <v>356</v>
      </c>
      <c r="L2106" s="58" t="s">
        <v>367</v>
      </c>
      <c r="M2106" s="58" t="s">
        <v>354</v>
      </c>
      <c r="N2106" s="58" t="s">
        <v>355</v>
      </c>
      <c r="O2106" s="64" t="s">
        <v>2942</v>
      </c>
      <c r="P2106" s="64" t="s">
        <v>2902</v>
      </c>
      <c r="Q2106" s="45" t="s">
        <v>922</v>
      </c>
      <c r="R2106" s="32" t="s">
        <v>254</v>
      </c>
      <c r="S2106" s="45" t="s">
        <v>291</v>
      </c>
      <c r="T2106" s="42" t="str">
        <f>VLOOKUP(Tabla1[[#This Row],[AREA]],Hoja1!A:B,2,FALSE)</f>
        <v>11. Salud pública y seguridad ciudadana</v>
      </c>
      <c r="U2106" s="45" t="s">
        <v>141</v>
      </c>
      <c r="V2106" s="42" t="str">
        <f>VLOOKUP(Tabla1[[#This Row],[PROGRAMA]],Hoja1!A:B,2,FALSE)</f>
        <v>1621. Recogida de residuos</v>
      </c>
      <c r="W2106" s="45" t="s">
        <v>236</v>
      </c>
      <c r="X2106" s="45" t="s">
        <v>3180</v>
      </c>
    </row>
    <row r="2107" spans="1:24" x14ac:dyDescent="0.25">
      <c r="A2107" s="57">
        <v>220250018446</v>
      </c>
      <c r="B2107" s="58" t="s">
        <v>349</v>
      </c>
      <c r="C2107" s="59">
        <v>45800</v>
      </c>
      <c r="D2107" s="57">
        <v>22025003554</v>
      </c>
      <c r="E2107" s="58" t="s">
        <v>1344</v>
      </c>
      <c r="F2107" s="60">
        <v>678.81</v>
      </c>
      <c r="G2107" s="58" t="s">
        <v>1143</v>
      </c>
      <c r="H2107" s="58" t="s">
        <v>3629</v>
      </c>
      <c r="I2107" s="61" t="s">
        <v>2901</v>
      </c>
      <c r="J2107" s="58" t="s">
        <v>545</v>
      </c>
      <c r="K2107" s="58" t="s">
        <v>356</v>
      </c>
      <c r="L2107" s="58" t="s">
        <v>367</v>
      </c>
      <c r="M2107" s="58" t="s">
        <v>458</v>
      </c>
      <c r="N2107" s="58" t="s">
        <v>429</v>
      </c>
      <c r="O2107" s="64" t="s">
        <v>2990</v>
      </c>
      <c r="P2107" s="64" t="s">
        <v>2902</v>
      </c>
      <c r="Q2107" s="45" t="s">
        <v>926</v>
      </c>
      <c r="R2107" s="32" t="s">
        <v>255</v>
      </c>
      <c r="S2107" s="45" t="s">
        <v>94</v>
      </c>
      <c r="T2107" s="42" t="str">
        <f>VLOOKUP(Tabla1[[#This Row],[AREA]],Hoja1!A:B,2,FALSE)</f>
        <v>06. Educación y cultura</v>
      </c>
      <c r="U2107" s="45" t="s">
        <v>170</v>
      </c>
      <c r="V2107" s="42" t="str">
        <f>VLOOKUP(Tabla1[[#This Row],[PROGRAMA]],Hoja1!A:B,2,FALSE)</f>
        <v>3232. Conservación y mantenimiento centros educación infantil y primaria</v>
      </c>
      <c r="W2107" s="45" t="s">
        <v>248</v>
      </c>
      <c r="X2107" s="45" t="s">
        <v>2991</v>
      </c>
    </row>
    <row r="2108" spans="1:24" x14ac:dyDescent="0.25">
      <c r="A2108" s="57">
        <v>220250018463</v>
      </c>
      <c r="B2108" s="58" t="s">
        <v>349</v>
      </c>
      <c r="C2108" s="59">
        <v>45800</v>
      </c>
      <c r="D2108" s="57">
        <v>22025003579</v>
      </c>
      <c r="E2108" s="58" t="s">
        <v>3630</v>
      </c>
      <c r="F2108" s="60">
        <v>676.36</v>
      </c>
      <c r="G2108" s="58" t="s">
        <v>271</v>
      </c>
      <c r="H2108" s="58" t="s">
        <v>3631</v>
      </c>
      <c r="I2108" s="61" t="s">
        <v>2901</v>
      </c>
      <c r="J2108" s="58" t="s">
        <v>356</v>
      </c>
      <c r="K2108" s="58" t="s">
        <v>356</v>
      </c>
      <c r="L2108" s="58" t="s">
        <v>367</v>
      </c>
      <c r="M2108" s="58" t="s">
        <v>458</v>
      </c>
      <c r="N2108" s="58" t="s">
        <v>429</v>
      </c>
      <c r="O2108" s="64" t="s">
        <v>2990</v>
      </c>
      <c r="P2108" s="64" t="s">
        <v>2902</v>
      </c>
      <c r="Q2108" s="45" t="s">
        <v>922</v>
      </c>
      <c r="R2108" s="32" t="s">
        <v>254</v>
      </c>
      <c r="S2108" s="45" t="s">
        <v>89</v>
      </c>
      <c r="T2108" s="42" t="str">
        <f>VLOOKUP(Tabla1[[#This Row],[AREA]],Hoja1!A:B,2,FALSE)</f>
        <v>01. Alcaldía</v>
      </c>
      <c r="U2108" s="45" t="s">
        <v>294</v>
      </c>
      <c r="V2108" s="42" t="str">
        <f>VLOOKUP(Tabla1[[#This Row],[PROGRAMA]],Hoja1!A:B,2,FALSE)</f>
        <v>4331. Desarrollo empresarial</v>
      </c>
      <c r="W2108" s="45" t="s">
        <v>234</v>
      </c>
      <c r="X2108" s="45" t="s">
        <v>3632</v>
      </c>
    </row>
    <row r="2109" spans="1:24" x14ac:dyDescent="0.25">
      <c r="A2109" s="57">
        <v>220250015758</v>
      </c>
      <c r="B2109" s="58" t="s">
        <v>349</v>
      </c>
      <c r="C2109" s="59">
        <v>45784</v>
      </c>
      <c r="D2109" s="57">
        <v>22025003646</v>
      </c>
      <c r="E2109" s="58" t="s">
        <v>1235</v>
      </c>
      <c r="F2109" s="60">
        <v>674.13</v>
      </c>
      <c r="G2109" s="58" t="s">
        <v>3633</v>
      </c>
      <c r="H2109" s="58" t="s">
        <v>3634</v>
      </c>
      <c r="I2109" s="61" t="s">
        <v>2901</v>
      </c>
      <c r="J2109" s="58" t="s">
        <v>427</v>
      </c>
      <c r="K2109" s="58" t="s">
        <v>427</v>
      </c>
      <c r="L2109" s="58" t="s">
        <v>367</v>
      </c>
      <c r="M2109" s="58" t="s">
        <v>458</v>
      </c>
      <c r="N2109" s="58" t="s">
        <v>429</v>
      </c>
      <c r="O2109" s="64" t="s">
        <v>2990</v>
      </c>
      <c r="P2109" s="64" t="s">
        <v>2902</v>
      </c>
      <c r="Q2109" s="45" t="s">
        <v>922</v>
      </c>
      <c r="R2109" s="32" t="s">
        <v>254</v>
      </c>
      <c r="S2109" s="45" t="s">
        <v>94</v>
      </c>
      <c r="T2109" s="42" t="str">
        <f>VLOOKUP(Tabla1[[#This Row],[AREA]],Hoja1!A:B,2,FALSE)</f>
        <v>06. Educación y cultura</v>
      </c>
      <c r="U2109" s="45" t="s">
        <v>176</v>
      </c>
      <c r="V2109" s="42" t="str">
        <f>VLOOKUP(Tabla1[[#This Row],[PROGRAMA]],Hoja1!A:B,2,FALSE)</f>
        <v>3321. Bibliotecas públicas</v>
      </c>
      <c r="W2109" s="45" t="s">
        <v>238</v>
      </c>
      <c r="X2109" s="45" t="s">
        <v>3120</v>
      </c>
    </row>
    <row r="2110" spans="1:24" x14ac:dyDescent="0.25">
      <c r="A2110" s="57">
        <v>220250011471</v>
      </c>
      <c r="B2110" s="58" t="s">
        <v>526</v>
      </c>
      <c r="C2110" s="59">
        <v>45758</v>
      </c>
      <c r="D2110" s="57">
        <v>22025002419</v>
      </c>
      <c r="E2110" s="58" t="s">
        <v>1355</v>
      </c>
      <c r="F2110" s="60">
        <v>671.4</v>
      </c>
      <c r="G2110" s="58" t="s">
        <v>47</v>
      </c>
      <c r="H2110" s="58" t="s">
        <v>3635</v>
      </c>
      <c r="I2110" s="61" t="s">
        <v>2907</v>
      </c>
      <c r="J2110" s="58" t="s">
        <v>356</v>
      </c>
      <c r="K2110" s="58" t="s">
        <v>356</v>
      </c>
      <c r="L2110" s="58" t="s">
        <v>357</v>
      </c>
      <c r="M2110" s="58" t="s">
        <v>354</v>
      </c>
      <c r="N2110" s="58" t="s">
        <v>355</v>
      </c>
      <c r="O2110" s="64" t="s">
        <v>305</v>
      </c>
      <c r="P2110" s="64" t="s">
        <v>2902</v>
      </c>
      <c r="Q2110" s="45" t="s">
        <v>922</v>
      </c>
      <c r="R2110" s="32" t="s">
        <v>254</v>
      </c>
      <c r="S2110" s="45" t="s">
        <v>98</v>
      </c>
      <c r="T2110" s="42" t="str">
        <f>VLOOKUP(Tabla1[[#This Row],[AREA]],Hoja1!A:B,2,FALSE)</f>
        <v>10. Personas mayores, familia y servicios sociales</v>
      </c>
      <c r="U2110" s="45" t="s">
        <v>155</v>
      </c>
      <c r="V2110" s="42" t="str">
        <f>VLOOKUP(Tabla1[[#This Row],[PROGRAMA]],Hoja1!A:B,2,FALSE)</f>
        <v>2312. Iniciativas sociales</v>
      </c>
      <c r="W2110" s="45" t="s">
        <v>236</v>
      </c>
      <c r="X2110" s="45" t="s">
        <v>2945</v>
      </c>
    </row>
    <row r="2111" spans="1:24" x14ac:dyDescent="0.25">
      <c r="A2111" s="57">
        <v>220250020385</v>
      </c>
      <c r="B2111" s="58" t="s">
        <v>526</v>
      </c>
      <c r="C2111" s="59">
        <v>45806</v>
      </c>
      <c r="D2111" s="57">
        <v>22025001213</v>
      </c>
      <c r="E2111" s="58" t="s">
        <v>1495</v>
      </c>
      <c r="F2111" s="60">
        <v>669.25</v>
      </c>
      <c r="G2111" s="58" t="s">
        <v>573</v>
      </c>
      <c r="H2111" s="58" t="s">
        <v>1806</v>
      </c>
      <c r="I2111" s="61" t="s">
        <v>2907</v>
      </c>
      <c r="J2111" s="58" t="s">
        <v>356</v>
      </c>
      <c r="K2111" s="58" t="s">
        <v>356</v>
      </c>
      <c r="L2111" s="58" t="s">
        <v>367</v>
      </c>
      <c r="M2111" s="58" t="s">
        <v>354</v>
      </c>
      <c r="N2111" s="58" t="s">
        <v>355</v>
      </c>
      <c r="O2111" s="64" t="s">
        <v>2942</v>
      </c>
      <c r="P2111" s="64" t="s">
        <v>2902</v>
      </c>
      <c r="Q2111" s="45" t="s">
        <v>922</v>
      </c>
      <c r="R2111" s="32" t="s">
        <v>254</v>
      </c>
      <c r="S2111" s="45" t="s">
        <v>92</v>
      </c>
      <c r="T2111" s="42" t="str">
        <f>VLOOKUP(Tabla1[[#This Row],[AREA]],Hoja1!A:B,2,FALSE)</f>
        <v>03. Participación ciudadana y deportes</v>
      </c>
      <c r="U2111" s="45" t="s">
        <v>215</v>
      </c>
      <c r="V2111" s="42" t="str">
        <f>VLOOKUP(Tabla1[[#This Row],[PROGRAMA]],Hoja1!A:B,2,FALSE)</f>
        <v>9241. Participación ciudadana</v>
      </c>
      <c r="W2111" s="45" t="s">
        <v>236</v>
      </c>
      <c r="X2111" s="45" t="s">
        <v>2945</v>
      </c>
    </row>
    <row r="2112" spans="1:24" x14ac:dyDescent="0.25">
      <c r="A2112" s="57">
        <v>220250010476</v>
      </c>
      <c r="B2112" s="58" t="s">
        <v>349</v>
      </c>
      <c r="C2112" s="59">
        <v>45756</v>
      </c>
      <c r="D2112" s="57">
        <v>22025002883</v>
      </c>
      <c r="E2112" s="58" t="s">
        <v>1215</v>
      </c>
      <c r="F2112" s="60">
        <v>665.5</v>
      </c>
      <c r="G2112" s="58" t="s">
        <v>3636</v>
      </c>
      <c r="H2112" s="58" t="s">
        <v>3637</v>
      </c>
      <c r="I2112" s="61" t="s">
        <v>2901</v>
      </c>
      <c r="J2112" s="58" t="s">
        <v>356</v>
      </c>
      <c r="K2112" s="58" t="s">
        <v>356</v>
      </c>
      <c r="L2112" s="58" t="s">
        <v>357</v>
      </c>
      <c r="M2112" s="58" t="s">
        <v>458</v>
      </c>
      <c r="N2112" s="58" t="s">
        <v>429</v>
      </c>
      <c r="O2112" s="64" t="s">
        <v>2990</v>
      </c>
      <c r="P2112" s="64" t="s">
        <v>2902</v>
      </c>
      <c r="Q2112" s="45" t="s">
        <v>922</v>
      </c>
      <c r="R2112" s="32" t="s">
        <v>254</v>
      </c>
      <c r="S2112" s="45" t="s">
        <v>98</v>
      </c>
      <c r="T2112" s="42" t="str">
        <f>VLOOKUP(Tabla1[[#This Row],[AREA]],Hoja1!A:B,2,FALSE)</f>
        <v>10. Personas mayores, familia y servicios sociales</v>
      </c>
      <c r="U2112" s="45" t="s">
        <v>159</v>
      </c>
      <c r="V2112" s="42" t="str">
        <f>VLOOKUP(Tabla1[[#This Row],[PROGRAMA]],Hoja1!A:B,2,FALSE)</f>
        <v>2315. Políticas de Igualdad e infancia</v>
      </c>
      <c r="W2112" s="45" t="s">
        <v>238</v>
      </c>
      <c r="X2112" s="45" t="s">
        <v>3045</v>
      </c>
    </row>
    <row r="2113" spans="1:24" x14ac:dyDescent="0.25">
      <c r="A2113" s="57">
        <v>220250015164</v>
      </c>
      <c r="B2113" s="58" t="s">
        <v>349</v>
      </c>
      <c r="C2113" s="59">
        <v>45782</v>
      </c>
      <c r="D2113" s="57">
        <v>22025003374</v>
      </c>
      <c r="E2113" s="58" t="s">
        <v>1373</v>
      </c>
      <c r="F2113" s="60">
        <v>663.08</v>
      </c>
      <c r="G2113" s="58" t="s">
        <v>1067</v>
      </c>
      <c r="H2113" s="58" t="s">
        <v>3638</v>
      </c>
      <c r="I2113" s="61" t="s">
        <v>2901</v>
      </c>
      <c r="J2113" s="58" t="s">
        <v>468</v>
      </c>
      <c r="K2113" s="58" t="s">
        <v>468</v>
      </c>
      <c r="L2113" s="58" t="s">
        <v>367</v>
      </c>
      <c r="M2113" s="58" t="s">
        <v>458</v>
      </c>
      <c r="N2113" s="58" t="s">
        <v>429</v>
      </c>
      <c r="O2113" s="64" t="s">
        <v>2990</v>
      </c>
      <c r="P2113" s="64" t="s">
        <v>2902</v>
      </c>
      <c r="Q2113" s="45" t="s">
        <v>922</v>
      </c>
      <c r="R2113" s="32" t="s">
        <v>254</v>
      </c>
      <c r="S2113" s="45" t="s">
        <v>291</v>
      </c>
      <c r="T2113" s="42" t="str">
        <f>VLOOKUP(Tabla1[[#This Row],[AREA]],Hoja1!A:B,2,FALSE)</f>
        <v>11. Salud pública y seguridad ciudadana</v>
      </c>
      <c r="U2113" s="45" t="s">
        <v>129</v>
      </c>
      <c r="V2113" s="42" t="str">
        <f>VLOOKUP(Tabla1[[#This Row],[PROGRAMA]],Hoja1!A:B,2,FALSE)</f>
        <v>1321. Policía municipal</v>
      </c>
      <c r="W2113" s="45" t="s">
        <v>238</v>
      </c>
      <c r="X2113" s="45" t="s">
        <v>3118</v>
      </c>
    </row>
    <row r="2114" spans="1:24" x14ac:dyDescent="0.25">
      <c r="A2114" s="57">
        <v>220250011280</v>
      </c>
      <c r="B2114" s="58" t="s">
        <v>526</v>
      </c>
      <c r="C2114" s="59">
        <v>45758</v>
      </c>
      <c r="D2114" s="57">
        <v>22025001122</v>
      </c>
      <c r="E2114" s="58" t="s">
        <v>1237</v>
      </c>
      <c r="F2114" s="60">
        <v>662.33</v>
      </c>
      <c r="G2114" s="58" t="s">
        <v>565</v>
      </c>
      <c r="H2114" s="58" t="s">
        <v>3639</v>
      </c>
      <c r="I2114" s="61" t="s">
        <v>2907</v>
      </c>
      <c r="J2114" s="58" t="s">
        <v>356</v>
      </c>
      <c r="K2114" s="58" t="s">
        <v>356</v>
      </c>
      <c r="L2114" s="58" t="s">
        <v>357</v>
      </c>
      <c r="M2114" s="58" t="s">
        <v>354</v>
      </c>
      <c r="N2114" s="58" t="s">
        <v>355</v>
      </c>
      <c r="O2114" s="64" t="s">
        <v>2942</v>
      </c>
      <c r="P2114" s="64" t="s">
        <v>2902</v>
      </c>
      <c r="Q2114" s="45" t="s">
        <v>922</v>
      </c>
      <c r="R2114" s="32" t="s">
        <v>254</v>
      </c>
      <c r="S2114" s="45" t="s">
        <v>291</v>
      </c>
      <c r="T2114" s="42" t="str">
        <f>VLOOKUP(Tabla1[[#This Row],[AREA]],Hoja1!A:B,2,FALSE)</f>
        <v>11. Salud pública y seguridad ciudadana</v>
      </c>
      <c r="U2114" s="45" t="s">
        <v>141</v>
      </c>
      <c r="V2114" s="42" t="str">
        <f>VLOOKUP(Tabla1[[#This Row],[PROGRAMA]],Hoja1!A:B,2,FALSE)</f>
        <v>1621. Recogida de residuos</v>
      </c>
      <c r="W2114" s="45" t="s">
        <v>236</v>
      </c>
      <c r="X2114" s="45" t="s">
        <v>3180</v>
      </c>
    </row>
    <row r="2115" spans="1:24" x14ac:dyDescent="0.25">
      <c r="A2115" s="57">
        <v>220250019416</v>
      </c>
      <c r="B2115" s="58" t="s">
        <v>349</v>
      </c>
      <c r="C2115" s="59">
        <v>45803</v>
      </c>
      <c r="D2115" s="57">
        <v>22025004003</v>
      </c>
      <c r="E2115" s="58" t="s">
        <v>2056</v>
      </c>
      <c r="F2115" s="60">
        <v>660</v>
      </c>
      <c r="G2115" s="58" t="s">
        <v>3640</v>
      </c>
      <c r="H2115" s="58" t="s">
        <v>3641</v>
      </c>
      <c r="I2115" s="61" t="s">
        <v>2901</v>
      </c>
      <c r="J2115" s="58" t="s">
        <v>356</v>
      </c>
      <c r="K2115" s="58" t="s">
        <v>356</v>
      </c>
      <c r="L2115" s="58" t="s">
        <v>357</v>
      </c>
      <c r="M2115" s="58" t="s">
        <v>458</v>
      </c>
      <c r="N2115" s="58" t="s">
        <v>429</v>
      </c>
      <c r="O2115" s="64" t="s">
        <v>2990</v>
      </c>
      <c r="P2115" s="64" t="s">
        <v>2902</v>
      </c>
      <c r="Q2115" s="45" t="s">
        <v>922</v>
      </c>
      <c r="R2115" s="32" t="s">
        <v>254</v>
      </c>
      <c r="S2115" s="45" t="s">
        <v>98</v>
      </c>
      <c r="T2115" s="42" t="str">
        <f>VLOOKUP(Tabla1[[#This Row],[AREA]],Hoja1!A:B,2,FALSE)</f>
        <v>10. Personas mayores, familia y servicios sociales</v>
      </c>
      <c r="U2115" s="45" t="s">
        <v>155</v>
      </c>
      <c r="V2115" s="42" t="str">
        <f>VLOOKUP(Tabla1[[#This Row],[PROGRAMA]],Hoja1!A:B,2,FALSE)</f>
        <v>2312. Iniciativas sociales</v>
      </c>
      <c r="W2115" s="45" t="s">
        <v>238</v>
      </c>
      <c r="X2115" s="45" t="s">
        <v>3560</v>
      </c>
    </row>
    <row r="2116" spans="1:24" x14ac:dyDescent="0.25">
      <c r="A2116" s="57">
        <v>220250017341</v>
      </c>
      <c r="B2116" s="58" t="s">
        <v>526</v>
      </c>
      <c r="C2116" s="59">
        <v>45793</v>
      </c>
      <c r="D2116" s="57">
        <v>22025001274</v>
      </c>
      <c r="E2116" s="58" t="s">
        <v>1612</v>
      </c>
      <c r="F2116" s="60">
        <v>659.96</v>
      </c>
      <c r="G2116" s="58" t="s">
        <v>573</v>
      </c>
      <c r="H2116" s="58" t="s">
        <v>3642</v>
      </c>
      <c r="I2116" s="61" t="s">
        <v>2907</v>
      </c>
      <c r="J2116" s="58" t="s">
        <v>356</v>
      </c>
      <c r="K2116" s="58" t="s">
        <v>356</v>
      </c>
      <c r="L2116" s="58" t="s">
        <v>357</v>
      </c>
      <c r="M2116" s="58" t="s">
        <v>354</v>
      </c>
      <c r="N2116" s="58" t="s">
        <v>355</v>
      </c>
      <c r="O2116" s="64" t="s">
        <v>2942</v>
      </c>
      <c r="P2116" s="64" t="s">
        <v>2902</v>
      </c>
      <c r="Q2116" s="45" t="s">
        <v>922</v>
      </c>
      <c r="R2116" s="32" t="s">
        <v>254</v>
      </c>
      <c r="S2116" s="45" t="s">
        <v>95</v>
      </c>
      <c r="T2116" s="42" t="str">
        <f>VLOOKUP(Tabla1[[#This Row],[AREA]],Hoja1!A:B,2,FALSE)</f>
        <v>07. Medio ambiente</v>
      </c>
      <c r="U2116" s="45" t="s">
        <v>149</v>
      </c>
      <c r="V2116" s="42" t="str">
        <f>VLOOKUP(Tabla1[[#This Row],[PROGRAMA]],Hoja1!A:B,2,FALSE)</f>
        <v>1711. Parques y jardines</v>
      </c>
      <c r="W2116" s="45" t="s">
        <v>236</v>
      </c>
      <c r="X2116" s="45" t="s">
        <v>2945</v>
      </c>
    </row>
    <row r="2117" spans="1:24" x14ac:dyDescent="0.25">
      <c r="A2117" s="57">
        <v>220250018064</v>
      </c>
      <c r="B2117" s="58" t="s">
        <v>349</v>
      </c>
      <c r="C2117" s="59">
        <v>45798</v>
      </c>
      <c r="D2117" s="57">
        <v>22025003683</v>
      </c>
      <c r="E2117" s="58" t="s">
        <v>1709</v>
      </c>
      <c r="F2117" s="60">
        <v>658.84</v>
      </c>
      <c r="G2117" s="58" t="s">
        <v>71</v>
      </c>
      <c r="H2117" s="58" t="s">
        <v>3643</v>
      </c>
      <c r="I2117" s="61" t="s">
        <v>2901</v>
      </c>
      <c r="J2117" s="58" t="s">
        <v>352</v>
      </c>
      <c r="K2117" s="58" t="s">
        <v>352</v>
      </c>
      <c r="L2117" s="58" t="s">
        <v>367</v>
      </c>
      <c r="M2117" s="58" t="s">
        <v>458</v>
      </c>
      <c r="N2117" s="58" t="s">
        <v>429</v>
      </c>
      <c r="O2117" s="64" t="s">
        <v>2990</v>
      </c>
      <c r="P2117" s="64" t="s">
        <v>2902</v>
      </c>
      <c r="Q2117" s="45" t="s">
        <v>922</v>
      </c>
      <c r="R2117" s="32" t="s">
        <v>254</v>
      </c>
      <c r="S2117" s="45" t="s">
        <v>89</v>
      </c>
      <c r="T2117" s="42" t="str">
        <f>VLOOKUP(Tabla1[[#This Row],[AREA]],Hoja1!A:B,2,FALSE)</f>
        <v>01. Alcaldía</v>
      </c>
      <c r="U2117" s="45" t="s">
        <v>294</v>
      </c>
      <c r="V2117" s="42" t="str">
        <f>VLOOKUP(Tabla1[[#This Row],[PROGRAMA]],Hoja1!A:B,2,FALSE)</f>
        <v>4331. Desarrollo empresarial</v>
      </c>
      <c r="W2117" s="45" t="s">
        <v>238</v>
      </c>
      <c r="X2117" s="45" t="s">
        <v>3120</v>
      </c>
    </row>
    <row r="2118" spans="1:24" x14ac:dyDescent="0.25">
      <c r="A2118" s="57">
        <v>220250018472</v>
      </c>
      <c r="B2118" s="58" t="s">
        <v>495</v>
      </c>
      <c r="C2118" s="59">
        <v>45800</v>
      </c>
      <c r="D2118" s="57">
        <v>22025002784</v>
      </c>
      <c r="E2118" s="58" t="s">
        <v>3420</v>
      </c>
      <c r="F2118" s="60">
        <v>98.86</v>
      </c>
      <c r="G2118" s="58" t="s">
        <v>272</v>
      </c>
      <c r="H2118" s="58" t="s">
        <v>3644</v>
      </c>
      <c r="I2118" s="61" t="s">
        <v>2981</v>
      </c>
      <c r="J2118" s="58" t="s">
        <v>615</v>
      </c>
      <c r="K2118" s="58" t="s">
        <v>356</v>
      </c>
      <c r="L2118" s="58" t="s">
        <v>357</v>
      </c>
      <c r="M2118" s="58" t="s">
        <v>458</v>
      </c>
      <c r="N2118" s="58" t="s">
        <v>429</v>
      </c>
      <c r="O2118" s="64" t="s">
        <v>2990</v>
      </c>
      <c r="P2118" s="64" t="s">
        <v>2902</v>
      </c>
      <c r="Q2118" s="45" t="s">
        <v>922</v>
      </c>
      <c r="R2118" s="32" t="s">
        <v>254</v>
      </c>
      <c r="S2118" s="45" t="s">
        <v>93</v>
      </c>
      <c r="T2118" s="42" t="str">
        <f>VLOOKUP(Tabla1[[#This Row],[AREA]],Hoja1!A:B,2,FALSE)</f>
        <v>04. Hacienda, personal y modernización administrativa</v>
      </c>
      <c r="U2118" s="45" t="s">
        <v>166</v>
      </c>
      <c r="V2118" s="42" t="str">
        <f>VLOOKUP(Tabla1[[#This Row],[PROGRAMA]],Hoja1!A:B,2,FALSE)</f>
        <v>3121. Prevención y salud laboral</v>
      </c>
      <c r="W2118" s="45" t="s">
        <v>238</v>
      </c>
      <c r="X2118" s="45" t="s">
        <v>3118</v>
      </c>
    </row>
    <row r="2119" spans="1:24" x14ac:dyDescent="0.25">
      <c r="A2119" s="57">
        <v>220250021211</v>
      </c>
      <c r="B2119" s="58" t="s">
        <v>349</v>
      </c>
      <c r="C2119" s="59">
        <v>45806</v>
      </c>
      <c r="D2119" s="57">
        <v>22025004202</v>
      </c>
      <c r="E2119" s="58" t="s">
        <v>1426</v>
      </c>
      <c r="F2119" s="60">
        <v>647.35</v>
      </c>
      <c r="G2119" s="58" t="s">
        <v>575</v>
      </c>
      <c r="H2119" s="58" t="s">
        <v>3645</v>
      </c>
      <c r="I2119" s="61" t="s">
        <v>2901</v>
      </c>
      <c r="J2119" s="58" t="s">
        <v>356</v>
      </c>
      <c r="K2119" s="58" t="s">
        <v>356</v>
      </c>
      <c r="L2119" s="58" t="s">
        <v>357</v>
      </c>
      <c r="M2119" s="58" t="s">
        <v>458</v>
      </c>
      <c r="N2119" s="58" t="s">
        <v>429</v>
      </c>
      <c r="O2119" s="64" t="s">
        <v>2990</v>
      </c>
      <c r="P2119" s="64" t="s">
        <v>2902</v>
      </c>
      <c r="Q2119" s="45" t="s">
        <v>922</v>
      </c>
      <c r="R2119" s="32" t="s">
        <v>254</v>
      </c>
      <c r="S2119" s="45" t="s">
        <v>89</v>
      </c>
      <c r="T2119" s="42" t="str">
        <f>VLOOKUP(Tabla1[[#This Row],[AREA]],Hoja1!A:B,2,FALSE)</f>
        <v>01. Alcaldía</v>
      </c>
      <c r="U2119" s="45" t="s">
        <v>208</v>
      </c>
      <c r="V2119" s="42" t="str">
        <f>VLOOKUP(Tabla1[[#This Row],[PROGRAMA]],Hoja1!A:B,2,FALSE)</f>
        <v>9203. Unidad de régimen interior</v>
      </c>
      <c r="W2119" s="45" t="s">
        <v>234</v>
      </c>
      <c r="X2119" s="45" t="s">
        <v>3098</v>
      </c>
    </row>
    <row r="2120" spans="1:24" x14ac:dyDescent="0.25">
      <c r="A2120" s="57">
        <v>220250017643</v>
      </c>
      <c r="B2120" s="58" t="s">
        <v>526</v>
      </c>
      <c r="C2120" s="59">
        <v>45796</v>
      </c>
      <c r="D2120" s="57">
        <v>22025001124</v>
      </c>
      <c r="E2120" s="58" t="s">
        <v>1237</v>
      </c>
      <c r="F2120" s="60">
        <v>643.99</v>
      </c>
      <c r="G2120" s="58" t="s">
        <v>45</v>
      </c>
      <c r="H2120" s="58" t="s">
        <v>3646</v>
      </c>
      <c r="I2120" s="61" t="s">
        <v>2907</v>
      </c>
      <c r="J2120" s="58" t="s">
        <v>627</v>
      </c>
      <c r="K2120" s="58" t="s">
        <v>628</v>
      </c>
      <c r="L2120" s="58" t="s">
        <v>367</v>
      </c>
      <c r="M2120" s="58" t="s">
        <v>354</v>
      </c>
      <c r="N2120" s="58" t="s">
        <v>355</v>
      </c>
      <c r="O2120" s="64" t="s">
        <v>2942</v>
      </c>
      <c r="P2120" s="64" t="s">
        <v>2902</v>
      </c>
      <c r="Q2120" s="45" t="s">
        <v>922</v>
      </c>
      <c r="R2120" s="32" t="s">
        <v>254</v>
      </c>
      <c r="S2120" s="45" t="s">
        <v>291</v>
      </c>
      <c r="T2120" s="42" t="str">
        <f>VLOOKUP(Tabla1[[#This Row],[AREA]],Hoja1!A:B,2,FALSE)</f>
        <v>11. Salud pública y seguridad ciudadana</v>
      </c>
      <c r="U2120" s="45" t="s">
        <v>141</v>
      </c>
      <c r="V2120" s="42" t="str">
        <f>VLOOKUP(Tabla1[[#This Row],[PROGRAMA]],Hoja1!A:B,2,FALSE)</f>
        <v>1621. Recogida de residuos</v>
      </c>
      <c r="W2120" s="45" t="s">
        <v>236</v>
      </c>
      <c r="X2120" s="45" t="s">
        <v>3180</v>
      </c>
    </row>
    <row r="2121" spans="1:24" x14ac:dyDescent="0.25">
      <c r="A2121" s="57">
        <v>220250011344</v>
      </c>
      <c r="B2121" s="58" t="s">
        <v>526</v>
      </c>
      <c r="C2121" s="59">
        <v>45758</v>
      </c>
      <c r="D2121" s="57">
        <v>22025001122</v>
      </c>
      <c r="E2121" s="58" t="s">
        <v>1237</v>
      </c>
      <c r="F2121" s="60">
        <v>630.62</v>
      </c>
      <c r="G2121" s="58" t="s">
        <v>595</v>
      </c>
      <c r="H2121" s="58" t="s">
        <v>3647</v>
      </c>
      <c r="I2121" s="61" t="s">
        <v>2907</v>
      </c>
      <c r="J2121" s="58" t="s">
        <v>356</v>
      </c>
      <c r="K2121" s="58" t="s">
        <v>356</v>
      </c>
      <c r="L2121" s="58" t="s">
        <v>357</v>
      </c>
      <c r="M2121" s="58" t="s">
        <v>354</v>
      </c>
      <c r="N2121" s="58" t="s">
        <v>355</v>
      </c>
      <c r="O2121" s="64" t="s">
        <v>2942</v>
      </c>
      <c r="P2121" s="64" t="s">
        <v>2902</v>
      </c>
      <c r="Q2121" s="45" t="s">
        <v>922</v>
      </c>
      <c r="R2121" s="32" t="s">
        <v>254</v>
      </c>
      <c r="S2121" s="45" t="s">
        <v>291</v>
      </c>
      <c r="T2121" s="42" t="str">
        <f>VLOOKUP(Tabla1[[#This Row],[AREA]],Hoja1!A:B,2,FALSE)</f>
        <v>11. Salud pública y seguridad ciudadana</v>
      </c>
      <c r="U2121" s="45" t="s">
        <v>141</v>
      </c>
      <c r="V2121" s="42" t="str">
        <f>VLOOKUP(Tabla1[[#This Row],[PROGRAMA]],Hoja1!A:B,2,FALSE)</f>
        <v>1621. Recogida de residuos</v>
      </c>
      <c r="W2121" s="45" t="s">
        <v>236</v>
      </c>
      <c r="X2121" s="45" t="s">
        <v>3180</v>
      </c>
    </row>
    <row r="2122" spans="1:24" x14ac:dyDescent="0.25">
      <c r="A2122" s="57">
        <v>220250011318</v>
      </c>
      <c r="B2122" s="58" t="s">
        <v>526</v>
      </c>
      <c r="C2122" s="59">
        <v>45758</v>
      </c>
      <c r="D2122" s="57">
        <v>22025001124</v>
      </c>
      <c r="E2122" s="58" t="s">
        <v>1237</v>
      </c>
      <c r="F2122" s="60">
        <v>619.86</v>
      </c>
      <c r="G2122" s="58" t="s">
        <v>939</v>
      </c>
      <c r="H2122" s="58" t="s">
        <v>3648</v>
      </c>
      <c r="I2122" s="61" t="s">
        <v>2907</v>
      </c>
      <c r="J2122" s="58" t="s">
        <v>356</v>
      </c>
      <c r="K2122" s="58" t="s">
        <v>356</v>
      </c>
      <c r="L2122" s="58" t="s">
        <v>367</v>
      </c>
      <c r="M2122" s="58" t="s">
        <v>354</v>
      </c>
      <c r="N2122" s="58" t="s">
        <v>355</v>
      </c>
      <c r="O2122" s="64" t="s">
        <v>2942</v>
      </c>
      <c r="P2122" s="64" t="s">
        <v>2902</v>
      </c>
      <c r="Q2122" s="45" t="s">
        <v>922</v>
      </c>
      <c r="R2122" s="32" t="s">
        <v>254</v>
      </c>
      <c r="S2122" s="45" t="s">
        <v>291</v>
      </c>
      <c r="T2122" s="42" t="str">
        <f>VLOOKUP(Tabla1[[#This Row],[AREA]],Hoja1!A:B,2,FALSE)</f>
        <v>11. Salud pública y seguridad ciudadana</v>
      </c>
      <c r="U2122" s="45" t="s">
        <v>141</v>
      </c>
      <c r="V2122" s="42" t="str">
        <f>VLOOKUP(Tabla1[[#This Row],[PROGRAMA]],Hoja1!A:B,2,FALSE)</f>
        <v>1621. Recogida de residuos</v>
      </c>
      <c r="W2122" s="45" t="s">
        <v>236</v>
      </c>
      <c r="X2122" s="45" t="s">
        <v>3180</v>
      </c>
    </row>
    <row r="2123" spans="1:24" x14ac:dyDescent="0.25">
      <c r="A2123" s="57">
        <v>220250011308</v>
      </c>
      <c r="B2123" s="58" t="s">
        <v>526</v>
      </c>
      <c r="C2123" s="59">
        <v>45758</v>
      </c>
      <c r="D2123" s="57">
        <v>22025001124</v>
      </c>
      <c r="E2123" s="58" t="s">
        <v>1237</v>
      </c>
      <c r="F2123" s="60">
        <v>619.35</v>
      </c>
      <c r="G2123" s="58" t="s">
        <v>45</v>
      </c>
      <c r="H2123" s="58" t="s">
        <v>3649</v>
      </c>
      <c r="I2123" s="61" t="s">
        <v>2907</v>
      </c>
      <c r="J2123" s="58" t="s">
        <v>627</v>
      </c>
      <c r="K2123" s="58" t="s">
        <v>628</v>
      </c>
      <c r="L2123" s="58" t="s">
        <v>367</v>
      </c>
      <c r="M2123" s="58" t="s">
        <v>354</v>
      </c>
      <c r="N2123" s="58" t="s">
        <v>355</v>
      </c>
      <c r="O2123" s="64" t="s">
        <v>2942</v>
      </c>
      <c r="P2123" s="64" t="s">
        <v>2902</v>
      </c>
      <c r="Q2123" s="45" t="s">
        <v>922</v>
      </c>
      <c r="R2123" s="32" t="s">
        <v>254</v>
      </c>
      <c r="S2123" s="45" t="s">
        <v>291</v>
      </c>
      <c r="T2123" s="42" t="str">
        <f>VLOOKUP(Tabla1[[#This Row],[AREA]],Hoja1!A:B,2,FALSE)</f>
        <v>11. Salud pública y seguridad ciudadana</v>
      </c>
      <c r="U2123" s="45" t="s">
        <v>141</v>
      </c>
      <c r="V2123" s="42" t="str">
        <f>VLOOKUP(Tabla1[[#This Row],[PROGRAMA]],Hoja1!A:B,2,FALSE)</f>
        <v>1621. Recogida de residuos</v>
      </c>
      <c r="W2123" s="45" t="s">
        <v>236</v>
      </c>
      <c r="X2123" s="45" t="s">
        <v>3180</v>
      </c>
    </row>
    <row r="2124" spans="1:24" x14ac:dyDescent="0.25">
      <c r="A2124" s="57">
        <v>220250010941</v>
      </c>
      <c r="B2124" s="58" t="s">
        <v>349</v>
      </c>
      <c r="C2124" s="59">
        <v>45758</v>
      </c>
      <c r="D2124" s="57">
        <v>22025002759</v>
      </c>
      <c r="E2124" s="58" t="s">
        <v>2197</v>
      </c>
      <c r="F2124" s="60">
        <v>605.73</v>
      </c>
      <c r="G2124" s="58" t="s">
        <v>3412</v>
      </c>
      <c r="H2124" s="58" t="s">
        <v>3650</v>
      </c>
      <c r="I2124" s="61" t="s">
        <v>2901</v>
      </c>
      <c r="J2124" s="58" t="s">
        <v>356</v>
      </c>
      <c r="K2124" s="58" t="s">
        <v>356</v>
      </c>
      <c r="L2124" s="58" t="s">
        <v>367</v>
      </c>
      <c r="M2124" s="58" t="s">
        <v>458</v>
      </c>
      <c r="N2124" s="58" t="s">
        <v>429</v>
      </c>
      <c r="O2124" s="64" t="s">
        <v>2990</v>
      </c>
      <c r="P2124" s="64" t="s">
        <v>2902</v>
      </c>
      <c r="Q2124" s="45" t="s">
        <v>926</v>
      </c>
      <c r="R2124" s="32" t="s">
        <v>255</v>
      </c>
      <c r="S2124" s="45" t="s">
        <v>93</v>
      </c>
      <c r="T2124" s="42" t="str">
        <f>VLOOKUP(Tabla1[[#This Row],[AREA]],Hoja1!A:B,2,FALSE)</f>
        <v>04. Hacienda, personal y modernización administrativa</v>
      </c>
      <c r="U2124" s="45" t="s">
        <v>213</v>
      </c>
      <c r="V2124" s="42" t="str">
        <f>VLOOKUP(Tabla1[[#This Row],[PROGRAMA]],Hoja1!A:B,2,FALSE)</f>
        <v>9209. Dirección del area de hacienda, personal y modernización administrativa</v>
      </c>
      <c r="W2124" s="45" t="s">
        <v>246</v>
      </c>
      <c r="X2124" s="45" t="s">
        <v>3029</v>
      </c>
    </row>
    <row r="2125" spans="1:24" x14ac:dyDescent="0.25">
      <c r="A2125" s="57">
        <v>220250021204</v>
      </c>
      <c r="B2125" s="58" t="s">
        <v>349</v>
      </c>
      <c r="C2125" s="59">
        <v>45806</v>
      </c>
      <c r="D2125" s="57">
        <v>22025004191</v>
      </c>
      <c r="E2125" s="58" t="s">
        <v>2667</v>
      </c>
      <c r="F2125" s="60">
        <v>605</v>
      </c>
      <c r="G2125" s="58" t="s">
        <v>3651</v>
      </c>
      <c r="H2125" s="58" t="s">
        <v>3652</v>
      </c>
      <c r="I2125" s="61" t="s">
        <v>2901</v>
      </c>
      <c r="J2125" s="58" t="s">
        <v>356</v>
      </c>
      <c r="K2125" s="58" t="s">
        <v>356</v>
      </c>
      <c r="L2125" s="58" t="s">
        <v>357</v>
      </c>
      <c r="M2125" s="58" t="s">
        <v>458</v>
      </c>
      <c r="N2125" s="58" t="s">
        <v>429</v>
      </c>
      <c r="O2125" s="64" t="s">
        <v>2990</v>
      </c>
      <c r="P2125" s="64" t="s">
        <v>2902</v>
      </c>
      <c r="Q2125" s="45" t="s">
        <v>922</v>
      </c>
      <c r="R2125" s="32" t="s">
        <v>254</v>
      </c>
      <c r="S2125" s="45" t="s">
        <v>89</v>
      </c>
      <c r="T2125" s="42" t="str">
        <f>VLOOKUP(Tabla1[[#This Row],[AREA]],Hoja1!A:B,2,FALSE)</f>
        <v>01. Alcaldía</v>
      </c>
      <c r="U2125" s="45" t="s">
        <v>208</v>
      </c>
      <c r="V2125" s="42" t="str">
        <f>VLOOKUP(Tabla1[[#This Row],[PROGRAMA]],Hoja1!A:B,2,FALSE)</f>
        <v>9203. Unidad de régimen interior</v>
      </c>
      <c r="W2125" s="45" t="s">
        <v>238</v>
      </c>
      <c r="X2125" s="45" t="s">
        <v>3161</v>
      </c>
    </row>
    <row r="2126" spans="1:24" x14ac:dyDescent="0.25">
      <c r="A2126" s="57">
        <v>220250010472</v>
      </c>
      <c r="B2126" s="58" t="s">
        <v>349</v>
      </c>
      <c r="C2126" s="59">
        <v>45756</v>
      </c>
      <c r="D2126" s="57">
        <v>22025002863</v>
      </c>
      <c r="E2126" s="58" t="s">
        <v>1215</v>
      </c>
      <c r="F2126" s="60">
        <v>605</v>
      </c>
      <c r="G2126" s="58" t="s">
        <v>1153</v>
      </c>
      <c r="H2126" s="58" t="s">
        <v>3653</v>
      </c>
      <c r="I2126" s="61" t="s">
        <v>2901</v>
      </c>
      <c r="J2126" s="58" t="s">
        <v>356</v>
      </c>
      <c r="K2126" s="58" t="s">
        <v>356</v>
      </c>
      <c r="L2126" s="58" t="s">
        <v>357</v>
      </c>
      <c r="M2126" s="58" t="s">
        <v>354</v>
      </c>
      <c r="N2126" s="58" t="s">
        <v>355</v>
      </c>
      <c r="O2126" s="64" t="s">
        <v>2942</v>
      </c>
      <c r="P2126" s="64" t="s">
        <v>2902</v>
      </c>
      <c r="Q2126" s="45" t="s">
        <v>922</v>
      </c>
      <c r="R2126" s="32" t="s">
        <v>254</v>
      </c>
      <c r="S2126" s="45" t="s">
        <v>98</v>
      </c>
      <c r="T2126" s="42" t="str">
        <f>VLOOKUP(Tabla1[[#This Row],[AREA]],Hoja1!A:B,2,FALSE)</f>
        <v>10. Personas mayores, familia y servicios sociales</v>
      </c>
      <c r="U2126" s="45" t="s">
        <v>159</v>
      </c>
      <c r="V2126" s="42" t="str">
        <f>VLOOKUP(Tabla1[[#This Row],[PROGRAMA]],Hoja1!A:B,2,FALSE)</f>
        <v>2315. Políticas de Igualdad e infancia</v>
      </c>
      <c r="W2126" s="45" t="s">
        <v>238</v>
      </c>
      <c r="X2126" s="45" t="s">
        <v>3045</v>
      </c>
    </row>
    <row r="2127" spans="1:24" x14ac:dyDescent="0.25">
      <c r="A2127" s="57">
        <v>220250010474</v>
      </c>
      <c r="B2127" s="58" t="s">
        <v>349</v>
      </c>
      <c r="C2127" s="59">
        <v>45756</v>
      </c>
      <c r="D2127" s="57">
        <v>22025002865</v>
      </c>
      <c r="E2127" s="58" t="s">
        <v>1215</v>
      </c>
      <c r="F2127" s="60">
        <v>605</v>
      </c>
      <c r="G2127" s="58" t="s">
        <v>1069</v>
      </c>
      <c r="H2127" s="58" t="s">
        <v>3654</v>
      </c>
      <c r="I2127" s="61" t="s">
        <v>2901</v>
      </c>
      <c r="J2127" s="58" t="s">
        <v>1070</v>
      </c>
      <c r="K2127" s="58" t="s">
        <v>352</v>
      </c>
      <c r="L2127" s="58" t="s">
        <v>357</v>
      </c>
      <c r="M2127" s="58" t="s">
        <v>354</v>
      </c>
      <c r="N2127" s="58" t="s">
        <v>355</v>
      </c>
      <c r="O2127" s="64" t="s">
        <v>2942</v>
      </c>
      <c r="P2127" s="64" t="s">
        <v>2902</v>
      </c>
      <c r="Q2127" s="45" t="s">
        <v>922</v>
      </c>
      <c r="R2127" s="32" t="s">
        <v>254</v>
      </c>
      <c r="S2127" s="45" t="s">
        <v>98</v>
      </c>
      <c r="T2127" s="42" t="str">
        <f>VLOOKUP(Tabla1[[#This Row],[AREA]],Hoja1!A:B,2,FALSE)</f>
        <v>10. Personas mayores, familia y servicios sociales</v>
      </c>
      <c r="U2127" s="45" t="s">
        <v>159</v>
      </c>
      <c r="V2127" s="42" t="str">
        <f>VLOOKUP(Tabla1[[#This Row],[PROGRAMA]],Hoja1!A:B,2,FALSE)</f>
        <v>2315. Políticas de Igualdad e infancia</v>
      </c>
      <c r="W2127" s="45" t="s">
        <v>238</v>
      </c>
      <c r="X2127" s="45" t="s">
        <v>3045</v>
      </c>
    </row>
    <row r="2128" spans="1:24" x14ac:dyDescent="0.25">
      <c r="A2128" s="57">
        <v>220250020545</v>
      </c>
      <c r="B2128" s="58" t="s">
        <v>526</v>
      </c>
      <c r="C2128" s="59">
        <v>45806</v>
      </c>
      <c r="D2128" s="57">
        <v>22025001324</v>
      </c>
      <c r="E2128" s="58" t="s">
        <v>3329</v>
      </c>
      <c r="F2128" s="60">
        <v>601.46</v>
      </c>
      <c r="G2128" s="58" t="s">
        <v>3655</v>
      </c>
      <c r="H2128" s="58" t="s">
        <v>3656</v>
      </c>
      <c r="I2128" s="61" t="s">
        <v>2907</v>
      </c>
      <c r="J2128" s="58" t="s">
        <v>3657</v>
      </c>
      <c r="K2128" s="58" t="s">
        <v>356</v>
      </c>
      <c r="L2128" s="58" t="s">
        <v>367</v>
      </c>
      <c r="M2128" s="58" t="s">
        <v>354</v>
      </c>
      <c r="N2128" s="58" t="s">
        <v>355</v>
      </c>
      <c r="O2128" s="64" t="s">
        <v>2942</v>
      </c>
      <c r="P2128" s="64" t="s">
        <v>2902</v>
      </c>
      <c r="Q2128" s="45" t="s">
        <v>922</v>
      </c>
      <c r="R2128" s="32" t="s">
        <v>254</v>
      </c>
      <c r="S2128" s="45" t="s">
        <v>98</v>
      </c>
      <c r="T2128" s="42" t="str">
        <f>VLOOKUP(Tabla1[[#This Row],[AREA]],Hoja1!A:B,2,FALSE)</f>
        <v>10. Personas mayores, familia y servicios sociales</v>
      </c>
      <c r="U2128" s="45" t="s">
        <v>162</v>
      </c>
      <c r="V2128" s="42" t="str">
        <f>VLOOKUP(Tabla1[[#This Row],[PROGRAMA]],Hoja1!A:B,2,FALSE)</f>
        <v>2412. Formación para el empleo</v>
      </c>
      <c r="W2128" s="45" t="s">
        <v>238</v>
      </c>
      <c r="X2128" s="45" t="s">
        <v>3118</v>
      </c>
    </row>
    <row r="2129" spans="1:24" x14ac:dyDescent="0.25">
      <c r="A2129" s="57">
        <v>220250010193</v>
      </c>
      <c r="B2129" s="58" t="s">
        <v>526</v>
      </c>
      <c r="C2129" s="59">
        <v>45755</v>
      </c>
      <c r="D2129" s="57">
        <v>22025000917</v>
      </c>
      <c r="E2129" s="58" t="s">
        <v>2293</v>
      </c>
      <c r="F2129" s="60">
        <v>596.02</v>
      </c>
      <c r="G2129" s="58" t="s">
        <v>567</v>
      </c>
      <c r="H2129" s="58" t="s">
        <v>3658</v>
      </c>
      <c r="I2129" s="61" t="s">
        <v>2907</v>
      </c>
      <c r="J2129" s="58" t="s">
        <v>356</v>
      </c>
      <c r="K2129" s="58" t="s">
        <v>356</v>
      </c>
      <c r="L2129" s="58" t="s">
        <v>357</v>
      </c>
      <c r="M2129" s="58" t="s">
        <v>354</v>
      </c>
      <c r="N2129" s="58" t="s">
        <v>355</v>
      </c>
      <c r="O2129" s="64" t="s">
        <v>2942</v>
      </c>
      <c r="P2129" s="64" t="s">
        <v>2902</v>
      </c>
      <c r="Q2129" s="45" t="s">
        <v>922</v>
      </c>
      <c r="R2129" s="32" t="s">
        <v>254</v>
      </c>
      <c r="S2129" s="45" t="s">
        <v>291</v>
      </c>
      <c r="T2129" s="42" t="str">
        <f>VLOOKUP(Tabla1[[#This Row],[AREA]],Hoja1!A:B,2,FALSE)</f>
        <v>11. Salud pública y seguridad ciudadana</v>
      </c>
      <c r="U2129" s="45" t="s">
        <v>129</v>
      </c>
      <c r="V2129" s="42" t="str">
        <f>VLOOKUP(Tabla1[[#This Row],[PROGRAMA]],Hoja1!A:B,2,FALSE)</f>
        <v>1321. Policía municipal</v>
      </c>
      <c r="W2129" s="45" t="s">
        <v>236</v>
      </c>
      <c r="X2129" s="45" t="s">
        <v>3180</v>
      </c>
    </row>
    <row r="2130" spans="1:24" x14ac:dyDescent="0.25">
      <c r="A2130" s="57">
        <v>220250011179</v>
      </c>
      <c r="B2130" s="58" t="s">
        <v>526</v>
      </c>
      <c r="C2130" s="59">
        <v>45758</v>
      </c>
      <c r="D2130" s="57">
        <v>22025001330</v>
      </c>
      <c r="E2130" s="58" t="s">
        <v>3659</v>
      </c>
      <c r="F2130" s="60">
        <v>593.17999999999995</v>
      </c>
      <c r="G2130" s="58" t="s">
        <v>554</v>
      </c>
      <c r="H2130" s="58" t="s">
        <v>3660</v>
      </c>
      <c r="I2130" s="61" t="s">
        <v>2907</v>
      </c>
      <c r="J2130" s="58" t="s">
        <v>356</v>
      </c>
      <c r="K2130" s="58" t="s">
        <v>356</v>
      </c>
      <c r="L2130" s="58" t="s">
        <v>357</v>
      </c>
      <c r="M2130" s="58" t="s">
        <v>354</v>
      </c>
      <c r="N2130" s="58" t="s">
        <v>355</v>
      </c>
      <c r="O2130" s="64" t="s">
        <v>2942</v>
      </c>
      <c r="P2130" s="64" t="s">
        <v>2902</v>
      </c>
      <c r="Q2130" s="45" t="s">
        <v>922</v>
      </c>
      <c r="R2130" s="32" t="s">
        <v>254</v>
      </c>
      <c r="S2130" s="45" t="s">
        <v>89</v>
      </c>
      <c r="T2130" s="42" t="str">
        <f>VLOOKUP(Tabla1[[#This Row],[AREA]],Hoja1!A:B,2,FALSE)</f>
        <v>01. Alcaldía</v>
      </c>
      <c r="U2130" s="45" t="s">
        <v>208</v>
      </c>
      <c r="V2130" s="42" t="str">
        <f>VLOOKUP(Tabla1[[#This Row],[PROGRAMA]],Hoja1!A:B,2,FALSE)</f>
        <v>9203. Unidad de régimen interior</v>
      </c>
      <c r="W2130" s="45" t="s">
        <v>236</v>
      </c>
      <c r="X2130" s="45" t="s">
        <v>3180</v>
      </c>
    </row>
    <row r="2131" spans="1:24" x14ac:dyDescent="0.25">
      <c r="A2131" s="57">
        <v>220250010205</v>
      </c>
      <c r="B2131" s="58" t="s">
        <v>526</v>
      </c>
      <c r="C2131" s="59">
        <v>45755</v>
      </c>
      <c r="D2131" s="57">
        <v>22025001274</v>
      </c>
      <c r="E2131" s="58" t="s">
        <v>1612</v>
      </c>
      <c r="F2131" s="60">
        <v>592.63</v>
      </c>
      <c r="G2131" s="58" t="s">
        <v>73</v>
      </c>
      <c r="H2131" s="58" t="s">
        <v>3661</v>
      </c>
      <c r="I2131" s="61" t="s">
        <v>2907</v>
      </c>
      <c r="J2131" s="58" t="s">
        <v>356</v>
      </c>
      <c r="K2131" s="58" t="s">
        <v>356</v>
      </c>
      <c r="L2131" s="58" t="s">
        <v>357</v>
      </c>
      <c r="M2131" s="58" t="s">
        <v>354</v>
      </c>
      <c r="N2131" s="58" t="s">
        <v>355</v>
      </c>
      <c r="O2131" s="64" t="s">
        <v>2942</v>
      </c>
      <c r="P2131" s="64" t="s">
        <v>2902</v>
      </c>
      <c r="Q2131" s="45" t="s">
        <v>922</v>
      </c>
      <c r="R2131" s="32" t="s">
        <v>254</v>
      </c>
      <c r="S2131" s="45" t="s">
        <v>95</v>
      </c>
      <c r="T2131" s="42" t="str">
        <f>VLOOKUP(Tabla1[[#This Row],[AREA]],Hoja1!A:B,2,FALSE)</f>
        <v>07. Medio ambiente</v>
      </c>
      <c r="U2131" s="45" t="s">
        <v>149</v>
      </c>
      <c r="V2131" s="42" t="str">
        <f>VLOOKUP(Tabla1[[#This Row],[PROGRAMA]],Hoja1!A:B,2,FALSE)</f>
        <v>1711. Parques y jardines</v>
      </c>
      <c r="W2131" s="45" t="s">
        <v>236</v>
      </c>
      <c r="X2131" s="45" t="s">
        <v>2945</v>
      </c>
    </row>
    <row r="2132" spans="1:24" x14ac:dyDescent="0.25">
      <c r="A2132" s="57">
        <v>220250011436</v>
      </c>
      <c r="B2132" s="58" t="s">
        <v>526</v>
      </c>
      <c r="C2132" s="59">
        <v>45758</v>
      </c>
      <c r="D2132" s="57">
        <v>22025001274</v>
      </c>
      <c r="E2132" s="58" t="s">
        <v>1612</v>
      </c>
      <c r="F2132" s="60">
        <v>580.41999999999996</v>
      </c>
      <c r="G2132" s="58" t="s">
        <v>572</v>
      </c>
      <c r="H2132" s="58" t="s">
        <v>3662</v>
      </c>
      <c r="I2132" s="61" t="s">
        <v>2907</v>
      </c>
      <c r="J2132" s="58" t="s">
        <v>356</v>
      </c>
      <c r="K2132" s="58" t="s">
        <v>356</v>
      </c>
      <c r="L2132" s="58" t="s">
        <v>357</v>
      </c>
      <c r="M2132" s="58" t="s">
        <v>354</v>
      </c>
      <c r="N2132" s="58" t="s">
        <v>355</v>
      </c>
      <c r="O2132" s="64" t="s">
        <v>2942</v>
      </c>
      <c r="P2132" s="64" t="s">
        <v>2902</v>
      </c>
      <c r="Q2132" s="45" t="s">
        <v>922</v>
      </c>
      <c r="R2132" s="32" t="s">
        <v>254</v>
      </c>
      <c r="S2132" s="45" t="s">
        <v>95</v>
      </c>
      <c r="T2132" s="42" t="str">
        <f>VLOOKUP(Tabla1[[#This Row],[AREA]],Hoja1!A:B,2,FALSE)</f>
        <v>07. Medio ambiente</v>
      </c>
      <c r="U2132" s="45" t="s">
        <v>149</v>
      </c>
      <c r="V2132" s="42" t="str">
        <f>VLOOKUP(Tabla1[[#This Row],[PROGRAMA]],Hoja1!A:B,2,FALSE)</f>
        <v>1711. Parques y jardines</v>
      </c>
      <c r="W2132" s="45" t="s">
        <v>236</v>
      </c>
      <c r="X2132" s="45" t="s">
        <v>2945</v>
      </c>
    </row>
    <row r="2133" spans="1:24" x14ac:dyDescent="0.25">
      <c r="A2133" s="57">
        <v>220250017211</v>
      </c>
      <c r="B2133" s="58" t="s">
        <v>349</v>
      </c>
      <c r="C2133" s="59">
        <v>45792</v>
      </c>
      <c r="D2133" s="57">
        <v>22025003641</v>
      </c>
      <c r="E2133" s="58" t="s">
        <v>3663</v>
      </c>
      <c r="F2133" s="60">
        <v>580.14</v>
      </c>
      <c r="G2133" s="58" t="s">
        <v>638</v>
      </c>
      <c r="H2133" s="58" t="s">
        <v>3664</v>
      </c>
      <c r="I2133" s="61" t="s">
        <v>2901</v>
      </c>
      <c r="J2133" s="58" t="s">
        <v>356</v>
      </c>
      <c r="K2133" s="58" t="s">
        <v>356</v>
      </c>
      <c r="L2133" s="58" t="s">
        <v>367</v>
      </c>
      <c r="M2133" s="58" t="s">
        <v>458</v>
      </c>
      <c r="N2133" s="58" t="s">
        <v>429</v>
      </c>
      <c r="O2133" s="64" t="s">
        <v>2990</v>
      </c>
      <c r="P2133" s="64" t="s">
        <v>2902</v>
      </c>
      <c r="Q2133" s="45" t="s">
        <v>922</v>
      </c>
      <c r="R2133" s="32" t="s">
        <v>254</v>
      </c>
      <c r="S2133" s="45" t="s">
        <v>96</v>
      </c>
      <c r="T2133" s="42" t="str">
        <f>VLOOKUP(Tabla1[[#This Row],[AREA]],Hoja1!A:B,2,FALSE)</f>
        <v>08. Tráfico y movilidad</v>
      </c>
      <c r="U2133" s="45" t="s">
        <v>131</v>
      </c>
      <c r="V2133" s="42" t="str">
        <f>VLOOKUP(Tabla1[[#This Row],[PROGRAMA]],Hoja1!A:B,2,FALSE)</f>
        <v>1341. Movilidad</v>
      </c>
      <c r="W2133" s="45" t="s">
        <v>236</v>
      </c>
      <c r="X2133" s="45" t="s">
        <v>3180</v>
      </c>
    </row>
    <row r="2134" spans="1:24" x14ac:dyDescent="0.25">
      <c r="A2134" s="57">
        <v>220250019316</v>
      </c>
      <c r="B2134" s="58" t="s">
        <v>349</v>
      </c>
      <c r="C2134" s="59">
        <v>45803</v>
      </c>
      <c r="D2134" s="57">
        <v>22025002524</v>
      </c>
      <c r="E2134" s="58" t="s">
        <v>1902</v>
      </c>
      <c r="F2134" s="60">
        <v>579.79999999999995</v>
      </c>
      <c r="G2134" s="58" t="s">
        <v>3584</v>
      </c>
      <c r="H2134" s="58" t="s">
        <v>3585</v>
      </c>
      <c r="I2134" s="61" t="s">
        <v>2901</v>
      </c>
      <c r="J2134" s="58" t="s">
        <v>499</v>
      </c>
      <c r="K2134" s="58" t="s">
        <v>499</v>
      </c>
      <c r="L2134" s="58" t="s">
        <v>357</v>
      </c>
      <c r="M2134" s="58" t="s">
        <v>458</v>
      </c>
      <c r="N2134" s="58" t="s">
        <v>429</v>
      </c>
      <c r="O2134" s="64" t="s">
        <v>2990</v>
      </c>
      <c r="P2134" s="64" t="s">
        <v>2902</v>
      </c>
      <c r="Q2134" s="45" t="s">
        <v>922</v>
      </c>
      <c r="R2134" s="32" t="s">
        <v>254</v>
      </c>
      <c r="S2134" s="45" t="s">
        <v>98</v>
      </c>
      <c r="T2134" s="42" t="str">
        <f>VLOOKUP(Tabla1[[#This Row],[AREA]],Hoja1!A:B,2,FALSE)</f>
        <v>10. Personas mayores, familia y servicios sociales</v>
      </c>
      <c r="U2134" s="45" t="s">
        <v>155</v>
      </c>
      <c r="V2134" s="42" t="str">
        <f>VLOOKUP(Tabla1[[#This Row],[PROGRAMA]],Hoja1!A:B,2,FALSE)</f>
        <v>2312. Iniciativas sociales</v>
      </c>
      <c r="W2134" s="45" t="s">
        <v>238</v>
      </c>
      <c r="X2134" s="45" t="s">
        <v>3161</v>
      </c>
    </row>
    <row r="2135" spans="1:24" x14ac:dyDescent="0.25">
      <c r="A2135" s="57">
        <v>220250020577</v>
      </c>
      <c r="B2135" s="58" t="s">
        <v>526</v>
      </c>
      <c r="C2135" s="59">
        <v>45806</v>
      </c>
      <c r="D2135" s="57">
        <v>22025001325</v>
      </c>
      <c r="E2135" s="58" t="s">
        <v>3329</v>
      </c>
      <c r="F2135" s="60">
        <v>575.27</v>
      </c>
      <c r="G2135" s="58" t="s">
        <v>39</v>
      </c>
      <c r="H2135" s="58" t="s">
        <v>3665</v>
      </c>
      <c r="I2135" s="61" t="s">
        <v>2907</v>
      </c>
      <c r="J2135" s="58" t="s">
        <v>356</v>
      </c>
      <c r="K2135" s="58" t="s">
        <v>356</v>
      </c>
      <c r="L2135" s="58" t="s">
        <v>367</v>
      </c>
      <c r="M2135" s="58" t="s">
        <v>354</v>
      </c>
      <c r="N2135" s="58" t="s">
        <v>355</v>
      </c>
      <c r="O2135" s="64" t="s">
        <v>2942</v>
      </c>
      <c r="P2135" s="64" t="s">
        <v>2902</v>
      </c>
      <c r="Q2135" s="45" t="s">
        <v>922</v>
      </c>
      <c r="R2135" s="32" t="s">
        <v>254</v>
      </c>
      <c r="S2135" s="45" t="s">
        <v>98</v>
      </c>
      <c r="T2135" s="42" t="str">
        <f>VLOOKUP(Tabla1[[#This Row],[AREA]],Hoja1!A:B,2,FALSE)</f>
        <v>10. Personas mayores, familia y servicios sociales</v>
      </c>
      <c r="U2135" s="45" t="s">
        <v>162</v>
      </c>
      <c r="V2135" s="42" t="str">
        <f>VLOOKUP(Tabla1[[#This Row],[PROGRAMA]],Hoja1!A:B,2,FALSE)</f>
        <v>2412. Formación para el empleo</v>
      </c>
      <c r="W2135" s="45" t="s">
        <v>238</v>
      </c>
      <c r="X2135" s="45" t="s">
        <v>3118</v>
      </c>
    </row>
    <row r="2136" spans="1:24" x14ac:dyDescent="0.25">
      <c r="A2136" s="57">
        <v>220250015834</v>
      </c>
      <c r="B2136" s="58" t="s">
        <v>349</v>
      </c>
      <c r="C2136" s="59">
        <v>45785</v>
      </c>
      <c r="D2136" s="57">
        <v>22025001528</v>
      </c>
      <c r="E2136" s="58" t="s">
        <v>1471</v>
      </c>
      <c r="F2136" s="60">
        <v>574.79</v>
      </c>
      <c r="G2136" s="58" t="s">
        <v>18</v>
      </c>
      <c r="H2136" s="58" t="s">
        <v>3666</v>
      </c>
      <c r="I2136" s="61" t="s">
        <v>2901</v>
      </c>
      <c r="J2136" s="58" t="s">
        <v>356</v>
      </c>
      <c r="K2136" s="58" t="s">
        <v>356</v>
      </c>
      <c r="L2136" s="58" t="s">
        <v>357</v>
      </c>
      <c r="M2136" s="58" t="s">
        <v>354</v>
      </c>
      <c r="N2136" s="58" t="s">
        <v>355</v>
      </c>
      <c r="O2136" s="64" t="s">
        <v>2942</v>
      </c>
      <c r="P2136" s="64" t="s">
        <v>2902</v>
      </c>
      <c r="Q2136" s="45" t="s">
        <v>922</v>
      </c>
      <c r="R2136" s="32" t="s">
        <v>254</v>
      </c>
      <c r="S2136" s="45" t="s">
        <v>95</v>
      </c>
      <c r="T2136" s="42" t="str">
        <f>VLOOKUP(Tabla1[[#This Row],[AREA]],Hoja1!A:B,2,FALSE)</f>
        <v>07. Medio ambiente</v>
      </c>
      <c r="U2136" s="45" t="s">
        <v>151</v>
      </c>
      <c r="V2136" s="42" t="str">
        <f>VLOOKUP(Tabla1[[#This Row],[PROGRAMA]],Hoja1!A:B,2,FALSE)</f>
        <v>1721. Protección del medio ambiente</v>
      </c>
      <c r="W2136" s="45" t="s">
        <v>236</v>
      </c>
      <c r="X2136" s="45" t="s">
        <v>2945</v>
      </c>
    </row>
    <row r="2137" spans="1:24" x14ac:dyDescent="0.25">
      <c r="A2137" s="57">
        <v>220240053702</v>
      </c>
      <c r="B2137" s="58" t="s">
        <v>349</v>
      </c>
      <c r="C2137" s="59">
        <v>45756</v>
      </c>
      <c r="D2137" s="57">
        <v>22024008076</v>
      </c>
      <c r="E2137" s="58" t="s">
        <v>3031</v>
      </c>
      <c r="F2137" s="60">
        <v>574.75</v>
      </c>
      <c r="G2137" s="58" t="s">
        <v>3667</v>
      </c>
      <c r="H2137" s="58" t="s">
        <v>3668</v>
      </c>
      <c r="I2137" s="61" t="s">
        <v>2901</v>
      </c>
      <c r="J2137" s="58" t="s">
        <v>356</v>
      </c>
      <c r="K2137" s="58" t="s">
        <v>356</v>
      </c>
      <c r="L2137" s="58" t="s">
        <v>357</v>
      </c>
      <c r="M2137" s="58" t="s">
        <v>458</v>
      </c>
      <c r="N2137" s="58" t="s">
        <v>429</v>
      </c>
      <c r="O2137" s="64" t="s">
        <v>2990</v>
      </c>
      <c r="P2137" s="64" t="s">
        <v>2902</v>
      </c>
      <c r="Q2137" s="45" t="s">
        <v>926</v>
      </c>
      <c r="R2137" s="32" t="s">
        <v>255</v>
      </c>
      <c r="S2137" s="45" t="s">
        <v>92</v>
      </c>
      <c r="T2137" s="42" t="str">
        <f>VLOOKUP(Tabla1[[#This Row],[AREA]],Hoja1!A:B,2,FALSE)</f>
        <v>03. Participación ciudadana y deportes</v>
      </c>
      <c r="U2137" s="45" t="s">
        <v>215</v>
      </c>
      <c r="V2137" s="42" t="str">
        <f>VLOOKUP(Tabla1[[#This Row],[PROGRAMA]],Hoja1!A:B,2,FALSE)</f>
        <v>9241. Participación ciudadana</v>
      </c>
      <c r="W2137" s="45" t="s">
        <v>248</v>
      </c>
      <c r="X2137" s="45" t="s">
        <v>2991</v>
      </c>
    </row>
    <row r="2138" spans="1:24" x14ac:dyDescent="0.25">
      <c r="A2138" s="57">
        <v>220240053703</v>
      </c>
      <c r="B2138" s="58" t="s">
        <v>349</v>
      </c>
      <c r="C2138" s="59">
        <v>45756</v>
      </c>
      <c r="D2138" s="57">
        <v>22024008077</v>
      </c>
      <c r="E2138" s="58" t="s">
        <v>3031</v>
      </c>
      <c r="F2138" s="60">
        <v>574.75</v>
      </c>
      <c r="G2138" s="58" t="s">
        <v>3669</v>
      </c>
      <c r="H2138" s="58" t="s">
        <v>3668</v>
      </c>
      <c r="I2138" s="61" t="s">
        <v>2901</v>
      </c>
      <c r="J2138" s="58" t="s">
        <v>356</v>
      </c>
      <c r="K2138" s="58" t="s">
        <v>356</v>
      </c>
      <c r="L2138" s="58" t="s">
        <v>357</v>
      </c>
      <c r="M2138" s="58" t="s">
        <v>458</v>
      </c>
      <c r="N2138" s="58" t="s">
        <v>429</v>
      </c>
      <c r="O2138" s="64" t="s">
        <v>2990</v>
      </c>
      <c r="P2138" s="64" t="s">
        <v>2902</v>
      </c>
      <c r="Q2138" s="45" t="s">
        <v>926</v>
      </c>
      <c r="R2138" s="32" t="s">
        <v>255</v>
      </c>
      <c r="S2138" s="45" t="s">
        <v>92</v>
      </c>
      <c r="T2138" s="42" t="str">
        <f>VLOOKUP(Tabla1[[#This Row],[AREA]],Hoja1!A:B,2,FALSE)</f>
        <v>03. Participación ciudadana y deportes</v>
      </c>
      <c r="U2138" s="45" t="s">
        <v>215</v>
      </c>
      <c r="V2138" s="42" t="str">
        <f>VLOOKUP(Tabla1[[#This Row],[PROGRAMA]],Hoja1!A:B,2,FALSE)</f>
        <v>9241. Participación ciudadana</v>
      </c>
      <c r="W2138" s="45" t="s">
        <v>248</v>
      </c>
      <c r="X2138" s="45" t="s">
        <v>2991</v>
      </c>
    </row>
    <row r="2139" spans="1:24" x14ac:dyDescent="0.25">
      <c r="A2139" s="57">
        <v>220250011298</v>
      </c>
      <c r="B2139" s="58" t="s">
        <v>526</v>
      </c>
      <c r="C2139" s="59">
        <v>45758</v>
      </c>
      <c r="D2139" s="57">
        <v>22025001125</v>
      </c>
      <c r="E2139" s="58" t="s">
        <v>1269</v>
      </c>
      <c r="F2139" s="60">
        <v>566.28</v>
      </c>
      <c r="G2139" s="58" t="s">
        <v>599</v>
      </c>
      <c r="H2139" s="58" t="s">
        <v>1118</v>
      </c>
      <c r="I2139" s="61" t="s">
        <v>2907</v>
      </c>
      <c r="J2139" s="58" t="s">
        <v>372</v>
      </c>
      <c r="K2139" s="58" t="s">
        <v>372</v>
      </c>
      <c r="L2139" s="58" t="s">
        <v>367</v>
      </c>
      <c r="M2139" s="58" t="s">
        <v>354</v>
      </c>
      <c r="N2139" s="58" t="s">
        <v>355</v>
      </c>
      <c r="O2139" s="64" t="s">
        <v>2942</v>
      </c>
      <c r="P2139" s="64" t="s">
        <v>2902</v>
      </c>
      <c r="Q2139" s="45" t="s">
        <v>922</v>
      </c>
      <c r="R2139" s="32" t="s">
        <v>254</v>
      </c>
      <c r="S2139" s="45" t="s">
        <v>291</v>
      </c>
      <c r="T2139" s="42" t="str">
        <f>VLOOKUP(Tabla1[[#This Row],[AREA]],Hoja1!A:B,2,FALSE)</f>
        <v>11. Salud pública y seguridad ciudadana</v>
      </c>
      <c r="U2139" s="45" t="s">
        <v>141</v>
      </c>
      <c r="V2139" s="42" t="str">
        <f>VLOOKUP(Tabla1[[#This Row],[PROGRAMA]],Hoja1!A:B,2,FALSE)</f>
        <v>1621. Recogida de residuos</v>
      </c>
      <c r="W2139" s="45" t="s">
        <v>238</v>
      </c>
      <c r="X2139" s="45" t="s">
        <v>2919</v>
      </c>
    </row>
    <row r="2140" spans="1:24" x14ac:dyDescent="0.25">
      <c r="A2140" s="57">
        <v>220250017712</v>
      </c>
      <c r="B2140" s="58" t="s">
        <v>526</v>
      </c>
      <c r="C2140" s="59">
        <v>45796</v>
      </c>
      <c r="D2140" s="57">
        <v>22025001128</v>
      </c>
      <c r="E2140" s="58" t="s">
        <v>1498</v>
      </c>
      <c r="F2140" s="60">
        <v>563.04999999999995</v>
      </c>
      <c r="G2140" s="58" t="s">
        <v>684</v>
      </c>
      <c r="H2140" s="58" t="s">
        <v>3670</v>
      </c>
      <c r="I2140" s="61" t="s">
        <v>2907</v>
      </c>
      <c r="J2140" s="58" t="s">
        <v>356</v>
      </c>
      <c r="K2140" s="58" t="s">
        <v>356</v>
      </c>
      <c r="L2140" s="58" t="s">
        <v>367</v>
      </c>
      <c r="M2140" s="58" t="s">
        <v>354</v>
      </c>
      <c r="N2140" s="58" t="s">
        <v>355</v>
      </c>
      <c r="O2140" s="64" t="s">
        <v>2942</v>
      </c>
      <c r="P2140" s="64" t="s">
        <v>2902</v>
      </c>
      <c r="Q2140" s="45" t="s">
        <v>922</v>
      </c>
      <c r="R2140" s="32" t="s">
        <v>254</v>
      </c>
      <c r="S2140" s="45" t="s">
        <v>291</v>
      </c>
      <c r="T2140" s="42" t="str">
        <f>VLOOKUP(Tabla1[[#This Row],[AREA]],Hoja1!A:B,2,FALSE)</f>
        <v>11. Salud pública y seguridad ciudadana</v>
      </c>
      <c r="U2140" s="45" t="s">
        <v>141</v>
      </c>
      <c r="V2140" s="42" t="str">
        <f>VLOOKUP(Tabla1[[#This Row],[PROGRAMA]],Hoja1!A:B,2,FALSE)</f>
        <v>1621. Recogida de residuos</v>
      </c>
      <c r="W2140" s="45" t="s">
        <v>238</v>
      </c>
      <c r="X2140" s="45" t="s">
        <v>3118</v>
      </c>
    </row>
    <row r="2141" spans="1:24" x14ac:dyDescent="0.25">
      <c r="A2141" s="57">
        <v>220250020549</v>
      </c>
      <c r="B2141" s="58" t="s">
        <v>526</v>
      </c>
      <c r="C2141" s="59">
        <v>45806</v>
      </c>
      <c r="D2141" s="57">
        <v>22025001325</v>
      </c>
      <c r="E2141" s="58" t="s">
        <v>3329</v>
      </c>
      <c r="F2141" s="60">
        <v>561.44000000000005</v>
      </c>
      <c r="G2141" s="58" t="s">
        <v>39</v>
      </c>
      <c r="H2141" s="58" t="s">
        <v>3671</v>
      </c>
      <c r="I2141" s="61" t="s">
        <v>2907</v>
      </c>
      <c r="J2141" s="58" t="s">
        <v>356</v>
      </c>
      <c r="K2141" s="58" t="s">
        <v>356</v>
      </c>
      <c r="L2141" s="58" t="s">
        <v>367</v>
      </c>
      <c r="M2141" s="58" t="s">
        <v>354</v>
      </c>
      <c r="N2141" s="58" t="s">
        <v>355</v>
      </c>
      <c r="O2141" s="64" t="s">
        <v>2942</v>
      </c>
      <c r="P2141" s="64" t="s">
        <v>2902</v>
      </c>
      <c r="Q2141" s="45" t="s">
        <v>922</v>
      </c>
      <c r="R2141" s="32" t="s">
        <v>254</v>
      </c>
      <c r="S2141" s="45" t="s">
        <v>98</v>
      </c>
      <c r="T2141" s="42" t="str">
        <f>VLOOKUP(Tabla1[[#This Row],[AREA]],Hoja1!A:B,2,FALSE)</f>
        <v>10. Personas mayores, familia y servicios sociales</v>
      </c>
      <c r="U2141" s="45" t="s">
        <v>162</v>
      </c>
      <c r="V2141" s="42" t="str">
        <f>VLOOKUP(Tabla1[[#This Row],[PROGRAMA]],Hoja1!A:B,2,FALSE)</f>
        <v>2412. Formación para el empleo</v>
      </c>
      <c r="W2141" s="45" t="s">
        <v>238</v>
      </c>
      <c r="X2141" s="45" t="s">
        <v>3118</v>
      </c>
    </row>
    <row r="2142" spans="1:24" x14ac:dyDescent="0.25">
      <c r="A2142" s="57">
        <v>220250011262</v>
      </c>
      <c r="B2142" s="58" t="s">
        <v>526</v>
      </c>
      <c r="C2142" s="59">
        <v>45758</v>
      </c>
      <c r="D2142" s="57">
        <v>22025001124</v>
      </c>
      <c r="E2142" s="58" t="s">
        <v>1237</v>
      </c>
      <c r="F2142" s="60">
        <v>554.45000000000005</v>
      </c>
      <c r="G2142" s="58" t="s">
        <v>586</v>
      </c>
      <c r="H2142" s="58" t="s">
        <v>3672</v>
      </c>
      <c r="I2142" s="61" t="s">
        <v>2907</v>
      </c>
      <c r="J2142" s="58" t="s">
        <v>587</v>
      </c>
      <c r="K2142" s="58" t="s">
        <v>356</v>
      </c>
      <c r="L2142" s="58" t="s">
        <v>367</v>
      </c>
      <c r="M2142" s="58" t="s">
        <v>354</v>
      </c>
      <c r="N2142" s="58" t="s">
        <v>355</v>
      </c>
      <c r="O2142" s="64" t="s">
        <v>2942</v>
      </c>
      <c r="P2142" s="64" t="s">
        <v>2902</v>
      </c>
      <c r="Q2142" s="45" t="s">
        <v>922</v>
      </c>
      <c r="R2142" s="32" t="s">
        <v>254</v>
      </c>
      <c r="S2142" s="45" t="s">
        <v>291</v>
      </c>
      <c r="T2142" s="42" t="str">
        <f>VLOOKUP(Tabla1[[#This Row],[AREA]],Hoja1!A:B,2,FALSE)</f>
        <v>11. Salud pública y seguridad ciudadana</v>
      </c>
      <c r="U2142" s="45" t="s">
        <v>141</v>
      </c>
      <c r="V2142" s="42" t="str">
        <f>VLOOKUP(Tabla1[[#This Row],[PROGRAMA]],Hoja1!A:B,2,FALSE)</f>
        <v>1621. Recogida de residuos</v>
      </c>
      <c r="W2142" s="45" t="s">
        <v>236</v>
      </c>
      <c r="X2142" s="45" t="s">
        <v>3180</v>
      </c>
    </row>
    <row r="2143" spans="1:24" x14ac:dyDescent="0.25">
      <c r="A2143" s="57">
        <v>220250018753</v>
      </c>
      <c r="B2143" s="58" t="s">
        <v>349</v>
      </c>
      <c r="C2143" s="59">
        <v>45800</v>
      </c>
      <c r="D2143" s="57">
        <v>22025003375</v>
      </c>
      <c r="E2143" s="58" t="s">
        <v>3332</v>
      </c>
      <c r="F2143" s="60">
        <v>550.54999999999995</v>
      </c>
      <c r="G2143" s="58" t="s">
        <v>3673</v>
      </c>
      <c r="H2143" s="58" t="s">
        <v>3674</v>
      </c>
      <c r="I2143" s="61" t="s">
        <v>2901</v>
      </c>
      <c r="J2143" s="58" t="s">
        <v>541</v>
      </c>
      <c r="K2143" s="58" t="s">
        <v>356</v>
      </c>
      <c r="L2143" s="58" t="s">
        <v>357</v>
      </c>
      <c r="M2143" s="58" t="s">
        <v>458</v>
      </c>
      <c r="N2143" s="58" t="s">
        <v>429</v>
      </c>
      <c r="O2143" s="64" t="s">
        <v>2990</v>
      </c>
      <c r="P2143" s="64" t="s">
        <v>2902</v>
      </c>
      <c r="Q2143" s="45" t="s">
        <v>922</v>
      </c>
      <c r="R2143" s="32" t="s">
        <v>254</v>
      </c>
      <c r="S2143" s="45" t="s">
        <v>89</v>
      </c>
      <c r="T2143" s="42" t="str">
        <f>VLOOKUP(Tabla1[[#This Row],[AREA]],Hoja1!A:B,2,FALSE)</f>
        <v>01. Alcaldía</v>
      </c>
      <c r="U2143" s="45" t="s">
        <v>294</v>
      </c>
      <c r="V2143" s="42" t="str">
        <f>VLOOKUP(Tabla1[[#This Row],[PROGRAMA]],Hoja1!A:B,2,FALSE)</f>
        <v>4331. Desarrollo empresarial</v>
      </c>
      <c r="W2143" s="45" t="s">
        <v>238</v>
      </c>
      <c r="X2143" s="45" t="s">
        <v>3335</v>
      </c>
    </row>
    <row r="2144" spans="1:24" x14ac:dyDescent="0.25">
      <c r="A2144" s="57">
        <v>220250009913</v>
      </c>
      <c r="B2144" s="58" t="s">
        <v>349</v>
      </c>
      <c r="C2144" s="59">
        <v>45751</v>
      </c>
      <c r="D2144" s="57">
        <v>22025002770</v>
      </c>
      <c r="E2144" s="58" t="s">
        <v>1466</v>
      </c>
      <c r="F2144" s="60">
        <v>550</v>
      </c>
      <c r="G2144" s="58" t="s">
        <v>803</v>
      </c>
      <c r="H2144" s="58" t="s">
        <v>3675</v>
      </c>
      <c r="I2144" s="61" t="s">
        <v>2901</v>
      </c>
      <c r="J2144" s="58" t="s">
        <v>804</v>
      </c>
      <c r="K2144" s="58" t="s">
        <v>365</v>
      </c>
      <c r="L2144" s="58" t="s">
        <v>357</v>
      </c>
      <c r="M2144" s="58" t="s">
        <v>458</v>
      </c>
      <c r="N2144" s="58" t="s">
        <v>429</v>
      </c>
      <c r="O2144" s="64" t="s">
        <v>2990</v>
      </c>
      <c r="P2144" s="64" t="s">
        <v>2902</v>
      </c>
      <c r="Q2144" s="45" t="s">
        <v>922</v>
      </c>
      <c r="R2144" s="32" t="s">
        <v>254</v>
      </c>
      <c r="S2144" s="45" t="s">
        <v>98</v>
      </c>
      <c r="T2144" s="42" t="str">
        <f>VLOOKUP(Tabla1[[#This Row],[AREA]],Hoja1!A:B,2,FALSE)</f>
        <v>10. Personas mayores, familia y servicios sociales</v>
      </c>
      <c r="U2144" s="45" t="s">
        <v>159</v>
      </c>
      <c r="V2144" s="42" t="str">
        <f>VLOOKUP(Tabla1[[#This Row],[PROGRAMA]],Hoja1!A:B,2,FALSE)</f>
        <v>2315. Políticas de Igualdad e infancia</v>
      </c>
      <c r="W2144" s="45" t="s">
        <v>238</v>
      </c>
      <c r="X2144" s="45" t="s">
        <v>2926</v>
      </c>
    </row>
    <row r="2145" spans="1:24" x14ac:dyDescent="0.25">
      <c r="A2145" s="57">
        <v>220250020394</v>
      </c>
      <c r="B2145" s="58" t="s">
        <v>526</v>
      </c>
      <c r="C2145" s="59">
        <v>45806</v>
      </c>
      <c r="D2145" s="57">
        <v>22025000769</v>
      </c>
      <c r="E2145" s="58" t="s">
        <v>1623</v>
      </c>
      <c r="F2145" s="60">
        <v>548.64</v>
      </c>
      <c r="G2145" s="58" t="s">
        <v>601</v>
      </c>
      <c r="H2145" s="58" t="s">
        <v>3676</v>
      </c>
      <c r="I2145" s="61" t="s">
        <v>2907</v>
      </c>
      <c r="J2145" s="58" t="s">
        <v>356</v>
      </c>
      <c r="K2145" s="58" t="s">
        <v>356</v>
      </c>
      <c r="L2145" s="58" t="s">
        <v>367</v>
      </c>
      <c r="M2145" s="58" t="s">
        <v>354</v>
      </c>
      <c r="N2145" s="58" t="s">
        <v>355</v>
      </c>
      <c r="O2145" s="64" t="s">
        <v>2942</v>
      </c>
      <c r="P2145" s="64" t="s">
        <v>2902</v>
      </c>
      <c r="Q2145" s="45" t="s">
        <v>922</v>
      </c>
      <c r="R2145" s="32" t="s">
        <v>254</v>
      </c>
      <c r="S2145" s="45" t="s">
        <v>291</v>
      </c>
      <c r="T2145" s="42" t="str">
        <f>VLOOKUP(Tabla1[[#This Row],[AREA]],Hoja1!A:B,2,FALSE)</f>
        <v>11. Salud pública y seguridad ciudadana</v>
      </c>
      <c r="U2145" s="45" t="s">
        <v>135</v>
      </c>
      <c r="V2145" s="42" t="str">
        <f>VLOOKUP(Tabla1[[#This Row],[PROGRAMA]],Hoja1!A:B,2,FALSE)</f>
        <v>1361. Prevención y extinción de incencios</v>
      </c>
      <c r="W2145" s="45" t="s">
        <v>238</v>
      </c>
      <c r="X2145" s="45" t="s">
        <v>3118</v>
      </c>
    </row>
    <row r="2146" spans="1:24" x14ac:dyDescent="0.25">
      <c r="A2146" s="57">
        <v>220250017472</v>
      </c>
      <c r="B2146" s="58" t="s">
        <v>349</v>
      </c>
      <c r="C2146" s="59">
        <v>45796</v>
      </c>
      <c r="D2146" s="57">
        <v>22025003522</v>
      </c>
      <c r="E2146" s="58" t="s">
        <v>1534</v>
      </c>
      <c r="F2146" s="60">
        <v>544.5</v>
      </c>
      <c r="G2146" s="58" t="s">
        <v>77</v>
      </c>
      <c r="H2146" s="58" t="s">
        <v>3677</v>
      </c>
      <c r="I2146" s="61" t="s">
        <v>2901</v>
      </c>
      <c r="J2146" s="58" t="s">
        <v>356</v>
      </c>
      <c r="K2146" s="58" t="s">
        <v>356</v>
      </c>
      <c r="L2146" s="58" t="s">
        <v>367</v>
      </c>
      <c r="M2146" s="58" t="s">
        <v>458</v>
      </c>
      <c r="N2146" s="58" t="s">
        <v>429</v>
      </c>
      <c r="O2146" s="64" t="s">
        <v>2990</v>
      </c>
      <c r="P2146" s="64" t="s">
        <v>2902</v>
      </c>
      <c r="Q2146" s="45" t="s">
        <v>922</v>
      </c>
      <c r="R2146" s="32" t="s">
        <v>254</v>
      </c>
      <c r="S2146" s="45" t="s">
        <v>92</v>
      </c>
      <c r="T2146" s="42" t="str">
        <f>VLOOKUP(Tabla1[[#This Row],[AREA]],Hoja1!A:B,2,FALSE)</f>
        <v>03. Participación ciudadana y deportes</v>
      </c>
      <c r="U2146" s="45" t="s">
        <v>215</v>
      </c>
      <c r="V2146" s="42" t="str">
        <f>VLOOKUP(Tabla1[[#This Row],[PROGRAMA]],Hoja1!A:B,2,FALSE)</f>
        <v>9241. Participación ciudadana</v>
      </c>
      <c r="W2146" s="45" t="s">
        <v>236</v>
      </c>
      <c r="X2146" s="45" t="s">
        <v>3048</v>
      </c>
    </row>
    <row r="2147" spans="1:24" x14ac:dyDescent="0.25">
      <c r="A2147" s="57">
        <v>220250010457</v>
      </c>
      <c r="B2147" s="58" t="s">
        <v>349</v>
      </c>
      <c r="C2147" s="59">
        <v>45755</v>
      </c>
      <c r="D2147" s="57">
        <v>22025002851</v>
      </c>
      <c r="E2147" s="58" t="s">
        <v>1493</v>
      </c>
      <c r="F2147" s="60">
        <v>540</v>
      </c>
      <c r="G2147" s="58" t="s">
        <v>77</v>
      </c>
      <c r="H2147" s="58" t="s">
        <v>3678</v>
      </c>
      <c r="I2147" s="61" t="s">
        <v>2901</v>
      </c>
      <c r="J2147" s="58" t="s">
        <v>356</v>
      </c>
      <c r="K2147" s="58" t="s">
        <v>356</v>
      </c>
      <c r="L2147" s="58" t="s">
        <v>367</v>
      </c>
      <c r="M2147" s="58" t="s">
        <v>458</v>
      </c>
      <c r="N2147" s="58" t="s">
        <v>429</v>
      </c>
      <c r="O2147" s="64" t="s">
        <v>2990</v>
      </c>
      <c r="P2147" s="64" t="s">
        <v>2902</v>
      </c>
      <c r="Q2147" s="45" t="s">
        <v>922</v>
      </c>
      <c r="R2147" s="32" t="s">
        <v>254</v>
      </c>
      <c r="S2147" s="45" t="s">
        <v>91</v>
      </c>
      <c r="T2147" s="42" t="str">
        <f>VLOOKUP(Tabla1[[#This Row],[AREA]],Hoja1!A:B,2,FALSE)</f>
        <v>02. Urbanismo y vivienda</v>
      </c>
      <c r="U2147" s="45" t="s">
        <v>220</v>
      </c>
      <c r="V2147" s="42" t="str">
        <f>VLOOKUP(Tabla1[[#This Row],[PROGRAMA]],Hoja1!A:B,2,FALSE)</f>
        <v>9332. Mantenimiento de edificios e instalaciones municipales</v>
      </c>
      <c r="W2147" s="45" t="s">
        <v>236</v>
      </c>
      <c r="X2147" s="45" t="s">
        <v>3048</v>
      </c>
    </row>
    <row r="2148" spans="1:24" x14ac:dyDescent="0.25">
      <c r="A2148" s="57">
        <v>220250020448</v>
      </c>
      <c r="B2148" s="58" t="s">
        <v>526</v>
      </c>
      <c r="C2148" s="59">
        <v>45806</v>
      </c>
      <c r="D2148" s="57">
        <v>22025001270</v>
      </c>
      <c r="E2148" s="58" t="s">
        <v>2310</v>
      </c>
      <c r="F2148" s="60">
        <v>527.42999999999995</v>
      </c>
      <c r="G2148" s="58" t="s">
        <v>573</v>
      </c>
      <c r="H2148" s="58" t="s">
        <v>3679</v>
      </c>
      <c r="I2148" s="61" t="s">
        <v>2907</v>
      </c>
      <c r="J2148" s="58" t="s">
        <v>356</v>
      </c>
      <c r="K2148" s="58" t="s">
        <v>356</v>
      </c>
      <c r="L2148" s="58" t="s">
        <v>367</v>
      </c>
      <c r="M2148" s="58" t="s">
        <v>354</v>
      </c>
      <c r="N2148" s="58" t="s">
        <v>355</v>
      </c>
      <c r="O2148" s="64" t="s">
        <v>2942</v>
      </c>
      <c r="P2148" s="64" t="s">
        <v>2902</v>
      </c>
      <c r="Q2148" s="45" t="s">
        <v>922</v>
      </c>
      <c r="R2148" s="32" t="s">
        <v>254</v>
      </c>
      <c r="S2148" s="45" t="s">
        <v>95</v>
      </c>
      <c r="T2148" s="42" t="str">
        <f>VLOOKUP(Tabla1[[#This Row],[AREA]],Hoja1!A:B,2,FALSE)</f>
        <v>07. Medio ambiente</v>
      </c>
      <c r="U2148" s="45" t="s">
        <v>149</v>
      </c>
      <c r="V2148" s="42" t="str">
        <f>VLOOKUP(Tabla1[[#This Row],[PROGRAMA]],Hoja1!A:B,2,FALSE)</f>
        <v>1711. Parques y jardines</v>
      </c>
      <c r="W2148" s="45" t="s">
        <v>238</v>
      </c>
      <c r="X2148" s="45" t="s">
        <v>3118</v>
      </c>
    </row>
    <row r="2149" spans="1:24" x14ac:dyDescent="0.25">
      <c r="A2149" s="57">
        <v>220250019419</v>
      </c>
      <c r="B2149" s="58" t="s">
        <v>349</v>
      </c>
      <c r="C2149" s="59">
        <v>45803</v>
      </c>
      <c r="D2149" s="57">
        <v>22025004024</v>
      </c>
      <c r="E2149" s="58" t="s">
        <v>1902</v>
      </c>
      <c r="F2149" s="60">
        <v>527.27</v>
      </c>
      <c r="G2149" s="58" t="s">
        <v>630</v>
      </c>
      <c r="H2149" s="58" t="s">
        <v>3680</v>
      </c>
      <c r="I2149" s="61" t="s">
        <v>2901</v>
      </c>
      <c r="J2149" s="58" t="s">
        <v>356</v>
      </c>
      <c r="K2149" s="58" t="s">
        <v>356</v>
      </c>
      <c r="L2149" s="58" t="s">
        <v>367</v>
      </c>
      <c r="M2149" s="58" t="s">
        <v>458</v>
      </c>
      <c r="N2149" s="58" t="s">
        <v>429</v>
      </c>
      <c r="O2149" s="64" t="s">
        <v>2990</v>
      </c>
      <c r="P2149" s="64" t="s">
        <v>2902</v>
      </c>
      <c r="Q2149" s="45" t="s">
        <v>922</v>
      </c>
      <c r="R2149" s="32" t="s">
        <v>254</v>
      </c>
      <c r="S2149" s="45" t="s">
        <v>98</v>
      </c>
      <c r="T2149" s="42" t="str">
        <f>VLOOKUP(Tabla1[[#This Row],[AREA]],Hoja1!A:B,2,FALSE)</f>
        <v>10. Personas mayores, familia y servicios sociales</v>
      </c>
      <c r="U2149" s="45" t="s">
        <v>155</v>
      </c>
      <c r="V2149" s="42" t="str">
        <f>VLOOKUP(Tabla1[[#This Row],[PROGRAMA]],Hoja1!A:B,2,FALSE)</f>
        <v>2312. Iniciativas sociales</v>
      </c>
      <c r="W2149" s="45" t="s">
        <v>238</v>
      </c>
      <c r="X2149" s="45" t="s">
        <v>3161</v>
      </c>
    </row>
    <row r="2150" spans="1:24" x14ac:dyDescent="0.25">
      <c r="A2150" s="57">
        <v>220250020446</v>
      </c>
      <c r="B2150" s="58" t="s">
        <v>526</v>
      </c>
      <c r="C2150" s="59">
        <v>45806</v>
      </c>
      <c r="D2150" s="57">
        <v>22025001270</v>
      </c>
      <c r="E2150" s="58" t="s">
        <v>2310</v>
      </c>
      <c r="F2150" s="60">
        <v>525.53</v>
      </c>
      <c r="G2150" s="58" t="s">
        <v>509</v>
      </c>
      <c r="H2150" s="58" t="s">
        <v>3681</v>
      </c>
      <c r="I2150" s="61" t="s">
        <v>2907</v>
      </c>
      <c r="J2150" s="58" t="s">
        <v>356</v>
      </c>
      <c r="K2150" s="58" t="s">
        <v>356</v>
      </c>
      <c r="L2150" s="58" t="s">
        <v>367</v>
      </c>
      <c r="M2150" s="58" t="s">
        <v>354</v>
      </c>
      <c r="N2150" s="58" t="s">
        <v>355</v>
      </c>
      <c r="O2150" s="64" t="s">
        <v>2942</v>
      </c>
      <c r="P2150" s="64" t="s">
        <v>2902</v>
      </c>
      <c r="Q2150" s="45" t="s">
        <v>922</v>
      </c>
      <c r="R2150" s="32" t="s">
        <v>254</v>
      </c>
      <c r="S2150" s="45" t="s">
        <v>95</v>
      </c>
      <c r="T2150" s="42" t="str">
        <f>VLOOKUP(Tabla1[[#This Row],[AREA]],Hoja1!A:B,2,FALSE)</f>
        <v>07. Medio ambiente</v>
      </c>
      <c r="U2150" s="45" t="s">
        <v>149</v>
      </c>
      <c r="V2150" s="42" t="str">
        <f>VLOOKUP(Tabla1[[#This Row],[PROGRAMA]],Hoja1!A:B,2,FALSE)</f>
        <v>1711. Parques y jardines</v>
      </c>
      <c r="W2150" s="45" t="s">
        <v>238</v>
      </c>
      <c r="X2150" s="45" t="s">
        <v>3118</v>
      </c>
    </row>
    <row r="2151" spans="1:24" x14ac:dyDescent="0.25">
      <c r="A2151" s="57">
        <v>220250011320</v>
      </c>
      <c r="B2151" s="58" t="s">
        <v>526</v>
      </c>
      <c r="C2151" s="59">
        <v>45758</v>
      </c>
      <c r="D2151" s="57">
        <v>22025001124</v>
      </c>
      <c r="E2151" s="58" t="s">
        <v>1237</v>
      </c>
      <c r="F2151" s="60">
        <v>524.83000000000004</v>
      </c>
      <c r="G2151" s="58" t="s">
        <v>586</v>
      </c>
      <c r="H2151" s="58" t="s">
        <v>3682</v>
      </c>
      <c r="I2151" s="61" t="s">
        <v>2907</v>
      </c>
      <c r="J2151" s="58" t="s">
        <v>587</v>
      </c>
      <c r="K2151" s="58" t="s">
        <v>356</v>
      </c>
      <c r="L2151" s="58" t="s">
        <v>367</v>
      </c>
      <c r="M2151" s="58" t="s">
        <v>354</v>
      </c>
      <c r="N2151" s="58" t="s">
        <v>355</v>
      </c>
      <c r="O2151" s="64" t="s">
        <v>2942</v>
      </c>
      <c r="P2151" s="64" t="s">
        <v>2902</v>
      </c>
      <c r="Q2151" s="45" t="s">
        <v>922</v>
      </c>
      <c r="R2151" s="32" t="s">
        <v>254</v>
      </c>
      <c r="S2151" s="45" t="s">
        <v>291</v>
      </c>
      <c r="T2151" s="42" t="str">
        <f>VLOOKUP(Tabla1[[#This Row],[AREA]],Hoja1!A:B,2,FALSE)</f>
        <v>11. Salud pública y seguridad ciudadana</v>
      </c>
      <c r="U2151" s="45" t="s">
        <v>141</v>
      </c>
      <c r="V2151" s="42" t="str">
        <f>VLOOKUP(Tabla1[[#This Row],[PROGRAMA]],Hoja1!A:B,2,FALSE)</f>
        <v>1621. Recogida de residuos</v>
      </c>
      <c r="W2151" s="45" t="s">
        <v>236</v>
      </c>
      <c r="X2151" s="45" t="s">
        <v>3180</v>
      </c>
    </row>
    <row r="2152" spans="1:24" x14ac:dyDescent="0.25">
      <c r="A2152" s="57">
        <v>220250012039</v>
      </c>
      <c r="B2152" s="58" t="s">
        <v>349</v>
      </c>
      <c r="C2152" s="59">
        <v>45762</v>
      </c>
      <c r="D2152" s="57">
        <v>22025003044</v>
      </c>
      <c r="E2152" s="58" t="s">
        <v>1426</v>
      </c>
      <c r="F2152" s="60">
        <v>524.04999999999995</v>
      </c>
      <c r="G2152" s="58" t="s">
        <v>463</v>
      </c>
      <c r="H2152" s="58" t="s">
        <v>3683</v>
      </c>
      <c r="I2152" s="61" t="s">
        <v>2901</v>
      </c>
      <c r="J2152" s="58" t="s">
        <v>356</v>
      </c>
      <c r="K2152" s="58" t="s">
        <v>356</v>
      </c>
      <c r="L2152" s="58" t="s">
        <v>357</v>
      </c>
      <c r="M2152" s="58" t="s">
        <v>458</v>
      </c>
      <c r="N2152" s="58" t="s">
        <v>429</v>
      </c>
      <c r="O2152" s="64" t="s">
        <v>2990</v>
      </c>
      <c r="P2152" s="64" t="s">
        <v>2902</v>
      </c>
      <c r="Q2152" s="45" t="s">
        <v>922</v>
      </c>
      <c r="R2152" s="32" t="s">
        <v>254</v>
      </c>
      <c r="S2152" s="45" t="s">
        <v>89</v>
      </c>
      <c r="T2152" s="42" t="str">
        <f>VLOOKUP(Tabla1[[#This Row],[AREA]],Hoja1!A:B,2,FALSE)</f>
        <v>01. Alcaldía</v>
      </c>
      <c r="U2152" s="45" t="s">
        <v>208</v>
      </c>
      <c r="V2152" s="42" t="str">
        <f>VLOOKUP(Tabla1[[#This Row],[PROGRAMA]],Hoja1!A:B,2,FALSE)</f>
        <v>9203. Unidad de régimen interior</v>
      </c>
      <c r="W2152" s="45" t="s">
        <v>234</v>
      </c>
      <c r="X2152" s="45" t="s">
        <v>3098</v>
      </c>
    </row>
    <row r="2153" spans="1:24" x14ac:dyDescent="0.25">
      <c r="A2153" s="57">
        <v>220250011300</v>
      </c>
      <c r="B2153" s="58" t="s">
        <v>526</v>
      </c>
      <c r="C2153" s="59">
        <v>45758</v>
      </c>
      <c r="D2153" s="57">
        <v>22025001128</v>
      </c>
      <c r="E2153" s="58" t="s">
        <v>1498</v>
      </c>
      <c r="F2153" s="60">
        <v>521.27</v>
      </c>
      <c r="G2153" s="58" t="s">
        <v>73</v>
      </c>
      <c r="H2153" s="58" t="s">
        <v>3684</v>
      </c>
      <c r="I2153" s="61" t="s">
        <v>2907</v>
      </c>
      <c r="J2153" s="58" t="s">
        <v>356</v>
      </c>
      <c r="K2153" s="58" t="s">
        <v>356</v>
      </c>
      <c r="L2153" s="58" t="s">
        <v>367</v>
      </c>
      <c r="M2153" s="58" t="s">
        <v>354</v>
      </c>
      <c r="N2153" s="58" t="s">
        <v>355</v>
      </c>
      <c r="O2153" s="64" t="s">
        <v>2942</v>
      </c>
      <c r="P2153" s="64" t="s">
        <v>2902</v>
      </c>
      <c r="Q2153" s="45" t="s">
        <v>922</v>
      </c>
      <c r="R2153" s="32" t="s">
        <v>254</v>
      </c>
      <c r="S2153" s="45" t="s">
        <v>291</v>
      </c>
      <c r="T2153" s="42" t="str">
        <f>VLOOKUP(Tabla1[[#This Row],[AREA]],Hoja1!A:B,2,FALSE)</f>
        <v>11. Salud pública y seguridad ciudadana</v>
      </c>
      <c r="U2153" s="45" t="s">
        <v>141</v>
      </c>
      <c r="V2153" s="42" t="str">
        <f>VLOOKUP(Tabla1[[#This Row],[PROGRAMA]],Hoja1!A:B,2,FALSE)</f>
        <v>1621. Recogida de residuos</v>
      </c>
      <c r="W2153" s="45" t="s">
        <v>238</v>
      </c>
      <c r="X2153" s="45" t="s">
        <v>3118</v>
      </c>
    </row>
    <row r="2154" spans="1:24" x14ac:dyDescent="0.25">
      <c r="A2154" s="57">
        <v>220250017647</v>
      </c>
      <c r="B2154" s="58" t="s">
        <v>526</v>
      </c>
      <c r="C2154" s="59">
        <v>45796</v>
      </c>
      <c r="D2154" s="57">
        <v>22025001122</v>
      </c>
      <c r="E2154" s="58" t="s">
        <v>1237</v>
      </c>
      <c r="F2154" s="60">
        <v>518</v>
      </c>
      <c r="G2154" s="58" t="s">
        <v>566</v>
      </c>
      <c r="H2154" s="58" t="s">
        <v>3685</v>
      </c>
      <c r="I2154" s="61" t="s">
        <v>2907</v>
      </c>
      <c r="J2154" s="58" t="s">
        <v>356</v>
      </c>
      <c r="K2154" s="58" t="s">
        <v>356</v>
      </c>
      <c r="L2154" s="58" t="s">
        <v>357</v>
      </c>
      <c r="M2154" s="58" t="s">
        <v>354</v>
      </c>
      <c r="N2154" s="58" t="s">
        <v>355</v>
      </c>
      <c r="O2154" s="64" t="s">
        <v>2942</v>
      </c>
      <c r="P2154" s="64" t="s">
        <v>2902</v>
      </c>
      <c r="Q2154" s="45" t="s">
        <v>922</v>
      </c>
      <c r="R2154" s="32" t="s">
        <v>254</v>
      </c>
      <c r="S2154" s="45" t="s">
        <v>291</v>
      </c>
      <c r="T2154" s="42" t="str">
        <f>VLOOKUP(Tabla1[[#This Row],[AREA]],Hoja1!A:B,2,FALSE)</f>
        <v>11. Salud pública y seguridad ciudadana</v>
      </c>
      <c r="U2154" s="45" t="s">
        <v>141</v>
      </c>
      <c r="V2154" s="42" t="str">
        <f>VLOOKUP(Tabla1[[#This Row],[PROGRAMA]],Hoja1!A:B,2,FALSE)</f>
        <v>1621. Recogida de residuos</v>
      </c>
      <c r="W2154" s="45" t="s">
        <v>236</v>
      </c>
      <c r="X2154" s="45" t="s">
        <v>3180</v>
      </c>
    </row>
    <row r="2155" spans="1:24" x14ac:dyDescent="0.25">
      <c r="A2155" s="57">
        <v>220250010237</v>
      </c>
      <c r="B2155" s="58" t="s">
        <v>526</v>
      </c>
      <c r="C2155" s="59">
        <v>45755</v>
      </c>
      <c r="D2155" s="57">
        <v>22025001212</v>
      </c>
      <c r="E2155" s="58" t="s">
        <v>1534</v>
      </c>
      <c r="F2155" s="60">
        <v>517.91</v>
      </c>
      <c r="G2155" s="58" t="s">
        <v>39</v>
      </c>
      <c r="H2155" s="58" t="s">
        <v>3686</v>
      </c>
      <c r="I2155" s="61" t="s">
        <v>2907</v>
      </c>
      <c r="J2155" s="58" t="s">
        <v>356</v>
      </c>
      <c r="K2155" s="58" t="s">
        <v>356</v>
      </c>
      <c r="L2155" s="58" t="s">
        <v>367</v>
      </c>
      <c r="M2155" s="58" t="s">
        <v>354</v>
      </c>
      <c r="N2155" s="58" t="s">
        <v>355</v>
      </c>
      <c r="O2155" s="64" t="s">
        <v>2942</v>
      </c>
      <c r="P2155" s="64" t="s">
        <v>2902</v>
      </c>
      <c r="Q2155" s="45" t="s">
        <v>922</v>
      </c>
      <c r="R2155" s="32" t="s">
        <v>254</v>
      </c>
      <c r="S2155" s="45" t="s">
        <v>92</v>
      </c>
      <c r="T2155" s="42" t="str">
        <f>VLOOKUP(Tabla1[[#This Row],[AREA]],Hoja1!A:B,2,FALSE)</f>
        <v>03. Participación ciudadana y deportes</v>
      </c>
      <c r="U2155" s="45" t="s">
        <v>215</v>
      </c>
      <c r="V2155" s="42" t="str">
        <f>VLOOKUP(Tabla1[[#This Row],[PROGRAMA]],Hoja1!A:B,2,FALSE)</f>
        <v>9241. Participación ciudadana</v>
      </c>
      <c r="W2155" s="45" t="s">
        <v>236</v>
      </c>
      <c r="X2155" s="45" t="s">
        <v>3048</v>
      </c>
    </row>
    <row r="2156" spans="1:24" x14ac:dyDescent="0.25">
      <c r="A2156" s="57">
        <v>220250011244</v>
      </c>
      <c r="B2156" s="58" t="s">
        <v>526</v>
      </c>
      <c r="C2156" s="59">
        <v>45758</v>
      </c>
      <c r="D2156" s="57">
        <v>22025001349</v>
      </c>
      <c r="E2156" s="58" t="s">
        <v>1971</v>
      </c>
      <c r="F2156" s="60">
        <v>516.14</v>
      </c>
      <c r="G2156" s="58" t="s">
        <v>597</v>
      </c>
      <c r="H2156" s="58" t="s">
        <v>3687</v>
      </c>
      <c r="I2156" s="61" t="s">
        <v>2907</v>
      </c>
      <c r="J2156" s="58" t="s">
        <v>356</v>
      </c>
      <c r="K2156" s="58" t="s">
        <v>356</v>
      </c>
      <c r="L2156" s="58" t="s">
        <v>367</v>
      </c>
      <c r="M2156" s="58" t="s">
        <v>354</v>
      </c>
      <c r="N2156" s="58" t="s">
        <v>355</v>
      </c>
      <c r="O2156" s="64" t="s">
        <v>2942</v>
      </c>
      <c r="P2156" s="64" t="s">
        <v>2902</v>
      </c>
      <c r="Q2156" s="45" t="s">
        <v>922</v>
      </c>
      <c r="R2156" s="32" t="s">
        <v>254</v>
      </c>
      <c r="S2156" s="45" t="s">
        <v>91</v>
      </c>
      <c r="T2156" s="42" t="str">
        <f>VLOOKUP(Tabla1[[#This Row],[AREA]],Hoja1!A:B,2,FALSE)</f>
        <v>02. Urbanismo y vivienda</v>
      </c>
      <c r="U2156" s="45" t="s">
        <v>220</v>
      </c>
      <c r="V2156" s="42" t="str">
        <f>VLOOKUP(Tabla1[[#This Row],[PROGRAMA]],Hoja1!A:B,2,FALSE)</f>
        <v>9332. Mantenimiento de edificios e instalaciones municipales</v>
      </c>
      <c r="W2156" s="45" t="s">
        <v>236</v>
      </c>
      <c r="X2156" s="45" t="s">
        <v>3180</v>
      </c>
    </row>
    <row r="2157" spans="1:24" x14ac:dyDescent="0.25">
      <c r="A2157" s="57">
        <v>220250015382</v>
      </c>
      <c r="B2157" s="58" t="s">
        <v>526</v>
      </c>
      <c r="C2157" s="59">
        <v>45783</v>
      </c>
      <c r="D2157" s="57">
        <v>22025001496</v>
      </c>
      <c r="E2157" s="58" t="s">
        <v>3385</v>
      </c>
      <c r="F2157" s="60">
        <v>516.03</v>
      </c>
      <c r="G2157" s="58" t="s">
        <v>564</v>
      </c>
      <c r="H2157" s="58" t="s">
        <v>3688</v>
      </c>
      <c r="I2157" s="61" t="s">
        <v>2907</v>
      </c>
      <c r="J2157" s="58" t="s">
        <v>356</v>
      </c>
      <c r="K2157" s="58" t="s">
        <v>356</v>
      </c>
      <c r="L2157" s="58" t="s">
        <v>367</v>
      </c>
      <c r="M2157" s="58" t="s">
        <v>354</v>
      </c>
      <c r="N2157" s="58" t="s">
        <v>355</v>
      </c>
      <c r="O2157" s="64" t="s">
        <v>2942</v>
      </c>
      <c r="P2157" s="64" t="s">
        <v>2902</v>
      </c>
      <c r="Q2157" s="45" t="s">
        <v>922</v>
      </c>
      <c r="R2157" s="32" t="s">
        <v>254</v>
      </c>
      <c r="S2157" s="45" t="s">
        <v>290</v>
      </c>
      <c r="T2157" s="42" t="str">
        <f>VLOOKUP(Tabla1[[#This Row],[AREA]],Hoja1!A:B,2,FALSE)</f>
        <v>05. Comercio, mercados y consumo</v>
      </c>
      <c r="U2157" s="45" t="s">
        <v>197</v>
      </c>
      <c r="V2157" s="42" t="str">
        <f>VLOOKUP(Tabla1[[#This Row],[PROGRAMA]],Hoja1!A:B,2,FALSE)</f>
        <v>4312. Mercados</v>
      </c>
      <c r="W2157" s="45" t="s">
        <v>238</v>
      </c>
      <c r="X2157" s="45" t="s">
        <v>3118</v>
      </c>
    </row>
    <row r="2158" spans="1:24" x14ac:dyDescent="0.25">
      <c r="A2158" s="57">
        <v>220250017668</v>
      </c>
      <c r="B2158" s="58" t="s">
        <v>526</v>
      </c>
      <c r="C2158" s="59">
        <v>45796</v>
      </c>
      <c r="D2158" s="57">
        <v>22025001124</v>
      </c>
      <c r="E2158" s="58" t="s">
        <v>1237</v>
      </c>
      <c r="F2158" s="60">
        <v>515.82000000000005</v>
      </c>
      <c r="G2158" s="58" t="s">
        <v>45</v>
      </c>
      <c r="H2158" s="58" t="s">
        <v>3689</v>
      </c>
      <c r="I2158" s="61" t="s">
        <v>2907</v>
      </c>
      <c r="J2158" s="58" t="s">
        <v>627</v>
      </c>
      <c r="K2158" s="58" t="s">
        <v>628</v>
      </c>
      <c r="L2158" s="58" t="s">
        <v>367</v>
      </c>
      <c r="M2158" s="58" t="s">
        <v>354</v>
      </c>
      <c r="N2158" s="58" t="s">
        <v>355</v>
      </c>
      <c r="O2158" s="64" t="s">
        <v>2942</v>
      </c>
      <c r="P2158" s="64" t="s">
        <v>2902</v>
      </c>
      <c r="Q2158" s="45" t="s">
        <v>922</v>
      </c>
      <c r="R2158" s="32" t="s">
        <v>254</v>
      </c>
      <c r="S2158" s="45" t="s">
        <v>291</v>
      </c>
      <c r="T2158" s="42" t="str">
        <f>VLOOKUP(Tabla1[[#This Row],[AREA]],Hoja1!A:B,2,FALSE)</f>
        <v>11. Salud pública y seguridad ciudadana</v>
      </c>
      <c r="U2158" s="45" t="s">
        <v>141</v>
      </c>
      <c r="V2158" s="42" t="str">
        <f>VLOOKUP(Tabla1[[#This Row],[PROGRAMA]],Hoja1!A:B,2,FALSE)</f>
        <v>1621. Recogida de residuos</v>
      </c>
      <c r="W2158" s="45" t="s">
        <v>236</v>
      </c>
      <c r="X2158" s="45" t="s">
        <v>3180</v>
      </c>
    </row>
    <row r="2159" spans="1:24" x14ac:dyDescent="0.25">
      <c r="A2159" s="57">
        <v>220250020598</v>
      </c>
      <c r="B2159" s="58" t="s">
        <v>526</v>
      </c>
      <c r="C2159" s="59">
        <v>45806</v>
      </c>
      <c r="D2159" s="57">
        <v>22025001129</v>
      </c>
      <c r="E2159" s="58" t="s">
        <v>1973</v>
      </c>
      <c r="F2159" s="60">
        <v>514.73</v>
      </c>
      <c r="G2159" s="58" t="s">
        <v>590</v>
      </c>
      <c r="H2159" s="58" t="s">
        <v>3690</v>
      </c>
      <c r="I2159" s="61" t="s">
        <v>2907</v>
      </c>
      <c r="J2159" s="58" t="s">
        <v>356</v>
      </c>
      <c r="K2159" s="58" t="s">
        <v>356</v>
      </c>
      <c r="L2159" s="58" t="s">
        <v>367</v>
      </c>
      <c r="M2159" s="58" t="s">
        <v>354</v>
      </c>
      <c r="N2159" s="58" t="s">
        <v>355</v>
      </c>
      <c r="O2159" s="64" t="s">
        <v>2942</v>
      </c>
      <c r="P2159" s="64" t="s">
        <v>2902</v>
      </c>
      <c r="Q2159" s="45" t="s">
        <v>922</v>
      </c>
      <c r="R2159" s="32" t="s">
        <v>254</v>
      </c>
      <c r="S2159" s="45" t="s">
        <v>291</v>
      </c>
      <c r="T2159" s="42" t="str">
        <f>VLOOKUP(Tabla1[[#This Row],[AREA]],Hoja1!A:B,2,FALSE)</f>
        <v>11. Salud pública y seguridad ciudadana</v>
      </c>
      <c r="U2159" s="45" t="s">
        <v>144</v>
      </c>
      <c r="V2159" s="42" t="str">
        <f>VLOOKUP(Tabla1[[#This Row],[PROGRAMA]],Hoja1!A:B,2,FALSE)</f>
        <v>1631. Limpieza viaria</v>
      </c>
      <c r="W2159" s="45" t="s">
        <v>236</v>
      </c>
      <c r="X2159" s="45" t="s">
        <v>3180</v>
      </c>
    </row>
    <row r="2160" spans="1:24" x14ac:dyDescent="0.25">
      <c r="A2160" s="57">
        <v>220250011376</v>
      </c>
      <c r="B2160" s="58" t="s">
        <v>526</v>
      </c>
      <c r="C2160" s="59">
        <v>45758</v>
      </c>
      <c r="D2160" s="57">
        <v>22025001132</v>
      </c>
      <c r="E2160" s="58" t="s">
        <v>1599</v>
      </c>
      <c r="F2160" s="60">
        <v>514.54999999999995</v>
      </c>
      <c r="G2160" s="58" t="s">
        <v>74</v>
      </c>
      <c r="H2160" s="58" t="s">
        <v>3691</v>
      </c>
      <c r="I2160" s="61" t="s">
        <v>2907</v>
      </c>
      <c r="J2160" s="58" t="s">
        <v>356</v>
      </c>
      <c r="K2160" s="58" t="s">
        <v>356</v>
      </c>
      <c r="L2160" s="58" t="s">
        <v>367</v>
      </c>
      <c r="M2160" s="58" t="s">
        <v>354</v>
      </c>
      <c r="N2160" s="58" t="s">
        <v>355</v>
      </c>
      <c r="O2160" s="64" t="s">
        <v>2942</v>
      </c>
      <c r="P2160" s="64" t="s">
        <v>2902</v>
      </c>
      <c r="Q2160" s="45" t="s">
        <v>922</v>
      </c>
      <c r="R2160" s="32" t="s">
        <v>254</v>
      </c>
      <c r="S2160" s="45" t="s">
        <v>291</v>
      </c>
      <c r="T2160" s="42" t="str">
        <f>VLOOKUP(Tabla1[[#This Row],[AREA]],Hoja1!A:B,2,FALSE)</f>
        <v>11. Salud pública y seguridad ciudadana</v>
      </c>
      <c r="U2160" s="45" t="s">
        <v>144</v>
      </c>
      <c r="V2160" s="42" t="str">
        <f>VLOOKUP(Tabla1[[#This Row],[PROGRAMA]],Hoja1!A:B,2,FALSE)</f>
        <v>1631. Limpieza viaria</v>
      </c>
      <c r="W2160" s="45" t="s">
        <v>238</v>
      </c>
      <c r="X2160" s="45" t="s">
        <v>3118</v>
      </c>
    </row>
    <row r="2161" spans="1:24" x14ac:dyDescent="0.25">
      <c r="A2161" s="57">
        <v>220250011430</v>
      </c>
      <c r="B2161" s="58" t="s">
        <v>526</v>
      </c>
      <c r="C2161" s="59">
        <v>45758</v>
      </c>
      <c r="D2161" s="57">
        <v>22025001270</v>
      </c>
      <c r="E2161" s="58" t="s">
        <v>2310</v>
      </c>
      <c r="F2161" s="60">
        <v>511.76</v>
      </c>
      <c r="G2161" s="58" t="s">
        <v>74</v>
      </c>
      <c r="H2161" s="58" t="s">
        <v>3692</v>
      </c>
      <c r="I2161" s="61" t="s">
        <v>2907</v>
      </c>
      <c r="J2161" s="58" t="s">
        <v>356</v>
      </c>
      <c r="K2161" s="58" t="s">
        <v>356</v>
      </c>
      <c r="L2161" s="58" t="s">
        <v>367</v>
      </c>
      <c r="M2161" s="58" t="s">
        <v>354</v>
      </c>
      <c r="N2161" s="58" t="s">
        <v>355</v>
      </c>
      <c r="O2161" s="64" t="s">
        <v>2942</v>
      </c>
      <c r="P2161" s="64" t="s">
        <v>2902</v>
      </c>
      <c r="Q2161" s="45" t="s">
        <v>922</v>
      </c>
      <c r="R2161" s="32" t="s">
        <v>254</v>
      </c>
      <c r="S2161" s="45" t="s">
        <v>95</v>
      </c>
      <c r="T2161" s="42" t="str">
        <f>VLOOKUP(Tabla1[[#This Row],[AREA]],Hoja1!A:B,2,FALSE)</f>
        <v>07. Medio ambiente</v>
      </c>
      <c r="U2161" s="45" t="s">
        <v>149</v>
      </c>
      <c r="V2161" s="42" t="str">
        <f>VLOOKUP(Tabla1[[#This Row],[PROGRAMA]],Hoja1!A:B,2,FALSE)</f>
        <v>1711. Parques y jardines</v>
      </c>
      <c r="W2161" s="45" t="s">
        <v>238</v>
      </c>
      <c r="X2161" s="45" t="s">
        <v>3118</v>
      </c>
    </row>
    <row r="2162" spans="1:24" x14ac:dyDescent="0.25">
      <c r="A2162" s="57">
        <v>220250017172</v>
      </c>
      <c r="B2162" s="58" t="s">
        <v>349</v>
      </c>
      <c r="C2162" s="59">
        <v>45791</v>
      </c>
      <c r="D2162" s="57">
        <v>22025003936</v>
      </c>
      <c r="E2162" s="58" t="s">
        <v>1254</v>
      </c>
      <c r="F2162" s="60">
        <v>511.02</v>
      </c>
      <c r="G2162" s="58" t="s">
        <v>340</v>
      </c>
      <c r="H2162" s="58" t="s">
        <v>3693</v>
      </c>
      <c r="I2162" s="61" t="s">
        <v>2901</v>
      </c>
      <c r="J2162" s="58" t="s">
        <v>452</v>
      </c>
      <c r="K2162" s="58" t="s">
        <v>452</v>
      </c>
      <c r="L2162" s="58" t="s">
        <v>357</v>
      </c>
      <c r="M2162" s="58" t="s">
        <v>354</v>
      </c>
      <c r="N2162" s="58" t="s">
        <v>355</v>
      </c>
      <c r="O2162" s="64" t="s">
        <v>2942</v>
      </c>
      <c r="P2162" s="64" t="s">
        <v>2902</v>
      </c>
      <c r="Q2162" s="45">
        <v>6</v>
      </c>
      <c r="R2162" s="32" t="s">
        <v>255</v>
      </c>
      <c r="S2162" s="45" t="s">
        <v>96</v>
      </c>
      <c r="T2162" s="42" t="str">
        <f>VLOOKUP(Tabla1[[#This Row],[AREA]],Hoja1!A:B,2,FALSE)</f>
        <v>08. Tráfico y movilidad</v>
      </c>
      <c r="U2162" s="45">
        <v>1532</v>
      </c>
      <c r="V2162" s="42" t="str">
        <f>VLOOKUP(Tabla1[[#This Row],[PROGRAMA]],Hoja1!A:B,2,FALSE)</f>
        <v>1532. Pavimentación vias públicas y otros servicios urbanísticos</v>
      </c>
      <c r="W2162" s="45">
        <v>61</v>
      </c>
      <c r="X2162" s="45">
        <v>619</v>
      </c>
    </row>
    <row r="2163" spans="1:24" x14ac:dyDescent="0.25">
      <c r="A2163" s="57">
        <v>220250010240</v>
      </c>
      <c r="B2163" s="58" t="s">
        <v>526</v>
      </c>
      <c r="C2163" s="59">
        <v>45755</v>
      </c>
      <c r="D2163" s="57">
        <v>22025000769</v>
      </c>
      <c r="E2163" s="58" t="s">
        <v>1623</v>
      </c>
      <c r="F2163" s="60">
        <v>508.55</v>
      </c>
      <c r="G2163" s="58" t="s">
        <v>600</v>
      </c>
      <c r="H2163" s="58" t="s">
        <v>3694</v>
      </c>
      <c r="I2163" s="61" t="s">
        <v>2907</v>
      </c>
      <c r="J2163" s="58" t="s">
        <v>356</v>
      </c>
      <c r="K2163" s="58" t="s">
        <v>356</v>
      </c>
      <c r="L2163" s="58" t="s">
        <v>367</v>
      </c>
      <c r="M2163" s="58" t="s">
        <v>354</v>
      </c>
      <c r="N2163" s="58" t="s">
        <v>355</v>
      </c>
      <c r="O2163" s="64" t="s">
        <v>2942</v>
      </c>
      <c r="P2163" s="64" t="s">
        <v>2902</v>
      </c>
      <c r="Q2163" s="45" t="s">
        <v>922</v>
      </c>
      <c r="R2163" s="32" t="s">
        <v>254</v>
      </c>
      <c r="S2163" s="45" t="s">
        <v>291</v>
      </c>
      <c r="T2163" s="42" t="str">
        <f>VLOOKUP(Tabla1[[#This Row],[AREA]],Hoja1!A:B,2,FALSE)</f>
        <v>11. Salud pública y seguridad ciudadana</v>
      </c>
      <c r="U2163" s="45" t="s">
        <v>135</v>
      </c>
      <c r="V2163" s="42" t="str">
        <f>VLOOKUP(Tabla1[[#This Row],[PROGRAMA]],Hoja1!A:B,2,FALSE)</f>
        <v>1361. Prevención y extinción de incencios</v>
      </c>
      <c r="W2163" s="45" t="s">
        <v>238</v>
      </c>
      <c r="X2163" s="45" t="s">
        <v>3118</v>
      </c>
    </row>
    <row r="2164" spans="1:24" x14ac:dyDescent="0.25">
      <c r="A2164" s="57">
        <v>220250020322</v>
      </c>
      <c r="B2164" s="58" t="s">
        <v>526</v>
      </c>
      <c r="C2164" s="59">
        <v>45806</v>
      </c>
      <c r="D2164" s="57">
        <v>22025000919</v>
      </c>
      <c r="E2164" s="58" t="s">
        <v>2293</v>
      </c>
      <c r="F2164" s="60">
        <v>503.43</v>
      </c>
      <c r="G2164" s="58" t="s">
        <v>601</v>
      </c>
      <c r="H2164" s="58" t="s">
        <v>3695</v>
      </c>
      <c r="I2164" s="61" t="s">
        <v>2907</v>
      </c>
      <c r="J2164" s="58" t="s">
        <v>356</v>
      </c>
      <c r="K2164" s="58" t="s">
        <v>356</v>
      </c>
      <c r="L2164" s="58" t="s">
        <v>367</v>
      </c>
      <c r="M2164" s="58" t="s">
        <v>354</v>
      </c>
      <c r="N2164" s="58" t="s">
        <v>355</v>
      </c>
      <c r="O2164" s="64" t="s">
        <v>2942</v>
      </c>
      <c r="P2164" s="64" t="s">
        <v>2902</v>
      </c>
      <c r="Q2164" s="45" t="s">
        <v>922</v>
      </c>
      <c r="R2164" s="32" t="s">
        <v>254</v>
      </c>
      <c r="S2164" s="45" t="s">
        <v>291</v>
      </c>
      <c r="T2164" s="42" t="str">
        <f>VLOOKUP(Tabla1[[#This Row],[AREA]],Hoja1!A:B,2,FALSE)</f>
        <v>11. Salud pública y seguridad ciudadana</v>
      </c>
      <c r="U2164" s="45" t="s">
        <v>129</v>
      </c>
      <c r="V2164" s="42" t="str">
        <f>VLOOKUP(Tabla1[[#This Row],[PROGRAMA]],Hoja1!A:B,2,FALSE)</f>
        <v>1321. Policía municipal</v>
      </c>
      <c r="W2164" s="45" t="s">
        <v>236</v>
      </c>
      <c r="X2164" s="45" t="s">
        <v>3180</v>
      </c>
    </row>
    <row r="2165" spans="1:24" x14ac:dyDescent="0.25">
      <c r="A2165" s="57">
        <v>220250014237</v>
      </c>
      <c r="B2165" s="58" t="s">
        <v>349</v>
      </c>
      <c r="C2165" s="59">
        <v>45772</v>
      </c>
      <c r="D2165" s="57">
        <v>22025001321</v>
      </c>
      <c r="E2165" s="58" t="s">
        <v>3329</v>
      </c>
      <c r="F2165" s="60">
        <v>500</v>
      </c>
      <c r="G2165" s="58" t="s">
        <v>3330</v>
      </c>
      <c r="H2165" s="58" t="s">
        <v>3331</v>
      </c>
      <c r="I2165" s="61" t="s">
        <v>2901</v>
      </c>
      <c r="J2165" s="58" t="s">
        <v>356</v>
      </c>
      <c r="K2165" s="58" t="s">
        <v>356</v>
      </c>
      <c r="L2165" s="58" t="s">
        <v>367</v>
      </c>
      <c r="M2165" s="58" t="s">
        <v>458</v>
      </c>
      <c r="N2165" s="58" t="s">
        <v>429</v>
      </c>
      <c r="O2165" s="64" t="s">
        <v>2990</v>
      </c>
      <c r="P2165" s="64" t="s">
        <v>2902</v>
      </c>
      <c r="Q2165" s="45" t="s">
        <v>922</v>
      </c>
      <c r="R2165" s="32" t="s">
        <v>254</v>
      </c>
      <c r="S2165" s="45" t="s">
        <v>98</v>
      </c>
      <c r="T2165" s="42" t="str">
        <f>VLOOKUP(Tabla1[[#This Row],[AREA]],Hoja1!A:B,2,FALSE)</f>
        <v>10. Personas mayores, familia y servicios sociales</v>
      </c>
      <c r="U2165" s="45" t="s">
        <v>162</v>
      </c>
      <c r="V2165" s="42" t="str">
        <f>VLOOKUP(Tabla1[[#This Row],[PROGRAMA]],Hoja1!A:B,2,FALSE)</f>
        <v>2412. Formación para el empleo</v>
      </c>
      <c r="W2165" s="45" t="s">
        <v>238</v>
      </c>
      <c r="X2165" s="45" t="s">
        <v>3118</v>
      </c>
    </row>
    <row r="2166" spans="1:24" x14ac:dyDescent="0.25">
      <c r="A2166" s="57">
        <v>220250016044</v>
      </c>
      <c r="B2166" s="58" t="s">
        <v>349</v>
      </c>
      <c r="C2166" s="59">
        <v>45786</v>
      </c>
      <c r="D2166" s="57">
        <v>22025002480</v>
      </c>
      <c r="E2166" s="58" t="s">
        <v>1206</v>
      </c>
      <c r="F2166" s="60">
        <v>499.74</v>
      </c>
      <c r="G2166" s="58" t="s">
        <v>463</v>
      </c>
      <c r="H2166" s="58" t="s">
        <v>3696</v>
      </c>
      <c r="I2166" s="61" t="s">
        <v>2901</v>
      </c>
      <c r="J2166" s="58" t="s">
        <v>356</v>
      </c>
      <c r="K2166" s="58" t="s">
        <v>356</v>
      </c>
      <c r="L2166" s="58" t="s">
        <v>357</v>
      </c>
      <c r="M2166" s="58" t="s">
        <v>458</v>
      </c>
      <c r="N2166" s="58" t="s">
        <v>429</v>
      </c>
      <c r="O2166" s="64" t="s">
        <v>2990</v>
      </c>
      <c r="P2166" s="64" t="s">
        <v>2902</v>
      </c>
      <c r="Q2166" s="45" t="s">
        <v>922</v>
      </c>
      <c r="R2166" s="32" t="s">
        <v>254</v>
      </c>
      <c r="S2166" s="45" t="s">
        <v>98</v>
      </c>
      <c r="T2166" s="42" t="str">
        <f>VLOOKUP(Tabla1[[#This Row],[AREA]],Hoja1!A:B,2,FALSE)</f>
        <v>10. Personas mayores, familia y servicios sociales</v>
      </c>
      <c r="U2166" s="45" t="s">
        <v>155</v>
      </c>
      <c r="V2166" s="42" t="str">
        <f>VLOOKUP(Tabla1[[#This Row],[PROGRAMA]],Hoja1!A:B,2,FALSE)</f>
        <v>2312. Iniciativas sociales</v>
      </c>
      <c r="W2166" s="45" t="s">
        <v>238</v>
      </c>
      <c r="X2166" s="45" t="s">
        <v>3697</v>
      </c>
    </row>
    <row r="2167" spans="1:24" x14ac:dyDescent="0.25">
      <c r="A2167" s="57">
        <v>220250010219</v>
      </c>
      <c r="B2167" s="58" t="s">
        <v>526</v>
      </c>
      <c r="C2167" s="59">
        <v>45755</v>
      </c>
      <c r="D2167" s="57">
        <v>22025001276</v>
      </c>
      <c r="E2167" s="58" t="s">
        <v>2347</v>
      </c>
      <c r="F2167" s="60">
        <v>499.55</v>
      </c>
      <c r="G2167" s="58" t="s">
        <v>568</v>
      </c>
      <c r="H2167" s="58" t="s">
        <v>3698</v>
      </c>
      <c r="I2167" s="61" t="s">
        <v>2907</v>
      </c>
      <c r="J2167" s="58" t="s">
        <v>356</v>
      </c>
      <c r="K2167" s="58" t="s">
        <v>356</v>
      </c>
      <c r="L2167" s="58" t="s">
        <v>357</v>
      </c>
      <c r="M2167" s="58" t="s">
        <v>354</v>
      </c>
      <c r="N2167" s="58" t="s">
        <v>355</v>
      </c>
      <c r="O2167" s="64" t="s">
        <v>2942</v>
      </c>
      <c r="P2167" s="64" t="s">
        <v>2902</v>
      </c>
      <c r="Q2167" s="45" t="s">
        <v>922</v>
      </c>
      <c r="R2167" s="32" t="s">
        <v>254</v>
      </c>
      <c r="S2167" s="45" t="s">
        <v>95</v>
      </c>
      <c r="T2167" s="42" t="str">
        <f>VLOOKUP(Tabla1[[#This Row],[AREA]],Hoja1!A:B,2,FALSE)</f>
        <v>07. Medio ambiente</v>
      </c>
      <c r="U2167" s="45" t="s">
        <v>149</v>
      </c>
      <c r="V2167" s="42" t="str">
        <f>VLOOKUP(Tabla1[[#This Row],[PROGRAMA]],Hoja1!A:B,2,FALSE)</f>
        <v>1711. Parques y jardines</v>
      </c>
      <c r="W2167" s="45" t="s">
        <v>236</v>
      </c>
      <c r="X2167" s="45" t="s">
        <v>3180</v>
      </c>
    </row>
    <row r="2168" spans="1:24" x14ac:dyDescent="0.25">
      <c r="A2168" s="57">
        <v>220250020326</v>
      </c>
      <c r="B2168" s="58" t="s">
        <v>526</v>
      </c>
      <c r="C2168" s="59">
        <v>45806</v>
      </c>
      <c r="D2168" s="57">
        <v>22025000917</v>
      </c>
      <c r="E2168" s="58" t="s">
        <v>2293</v>
      </c>
      <c r="F2168" s="60">
        <v>496.57</v>
      </c>
      <c r="G2168" s="58" t="s">
        <v>554</v>
      </c>
      <c r="H2168" s="58" t="s">
        <v>3699</v>
      </c>
      <c r="I2168" s="61" t="s">
        <v>2907</v>
      </c>
      <c r="J2168" s="58" t="s">
        <v>356</v>
      </c>
      <c r="K2168" s="58" t="s">
        <v>356</v>
      </c>
      <c r="L2168" s="58" t="s">
        <v>357</v>
      </c>
      <c r="M2168" s="58" t="s">
        <v>354</v>
      </c>
      <c r="N2168" s="58" t="s">
        <v>355</v>
      </c>
      <c r="O2168" s="64" t="s">
        <v>2942</v>
      </c>
      <c r="P2168" s="64" t="s">
        <v>2902</v>
      </c>
      <c r="Q2168" s="45" t="s">
        <v>922</v>
      </c>
      <c r="R2168" s="32" t="s">
        <v>254</v>
      </c>
      <c r="S2168" s="45" t="s">
        <v>291</v>
      </c>
      <c r="T2168" s="42" t="str">
        <f>VLOOKUP(Tabla1[[#This Row],[AREA]],Hoja1!A:B,2,FALSE)</f>
        <v>11. Salud pública y seguridad ciudadana</v>
      </c>
      <c r="U2168" s="45" t="s">
        <v>129</v>
      </c>
      <c r="V2168" s="42" t="str">
        <f>VLOOKUP(Tabla1[[#This Row],[PROGRAMA]],Hoja1!A:B,2,FALSE)</f>
        <v>1321. Policía municipal</v>
      </c>
      <c r="W2168" s="45" t="s">
        <v>236</v>
      </c>
      <c r="X2168" s="45" t="s">
        <v>3180</v>
      </c>
    </row>
    <row r="2169" spans="1:24" x14ac:dyDescent="0.25">
      <c r="A2169" s="57">
        <v>220250016868</v>
      </c>
      <c r="B2169" s="58" t="s">
        <v>349</v>
      </c>
      <c r="C2169" s="59">
        <v>45791</v>
      </c>
      <c r="D2169" s="57">
        <v>22025003508</v>
      </c>
      <c r="E2169" s="58" t="s">
        <v>1902</v>
      </c>
      <c r="F2169" s="60">
        <v>494.1</v>
      </c>
      <c r="G2169" s="58" t="s">
        <v>3700</v>
      </c>
      <c r="H2169" s="58" t="s">
        <v>3701</v>
      </c>
      <c r="I2169" s="61" t="s">
        <v>2901</v>
      </c>
      <c r="J2169" s="58" t="s">
        <v>3702</v>
      </c>
      <c r="K2169" s="58" t="s">
        <v>3028</v>
      </c>
      <c r="L2169" s="58" t="s">
        <v>367</v>
      </c>
      <c r="M2169" s="58" t="s">
        <v>458</v>
      </c>
      <c r="N2169" s="58" t="s">
        <v>429</v>
      </c>
      <c r="O2169" s="64" t="s">
        <v>2990</v>
      </c>
      <c r="P2169" s="64" t="s">
        <v>2902</v>
      </c>
      <c r="Q2169" s="45" t="s">
        <v>922</v>
      </c>
      <c r="R2169" s="32" t="s">
        <v>254</v>
      </c>
      <c r="S2169" s="45" t="s">
        <v>98</v>
      </c>
      <c r="T2169" s="42" t="str">
        <f>VLOOKUP(Tabla1[[#This Row],[AREA]],Hoja1!A:B,2,FALSE)</f>
        <v>10. Personas mayores, familia y servicios sociales</v>
      </c>
      <c r="U2169" s="45" t="s">
        <v>155</v>
      </c>
      <c r="V2169" s="42" t="str">
        <f>VLOOKUP(Tabla1[[#This Row],[PROGRAMA]],Hoja1!A:B,2,FALSE)</f>
        <v>2312. Iniciativas sociales</v>
      </c>
      <c r="W2169" s="45" t="s">
        <v>238</v>
      </c>
      <c r="X2169" s="45" t="s">
        <v>3161</v>
      </c>
    </row>
    <row r="2170" spans="1:24" x14ac:dyDescent="0.25">
      <c r="A2170" s="57">
        <v>220250010151</v>
      </c>
      <c r="B2170" s="58" t="s">
        <v>526</v>
      </c>
      <c r="C2170" s="59">
        <v>45755</v>
      </c>
      <c r="D2170" s="57">
        <v>22025000769</v>
      </c>
      <c r="E2170" s="58" t="s">
        <v>1623</v>
      </c>
      <c r="F2170" s="60">
        <v>493.69</v>
      </c>
      <c r="G2170" s="58" t="s">
        <v>564</v>
      </c>
      <c r="H2170" s="58" t="s">
        <v>3703</v>
      </c>
      <c r="I2170" s="61" t="s">
        <v>2907</v>
      </c>
      <c r="J2170" s="58" t="s">
        <v>356</v>
      </c>
      <c r="K2170" s="58" t="s">
        <v>356</v>
      </c>
      <c r="L2170" s="58" t="s">
        <v>367</v>
      </c>
      <c r="M2170" s="58" t="s">
        <v>354</v>
      </c>
      <c r="N2170" s="58" t="s">
        <v>355</v>
      </c>
      <c r="O2170" s="64" t="s">
        <v>2942</v>
      </c>
      <c r="P2170" s="64" t="s">
        <v>2902</v>
      </c>
      <c r="Q2170" s="45" t="s">
        <v>922</v>
      </c>
      <c r="R2170" s="32" t="s">
        <v>254</v>
      </c>
      <c r="S2170" s="45" t="s">
        <v>291</v>
      </c>
      <c r="T2170" s="42" t="str">
        <f>VLOOKUP(Tabla1[[#This Row],[AREA]],Hoja1!A:B,2,FALSE)</f>
        <v>11. Salud pública y seguridad ciudadana</v>
      </c>
      <c r="U2170" s="45" t="s">
        <v>135</v>
      </c>
      <c r="V2170" s="42" t="str">
        <f>VLOOKUP(Tabla1[[#This Row],[PROGRAMA]],Hoja1!A:B,2,FALSE)</f>
        <v>1361. Prevención y extinción de incencios</v>
      </c>
      <c r="W2170" s="45" t="s">
        <v>238</v>
      </c>
      <c r="X2170" s="45" t="s">
        <v>3118</v>
      </c>
    </row>
    <row r="2171" spans="1:24" x14ac:dyDescent="0.25">
      <c r="A2171" s="57">
        <v>220240061696</v>
      </c>
      <c r="B2171" s="58" t="s">
        <v>349</v>
      </c>
      <c r="C2171" s="59">
        <v>45756</v>
      </c>
      <c r="D2171" s="57">
        <v>22024009303</v>
      </c>
      <c r="E2171" s="58" t="s">
        <v>2970</v>
      </c>
      <c r="F2171" s="60">
        <v>490.05</v>
      </c>
      <c r="G2171" s="58" t="s">
        <v>2971</v>
      </c>
      <c r="H2171" s="58" t="s">
        <v>3704</v>
      </c>
      <c r="I2171" s="61" t="s">
        <v>2901</v>
      </c>
      <c r="J2171" s="58" t="s">
        <v>2973</v>
      </c>
      <c r="K2171" s="58" t="s">
        <v>2974</v>
      </c>
      <c r="L2171" s="58" t="s">
        <v>367</v>
      </c>
      <c r="M2171" s="58" t="s">
        <v>458</v>
      </c>
      <c r="N2171" s="58" t="s">
        <v>429</v>
      </c>
      <c r="O2171" s="64" t="s">
        <v>2990</v>
      </c>
      <c r="P2171" s="64" t="s">
        <v>2902</v>
      </c>
      <c r="Q2171" s="45" t="s">
        <v>926</v>
      </c>
      <c r="R2171" s="32" t="s">
        <v>255</v>
      </c>
      <c r="S2171" s="45" t="s">
        <v>92</v>
      </c>
      <c r="T2171" s="42" t="str">
        <f>VLOOKUP(Tabla1[[#This Row],[AREA]],Hoja1!A:B,2,FALSE)</f>
        <v>03. Participación ciudadana y deportes</v>
      </c>
      <c r="U2171" s="45" t="s">
        <v>215</v>
      </c>
      <c r="V2171" s="42" t="str">
        <f>VLOOKUP(Tabla1[[#This Row],[PROGRAMA]],Hoja1!A:B,2,FALSE)</f>
        <v>9241. Participación ciudadana</v>
      </c>
      <c r="W2171" s="45" t="s">
        <v>246</v>
      </c>
      <c r="X2171" s="45" t="s">
        <v>2936</v>
      </c>
    </row>
    <row r="2172" spans="1:24" x14ac:dyDescent="0.25">
      <c r="A2172" s="57">
        <v>220250020568</v>
      </c>
      <c r="B2172" s="58" t="s">
        <v>526</v>
      </c>
      <c r="C2172" s="59">
        <v>45806</v>
      </c>
      <c r="D2172" s="57">
        <v>22025001325</v>
      </c>
      <c r="E2172" s="58" t="s">
        <v>3329</v>
      </c>
      <c r="F2172" s="60">
        <v>484.93</v>
      </c>
      <c r="G2172" s="58" t="s">
        <v>573</v>
      </c>
      <c r="H2172" s="58" t="s">
        <v>3705</v>
      </c>
      <c r="I2172" s="61" t="s">
        <v>2907</v>
      </c>
      <c r="J2172" s="58" t="s">
        <v>356</v>
      </c>
      <c r="K2172" s="58" t="s">
        <v>356</v>
      </c>
      <c r="L2172" s="58" t="s">
        <v>367</v>
      </c>
      <c r="M2172" s="58" t="s">
        <v>354</v>
      </c>
      <c r="N2172" s="58" t="s">
        <v>355</v>
      </c>
      <c r="O2172" s="64" t="s">
        <v>2942</v>
      </c>
      <c r="P2172" s="64" t="s">
        <v>2902</v>
      </c>
      <c r="Q2172" s="45" t="s">
        <v>922</v>
      </c>
      <c r="R2172" s="32" t="s">
        <v>254</v>
      </c>
      <c r="S2172" s="45" t="s">
        <v>98</v>
      </c>
      <c r="T2172" s="42" t="str">
        <f>VLOOKUP(Tabla1[[#This Row],[AREA]],Hoja1!A:B,2,FALSE)</f>
        <v>10. Personas mayores, familia y servicios sociales</v>
      </c>
      <c r="U2172" s="45" t="s">
        <v>162</v>
      </c>
      <c r="V2172" s="42" t="str">
        <f>VLOOKUP(Tabla1[[#This Row],[PROGRAMA]],Hoja1!A:B,2,FALSE)</f>
        <v>2412. Formación para el empleo</v>
      </c>
      <c r="W2172" s="45" t="s">
        <v>238</v>
      </c>
      <c r="X2172" s="45" t="s">
        <v>3118</v>
      </c>
    </row>
    <row r="2173" spans="1:24" x14ac:dyDescent="0.25">
      <c r="A2173" s="57">
        <v>220250020342</v>
      </c>
      <c r="B2173" s="58" t="s">
        <v>526</v>
      </c>
      <c r="C2173" s="59">
        <v>45806</v>
      </c>
      <c r="D2173" s="57">
        <v>22025001270</v>
      </c>
      <c r="E2173" s="58" t="s">
        <v>2310</v>
      </c>
      <c r="F2173" s="60">
        <v>481.76</v>
      </c>
      <c r="G2173" s="58" t="s">
        <v>573</v>
      </c>
      <c r="H2173" s="58" t="s">
        <v>3706</v>
      </c>
      <c r="I2173" s="61" t="s">
        <v>2907</v>
      </c>
      <c r="J2173" s="58" t="s">
        <v>356</v>
      </c>
      <c r="K2173" s="58" t="s">
        <v>356</v>
      </c>
      <c r="L2173" s="58" t="s">
        <v>367</v>
      </c>
      <c r="M2173" s="58" t="s">
        <v>354</v>
      </c>
      <c r="N2173" s="58" t="s">
        <v>355</v>
      </c>
      <c r="O2173" s="64" t="s">
        <v>2942</v>
      </c>
      <c r="P2173" s="64" t="s">
        <v>2902</v>
      </c>
      <c r="Q2173" s="45" t="s">
        <v>922</v>
      </c>
      <c r="R2173" s="32" t="s">
        <v>254</v>
      </c>
      <c r="S2173" s="45" t="s">
        <v>95</v>
      </c>
      <c r="T2173" s="42" t="str">
        <f>VLOOKUP(Tabla1[[#This Row],[AREA]],Hoja1!A:B,2,FALSE)</f>
        <v>07. Medio ambiente</v>
      </c>
      <c r="U2173" s="45" t="s">
        <v>149</v>
      </c>
      <c r="V2173" s="42" t="str">
        <f>VLOOKUP(Tabla1[[#This Row],[PROGRAMA]],Hoja1!A:B,2,FALSE)</f>
        <v>1711. Parques y jardines</v>
      </c>
      <c r="W2173" s="45" t="s">
        <v>238</v>
      </c>
      <c r="X2173" s="45" t="s">
        <v>3118</v>
      </c>
    </row>
    <row r="2174" spans="1:24" x14ac:dyDescent="0.25">
      <c r="A2174" s="57">
        <v>220250020777</v>
      </c>
      <c r="B2174" s="58" t="s">
        <v>349</v>
      </c>
      <c r="C2174" s="59">
        <v>45806</v>
      </c>
      <c r="D2174" s="57">
        <v>22025004076</v>
      </c>
      <c r="E2174" s="58" t="s">
        <v>2478</v>
      </c>
      <c r="F2174" s="60">
        <v>477.95</v>
      </c>
      <c r="G2174" s="58" t="s">
        <v>3327</v>
      </c>
      <c r="H2174" s="58" t="s">
        <v>3707</v>
      </c>
      <c r="I2174" s="61" t="s">
        <v>2901</v>
      </c>
      <c r="J2174" s="58" t="s">
        <v>356</v>
      </c>
      <c r="K2174" s="58" t="s">
        <v>356</v>
      </c>
      <c r="L2174" s="58" t="s">
        <v>367</v>
      </c>
      <c r="M2174" s="58" t="s">
        <v>458</v>
      </c>
      <c r="N2174" s="58" t="s">
        <v>429</v>
      </c>
      <c r="O2174" s="64" t="s">
        <v>2990</v>
      </c>
      <c r="P2174" s="64" t="s">
        <v>2902</v>
      </c>
      <c r="Q2174" s="45" t="s">
        <v>922</v>
      </c>
      <c r="R2174" s="32" t="s">
        <v>254</v>
      </c>
      <c r="S2174" s="45" t="s">
        <v>92</v>
      </c>
      <c r="T2174" s="42" t="str">
        <f>VLOOKUP(Tabla1[[#This Row],[AREA]],Hoja1!A:B,2,FALSE)</f>
        <v>03. Participación ciudadana y deportes</v>
      </c>
      <c r="U2174" s="45" t="s">
        <v>215</v>
      </c>
      <c r="V2174" s="42" t="str">
        <f>VLOOKUP(Tabla1[[#This Row],[PROGRAMA]],Hoja1!A:B,2,FALSE)</f>
        <v>9241. Participación ciudadana</v>
      </c>
      <c r="W2174" s="45" t="s">
        <v>238</v>
      </c>
      <c r="X2174" s="45" t="s">
        <v>3118</v>
      </c>
    </row>
    <row r="2175" spans="1:24" x14ac:dyDescent="0.25">
      <c r="A2175" s="57">
        <v>220250011388</v>
      </c>
      <c r="B2175" s="58" t="s">
        <v>526</v>
      </c>
      <c r="C2175" s="59">
        <v>45758</v>
      </c>
      <c r="D2175" s="57">
        <v>22025001131</v>
      </c>
      <c r="E2175" s="58" t="s">
        <v>2045</v>
      </c>
      <c r="F2175" s="60">
        <v>473.32</v>
      </c>
      <c r="G2175" s="58" t="s">
        <v>77</v>
      </c>
      <c r="H2175" s="58" t="s">
        <v>3708</v>
      </c>
      <c r="I2175" s="61" t="s">
        <v>2907</v>
      </c>
      <c r="J2175" s="58" t="s">
        <v>356</v>
      </c>
      <c r="K2175" s="58" t="s">
        <v>356</v>
      </c>
      <c r="L2175" s="58" t="s">
        <v>367</v>
      </c>
      <c r="M2175" s="58" t="s">
        <v>458</v>
      </c>
      <c r="N2175" s="58" t="s">
        <v>429</v>
      </c>
      <c r="O2175" s="64" t="s">
        <v>2990</v>
      </c>
      <c r="P2175" s="64" t="s">
        <v>2902</v>
      </c>
      <c r="Q2175" s="45" t="s">
        <v>922</v>
      </c>
      <c r="R2175" s="32" t="s">
        <v>254</v>
      </c>
      <c r="S2175" s="45" t="s">
        <v>291</v>
      </c>
      <c r="T2175" s="42" t="str">
        <f>VLOOKUP(Tabla1[[#This Row],[AREA]],Hoja1!A:B,2,FALSE)</f>
        <v>11. Salud pública y seguridad ciudadana</v>
      </c>
      <c r="U2175" s="45" t="s">
        <v>144</v>
      </c>
      <c r="V2175" s="42" t="str">
        <f>VLOOKUP(Tabla1[[#This Row],[PROGRAMA]],Hoja1!A:B,2,FALSE)</f>
        <v>1631. Limpieza viaria</v>
      </c>
      <c r="W2175" s="45" t="s">
        <v>238</v>
      </c>
      <c r="X2175" s="45" t="s">
        <v>3381</v>
      </c>
    </row>
    <row r="2176" spans="1:24" x14ac:dyDescent="0.25">
      <c r="A2176" s="57">
        <v>220250018239</v>
      </c>
      <c r="B2176" s="58" t="s">
        <v>349</v>
      </c>
      <c r="C2176" s="59">
        <v>45798</v>
      </c>
      <c r="D2176" s="57">
        <v>22025003964</v>
      </c>
      <c r="E2176" s="58" t="s">
        <v>2197</v>
      </c>
      <c r="F2176" s="60">
        <v>464.64</v>
      </c>
      <c r="G2176" s="58" t="s">
        <v>3709</v>
      </c>
      <c r="H2176" s="58" t="s">
        <v>3710</v>
      </c>
      <c r="I2176" s="61" t="s">
        <v>2901</v>
      </c>
      <c r="J2176" s="58" t="s">
        <v>356</v>
      </c>
      <c r="K2176" s="58" t="s">
        <v>356</v>
      </c>
      <c r="L2176" s="58" t="s">
        <v>367</v>
      </c>
      <c r="M2176" s="58" t="s">
        <v>458</v>
      </c>
      <c r="N2176" s="58" t="s">
        <v>429</v>
      </c>
      <c r="O2176" s="64" t="s">
        <v>2990</v>
      </c>
      <c r="P2176" s="64" t="s">
        <v>2902</v>
      </c>
      <c r="Q2176" s="45" t="s">
        <v>926</v>
      </c>
      <c r="R2176" s="32" t="s">
        <v>255</v>
      </c>
      <c r="S2176" s="45" t="s">
        <v>93</v>
      </c>
      <c r="T2176" s="42" t="str">
        <f>VLOOKUP(Tabla1[[#This Row],[AREA]],Hoja1!A:B,2,FALSE)</f>
        <v>04. Hacienda, personal y modernización administrativa</v>
      </c>
      <c r="U2176" s="45" t="s">
        <v>213</v>
      </c>
      <c r="V2176" s="42" t="str">
        <f>VLOOKUP(Tabla1[[#This Row],[PROGRAMA]],Hoja1!A:B,2,FALSE)</f>
        <v>9209. Dirección del area de hacienda, personal y modernización administrativa</v>
      </c>
      <c r="W2176" s="45" t="s">
        <v>246</v>
      </c>
      <c r="X2176" s="45" t="s">
        <v>3029</v>
      </c>
    </row>
    <row r="2177" spans="1:24" x14ac:dyDescent="0.25">
      <c r="A2177" s="57">
        <v>220250014105</v>
      </c>
      <c r="B2177" s="58" t="s">
        <v>526</v>
      </c>
      <c r="C2177" s="59">
        <v>45772</v>
      </c>
      <c r="D2177" s="57">
        <v>22025001349</v>
      </c>
      <c r="E2177" s="58" t="s">
        <v>1971</v>
      </c>
      <c r="F2177" s="60">
        <v>458.07</v>
      </c>
      <c r="G2177" s="58" t="s">
        <v>554</v>
      </c>
      <c r="H2177" s="58" t="s">
        <v>3711</v>
      </c>
      <c r="I2177" s="61" t="s">
        <v>2907</v>
      </c>
      <c r="J2177" s="58" t="s">
        <v>356</v>
      </c>
      <c r="K2177" s="58" t="s">
        <v>356</v>
      </c>
      <c r="L2177" s="58" t="s">
        <v>367</v>
      </c>
      <c r="M2177" s="58" t="s">
        <v>354</v>
      </c>
      <c r="N2177" s="58" t="s">
        <v>355</v>
      </c>
      <c r="O2177" s="64" t="s">
        <v>2942</v>
      </c>
      <c r="P2177" s="64" t="s">
        <v>2902</v>
      </c>
      <c r="Q2177" s="45" t="s">
        <v>922</v>
      </c>
      <c r="R2177" s="32" t="s">
        <v>254</v>
      </c>
      <c r="S2177" s="45" t="s">
        <v>91</v>
      </c>
      <c r="T2177" s="42" t="str">
        <f>VLOOKUP(Tabla1[[#This Row],[AREA]],Hoja1!A:B,2,FALSE)</f>
        <v>02. Urbanismo y vivienda</v>
      </c>
      <c r="U2177" s="45" t="s">
        <v>220</v>
      </c>
      <c r="V2177" s="42" t="str">
        <f>VLOOKUP(Tabla1[[#This Row],[PROGRAMA]],Hoja1!A:B,2,FALSE)</f>
        <v>9332. Mantenimiento de edificios e instalaciones municipales</v>
      </c>
      <c r="W2177" s="45" t="s">
        <v>236</v>
      </c>
      <c r="X2177" s="45" t="s">
        <v>3180</v>
      </c>
    </row>
    <row r="2178" spans="1:24" x14ac:dyDescent="0.25">
      <c r="A2178" s="57">
        <v>220250021180</v>
      </c>
      <c r="B2178" s="58" t="s">
        <v>349</v>
      </c>
      <c r="C2178" s="59">
        <v>45806</v>
      </c>
      <c r="D2178" s="57">
        <v>22025004139</v>
      </c>
      <c r="E2178" s="58" t="s">
        <v>1612</v>
      </c>
      <c r="F2178" s="60">
        <v>455.57</v>
      </c>
      <c r="G2178" s="58" t="s">
        <v>3096</v>
      </c>
      <c r="H2178" s="58" t="s">
        <v>3712</v>
      </c>
      <c r="I2178" s="61" t="s">
        <v>2901</v>
      </c>
      <c r="J2178" s="58" t="s">
        <v>513</v>
      </c>
      <c r="K2178" s="58" t="s">
        <v>356</v>
      </c>
      <c r="L2178" s="58" t="s">
        <v>357</v>
      </c>
      <c r="M2178" s="58" t="s">
        <v>458</v>
      </c>
      <c r="N2178" s="58" t="s">
        <v>429</v>
      </c>
      <c r="O2178" s="64" t="s">
        <v>2990</v>
      </c>
      <c r="P2178" s="64" t="s">
        <v>2902</v>
      </c>
      <c r="Q2178" s="45" t="s">
        <v>922</v>
      </c>
      <c r="R2178" s="32" t="s">
        <v>254</v>
      </c>
      <c r="S2178" s="45" t="s">
        <v>95</v>
      </c>
      <c r="T2178" s="42" t="str">
        <f>VLOOKUP(Tabla1[[#This Row],[AREA]],Hoja1!A:B,2,FALSE)</f>
        <v>07. Medio ambiente</v>
      </c>
      <c r="U2178" s="45" t="s">
        <v>149</v>
      </c>
      <c r="V2178" s="42" t="str">
        <f>VLOOKUP(Tabla1[[#This Row],[PROGRAMA]],Hoja1!A:B,2,FALSE)</f>
        <v>1711. Parques y jardines</v>
      </c>
      <c r="W2178" s="45" t="s">
        <v>236</v>
      </c>
      <c r="X2178" s="45" t="s">
        <v>2945</v>
      </c>
    </row>
    <row r="2179" spans="1:24" x14ac:dyDescent="0.25">
      <c r="A2179" s="57">
        <v>220250009752</v>
      </c>
      <c r="B2179" s="58" t="s">
        <v>349</v>
      </c>
      <c r="C2179" s="59">
        <v>45750</v>
      </c>
      <c r="D2179" s="57">
        <v>22025003186</v>
      </c>
      <c r="E2179" s="58" t="s">
        <v>1417</v>
      </c>
      <c r="F2179" s="60">
        <v>453.75</v>
      </c>
      <c r="G2179" s="58" t="s">
        <v>3544</v>
      </c>
      <c r="H2179" s="58" t="s">
        <v>3713</v>
      </c>
      <c r="I2179" s="61" t="s">
        <v>2901</v>
      </c>
      <c r="J2179" s="58" t="s">
        <v>352</v>
      </c>
      <c r="K2179" s="58" t="s">
        <v>352</v>
      </c>
      <c r="L2179" s="58" t="s">
        <v>357</v>
      </c>
      <c r="M2179" s="58" t="s">
        <v>354</v>
      </c>
      <c r="N2179" s="58" t="s">
        <v>355</v>
      </c>
      <c r="O2179" s="64" t="s">
        <v>305</v>
      </c>
      <c r="P2179" s="64" t="s">
        <v>2902</v>
      </c>
      <c r="Q2179" s="45" t="s">
        <v>922</v>
      </c>
      <c r="R2179" s="32" t="s">
        <v>254</v>
      </c>
      <c r="S2179" s="45" t="s">
        <v>291</v>
      </c>
      <c r="T2179" s="42" t="str">
        <f>VLOOKUP(Tabla1[[#This Row],[AREA]],Hoja1!A:B,2,FALSE)</f>
        <v>11. Salud pública y seguridad ciudadana</v>
      </c>
      <c r="U2179" s="45" t="s">
        <v>135</v>
      </c>
      <c r="V2179" s="42" t="str">
        <f>VLOOKUP(Tabla1[[#This Row],[PROGRAMA]],Hoja1!A:B,2,FALSE)</f>
        <v>1361. Prevención y extinción de incencios</v>
      </c>
      <c r="W2179" s="45" t="s">
        <v>236</v>
      </c>
      <c r="X2179" s="45" t="s">
        <v>2945</v>
      </c>
    </row>
    <row r="2180" spans="1:24" x14ac:dyDescent="0.25">
      <c r="A2180" s="57">
        <v>220250011475</v>
      </c>
      <c r="B2180" s="58" t="s">
        <v>349</v>
      </c>
      <c r="C2180" s="59">
        <v>45758</v>
      </c>
      <c r="D2180" s="57">
        <v>22025003238</v>
      </c>
      <c r="E2180" s="58" t="s">
        <v>3714</v>
      </c>
      <c r="F2180" s="60">
        <v>453.15</v>
      </c>
      <c r="G2180" s="58" t="s">
        <v>82</v>
      </c>
      <c r="H2180" s="58" t="s">
        <v>3715</v>
      </c>
      <c r="I2180" s="61" t="s">
        <v>2901</v>
      </c>
      <c r="J2180" s="58" t="s">
        <v>356</v>
      </c>
      <c r="K2180" s="58" t="s">
        <v>356</v>
      </c>
      <c r="L2180" s="58" t="s">
        <v>367</v>
      </c>
      <c r="M2180" s="58" t="s">
        <v>458</v>
      </c>
      <c r="N2180" s="58" t="s">
        <v>429</v>
      </c>
      <c r="O2180" s="64" t="s">
        <v>2990</v>
      </c>
      <c r="P2180" s="64" t="s">
        <v>2902</v>
      </c>
      <c r="Q2180" s="45" t="s">
        <v>922</v>
      </c>
      <c r="R2180" s="32" t="s">
        <v>254</v>
      </c>
      <c r="S2180" s="45" t="s">
        <v>94</v>
      </c>
      <c r="T2180" s="42" t="str">
        <f>VLOOKUP(Tabla1[[#This Row],[AREA]],Hoja1!A:B,2,FALSE)</f>
        <v>06. Educación y cultura</v>
      </c>
      <c r="U2180" s="45" t="s">
        <v>168</v>
      </c>
      <c r="V2180" s="42" t="str">
        <f>VLOOKUP(Tabla1[[#This Row],[PROGRAMA]],Hoja1!A:B,2,FALSE)</f>
        <v>3231. Escuelas infantiles</v>
      </c>
      <c r="W2180" s="45" t="s">
        <v>238</v>
      </c>
      <c r="X2180" s="45" t="s">
        <v>3335</v>
      </c>
    </row>
    <row r="2181" spans="1:24" x14ac:dyDescent="0.25">
      <c r="A2181" s="57">
        <v>220240013924</v>
      </c>
      <c r="B2181" s="58" t="s">
        <v>349</v>
      </c>
      <c r="C2181" s="59">
        <v>45756</v>
      </c>
      <c r="D2181" s="57">
        <v>22023003730</v>
      </c>
      <c r="E2181" s="58" t="s">
        <v>2957</v>
      </c>
      <c r="F2181" s="60">
        <v>452.44</v>
      </c>
      <c r="G2181" s="58" t="s">
        <v>340</v>
      </c>
      <c r="H2181" s="58" t="s">
        <v>3716</v>
      </c>
      <c r="I2181" s="61" t="s">
        <v>2901</v>
      </c>
      <c r="J2181" s="58" t="s">
        <v>452</v>
      </c>
      <c r="K2181" s="58" t="s">
        <v>452</v>
      </c>
      <c r="L2181" s="58" t="s">
        <v>357</v>
      </c>
      <c r="M2181" s="58" t="s">
        <v>354</v>
      </c>
      <c r="N2181" s="58" t="s">
        <v>355</v>
      </c>
      <c r="O2181" s="64" t="s">
        <v>2942</v>
      </c>
      <c r="P2181" s="64" t="s">
        <v>2902</v>
      </c>
      <c r="Q2181" s="45" t="s">
        <v>926</v>
      </c>
      <c r="R2181" s="32" t="s">
        <v>255</v>
      </c>
      <c r="S2181" s="45" t="s">
        <v>91</v>
      </c>
      <c r="T2181" s="42" t="str">
        <f>VLOOKUP(Tabla1[[#This Row],[AREA]],Hoja1!A:B,2,FALSE)</f>
        <v>02. Urbanismo y vivienda</v>
      </c>
      <c r="U2181" s="45" t="s">
        <v>138</v>
      </c>
      <c r="V2181" s="42" t="str">
        <f>VLOOKUP(Tabla1[[#This Row],[PROGRAMA]],Hoja1!A:B,2,FALSE)</f>
        <v>1511. Planficación y gestión del urbanismo</v>
      </c>
      <c r="W2181" s="45" t="s">
        <v>242</v>
      </c>
      <c r="X2181" s="45" t="s">
        <v>2923</v>
      </c>
    </row>
    <row r="2182" spans="1:24" x14ac:dyDescent="0.25">
      <c r="A2182" s="57">
        <v>220250020420</v>
      </c>
      <c r="B2182" s="58" t="s">
        <v>526</v>
      </c>
      <c r="C2182" s="59">
        <v>45806</v>
      </c>
      <c r="D2182" s="57">
        <v>22025001267</v>
      </c>
      <c r="E2182" s="58" t="s">
        <v>2120</v>
      </c>
      <c r="F2182" s="60">
        <v>451.04</v>
      </c>
      <c r="G2182" s="58" t="s">
        <v>940</v>
      </c>
      <c r="H2182" s="58" t="s">
        <v>3717</v>
      </c>
      <c r="I2182" s="61" t="s">
        <v>2907</v>
      </c>
      <c r="J2182" s="58" t="s">
        <v>605</v>
      </c>
      <c r="K2182" s="58" t="s">
        <v>356</v>
      </c>
      <c r="L2182" s="58" t="s">
        <v>367</v>
      </c>
      <c r="M2182" s="58" t="s">
        <v>354</v>
      </c>
      <c r="N2182" s="58" t="s">
        <v>355</v>
      </c>
      <c r="O2182" s="64" t="s">
        <v>2942</v>
      </c>
      <c r="P2182" s="64" t="s">
        <v>2902</v>
      </c>
      <c r="Q2182" s="45" t="s">
        <v>922</v>
      </c>
      <c r="R2182" s="32" t="s">
        <v>254</v>
      </c>
      <c r="S2182" s="45" t="s">
        <v>95</v>
      </c>
      <c r="T2182" s="42" t="str">
        <f>VLOOKUP(Tabla1[[#This Row],[AREA]],Hoja1!A:B,2,FALSE)</f>
        <v>07. Medio ambiente</v>
      </c>
      <c r="U2182" s="45" t="s">
        <v>149</v>
      </c>
      <c r="V2182" s="42" t="str">
        <f>VLOOKUP(Tabla1[[#This Row],[PROGRAMA]],Hoja1!A:B,2,FALSE)</f>
        <v>1711. Parques y jardines</v>
      </c>
      <c r="W2182" s="45" t="s">
        <v>238</v>
      </c>
      <c r="X2182" s="45" t="s">
        <v>3057</v>
      </c>
    </row>
    <row r="2183" spans="1:24" x14ac:dyDescent="0.25">
      <c r="A2183" s="57">
        <v>220250017819</v>
      </c>
      <c r="B2183" s="58" t="s">
        <v>349</v>
      </c>
      <c r="C2183" s="59">
        <v>45797</v>
      </c>
      <c r="D2183" s="57">
        <v>22025003437</v>
      </c>
      <c r="E2183" s="58" t="s">
        <v>3622</v>
      </c>
      <c r="F2183" s="60">
        <v>450</v>
      </c>
      <c r="G2183" s="58" t="s">
        <v>3623</v>
      </c>
      <c r="H2183" s="58" t="s">
        <v>3624</v>
      </c>
      <c r="I2183" s="61" t="s">
        <v>2901</v>
      </c>
      <c r="J2183" s="58" t="s">
        <v>356</v>
      </c>
      <c r="K2183" s="58" t="s">
        <v>356</v>
      </c>
      <c r="L2183" s="58" t="s">
        <v>367</v>
      </c>
      <c r="M2183" s="58" t="s">
        <v>458</v>
      </c>
      <c r="N2183" s="58" t="s">
        <v>429</v>
      </c>
      <c r="O2183" s="64" t="s">
        <v>2990</v>
      </c>
      <c r="P2183" s="64" t="s">
        <v>2902</v>
      </c>
      <c r="Q2183" s="45" t="s">
        <v>922</v>
      </c>
      <c r="R2183" s="32" t="s">
        <v>254</v>
      </c>
      <c r="S2183" s="45" t="s">
        <v>98</v>
      </c>
      <c r="T2183" s="42" t="str">
        <f>VLOOKUP(Tabla1[[#This Row],[AREA]],Hoja1!A:B,2,FALSE)</f>
        <v>10. Personas mayores, familia y servicios sociales</v>
      </c>
      <c r="U2183" s="45" t="s">
        <v>162</v>
      </c>
      <c r="V2183" s="42" t="str">
        <f>VLOOKUP(Tabla1[[#This Row],[PROGRAMA]],Hoja1!A:B,2,FALSE)</f>
        <v>2412. Formación para el empleo</v>
      </c>
      <c r="W2183" s="45" t="s">
        <v>238</v>
      </c>
      <c r="X2183" s="45" t="s">
        <v>3381</v>
      </c>
    </row>
    <row r="2184" spans="1:24" x14ac:dyDescent="0.25">
      <c r="A2184" s="57">
        <v>220250017819</v>
      </c>
      <c r="B2184" s="58" t="s">
        <v>349</v>
      </c>
      <c r="C2184" s="59">
        <v>45797</v>
      </c>
      <c r="D2184" s="57">
        <v>22025003439</v>
      </c>
      <c r="E2184" s="58" t="s">
        <v>3622</v>
      </c>
      <c r="F2184" s="60">
        <v>450</v>
      </c>
      <c r="G2184" s="58" t="s">
        <v>3623</v>
      </c>
      <c r="H2184" s="58" t="s">
        <v>3624</v>
      </c>
      <c r="I2184" s="61" t="s">
        <v>2901</v>
      </c>
      <c r="J2184" s="58" t="s">
        <v>356</v>
      </c>
      <c r="K2184" s="58" t="s">
        <v>356</v>
      </c>
      <c r="L2184" s="58" t="s">
        <v>367</v>
      </c>
      <c r="M2184" s="58" t="s">
        <v>458</v>
      </c>
      <c r="N2184" s="58" t="s">
        <v>429</v>
      </c>
      <c r="O2184" s="64" t="s">
        <v>2990</v>
      </c>
      <c r="P2184" s="64" t="s">
        <v>2902</v>
      </c>
      <c r="Q2184" s="45" t="s">
        <v>922</v>
      </c>
      <c r="R2184" s="32" t="s">
        <v>254</v>
      </c>
      <c r="S2184" s="45" t="s">
        <v>98</v>
      </c>
      <c r="T2184" s="42" t="str">
        <f>VLOOKUP(Tabla1[[#This Row],[AREA]],Hoja1!A:B,2,FALSE)</f>
        <v>10. Personas mayores, familia y servicios sociales</v>
      </c>
      <c r="U2184" s="45" t="s">
        <v>162</v>
      </c>
      <c r="V2184" s="42" t="str">
        <f>VLOOKUP(Tabla1[[#This Row],[PROGRAMA]],Hoja1!A:B,2,FALSE)</f>
        <v>2412. Formación para el empleo</v>
      </c>
      <c r="W2184" s="45" t="s">
        <v>238</v>
      </c>
      <c r="X2184" s="45" t="s">
        <v>3381</v>
      </c>
    </row>
    <row r="2185" spans="1:24" x14ac:dyDescent="0.25">
      <c r="A2185" s="57">
        <v>220250014196</v>
      </c>
      <c r="B2185" s="58" t="s">
        <v>526</v>
      </c>
      <c r="C2185" s="59">
        <v>45772</v>
      </c>
      <c r="D2185" s="57">
        <v>22025001270</v>
      </c>
      <c r="E2185" s="58" t="s">
        <v>2310</v>
      </c>
      <c r="F2185" s="60">
        <v>447.7</v>
      </c>
      <c r="G2185" s="58" t="s">
        <v>3655</v>
      </c>
      <c r="H2185" s="58" t="s">
        <v>3718</v>
      </c>
      <c r="I2185" s="61" t="s">
        <v>2907</v>
      </c>
      <c r="J2185" s="58" t="s">
        <v>3657</v>
      </c>
      <c r="K2185" s="58" t="s">
        <v>356</v>
      </c>
      <c r="L2185" s="58" t="s">
        <v>367</v>
      </c>
      <c r="M2185" s="58" t="s">
        <v>354</v>
      </c>
      <c r="N2185" s="58" t="s">
        <v>355</v>
      </c>
      <c r="O2185" s="64" t="s">
        <v>2942</v>
      </c>
      <c r="P2185" s="64" t="s">
        <v>2902</v>
      </c>
      <c r="Q2185" s="45" t="s">
        <v>922</v>
      </c>
      <c r="R2185" s="32" t="s">
        <v>254</v>
      </c>
      <c r="S2185" s="45" t="s">
        <v>95</v>
      </c>
      <c r="T2185" s="42" t="str">
        <f>VLOOKUP(Tabla1[[#This Row],[AREA]],Hoja1!A:B,2,FALSE)</f>
        <v>07. Medio ambiente</v>
      </c>
      <c r="U2185" s="45" t="s">
        <v>149</v>
      </c>
      <c r="V2185" s="42" t="str">
        <f>VLOOKUP(Tabla1[[#This Row],[PROGRAMA]],Hoja1!A:B,2,FALSE)</f>
        <v>1711. Parques y jardines</v>
      </c>
      <c r="W2185" s="45" t="s">
        <v>238</v>
      </c>
      <c r="X2185" s="45" t="s">
        <v>3118</v>
      </c>
    </row>
    <row r="2186" spans="1:24" x14ac:dyDescent="0.25">
      <c r="A2186" s="57">
        <v>220250020376</v>
      </c>
      <c r="B2186" s="58" t="s">
        <v>526</v>
      </c>
      <c r="C2186" s="59">
        <v>45806</v>
      </c>
      <c r="D2186" s="57">
        <v>22025000920</v>
      </c>
      <c r="E2186" s="58" t="s">
        <v>1373</v>
      </c>
      <c r="F2186" s="60">
        <v>445.28</v>
      </c>
      <c r="G2186" s="58" t="s">
        <v>50</v>
      </c>
      <c r="H2186" s="58" t="s">
        <v>3719</v>
      </c>
      <c r="I2186" s="61" t="s">
        <v>2907</v>
      </c>
      <c r="J2186" s="58" t="s">
        <v>356</v>
      </c>
      <c r="K2186" s="58" t="s">
        <v>356</v>
      </c>
      <c r="L2186" s="58" t="s">
        <v>367</v>
      </c>
      <c r="M2186" s="58" t="s">
        <v>354</v>
      </c>
      <c r="N2186" s="58" t="s">
        <v>355</v>
      </c>
      <c r="O2186" s="64" t="s">
        <v>2942</v>
      </c>
      <c r="P2186" s="64" t="s">
        <v>2902</v>
      </c>
      <c r="Q2186" s="45" t="s">
        <v>922</v>
      </c>
      <c r="R2186" s="32" t="s">
        <v>254</v>
      </c>
      <c r="S2186" s="45" t="s">
        <v>291</v>
      </c>
      <c r="T2186" s="42" t="str">
        <f>VLOOKUP(Tabla1[[#This Row],[AREA]],Hoja1!A:B,2,FALSE)</f>
        <v>11. Salud pública y seguridad ciudadana</v>
      </c>
      <c r="U2186" s="45" t="s">
        <v>129</v>
      </c>
      <c r="V2186" s="42" t="str">
        <f>VLOOKUP(Tabla1[[#This Row],[PROGRAMA]],Hoja1!A:B,2,FALSE)</f>
        <v>1321. Policía municipal</v>
      </c>
      <c r="W2186" s="45" t="s">
        <v>238</v>
      </c>
      <c r="X2186" s="45" t="s">
        <v>3118</v>
      </c>
    </row>
    <row r="2187" spans="1:24" x14ac:dyDescent="0.25">
      <c r="A2187" s="57">
        <v>220250014226</v>
      </c>
      <c r="B2187" s="58" t="s">
        <v>526</v>
      </c>
      <c r="C2187" s="59">
        <v>45772</v>
      </c>
      <c r="D2187" s="57">
        <v>22025002819</v>
      </c>
      <c r="E2187" s="58" t="s">
        <v>1481</v>
      </c>
      <c r="F2187" s="60">
        <v>441.27</v>
      </c>
      <c r="G2187" s="58" t="s">
        <v>633</v>
      </c>
      <c r="H2187" s="58" t="s">
        <v>3720</v>
      </c>
      <c r="I2187" s="61" t="s">
        <v>2907</v>
      </c>
      <c r="J2187" s="58" t="s">
        <v>356</v>
      </c>
      <c r="K2187" s="58" t="s">
        <v>356</v>
      </c>
      <c r="L2187" s="58" t="s">
        <v>367</v>
      </c>
      <c r="M2187" s="58" t="s">
        <v>354</v>
      </c>
      <c r="N2187" s="58" t="s">
        <v>355</v>
      </c>
      <c r="O2187" s="64" t="s">
        <v>2942</v>
      </c>
      <c r="P2187" s="64" t="s">
        <v>2902</v>
      </c>
      <c r="Q2187" s="45" t="s">
        <v>922</v>
      </c>
      <c r="R2187" s="32" t="s">
        <v>254</v>
      </c>
      <c r="S2187" s="45" t="s">
        <v>96</v>
      </c>
      <c r="T2187" s="42" t="str">
        <f>VLOOKUP(Tabla1[[#This Row],[AREA]],Hoja1!A:B,2,FALSE)</f>
        <v>08. Tráfico y movilidad</v>
      </c>
      <c r="U2187" s="45" t="s">
        <v>140</v>
      </c>
      <c r="V2187" s="42" t="str">
        <f>VLOOKUP(Tabla1[[#This Row],[PROGRAMA]],Hoja1!A:B,2,FALSE)</f>
        <v>1532. Pavimentación vias públicas y otros servicios urbanísticos</v>
      </c>
      <c r="W2187" s="45" t="s">
        <v>236</v>
      </c>
      <c r="X2187" s="45" t="s">
        <v>3215</v>
      </c>
    </row>
    <row r="2188" spans="1:24" x14ac:dyDescent="0.25">
      <c r="A2188" s="57">
        <v>220250010208</v>
      </c>
      <c r="B2188" s="58" t="s">
        <v>526</v>
      </c>
      <c r="C2188" s="59">
        <v>45755</v>
      </c>
      <c r="D2188" s="57">
        <v>22025001270</v>
      </c>
      <c r="E2188" s="58" t="s">
        <v>2310</v>
      </c>
      <c r="F2188" s="60">
        <v>440.61</v>
      </c>
      <c r="G2188" s="58" t="s">
        <v>3655</v>
      </c>
      <c r="H2188" s="58" t="s">
        <v>3721</v>
      </c>
      <c r="I2188" s="61" t="s">
        <v>2907</v>
      </c>
      <c r="J2188" s="58" t="s">
        <v>3657</v>
      </c>
      <c r="K2188" s="58" t="s">
        <v>356</v>
      </c>
      <c r="L2188" s="58" t="s">
        <v>367</v>
      </c>
      <c r="M2188" s="58" t="s">
        <v>354</v>
      </c>
      <c r="N2188" s="58" t="s">
        <v>355</v>
      </c>
      <c r="O2188" s="64" t="s">
        <v>2942</v>
      </c>
      <c r="P2188" s="64" t="s">
        <v>2902</v>
      </c>
      <c r="Q2188" s="45" t="s">
        <v>922</v>
      </c>
      <c r="R2188" s="32" t="s">
        <v>254</v>
      </c>
      <c r="S2188" s="45" t="s">
        <v>95</v>
      </c>
      <c r="T2188" s="42" t="str">
        <f>VLOOKUP(Tabla1[[#This Row],[AREA]],Hoja1!A:B,2,FALSE)</f>
        <v>07. Medio ambiente</v>
      </c>
      <c r="U2188" s="45" t="s">
        <v>149</v>
      </c>
      <c r="V2188" s="42" t="str">
        <f>VLOOKUP(Tabla1[[#This Row],[PROGRAMA]],Hoja1!A:B,2,FALSE)</f>
        <v>1711. Parques y jardines</v>
      </c>
      <c r="W2188" s="45" t="s">
        <v>238</v>
      </c>
      <c r="X2188" s="45" t="s">
        <v>3118</v>
      </c>
    </row>
    <row r="2189" spans="1:24" x14ac:dyDescent="0.25">
      <c r="A2189" s="57">
        <v>220250020710</v>
      </c>
      <c r="B2189" s="58" t="s">
        <v>526</v>
      </c>
      <c r="C2189" s="59">
        <v>45806</v>
      </c>
      <c r="D2189" s="57">
        <v>22025000731</v>
      </c>
      <c r="E2189" s="58" t="s">
        <v>1838</v>
      </c>
      <c r="F2189" s="60">
        <v>440.44</v>
      </c>
      <c r="G2189" s="58" t="s">
        <v>612</v>
      </c>
      <c r="H2189" s="58" t="s">
        <v>3722</v>
      </c>
      <c r="I2189" s="61" t="s">
        <v>2907</v>
      </c>
      <c r="J2189" s="58" t="s">
        <v>356</v>
      </c>
      <c r="K2189" s="58" t="s">
        <v>356</v>
      </c>
      <c r="L2189" s="58" t="s">
        <v>367</v>
      </c>
      <c r="M2189" s="58" t="s">
        <v>354</v>
      </c>
      <c r="N2189" s="58" t="s">
        <v>355</v>
      </c>
      <c r="O2189" s="64" t="s">
        <v>2942</v>
      </c>
      <c r="P2189" s="64" t="s">
        <v>2902</v>
      </c>
      <c r="Q2189" s="45" t="s">
        <v>922</v>
      </c>
      <c r="R2189" s="32" t="s">
        <v>254</v>
      </c>
      <c r="S2189" s="45" t="s">
        <v>98</v>
      </c>
      <c r="T2189" s="42" t="str">
        <f>VLOOKUP(Tabla1[[#This Row],[AREA]],Hoja1!A:B,2,FALSE)</f>
        <v>10. Personas mayores, familia y servicios sociales</v>
      </c>
      <c r="U2189" s="45" t="s">
        <v>155</v>
      </c>
      <c r="V2189" s="42" t="str">
        <f>VLOOKUP(Tabla1[[#This Row],[PROGRAMA]],Hoja1!A:B,2,FALSE)</f>
        <v>2312. Iniciativas sociales</v>
      </c>
      <c r="W2189" s="45" t="s">
        <v>236</v>
      </c>
      <c r="X2189" s="45" t="s">
        <v>3048</v>
      </c>
    </row>
    <row r="2190" spans="1:24" x14ac:dyDescent="0.25">
      <c r="A2190" s="57">
        <v>220250010248</v>
      </c>
      <c r="B2190" s="58" t="s">
        <v>526</v>
      </c>
      <c r="C2190" s="59">
        <v>45755</v>
      </c>
      <c r="D2190" s="57">
        <v>22025001122</v>
      </c>
      <c r="E2190" s="58" t="s">
        <v>1237</v>
      </c>
      <c r="F2190" s="60">
        <v>439.73</v>
      </c>
      <c r="G2190" s="58" t="s">
        <v>589</v>
      </c>
      <c r="H2190" s="58" t="s">
        <v>3723</v>
      </c>
      <c r="I2190" s="61" t="s">
        <v>2907</v>
      </c>
      <c r="J2190" s="58" t="s">
        <v>356</v>
      </c>
      <c r="K2190" s="58" t="s">
        <v>356</v>
      </c>
      <c r="L2190" s="58" t="s">
        <v>357</v>
      </c>
      <c r="M2190" s="58" t="s">
        <v>354</v>
      </c>
      <c r="N2190" s="58" t="s">
        <v>355</v>
      </c>
      <c r="O2190" s="64" t="s">
        <v>2942</v>
      </c>
      <c r="P2190" s="64" t="s">
        <v>2902</v>
      </c>
      <c r="Q2190" s="45" t="s">
        <v>922</v>
      </c>
      <c r="R2190" s="32" t="s">
        <v>254</v>
      </c>
      <c r="S2190" s="45" t="s">
        <v>291</v>
      </c>
      <c r="T2190" s="42" t="str">
        <f>VLOOKUP(Tabla1[[#This Row],[AREA]],Hoja1!A:B,2,FALSE)</f>
        <v>11. Salud pública y seguridad ciudadana</v>
      </c>
      <c r="U2190" s="45" t="s">
        <v>141</v>
      </c>
      <c r="V2190" s="42" t="str">
        <f>VLOOKUP(Tabla1[[#This Row],[PROGRAMA]],Hoja1!A:B,2,FALSE)</f>
        <v>1621. Recogida de residuos</v>
      </c>
      <c r="W2190" s="45" t="s">
        <v>236</v>
      </c>
      <c r="X2190" s="45" t="s">
        <v>3180</v>
      </c>
    </row>
    <row r="2191" spans="1:24" x14ac:dyDescent="0.25">
      <c r="A2191" s="57">
        <v>220250011252</v>
      </c>
      <c r="B2191" s="58" t="s">
        <v>526</v>
      </c>
      <c r="C2191" s="59">
        <v>45758</v>
      </c>
      <c r="D2191" s="57">
        <v>22025001347</v>
      </c>
      <c r="E2191" s="58" t="s">
        <v>1493</v>
      </c>
      <c r="F2191" s="60">
        <v>439.36</v>
      </c>
      <c r="G2191" s="58" t="s">
        <v>573</v>
      </c>
      <c r="H2191" s="58" t="s">
        <v>3724</v>
      </c>
      <c r="I2191" s="61" t="s">
        <v>2907</v>
      </c>
      <c r="J2191" s="58" t="s">
        <v>356</v>
      </c>
      <c r="K2191" s="58" t="s">
        <v>356</v>
      </c>
      <c r="L2191" s="58" t="s">
        <v>367</v>
      </c>
      <c r="M2191" s="58" t="s">
        <v>354</v>
      </c>
      <c r="N2191" s="58" t="s">
        <v>355</v>
      </c>
      <c r="O2191" s="64" t="s">
        <v>2942</v>
      </c>
      <c r="P2191" s="64" t="s">
        <v>2902</v>
      </c>
      <c r="Q2191" s="45" t="s">
        <v>922</v>
      </c>
      <c r="R2191" s="32" t="s">
        <v>254</v>
      </c>
      <c r="S2191" s="45" t="s">
        <v>91</v>
      </c>
      <c r="T2191" s="42" t="str">
        <f>VLOOKUP(Tabla1[[#This Row],[AREA]],Hoja1!A:B,2,FALSE)</f>
        <v>02. Urbanismo y vivienda</v>
      </c>
      <c r="U2191" s="45" t="s">
        <v>220</v>
      </c>
      <c r="V2191" s="42" t="str">
        <f>VLOOKUP(Tabla1[[#This Row],[PROGRAMA]],Hoja1!A:B,2,FALSE)</f>
        <v>9332. Mantenimiento de edificios e instalaciones municipales</v>
      </c>
      <c r="W2191" s="45" t="s">
        <v>236</v>
      </c>
      <c r="X2191" s="45" t="s">
        <v>3048</v>
      </c>
    </row>
    <row r="2192" spans="1:24" x14ac:dyDescent="0.25">
      <c r="A2192" s="57">
        <v>220250017702</v>
      </c>
      <c r="B2192" s="58" t="s">
        <v>526</v>
      </c>
      <c r="C2192" s="59">
        <v>45796</v>
      </c>
      <c r="D2192" s="57">
        <v>22025001129</v>
      </c>
      <c r="E2192" s="58" t="s">
        <v>1973</v>
      </c>
      <c r="F2192" s="60">
        <v>437.87</v>
      </c>
      <c r="G2192" s="58" t="s">
        <v>46</v>
      </c>
      <c r="H2192" s="58" t="s">
        <v>3725</v>
      </c>
      <c r="I2192" s="61" t="s">
        <v>2907</v>
      </c>
      <c r="J2192" s="58" t="s">
        <v>356</v>
      </c>
      <c r="K2192" s="58" t="s">
        <v>356</v>
      </c>
      <c r="L2192" s="58" t="s">
        <v>367</v>
      </c>
      <c r="M2192" s="58" t="s">
        <v>354</v>
      </c>
      <c r="N2192" s="58" t="s">
        <v>355</v>
      </c>
      <c r="O2192" s="64" t="s">
        <v>2942</v>
      </c>
      <c r="P2192" s="64" t="s">
        <v>2902</v>
      </c>
      <c r="Q2192" s="45" t="s">
        <v>922</v>
      </c>
      <c r="R2192" s="32" t="s">
        <v>254</v>
      </c>
      <c r="S2192" s="45" t="s">
        <v>291</v>
      </c>
      <c r="T2192" s="42" t="str">
        <f>VLOOKUP(Tabla1[[#This Row],[AREA]],Hoja1!A:B,2,FALSE)</f>
        <v>11. Salud pública y seguridad ciudadana</v>
      </c>
      <c r="U2192" s="45" t="s">
        <v>144</v>
      </c>
      <c r="V2192" s="42" t="str">
        <f>VLOOKUP(Tabla1[[#This Row],[PROGRAMA]],Hoja1!A:B,2,FALSE)</f>
        <v>1631. Limpieza viaria</v>
      </c>
      <c r="W2192" s="45" t="s">
        <v>236</v>
      </c>
      <c r="X2192" s="45" t="s">
        <v>3180</v>
      </c>
    </row>
    <row r="2193" spans="1:24" x14ac:dyDescent="0.25">
      <c r="A2193" s="57">
        <v>220250017674</v>
      </c>
      <c r="B2193" s="58" t="s">
        <v>526</v>
      </c>
      <c r="C2193" s="59">
        <v>45796</v>
      </c>
      <c r="D2193" s="57">
        <v>22025001128</v>
      </c>
      <c r="E2193" s="58" t="s">
        <v>1498</v>
      </c>
      <c r="F2193" s="60">
        <v>437.81</v>
      </c>
      <c r="G2193" s="58" t="s">
        <v>590</v>
      </c>
      <c r="H2193" s="58" t="s">
        <v>3726</v>
      </c>
      <c r="I2193" s="61" t="s">
        <v>2907</v>
      </c>
      <c r="J2193" s="58" t="s">
        <v>356</v>
      </c>
      <c r="K2193" s="58" t="s">
        <v>356</v>
      </c>
      <c r="L2193" s="58" t="s">
        <v>367</v>
      </c>
      <c r="M2193" s="58" t="s">
        <v>354</v>
      </c>
      <c r="N2193" s="58" t="s">
        <v>355</v>
      </c>
      <c r="O2193" s="64" t="s">
        <v>2942</v>
      </c>
      <c r="P2193" s="64" t="s">
        <v>2902</v>
      </c>
      <c r="Q2193" s="45" t="s">
        <v>922</v>
      </c>
      <c r="R2193" s="32" t="s">
        <v>254</v>
      </c>
      <c r="S2193" s="45" t="s">
        <v>291</v>
      </c>
      <c r="T2193" s="42" t="str">
        <f>VLOOKUP(Tabla1[[#This Row],[AREA]],Hoja1!A:B,2,FALSE)</f>
        <v>11. Salud pública y seguridad ciudadana</v>
      </c>
      <c r="U2193" s="45" t="s">
        <v>141</v>
      </c>
      <c r="V2193" s="42" t="str">
        <f>VLOOKUP(Tabla1[[#This Row],[PROGRAMA]],Hoja1!A:B,2,FALSE)</f>
        <v>1621. Recogida de residuos</v>
      </c>
      <c r="W2193" s="45" t="s">
        <v>238</v>
      </c>
      <c r="X2193" s="45" t="s">
        <v>3118</v>
      </c>
    </row>
    <row r="2194" spans="1:24" x14ac:dyDescent="0.25">
      <c r="A2194" s="57">
        <v>220250013906</v>
      </c>
      <c r="B2194" s="58" t="s">
        <v>526</v>
      </c>
      <c r="C2194" s="59">
        <v>45772</v>
      </c>
      <c r="D2194" s="57">
        <v>22025002600</v>
      </c>
      <c r="E2194" s="58" t="s">
        <v>1714</v>
      </c>
      <c r="F2194" s="60">
        <v>436.65</v>
      </c>
      <c r="G2194" s="58" t="s">
        <v>3259</v>
      </c>
      <c r="H2194" s="58" t="s">
        <v>3727</v>
      </c>
      <c r="I2194" s="61" t="s">
        <v>2907</v>
      </c>
      <c r="J2194" s="58" t="s">
        <v>356</v>
      </c>
      <c r="K2194" s="58" t="s">
        <v>356</v>
      </c>
      <c r="L2194" s="58" t="s">
        <v>367</v>
      </c>
      <c r="M2194" s="58" t="s">
        <v>354</v>
      </c>
      <c r="N2194" s="58" t="s">
        <v>355</v>
      </c>
      <c r="O2194" s="64" t="s">
        <v>2942</v>
      </c>
      <c r="P2194" s="64" t="s">
        <v>2902</v>
      </c>
      <c r="Q2194" s="45" t="s">
        <v>922</v>
      </c>
      <c r="R2194" s="32" t="s">
        <v>254</v>
      </c>
      <c r="S2194" s="45" t="s">
        <v>89</v>
      </c>
      <c r="T2194" s="42" t="str">
        <f>VLOOKUP(Tabla1[[#This Row],[AREA]],Hoja1!A:B,2,FALSE)</f>
        <v>01. Alcaldía</v>
      </c>
      <c r="U2194" s="45" t="s">
        <v>211</v>
      </c>
      <c r="V2194" s="42" t="str">
        <f>VLOOKUP(Tabla1[[#This Row],[PROGRAMA]],Hoja1!A:B,2,FALSE)</f>
        <v>9206. Archivo municipal</v>
      </c>
      <c r="W2194" s="45" t="s">
        <v>238</v>
      </c>
      <c r="X2194" s="45" t="s">
        <v>3120</v>
      </c>
    </row>
    <row r="2195" spans="1:24" x14ac:dyDescent="0.25">
      <c r="A2195" s="57">
        <v>220250015778</v>
      </c>
      <c r="B2195" s="58" t="s">
        <v>349</v>
      </c>
      <c r="C2195" s="59">
        <v>45784</v>
      </c>
      <c r="D2195" s="57">
        <v>22025003877</v>
      </c>
      <c r="E2195" s="58" t="s">
        <v>1614</v>
      </c>
      <c r="F2195" s="60">
        <v>435.6</v>
      </c>
      <c r="G2195" s="58" t="s">
        <v>3728</v>
      </c>
      <c r="H2195" s="58" t="s">
        <v>3729</v>
      </c>
      <c r="I2195" s="61" t="s">
        <v>2901</v>
      </c>
      <c r="J2195" s="58" t="s">
        <v>352</v>
      </c>
      <c r="K2195" s="58" t="s">
        <v>352</v>
      </c>
      <c r="L2195" s="58" t="s">
        <v>367</v>
      </c>
      <c r="M2195" s="58" t="s">
        <v>458</v>
      </c>
      <c r="N2195" s="58" t="s">
        <v>429</v>
      </c>
      <c r="O2195" s="64" t="s">
        <v>2990</v>
      </c>
      <c r="P2195" s="64" t="s">
        <v>2902</v>
      </c>
      <c r="Q2195" s="45" t="s">
        <v>922</v>
      </c>
      <c r="R2195" s="32" t="s">
        <v>254</v>
      </c>
      <c r="S2195" s="45" t="s">
        <v>291</v>
      </c>
      <c r="T2195" s="42" t="str">
        <f>VLOOKUP(Tabla1[[#This Row],[AREA]],Hoja1!A:B,2,FALSE)</f>
        <v>11. Salud pública y seguridad ciudadana</v>
      </c>
      <c r="U2195" s="45" t="s">
        <v>164</v>
      </c>
      <c r="V2195" s="42" t="str">
        <f>VLOOKUP(Tabla1[[#This Row],[PROGRAMA]],Hoja1!A:B,2,FALSE)</f>
        <v>3111. Protección de la salubridad pública</v>
      </c>
      <c r="W2195" s="45" t="s">
        <v>238</v>
      </c>
      <c r="X2195" s="45" t="s">
        <v>3118</v>
      </c>
    </row>
    <row r="2196" spans="1:24" x14ac:dyDescent="0.25">
      <c r="A2196" s="57">
        <v>220250020717</v>
      </c>
      <c r="B2196" s="58" t="s">
        <v>526</v>
      </c>
      <c r="C2196" s="59">
        <v>45806</v>
      </c>
      <c r="D2196" s="57">
        <v>22025000730</v>
      </c>
      <c r="E2196" s="58" t="s">
        <v>1838</v>
      </c>
      <c r="F2196" s="60">
        <v>432.8</v>
      </c>
      <c r="G2196" s="58" t="s">
        <v>506</v>
      </c>
      <c r="H2196" s="58" t="s">
        <v>3730</v>
      </c>
      <c r="I2196" s="61" t="s">
        <v>2907</v>
      </c>
      <c r="J2196" s="58" t="s">
        <v>356</v>
      </c>
      <c r="K2196" s="58" t="s">
        <v>356</v>
      </c>
      <c r="L2196" s="58" t="s">
        <v>367</v>
      </c>
      <c r="M2196" s="58" t="s">
        <v>354</v>
      </c>
      <c r="N2196" s="58" t="s">
        <v>355</v>
      </c>
      <c r="O2196" s="64" t="s">
        <v>2942</v>
      </c>
      <c r="P2196" s="64" t="s">
        <v>2902</v>
      </c>
      <c r="Q2196" s="45" t="s">
        <v>922</v>
      </c>
      <c r="R2196" s="32" t="s">
        <v>254</v>
      </c>
      <c r="S2196" s="45" t="s">
        <v>98</v>
      </c>
      <c r="T2196" s="42" t="str">
        <f>VLOOKUP(Tabla1[[#This Row],[AREA]],Hoja1!A:B,2,FALSE)</f>
        <v>10. Personas mayores, familia y servicios sociales</v>
      </c>
      <c r="U2196" s="45" t="s">
        <v>155</v>
      </c>
      <c r="V2196" s="42" t="str">
        <f>VLOOKUP(Tabla1[[#This Row],[PROGRAMA]],Hoja1!A:B,2,FALSE)</f>
        <v>2312. Iniciativas sociales</v>
      </c>
      <c r="W2196" s="45" t="s">
        <v>236</v>
      </c>
      <c r="X2196" s="45" t="s">
        <v>3048</v>
      </c>
    </row>
    <row r="2197" spans="1:24" x14ac:dyDescent="0.25">
      <c r="A2197" s="57">
        <v>220250020701</v>
      </c>
      <c r="B2197" s="58" t="s">
        <v>526</v>
      </c>
      <c r="C2197" s="59">
        <v>45806</v>
      </c>
      <c r="D2197" s="57">
        <v>22025000731</v>
      </c>
      <c r="E2197" s="58" t="s">
        <v>1838</v>
      </c>
      <c r="F2197" s="60">
        <v>424.97</v>
      </c>
      <c r="G2197" s="58" t="s">
        <v>573</v>
      </c>
      <c r="H2197" s="58" t="s">
        <v>3731</v>
      </c>
      <c r="I2197" s="61" t="s">
        <v>2907</v>
      </c>
      <c r="J2197" s="58" t="s">
        <v>356</v>
      </c>
      <c r="K2197" s="58" t="s">
        <v>356</v>
      </c>
      <c r="L2197" s="58" t="s">
        <v>367</v>
      </c>
      <c r="M2197" s="58" t="s">
        <v>354</v>
      </c>
      <c r="N2197" s="58" t="s">
        <v>355</v>
      </c>
      <c r="O2197" s="64" t="s">
        <v>2942</v>
      </c>
      <c r="P2197" s="64" t="s">
        <v>2902</v>
      </c>
      <c r="Q2197" s="45" t="s">
        <v>922</v>
      </c>
      <c r="R2197" s="32" t="s">
        <v>254</v>
      </c>
      <c r="S2197" s="45" t="s">
        <v>98</v>
      </c>
      <c r="T2197" s="42" t="str">
        <f>VLOOKUP(Tabla1[[#This Row],[AREA]],Hoja1!A:B,2,FALSE)</f>
        <v>10. Personas mayores, familia y servicios sociales</v>
      </c>
      <c r="U2197" s="45" t="s">
        <v>155</v>
      </c>
      <c r="V2197" s="42" t="str">
        <f>VLOOKUP(Tabla1[[#This Row],[PROGRAMA]],Hoja1!A:B,2,FALSE)</f>
        <v>2312. Iniciativas sociales</v>
      </c>
      <c r="W2197" s="45" t="s">
        <v>236</v>
      </c>
      <c r="X2197" s="45" t="s">
        <v>3048</v>
      </c>
    </row>
    <row r="2198" spans="1:24" x14ac:dyDescent="0.25">
      <c r="A2198" s="57">
        <v>220250021208</v>
      </c>
      <c r="B2198" s="58" t="s">
        <v>349</v>
      </c>
      <c r="C2198" s="59">
        <v>45806</v>
      </c>
      <c r="D2198" s="57">
        <v>22025004200</v>
      </c>
      <c r="E2198" s="58" t="s">
        <v>2667</v>
      </c>
      <c r="F2198" s="60">
        <v>423.5</v>
      </c>
      <c r="G2198" s="58" t="s">
        <v>25</v>
      </c>
      <c r="H2198" s="58" t="s">
        <v>3732</v>
      </c>
      <c r="I2198" s="61" t="s">
        <v>2901</v>
      </c>
      <c r="J2198" s="58" t="s">
        <v>356</v>
      </c>
      <c r="K2198" s="58" t="s">
        <v>356</v>
      </c>
      <c r="L2198" s="58" t="s">
        <v>357</v>
      </c>
      <c r="M2198" s="58" t="s">
        <v>458</v>
      </c>
      <c r="N2198" s="58" t="s">
        <v>429</v>
      </c>
      <c r="O2198" s="64" t="s">
        <v>2990</v>
      </c>
      <c r="P2198" s="64" t="s">
        <v>2902</v>
      </c>
      <c r="Q2198" s="45" t="s">
        <v>922</v>
      </c>
      <c r="R2198" s="32" t="s">
        <v>254</v>
      </c>
      <c r="S2198" s="45" t="s">
        <v>89</v>
      </c>
      <c r="T2198" s="42" t="str">
        <f>VLOOKUP(Tabla1[[#This Row],[AREA]],Hoja1!A:B,2,FALSE)</f>
        <v>01. Alcaldía</v>
      </c>
      <c r="U2198" s="45" t="s">
        <v>208</v>
      </c>
      <c r="V2198" s="42" t="str">
        <f>VLOOKUP(Tabla1[[#This Row],[PROGRAMA]],Hoja1!A:B,2,FALSE)</f>
        <v>9203. Unidad de régimen interior</v>
      </c>
      <c r="W2198" s="45" t="s">
        <v>238</v>
      </c>
      <c r="X2198" s="45" t="s">
        <v>3161</v>
      </c>
    </row>
    <row r="2199" spans="1:24" x14ac:dyDescent="0.25">
      <c r="A2199" s="57">
        <v>220250018257</v>
      </c>
      <c r="B2199" s="58" t="s">
        <v>349</v>
      </c>
      <c r="C2199" s="59">
        <v>45798</v>
      </c>
      <c r="D2199" s="57">
        <v>22025004025</v>
      </c>
      <c r="E2199" s="58" t="s">
        <v>3140</v>
      </c>
      <c r="F2199" s="60">
        <v>423.5</v>
      </c>
      <c r="G2199" s="58" t="s">
        <v>3733</v>
      </c>
      <c r="H2199" s="58" t="s">
        <v>3734</v>
      </c>
      <c r="I2199" s="61" t="s">
        <v>2901</v>
      </c>
      <c r="J2199" s="58" t="s">
        <v>356</v>
      </c>
      <c r="K2199" s="58" t="s">
        <v>356</v>
      </c>
      <c r="L2199" s="58" t="s">
        <v>357</v>
      </c>
      <c r="M2199" s="58" t="s">
        <v>458</v>
      </c>
      <c r="N2199" s="58" t="s">
        <v>429</v>
      </c>
      <c r="O2199" s="64" t="s">
        <v>2990</v>
      </c>
      <c r="P2199" s="64" t="s">
        <v>2902</v>
      </c>
      <c r="Q2199" s="45" t="s">
        <v>922</v>
      </c>
      <c r="R2199" s="32" t="s">
        <v>254</v>
      </c>
      <c r="S2199" s="45" t="s">
        <v>98</v>
      </c>
      <c r="T2199" s="42" t="str">
        <f>VLOOKUP(Tabla1[[#This Row],[AREA]],Hoja1!A:B,2,FALSE)</f>
        <v>10. Personas mayores, familia y servicios sociales</v>
      </c>
      <c r="U2199" s="45" t="s">
        <v>155</v>
      </c>
      <c r="V2199" s="42" t="str">
        <f>VLOOKUP(Tabla1[[#This Row],[PROGRAMA]],Hoja1!A:B,2,FALSE)</f>
        <v>2312. Iniciativas sociales</v>
      </c>
      <c r="W2199" s="45" t="s">
        <v>238</v>
      </c>
      <c r="X2199" s="45" t="s">
        <v>3143</v>
      </c>
    </row>
    <row r="2200" spans="1:24" x14ac:dyDescent="0.25">
      <c r="A2200" s="57">
        <v>220250019424</v>
      </c>
      <c r="B2200" s="58" t="s">
        <v>349</v>
      </c>
      <c r="C2200" s="59">
        <v>45803</v>
      </c>
      <c r="D2200" s="57">
        <v>22025003995</v>
      </c>
      <c r="E2200" s="58" t="s">
        <v>3155</v>
      </c>
      <c r="F2200" s="60">
        <v>423.5</v>
      </c>
      <c r="G2200" s="58" t="s">
        <v>25</v>
      </c>
      <c r="H2200" s="58" t="s">
        <v>3735</v>
      </c>
      <c r="I2200" s="61" t="s">
        <v>2901</v>
      </c>
      <c r="J2200" s="58" t="s">
        <v>356</v>
      </c>
      <c r="K2200" s="58" t="s">
        <v>356</v>
      </c>
      <c r="L2200" s="58" t="s">
        <v>357</v>
      </c>
      <c r="M2200" s="58" t="s">
        <v>458</v>
      </c>
      <c r="N2200" s="58" t="s">
        <v>429</v>
      </c>
      <c r="O2200" s="64" t="s">
        <v>2990</v>
      </c>
      <c r="P2200" s="64" t="s">
        <v>2902</v>
      </c>
      <c r="Q2200" s="45" t="s">
        <v>922</v>
      </c>
      <c r="R2200" s="32" t="s">
        <v>254</v>
      </c>
      <c r="S2200" s="45" t="s">
        <v>98</v>
      </c>
      <c r="T2200" s="42" t="str">
        <f>VLOOKUP(Tabla1[[#This Row],[AREA]],Hoja1!A:B,2,FALSE)</f>
        <v>10. Personas mayores, familia y servicios sociales</v>
      </c>
      <c r="U2200" s="45" t="s">
        <v>158</v>
      </c>
      <c r="V2200" s="42" t="str">
        <f>VLOOKUP(Tabla1[[#This Row],[PROGRAMA]],Hoja1!A:B,2,FALSE)</f>
        <v>2314. Centro de programas juveniles</v>
      </c>
      <c r="W2200" s="45" t="s">
        <v>238</v>
      </c>
      <c r="X2200" s="45" t="s">
        <v>3158</v>
      </c>
    </row>
    <row r="2201" spans="1:24" x14ac:dyDescent="0.25">
      <c r="A2201" s="57">
        <v>220250020574</v>
      </c>
      <c r="B2201" s="58" t="s">
        <v>526</v>
      </c>
      <c r="C2201" s="59">
        <v>45806</v>
      </c>
      <c r="D2201" s="57">
        <v>22025001325</v>
      </c>
      <c r="E2201" s="58" t="s">
        <v>3329</v>
      </c>
      <c r="F2201" s="60">
        <v>421.08</v>
      </c>
      <c r="G2201" s="58" t="s">
        <v>39</v>
      </c>
      <c r="H2201" s="58" t="s">
        <v>3736</v>
      </c>
      <c r="I2201" s="61" t="s">
        <v>2907</v>
      </c>
      <c r="J2201" s="58" t="s">
        <v>356</v>
      </c>
      <c r="K2201" s="58" t="s">
        <v>356</v>
      </c>
      <c r="L2201" s="58" t="s">
        <v>367</v>
      </c>
      <c r="M2201" s="58" t="s">
        <v>354</v>
      </c>
      <c r="N2201" s="58" t="s">
        <v>355</v>
      </c>
      <c r="O2201" s="64" t="s">
        <v>2942</v>
      </c>
      <c r="P2201" s="64" t="s">
        <v>2902</v>
      </c>
      <c r="Q2201" s="45" t="s">
        <v>922</v>
      </c>
      <c r="R2201" s="32" t="s">
        <v>254</v>
      </c>
      <c r="S2201" s="45" t="s">
        <v>98</v>
      </c>
      <c r="T2201" s="42" t="str">
        <f>VLOOKUP(Tabla1[[#This Row],[AREA]],Hoja1!A:B,2,FALSE)</f>
        <v>10. Personas mayores, familia y servicios sociales</v>
      </c>
      <c r="U2201" s="45" t="s">
        <v>162</v>
      </c>
      <c r="V2201" s="42" t="str">
        <f>VLOOKUP(Tabla1[[#This Row],[PROGRAMA]],Hoja1!A:B,2,FALSE)</f>
        <v>2412. Formación para el empleo</v>
      </c>
      <c r="W2201" s="45" t="s">
        <v>238</v>
      </c>
      <c r="X2201" s="45" t="s">
        <v>3118</v>
      </c>
    </row>
    <row r="2202" spans="1:24" x14ac:dyDescent="0.25">
      <c r="A2202" s="57">
        <v>220250014190</v>
      </c>
      <c r="B2202" s="58" t="s">
        <v>526</v>
      </c>
      <c r="C2202" s="59">
        <v>45772</v>
      </c>
      <c r="D2202" s="57">
        <v>22025001213</v>
      </c>
      <c r="E2202" s="58" t="s">
        <v>1495</v>
      </c>
      <c r="F2202" s="60">
        <v>419.18</v>
      </c>
      <c r="G2202" s="58" t="s">
        <v>74</v>
      </c>
      <c r="H2202" s="58" t="s">
        <v>3737</v>
      </c>
      <c r="I2202" s="61" t="s">
        <v>2907</v>
      </c>
      <c r="J2202" s="58" t="s">
        <v>356</v>
      </c>
      <c r="K2202" s="58" t="s">
        <v>356</v>
      </c>
      <c r="L2202" s="58" t="s">
        <v>367</v>
      </c>
      <c r="M2202" s="58" t="s">
        <v>354</v>
      </c>
      <c r="N2202" s="58" t="s">
        <v>355</v>
      </c>
      <c r="O2202" s="64" t="s">
        <v>2942</v>
      </c>
      <c r="P2202" s="64" t="s">
        <v>2902</v>
      </c>
      <c r="Q2202" s="45" t="s">
        <v>922</v>
      </c>
      <c r="R2202" s="32" t="s">
        <v>254</v>
      </c>
      <c r="S2202" s="45" t="s">
        <v>92</v>
      </c>
      <c r="T2202" s="42" t="str">
        <f>VLOOKUP(Tabla1[[#This Row],[AREA]],Hoja1!A:B,2,FALSE)</f>
        <v>03. Participación ciudadana y deportes</v>
      </c>
      <c r="U2202" s="45" t="s">
        <v>215</v>
      </c>
      <c r="V2202" s="42" t="str">
        <f>VLOOKUP(Tabla1[[#This Row],[PROGRAMA]],Hoja1!A:B,2,FALSE)</f>
        <v>9241. Participación ciudadana</v>
      </c>
      <c r="W2202" s="45" t="s">
        <v>236</v>
      </c>
      <c r="X2202" s="45" t="s">
        <v>2945</v>
      </c>
    </row>
    <row r="2203" spans="1:24" x14ac:dyDescent="0.25">
      <c r="A2203" s="57">
        <v>220250011328</v>
      </c>
      <c r="B2203" s="58" t="s">
        <v>526</v>
      </c>
      <c r="C2203" s="59">
        <v>45758</v>
      </c>
      <c r="D2203" s="57">
        <v>22025001124</v>
      </c>
      <c r="E2203" s="58" t="s">
        <v>1237</v>
      </c>
      <c r="F2203" s="60">
        <v>418.9</v>
      </c>
      <c r="G2203" s="58" t="s">
        <v>3738</v>
      </c>
      <c r="H2203" s="58" t="s">
        <v>3739</v>
      </c>
      <c r="I2203" s="61" t="s">
        <v>2907</v>
      </c>
      <c r="J2203" s="58" t="s">
        <v>356</v>
      </c>
      <c r="K2203" s="58" t="s">
        <v>356</v>
      </c>
      <c r="L2203" s="58" t="s">
        <v>367</v>
      </c>
      <c r="M2203" s="58" t="s">
        <v>354</v>
      </c>
      <c r="N2203" s="58" t="s">
        <v>355</v>
      </c>
      <c r="O2203" s="64" t="s">
        <v>2942</v>
      </c>
      <c r="P2203" s="64" t="s">
        <v>2902</v>
      </c>
      <c r="Q2203" s="45" t="s">
        <v>922</v>
      </c>
      <c r="R2203" s="32" t="s">
        <v>254</v>
      </c>
      <c r="S2203" s="45" t="s">
        <v>291</v>
      </c>
      <c r="T2203" s="42" t="str">
        <f>VLOOKUP(Tabla1[[#This Row],[AREA]],Hoja1!A:B,2,FALSE)</f>
        <v>11. Salud pública y seguridad ciudadana</v>
      </c>
      <c r="U2203" s="45" t="s">
        <v>141</v>
      </c>
      <c r="V2203" s="42" t="str">
        <f>VLOOKUP(Tabla1[[#This Row],[PROGRAMA]],Hoja1!A:B,2,FALSE)</f>
        <v>1621. Recogida de residuos</v>
      </c>
      <c r="W2203" s="45" t="s">
        <v>236</v>
      </c>
      <c r="X2203" s="45" t="s">
        <v>3180</v>
      </c>
    </row>
    <row r="2204" spans="1:24" x14ac:dyDescent="0.25">
      <c r="A2204" s="57">
        <v>220250015741</v>
      </c>
      <c r="B2204" s="58" t="s">
        <v>349</v>
      </c>
      <c r="C2204" s="59">
        <v>45783</v>
      </c>
      <c r="D2204" s="57">
        <v>22025003544</v>
      </c>
      <c r="E2204" s="58" t="s">
        <v>1397</v>
      </c>
      <c r="F2204" s="60">
        <v>418.27</v>
      </c>
      <c r="G2204" s="58" t="s">
        <v>37</v>
      </c>
      <c r="H2204" s="58" t="s">
        <v>3740</v>
      </c>
      <c r="I2204" s="61" t="s">
        <v>2901</v>
      </c>
      <c r="J2204" s="58" t="s">
        <v>356</v>
      </c>
      <c r="K2204" s="58" t="s">
        <v>356</v>
      </c>
      <c r="L2204" s="58" t="s">
        <v>357</v>
      </c>
      <c r="M2204" s="58" t="s">
        <v>458</v>
      </c>
      <c r="N2204" s="58" t="s">
        <v>429</v>
      </c>
      <c r="O2204" s="64" t="s">
        <v>2990</v>
      </c>
      <c r="P2204" s="64" t="s">
        <v>2902</v>
      </c>
      <c r="Q2204" s="45" t="s">
        <v>922</v>
      </c>
      <c r="R2204" s="32" t="s">
        <v>254</v>
      </c>
      <c r="S2204" s="45" t="s">
        <v>98</v>
      </c>
      <c r="T2204" s="42" t="str">
        <f>VLOOKUP(Tabla1[[#This Row],[AREA]],Hoja1!A:B,2,FALSE)</f>
        <v>10. Personas mayores, familia y servicios sociales</v>
      </c>
      <c r="U2204" s="45" t="s">
        <v>162</v>
      </c>
      <c r="V2204" s="42" t="str">
        <f>VLOOKUP(Tabla1[[#This Row],[PROGRAMA]],Hoja1!A:B,2,FALSE)</f>
        <v>2412. Formación para el empleo</v>
      </c>
      <c r="W2204" s="45" t="s">
        <v>236</v>
      </c>
      <c r="X2204" s="45" t="s">
        <v>2945</v>
      </c>
    </row>
    <row r="2205" spans="1:24" x14ac:dyDescent="0.25">
      <c r="A2205" s="57">
        <v>220250015741</v>
      </c>
      <c r="B2205" s="58" t="s">
        <v>349</v>
      </c>
      <c r="C2205" s="59">
        <v>45783</v>
      </c>
      <c r="D2205" s="57">
        <v>22025003545</v>
      </c>
      <c r="E2205" s="58" t="s">
        <v>1397</v>
      </c>
      <c r="F2205" s="60">
        <v>418.27</v>
      </c>
      <c r="G2205" s="58" t="s">
        <v>37</v>
      </c>
      <c r="H2205" s="58" t="s">
        <v>3740</v>
      </c>
      <c r="I2205" s="61" t="s">
        <v>2901</v>
      </c>
      <c r="J2205" s="58" t="s">
        <v>356</v>
      </c>
      <c r="K2205" s="58" t="s">
        <v>356</v>
      </c>
      <c r="L2205" s="58" t="s">
        <v>357</v>
      </c>
      <c r="M2205" s="58" t="s">
        <v>458</v>
      </c>
      <c r="N2205" s="58" t="s">
        <v>429</v>
      </c>
      <c r="O2205" s="64" t="s">
        <v>2990</v>
      </c>
      <c r="P2205" s="64" t="s">
        <v>2902</v>
      </c>
      <c r="Q2205" s="45" t="s">
        <v>922</v>
      </c>
      <c r="R2205" s="32" t="s">
        <v>254</v>
      </c>
      <c r="S2205" s="45" t="s">
        <v>98</v>
      </c>
      <c r="T2205" s="42" t="str">
        <f>VLOOKUP(Tabla1[[#This Row],[AREA]],Hoja1!A:B,2,FALSE)</f>
        <v>10. Personas mayores, familia y servicios sociales</v>
      </c>
      <c r="U2205" s="45" t="s">
        <v>162</v>
      </c>
      <c r="V2205" s="42" t="str">
        <f>VLOOKUP(Tabla1[[#This Row],[PROGRAMA]],Hoja1!A:B,2,FALSE)</f>
        <v>2412. Formación para el empleo</v>
      </c>
      <c r="W2205" s="45" t="s">
        <v>236</v>
      </c>
      <c r="X2205" s="45" t="s">
        <v>2945</v>
      </c>
    </row>
    <row r="2206" spans="1:24" x14ac:dyDescent="0.25">
      <c r="A2206" s="57">
        <v>220250015165</v>
      </c>
      <c r="B2206" s="58" t="s">
        <v>349</v>
      </c>
      <c r="C2206" s="59">
        <v>45782</v>
      </c>
      <c r="D2206" s="57">
        <v>22025003378</v>
      </c>
      <c r="E2206" s="58" t="s">
        <v>1733</v>
      </c>
      <c r="F2206" s="60">
        <v>413.82</v>
      </c>
      <c r="G2206" s="58" t="s">
        <v>3741</v>
      </c>
      <c r="H2206" s="58" t="s">
        <v>3742</v>
      </c>
      <c r="I2206" s="61" t="s">
        <v>2901</v>
      </c>
      <c r="J2206" s="58" t="s">
        <v>3743</v>
      </c>
      <c r="K2206" s="58" t="s">
        <v>378</v>
      </c>
      <c r="L2206" s="58" t="s">
        <v>367</v>
      </c>
      <c r="M2206" s="58" t="s">
        <v>458</v>
      </c>
      <c r="N2206" s="58" t="s">
        <v>429</v>
      </c>
      <c r="O2206" s="64" t="s">
        <v>2990</v>
      </c>
      <c r="P2206" s="64" t="s">
        <v>2902</v>
      </c>
      <c r="Q2206" s="45" t="s">
        <v>922</v>
      </c>
      <c r="R2206" s="32" t="s">
        <v>254</v>
      </c>
      <c r="S2206" s="45" t="s">
        <v>291</v>
      </c>
      <c r="T2206" s="42" t="str">
        <f>VLOOKUP(Tabla1[[#This Row],[AREA]],Hoja1!A:B,2,FALSE)</f>
        <v>11. Salud pública y seguridad ciudadana</v>
      </c>
      <c r="U2206" s="45" t="s">
        <v>129</v>
      </c>
      <c r="V2206" s="42" t="str">
        <f>VLOOKUP(Tabla1[[#This Row],[PROGRAMA]],Hoja1!A:B,2,FALSE)</f>
        <v>1321. Policía municipal</v>
      </c>
      <c r="W2206" s="45" t="s">
        <v>238</v>
      </c>
      <c r="X2206" s="45" t="s">
        <v>3161</v>
      </c>
    </row>
    <row r="2207" spans="1:24" x14ac:dyDescent="0.25">
      <c r="A2207" s="57">
        <v>220230031273</v>
      </c>
      <c r="B2207" s="58" t="s">
        <v>349</v>
      </c>
      <c r="C2207" s="59">
        <v>45756</v>
      </c>
      <c r="D2207" s="57">
        <v>22023003104</v>
      </c>
      <c r="E2207" s="58" t="s">
        <v>2957</v>
      </c>
      <c r="F2207" s="60">
        <v>412.59</v>
      </c>
      <c r="G2207" s="58" t="s">
        <v>3744</v>
      </c>
      <c r="H2207" s="58" t="s">
        <v>3745</v>
      </c>
      <c r="I2207" s="61" t="s">
        <v>2901</v>
      </c>
      <c r="J2207" s="58" t="s">
        <v>3746</v>
      </c>
      <c r="K2207" s="58" t="s">
        <v>3747</v>
      </c>
      <c r="L2207" s="58" t="s">
        <v>357</v>
      </c>
      <c r="M2207" s="58" t="s">
        <v>354</v>
      </c>
      <c r="N2207" s="58" t="s">
        <v>355</v>
      </c>
      <c r="O2207" s="64" t="s">
        <v>305</v>
      </c>
      <c r="P2207" s="64" t="s">
        <v>2902</v>
      </c>
      <c r="Q2207" s="45" t="s">
        <v>926</v>
      </c>
      <c r="R2207" s="32" t="s">
        <v>255</v>
      </c>
      <c r="S2207" s="45" t="s">
        <v>91</v>
      </c>
      <c r="T2207" s="42" t="str">
        <f>VLOOKUP(Tabla1[[#This Row],[AREA]],Hoja1!A:B,2,FALSE)</f>
        <v>02. Urbanismo y vivienda</v>
      </c>
      <c r="U2207" s="45" t="s">
        <v>138</v>
      </c>
      <c r="V2207" s="42" t="str">
        <f>VLOOKUP(Tabla1[[#This Row],[PROGRAMA]],Hoja1!A:B,2,FALSE)</f>
        <v>1511. Planficación y gestión del urbanismo</v>
      </c>
      <c r="W2207" s="45" t="s">
        <v>242</v>
      </c>
      <c r="X2207" s="45" t="s">
        <v>2923</v>
      </c>
    </row>
    <row r="2208" spans="1:24" x14ac:dyDescent="0.25">
      <c r="A2208" s="57">
        <v>220240053250</v>
      </c>
      <c r="B2208" s="58" t="s">
        <v>349</v>
      </c>
      <c r="C2208" s="59">
        <v>45756</v>
      </c>
      <c r="D2208" s="57">
        <v>22024008132</v>
      </c>
      <c r="E2208" s="58" t="s">
        <v>3031</v>
      </c>
      <c r="F2208" s="60">
        <v>411.4</v>
      </c>
      <c r="G2208" s="58" t="s">
        <v>285</v>
      </c>
      <c r="H2208" s="58" t="s">
        <v>3748</v>
      </c>
      <c r="I2208" s="61" t="s">
        <v>2901</v>
      </c>
      <c r="J2208" s="58" t="s">
        <v>356</v>
      </c>
      <c r="K2208" s="58" t="s">
        <v>356</v>
      </c>
      <c r="L2208" s="58" t="s">
        <v>357</v>
      </c>
      <c r="M2208" s="58" t="s">
        <v>458</v>
      </c>
      <c r="N2208" s="58" t="s">
        <v>429</v>
      </c>
      <c r="O2208" s="64" t="s">
        <v>2990</v>
      </c>
      <c r="P2208" s="64" t="s">
        <v>2902</v>
      </c>
      <c r="Q2208" s="45" t="s">
        <v>926</v>
      </c>
      <c r="R2208" s="32" t="s">
        <v>255</v>
      </c>
      <c r="S2208" s="45" t="s">
        <v>92</v>
      </c>
      <c r="T2208" s="42" t="str">
        <f>VLOOKUP(Tabla1[[#This Row],[AREA]],Hoja1!A:B,2,FALSE)</f>
        <v>03. Participación ciudadana y deportes</v>
      </c>
      <c r="U2208" s="45" t="s">
        <v>215</v>
      </c>
      <c r="V2208" s="42" t="str">
        <f>VLOOKUP(Tabla1[[#This Row],[PROGRAMA]],Hoja1!A:B,2,FALSE)</f>
        <v>9241. Participación ciudadana</v>
      </c>
      <c r="W2208" s="45" t="s">
        <v>248</v>
      </c>
      <c r="X2208" s="45" t="s">
        <v>2991</v>
      </c>
    </row>
    <row r="2209" spans="1:24" x14ac:dyDescent="0.25">
      <c r="A2209" s="57">
        <v>220240057914</v>
      </c>
      <c r="B2209" s="58" t="s">
        <v>349</v>
      </c>
      <c r="C2209" s="59">
        <v>45756</v>
      </c>
      <c r="D2209" s="57">
        <v>22024008966</v>
      </c>
      <c r="E2209" s="58" t="s">
        <v>3031</v>
      </c>
      <c r="F2209" s="60">
        <v>411.4</v>
      </c>
      <c r="G2209" s="58" t="s">
        <v>285</v>
      </c>
      <c r="H2209" s="58" t="s">
        <v>3749</v>
      </c>
      <c r="I2209" s="61" t="s">
        <v>2901</v>
      </c>
      <c r="J2209" s="58" t="s">
        <v>356</v>
      </c>
      <c r="K2209" s="58" t="s">
        <v>356</v>
      </c>
      <c r="L2209" s="58" t="s">
        <v>357</v>
      </c>
      <c r="M2209" s="58" t="s">
        <v>458</v>
      </c>
      <c r="N2209" s="58" t="s">
        <v>429</v>
      </c>
      <c r="O2209" s="64" t="s">
        <v>2990</v>
      </c>
      <c r="P2209" s="64" t="s">
        <v>2902</v>
      </c>
      <c r="Q2209" s="45" t="s">
        <v>926</v>
      </c>
      <c r="R2209" s="32" t="s">
        <v>255</v>
      </c>
      <c r="S2209" s="45" t="s">
        <v>92</v>
      </c>
      <c r="T2209" s="42" t="str">
        <f>VLOOKUP(Tabla1[[#This Row],[AREA]],Hoja1!A:B,2,FALSE)</f>
        <v>03. Participación ciudadana y deportes</v>
      </c>
      <c r="U2209" s="45" t="s">
        <v>215</v>
      </c>
      <c r="V2209" s="42" t="str">
        <f>VLOOKUP(Tabla1[[#This Row],[PROGRAMA]],Hoja1!A:B,2,FALSE)</f>
        <v>9241. Participación ciudadana</v>
      </c>
      <c r="W2209" s="45" t="s">
        <v>248</v>
      </c>
      <c r="X2209" s="45" t="s">
        <v>2991</v>
      </c>
    </row>
    <row r="2210" spans="1:24" x14ac:dyDescent="0.25">
      <c r="A2210" s="57">
        <v>220250015324</v>
      </c>
      <c r="B2210" s="58" t="s">
        <v>526</v>
      </c>
      <c r="C2210" s="59">
        <v>45783</v>
      </c>
      <c r="D2210" s="57">
        <v>22025001079</v>
      </c>
      <c r="E2210" s="58" t="s">
        <v>1303</v>
      </c>
      <c r="F2210" s="60">
        <v>411.29</v>
      </c>
      <c r="G2210" s="58" t="s">
        <v>573</v>
      </c>
      <c r="H2210" s="58" t="s">
        <v>3750</v>
      </c>
      <c r="I2210" s="61" t="s">
        <v>2907</v>
      </c>
      <c r="J2210" s="58" t="s">
        <v>356</v>
      </c>
      <c r="K2210" s="58" t="s">
        <v>356</v>
      </c>
      <c r="L2210" s="58" t="s">
        <v>367</v>
      </c>
      <c r="M2210" s="58" t="s">
        <v>354</v>
      </c>
      <c r="N2210" s="58" t="s">
        <v>355</v>
      </c>
      <c r="O2210" s="64" t="s">
        <v>2942</v>
      </c>
      <c r="P2210" s="64" t="s">
        <v>2902</v>
      </c>
      <c r="Q2210" s="45" t="s">
        <v>922</v>
      </c>
      <c r="R2210" s="32" t="s">
        <v>254</v>
      </c>
      <c r="S2210" s="45" t="s">
        <v>94</v>
      </c>
      <c r="T2210" s="42" t="str">
        <f>VLOOKUP(Tabla1[[#This Row],[AREA]],Hoja1!A:B,2,FALSE)</f>
        <v>06. Educación y cultura</v>
      </c>
      <c r="U2210" s="45" t="s">
        <v>170</v>
      </c>
      <c r="V2210" s="42" t="str">
        <f>VLOOKUP(Tabla1[[#This Row],[PROGRAMA]],Hoja1!A:B,2,FALSE)</f>
        <v>3232. Conservación y mantenimiento centros educación infantil y primaria</v>
      </c>
      <c r="W2210" s="45" t="s">
        <v>236</v>
      </c>
      <c r="X2210" s="45" t="s">
        <v>3048</v>
      </c>
    </row>
    <row r="2211" spans="1:24" x14ac:dyDescent="0.25">
      <c r="A2211" s="57">
        <v>220240030915</v>
      </c>
      <c r="B2211" s="58" t="s">
        <v>349</v>
      </c>
      <c r="C2211" s="59">
        <v>45777</v>
      </c>
      <c r="D2211" s="57">
        <v>22024005434</v>
      </c>
      <c r="E2211" s="58" t="s">
        <v>1267</v>
      </c>
      <c r="F2211" s="60">
        <v>401.48</v>
      </c>
      <c r="G2211" s="58" t="s">
        <v>316</v>
      </c>
      <c r="H2211" s="58" t="s">
        <v>3751</v>
      </c>
      <c r="I2211" s="61" t="s">
        <v>2901</v>
      </c>
      <c r="J2211" s="58" t="s">
        <v>356</v>
      </c>
      <c r="K2211" s="58" t="s">
        <v>356</v>
      </c>
      <c r="L2211" s="58" t="s">
        <v>357</v>
      </c>
      <c r="M2211" s="58" t="s">
        <v>354</v>
      </c>
      <c r="N2211" s="58" t="s">
        <v>355</v>
      </c>
      <c r="O2211" s="64" t="s">
        <v>305</v>
      </c>
      <c r="P2211" s="64" t="s">
        <v>2902</v>
      </c>
      <c r="Q2211" s="45" t="s">
        <v>926</v>
      </c>
      <c r="R2211" s="32" t="s">
        <v>255</v>
      </c>
      <c r="S2211" s="45" t="s">
        <v>96</v>
      </c>
      <c r="T2211" s="42" t="str">
        <f>VLOOKUP(Tabla1[[#This Row],[AREA]],Hoja1!A:B,2,FALSE)</f>
        <v>08. Tráfico y movilidad</v>
      </c>
      <c r="U2211" s="45" t="s">
        <v>146</v>
      </c>
      <c r="V2211" s="42" t="str">
        <f>VLOOKUP(Tabla1[[#This Row],[PROGRAMA]],Hoja1!A:B,2,FALSE)</f>
        <v>1651. Alumbrado público</v>
      </c>
      <c r="W2211" s="45" t="s">
        <v>244</v>
      </c>
      <c r="X2211" s="45" t="s">
        <v>2903</v>
      </c>
    </row>
    <row r="2212" spans="1:24" x14ac:dyDescent="0.25">
      <c r="A2212" s="57">
        <v>220250011458</v>
      </c>
      <c r="B2212" s="58" t="s">
        <v>495</v>
      </c>
      <c r="C2212" s="59">
        <v>45758</v>
      </c>
      <c r="D2212" s="57">
        <v>22025003258</v>
      </c>
      <c r="E2212" s="58" t="s">
        <v>1218</v>
      </c>
      <c r="F2212" s="60">
        <v>399.3</v>
      </c>
      <c r="G2212" s="58" t="s">
        <v>3752</v>
      </c>
      <c r="H2212" s="58" t="s">
        <v>3753</v>
      </c>
      <c r="I2212" s="61" t="s">
        <v>2981</v>
      </c>
      <c r="J2212" s="58" t="s">
        <v>356</v>
      </c>
      <c r="K2212" s="58" t="s">
        <v>356</v>
      </c>
      <c r="L2212" s="58" t="s">
        <v>357</v>
      </c>
      <c r="M2212" s="58" t="s">
        <v>458</v>
      </c>
      <c r="N2212" s="58" t="s">
        <v>429</v>
      </c>
      <c r="O2212" s="64" t="s">
        <v>2990</v>
      </c>
      <c r="P2212" s="64" t="s">
        <v>2902</v>
      </c>
      <c r="Q2212" s="45" t="s">
        <v>922</v>
      </c>
      <c r="R2212" s="32" t="s">
        <v>254</v>
      </c>
      <c r="S2212" s="45" t="s">
        <v>94</v>
      </c>
      <c r="T2212" s="42" t="str">
        <f>VLOOKUP(Tabla1[[#This Row],[AREA]],Hoja1!A:B,2,FALSE)</f>
        <v>06. Educación y cultura</v>
      </c>
      <c r="U2212" s="45" t="s">
        <v>170</v>
      </c>
      <c r="V2212" s="42" t="str">
        <f>VLOOKUP(Tabla1[[#This Row],[PROGRAMA]],Hoja1!A:B,2,FALSE)</f>
        <v>3232. Conservación y mantenimiento centros educación infantil y primaria</v>
      </c>
      <c r="W2212" s="45" t="s">
        <v>236</v>
      </c>
      <c r="X2212" s="45" t="s">
        <v>2945</v>
      </c>
    </row>
    <row r="2213" spans="1:24" x14ac:dyDescent="0.25">
      <c r="A2213" s="57">
        <v>220250011787</v>
      </c>
      <c r="B2213" s="58" t="s">
        <v>349</v>
      </c>
      <c r="C2213" s="59">
        <v>45761</v>
      </c>
      <c r="D2213" s="57">
        <v>22025002949</v>
      </c>
      <c r="E2213" s="58" t="s">
        <v>1534</v>
      </c>
      <c r="F2213" s="60">
        <v>397.2</v>
      </c>
      <c r="G2213" s="58" t="s">
        <v>77</v>
      </c>
      <c r="H2213" s="58" t="s">
        <v>3754</v>
      </c>
      <c r="I2213" s="61" t="s">
        <v>2901</v>
      </c>
      <c r="J2213" s="58" t="s">
        <v>356</v>
      </c>
      <c r="K2213" s="58" t="s">
        <v>356</v>
      </c>
      <c r="L2213" s="58" t="s">
        <v>367</v>
      </c>
      <c r="M2213" s="58" t="s">
        <v>458</v>
      </c>
      <c r="N2213" s="58" t="s">
        <v>429</v>
      </c>
      <c r="O2213" s="64" t="s">
        <v>2990</v>
      </c>
      <c r="P2213" s="64" t="s">
        <v>2902</v>
      </c>
      <c r="Q2213" s="45" t="s">
        <v>922</v>
      </c>
      <c r="R2213" s="32" t="s">
        <v>254</v>
      </c>
      <c r="S2213" s="45" t="s">
        <v>92</v>
      </c>
      <c r="T2213" s="42" t="str">
        <f>VLOOKUP(Tabla1[[#This Row],[AREA]],Hoja1!A:B,2,FALSE)</f>
        <v>03. Participación ciudadana y deportes</v>
      </c>
      <c r="U2213" s="45" t="s">
        <v>215</v>
      </c>
      <c r="V2213" s="42" t="str">
        <f>VLOOKUP(Tabla1[[#This Row],[PROGRAMA]],Hoja1!A:B,2,FALSE)</f>
        <v>9241. Participación ciudadana</v>
      </c>
      <c r="W2213" s="45" t="s">
        <v>236</v>
      </c>
      <c r="X2213" s="45" t="s">
        <v>3048</v>
      </c>
    </row>
    <row r="2214" spans="1:24" x14ac:dyDescent="0.25">
      <c r="A2214" s="57">
        <v>220250014238</v>
      </c>
      <c r="B2214" s="58" t="s">
        <v>349</v>
      </c>
      <c r="C2214" s="59">
        <v>45772</v>
      </c>
      <c r="D2214" s="57">
        <v>22025002611</v>
      </c>
      <c r="E2214" s="58" t="s">
        <v>1355</v>
      </c>
      <c r="F2214" s="60">
        <v>396.88</v>
      </c>
      <c r="G2214" s="58" t="s">
        <v>531</v>
      </c>
      <c r="H2214" s="58" t="s">
        <v>3755</v>
      </c>
      <c r="I2214" s="61" t="s">
        <v>2901</v>
      </c>
      <c r="J2214" s="58" t="s">
        <v>356</v>
      </c>
      <c r="K2214" s="58" t="s">
        <v>356</v>
      </c>
      <c r="L2214" s="58" t="s">
        <v>367</v>
      </c>
      <c r="M2214" s="58" t="s">
        <v>458</v>
      </c>
      <c r="N2214" s="58" t="s">
        <v>429</v>
      </c>
      <c r="O2214" s="64" t="s">
        <v>2990</v>
      </c>
      <c r="P2214" s="64" t="s">
        <v>2902</v>
      </c>
      <c r="Q2214" s="45" t="s">
        <v>922</v>
      </c>
      <c r="R2214" s="32" t="s">
        <v>254</v>
      </c>
      <c r="S2214" s="45" t="s">
        <v>98</v>
      </c>
      <c r="T2214" s="42" t="str">
        <f>VLOOKUP(Tabla1[[#This Row],[AREA]],Hoja1!A:B,2,FALSE)</f>
        <v>10. Personas mayores, familia y servicios sociales</v>
      </c>
      <c r="U2214" s="45" t="s">
        <v>155</v>
      </c>
      <c r="V2214" s="42" t="str">
        <f>VLOOKUP(Tabla1[[#This Row],[PROGRAMA]],Hoja1!A:B,2,FALSE)</f>
        <v>2312. Iniciativas sociales</v>
      </c>
      <c r="W2214" s="45" t="s">
        <v>236</v>
      </c>
      <c r="X2214" s="45" t="s">
        <v>2945</v>
      </c>
    </row>
    <row r="2215" spans="1:24" x14ac:dyDescent="0.25">
      <c r="A2215" s="57">
        <v>220250010270</v>
      </c>
      <c r="B2215" s="58" t="s">
        <v>526</v>
      </c>
      <c r="C2215" s="59">
        <v>45755</v>
      </c>
      <c r="D2215" s="57">
        <v>22025000917</v>
      </c>
      <c r="E2215" s="58" t="s">
        <v>2293</v>
      </c>
      <c r="F2215" s="60">
        <v>396.54</v>
      </c>
      <c r="G2215" s="58" t="s">
        <v>3508</v>
      </c>
      <c r="H2215" s="58" t="s">
        <v>3756</v>
      </c>
      <c r="I2215" s="61" t="s">
        <v>2907</v>
      </c>
      <c r="J2215" s="58" t="s">
        <v>356</v>
      </c>
      <c r="K2215" s="58" t="s">
        <v>356</v>
      </c>
      <c r="L2215" s="58" t="s">
        <v>357</v>
      </c>
      <c r="M2215" s="58" t="s">
        <v>354</v>
      </c>
      <c r="N2215" s="58" t="s">
        <v>355</v>
      </c>
      <c r="O2215" s="64" t="s">
        <v>2942</v>
      </c>
      <c r="P2215" s="64" t="s">
        <v>2902</v>
      </c>
      <c r="Q2215" s="45" t="s">
        <v>922</v>
      </c>
      <c r="R2215" s="32" t="s">
        <v>254</v>
      </c>
      <c r="S2215" s="45" t="s">
        <v>291</v>
      </c>
      <c r="T2215" s="42" t="str">
        <f>VLOOKUP(Tabla1[[#This Row],[AREA]],Hoja1!A:B,2,FALSE)</f>
        <v>11. Salud pública y seguridad ciudadana</v>
      </c>
      <c r="U2215" s="45" t="s">
        <v>129</v>
      </c>
      <c r="V2215" s="42" t="str">
        <f>VLOOKUP(Tabla1[[#This Row],[PROGRAMA]],Hoja1!A:B,2,FALSE)</f>
        <v>1321. Policía municipal</v>
      </c>
      <c r="W2215" s="45" t="s">
        <v>236</v>
      </c>
      <c r="X2215" s="45" t="s">
        <v>3180</v>
      </c>
    </row>
    <row r="2216" spans="1:24" x14ac:dyDescent="0.25">
      <c r="A2216" s="57">
        <v>220250020368</v>
      </c>
      <c r="B2216" s="58" t="s">
        <v>526</v>
      </c>
      <c r="C2216" s="59">
        <v>45806</v>
      </c>
      <c r="D2216" s="57">
        <v>22025000917</v>
      </c>
      <c r="E2216" s="58" t="s">
        <v>2293</v>
      </c>
      <c r="F2216" s="60">
        <v>396.54</v>
      </c>
      <c r="G2216" s="58" t="s">
        <v>567</v>
      </c>
      <c r="H2216" s="58" t="s">
        <v>3757</v>
      </c>
      <c r="I2216" s="61" t="s">
        <v>2907</v>
      </c>
      <c r="J2216" s="58" t="s">
        <v>356</v>
      </c>
      <c r="K2216" s="58" t="s">
        <v>356</v>
      </c>
      <c r="L2216" s="58" t="s">
        <v>357</v>
      </c>
      <c r="M2216" s="58" t="s">
        <v>354</v>
      </c>
      <c r="N2216" s="58" t="s">
        <v>355</v>
      </c>
      <c r="O2216" s="64" t="s">
        <v>2942</v>
      </c>
      <c r="P2216" s="64" t="s">
        <v>2902</v>
      </c>
      <c r="Q2216" s="45" t="s">
        <v>922</v>
      </c>
      <c r="R2216" s="32" t="s">
        <v>254</v>
      </c>
      <c r="S2216" s="45" t="s">
        <v>291</v>
      </c>
      <c r="T2216" s="42" t="str">
        <f>VLOOKUP(Tabla1[[#This Row],[AREA]],Hoja1!A:B,2,FALSE)</f>
        <v>11. Salud pública y seguridad ciudadana</v>
      </c>
      <c r="U2216" s="45" t="s">
        <v>129</v>
      </c>
      <c r="V2216" s="42" t="str">
        <f>VLOOKUP(Tabla1[[#This Row],[PROGRAMA]],Hoja1!A:B,2,FALSE)</f>
        <v>1321. Policía municipal</v>
      </c>
      <c r="W2216" s="45" t="s">
        <v>236</v>
      </c>
      <c r="X2216" s="45" t="s">
        <v>3180</v>
      </c>
    </row>
    <row r="2217" spans="1:24" x14ac:dyDescent="0.25">
      <c r="A2217" s="57">
        <v>220250020587</v>
      </c>
      <c r="B2217" s="58" t="s">
        <v>526</v>
      </c>
      <c r="C2217" s="59">
        <v>45806</v>
      </c>
      <c r="D2217" s="57">
        <v>22025001324</v>
      </c>
      <c r="E2217" s="58" t="s">
        <v>3329</v>
      </c>
      <c r="F2217" s="60">
        <v>396</v>
      </c>
      <c r="G2217" s="58" t="s">
        <v>3655</v>
      </c>
      <c r="H2217" s="58" t="s">
        <v>3758</v>
      </c>
      <c r="I2217" s="61" t="s">
        <v>2907</v>
      </c>
      <c r="J2217" s="58" t="s">
        <v>3657</v>
      </c>
      <c r="K2217" s="58" t="s">
        <v>356</v>
      </c>
      <c r="L2217" s="58" t="s">
        <v>367</v>
      </c>
      <c r="M2217" s="58" t="s">
        <v>354</v>
      </c>
      <c r="N2217" s="58" t="s">
        <v>355</v>
      </c>
      <c r="O2217" s="64" t="s">
        <v>2942</v>
      </c>
      <c r="P2217" s="64" t="s">
        <v>2902</v>
      </c>
      <c r="Q2217" s="45" t="s">
        <v>922</v>
      </c>
      <c r="R2217" s="32" t="s">
        <v>254</v>
      </c>
      <c r="S2217" s="45" t="s">
        <v>98</v>
      </c>
      <c r="T2217" s="42" t="str">
        <f>VLOOKUP(Tabla1[[#This Row],[AREA]],Hoja1!A:B,2,FALSE)</f>
        <v>10. Personas mayores, familia y servicios sociales</v>
      </c>
      <c r="U2217" s="45" t="s">
        <v>162</v>
      </c>
      <c r="V2217" s="42" t="str">
        <f>VLOOKUP(Tabla1[[#This Row],[PROGRAMA]],Hoja1!A:B,2,FALSE)</f>
        <v>2412. Formación para el empleo</v>
      </c>
      <c r="W2217" s="45" t="s">
        <v>238</v>
      </c>
      <c r="X2217" s="45" t="s">
        <v>3118</v>
      </c>
    </row>
    <row r="2218" spans="1:24" x14ac:dyDescent="0.25">
      <c r="A2218" s="57">
        <v>220250021216</v>
      </c>
      <c r="B2218" s="58" t="s">
        <v>349</v>
      </c>
      <c r="C2218" s="59">
        <v>45806</v>
      </c>
      <c r="D2218" s="57">
        <v>22025004179</v>
      </c>
      <c r="E2218" s="58" t="s">
        <v>3759</v>
      </c>
      <c r="F2218" s="60">
        <v>393.25</v>
      </c>
      <c r="G2218" s="58" t="s">
        <v>3760</v>
      </c>
      <c r="H2218" s="58" t="s">
        <v>3761</v>
      </c>
      <c r="I2218" s="61" t="s">
        <v>2901</v>
      </c>
      <c r="J2218" s="58" t="s">
        <v>356</v>
      </c>
      <c r="K2218" s="58" t="s">
        <v>356</v>
      </c>
      <c r="L2218" s="58" t="s">
        <v>357</v>
      </c>
      <c r="M2218" s="58" t="s">
        <v>458</v>
      </c>
      <c r="N2218" s="58" t="s">
        <v>429</v>
      </c>
      <c r="O2218" s="64" t="s">
        <v>2990</v>
      </c>
      <c r="P2218" s="64" t="s">
        <v>2902</v>
      </c>
      <c r="Q2218" s="45" t="s">
        <v>922</v>
      </c>
      <c r="R2218" s="32" t="s">
        <v>254</v>
      </c>
      <c r="S2218" s="45" t="s">
        <v>89</v>
      </c>
      <c r="T2218" s="42" t="str">
        <f>VLOOKUP(Tabla1[[#This Row],[AREA]],Hoja1!A:B,2,FALSE)</f>
        <v>01. Alcaldía</v>
      </c>
      <c r="U2218" s="45" t="s">
        <v>211</v>
      </c>
      <c r="V2218" s="42" t="str">
        <f>VLOOKUP(Tabla1[[#This Row],[PROGRAMA]],Hoja1!A:B,2,FALSE)</f>
        <v>9206. Archivo municipal</v>
      </c>
      <c r="W2218" s="45" t="s">
        <v>238</v>
      </c>
      <c r="X2218" s="45" t="s">
        <v>3697</v>
      </c>
    </row>
    <row r="2219" spans="1:24" x14ac:dyDescent="0.25">
      <c r="A2219" s="57">
        <v>220250020474</v>
      </c>
      <c r="B2219" s="58" t="s">
        <v>526</v>
      </c>
      <c r="C2219" s="59">
        <v>45806</v>
      </c>
      <c r="D2219" s="57">
        <v>22025001043</v>
      </c>
      <c r="E2219" s="58" t="s">
        <v>1462</v>
      </c>
      <c r="F2219" s="60">
        <v>392.31</v>
      </c>
      <c r="G2219" s="58" t="s">
        <v>564</v>
      </c>
      <c r="H2219" s="58" t="s">
        <v>3762</v>
      </c>
      <c r="I2219" s="61" t="s">
        <v>2907</v>
      </c>
      <c r="J2219" s="58" t="s">
        <v>356</v>
      </c>
      <c r="K2219" s="58" t="s">
        <v>356</v>
      </c>
      <c r="L2219" s="58" t="s">
        <v>367</v>
      </c>
      <c r="M2219" s="58" t="s">
        <v>354</v>
      </c>
      <c r="N2219" s="58" t="s">
        <v>355</v>
      </c>
      <c r="O2219" s="64" t="s">
        <v>2942</v>
      </c>
      <c r="P2219" s="64" t="s">
        <v>2902</v>
      </c>
      <c r="Q2219" s="45" t="s">
        <v>922</v>
      </c>
      <c r="R2219" s="32" t="s">
        <v>254</v>
      </c>
      <c r="S2219" s="45" t="s">
        <v>98</v>
      </c>
      <c r="T2219" s="42" t="str">
        <f>VLOOKUP(Tabla1[[#This Row],[AREA]],Hoja1!A:B,2,FALSE)</f>
        <v>10. Personas mayores, familia y servicios sociales</v>
      </c>
      <c r="U2219" s="45" t="s">
        <v>153</v>
      </c>
      <c r="V2219" s="42" t="str">
        <f>VLOOKUP(Tabla1[[#This Row],[PROGRAMA]],Hoja1!A:B,2,FALSE)</f>
        <v>2311. Intervención social</v>
      </c>
      <c r="W2219" s="45" t="s">
        <v>236</v>
      </c>
      <c r="X2219" s="45" t="s">
        <v>3048</v>
      </c>
    </row>
    <row r="2220" spans="1:24" x14ac:dyDescent="0.25">
      <c r="A2220" s="57">
        <v>220250021201</v>
      </c>
      <c r="B2220" s="58" t="s">
        <v>349</v>
      </c>
      <c r="C2220" s="59">
        <v>45806</v>
      </c>
      <c r="D2220" s="57">
        <v>22025004163</v>
      </c>
      <c r="E2220" s="58" t="s">
        <v>1902</v>
      </c>
      <c r="F2220" s="60">
        <v>389.56</v>
      </c>
      <c r="G2220" s="58" t="s">
        <v>72</v>
      </c>
      <c r="H2220" s="58" t="s">
        <v>3763</v>
      </c>
      <c r="I2220" s="61" t="s">
        <v>2901</v>
      </c>
      <c r="J2220" s="58" t="s">
        <v>356</v>
      </c>
      <c r="K2220" s="58" t="s">
        <v>356</v>
      </c>
      <c r="L2220" s="58" t="s">
        <v>367</v>
      </c>
      <c r="M2220" s="58" t="s">
        <v>458</v>
      </c>
      <c r="N2220" s="58" t="s">
        <v>429</v>
      </c>
      <c r="O2220" s="64" t="s">
        <v>2990</v>
      </c>
      <c r="P2220" s="64" t="s">
        <v>2902</v>
      </c>
      <c r="Q2220" s="45" t="s">
        <v>922</v>
      </c>
      <c r="R2220" s="32" t="s">
        <v>254</v>
      </c>
      <c r="S2220" s="45" t="s">
        <v>98</v>
      </c>
      <c r="T2220" s="42" t="str">
        <f>VLOOKUP(Tabla1[[#This Row],[AREA]],Hoja1!A:B,2,FALSE)</f>
        <v>10. Personas mayores, familia y servicios sociales</v>
      </c>
      <c r="U2220" s="45" t="s">
        <v>155</v>
      </c>
      <c r="V2220" s="42" t="str">
        <f>VLOOKUP(Tabla1[[#This Row],[PROGRAMA]],Hoja1!A:B,2,FALSE)</f>
        <v>2312. Iniciativas sociales</v>
      </c>
      <c r="W2220" s="45" t="s">
        <v>238</v>
      </c>
      <c r="X2220" s="45" t="s">
        <v>3161</v>
      </c>
    </row>
    <row r="2221" spans="1:24" x14ac:dyDescent="0.25">
      <c r="A2221" s="57">
        <v>220250010143</v>
      </c>
      <c r="B2221" s="58" t="s">
        <v>526</v>
      </c>
      <c r="C2221" s="59">
        <v>45755</v>
      </c>
      <c r="D2221" s="57">
        <v>22025001043</v>
      </c>
      <c r="E2221" s="58" t="s">
        <v>1462</v>
      </c>
      <c r="F2221" s="60">
        <v>387.87</v>
      </c>
      <c r="G2221" s="58" t="s">
        <v>564</v>
      </c>
      <c r="H2221" s="58" t="s">
        <v>3764</v>
      </c>
      <c r="I2221" s="61" t="s">
        <v>2907</v>
      </c>
      <c r="J2221" s="58" t="s">
        <v>356</v>
      </c>
      <c r="K2221" s="58" t="s">
        <v>356</v>
      </c>
      <c r="L2221" s="58" t="s">
        <v>367</v>
      </c>
      <c r="M2221" s="58" t="s">
        <v>354</v>
      </c>
      <c r="N2221" s="58" t="s">
        <v>355</v>
      </c>
      <c r="O2221" s="64" t="s">
        <v>2942</v>
      </c>
      <c r="P2221" s="64" t="s">
        <v>2902</v>
      </c>
      <c r="Q2221" s="45" t="s">
        <v>922</v>
      </c>
      <c r="R2221" s="32" t="s">
        <v>254</v>
      </c>
      <c r="S2221" s="45" t="s">
        <v>98</v>
      </c>
      <c r="T2221" s="42" t="str">
        <f>VLOOKUP(Tabla1[[#This Row],[AREA]],Hoja1!A:B,2,FALSE)</f>
        <v>10. Personas mayores, familia y servicios sociales</v>
      </c>
      <c r="U2221" s="45" t="s">
        <v>153</v>
      </c>
      <c r="V2221" s="42" t="str">
        <f>VLOOKUP(Tabla1[[#This Row],[PROGRAMA]],Hoja1!A:B,2,FALSE)</f>
        <v>2311. Intervención social</v>
      </c>
      <c r="W2221" s="45" t="s">
        <v>236</v>
      </c>
      <c r="X2221" s="45" t="s">
        <v>3048</v>
      </c>
    </row>
    <row r="2222" spans="1:24" x14ac:dyDescent="0.25">
      <c r="A2222" s="57">
        <v>220250010121</v>
      </c>
      <c r="B2222" s="58" t="s">
        <v>526</v>
      </c>
      <c r="C2222" s="59">
        <v>45755</v>
      </c>
      <c r="D2222" s="57">
        <v>22025001477</v>
      </c>
      <c r="E2222" s="58" t="s">
        <v>1355</v>
      </c>
      <c r="F2222" s="60">
        <v>387.68</v>
      </c>
      <c r="G2222" s="58" t="s">
        <v>631</v>
      </c>
      <c r="H2222" s="58" t="s">
        <v>3765</v>
      </c>
      <c r="I2222" s="61" t="s">
        <v>2907</v>
      </c>
      <c r="J2222" s="58" t="s">
        <v>356</v>
      </c>
      <c r="K2222" s="58" t="s">
        <v>356</v>
      </c>
      <c r="L2222" s="58" t="s">
        <v>357</v>
      </c>
      <c r="M2222" s="58" t="s">
        <v>354</v>
      </c>
      <c r="N2222" s="58" t="s">
        <v>355</v>
      </c>
      <c r="O2222" s="64" t="s">
        <v>2942</v>
      </c>
      <c r="P2222" s="64" t="s">
        <v>2902</v>
      </c>
      <c r="Q2222" s="45" t="s">
        <v>922</v>
      </c>
      <c r="R2222" s="32" t="s">
        <v>254</v>
      </c>
      <c r="S2222" s="45" t="s">
        <v>98</v>
      </c>
      <c r="T2222" s="42" t="str">
        <f>VLOOKUP(Tabla1[[#This Row],[AREA]],Hoja1!A:B,2,FALSE)</f>
        <v>10. Personas mayores, familia y servicios sociales</v>
      </c>
      <c r="U2222" s="45" t="s">
        <v>155</v>
      </c>
      <c r="V2222" s="42" t="str">
        <f>VLOOKUP(Tabla1[[#This Row],[PROGRAMA]],Hoja1!A:B,2,FALSE)</f>
        <v>2312. Iniciativas sociales</v>
      </c>
      <c r="W2222" s="45" t="s">
        <v>236</v>
      </c>
      <c r="X2222" s="45" t="s">
        <v>2945</v>
      </c>
    </row>
    <row r="2223" spans="1:24" x14ac:dyDescent="0.25">
      <c r="A2223" s="57">
        <v>220250011446</v>
      </c>
      <c r="B2223" s="58" t="s">
        <v>526</v>
      </c>
      <c r="C2223" s="59">
        <v>45758</v>
      </c>
      <c r="D2223" s="57">
        <v>22025001213</v>
      </c>
      <c r="E2223" s="58" t="s">
        <v>1495</v>
      </c>
      <c r="F2223" s="60">
        <v>384.78</v>
      </c>
      <c r="G2223" s="58" t="s">
        <v>3401</v>
      </c>
      <c r="H2223" s="58" t="s">
        <v>3766</v>
      </c>
      <c r="I2223" s="61" t="s">
        <v>2907</v>
      </c>
      <c r="J2223" s="58" t="s">
        <v>356</v>
      </c>
      <c r="K2223" s="58" t="s">
        <v>356</v>
      </c>
      <c r="L2223" s="58" t="s">
        <v>367</v>
      </c>
      <c r="M2223" s="58" t="s">
        <v>354</v>
      </c>
      <c r="N2223" s="58" t="s">
        <v>355</v>
      </c>
      <c r="O2223" s="64" t="s">
        <v>2942</v>
      </c>
      <c r="P2223" s="64" t="s">
        <v>2902</v>
      </c>
      <c r="Q2223" s="45" t="s">
        <v>922</v>
      </c>
      <c r="R2223" s="32" t="s">
        <v>254</v>
      </c>
      <c r="S2223" s="45" t="s">
        <v>92</v>
      </c>
      <c r="T2223" s="42" t="str">
        <f>VLOOKUP(Tabla1[[#This Row],[AREA]],Hoja1!A:B,2,FALSE)</f>
        <v>03. Participación ciudadana y deportes</v>
      </c>
      <c r="U2223" s="45" t="s">
        <v>215</v>
      </c>
      <c r="V2223" s="42" t="str">
        <f>VLOOKUP(Tabla1[[#This Row],[PROGRAMA]],Hoja1!A:B,2,FALSE)</f>
        <v>9241. Participación ciudadana</v>
      </c>
      <c r="W2223" s="45" t="s">
        <v>236</v>
      </c>
      <c r="X2223" s="45" t="s">
        <v>2945</v>
      </c>
    </row>
    <row r="2224" spans="1:24" x14ac:dyDescent="0.25">
      <c r="A2224" s="57">
        <v>220250018065</v>
      </c>
      <c r="B2224" s="58" t="s">
        <v>349</v>
      </c>
      <c r="C2224" s="59">
        <v>45798</v>
      </c>
      <c r="D2224" s="57">
        <v>22025003695</v>
      </c>
      <c r="E2224" s="58" t="s">
        <v>3767</v>
      </c>
      <c r="F2224" s="60">
        <v>383.33</v>
      </c>
      <c r="G2224" s="58" t="s">
        <v>543</v>
      </c>
      <c r="H2224" s="58" t="s">
        <v>3768</v>
      </c>
      <c r="I2224" s="61" t="s">
        <v>2901</v>
      </c>
      <c r="J2224" s="58" t="s">
        <v>356</v>
      </c>
      <c r="K2224" s="58" t="s">
        <v>356</v>
      </c>
      <c r="L2224" s="58" t="s">
        <v>381</v>
      </c>
      <c r="M2224" s="58" t="s">
        <v>458</v>
      </c>
      <c r="N2224" s="58" t="s">
        <v>429</v>
      </c>
      <c r="O2224" s="64" t="s">
        <v>2990</v>
      </c>
      <c r="P2224" s="64" t="s">
        <v>2902</v>
      </c>
      <c r="Q2224" s="45" t="s">
        <v>922</v>
      </c>
      <c r="R2224" s="32" t="s">
        <v>254</v>
      </c>
      <c r="S2224" s="45" t="s">
        <v>91</v>
      </c>
      <c r="T2224" s="42" t="str">
        <f>VLOOKUP(Tabla1[[#This Row],[AREA]],Hoja1!A:B,2,FALSE)</f>
        <v>02. Urbanismo y vivienda</v>
      </c>
      <c r="U2224" s="45" t="s">
        <v>138</v>
      </c>
      <c r="V2224" s="42" t="str">
        <f>VLOOKUP(Tabla1[[#This Row],[PROGRAMA]],Hoja1!A:B,2,FALSE)</f>
        <v>1511. Planficación y gestión del urbanismo</v>
      </c>
      <c r="W2224" s="45" t="s">
        <v>238</v>
      </c>
      <c r="X2224" s="45" t="s">
        <v>3335</v>
      </c>
    </row>
    <row r="2225" spans="1:24" x14ac:dyDescent="0.25">
      <c r="A2225" s="57">
        <v>220240023681</v>
      </c>
      <c r="B2225" s="58" t="s">
        <v>349</v>
      </c>
      <c r="C2225" s="59">
        <v>45777</v>
      </c>
      <c r="D2225" s="57">
        <v>22024003234</v>
      </c>
      <c r="E2225" s="58" t="s">
        <v>1169</v>
      </c>
      <c r="F2225" s="60">
        <v>381.09</v>
      </c>
      <c r="G2225" s="58" t="s">
        <v>48</v>
      </c>
      <c r="H2225" s="58" t="s">
        <v>3769</v>
      </c>
      <c r="I2225" s="61" t="s">
        <v>2901</v>
      </c>
      <c r="J2225" s="58" t="s">
        <v>455</v>
      </c>
      <c r="K2225" s="58" t="s">
        <v>356</v>
      </c>
      <c r="L2225" s="58" t="s">
        <v>357</v>
      </c>
      <c r="M2225" s="58" t="s">
        <v>354</v>
      </c>
      <c r="N2225" s="58" t="s">
        <v>355</v>
      </c>
      <c r="O2225" s="64" t="s">
        <v>2942</v>
      </c>
      <c r="P2225" s="64" t="s">
        <v>2902</v>
      </c>
      <c r="Q2225" s="45" t="s">
        <v>926</v>
      </c>
      <c r="R2225" s="32" t="s">
        <v>255</v>
      </c>
      <c r="S2225" s="45" t="s">
        <v>96</v>
      </c>
      <c r="T2225" s="42" t="str">
        <f>VLOOKUP(Tabla1[[#This Row],[AREA]],Hoja1!A:B,2,FALSE)</f>
        <v>08. Tráfico y movilidad</v>
      </c>
      <c r="U2225" s="45" t="s">
        <v>140</v>
      </c>
      <c r="V2225" s="42" t="str">
        <f>VLOOKUP(Tabla1[[#This Row],[PROGRAMA]],Hoja1!A:B,2,FALSE)</f>
        <v>1532. Pavimentación vias públicas y otros servicios urbanísticos</v>
      </c>
      <c r="W2225" s="45" t="s">
        <v>244</v>
      </c>
      <c r="X2225" s="45" t="s">
        <v>2903</v>
      </c>
    </row>
    <row r="2226" spans="1:24" x14ac:dyDescent="0.25">
      <c r="A2226" s="57">
        <v>220250014210</v>
      </c>
      <c r="B2226" s="58" t="s">
        <v>526</v>
      </c>
      <c r="C2226" s="59">
        <v>45772</v>
      </c>
      <c r="D2226" s="57">
        <v>22025001347</v>
      </c>
      <c r="E2226" s="58" t="s">
        <v>1493</v>
      </c>
      <c r="F2226" s="60">
        <v>379.76</v>
      </c>
      <c r="G2226" s="58" t="s">
        <v>600</v>
      </c>
      <c r="H2226" s="58" t="s">
        <v>3770</v>
      </c>
      <c r="I2226" s="61" t="s">
        <v>2907</v>
      </c>
      <c r="J2226" s="58" t="s">
        <v>356</v>
      </c>
      <c r="K2226" s="58" t="s">
        <v>356</v>
      </c>
      <c r="L2226" s="58" t="s">
        <v>367</v>
      </c>
      <c r="M2226" s="58" t="s">
        <v>354</v>
      </c>
      <c r="N2226" s="58" t="s">
        <v>355</v>
      </c>
      <c r="O2226" s="64" t="s">
        <v>2942</v>
      </c>
      <c r="P2226" s="64" t="s">
        <v>2902</v>
      </c>
      <c r="Q2226" s="45" t="s">
        <v>922</v>
      </c>
      <c r="R2226" s="32" t="s">
        <v>254</v>
      </c>
      <c r="S2226" s="45" t="s">
        <v>91</v>
      </c>
      <c r="T2226" s="42" t="str">
        <f>VLOOKUP(Tabla1[[#This Row],[AREA]],Hoja1!A:B,2,FALSE)</f>
        <v>02. Urbanismo y vivienda</v>
      </c>
      <c r="U2226" s="45" t="s">
        <v>220</v>
      </c>
      <c r="V2226" s="42" t="str">
        <f>VLOOKUP(Tabla1[[#This Row],[PROGRAMA]],Hoja1!A:B,2,FALSE)</f>
        <v>9332. Mantenimiento de edificios e instalaciones municipales</v>
      </c>
      <c r="W2226" s="45" t="s">
        <v>236</v>
      </c>
      <c r="X2226" s="45" t="s">
        <v>3048</v>
      </c>
    </row>
    <row r="2227" spans="1:24" x14ac:dyDescent="0.25">
      <c r="A2227" s="57">
        <v>220250018074</v>
      </c>
      <c r="B2227" s="58" t="s">
        <v>349</v>
      </c>
      <c r="C2227" s="59">
        <v>45798</v>
      </c>
      <c r="D2227" s="57">
        <v>22025003729</v>
      </c>
      <c r="E2227" s="58" t="s">
        <v>1902</v>
      </c>
      <c r="F2227" s="60">
        <v>379.15</v>
      </c>
      <c r="G2227" s="58" t="s">
        <v>491</v>
      </c>
      <c r="H2227" s="58" t="s">
        <v>3771</v>
      </c>
      <c r="I2227" s="61" t="s">
        <v>2901</v>
      </c>
      <c r="J2227" s="58" t="s">
        <v>455</v>
      </c>
      <c r="K2227" s="58" t="s">
        <v>356</v>
      </c>
      <c r="L2227" s="58" t="s">
        <v>357</v>
      </c>
      <c r="M2227" s="58" t="s">
        <v>458</v>
      </c>
      <c r="N2227" s="58" t="s">
        <v>429</v>
      </c>
      <c r="O2227" s="64" t="s">
        <v>2990</v>
      </c>
      <c r="P2227" s="64" t="s">
        <v>2902</v>
      </c>
      <c r="Q2227" s="45" t="s">
        <v>922</v>
      </c>
      <c r="R2227" s="32" t="s">
        <v>254</v>
      </c>
      <c r="S2227" s="45" t="s">
        <v>98</v>
      </c>
      <c r="T2227" s="42" t="str">
        <f>VLOOKUP(Tabla1[[#This Row],[AREA]],Hoja1!A:B,2,FALSE)</f>
        <v>10. Personas mayores, familia y servicios sociales</v>
      </c>
      <c r="U2227" s="45" t="s">
        <v>155</v>
      </c>
      <c r="V2227" s="42" t="str">
        <f>VLOOKUP(Tabla1[[#This Row],[PROGRAMA]],Hoja1!A:B,2,FALSE)</f>
        <v>2312. Iniciativas sociales</v>
      </c>
      <c r="W2227" s="45" t="s">
        <v>238</v>
      </c>
      <c r="X2227" s="45" t="s">
        <v>3161</v>
      </c>
    </row>
    <row r="2228" spans="1:24" x14ac:dyDescent="0.25">
      <c r="A2228" s="57">
        <v>220250017209</v>
      </c>
      <c r="B2228" s="58" t="s">
        <v>349</v>
      </c>
      <c r="C2228" s="59">
        <v>45792</v>
      </c>
      <c r="D2228" s="57">
        <v>22025003949</v>
      </c>
      <c r="E2228" s="58" t="s">
        <v>1733</v>
      </c>
      <c r="F2228" s="60">
        <v>377.52</v>
      </c>
      <c r="G2228" s="58" t="s">
        <v>3772</v>
      </c>
      <c r="H2228" s="58" t="s">
        <v>3773</v>
      </c>
      <c r="I2228" s="61" t="s">
        <v>2901</v>
      </c>
      <c r="J2228" s="58" t="s">
        <v>477</v>
      </c>
      <c r="K2228" s="58" t="s">
        <v>356</v>
      </c>
      <c r="L2228" s="58" t="s">
        <v>357</v>
      </c>
      <c r="M2228" s="58" t="s">
        <v>458</v>
      </c>
      <c r="N2228" s="58" t="s">
        <v>429</v>
      </c>
      <c r="O2228" s="64" t="s">
        <v>2990</v>
      </c>
      <c r="P2228" s="64" t="s">
        <v>2902</v>
      </c>
      <c r="Q2228" s="45" t="s">
        <v>922</v>
      </c>
      <c r="R2228" s="32" t="s">
        <v>254</v>
      </c>
      <c r="S2228" s="45" t="s">
        <v>291</v>
      </c>
      <c r="T2228" s="42" t="str">
        <f>VLOOKUP(Tabla1[[#This Row],[AREA]],Hoja1!A:B,2,FALSE)</f>
        <v>11. Salud pública y seguridad ciudadana</v>
      </c>
      <c r="U2228" s="45" t="s">
        <v>129</v>
      </c>
      <c r="V2228" s="42" t="str">
        <f>VLOOKUP(Tabla1[[#This Row],[PROGRAMA]],Hoja1!A:B,2,FALSE)</f>
        <v>1321. Policía municipal</v>
      </c>
      <c r="W2228" s="45" t="s">
        <v>238</v>
      </c>
      <c r="X2228" s="45" t="s">
        <v>3161</v>
      </c>
    </row>
    <row r="2229" spans="1:24" x14ac:dyDescent="0.25">
      <c r="A2229" s="57">
        <v>220250019419</v>
      </c>
      <c r="B2229" s="58" t="s">
        <v>349</v>
      </c>
      <c r="C2229" s="59">
        <v>45803</v>
      </c>
      <c r="D2229" s="57">
        <v>22025004023</v>
      </c>
      <c r="E2229" s="58" t="s">
        <v>1902</v>
      </c>
      <c r="F2229" s="60">
        <v>376.6</v>
      </c>
      <c r="G2229" s="58" t="s">
        <v>630</v>
      </c>
      <c r="H2229" s="58" t="s">
        <v>3680</v>
      </c>
      <c r="I2229" s="61" t="s">
        <v>2901</v>
      </c>
      <c r="J2229" s="58" t="s">
        <v>356</v>
      </c>
      <c r="K2229" s="58" t="s">
        <v>356</v>
      </c>
      <c r="L2229" s="58" t="s">
        <v>367</v>
      </c>
      <c r="M2229" s="58" t="s">
        <v>458</v>
      </c>
      <c r="N2229" s="58" t="s">
        <v>429</v>
      </c>
      <c r="O2229" s="64" t="s">
        <v>2990</v>
      </c>
      <c r="P2229" s="64" t="s">
        <v>2902</v>
      </c>
      <c r="Q2229" s="45" t="s">
        <v>922</v>
      </c>
      <c r="R2229" s="32" t="s">
        <v>254</v>
      </c>
      <c r="S2229" s="45" t="s">
        <v>98</v>
      </c>
      <c r="T2229" s="42" t="str">
        <f>VLOOKUP(Tabla1[[#This Row],[AREA]],Hoja1!A:B,2,FALSE)</f>
        <v>10. Personas mayores, familia y servicios sociales</v>
      </c>
      <c r="U2229" s="45" t="s">
        <v>155</v>
      </c>
      <c r="V2229" s="42" t="str">
        <f>VLOOKUP(Tabla1[[#This Row],[PROGRAMA]],Hoja1!A:B,2,FALSE)</f>
        <v>2312. Iniciativas sociales</v>
      </c>
      <c r="W2229" s="45" t="s">
        <v>238</v>
      </c>
      <c r="X2229" s="45" t="s">
        <v>3161</v>
      </c>
    </row>
    <row r="2230" spans="1:24" x14ac:dyDescent="0.25">
      <c r="A2230" s="57">
        <v>220250020572</v>
      </c>
      <c r="B2230" s="58" t="s">
        <v>526</v>
      </c>
      <c r="C2230" s="59">
        <v>45806</v>
      </c>
      <c r="D2230" s="57">
        <v>22025001325</v>
      </c>
      <c r="E2230" s="58" t="s">
        <v>3329</v>
      </c>
      <c r="F2230" s="60">
        <v>375.66</v>
      </c>
      <c r="G2230" s="58" t="s">
        <v>39</v>
      </c>
      <c r="H2230" s="58" t="s">
        <v>3774</v>
      </c>
      <c r="I2230" s="61" t="s">
        <v>2907</v>
      </c>
      <c r="J2230" s="58" t="s">
        <v>356</v>
      </c>
      <c r="K2230" s="58" t="s">
        <v>356</v>
      </c>
      <c r="L2230" s="58" t="s">
        <v>367</v>
      </c>
      <c r="M2230" s="58" t="s">
        <v>354</v>
      </c>
      <c r="N2230" s="58" t="s">
        <v>355</v>
      </c>
      <c r="O2230" s="64" t="s">
        <v>2942</v>
      </c>
      <c r="P2230" s="64" t="s">
        <v>2902</v>
      </c>
      <c r="Q2230" s="45" t="s">
        <v>922</v>
      </c>
      <c r="R2230" s="32" t="s">
        <v>254</v>
      </c>
      <c r="S2230" s="45" t="s">
        <v>98</v>
      </c>
      <c r="T2230" s="42" t="str">
        <f>VLOOKUP(Tabla1[[#This Row],[AREA]],Hoja1!A:B,2,FALSE)</f>
        <v>10. Personas mayores, familia y servicios sociales</v>
      </c>
      <c r="U2230" s="45" t="s">
        <v>162</v>
      </c>
      <c r="V2230" s="42" t="str">
        <f>VLOOKUP(Tabla1[[#This Row],[PROGRAMA]],Hoja1!A:B,2,FALSE)</f>
        <v>2412. Formación para el empleo</v>
      </c>
      <c r="W2230" s="45" t="s">
        <v>238</v>
      </c>
      <c r="X2230" s="45" t="s">
        <v>3118</v>
      </c>
    </row>
    <row r="2231" spans="1:24" x14ac:dyDescent="0.25">
      <c r="A2231" s="57">
        <v>220250020778</v>
      </c>
      <c r="B2231" s="58" t="s">
        <v>349</v>
      </c>
      <c r="C2231" s="59">
        <v>45806</v>
      </c>
      <c r="D2231" s="57">
        <v>22025004077</v>
      </c>
      <c r="E2231" s="58" t="s">
        <v>1355</v>
      </c>
      <c r="F2231" s="60">
        <v>373.9</v>
      </c>
      <c r="G2231" s="58" t="s">
        <v>18</v>
      </c>
      <c r="H2231" s="58" t="s">
        <v>3775</v>
      </c>
      <c r="I2231" s="61" t="s">
        <v>2901</v>
      </c>
      <c r="J2231" s="58" t="s">
        <v>356</v>
      </c>
      <c r="K2231" s="58" t="s">
        <v>356</v>
      </c>
      <c r="L2231" s="58" t="s">
        <v>357</v>
      </c>
      <c r="M2231" s="58" t="s">
        <v>458</v>
      </c>
      <c r="N2231" s="58" t="s">
        <v>429</v>
      </c>
      <c r="O2231" s="64" t="s">
        <v>2990</v>
      </c>
      <c r="P2231" s="64" t="s">
        <v>2902</v>
      </c>
      <c r="Q2231" s="45" t="s">
        <v>922</v>
      </c>
      <c r="R2231" s="32" t="s">
        <v>254</v>
      </c>
      <c r="S2231" s="45" t="s">
        <v>98</v>
      </c>
      <c r="T2231" s="42" t="str">
        <f>VLOOKUP(Tabla1[[#This Row],[AREA]],Hoja1!A:B,2,FALSE)</f>
        <v>10. Personas mayores, familia y servicios sociales</v>
      </c>
      <c r="U2231" s="45" t="s">
        <v>155</v>
      </c>
      <c r="V2231" s="42" t="str">
        <f>VLOOKUP(Tabla1[[#This Row],[PROGRAMA]],Hoja1!A:B,2,FALSE)</f>
        <v>2312. Iniciativas sociales</v>
      </c>
      <c r="W2231" s="45" t="s">
        <v>236</v>
      </c>
      <c r="X2231" s="45" t="s">
        <v>2945</v>
      </c>
    </row>
    <row r="2232" spans="1:24" x14ac:dyDescent="0.25">
      <c r="A2232" s="57">
        <v>220250010213</v>
      </c>
      <c r="B2232" s="58" t="s">
        <v>526</v>
      </c>
      <c r="C2232" s="59">
        <v>45755</v>
      </c>
      <c r="D2232" s="57">
        <v>22025001276</v>
      </c>
      <c r="E2232" s="58" t="s">
        <v>2347</v>
      </c>
      <c r="F2232" s="60">
        <v>372.33</v>
      </c>
      <c r="G2232" s="58" t="s">
        <v>3776</v>
      </c>
      <c r="H2232" s="58" t="s">
        <v>3777</v>
      </c>
      <c r="I2232" s="61" t="s">
        <v>2907</v>
      </c>
      <c r="J2232" s="58" t="s">
        <v>525</v>
      </c>
      <c r="K2232" s="58" t="s">
        <v>356</v>
      </c>
      <c r="L2232" s="58" t="s">
        <v>357</v>
      </c>
      <c r="M2232" s="58" t="s">
        <v>354</v>
      </c>
      <c r="N2232" s="58" t="s">
        <v>355</v>
      </c>
      <c r="O2232" s="64" t="s">
        <v>2942</v>
      </c>
      <c r="P2232" s="64" t="s">
        <v>2902</v>
      </c>
      <c r="Q2232" s="45" t="s">
        <v>922</v>
      </c>
      <c r="R2232" s="32" t="s">
        <v>254</v>
      </c>
      <c r="S2232" s="45" t="s">
        <v>95</v>
      </c>
      <c r="T2232" s="42" t="str">
        <f>VLOOKUP(Tabla1[[#This Row],[AREA]],Hoja1!A:B,2,FALSE)</f>
        <v>07. Medio ambiente</v>
      </c>
      <c r="U2232" s="45" t="s">
        <v>149</v>
      </c>
      <c r="V2232" s="42" t="str">
        <f>VLOOKUP(Tabla1[[#This Row],[PROGRAMA]],Hoja1!A:B,2,FALSE)</f>
        <v>1711. Parques y jardines</v>
      </c>
      <c r="W2232" s="45" t="s">
        <v>236</v>
      </c>
      <c r="X2232" s="45" t="s">
        <v>3180</v>
      </c>
    </row>
    <row r="2233" spans="1:24" x14ac:dyDescent="0.25">
      <c r="A2233" s="57">
        <v>220250017273</v>
      </c>
      <c r="B2233" s="58" t="s">
        <v>526</v>
      </c>
      <c r="C2233" s="59">
        <v>45793</v>
      </c>
      <c r="D2233" s="57">
        <v>22025001070</v>
      </c>
      <c r="E2233" s="58" t="s">
        <v>1614</v>
      </c>
      <c r="F2233" s="60">
        <v>371.42</v>
      </c>
      <c r="G2233" s="58" t="s">
        <v>50</v>
      </c>
      <c r="H2233" s="58" t="s">
        <v>3778</v>
      </c>
      <c r="I2233" s="61" t="s">
        <v>2907</v>
      </c>
      <c r="J2233" s="58" t="s">
        <v>356</v>
      </c>
      <c r="K2233" s="58" t="s">
        <v>356</v>
      </c>
      <c r="L2233" s="58" t="s">
        <v>367</v>
      </c>
      <c r="M2233" s="58" t="s">
        <v>354</v>
      </c>
      <c r="N2233" s="58" t="s">
        <v>355</v>
      </c>
      <c r="O2233" s="64" t="s">
        <v>2942</v>
      </c>
      <c r="P2233" s="64" t="s">
        <v>2902</v>
      </c>
      <c r="Q2233" s="45" t="s">
        <v>922</v>
      </c>
      <c r="R2233" s="32" t="s">
        <v>254</v>
      </c>
      <c r="S2233" s="45" t="s">
        <v>291</v>
      </c>
      <c r="T2233" s="42" t="str">
        <f>VLOOKUP(Tabla1[[#This Row],[AREA]],Hoja1!A:B,2,FALSE)</f>
        <v>11. Salud pública y seguridad ciudadana</v>
      </c>
      <c r="U2233" s="45" t="s">
        <v>164</v>
      </c>
      <c r="V2233" s="42" t="str">
        <f>VLOOKUP(Tabla1[[#This Row],[PROGRAMA]],Hoja1!A:B,2,FALSE)</f>
        <v>3111. Protección de la salubridad pública</v>
      </c>
      <c r="W2233" s="45" t="s">
        <v>238</v>
      </c>
      <c r="X2233" s="45" t="s">
        <v>3118</v>
      </c>
    </row>
    <row r="2234" spans="1:24" x14ac:dyDescent="0.25">
      <c r="A2234" s="57">
        <v>220250017710</v>
      </c>
      <c r="B2234" s="58" t="s">
        <v>526</v>
      </c>
      <c r="C2234" s="59">
        <v>45796</v>
      </c>
      <c r="D2234" s="57">
        <v>22025001129</v>
      </c>
      <c r="E2234" s="58" t="s">
        <v>1973</v>
      </c>
      <c r="F2234" s="60">
        <v>370.49</v>
      </c>
      <c r="G2234" s="58" t="s">
        <v>688</v>
      </c>
      <c r="H2234" s="58" t="s">
        <v>3779</v>
      </c>
      <c r="I2234" s="61" t="s">
        <v>2907</v>
      </c>
      <c r="J2234" s="58" t="s">
        <v>352</v>
      </c>
      <c r="K2234" s="58" t="s">
        <v>352</v>
      </c>
      <c r="L2234" s="58" t="s">
        <v>367</v>
      </c>
      <c r="M2234" s="58" t="s">
        <v>354</v>
      </c>
      <c r="N2234" s="58" t="s">
        <v>355</v>
      </c>
      <c r="O2234" s="64" t="s">
        <v>2942</v>
      </c>
      <c r="P2234" s="64" t="s">
        <v>2902</v>
      </c>
      <c r="Q2234" s="45" t="s">
        <v>922</v>
      </c>
      <c r="R2234" s="32" t="s">
        <v>254</v>
      </c>
      <c r="S2234" s="45" t="s">
        <v>291</v>
      </c>
      <c r="T2234" s="42" t="str">
        <f>VLOOKUP(Tabla1[[#This Row],[AREA]],Hoja1!A:B,2,FALSE)</f>
        <v>11. Salud pública y seguridad ciudadana</v>
      </c>
      <c r="U2234" s="45" t="s">
        <v>144</v>
      </c>
      <c r="V2234" s="42" t="str">
        <f>VLOOKUP(Tabla1[[#This Row],[PROGRAMA]],Hoja1!A:B,2,FALSE)</f>
        <v>1631. Limpieza viaria</v>
      </c>
      <c r="W2234" s="45" t="s">
        <v>236</v>
      </c>
      <c r="X2234" s="45" t="s">
        <v>3180</v>
      </c>
    </row>
    <row r="2235" spans="1:24" x14ac:dyDescent="0.25">
      <c r="A2235" s="57">
        <v>220250017491</v>
      </c>
      <c r="B2235" s="58" t="s">
        <v>349</v>
      </c>
      <c r="C2235" s="59">
        <v>45796</v>
      </c>
      <c r="D2235" s="57">
        <v>22025003053</v>
      </c>
      <c r="E2235" s="58" t="s">
        <v>1719</v>
      </c>
      <c r="F2235" s="60">
        <v>364</v>
      </c>
      <c r="G2235" s="58" t="s">
        <v>3780</v>
      </c>
      <c r="H2235" s="58" t="s">
        <v>3781</v>
      </c>
      <c r="I2235" s="61" t="s">
        <v>2901</v>
      </c>
      <c r="J2235" s="58" t="s">
        <v>356</v>
      </c>
      <c r="K2235" s="58" t="s">
        <v>356</v>
      </c>
      <c r="L2235" s="58" t="s">
        <v>357</v>
      </c>
      <c r="M2235" s="58" t="s">
        <v>458</v>
      </c>
      <c r="N2235" s="58" t="s">
        <v>429</v>
      </c>
      <c r="O2235" s="64" t="s">
        <v>2990</v>
      </c>
      <c r="P2235" s="64" t="s">
        <v>2902</v>
      </c>
      <c r="Q2235" s="45" t="s">
        <v>922</v>
      </c>
      <c r="R2235" s="32" t="s">
        <v>254</v>
      </c>
      <c r="S2235" s="45" t="s">
        <v>291</v>
      </c>
      <c r="T2235" s="42" t="str">
        <f>VLOOKUP(Tabla1[[#This Row],[AREA]],Hoja1!A:B,2,FALSE)</f>
        <v>11. Salud pública y seguridad ciudadana</v>
      </c>
      <c r="U2235" s="45" t="s">
        <v>135</v>
      </c>
      <c r="V2235" s="42" t="str">
        <f>VLOOKUP(Tabla1[[#This Row],[PROGRAMA]],Hoja1!A:B,2,FALSE)</f>
        <v>1361. Prevención y extinción de incencios</v>
      </c>
      <c r="W2235" s="45" t="s">
        <v>238</v>
      </c>
      <c r="X2235" s="45" t="s">
        <v>3161</v>
      </c>
    </row>
    <row r="2236" spans="1:24" x14ac:dyDescent="0.25">
      <c r="A2236" s="57">
        <v>220250016871</v>
      </c>
      <c r="B2236" s="58" t="s">
        <v>349</v>
      </c>
      <c r="C2236" s="59">
        <v>45791</v>
      </c>
      <c r="D2236" s="57">
        <v>22025003499</v>
      </c>
      <c r="E2236" s="58" t="s">
        <v>1371</v>
      </c>
      <c r="F2236" s="60">
        <v>363</v>
      </c>
      <c r="G2236" s="58" t="s">
        <v>3782</v>
      </c>
      <c r="H2236" s="58" t="s">
        <v>3783</v>
      </c>
      <c r="I2236" s="61" t="s">
        <v>2901</v>
      </c>
      <c r="J2236" s="58" t="s">
        <v>356</v>
      </c>
      <c r="K2236" s="58" t="s">
        <v>356</v>
      </c>
      <c r="L2236" s="58" t="s">
        <v>357</v>
      </c>
      <c r="M2236" s="58" t="s">
        <v>458</v>
      </c>
      <c r="N2236" s="58" t="s">
        <v>429</v>
      </c>
      <c r="O2236" s="64" t="s">
        <v>2990</v>
      </c>
      <c r="P2236" s="64" t="s">
        <v>2902</v>
      </c>
      <c r="Q2236" s="45" t="s">
        <v>922</v>
      </c>
      <c r="R2236" s="32" t="s">
        <v>254</v>
      </c>
      <c r="S2236" s="45" t="s">
        <v>98</v>
      </c>
      <c r="T2236" s="42" t="str">
        <f>VLOOKUP(Tabla1[[#This Row],[AREA]],Hoja1!A:B,2,FALSE)</f>
        <v>10. Personas mayores, familia y servicios sociales</v>
      </c>
      <c r="U2236" s="45" t="s">
        <v>158</v>
      </c>
      <c r="V2236" s="42" t="str">
        <f>VLOOKUP(Tabla1[[#This Row],[PROGRAMA]],Hoja1!A:B,2,FALSE)</f>
        <v>2314. Centro de programas juveniles</v>
      </c>
      <c r="W2236" s="45" t="s">
        <v>238</v>
      </c>
      <c r="X2236" s="45" t="s">
        <v>3173</v>
      </c>
    </row>
    <row r="2237" spans="1:24" x14ac:dyDescent="0.25">
      <c r="A2237" s="57">
        <v>220250017496</v>
      </c>
      <c r="B2237" s="58" t="s">
        <v>349</v>
      </c>
      <c r="C2237" s="59">
        <v>45796</v>
      </c>
      <c r="D2237" s="57">
        <v>22025003542</v>
      </c>
      <c r="E2237" s="58" t="s">
        <v>1719</v>
      </c>
      <c r="F2237" s="60">
        <v>363</v>
      </c>
      <c r="G2237" s="58" t="s">
        <v>3784</v>
      </c>
      <c r="H2237" s="58" t="s">
        <v>3785</v>
      </c>
      <c r="I2237" s="61" t="s">
        <v>2901</v>
      </c>
      <c r="J2237" s="58" t="s">
        <v>3786</v>
      </c>
      <c r="K2237" s="58" t="s">
        <v>352</v>
      </c>
      <c r="L2237" s="58" t="s">
        <v>357</v>
      </c>
      <c r="M2237" s="58" t="s">
        <v>458</v>
      </c>
      <c r="N2237" s="58" t="s">
        <v>429</v>
      </c>
      <c r="O2237" s="64" t="s">
        <v>2990</v>
      </c>
      <c r="P2237" s="64" t="s">
        <v>2902</v>
      </c>
      <c r="Q2237" s="45" t="s">
        <v>922</v>
      </c>
      <c r="R2237" s="32" t="s">
        <v>254</v>
      </c>
      <c r="S2237" s="45" t="s">
        <v>291</v>
      </c>
      <c r="T2237" s="42" t="str">
        <f>VLOOKUP(Tabla1[[#This Row],[AREA]],Hoja1!A:B,2,FALSE)</f>
        <v>11. Salud pública y seguridad ciudadana</v>
      </c>
      <c r="U2237" s="45" t="s">
        <v>135</v>
      </c>
      <c r="V2237" s="42" t="str">
        <f>VLOOKUP(Tabla1[[#This Row],[PROGRAMA]],Hoja1!A:B,2,FALSE)</f>
        <v>1361. Prevención y extinción de incencios</v>
      </c>
      <c r="W2237" s="45" t="s">
        <v>238</v>
      </c>
      <c r="X2237" s="45" t="s">
        <v>3161</v>
      </c>
    </row>
    <row r="2238" spans="1:24" x14ac:dyDescent="0.25">
      <c r="A2238" s="57">
        <v>220250020320</v>
      </c>
      <c r="B2238" s="58" t="s">
        <v>526</v>
      </c>
      <c r="C2238" s="59">
        <v>45806</v>
      </c>
      <c r="D2238" s="57">
        <v>22025000920</v>
      </c>
      <c r="E2238" s="58" t="s">
        <v>1373</v>
      </c>
      <c r="F2238" s="60">
        <v>361.66</v>
      </c>
      <c r="G2238" s="58" t="s">
        <v>74</v>
      </c>
      <c r="H2238" s="58" t="s">
        <v>3787</v>
      </c>
      <c r="I2238" s="61" t="s">
        <v>2907</v>
      </c>
      <c r="J2238" s="58" t="s">
        <v>356</v>
      </c>
      <c r="K2238" s="58" t="s">
        <v>356</v>
      </c>
      <c r="L2238" s="58" t="s">
        <v>367</v>
      </c>
      <c r="M2238" s="58" t="s">
        <v>354</v>
      </c>
      <c r="N2238" s="58" t="s">
        <v>355</v>
      </c>
      <c r="O2238" s="64" t="s">
        <v>2942</v>
      </c>
      <c r="P2238" s="64" t="s">
        <v>2902</v>
      </c>
      <c r="Q2238" s="45" t="s">
        <v>922</v>
      </c>
      <c r="R2238" s="32" t="s">
        <v>254</v>
      </c>
      <c r="S2238" s="45" t="s">
        <v>291</v>
      </c>
      <c r="T2238" s="42" t="str">
        <f>VLOOKUP(Tabla1[[#This Row],[AREA]],Hoja1!A:B,2,FALSE)</f>
        <v>11. Salud pública y seguridad ciudadana</v>
      </c>
      <c r="U2238" s="45" t="s">
        <v>129</v>
      </c>
      <c r="V2238" s="42" t="str">
        <f>VLOOKUP(Tabla1[[#This Row],[PROGRAMA]],Hoja1!A:B,2,FALSE)</f>
        <v>1321. Policía municipal</v>
      </c>
      <c r="W2238" s="45" t="s">
        <v>238</v>
      </c>
      <c r="X2238" s="45" t="s">
        <v>3118</v>
      </c>
    </row>
    <row r="2239" spans="1:24" x14ac:dyDescent="0.25">
      <c r="A2239" s="57">
        <v>220250017146</v>
      </c>
      <c r="B2239" s="58" t="s">
        <v>349</v>
      </c>
      <c r="C2239" s="59">
        <v>45791</v>
      </c>
      <c r="D2239" s="57">
        <v>22025003767</v>
      </c>
      <c r="E2239" s="58" t="s">
        <v>3788</v>
      </c>
      <c r="F2239" s="60">
        <v>361.1</v>
      </c>
      <c r="G2239" s="58" t="s">
        <v>3789</v>
      </c>
      <c r="H2239" s="58" t="s">
        <v>3790</v>
      </c>
      <c r="I2239" s="61" t="s">
        <v>2901</v>
      </c>
      <c r="J2239" s="58" t="s">
        <v>356</v>
      </c>
      <c r="K2239" s="58" t="s">
        <v>356</v>
      </c>
      <c r="L2239" s="58" t="s">
        <v>357</v>
      </c>
      <c r="M2239" s="58" t="s">
        <v>458</v>
      </c>
      <c r="N2239" s="58" t="s">
        <v>429</v>
      </c>
      <c r="O2239" s="64" t="s">
        <v>2990</v>
      </c>
      <c r="P2239" s="64" t="s">
        <v>2902</v>
      </c>
      <c r="Q2239" s="45" t="s">
        <v>922</v>
      </c>
      <c r="R2239" s="32" t="s">
        <v>254</v>
      </c>
      <c r="S2239" s="45" t="s">
        <v>98</v>
      </c>
      <c r="T2239" s="42" t="str">
        <f>VLOOKUP(Tabla1[[#This Row],[AREA]],Hoja1!A:B,2,FALSE)</f>
        <v>10. Personas mayores, familia y servicios sociales</v>
      </c>
      <c r="U2239" s="45" t="s">
        <v>162</v>
      </c>
      <c r="V2239" s="42" t="str">
        <f>VLOOKUP(Tabla1[[#This Row],[PROGRAMA]],Hoja1!A:B,2,FALSE)</f>
        <v>2412. Formación para el empleo</v>
      </c>
      <c r="W2239" s="45" t="s">
        <v>238</v>
      </c>
      <c r="X2239" s="45" t="s">
        <v>3161</v>
      </c>
    </row>
    <row r="2240" spans="1:24" x14ac:dyDescent="0.25">
      <c r="A2240" s="57">
        <v>220250017149</v>
      </c>
      <c r="B2240" s="58" t="s">
        <v>349</v>
      </c>
      <c r="C2240" s="59">
        <v>45791</v>
      </c>
      <c r="D2240" s="57">
        <v>22025003714</v>
      </c>
      <c r="E2240" s="58" t="s">
        <v>3791</v>
      </c>
      <c r="F2240" s="60">
        <v>358.46</v>
      </c>
      <c r="G2240" s="58" t="s">
        <v>950</v>
      </c>
      <c r="H2240" s="58" t="s">
        <v>3792</v>
      </c>
      <c r="I2240" s="61" t="s">
        <v>2901</v>
      </c>
      <c r="J2240" s="58" t="s">
        <v>356</v>
      </c>
      <c r="K2240" s="58" t="s">
        <v>356</v>
      </c>
      <c r="L2240" s="58" t="s">
        <v>367</v>
      </c>
      <c r="M2240" s="58" t="s">
        <v>458</v>
      </c>
      <c r="N2240" s="58" t="s">
        <v>429</v>
      </c>
      <c r="O2240" s="64" t="s">
        <v>2990</v>
      </c>
      <c r="P2240" s="64" t="s">
        <v>2902</v>
      </c>
      <c r="Q2240" s="45" t="s">
        <v>922</v>
      </c>
      <c r="R2240" s="32" t="s">
        <v>254</v>
      </c>
      <c r="S2240" s="45" t="s">
        <v>98</v>
      </c>
      <c r="T2240" s="42" t="str">
        <f>VLOOKUP(Tabla1[[#This Row],[AREA]],Hoja1!A:B,2,FALSE)</f>
        <v>10. Personas mayores, familia y servicios sociales</v>
      </c>
      <c r="U2240" s="45" t="s">
        <v>159</v>
      </c>
      <c r="V2240" s="42" t="str">
        <f>VLOOKUP(Tabla1[[#This Row],[PROGRAMA]],Hoja1!A:B,2,FALSE)</f>
        <v>2315. Políticas de Igualdad e infancia</v>
      </c>
      <c r="W2240" s="45" t="s">
        <v>236</v>
      </c>
      <c r="X2240" s="45" t="s">
        <v>3048</v>
      </c>
    </row>
    <row r="2241" spans="1:24" x14ac:dyDescent="0.25">
      <c r="A2241" s="57">
        <v>220250016868</v>
      </c>
      <c r="B2241" s="58" t="s">
        <v>349</v>
      </c>
      <c r="C2241" s="59">
        <v>45791</v>
      </c>
      <c r="D2241" s="57">
        <v>22025003507</v>
      </c>
      <c r="E2241" s="58" t="s">
        <v>1902</v>
      </c>
      <c r="F2241" s="60">
        <v>352.9</v>
      </c>
      <c r="G2241" s="58" t="s">
        <v>3700</v>
      </c>
      <c r="H2241" s="58" t="s">
        <v>3701</v>
      </c>
      <c r="I2241" s="61" t="s">
        <v>2901</v>
      </c>
      <c r="J2241" s="58" t="s">
        <v>3702</v>
      </c>
      <c r="K2241" s="58" t="s">
        <v>3028</v>
      </c>
      <c r="L2241" s="58" t="s">
        <v>367</v>
      </c>
      <c r="M2241" s="58" t="s">
        <v>458</v>
      </c>
      <c r="N2241" s="58" t="s">
        <v>429</v>
      </c>
      <c r="O2241" s="64" t="s">
        <v>2990</v>
      </c>
      <c r="P2241" s="64" t="s">
        <v>2902</v>
      </c>
      <c r="Q2241" s="45" t="s">
        <v>922</v>
      </c>
      <c r="R2241" s="32" t="s">
        <v>254</v>
      </c>
      <c r="S2241" s="45" t="s">
        <v>98</v>
      </c>
      <c r="T2241" s="42" t="str">
        <f>VLOOKUP(Tabla1[[#This Row],[AREA]],Hoja1!A:B,2,FALSE)</f>
        <v>10. Personas mayores, familia y servicios sociales</v>
      </c>
      <c r="U2241" s="45" t="s">
        <v>155</v>
      </c>
      <c r="V2241" s="42" t="str">
        <f>VLOOKUP(Tabla1[[#This Row],[PROGRAMA]],Hoja1!A:B,2,FALSE)</f>
        <v>2312. Iniciativas sociales</v>
      </c>
      <c r="W2241" s="45" t="s">
        <v>238</v>
      </c>
      <c r="X2241" s="45" t="s">
        <v>3161</v>
      </c>
    </row>
    <row r="2242" spans="1:24" x14ac:dyDescent="0.25">
      <c r="A2242" s="57">
        <v>220250020438</v>
      </c>
      <c r="B2242" s="58" t="s">
        <v>526</v>
      </c>
      <c r="C2242" s="59">
        <v>45806</v>
      </c>
      <c r="D2242" s="57">
        <v>22025001276</v>
      </c>
      <c r="E2242" s="58" t="s">
        <v>2347</v>
      </c>
      <c r="F2242" s="60">
        <v>352.65</v>
      </c>
      <c r="G2242" s="58" t="s">
        <v>567</v>
      </c>
      <c r="H2242" s="58" t="s">
        <v>3793</v>
      </c>
      <c r="I2242" s="61" t="s">
        <v>2907</v>
      </c>
      <c r="J2242" s="58" t="s">
        <v>356</v>
      </c>
      <c r="K2242" s="58" t="s">
        <v>356</v>
      </c>
      <c r="L2242" s="58" t="s">
        <v>357</v>
      </c>
      <c r="M2242" s="58" t="s">
        <v>354</v>
      </c>
      <c r="N2242" s="58" t="s">
        <v>355</v>
      </c>
      <c r="O2242" s="64" t="s">
        <v>2942</v>
      </c>
      <c r="P2242" s="64" t="s">
        <v>2902</v>
      </c>
      <c r="Q2242" s="45" t="s">
        <v>922</v>
      </c>
      <c r="R2242" s="32" t="s">
        <v>254</v>
      </c>
      <c r="S2242" s="45" t="s">
        <v>95</v>
      </c>
      <c r="T2242" s="42" t="str">
        <f>VLOOKUP(Tabla1[[#This Row],[AREA]],Hoja1!A:B,2,FALSE)</f>
        <v>07. Medio ambiente</v>
      </c>
      <c r="U2242" s="45" t="s">
        <v>149</v>
      </c>
      <c r="V2242" s="42" t="str">
        <f>VLOOKUP(Tabla1[[#This Row],[PROGRAMA]],Hoja1!A:B,2,FALSE)</f>
        <v>1711. Parques y jardines</v>
      </c>
      <c r="W2242" s="45" t="s">
        <v>236</v>
      </c>
      <c r="X2242" s="45" t="s">
        <v>3180</v>
      </c>
    </row>
    <row r="2243" spans="1:24" x14ac:dyDescent="0.25">
      <c r="A2243" s="57">
        <v>220250020603</v>
      </c>
      <c r="B2243" s="58" t="s">
        <v>526</v>
      </c>
      <c r="C2243" s="59">
        <v>45806</v>
      </c>
      <c r="D2243" s="57">
        <v>22025001129</v>
      </c>
      <c r="E2243" s="58" t="s">
        <v>1973</v>
      </c>
      <c r="F2243" s="60">
        <v>351.99</v>
      </c>
      <c r="G2243" s="58" t="s">
        <v>3794</v>
      </c>
      <c r="H2243" s="58" t="s">
        <v>3795</v>
      </c>
      <c r="I2243" s="61" t="s">
        <v>2907</v>
      </c>
      <c r="J2243" s="58" t="s">
        <v>356</v>
      </c>
      <c r="K2243" s="58" t="s">
        <v>356</v>
      </c>
      <c r="L2243" s="58" t="s">
        <v>367</v>
      </c>
      <c r="M2243" s="58" t="s">
        <v>354</v>
      </c>
      <c r="N2243" s="58" t="s">
        <v>355</v>
      </c>
      <c r="O2243" s="64" t="s">
        <v>2942</v>
      </c>
      <c r="P2243" s="64" t="s">
        <v>2902</v>
      </c>
      <c r="Q2243" s="45" t="s">
        <v>922</v>
      </c>
      <c r="R2243" s="32" t="s">
        <v>254</v>
      </c>
      <c r="S2243" s="45" t="s">
        <v>291</v>
      </c>
      <c r="T2243" s="42" t="str">
        <f>VLOOKUP(Tabla1[[#This Row],[AREA]],Hoja1!A:B,2,FALSE)</f>
        <v>11. Salud pública y seguridad ciudadana</v>
      </c>
      <c r="U2243" s="45" t="s">
        <v>144</v>
      </c>
      <c r="V2243" s="42" t="str">
        <f>VLOOKUP(Tabla1[[#This Row],[PROGRAMA]],Hoja1!A:B,2,FALSE)</f>
        <v>1631. Limpieza viaria</v>
      </c>
      <c r="W2243" s="45" t="s">
        <v>236</v>
      </c>
      <c r="X2243" s="45" t="s">
        <v>3180</v>
      </c>
    </row>
    <row r="2244" spans="1:24" x14ac:dyDescent="0.25">
      <c r="A2244" s="57">
        <v>220250018237</v>
      </c>
      <c r="B2244" s="58" t="s">
        <v>349</v>
      </c>
      <c r="C2244" s="59">
        <v>45798</v>
      </c>
      <c r="D2244" s="57">
        <v>22025003962</v>
      </c>
      <c r="E2244" s="58" t="s">
        <v>2197</v>
      </c>
      <c r="F2244" s="60">
        <v>351.75</v>
      </c>
      <c r="G2244" s="58" t="s">
        <v>3709</v>
      </c>
      <c r="H2244" s="58" t="s">
        <v>3796</v>
      </c>
      <c r="I2244" s="61" t="s">
        <v>2901</v>
      </c>
      <c r="J2244" s="58" t="s">
        <v>356</v>
      </c>
      <c r="K2244" s="58" t="s">
        <v>356</v>
      </c>
      <c r="L2244" s="58" t="s">
        <v>367</v>
      </c>
      <c r="M2244" s="58" t="s">
        <v>458</v>
      </c>
      <c r="N2244" s="58" t="s">
        <v>429</v>
      </c>
      <c r="O2244" s="64" t="s">
        <v>2990</v>
      </c>
      <c r="P2244" s="64" t="s">
        <v>2902</v>
      </c>
      <c r="Q2244" s="45" t="s">
        <v>926</v>
      </c>
      <c r="R2244" s="32" t="s">
        <v>255</v>
      </c>
      <c r="S2244" s="45" t="s">
        <v>93</v>
      </c>
      <c r="T2244" s="42" t="str">
        <f>VLOOKUP(Tabla1[[#This Row],[AREA]],Hoja1!A:B,2,FALSE)</f>
        <v>04. Hacienda, personal y modernización administrativa</v>
      </c>
      <c r="U2244" s="45" t="s">
        <v>213</v>
      </c>
      <c r="V2244" s="42" t="str">
        <f>VLOOKUP(Tabla1[[#This Row],[PROGRAMA]],Hoja1!A:B,2,FALSE)</f>
        <v>9209. Dirección del area de hacienda, personal y modernización administrativa</v>
      </c>
      <c r="W2244" s="45" t="s">
        <v>246</v>
      </c>
      <c r="X2244" s="45" t="s">
        <v>3029</v>
      </c>
    </row>
    <row r="2245" spans="1:24" x14ac:dyDescent="0.25">
      <c r="A2245" s="57">
        <v>220250010581</v>
      </c>
      <c r="B2245" s="58" t="s">
        <v>349</v>
      </c>
      <c r="C2245" s="59">
        <v>45756</v>
      </c>
      <c r="D2245" s="57">
        <v>22025002412</v>
      </c>
      <c r="E2245" s="58" t="s">
        <v>1796</v>
      </c>
      <c r="F2245" s="60">
        <v>350.9</v>
      </c>
      <c r="G2245" s="58" t="s">
        <v>3412</v>
      </c>
      <c r="H2245" s="58" t="s">
        <v>3797</v>
      </c>
      <c r="I2245" s="61" t="s">
        <v>2901</v>
      </c>
      <c r="J2245" s="58" t="s">
        <v>356</v>
      </c>
      <c r="K2245" s="58" t="s">
        <v>356</v>
      </c>
      <c r="L2245" s="58" t="s">
        <v>367</v>
      </c>
      <c r="M2245" s="58" t="s">
        <v>458</v>
      </c>
      <c r="N2245" s="58" t="s">
        <v>429</v>
      </c>
      <c r="O2245" s="64" t="s">
        <v>2990</v>
      </c>
      <c r="P2245" s="64" t="s">
        <v>2902</v>
      </c>
      <c r="Q2245" s="45" t="s">
        <v>926</v>
      </c>
      <c r="R2245" s="32" t="s">
        <v>255</v>
      </c>
      <c r="S2245" s="45" t="s">
        <v>92</v>
      </c>
      <c r="T2245" s="42" t="str">
        <f>VLOOKUP(Tabla1[[#This Row],[AREA]],Hoja1!A:B,2,FALSE)</f>
        <v>03. Participación ciudadana y deportes</v>
      </c>
      <c r="U2245" s="45" t="s">
        <v>215</v>
      </c>
      <c r="V2245" s="42" t="str">
        <f>VLOOKUP(Tabla1[[#This Row],[PROGRAMA]],Hoja1!A:B,2,FALSE)</f>
        <v>9241. Participación ciudadana</v>
      </c>
      <c r="W2245" s="45" t="s">
        <v>246</v>
      </c>
      <c r="X2245" s="45" t="s">
        <v>3029</v>
      </c>
    </row>
    <row r="2246" spans="1:24" x14ac:dyDescent="0.25">
      <c r="A2246" s="57">
        <v>220250010478</v>
      </c>
      <c r="B2246" s="58" t="s">
        <v>349</v>
      </c>
      <c r="C2246" s="59">
        <v>45756</v>
      </c>
      <c r="D2246" s="57">
        <v>22025003399</v>
      </c>
      <c r="E2246" s="58" t="s">
        <v>1466</v>
      </c>
      <c r="F2246" s="60">
        <v>350</v>
      </c>
      <c r="G2246" s="58" t="s">
        <v>1039</v>
      </c>
      <c r="H2246" s="58" t="s">
        <v>3798</v>
      </c>
      <c r="I2246" s="61" t="s">
        <v>2901</v>
      </c>
      <c r="J2246" s="58" t="s">
        <v>356</v>
      </c>
      <c r="K2246" s="58" t="s">
        <v>356</v>
      </c>
      <c r="L2246" s="58" t="s">
        <v>357</v>
      </c>
      <c r="M2246" s="58" t="s">
        <v>458</v>
      </c>
      <c r="N2246" s="58" t="s">
        <v>429</v>
      </c>
      <c r="O2246" s="64" t="s">
        <v>2990</v>
      </c>
      <c r="P2246" s="64" t="s">
        <v>2902</v>
      </c>
      <c r="Q2246" s="45" t="s">
        <v>922</v>
      </c>
      <c r="R2246" s="32" t="s">
        <v>254</v>
      </c>
      <c r="S2246" s="45" t="s">
        <v>98</v>
      </c>
      <c r="T2246" s="42" t="str">
        <f>VLOOKUP(Tabla1[[#This Row],[AREA]],Hoja1!A:B,2,FALSE)</f>
        <v>10. Personas mayores, familia y servicios sociales</v>
      </c>
      <c r="U2246" s="45" t="s">
        <v>159</v>
      </c>
      <c r="V2246" s="42" t="str">
        <f>VLOOKUP(Tabla1[[#This Row],[PROGRAMA]],Hoja1!A:B,2,FALSE)</f>
        <v>2315. Políticas de Igualdad e infancia</v>
      </c>
      <c r="W2246" s="45" t="s">
        <v>238</v>
      </c>
      <c r="X2246" s="45" t="s">
        <v>2926</v>
      </c>
    </row>
    <row r="2247" spans="1:24" x14ac:dyDescent="0.25">
      <c r="A2247" s="57">
        <v>220250020288</v>
      </c>
      <c r="B2247" s="58" t="s">
        <v>349</v>
      </c>
      <c r="C2247" s="59">
        <v>45805</v>
      </c>
      <c r="D2247" s="57">
        <v>22025003639</v>
      </c>
      <c r="E2247" s="58" t="s">
        <v>1735</v>
      </c>
      <c r="F2247" s="60">
        <v>349.3</v>
      </c>
      <c r="G2247" s="58" t="s">
        <v>316</v>
      </c>
      <c r="H2247" s="58" t="s">
        <v>3799</v>
      </c>
      <c r="I2247" s="61" t="s">
        <v>2901</v>
      </c>
      <c r="J2247" s="58" t="s">
        <v>356</v>
      </c>
      <c r="K2247" s="58" t="s">
        <v>356</v>
      </c>
      <c r="L2247" s="58" t="s">
        <v>357</v>
      </c>
      <c r="M2247" s="58" t="s">
        <v>458</v>
      </c>
      <c r="N2247" s="58" t="s">
        <v>429</v>
      </c>
      <c r="O2247" s="64" t="s">
        <v>2990</v>
      </c>
      <c r="P2247" s="64" t="s">
        <v>2902</v>
      </c>
      <c r="Q2247" s="45" t="s">
        <v>926</v>
      </c>
      <c r="R2247" s="32" t="s">
        <v>255</v>
      </c>
      <c r="S2247" s="45" t="s">
        <v>95</v>
      </c>
      <c r="T2247" s="42" t="str">
        <f>VLOOKUP(Tabla1[[#This Row],[AREA]],Hoja1!A:B,2,FALSE)</f>
        <v>07. Medio ambiente</v>
      </c>
      <c r="U2247" s="45" t="s">
        <v>149</v>
      </c>
      <c r="V2247" s="42" t="str">
        <f>VLOOKUP(Tabla1[[#This Row],[PROGRAMA]],Hoja1!A:B,2,FALSE)</f>
        <v>1711. Parques y jardines</v>
      </c>
      <c r="W2247" s="45" t="s">
        <v>244</v>
      </c>
      <c r="X2247" s="45" t="s">
        <v>2903</v>
      </c>
    </row>
    <row r="2248" spans="1:24" x14ac:dyDescent="0.25">
      <c r="A2248" s="57">
        <v>220250014240</v>
      </c>
      <c r="B2248" s="58" t="s">
        <v>349</v>
      </c>
      <c r="C2248" s="59">
        <v>45772</v>
      </c>
      <c r="D2248" s="57">
        <v>22025003208</v>
      </c>
      <c r="E2248" s="58" t="s">
        <v>1451</v>
      </c>
      <c r="F2248" s="60">
        <v>348.48</v>
      </c>
      <c r="G2248" s="58" t="s">
        <v>2431</v>
      </c>
      <c r="H2248" s="58" t="s">
        <v>3800</v>
      </c>
      <c r="I2248" s="61" t="s">
        <v>2901</v>
      </c>
      <c r="J2248" s="58" t="s">
        <v>356</v>
      </c>
      <c r="K2248" s="58" t="s">
        <v>356</v>
      </c>
      <c r="L2248" s="58" t="s">
        <v>357</v>
      </c>
      <c r="M2248" s="58" t="s">
        <v>458</v>
      </c>
      <c r="N2248" s="58" t="s">
        <v>429</v>
      </c>
      <c r="O2248" s="64" t="s">
        <v>2990</v>
      </c>
      <c r="P2248" s="64" t="s">
        <v>2902</v>
      </c>
      <c r="Q2248" s="45" t="s">
        <v>922</v>
      </c>
      <c r="R2248" s="32" t="s">
        <v>254</v>
      </c>
      <c r="S2248" s="45" t="s">
        <v>98</v>
      </c>
      <c r="T2248" s="42" t="str">
        <f>VLOOKUP(Tabla1[[#This Row],[AREA]],Hoja1!A:B,2,FALSE)</f>
        <v>10. Personas mayores, familia y servicios sociales</v>
      </c>
      <c r="U2248" s="45" t="s">
        <v>155</v>
      </c>
      <c r="V2248" s="42" t="str">
        <f>VLOOKUP(Tabla1[[#This Row],[PROGRAMA]],Hoja1!A:B,2,FALSE)</f>
        <v>2312. Iniciativas sociales</v>
      </c>
      <c r="W2248" s="45" t="s">
        <v>238</v>
      </c>
      <c r="X2248" s="45" t="s">
        <v>2943</v>
      </c>
    </row>
    <row r="2249" spans="1:24" x14ac:dyDescent="0.25">
      <c r="A2249" s="57">
        <v>220250015827</v>
      </c>
      <c r="B2249" s="58" t="s">
        <v>349</v>
      </c>
      <c r="C2249" s="59">
        <v>45785</v>
      </c>
      <c r="D2249" s="57">
        <v>22025002992</v>
      </c>
      <c r="E2249" s="58" t="s">
        <v>1397</v>
      </c>
      <c r="F2249" s="60">
        <v>346.66</v>
      </c>
      <c r="G2249" s="58" t="s">
        <v>16</v>
      </c>
      <c r="H2249" s="58" t="s">
        <v>3801</v>
      </c>
      <c r="I2249" s="61" t="s">
        <v>2901</v>
      </c>
      <c r="J2249" s="58" t="s">
        <v>356</v>
      </c>
      <c r="K2249" s="58" t="s">
        <v>356</v>
      </c>
      <c r="L2249" s="58" t="s">
        <v>357</v>
      </c>
      <c r="M2249" s="58" t="s">
        <v>458</v>
      </c>
      <c r="N2249" s="58" t="s">
        <v>429</v>
      </c>
      <c r="O2249" s="64" t="s">
        <v>2990</v>
      </c>
      <c r="P2249" s="64" t="s">
        <v>2902</v>
      </c>
      <c r="Q2249" s="45" t="s">
        <v>922</v>
      </c>
      <c r="R2249" s="32" t="s">
        <v>254</v>
      </c>
      <c r="S2249" s="45" t="s">
        <v>98</v>
      </c>
      <c r="T2249" s="42" t="str">
        <f>VLOOKUP(Tabla1[[#This Row],[AREA]],Hoja1!A:B,2,FALSE)</f>
        <v>10. Personas mayores, familia y servicios sociales</v>
      </c>
      <c r="U2249" s="45" t="s">
        <v>162</v>
      </c>
      <c r="V2249" s="42" t="str">
        <f>VLOOKUP(Tabla1[[#This Row],[PROGRAMA]],Hoja1!A:B,2,FALSE)</f>
        <v>2412. Formación para el empleo</v>
      </c>
      <c r="W2249" s="45" t="s">
        <v>236</v>
      </c>
      <c r="X2249" s="45" t="s">
        <v>2945</v>
      </c>
    </row>
    <row r="2250" spans="1:24" x14ac:dyDescent="0.25">
      <c r="A2250" s="57">
        <v>220250018236</v>
      </c>
      <c r="B2250" s="58" t="s">
        <v>349</v>
      </c>
      <c r="C2250" s="59">
        <v>45798</v>
      </c>
      <c r="D2250" s="57">
        <v>22025003961</v>
      </c>
      <c r="E2250" s="58" t="s">
        <v>1208</v>
      </c>
      <c r="F2250" s="60">
        <v>346.5</v>
      </c>
      <c r="G2250" s="58" t="s">
        <v>951</v>
      </c>
      <c r="H2250" s="58" t="s">
        <v>3802</v>
      </c>
      <c r="I2250" s="61" t="s">
        <v>2901</v>
      </c>
      <c r="J2250" s="58" t="s">
        <v>356</v>
      </c>
      <c r="K2250" s="58" t="s">
        <v>356</v>
      </c>
      <c r="L2250" s="58" t="s">
        <v>357</v>
      </c>
      <c r="M2250" s="58" t="s">
        <v>458</v>
      </c>
      <c r="N2250" s="58" t="s">
        <v>429</v>
      </c>
      <c r="O2250" s="64" t="s">
        <v>2990</v>
      </c>
      <c r="P2250" s="64" t="s">
        <v>2902</v>
      </c>
      <c r="Q2250" s="45" t="s">
        <v>922</v>
      </c>
      <c r="R2250" s="32" t="s">
        <v>254</v>
      </c>
      <c r="S2250" s="45" t="s">
        <v>89</v>
      </c>
      <c r="T2250" s="42" t="str">
        <f>VLOOKUP(Tabla1[[#This Row],[AREA]],Hoja1!A:B,2,FALSE)</f>
        <v>01. Alcaldía</v>
      </c>
      <c r="U2250" s="45" t="s">
        <v>294</v>
      </c>
      <c r="V2250" s="42" t="str">
        <f>VLOOKUP(Tabla1[[#This Row],[PROGRAMA]],Hoja1!A:B,2,FALSE)</f>
        <v>4331. Desarrollo empresarial</v>
      </c>
      <c r="W2250" s="45" t="s">
        <v>238</v>
      </c>
      <c r="X2250" s="45" t="s">
        <v>2926</v>
      </c>
    </row>
    <row r="2251" spans="1:24" x14ac:dyDescent="0.25">
      <c r="A2251" s="57">
        <v>220250020457</v>
      </c>
      <c r="B2251" s="58" t="s">
        <v>526</v>
      </c>
      <c r="C2251" s="59">
        <v>45806</v>
      </c>
      <c r="D2251" s="57">
        <v>22025001079</v>
      </c>
      <c r="E2251" s="58" t="s">
        <v>1303</v>
      </c>
      <c r="F2251" s="60">
        <v>346.27</v>
      </c>
      <c r="G2251" s="58" t="s">
        <v>564</v>
      </c>
      <c r="H2251" s="58" t="s">
        <v>3803</v>
      </c>
      <c r="I2251" s="61" t="s">
        <v>2907</v>
      </c>
      <c r="J2251" s="58" t="s">
        <v>356</v>
      </c>
      <c r="K2251" s="58" t="s">
        <v>356</v>
      </c>
      <c r="L2251" s="58" t="s">
        <v>367</v>
      </c>
      <c r="M2251" s="58" t="s">
        <v>354</v>
      </c>
      <c r="N2251" s="58" t="s">
        <v>355</v>
      </c>
      <c r="O2251" s="64" t="s">
        <v>2942</v>
      </c>
      <c r="P2251" s="64" t="s">
        <v>2902</v>
      </c>
      <c r="Q2251" s="45" t="s">
        <v>922</v>
      </c>
      <c r="R2251" s="32" t="s">
        <v>254</v>
      </c>
      <c r="S2251" s="45" t="s">
        <v>94</v>
      </c>
      <c r="T2251" s="42" t="str">
        <f>VLOOKUP(Tabla1[[#This Row],[AREA]],Hoja1!A:B,2,FALSE)</f>
        <v>06. Educación y cultura</v>
      </c>
      <c r="U2251" s="45" t="s">
        <v>170</v>
      </c>
      <c r="V2251" s="42" t="str">
        <f>VLOOKUP(Tabla1[[#This Row],[PROGRAMA]],Hoja1!A:B,2,FALSE)</f>
        <v>3232. Conservación y mantenimiento centros educación infantil y primaria</v>
      </c>
      <c r="W2251" s="45" t="s">
        <v>236</v>
      </c>
      <c r="X2251" s="45" t="s">
        <v>3048</v>
      </c>
    </row>
    <row r="2252" spans="1:24" x14ac:dyDescent="0.25">
      <c r="A2252" s="57">
        <v>220250017457</v>
      </c>
      <c r="B2252" s="58" t="s">
        <v>349</v>
      </c>
      <c r="C2252" s="59">
        <v>45796</v>
      </c>
      <c r="D2252" s="57">
        <v>22025002629</v>
      </c>
      <c r="E2252" s="58" t="s">
        <v>1495</v>
      </c>
      <c r="F2252" s="60">
        <v>342.91</v>
      </c>
      <c r="G2252" s="58" t="s">
        <v>18</v>
      </c>
      <c r="H2252" s="58" t="s">
        <v>3804</v>
      </c>
      <c r="I2252" s="61" t="s">
        <v>2901</v>
      </c>
      <c r="J2252" s="58" t="s">
        <v>356</v>
      </c>
      <c r="K2252" s="58" t="s">
        <v>356</v>
      </c>
      <c r="L2252" s="58" t="s">
        <v>357</v>
      </c>
      <c r="M2252" s="58" t="s">
        <v>354</v>
      </c>
      <c r="N2252" s="58" t="s">
        <v>355</v>
      </c>
      <c r="O2252" s="64" t="s">
        <v>2942</v>
      </c>
      <c r="P2252" s="64" t="s">
        <v>2902</v>
      </c>
      <c r="Q2252" s="45" t="s">
        <v>922</v>
      </c>
      <c r="R2252" s="32" t="s">
        <v>254</v>
      </c>
      <c r="S2252" s="45" t="s">
        <v>92</v>
      </c>
      <c r="T2252" s="42" t="str">
        <f>VLOOKUP(Tabla1[[#This Row],[AREA]],Hoja1!A:B,2,FALSE)</f>
        <v>03. Participación ciudadana y deportes</v>
      </c>
      <c r="U2252" s="45" t="s">
        <v>215</v>
      </c>
      <c r="V2252" s="42" t="str">
        <f>VLOOKUP(Tabla1[[#This Row],[PROGRAMA]],Hoja1!A:B,2,FALSE)</f>
        <v>9241. Participación ciudadana</v>
      </c>
      <c r="W2252" s="45" t="s">
        <v>236</v>
      </c>
      <c r="X2252" s="45" t="s">
        <v>2945</v>
      </c>
    </row>
    <row r="2253" spans="1:24" x14ac:dyDescent="0.25">
      <c r="A2253" s="57">
        <v>220250014204</v>
      </c>
      <c r="B2253" s="58" t="s">
        <v>526</v>
      </c>
      <c r="C2253" s="59">
        <v>45772</v>
      </c>
      <c r="D2253" s="57">
        <v>22025001079</v>
      </c>
      <c r="E2253" s="58" t="s">
        <v>1303</v>
      </c>
      <c r="F2253" s="60">
        <v>339.59</v>
      </c>
      <c r="G2253" s="58" t="s">
        <v>564</v>
      </c>
      <c r="H2253" s="58" t="s">
        <v>2336</v>
      </c>
      <c r="I2253" s="61" t="s">
        <v>2907</v>
      </c>
      <c r="J2253" s="58" t="s">
        <v>356</v>
      </c>
      <c r="K2253" s="58" t="s">
        <v>356</v>
      </c>
      <c r="L2253" s="58" t="s">
        <v>367</v>
      </c>
      <c r="M2253" s="58" t="s">
        <v>354</v>
      </c>
      <c r="N2253" s="58" t="s">
        <v>355</v>
      </c>
      <c r="O2253" s="64" t="s">
        <v>2942</v>
      </c>
      <c r="P2253" s="64" t="s">
        <v>2902</v>
      </c>
      <c r="Q2253" s="45" t="s">
        <v>922</v>
      </c>
      <c r="R2253" s="32" t="s">
        <v>254</v>
      </c>
      <c r="S2253" s="45" t="s">
        <v>94</v>
      </c>
      <c r="T2253" s="42" t="str">
        <f>VLOOKUP(Tabla1[[#This Row],[AREA]],Hoja1!A:B,2,FALSE)</f>
        <v>06. Educación y cultura</v>
      </c>
      <c r="U2253" s="45" t="s">
        <v>170</v>
      </c>
      <c r="V2253" s="42" t="str">
        <f>VLOOKUP(Tabla1[[#This Row],[PROGRAMA]],Hoja1!A:B,2,FALSE)</f>
        <v>3232. Conservación y mantenimiento centros educación infantil y primaria</v>
      </c>
      <c r="W2253" s="45" t="s">
        <v>236</v>
      </c>
      <c r="X2253" s="45" t="s">
        <v>3048</v>
      </c>
    </row>
    <row r="2254" spans="1:24" x14ac:dyDescent="0.25">
      <c r="A2254" s="57">
        <v>220250017692</v>
      </c>
      <c r="B2254" s="58" t="s">
        <v>526</v>
      </c>
      <c r="C2254" s="59">
        <v>45796</v>
      </c>
      <c r="D2254" s="57">
        <v>22025001130</v>
      </c>
      <c r="E2254" s="58" t="s">
        <v>1692</v>
      </c>
      <c r="F2254" s="60">
        <v>337.28</v>
      </c>
      <c r="G2254" s="58" t="s">
        <v>509</v>
      </c>
      <c r="H2254" s="58" t="s">
        <v>3805</v>
      </c>
      <c r="I2254" s="61" t="s">
        <v>2907</v>
      </c>
      <c r="J2254" s="58" t="s">
        <v>356</v>
      </c>
      <c r="K2254" s="58" t="s">
        <v>356</v>
      </c>
      <c r="L2254" s="58" t="s">
        <v>367</v>
      </c>
      <c r="M2254" s="58" t="s">
        <v>354</v>
      </c>
      <c r="N2254" s="58" t="s">
        <v>355</v>
      </c>
      <c r="O2254" s="64" t="s">
        <v>2942</v>
      </c>
      <c r="P2254" s="64" t="s">
        <v>2902</v>
      </c>
      <c r="Q2254" s="45" t="s">
        <v>922</v>
      </c>
      <c r="R2254" s="32" t="s">
        <v>254</v>
      </c>
      <c r="S2254" s="45" t="s">
        <v>291</v>
      </c>
      <c r="T2254" s="42" t="str">
        <f>VLOOKUP(Tabla1[[#This Row],[AREA]],Hoja1!A:B,2,FALSE)</f>
        <v>11. Salud pública y seguridad ciudadana</v>
      </c>
      <c r="U2254" s="45" t="s">
        <v>144</v>
      </c>
      <c r="V2254" s="42" t="str">
        <f>VLOOKUP(Tabla1[[#This Row],[PROGRAMA]],Hoja1!A:B,2,FALSE)</f>
        <v>1631. Limpieza viaria</v>
      </c>
      <c r="W2254" s="45" t="s">
        <v>238</v>
      </c>
      <c r="X2254" s="45" t="s">
        <v>3053</v>
      </c>
    </row>
    <row r="2255" spans="1:24" x14ac:dyDescent="0.25">
      <c r="A2255" s="57">
        <v>220240061641</v>
      </c>
      <c r="B2255" s="58" t="s">
        <v>349</v>
      </c>
      <c r="C2255" s="59">
        <v>45756</v>
      </c>
      <c r="D2255" s="57">
        <v>22024009167</v>
      </c>
      <c r="E2255" s="58" t="s">
        <v>3031</v>
      </c>
      <c r="F2255" s="60">
        <v>337</v>
      </c>
      <c r="G2255" s="58" t="s">
        <v>1099</v>
      </c>
      <c r="H2255" s="58" t="s">
        <v>3806</v>
      </c>
      <c r="I2255" s="61" t="s">
        <v>2901</v>
      </c>
      <c r="J2255" s="58" t="s">
        <v>360</v>
      </c>
      <c r="K2255" s="58" t="s">
        <v>352</v>
      </c>
      <c r="L2255" s="58" t="s">
        <v>357</v>
      </c>
      <c r="M2255" s="58" t="s">
        <v>354</v>
      </c>
      <c r="N2255" s="58" t="s">
        <v>355</v>
      </c>
      <c r="O2255" s="64" t="s">
        <v>2942</v>
      </c>
      <c r="P2255" s="64" t="s">
        <v>2902</v>
      </c>
      <c r="Q2255" s="45" t="s">
        <v>926</v>
      </c>
      <c r="R2255" s="32" t="s">
        <v>255</v>
      </c>
      <c r="S2255" s="45" t="s">
        <v>92</v>
      </c>
      <c r="T2255" s="42" t="str">
        <f>VLOOKUP(Tabla1[[#This Row],[AREA]],Hoja1!A:B,2,FALSE)</f>
        <v>03. Participación ciudadana y deportes</v>
      </c>
      <c r="U2255" s="45" t="s">
        <v>215</v>
      </c>
      <c r="V2255" s="42" t="str">
        <f>VLOOKUP(Tabla1[[#This Row],[PROGRAMA]],Hoja1!A:B,2,FALSE)</f>
        <v>9241. Participación ciudadana</v>
      </c>
      <c r="W2255" s="45" t="s">
        <v>248</v>
      </c>
      <c r="X2255" s="45" t="s">
        <v>2991</v>
      </c>
    </row>
    <row r="2256" spans="1:24" x14ac:dyDescent="0.25">
      <c r="A2256" s="57">
        <v>220250016048</v>
      </c>
      <c r="B2256" s="58" t="s">
        <v>349</v>
      </c>
      <c r="C2256" s="59">
        <v>45786</v>
      </c>
      <c r="D2256" s="57">
        <v>22025003444</v>
      </c>
      <c r="E2256" s="58" t="s">
        <v>1170</v>
      </c>
      <c r="F2256" s="60">
        <v>335.59</v>
      </c>
      <c r="G2256" s="58" t="s">
        <v>48</v>
      </c>
      <c r="H2256" s="58" t="s">
        <v>3807</v>
      </c>
      <c r="I2256" s="61" t="s">
        <v>2901</v>
      </c>
      <c r="J2256" s="58" t="s">
        <v>455</v>
      </c>
      <c r="K2256" s="58" t="s">
        <v>356</v>
      </c>
      <c r="L2256" s="58" t="s">
        <v>357</v>
      </c>
      <c r="M2256" s="58" t="s">
        <v>354</v>
      </c>
      <c r="N2256" s="58" t="s">
        <v>355</v>
      </c>
      <c r="O2256" s="64" t="s">
        <v>2942</v>
      </c>
      <c r="P2256" s="64" t="s">
        <v>2902</v>
      </c>
      <c r="Q2256" s="45">
        <v>6</v>
      </c>
      <c r="R2256" s="32" t="s">
        <v>255</v>
      </c>
      <c r="S2256" s="45" t="s">
        <v>97</v>
      </c>
      <c r="T2256" s="42" t="str">
        <f>VLOOKUP(Tabla1[[#This Row],[AREA]],Hoja1!A:B,2,FALSE)</f>
        <v>09. Turismo, eventos y marca ciudad</v>
      </c>
      <c r="U2256" s="45">
        <v>4321</v>
      </c>
      <c r="V2256" s="42" t="str">
        <f>VLOOKUP(Tabla1[[#This Row],[PROGRAMA]],Hoja1!A:B,2,FALSE)</f>
        <v>4321. Turismo</v>
      </c>
      <c r="W2256" s="45">
        <v>63</v>
      </c>
      <c r="X2256" s="45">
        <v>632</v>
      </c>
    </row>
    <row r="2257" spans="1:24" x14ac:dyDescent="0.25">
      <c r="A2257" s="57">
        <v>220250017672</v>
      </c>
      <c r="B2257" s="58" t="s">
        <v>526</v>
      </c>
      <c r="C2257" s="59">
        <v>45796</v>
      </c>
      <c r="D2257" s="57">
        <v>22025001128</v>
      </c>
      <c r="E2257" s="58" t="s">
        <v>1498</v>
      </c>
      <c r="F2257" s="60">
        <v>333.94</v>
      </c>
      <c r="G2257" s="58" t="s">
        <v>609</v>
      </c>
      <c r="H2257" s="58" t="s">
        <v>3808</v>
      </c>
      <c r="I2257" s="61" t="s">
        <v>2907</v>
      </c>
      <c r="J2257" s="58" t="s">
        <v>356</v>
      </c>
      <c r="K2257" s="58" t="s">
        <v>356</v>
      </c>
      <c r="L2257" s="58" t="s">
        <v>367</v>
      </c>
      <c r="M2257" s="58" t="s">
        <v>354</v>
      </c>
      <c r="N2257" s="58" t="s">
        <v>355</v>
      </c>
      <c r="O2257" s="64" t="s">
        <v>2942</v>
      </c>
      <c r="P2257" s="64" t="s">
        <v>2902</v>
      </c>
      <c r="Q2257" s="45" t="s">
        <v>922</v>
      </c>
      <c r="R2257" s="32" t="s">
        <v>254</v>
      </c>
      <c r="S2257" s="45" t="s">
        <v>291</v>
      </c>
      <c r="T2257" s="42" t="str">
        <f>VLOOKUP(Tabla1[[#This Row],[AREA]],Hoja1!A:B,2,FALSE)</f>
        <v>11. Salud pública y seguridad ciudadana</v>
      </c>
      <c r="U2257" s="45" t="s">
        <v>141</v>
      </c>
      <c r="V2257" s="42" t="str">
        <f>VLOOKUP(Tabla1[[#This Row],[PROGRAMA]],Hoja1!A:B,2,FALSE)</f>
        <v>1621. Recogida de residuos</v>
      </c>
      <c r="W2257" s="45" t="s">
        <v>238</v>
      </c>
      <c r="X2257" s="45" t="s">
        <v>3118</v>
      </c>
    </row>
    <row r="2258" spans="1:24" x14ac:dyDescent="0.25">
      <c r="A2258" s="57">
        <v>220250010189</v>
      </c>
      <c r="B2258" s="58" t="s">
        <v>526</v>
      </c>
      <c r="C2258" s="59">
        <v>45755</v>
      </c>
      <c r="D2258" s="57">
        <v>22025000919</v>
      </c>
      <c r="E2258" s="58" t="s">
        <v>2293</v>
      </c>
      <c r="F2258" s="60">
        <v>333.89</v>
      </c>
      <c r="G2258" s="58" t="s">
        <v>599</v>
      </c>
      <c r="H2258" s="58" t="s">
        <v>3809</v>
      </c>
      <c r="I2258" s="61" t="s">
        <v>2907</v>
      </c>
      <c r="J2258" s="58" t="s">
        <v>372</v>
      </c>
      <c r="K2258" s="58" t="s">
        <v>372</v>
      </c>
      <c r="L2258" s="58" t="s">
        <v>367</v>
      </c>
      <c r="M2258" s="58" t="s">
        <v>354</v>
      </c>
      <c r="N2258" s="58" t="s">
        <v>355</v>
      </c>
      <c r="O2258" s="64" t="s">
        <v>2942</v>
      </c>
      <c r="P2258" s="64" t="s">
        <v>2902</v>
      </c>
      <c r="Q2258" s="45" t="s">
        <v>922</v>
      </c>
      <c r="R2258" s="32" t="s">
        <v>254</v>
      </c>
      <c r="S2258" s="45" t="s">
        <v>291</v>
      </c>
      <c r="T2258" s="42" t="str">
        <f>VLOOKUP(Tabla1[[#This Row],[AREA]],Hoja1!A:B,2,FALSE)</f>
        <v>11. Salud pública y seguridad ciudadana</v>
      </c>
      <c r="U2258" s="45" t="s">
        <v>129</v>
      </c>
      <c r="V2258" s="42" t="str">
        <f>VLOOKUP(Tabla1[[#This Row],[PROGRAMA]],Hoja1!A:B,2,FALSE)</f>
        <v>1321. Policía municipal</v>
      </c>
      <c r="W2258" s="45" t="s">
        <v>236</v>
      </c>
      <c r="X2258" s="45" t="s">
        <v>3180</v>
      </c>
    </row>
    <row r="2259" spans="1:24" x14ac:dyDescent="0.25">
      <c r="A2259" s="57">
        <v>220250018073</v>
      </c>
      <c r="B2259" s="58" t="s">
        <v>349</v>
      </c>
      <c r="C2259" s="59">
        <v>45798</v>
      </c>
      <c r="D2259" s="57">
        <v>22025003724</v>
      </c>
      <c r="E2259" s="58" t="s">
        <v>1756</v>
      </c>
      <c r="F2259" s="60">
        <v>332</v>
      </c>
      <c r="G2259" s="58" t="s">
        <v>3810</v>
      </c>
      <c r="H2259" s="58" t="s">
        <v>3811</v>
      </c>
      <c r="I2259" s="61" t="s">
        <v>2901</v>
      </c>
      <c r="J2259" s="58" t="s">
        <v>356</v>
      </c>
      <c r="K2259" s="58" t="s">
        <v>356</v>
      </c>
      <c r="L2259" s="58" t="s">
        <v>357</v>
      </c>
      <c r="M2259" s="58" t="s">
        <v>458</v>
      </c>
      <c r="N2259" s="58" t="s">
        <v>429</v>
      </c>
      <c r="O2259" s="64" t="s">
        <v>2990</v>
      </c>
      <c r="P2259" s="64" t="s">
        <v>2902</v>
      </c>
      <c r="Q2259" s="45" t="s">
        <v>922</v>
      </c>
      <c r="R2259" s="32" t="s">
        <v>254</v>
      </c>
      <c r="S2259" s="45" t="s">
        <v>98</v>
      </c>
      <c r="T2259" s="42" t="str">
        <f>VLOOKUP(Tabla1[[#This Row],[AREA]],Hoja1!A:B,2,FALSE)</f>
        <v>10. Personas mayores, familia y servicios sociales</v>
      </c>
      <c r="U2259" s="45" t="s">
        <v>155</v>
      </c>
      <c r="V2259" s="42" t="str">
        <f>VLOOKUP(Tabla1[[#This Row],[PROGRAMA]],Hoja1!A:B,2,FALSE)</f>
        <v>2312. Iniciativas sociales</v>
      </c>
      <c r="W2259" s="45" t="s">
        <v>238</v>
      </c>
      <c r="X2259" s="45" t="s">
        <v>3611</v>
      </c>
    </row>
    <row r="2260" spans="1:24" x14ac:dyDescent="0.25">
      <c r="A2260" s="57">
        <v>220229000313</v>
      </c>
      <c r="B2260" s="58" t="s">
        <v>349</v>
      </c>
      <c r="C2260" s="59">
        <v>45756</v>
      </c>
      <c r="D2260" s="57">
        <v>22023001144</v>
      </c>
      <c r="E2260" s="58" t="s">
        <v>2957</v>
      </c>
      <c r="F2260" s="60">
        <v>331.43</v>
      </c>
      <c r="G2260" s="58" t="s">
        <v>340</v>
      </c>
      <c r="H2260" s="58" t="s">
        <v>3812</v>
      </c>
      <c r="I2260" s="61" t="s">
        <v>2901</v>
      </c>
      <c r="J2260" s="58" t="s">
        <v>452</v>
      </c>
      <c r="K2260" s="58" t="s">
        <v>452</v>
      </c>
      <c r="L2260" s="58" t="s">
        <v>357</v>
      </c>
      <c r="M2260" s="58" t="s">
        <v>354</v>
      </c>
      <c r="N2260" s="58" t="s">
        <v>355</v>
      </c>
      <c r="O2260" s="64" t="s">
        <v>2942</v>
      </c>
      <c r="P2260" s="64" t="s">
        <v>2902</v>
      </c>
      <c r="Q2260" s="45" t="s">
        <v>926</v>
      </c>
      <c r="R2260" s="32" t="s">
        <v>255</v>
      </c>
      <c r="S2260" s="45" t="s">
        <v>91</v>
      </c>
      <c r="T2260" s="42" t="str">
        <f>VLOOKUP(Tabla1[[#This Row],[AREA]],Hoja1!A:B,2,FALSE)</f>
        <v>02. Urbanismo y vivienda</v>
      </c>
      <c r="U2260" s="45" t="s">
        <v>138</v>
      </c>
      <c r="V2260" s="42" t="str">
        <f>VLOOKUP(Tabla1[[#This Row],[PROGRAMA]],Hoja1!A:B,2,FALSE)</f>
        <v>1511. Planficación y gestión del urbanismo</v>
      </c>
      <c r="W2260" s="45" t="s">
        <v>242</v>
      </c>
      <c r="X2260" s="45" t="s">
        <v>2923</v>
      </c>
    </row>
    <row r="2261" spans="1:24" x14ac:dyDescent="0.25">
      <c r="A2261" s="57">
        <v>220250017631</v>
      </c>
      <c r="B2261" s="58" t="s">
        <v>526</v>
      </c>
      <c r="C2261" s="59">
        <v>45796</v>
      </c>
      <c r="D2261" s="57">
        <v>22025001124</v>
      </c>
      <c r="E2261" s="58" t="s">
        <v>1237</v>
      </c>
      <c r="F2261" s="60">
        <v>330.02</v>
      </c>
      <c r="G2261" s="58" t="s">
        <v>45</v>
      </c>
      <c r="H2261" s="58" t="s">
        <v>3813</v>
      </c>
      <c r="I2261" s="61" t="s">
        <v>2907</v>
      </c>
      <c r="J2261" s="58" t="s">
        <v>627</v>
      </c>
      <c r="K2261" s="58" t="s">
        <v>628</v>
      </c>
      <c r="L2261" s="58" t="s">
        <v>367</v>
      </c>
      <c r="M2261" s="58" t="s">
        <v>354</v>
      </c>
      <c r="N2261" s="58" t="s">
        <v>355</v>
      </c>
      <c r="O2261" s="64" t="s">
        <v>2942</v>
      </c>
      <c r="P2261" s="64" t="s">
        <v>2902</v>
      </c>
      <c r="Q2261" s="45" t="s">
        <v>922</v>
      </c>
      <c r="R2261" s="32" t="s">
        <v>254</v>
      </c>
      <c r="S2261" s="45" t="s">
        <v>291</v>
      </c>
      <c r="T2261" s="42" t="str">
        <f>VLOOKUP(Tabla1[[#This Row],[AREA]],Hoja1!A:B,2,FALSE)</f>
        <v>11. Salud pública y seguridad ciudadana</v>
      </c>
      <c r="U2261" s="45" t="s">
        <v>141</v>
      </c>
      <c r="V2261" s="42" t="str">
        <f>VLOOKUP(Tabla1[[#This Row],[PROGRAMA]],Hoja1!A:B,2,FALSE)</f>
        <v>1621. Recogida de residuos</v>
      </c>
      <c r="W2261" s="45" t="s">
        <v>236</v>
      </c>
      <c r="X2261" s="45" t="s">
        <v>3180</v>
      </c>
    </row>
    <row r="2262" spans="1:24" x14ac:dyDescent="0.25">
      <c r="A2262" s="57">
        <v>220250020513</v>
      </c>
      <c r="B2262" s="58" t="s">
        <v>526</v>
      </c>
      <c r="C2262" s="59">
        <v>45806</v>
      </c>
      <c r="D2262" s="57">
        <v>22025001212</v>
      </c>
      <c r="E2262" s="58" t="s">
        <v>1534</v>
      </c>
      <c r="F2262" s="60">
        <v>329.12</v>
      </c>
      <c r="G2262" s="58" t="s">
        <v>74</v>
      </c>
      <c r="H2262" s="58" t="s">
        <v>3814</v>
      </c>
      <c r="I2262" s="61" t="s">
        <v>2907</v>
      </c>
      <c r="J2262" s="58" t="s">
        <v>356</v>
      </c>
      <c r="K2262" s="58" t="s">
        <v>356</v>
      </c>
      <c r="L2262" s="58" t="s">
        <v>367</v>
      </c>
      <c r="M2262" s="58" t="s">
        <v>354</v>
      </c>
      <c r="N2262" s="58" t="s">
        <v>355</v>
      </c>
      <c r="O2262" s="64" t="s">
        <v>2942</v>
      </c>
      <c r="P2262" s="64" t="s">
        <v>2902</v>
      </c>
      <c r="Q2262" s="45" t="s">
        <v>922</v>
      </c>
      <c r="R2262" s="32" t="s">
        <v>254</v>
      </c>
      <c r="S2262" s="45" t="s">
        <v>92</v>
      </c>
      <c r="T2262" s="42" t="str">
        <f>VLOOKUP(Tabla1[[#This Row],[AREA]],Hoja1!A:B,2,FALSE)</f>
        <v>03. Participación ciudadana y deportes</v>
      </c>
      <c r="U2262" s="45" t="s">
        <v>215</v>
      </c>
      <c r="V2262" s="42" t="str">
        <f>VLOOKUP(Tabla1[[#This Row],[PROGRAMA]],Hoja1!A:B,2,FALSE)</f>
        <v>9241. Participación ciudadana</v>
      </c>
      <c r="W2262" s="45" t="s">
        <v>236</v>
      </c>
      <c r="X2262" s="45" t="s">
        <v>3048</v>
      </c>
    </row>
    <row r="2263" spans="1:24" x14ac:dyDescent="0.25">
      <c r="A2263" s="57">
        <v>220250018072</v>
      </c>
      <c r="B2263" s="58" t="s">
        <v>349</v>
      </c>
      <c r="C2263" s="59">
        <v>45798</v>
      </c>
      <c r="D2263" s="57">
        <v>22025003719</v>
      </c>
      <c r="E2263" s="58" t="s">
        <v>1295</v>
      </c>
      <c r="F2263" s="60">
        <v>326.7</v>
      </c>
      <c r="G2263" s="58" t="s">
        <v>33</v>
      </c>
      <c r="H2263" s="58" t="s">
        <v>3815</v>
      </c>
      <c r="I2263" s="61" t="s">
        <v>2901</v>
      </c>
      <c r="J2263" s="58" t="s">
        <v>356</v>
      </c>
      <c r="K2263" s="58" t="s">
        <v>356</v>
      </c>
      <c r="L2263" s="58" t="s">
        <v>357</v>
      </c>
      <c r="M2263" s="58" t="s">
        <v>458</v>
      </c>
      <c r="N2263" s="58" t="s">
        <v>429</v>
      </c>
      <c r="O2263" s="64" t="s">
        <v>2990</v>
      </c>
      <c r="P2263" s="64" t="s">
        <v>2902</v>
      </c>
      <c r="Q2263" s="45" t="s">
        <v>922</v>
      </c>
      <c r="R2263" s="32" t="s">
        <v>254</v>
      </c>
      <c r="S2263" s="45" t="s">
        <v>94</v>
      </c>
      <c r="T2263" s="42" t="str">
        <f>VLOOKUP(Tabla1[[#This Row],[AREA]],Hoja1!A:B,2,FALSE)</f>
        <v>06. Educación y cultura</v>
      </c>
      <c r="U2263" s="45" t="s">
        <v>180</v>
      </c>
      <c r="V2263" s="42" t="str">
        <f>VLOOKUP(Tabla1[[#This Row],[PROGRAMA]],Hoja1!A:B,2,FALSE)</f>
        <v>3341. Coordinación de políticas culturales</v>
      </c>
      <c r="W2263" s="45" t="s">
        <v>238</v>
      </c>
      <c r="X2263" s="45" t="s">
        <v>3161</v>
      </c>
    </row>
    <row r="2264" spans="1:24" x14ac:dyDescent="0.25">
      <c r="A2264" s="57">
        <v>220250020328</v>
      </c>
      <c r="B2264" s="58" t="s">
        <v>526</v>
      </c>
      <c r="C2264" s="59">
        <v>45806</v>
      </c>
      <c r="D2264" s="57">
        <v>22025000919</v>
      </c>
      <c r="E2264" s="58" t="s">
        <v>2293</v>
      </c>
      <c r="F2264" s="60">
        <v>326.7</v>
      </c>
      <c r="G2264" s="58" t="s">
        <v>599</v>
      </c>
      <c r="H2264" s="58" t="s">
        <v>2737</v>
      </c>
      <c r="I2264" s="61" t="s">
        <v>2907</v>
      </c>
      <c r="J2264" s="58" t="s">
        <v>372</v>
      </c>
      <c r="K2264" s="58" t="s">
        <v>372</v>
      </c>
      <c r="L2264" s="58" t="s">
        <v>367</v>
      </c>
      <c r="M2264" s="58" t="s">
        <v>354</v>
      </c>
      <c r="N2264" s="58" t="s">
        <v>355</v>
      </c>
      <c r="O2264" s="64" t="s">
        <v>2942</v>
      </c>
      <c r="P2264" s="64" t="s">
        <v>2902</v>
      </c>
      <c r="Q2264" s="45" t="s">
        <v>922</v>
      </c>
      <c r="R2264" s="32" t="s">
        <v>254</v>
      </c>
      <c r="S2264" s="45" t="s">
        <v>291</v>
      </c>
      <c r="T2264" s="42" t="str">
        <f>VLOOKUP(Tabla1[[#This Row],[AREA]],Hoja1!A:B,2,FALSE)</f>
        <v>11. Salud pública y seguridad ciudadana</v>
      </c>
      <c r="U2264" s="45" t="s">
        <v>129</v>
      </c>
      <c r="V2264" s="42" t="str">
        <f>VLOOKUP(Tabla1[[#This Row],[PROGRAMA]],Hoja1!A:B,2,FALSE)</f>
        <v>1321. Policía municipal</v>
      </c>
      <c r="W2264" s="45" t="s">
        <v>236</v>
      </c>
      <c r="X2264" s="45" t="s">
        <v>3180</v>
      </c>
    </row>
    <row r="2265" spans="1:24" x14ac:dyDescent="0.25">
      <c r="A2265" s="57">
        <v>220250010191</v>
      </c>
      <c r="B2265" s="58" t="s">
        <v>526</v>
      </c>
      <c r="C2265" s="59">
        <v>45755</v>
      </c>
      <c r="D2265" s="57">
        <v>22025000917</v>
      </c>
      <c r="E2265" s="58" t="s">
        <v>2293</v>
      </c>
      <c r="F2265" s="60">
        <v>324.52</v>
      </c>
      <c r="G2265" s="58" t="s">
        <v>567</v>
      </c>
      <c r="H2265" s="58" t="s">
        <v>3816</v>
      </c>
      <c r="I2265" s="61" t="s">
        <v>2907</v>
      </c>
      <c r="J2265" s="58" t="s">
        <v>356</v>
      </c>
      <c r="K2265" s="58" t="s">
        <v>356</v>
      </c>
      <c r="L2265" s="58" t="s">
        <v>357</v>
      </c>
      <c r="M2265" s="58" t="s">
        <v>354</v>
      </c>
      <c r="N2265" s="58" t="s">
        <v>355</v>
      </c>
      <c r="O2265" s="64" t="s">
        <v>2942</v>
      </c>
      <c r="P2265" s="64" t="s">
        <v>2902</v>
      </c>
      <c r="Q2265" s="45" t="s">
        <v>922</v>
      </c>
      <c r="R2265" s="32" t="s">
        <v>254</v>
      </c>
      <c r="S2265" s="45" t="s">
        <v>291</v>
      </c>
      <c r="T2265" s="42" t="str">
        <f>VLOOKUP(Tabla1[[#This Row],[AREA]],Hoja1!A:B,2,FALSE)</f>
        <v>11. Salud pública y seguridad ciudadana</v>
      </c>
      <c r="U2265" s="45" t="s">
        <v>129</v>
      </c>
      <c r="V2265" s="42" t="str">
        <f>VLOOKUP(Tabla1[[#This Row],[PROGRAMA]],Hoja1!A:B,2,FALSE)</f>
        <v>1321. Policía municipal</v>
      </c>
      <c r="W2265" s="45" t="s">
        <v>236</v>
      </c>
      <c r="X2265" s="45" t="s">
        <v>3180</v>
      </c>
    </row>
    <row r="2266" spans="1:24" x14ac:dyDescent="0.25">
      <c r="A2266" s="57">
        <v>220250015338</v>
      </c>
      <c r="B2266" s="58" t="s">
        <v>526</v>
      </c>
      <c r="C2266" s="59">
        <v>45783</v>
      </c>
      <c r="D2266" s="57">
        <v>22025000769</v>
      </c>
      <c r="E2266" s="58" t="s">
        <v>1623</v>
      </c>
      <c r="F2266" s="60">
        <v>323.45</v>
      </c>
      <c r="G2266" s="58" t="s">
        <v>73</v>
      </c>
      <c r="H2266" s="58" t="s">
        <v>3817</v>
      </c>
      <c r="I2266" s="61" t="s">
        <v>2907</v>
      </c>
      <c r="J2266" s="58" t="s">
        <v>356</v>
      </c>
      <c r="K2266" s="58" t="s">
        <v>356</v>
      </c>
      <c r="L2266" s="58" t="s">
        <v>367</v>
      </c>
      <c r="M2266" s="58" t="s">
        <v>354</v>
      </c>
      <c r="N2266" s="58" t="s">
        <v>355</v>
      </c>
      <c r="O2266" s="64" t="s">
        <v>2942</v>
      </c>
      <c r="P2266" s="64" t="s">
        <v>2902</v>
      </c>
      <c r="Q2266" s="45" t="s">
        <v>922</v>
      </c>
      <c r="R2266" s="32" t="s">
        <v>254</v>
      </c>
      <c r="S2266" s="45" t="s">
        <v>291</v>
      </c>
      <c r="T2266" s="42" t="str">
        <f>VLOOKUP(Tabla1[[#This Row],[AREA]],Hoja1!A:B,2,FALSE)</f>
        <v>11. Salud pública y seguridad ciudadana</v>
      </c>
      <c r="U2266" s="45" t="s">
        <v>135</v>
      </c>
      <c r="V2266" s="42" t="str">
        <f>VLOOKUP(Tabla1[[#This Row],[PROGRAMA]],Hoja1!A:B,2,FALSE)</f>
        <v>1361. Prevención y extinción de incencios</v>
      </c>
      <c r="W2266" s="45" t="s">
        <v>238</v>
      </c>
      <c r="X2266" s="45" t="s">
        <v>3118</v>
      </c>
    </row>
    <row r="2267" spans="1:24" x14ac:dyDescent="0.25">
      <c r="A2267" s="57">
        <v>220250010459</v>
      </c>
      <c r="B2267" s="58" t="s">
        <v>349</v>
      </c>
      <c r="C2267" s="59">
        <v>45755</v>
      </c>
      <c r="D2267" s="57">
        <v>22025003220</v>
      </c>
      <c r="E2267" s="58" t="s">
        <v>1525</v>
      </c>
      <c r="F2267" s="60">
        <v>322.62</v>
      </c>
      <c r="G2267" s="58" t="s">
        <v>3752</v>
      </c>
      <c r="H2267" s="58" t="s">
        <v>3818</v>
      </c>
      <c r="I2267" s="61" t="s">
        <v>2901</v>
      </c>
      <c r="J2267" s="58" t="s">
        <v>356</v>
      </c>
      <c r="K2267" s="58" t="s">
        <v>356</v>
      </c>
      <c r="L2267" s="58" t="s">
        <v>357</v>
      </c>
      <c r="M2267" s="58" t="s">
        <v>458</v>
      </c>
      <c r="N2267" s="58" t="s">
        <v>429</v>
      </c>
      <c r="O2267" s="64" t="s">
        <v>2990</v>
      </c>
      <c r="P2267" s="64" t="s">
        <v>2902</v>
      </c>
      <c r="Q2267" s="45" t="s">
        <v>922</v>
      </c>
      <c r="R2267" s="32" t="s">
        <v>254</v>
      </c>
      <c r="S2267" s="45" t="s">
        <v>91</v>
      </c>
      <c r="T2267" s="42" t="str">
        <f>VLOOKUP(Tabla1[[#This Row],[AREA]],Hoja1!A:B,2,FALSE)</f>
        <v>02. Urbanismo y vivienda</v>
      </c>
      <c r="U2267" s="45" t="s">
        <v>220</v>
      </c>
      <c r="V2267" s="42" t="str">
        <f>VLOOKUP(Tabla1[[#This Row],[PROGRAMA]],Hoja1!A:B,2,FALSE)</f>
        <v>9332. Mantenimiento de edificios e instalaciones municipales</v>
      </c>
      <c r="W2267" s="45" t="s">
        <v>236</v>
      </c>
      <c r="X2267" s="45" t="s">
        <v>2945</v>
      </c>
    </row>
    <row r="2268" spans="1:24" x14ac:dyDescent="0.25">
      <c r="A2268" s="57">
        <v>220250008647</v>
      </c>
      <c r="B2268" s="58" t="s">
        <v>349</v>
      </c>
      <c r="C2268" s="59">
        <v>45748</v>
      </c>
      <c r="D2268" s="57">
        <v>22025003063</v>
      </c>
      <c r="E2268" s="58" t="s">
        <v>1668</v>
      </c>
      <c r="F2268" s="60">
        <v>320.64999999999998</v>
      </c>
      <c r="G2268" s="58" t="s">
        <v>337</v>
      </c>
      <c r="H2268" s="58" t="s">
        <v>3819</v>
      </c>
      <c r="I2268" s="61" t="s">
        <v>2901</v>
      </c>
      <c r="J2268" s="58" t="s">
        <v>455</v>
      </c>
      <c r="K2268" s="58" t="s">
        <v>356</v>
      </c>
      <c r="L2268" s="58" t="s">
        <v>357</v>
      </c>
      <c r="M2268" s="58" t="s">
        <v>458</v>
      </c>
      <c r="N2268" s="58" t="s">
        <v>429</v>
      </c>
      <c r="O2268" s="64" t="s">
        <v>2990</v>
      </c>
      <c r="P2268" s="64" t="s">
        <v>2902</v>
      </c>
      <c r="Q2268" s="45" t="s">
        <v>922</v>
      </c>
      <c r="R2268" s="32" t="s">
        <v>254</v>
      </c>
      <c r="S2268" s="45" t="s">
        <v>291</v>
      </c>
      <c r="T2268" s="42" t="str">
        <f>VLOOKUP(Tabla1[[#This Row],[AREA]],Hoja1!A:B,2,FALSE)</f>
        <v>11. Salud pública y seguridad ciudadana</v>
      </c>
      <c r="U2268" s="45" t="s">
        <v>164</v>
      </c>
      <c r="V2268" s="42" t="str">
        <f>VLOOKUP(Tabla1[[#This Row],[PROGRAMA]],Hoja1!A:B,2,FALSE)</f>
        <v>3111. Protección de la salubridad pública</v>
      </c>
      <c r="W2268" s="45" t="s">
        <v>236</v>
      </c>
      <c r="X2268" s="45" t="s">
        <v>2945</v>
      </c>
    </row>
    <row r="2269" spans="1:24" x14ac:dyDescent="0.25">
      <c r="A2269" s="57">
        <v>220250011212</v>
      </c>
      <c r="B2269" s="58" t="s">
        <v>526</v>
      </c>
      <c r="C2269" s="59">
        <v>45758</v>
      </c>
      <c r="D2269" s="57">
        <v>22025001274</v>
      </c>
      <c r="E2269" s="58" t="s">
        <v>1612</v>
      </c>
      <c r="F2269" s="60">
        <v>319.58999999999997</v>
      </c>
      <c r="G2269" s="58" t="s">
        <v>574</v>
      </c>
      <c r="H2269" s="58" t="s">
        <v>3820</v>
      </c>
      <c r="I2269" s="61" t="s">
        <v>2907</v>
      </c>
      <c r="J2269" s="58" t="s">
        <v>356</v>
      </c>
      <c r="K2269" s="58" t="s">
        <v>356</v>
      </c>
      <c r="L2269" s="58" t="s">
        <v>357</v>
      </c>
      <c r="M2269" s="58" t="s">
        <v>354</v>
      </c>
      <c r="N2269" s="58" t="s">
        <v>355</v>
      </c>
      <c r="O2269" s="64" t="s">
        <v>2942</v>
      </c>
      <c r="P2269" s="64" t="s">
        <v>2902</v>
      </c>
      <c r="Q2269" s="45" t="s">
        <v>922</v>
      </c>
      <c r="R2269" s="32" t="s">
        <v>254</v>
      </c>
      <c r="S2269" s="45" t="s">
        <v>95</v>
      </c>
      <c r="T2269" s="42" t="str">
        <f>VLOOKUP(Tabla1[[#This Row],[AREA]],Hoja1!A:B,2,FALSE)</f>
        <v>07. Medio ambiente</v>
      </c>
      <c r="U2269" s="45" t="s">
        <v>149</v>
      </c>
      <c r="V2269" s="42" t="str">
        <f>VLOOKUP(Tabla1[[#This Row],[PROGRAMA]],Hoja1!A:B,2,FALSE)</f>
        <v>1711. Parques y jardines</v>
      </c>
      <c r="W2269" s="45" t="s">
        <v>236</v>
      </c>
      <c r="X2269" s="45" t="s">
        <v>2945</v>
      </c>
    </row>
    <row r="2270" spans="1:24" x14ac:dyDescent="0.25">
      <c r="A2270" s="57">
        <v>220250011394</v>
      </c>
      <c r="B2270" s="58" t="s">
        <v>526</v>
      </c>
      <c r="C2270" s="59">
        <v>45758</v>
      </c>
      <c r="D2270" s="57">
        <v>22025001132</v>
      </c>
      <c r="E2270" s="58" t="s">
        <v>1599</v>
      </c>
      <c r="F2270" s="60">
        <v>311.66000000000003</v>
      </c>
      <c r="G2270" s="58" t="s">
        <v>74</v>
      </c>
      <c r="H2270" s="58" t="s">
        <v>3821</v>
      </c>
      <c r="I2270" s="61" t="s">
        <v>2907</v>
      </c>
      <c r="J2270" s="58" t="s">
        <v>356</v>
      </c>
      <c r="K2270" s="58" t="s">
        <v>356</v>
      </c>
      <c r="L2270" s="58" t="s">
        <v>367</v>
      </c>
      <c r="M2270" s="58" t="s">
        <v>354</v>
      </c>
      <c r="N2270" s="58" t="s">
        <v>355</v>
      </c>
      <c r="O2270" s="64" t="s">
        <v>2942</v>
      </c>
      <c r="P2270" s="64" t="s">
        <v>2902</v>
      </c>
      <c r="Q2270" s="45" t="s">
        <v>922</v>
      </c>
      <c r="R2270" s="32" t="s">
        <v>254</v>
      </c>
      <c r="S2270" s="45" t="s">
        <v>291</v>
      </c>
      <c r="T2270" s="42" t="str">
        <f>VLOOKUP(Tabla1[[#This Row],[AREA]],Hoja1!A:B,2,FALSE)</f>
        <v>11. Salud pública y seguridad ciudadana</v>
      </c>
      <c r="U2270" s="45" t="s">
        <v>144</v>
      </c>
      <c r="V2270" s="42" t="str">
        <f>VLOOKUP(Tabla1[[#This Row],[PROGRAMA]],Hoja1!A:B,2,FALSE)</f>
        <v>1631. Limpieza viaria</v>
      </c>
      <c r="W2270" s="45" t="s">
        <v>238</v>
      </c>
      <c r="X2270" s="45" t="s">
        <v>3118</v>
      </c>
    </row>
    <row r="2271" spans="1:24" x14ac:dyDescent="0.25">
      <c r="A2271" s="57">
        <v>220250011316</v>
      </c>
      <c r="B2271" s="58" t="s">
        <v>526</v>
      </c>
      <c r="C2271" s="59">
        <v>45758</v>
      </c>
      <c r="D2271" s="57">
        <v>22025001124</v>
      </c>
      <c r="E2271" s="58" t="s">
        <v>1237</v>
      </c>
      <c r="F2271" s="60">
        <v>309.54000000000002</v>
      </c>
      <c r="G2271" s="58" t="s">
        <v>663</v>
      </c>
      <c r="H2271" s="58" t="s">
        <v>3822</v>
      </c>
      <c r="I2271" s="61" t="s">
        <v>2907</v>
      </c>
      <c r="J2271" s="58" t="s">
        <v>356</v>
      </c>
      <c r="K2271" s="58" t="s">
        <v>356</v>
      </c>
      <c r="L2271" s="58" t="s">
        <v>367</v>
      </c>
      <c r="M2271" s="58" t="s">
        <v>354</v>
      </c>
      <c r="N2271" s="58" t="s">
        <v>355</v>
      </c>
      <c r="O2271" s="64" t="s">
        <v>2942</v>
      </c>
      <c r="P2271" s="64" t="s">
        <v>2902</v>
      </c>
      <c r="Q2271" s="45" t="s">
        <v>922</v>
      </c>
      <c r="R2271" s="32" t="s">
        <v>254</v>
      </c>
      <c r="S2271" s="45" t="s">
        <v>291</v>
      </c>
      <c r="T2271" s="42" t="str">
        <f>VLOOKUP(Tabla1[[#This Row],[AREA]],Hoja1!A:B,2,FALSE)</f>
        <v>11. Salud pública y seguridad ciudadana</v>
      </c>
      <c r="U2271" s="45" t="s">
        <v>141</v>
      </c>
      <c r="V2271" s="42" t="str">
        <f>VLOOKUP(Tabla1[[#This Row],[PROGRAMA]],Hoja1!A:B,2,FALSE)</f>
        <v>1621. Recogida de residuos</v>
      </c>
      <c r="W2271" s="45" t="s">
        <v>236</v>
      </c>
      <c r="X2271" s="45" t="s">
        <v>3180</v>
      </c>
    </row>
    <row r="2272" spans="1:24" x14ac:dyDescent="0.25">
      <c r="A2272" s="57">
        <v>220250017471</v>
      </c>
      <c r="B2272" s="58" t="s">
        <v>349</v>
      </c>
      <c r="C2272" s="59">
        <v>45796</v>
      </c>
      <c r="D2272" s="57">
        <v>22025003521</v>
      </c>
      <c r="E2272" s="58" t="s">
        <v>1534</v>
      </c>
      <c r="F2272" s="60">
        <v>308.55</v>
      </c>
      <c r="G2272" s="58" t="s">
        <v>537</v>
      </c>
      <c r="H2272" s="58" t="s">
        <v>3823</v>
      </c>
      <c r="I2272" s="61" t="s">
        <v>2901</v>
      </c>
      <c r="J2272" s="58" t="s">
        <v>356</v>
      </c>
      <c r="K2272" s="58" t="s">
        <v>356</v>
      </c>
      <c r="L2272" s="58" t="s">
        <v>357</v>
      </c>
      <c r="M2272" s="58" t="s">
        <v>458</v>
      </c>
      <c r="N2272" s="58" t="s">
        <v>429</v>
      </c>
      <c r="O2272" s="64" t="s">
        <v>2990</v>
      </c>
      <c r="P2272" s="64" t="s">
        <v>2902</v>
      </c>
      <c r="Q2272" s="45" t="s">
        <v>922</v>
      </c>
      <c r="R2272" s="32" t="s">
        <v>254</v>
      </c>
      <c r="S2272" s="45" t="s">
        <v>92</v>
      </c>
      <c r="T2272" s="42" t="str">
        <f>VLOOKUP(Tabla1[[#This Row],[AREA]],Hoja1!A:B,2,FALSE)</f>
        <v>03. Participación ciudadana y deportes</v>
      </c>
      <c r="U2272" s="45" t="s">
        <v>215</v>
      </c>
      <c r="V2272" s="42" t="str">
        <f>VLOOKUP(Tabla1[[#This Row],[PROGRAMA]],Hoja1!A:B,2,FALSE)</f>
        <v>9241. Participación ciudadana</v>
      </c>
      <c r="W2272" s="45" t="s">
        <v>236</v>
      </c>
      <c r="X2272" s="45" t="s">
        <v>3048</v>
      </c>
    </row>
    <row r="2273" spans="1:24" x14ac:dyDescent="0.25">
      <c r="A2273" s="57">
        <v>220250014175</v>
      </c>
      <c r="B2273" s="58" t="s">
        <v>526</v>
      </c>
      <c r="C2273" s="59">
        <v>45772</v>
      </c>
      <c r="D2273" s="57">
        <v>22025001212</v>
      </c>
      <c r="E2273" s="58" t="s">
        <v>1534</v>
      </c>
      <c r="F2273" s="60">
        <v>306.75</v>
      </c>
      <c r="G2273" s="58" t="s">
        <v>633</v>
      </c>
      <c r="H2273" s="58" t="s">
        <v>3824</v>
      </c>
      <c r="I2273" s="61" t="s">
        <v>2907</v>
      </c>
      <c r="J2273" s="58" t="s">
        <v>356</v>
      </c>
      <c r="K2273" s="58" t="s">
        <v>356</v>
      </c>
      <c r="L2273" s="58" t="s">
        <v>367</v>
      </c>
      <c r="M2273" s="58" t="s">
        <v>354</v>
      </c>
      <c r="N2273" s="58" t="s">
        <v>355</v>
      </c>
      <c r="O2273" s="64" t="s">
        <v>2942</v>
      </c>
      <c r="P2273" s="64" t="s">
        <v>2902</v>
      </c>
      <c r="Q2273" s="45" t="s">
        <v>922</v>
      </c>
      <c r="R2273" s="32" t="s">
        <v>254</v>
      </c>
      <c r="S2273" s="45" t="s">
        <v>92</v>
      </c>
      <c r="T2273" s="42" t="str">
        <f>VLOOKUP(Tabla1[[#This Row],[AREA]],Hoja1!A:B,2,FALSE)</f>
        <v>03. Participación ciudadana y deportes</v>
      </c>
      <c r="U2273" s="45" t="s">
        <v>215</v>
      </c>
      <c r="V2273" s="42" t="str">
        <f>VLOOKUP(Tabla1[[#This Row],[PROGRAMA]],Hoja1!A:B,2,FALSE)</f>
        <v>9241. Participación ciudadana</v>
      </c>
      <c r="W2273" s="45" t="s">
        <v>236</v>
      </c>
      <c r="X2273" s="45" t="s">
        <v>3048</v>
      </c>
    </row>
    <row r="2274" spans="1:24" x14ac:dyDescent="0.25">
      <c r="A2274" s="57">
        <v>220250018464</v>
      </c>
      <c r="B2274" s="58" t="s">
        <v>349</v>
      </c>
      <c r="C2274" s="59">
        <v>45800</v>
      </c>
      <c r="D2274" s="57">
        <v>22025003593</v>
      </c>
      <c r="E2274" s="58" t="s">
        <v>1525</v>
      </c>
      <c r="F2274" s="60">
        <v>303.39999999999998</v>
      </c>
      <c r="G2274" s="58" t="s">
        <v>54</v>
      </c>
      <c r="H2274" s="58" t="s">
        <v>3825</v>
      </c>
      <c r="I2274" s="61" t="s">
        <v>2901</v>
      </c>
      <c r="J2274" s="58" t="s">
        <v>479</v>
      </c>
      <c r="K2274" s="58" t="s">
        <v>479</v>
      </c>
      <c r="L2274" s="58" t="s">
        <v>357</v>
      </c>
      <c r="M2274" s="58" t="s">
        <v>458</v>
      </c>
      <c r="N2274" s="58" t="s">
        <v>429</v>
      </c>
      <c r="O2274" s="64" t="s">
        <v>2990</v>
      </c>
      <c r="P2274" s="64" t="s">
        <v>2902</v>
      </c>
      <c r="Q2274" s="45" t="s">
        <v>922</v>
      </c>
      <c r="R2274" s="32" t="s">
        <v>254</v>
      </c>
      <c r="S2274" s="45" t="s">
        <v>91</v>
      </c>
      <c r="T2274" s="42" t="str">
        <f>VLOOKUP(Tabla1[[#This Row],[AREA]],Hoja1!A:B,2,FALSE)</f>
        <v>02. Urbanismo y vivienda</v>
      </c>
      <c r="U2274" s="45" t="s">
        <v>220</v>
      </c>
      <c r="V2274" s="42" t="str">
        <f>VLOOKUP(Tabla1[[#This Row],[PROGRAMA]],Hoja1!A:B,2,FALSE)</f>
        <v>9332. Mantenimiento de edificios e instalaciones municipales</v>
      </c>
      <c r="W2274" s="45" t="s">
        <v>236</v>
      </c>
      <c r="X2274" s="45" t="s">
        <v>2945</v>
      </c>
    </row>
    <row r="2275" spans="1:24" x14ac:dyDescent="0.25">
      <c r="A2275" s="57">
        <v>220250010195</v>
      </c>
      <c r="B2275" s="58" t="s">
        <v>526</v>
      </c>
      <c r="C2275" s="59">
        <v>45755</v>
      </c>
      <c r="D2275" s="57">
        <v>22025001270</v>
      </c>
      <c r="E2275" s="58" t="s">
        <v>2310</v>
      </c>
      <c r="F2275" s="60">
        <v>302.5</v>
      </c>
      <c r="G2275" s="58" t="s">
        <v>629</v>
      </c>
      <c r="H2275" s="58" t="s">
        <v>3826</v>
      </c>
      <c r="I2275" s="61" t="s">
        <v>2907</v>
      </c>
      <c r="J2275" s="58" t="s">
        <v>356</v>
      </c>
      <c r="K2275" s="58" t="s">
        <v>356</v>
      </c>
      <c r="L2275" s="58" t="s">
        <v>367</v>
      </c>
      <c r="M2275" s="58" t="s">
        <v>354</v>
      </c>
      <c r="N2275" s="58" t="s">
        <v>355</v>
      </c>
      <c r="O2275" s="64" t="s">
        <v>2942</v>
      </c>
      <c r="P2275" s="64" t="s">
        <v>2902</v>
      </c>
      <c r="Q2275" s="45" t="s">
        <v>922</v>
      </c>
      <c r="R2275" s="32" t="s">
        <v>254</v>
      </c>
      <c r="S2275" s="45" t="s">
        <v>95</v>
      </c>
      <c r="T2275" s="42" t="str">
        <f>VLOOKUP(Tabla1[[#This Row],[AREA]],Hoja1!A:B,2,FALSE)</f>
        <v>07. Medio ambiente</v>
      </c>
      <c r="U2275" s="45" t="s">
        <v>149</v>
      </c>
      <c r="V2275" s="42" t="str">
        <f>VLOOKUP(Tabla1[[#This Row],[PROGRAMA]],Hoja1!A:B,2,FALSE)</f>
        <v>1711. Parques y jardines</v>
      </c>
      <c r="W2275" s="45" t="s">
        <v>238</v>
      </c>
      <c r="X2275" s="45" t="s">
        <v>3118</v>
      </c>
    </row>
    <row r="2276" spans="1:24" x14ac:dyDescent="0.25">
      <c r="A2276" s="57">
        <v>220250021217</v>
      </c>
      <c r="B2276" s="58" t="s">
        <v>349</v>
      </c>
      <c r="C2276" s="59">
        <v>45806</v>
      </c>
      <c r="D2276" s="57">
        <v>22025004101</v>
      </c>
      <c r="E2276" s="58" t="s">
        <v>3827</v>
      </c>
      <c r="F2276" s="60">
        <v>302.5</v>
      </c>
      <c r="G2276" s="58" t="s">
        <v>3828</v>
      </c>
      <c r="H2276" s="58" t="s">
        <v>3829</v>
      </c>
      <c r="I2276" s="61" t="s">
        <v>2901</v>
      </c>
      <c r="J2276" s="58" t="s">
        <v>356</v>
      </c>
      <c r="K2276" s="58" t="s">
        <v>356</v>
      </c>
      <c r="L2276" s="58" t="s">
        <v>357</v>
      </c>
      <c r="M2276" s="58" t="s">
        <v>458</v>
      </c>
      <c r="N2276" s="58" t="s">
        <v>429</v>
      </c>
      <c r="O2276" s="64" t="s">
        <v>2990</v>
      </c>
      <c r="P2276" s="64" t="s">
        <v>2902</v>
      </c>
      <c r="Q2276" s="45" t="s">
        <v>922</v>
      </c>
      <c r="R2276" s="32" t="s">
        <v>254</v>
      </c>
      <c r="S2276" s="45" t="s">
        <v>98</v>
      </c>
      <c r="T2276" s="42" t="str">
        <f>VLOOKUP(Tabla1[[#This Row],[AREA]],Hoja1!A:B,2,FALSE)</f>
        <v>10. Personas mayores, familia y servicios sociales</v>
      </c>
      <c r="U2276" s="45" t="s">
        <v>159</v>
      </c>
      <c r="V2276" s="42" t="str">
        <f>VLOOKUP(Tabla1[[#This Row],[PROGRAMA]],Hoja1!A:B,2,FALSE)</f>
        <v>2315. Políticas de Igualdad e infancia</v>
      </c>
      <c r="W2276" s="45" t="s">
        <v>238</v>
      </c>
      <c r="X2276" s="45" t="s">
        <v>3830</v>
      </c>
    </row>
    <row r="2277" spans="1:24" x14ac:dyDescent="0.25">
      <c r="A2277" s="57">
        <v>220250017151</v>
      </c>
      <c r="B2277" s="58" t="s">
        <v>349</v>
      </c>
      <c r="C2277" s="59">
        <v>45791</v>
      </c>
      <c r="D2277" s="57">
        <v>22025003843</v>
      </c>
      <c r="E2277" s="58" t="s">
        <v>1466</v>
      </c>
      <c r="F2277" s="60">
        <v>302.5</v>
      </c>
      <c r="G2277" s="58" t="s">
        <v>3831</v>
      </c>
      <c r="H2277" s="58" t="s">
        <v>3832</v>
      </c>
      <c r="I2277" s="61" t="s">
        <v>2901</v>
      </c>
      <c r="J2277" s="58" t="s">
        <v>356</v>
      </c>
      <c r="K2277" s="58" t="s">
        <v>356</v>
      </c>
      <c r="L2277" s="58" t="s">
        <v>357</v>
      </c>
      <c r="M2277" s="58" t="s">
        <v>458</v>
      </c>
      <c r="N2277" s="58" t="s">
        <v>429</v>
      </c>
      <c r="O2277" s="64" t="s">
        <v>2990</v>
      </c>
      <c r="P2277" s="64" t="s">
        <v>2902</v>
      </c>
      <c r="Q2277" s="45" t="s">
        <v>922</v>
      </c>
      <c r="R2277" s="32" t="s">
        <v>254</v>
      </c>
      <c r="S2277" s="45" t="s">
        <v>98</v>
      </c>
      <c r="T2277" s="42" t="str">
        <f>VLOOKUP(Tabla1[[#This Row],[AREA]],Hoja1!A:B,2,FALSE)</f>
        <v>10. Personas mayores, familia y servicios sociales</v>
      </c>
      <c r="U2277" s="45" t="s">
        <v>159</v>
      </c>
      <c r="V2277" s="42" t="str">
        <f>VLOOKUP(Tabla1[[#This Row],[PROGRAMA]],Hoja1!A:B,2,FALSE)</f>
        <v>2315. Políticas de Igualdad e infancia</v>
      </c>
      <c r="W2277" s="45" t="s">
        <v>238</v>
      </c>
      <c r="X2277" s="45" t="s">
        <v>2926</v>
      </c>
    </row>
    <row r="2278" spans="1:24" x14ac:dyDescent="0.25">
      <c r="A2278" s="57">
        <v>220250015837</v>
      </c>
      <c r="B2278" s="58" t="s">
        <v>349</v>
      </c>
      <c r="C2278" s="59">
        <v>45785</v>
      </c>
      <c r="D2278" s="57">
        <v>22025002428</v>
      </c>
      <c r="E2278" s="58" t="s">
        <v>1902</v>
      </c>
      <c r="F2278" s="60">
        <v>300.74</v>
      </c>
      <c r="G2278" s="58" t="s">
        <v>51</v>
      </c>
      <c r="H2278" s="58" t="s">
        <v>3833</v>
      </c>
      <c r="I2278" s="61" t="s">
        <v>2901</v>
      </c>
      <c r="J2278" s="58" t="s">
        <v>356</v>
      </c>
      <c r="K2278" s="58" t="s">
        <v>356</v>
      </c>
      <c r="L2278" s="58" t="s">
        <v>357</v>
      </c>
      <c r="M2278" s="58" t="s">
        <v>458</v>
      </c>
      <c r="N2278" s="58" t="s">
        <v>429</v>
      </c>
      <c r="O2278" s="64" t="s">
        <v>2990</v>
      </c>
      <c r="P2278" s="64" t="s">
        <v>2902</v>
      </c>
      <c r="Q2278" s="45" t="s">
        <v>922</v>
      </c>
      <c r="R2278" s="32" t="s">
        <v>254</v>
      </c>
      <c r="S2278" s="45" t="s">
        <v>98</v>
      </c>
      <c r="T2278" s="42" t="str">
        <f>VLOOKUP(Tabla1[[#This Row],[AREA]],Hoja1!A:B,2,FALSE)</f>
        <v>10. Personas mayores, familia y servicios sociales</v>
      </c>
      <c r="U2278" s="45" t="s">
        <v>155</v>
      </c>
      <c r="V2278" s="42" t="str">
        <f>VLOOKUP(Tabla1[[#This Row],[PROGRAMA]],Hoja1!A:B,2,FALSE)</f>
        <v>2312. Iniciativas sociales</v>
      </c>
      <c r="W2278" s="45" t="s">
        <v>238</v>
      </c>
      <c r="X2278" s="45" t="s">
        <v>3161</v>
      </c>
    </row>
    <row r="2279" spans="1:24" x14ac:dyDescent="0.25">
      <c r="A2279" s="57">
        <v>220250017463</v>
      </c>
      <c r="B2279" s="58" t="s">
        <v>349</v>
      </c>
      <c r="C2279" s="59">
        <v>45796</v>
      </c>
      <c r="D2279" s="57">
        <v>22025003419</v>
      </c>
      <c r="E2279" s="58" t="s">
        <v>2478</v>
      </c>
      <c r="F2279" s="60">
        <v>300.33</v>
      </c>
      <c r="G2279" s="58" t="s">
        <v>1158</v>
      </c>
      <c r="H2279" s="58" t="s">
        <v>3834</v>
      </c>
      <c r="I2279" s="61" t="s">
        <v>2901</v>
      </c>
      <c r="J2279" s="58" t="s">
        <v>356</v>
      </c>
      <c r="K2279" s="58" t="s">
        <v>356</v>
      </c>
      <c r="L2279" s="58" t="s">
        <v>367</v>
      </c>
      <c r="M2279" s="58" t="s">
        <v>458</v>
      </c>
      <c r="N2279" s="58" t="s">
        <v>429</v>
      </c>
      <c r="O2279" s="64" t="s">
        <v>2990</v>
      </c>
      <c r="P2279" s="64" t="s">
        <v>2902</v>
      </c>
      <c r="Q2279" s="45" t="s">
        <v>922</v>
      </c>
      <c r="R2279" s="32" t="s">
        <v>254</v>
      </c>
      <c r="S2279" s="45" t="s">
        <v>92</v>
      </c>
      <c r="T2279" s="42" t="str">
        <f>VLOOKUP(Tabla1[[#This Row],[AREA]],Hoja1!A:B,2,FALSE)</f>
        <v>03. Participación ciudadana y deportes</v>
      </c>
      <c r="U2279" s="45" t="s">
        <v>215</v>
      </c>
      <c r="V2279" s="42" t="str">
        <f>VLOOKUP(Tabla1[[#This Row],[PROGRAMA]],Hoja1!A:B,2,FALSE)</f>
        <v>9241. Participación ciudadana</v>
      </c>
      <c r="W2279" s="45" t="s">
        <v>238</v>
      </c>
      <c r="X2279" s="45" t="s">
        <v>3118</v>
      </c>
    </row>
    <row r="2280" spans="1:24" x14ac:dyDescent="0.25">
      <c r="A2280" s="57">
        <v>220250021219</v>
      </c>
      <c r="B2280" s="58" t="s">
        <v>349</v>
      </c>
      <c r="C2280" s="59">
        <v>45806</v>
      </c>
      <c r="D2280" s="57">
        <v>22025004118</v>
      </c>
      <c r="E2280" s="58" t="s">
        <v>2447</v>
      </c>
      <c r="F2280" s="60">
        <v>300</v>
      </c>
      <c r="G2280" s="58" t="s">
        <v>313</v>
      </c>
      <c r="H2280" s="58" t="s">
        <v>3835</v>
      </c>
      <c r="I2280" s="61" t="s">
        <v>2901</v>
      </c>
      <c r="J2280" s="58" t="s">
        <v>356</v>
      </c>
      <c r="K2280" s="58" t="s">
        <v>356</v>
      </c>
      <c r="L2280" s="58" t="s">
        <v>367</v>
      </c>
      <c r="M2280" s="58" t="s">
        <v>458</v>
      </c>
      <c r="N2280" s="58" t="s">
        <v>429</v>
      </c>
      <c r="O2280" s="64" t="s">
        <v>2990</v>
      </c>
      <c r="P2280" s="64" t="s">
        <v>2902</v>
      </c>
      <c r="Q2280" s="45" t="s">
        <v>922</v>
      </c>
      <c r="R2280" s="32" t="s">
        <v>254</v>
      </c>
      <c r="S2280" s="45" t="s">
        <v>94</v>
      </c>
      <c r="T2280" s="42" t="str">
        <f>VLOOKUP(Tabla1[[#This Row],[AREA]],Hoja1!A:B,2,FALSE)</f>
        <v>06. Educación y cultura</v>
      </c>
      <c r="U2280" s="45" t="s">
        <v>172</v>
      </c>
      <c r="V2280" s="42" t="str">
        <f>VLOOKUP(Tabla1[[#This Row],[PROGRAMA]],Hoja1!A:B,2,FALSE)</f>
        <v>3261. Servicios complementarios de educación</v>
      </c>
      <c r="W2280" s="45" t="s">
        <v>238</v>
      </c>
      <c r="X2280" s="45" t="s">
        <v>3161</v>
      </c>
    </row>
    <row r="2281" spans="1:24" x14ac:dyDescent="0.25">
      <c r="A2281" s="57">
        <v>220250021220</v>
      </c>
      <c r="B2281" s="58" t="s">
        <v>349</v>
      </c>
      <c r="C2281" s="59">
        <v>45806</v>
      </c>
      <c r="D2281" s="57">
        <v>22025004150</v>
      </c>
      <c r="E2281" s="58" t="s">
        <v>2447</v>
      </c>
      <c r="F2281" s="60">
        <v>300</v>
      </c>
      <c r="G2281" s="58" t="s">
        <v>72</v>
      </c>
      <c r="H2281" s="58" t="s">
        <v>3836</v>
      </c>
      <c r="I2281" s="61" t="s">
        <v>2901</v>
      </c>
      <c r="J2281" s="58" t="s">
        <v>356</v>
      </c>
      <c r="K2281" s="58" t="s">
        <v>356</v>
      </c>
      <c r="L2281" s="58" t="s">
        <v>367</v>
      </c>
      <c r="M2281" s="58" t="s">
        <v>458</v>
      </c>
      <c r="N2281" s="58" t="s">
        <v>429</v>
      </c>
      <c r="O2281" s="64" t="s">
        <v>2990</v>
      </c>
      <c r="P2281" s="64" t="s">
        <v>2902</v>
      </c>
      <c r="Q2281" s="45" t="s">
        <v>922</v>
      </c>
      <c r="R2281" s="32" t="s">
        <v>254</v>
      </c>
      <c r="S2281" s="45" t="s">
        <v>94</v>
      </c>
      <c r="T2281" s="42" t="str">
        <f>VLOOKUP(Tabla1[[#This Row],[AREA]],Hoja1!A:B,2,FALSE)</f>
        <v>06. Educación y cultura</v>
      </c>
      <c r="U2281" s="45" t="s">
        <v>172</v>
      </c>
      <c r="V2281" s="42" t="str">
        <f>VLOOKUP(Tabla1[[#This Row],[PROGRAMA]],Hoja1!A:B,2,FALSE)</f>
        <v>3261. Servicios complementarios de educación</v>
      </c>
      <c r="W2281" s="45" t="s">
        <v>238</v>
      </c>
      <c r="X2281" s="45" t="s">
        <v>3161</v>
      </c>
    </row>
    <row r="2282" spans="1:24" x14ac:dyDescent="0.25">
      <c r="A2282" s="57">
        <v>220250010080</v>
      </c>
      <c r="B2282" s="58" t="s">
        <v>349</v>
      </c>
      <c r="C2282" s="59">
        <v>45755</v>
      </c>
      <c r="D2282" s="57">
        <v>22025002856</v>
      </c>
      <c r="E2282" s="58" t="s">
        <v>1215</v>
      </c>
      <c r="F2282" s="60">
        <v>300</v>
      </c>
      <c r="G2282" s="58" t="s">
        <v>3837</v>
      </c>
      <c r="H2282" s="58" t="s">
        <v>3838</v>
      </c>
      <c r="I2282" s="61" t="s">
        <v>2901</v>
      </c>
      <c r="J2282" s="58" t="s">
        <v>356</v>
      </c>
      <c r="K2282" s="58" t="s">
        <v>356</v>
      </c>
      <c r="L2282" s="58" t="s">
        <v>357</v>
      </c>
      <c r="M2282" s="58" t="s">
        <v>458</v>
      </c>
      <c r="N2282" s="58" t="s">
        <v>429</v>
      </c>
      <c r="O2282" s="64" t="s">
        <v>2990</v>
      </c>
      <c r="P2282" s="64" t="s">
        <v>2902</v>
      </c>
      <c r="Q2282" s="45" t="s">
        <v>922</v>
      </c>
      <c r="R2282" s="32" t="s">
        <v>254</v>
      </c>
      <c r="S2282" s="45" t="s">
        <v>98</v>
      </c>
      <c r="T2282" s="42" t="str">
        <f>VLOOKUP(Tabla1[[#This Row],[AREA]],Hoja1!A:B,2,FALSE)</f>
        <v>10. Personas mayores, familia y servicios sociales</v>
      </c>
      <c r="U2282" s="45" t="s">
        <v>159</v>
      </c>
      <c r="V2282" s="42" t="str">
        <f>VLOOKUP(Tabla1[[#This Row],[PROGRAMA]],Hoja1!A:B,2,FALSE)</f>
        <v>2315. Políticas de Igualdad e infancia</v>
      </c>
      <c r="W2282" s="45" t="s">
        <v>238</v>
      </c>
      <c r="X2282" s="45" t="s">
        <v>3045</v>
      </c>
    </row>
    <row r="2283" spans="1:24" x14ac:dyDescent="0.25">
      <c r="A2283" s="57">
        <v>220250010484</v>
      </c>
      <c r="B2283" s="58" t="s">
        <v>349</v>
      </c>
      <c r="C2283" s="59">
        <v>45756</v>
      </c>
      <c r="D2283" s="57">
        <v>22025003557</v>
      </c>
      <c r="E2283" s="58" t="s">
        <v>1614</v>
      </c>
      <c r="F2283" s="60">
        <v>297.18</v>
      </c>
      <c r="G2283" s="58" t="s">
        <v>313</v>
      </c>
      <c r="H2283" s="58" t="s">
        <v>3839</v>
      </c>
      <c r="I2283" s="61" t="s">
        <v>2901</v>
      </c>
      <c r="J2283" s="58" t="s">
        <v>356</v>
      </c>
      <c r="K2283" s="58" t="s">
        <v>356</v>
      </c>
      <c r="L2283" s="58" t="s">
        <v>367</v>
      </c>
      <c r="M2283" s="58" t="s">
        <v>458</v>
      </c>
      <c r="N2283" s="58" t="s">
        <v>429</v>
      </c>
      <c r="O2283" s="64" t="s">
        <v>2990</v>
      </c>
      <c r="P2283" s="64" t="s">
        <v>2902</v>
      </c>
      <c r="Q2283" s="45" t="s">
        <v>922</v>
      </c>
      <c r="R2283" s="32" t="s">
        <v>254</v>
      </c>
      <c r="S2283" s="45" t="s">
        <v>291</v>
      </c>
      <c r="T2283" s="42" t="str">
        <f>VLOOKUP(Tabla1[[#This Row],[AREA]],Hoja1!A:B,2,FALSE)</f>
        <v>11. Salud pública y seguridad ciudadana</v>
      </c>
      <c r="U2283" s="45" t="s">
        <v>164</v>
      </c>
      <c r="V2283" s="42" t="str">
        <f>VLOOKUP(Tabla1[[#This Row],[PROGRAMA]],Hoja1!A:B,2,FALSE)</f>
        <v>3111. Protección de la salubridad pública</v>
      </c>
      <c r="W2283" s="45" t="s">
        <v>238</v>
      </c>
      <c r="X2283" s="45" t="s">
        <v>3118</v>
      </c>
    </row>
    <row r="2284" spans="1:24" x14ac:dyDescent="0.25">
      <c r="A2284" s="57">
        <v>220250015346</v>
      </c>
      <c r="B2284" s="58" t="s">
        <v>526</v>
      </c>
      <c r="C2284" s="59">
        <v>45783</v>
      </c>
      <c r="D2284" s="57">
        <v>22025000769</v>
      </c>
      <c r="E2284" s="58" t="s">
        <v>1623</v>
      </c>
      <c r="F2284" s="60">
        <v>291.67</v>
      </c>
      <c r="G2284" s="58" t="s">
        <v>74</v>
      </c>
      <c r="H2284" s="58" t="s">
        <v>3840</v>
      </c>
      <c r="I2284" s="61" t="s">
        <v>2907</v>
      </c>
      <c r="J2284" s="58" t="s">
        <v>356</v>
      </c>
      <c r="K2284" s="58" t="s">
        <v>356</v>
      </c>
      <c r="L2284" s="58" t="s">
        <v>367</v>
      </c>
      <c r="M2284" s="58" t="s">
        <v>354</v>
      </c>
      <c r="N2284" s="58" t="s">
        <v>355</v>
      </c>
      <c r="O2284" s="64" t="s">
        <v>2942</v>
      </c>
      <c r="P2284" s="64" t="s">
        <v>2902</v>
      </c>
      <c r="Q2284" s="45" t="s">
        <v>922</v>
      </c>
      <c r="R2284" s="32" t="s">
        <v>254</v>
      </c>
      <c r="S2284" s="45" t="s">
        <v>291</v>
      </c>
      <c r="T2284" s="42" t="str">
        <f>VLOOKUP(Tabla1[[#This Row],[AREA]],Hoja1!A:B,2,FALSE)</f>
        <v>11. Salud pública y seguridad ciudadana</v>
      </c>
      <c r="U2284" s="45" t="s">
        <v>135</v>
      </c>
      <c r="V2284" s="42" t="str">
        <f>VLOOKUP(Tabla1[[#This Row],[PROGRAMA]],Hoja1!A:B,2,FALSE)</f>
        <v>1361. Prevención y extinción de incencios</v>
      </c>
      <c r="W2284" s="45" t="s">
        <v>238</v>
      </c>
      <c r="X2284" s="45" t="s">
        <v>3118</v>
      </c>
    </row>
    <row r="2285" spans="1:24" x14ac:dyDescent="0.25">
      <c r="A2285" s="57">
        <v>220250017146</v>
      </c>
      <c r="B2285" s="58" t="s">
        <v>349</v>
      </c>
      <c r="C2285" s="59">
        <v>45791</v>
      </c>
      <c r="D2285" s="57">
        <v>22025003768</v>
      </c>
      <c r="E2285" s="58" t="s">
        <v>3788</v>
      </c>
      <c r="F2285" s="60">
        <v>288.89999999999998</v>
      </c>
      <c r="G2285" s="58" t="s">
        <v>3789</v>
      </c>
      <c r="H2285" s="58" t="s">
        <v>3790</v>
      </c>
      <c r="I2285" s="61" t="s">
        <v>2901</v>
      </c>
      <c r="J2285" s="58" t="s">
        <v>356</v>
      </c>
      <c r="K2285" s="58" t="s">
        <v>356</v>
      </c>
      <c r="L2285" s="58" t="s">
        <v>357</v>
      </c>
      <c r="M2285" s="58" t="s">
        <v>458</v>
      </c>
      <c r="N2285" s="58" t="s">
        <v>429</v>
      </c>
      <c r="O2285" s="64" t="s">
        <v>2990</v>
      </c>
      <c r="P2285" s="64" t="s">
        <v>2902</v>
      </c>
      <c r="Q2285" s="45" t="s">
        <v>922</v>
      </c>
      <c r="R2285" s="32" t="s">
        <v>254</v>
      </c>
      <c r="S2285" s="45" t="s">
        <v>98</v>
      </c>
      <c r="T2285" s="42" t="str">
        <f>VLOOKUP(Tabla1[[#This Row],[AREA]],Hoja1!A:B,2,FALSE)</f>
        <v>10. Personas mayores, familia y servicios sociales</v>
      </c>
      <c r="U2285" s="45" t="s">
        <v>162</v>
      </c>
      <c r="V2285" s="42" t="str">
        <f>VLOOKUP(Tabla1[[#This Row],[PROGRAMA]],Hoja1!A:B,2,FALSE)</f>
        <v>2412. Formación para el empleo</v>
      </c>
      <c r="W2285" s="45" t="s">
        <v>238</v>
      </c>
      <c r="X2285" s="45" t="s">
        <v>3161</v>
      </c>
    </row>
    <row r="2286" spans="1:24" x14ac:dyDescent="0.25">
      <c r="A2286" s="57">
        <v>220250015741</v>
      </c>
      <c r="B2286" s="58" t="s">
        <v>349</v>
      </c>
      <c r="C2286" s="59">
        <v>45783</v>
      </c>
      <c r="D2286" s="57">
        <v>22025003543</v>
      </c>
      <c r="E2286" s="58" t="s">
        <v>1397</v>
      </c>
      <c r="F2286" s="60">
        <v>288.45999999999998</v>
      </c>
      <c r="G2286" s="58" t="s">
        <v>37</v>
      </c>
      <c r="H2286" s="58" t="s">
        <v>3740</v>
      </c>
      <c r="I2286" s="61" t="s">
        <v>2901</v>
      </c>
      <c r="J2286" s="58" t="s">
        <v>356</v>
      </c>
      <c r="K2286" s="58" t="s">
        <v>356</v>
      </c>
      <c r="L2286" s="58" t="s">
        <v>357</v>
      </c>
      <c r="M2286" s="58" t="s">
        <v>458</v>
      </c>
      <c r="N2286" s="58" t="s">
        <v>429</v>
      </c>
      <c r="O2286" s="64" t="s">
        <v>2990</v>
      </c>
      <c r="P2286" s="64" t="s">
        <v>2902</v>
      </c>
      <c r="Q2286" s="45" t="s">
        <v>922</v>
      </c>
      <c r="R2286" s="32" t="s">
        <v>254</v>
      </c>
      <c r="S2286" s="45" t="s">
        <v>98</v>
      </c>
      <c r="T2286" s="42" t="str">
        <f>VLOOKUP(Tabla1[[#This Row],[AREA]],Hoja1!A:B,2,FALSE)</f>
        <v>10. Personas mayores, familia y servicios sociales</v>
      </c>
      <c r="U2286" s="45" t="s">
        <v>162</v>
      </c>
      <c r="V2286" s="42" t="str">
        <f>VLOOKUP(Tabla1[[#This Row],[PROGRAMA]],Hoja1!A:B,2,FALSE)</f>
        <v>2412. Formación para el empleo</v>
      </c>
      <c r="W2286" s="45" t="s">
        <v>236</v>
      </c>
      <c r="X2286" s="45" t="s">
        <v>2945</v>
      </c>
    </row>
    <row r="2287" spans="1:24" x14ac:dyDescent="0.25">
      <c r="A2287" s="57">
        <v>220250017148</v>
      </c>
      <c r="B2287" s="58" t="s">
        <v>349</v>
      </c>
      <c r="C2287" s="59">
        <v>45791</v>
      </c>
      <c r="D2287" s="57">
        <v>22025003871</v>
      </c>
      <c r="E2287" s="58" t="s">
        <v>3767</v>
      </c>
      <c r="F2287" s="60">
        <v>287.5</v>
      </c>
      <c r="G2287" s="58" t="s">
        <v>543</v>
      </c>
      <c r="H2287" s="58" t="s">
        <v>3841</v>
      </c>
      <c r="I2287" s="61" t="s">
        <v>2901</v>
      </c>
      <c r="J2287" s="58" t="s">
        <v>356</v>
      </c>
      <c r="K2287" s="58" t="s">
        <v>356</v>
      </c>
      <c r="L2287" s="58" t="s">
        <v>357</v>
      </c>
      <c r="M2287" s="58" t="s">
        <v>458</v>
      </c>
      <c r="N2287" s="58" t="s">
        <v>429</v>
      </c>
      <c r="O2287" s="64" t="s">
        <v>2990</v>
      </c>
      <c r="P2287" s="64" t="s">
        <v>2902</v>
      </c>
      <c r="Q2287" s="45" t="s">
        <v>922</v>
      </c>
      <c r="R2287" s="32" t="s">
        <v>254</v>
      </c>
      <c r="S2287" s="45" t="s">
        <v>91</v>
      </c>
      <c r="T2287" s="42" t="str">
        <f>VLOOKUP(Tabla1[[#This Row],[AREA]],Hoja1!A:B,2,FALSE)</f>
        <v>02. Urbanismo y vivienda</v>
      </c>
      <c r="U2287" s="45" t="s">
        <v>138</v>
      </c>
      <c r="V2287" s="42" t="str">
        <f>VLOOKUP(Tabla1[[#This Row],[PROGRAMA]],Hoja1!A:B,2,FALSE)</f>
        <v>1511. Planficación y gestión del urbanismo</v>
      </c>
      <c r="W2287" s="45" t="s">
        <v>238</v>
      </c>
      <c r="X2287" s="45" t="s">
        <v>3335</v>
      </c>
    </row>
    <row r="2288" spans="1:24" x14ac:dyDescent="0.25">
      <c r="A2288" s="57">
        <v>220250018075</v>
      </c>
      <c r="B2288" s="58" t="s">
        <v>349</v>
      </c>
      <c r="C2288" s="59">
        <v>45798</v>
      </c>
      <c r="D2288" s="57">
        <v>22025003738</v>
      </c>
      <c r="E2288" s="58" t="s">
        <v>1756</v>
      </c>
      <c r="F2288" s="60">
        <v>286</v>
      </c>
      <c r="G2288" s="58" t="s">
        <v>3842</v>
      </c>
      <c r="H2288" s="58" t="s">
        <v>3843</v>
      </c>
      <c r="I2288" s="61" t="s">
        <v>2901</v>
      </c>
      <c r="J2288" s="58" t="s">
        <v>3844</v>
      </c>
      <c r="K2288" s="58" t="s">
        <v>499</v>
      </c>
      <c r="L2288" s="58" t="s">
        <v>367</v>
      </c>
      <c r="M2288" s="58" t="s">
        <v>458</v>
      </c>
      <c r="N2288" s="58" t="s">
        <v>429</v>
      </c>
      <c r="O2288" s="64" t="s">
        <v>2990</v>
      </c>
      <c r="P2288" s="64" t="s">
        <v>2902</v>
      </c>
      <c r="Q2288" s="45" t="s">
        <v>922</v>
      </c>
      <c r="R2288" s="32" t="s">
        <v>254</v>
      </c>
      <c r="S2288" s="45" t="s">
        <v>98</v>
      </c>
      <c r="T2288" s="42" t="str">
        <f>VLOOKUP(Tabla1[[#This Row],[AREA]],Hoja1!A:B,2,FALSE)</f>
        <v>10. Personas mayores, familia y servicios sociales</v>
      </c>
      <c r="U2288" s="45" t="s">
        <v>155</v>
      </c>
      <c r="V2288" s="42" t="str">
        <f>VLOOKUP(Tabla1[[#This Row],[PROGRAMA]],Hoja1!A:B,2,FALSE)</f>
        <v>2312. Iniciativas sociales</v>
      </c>
      <c r="W2288" s="45" t="s">
        <v>238</v>
      </c>
      <c r="X2288" s="45" t="s">
        <v>3611</v>
      </c>
    </row>
    <row r="2289" spans="1:24" x14ac:dyDescent="0.25">
      <c r="A2289" s="57">
        <v>220250015208</v>
      </c>
      <c r="B2289" s="58" t="s">
        <v>526</v>
      </c>
      <c r="C2289" s="59">
        <v>45783</v>
      </c>
      <c r="D2289" s="57">
        <v>22025001132</v>
      </c>
      <c r="E2289" s="58" t="s">
        <v>1599</v>
      </c>
      <c r="F2289" s="60">
        <v>285.26</v>
      </c>
      <c r="G2289" s="58" t="s">
        <v>608</v>
      </c>
      <c r="H2289" s="58" t="s">
        <v>3845</v>
      </c>
      <c r="I2289" s="61" t="s">
        <v>2907</v>
      </c>
      <c r="J2289" s="58" t="s">
        <v>356</v>
      </c>
      <c r="K2289" s="58" t="s">
        <v>356</v>
      </c>
      <c r="L2289" s="58" t="s">
        <v>367</v>
      </c>
      <c r="M2289" s="58" t="s">
        <v>354</v>
      </c>
      <c r="N2289" s="58" t="s">
        <v>355</v>
      </c>
      <c r="O2289" s="64" t="s">
        <v>2942</v>
      </c>
      <c r="P2289" s="64" t="s">
        <v>2902</v>
      </c>
      <c r="Q2289" s="45" t="s">
        <v>922</v>
      </c>
      <c r="R2289" s="32" t="s">
        <v>254</v>
      </c>
      <c r="S2289" s="45" t="s">
        <v>291</v>
      </c>
      <c r="T2289" s="42" t="str">
        <f>VLOOKUP(Tabla1[[#This Row],[AREA]],Hoja1!A:B,2,FALSE)</f>
        <v>11. Salud pública y seguridad ciudadana</v>
      </c>
      <c r="U2289" s="45" t="s">
        <v>144</v>
      </c>
      <c r="V2289" s="42" t="str">
        <f>VLOOKUP(Tabla1[[#This Row],[PROGRAMA]],Hoja1!A:B,2,FALSE)</f>
        <v>1631. Limpieza viaria</v>
      </c>
      <c r="W2289" s="45" t="s">
        <v>238</v>
      </c>
      <c r="X2289" s="45" t="s">
        <v>3118</v>
      </c>
    </row>
    <row r="2290" spans="1:24" x14ac:dyDescent="0.25">
      <c r="A2290" s="57">
        <v>220250017464</v>
      </c>
      <c r="B2290" s="58" t="s">
        <v>349</v>
      </c>
      <c r="C2290" s="59">
        <v>45796</v>
      </c>
      <c r="D2290" s="57">
        <v>22025003450</v>
      </c>
      <c r="E2290" s="58" t="s">
        <v>1638</v>
      </c>
      <c r="F2290" s="60">
        <v>278.3</v>
      </c>
      <c r="G2290" s="58" t="s">
        <v>1085</v>
      </c>
      <c r="H2290" s="58" t="s">
        <v>3846</v>
      </c>
      <c r="I2290" s="61" t="s">
        <v>2901</v>
      </c>
      <c r="J2290" s="58" t="s">
        <v>356</v>
      </c>
      <c r="K2290" s="58" t="s">
        <v>356</v>
      </c>
      <c r="L2290" s="58" t="s">
        <v>357</v>
      </c>
      <c r="M2290" s="58" t="s">
        <v>458</v>
      </c>
      <c r="N2290" s="58" t="s">
        <v>429</v>
      </c>
      <c r="O2290" s="64" t="s">
        <v>2990</v>
      </c>
      <c r="P2290" s="64" t="s">
        <v>2902</v>
      </c>
      <c r="Q2290" s="45" t="s">
        <v>922</v>
      </c>
      <c r="R2290" s="32" t="s">
        <v>254</v>
      </c>
      <c r="S2290" s="45" t="s">
        <v>92</v>
      </c>
      <c r="T2290" s="42" t="str">
        <f>VLOOKUP(Tabla1[[#This Row],[AREA]],Hoja1!A:B,2,FALSE)</f>
        <v>03. Participación ciudadana y deportes</v>
      </c>
      <c r="U2290" s="45" t="s">
        <v>215</v>
      </c>
      <c r="V2290" s="42" t="str">
        <f>VLOOKUP(Tabla1[[#This Row],[PROGRAMA]],Hoja1!A:B,2,FALSE)</f>
        <v>9241. Participación ciudadana</v>
      </c>
      <c r="W2290" s="45" t="s">
        <v>238</v>
      </c>
      <c r="X2290" s="45" t="s">
        <v>3335</v>
      </c>
    </row>
    <row r="2291" spans="1:24" x14ac:dyDescent="0.25">
      <c r="A2291" s="57">
        <v>220250021201</v>
      </c>
      <c r="B2291" s="58" t="s">
        <v>349</v>
      </c>
      <c r="C2291" s="59">
        <v>45806</v>
      </c>
      <c r="D2291" s="57">
        <v>22025004162</v>
      </c>
      <c r="E2291" s="58" t="s">
        <v>1902</v>
      </c>
      <c r="F2291" s="60">
        <v>278.3</v>
      </c>
      <c r="G2291" s="58" t="s">
        <v>72</v>
      </c>
      <c r="H2291" s="58" t="s">
        <v>3763</v>
      </c>
      <c r="I2291" s="61" t="s">
        <v>2901</v>
      </c>
      <c r="J2291" s="58" t="s">
        <v>356</v>
      </c>
      <c r="K2291" s="58" t="s">
        <v>356</v>
      </c>
      <c r="L2291" s="58" t="s">
        <v>367</v>
      </c>
      <c r="M2291" s="58" t="s">
        <v>458</v>
      </c>
      <c r="N2291" s="58" t="s">
        <v>429</v>
      </c>
      <c r="O2291" s="64" t="s">
        <v>2990</v>
      </c>
      <c r="P2291" s="64" t="s">
        <v>2902</v>
      </c>
      <c r="Q2291" s="45" t="s">
        <v>922</v>
      </c>
      <c r="R2291" s="32" t="s">
        <v>254</v>
      </c>
      <c r="S2291" s="45" t="s">
        <v>98</v>
      </c>
      <c r="T2291" s="42" t="str">
        <f>VLOOKUP(Tabla1[[#This Row],[AREA]],Hoja1!A:B,2,FALSE)</f>
        <v>10. Personas mayores, familia y servicios sociales</v>
      </c>
      <c r="U2291" s="45" t="s">
        <v>155</v>
      </c>
      <c r="V2291" s="42" t="str">
        <f>VLOOKUP(Tabla1[[#This Row],[PROGRAMA]],Hoja1!A:B,2,FALSE)</f>
        <v>2312. Iniciativas sociales</v>
      </c>
      <c r="W2291" s="45" t="s">
        <v>238</v>
      </c>
      <c r="X2291" s="45" t="s">
        <v>3161</v>
      </c>
    </row>
    <row r="2292" spans="1:24" x14ac:dyDescent="0.25">
      <c r="A2292" s="57">
        <v>220250017145</v>
      </c>
      <c r="B2292" s="58" t="s">
        <v>349</v>
      </c>
      <c r="C2292" s="59">
        <v>45791</v>
      </c>
      <c r="D2292" s="57">
        <v>22025003726</v>
      </c>
      <c r="E2292" s="58" t="s">
        <v>1756</v>
      </c>
      <c r="F2292" s="60">
        <v>272.25</v>
      </c>
      <c r="G2292" s="58" t="s">
        <v>3847</v>
      </c>
      <c r="H2292" s="58" t="s">
        <v>3848</v>
      </c>
      <c r="I2292" s="61" t="s">
        <v>2901</v>
      </c>
      <c r="J2292" s="58" t="s">
        <v>356</v>
      </c>
      <c r="K2292" s="58" t="s">
        <v>356</v>
      </c>
      <c r="L2292" s="58" t="s">
        <v>367</v>
      </c>
      <c r="M2292" s="58" t="s">
        <v>458</v>
      </c>
      <c r="N2292" s="58" t="s">
        <v>429</v>
      </c>
      <c r="O2292" s="64" t="s">
        <v>2990</v>
      </c>
      <c r="P2292" s="64" t="s">
        <v>2902</v>
      </c>
      <c r="Q2292" s="45" t="s">
        <v>922</v>
      </c>
      <c r="R2292" s="32" t="s">
        <v>254</v>
      </c>
      <c r="S2292" s="45" t="s">
        <v>98</v>
      </c>
      <c r="T2292" s="42" t="str">
        <f>VLOOKUP(Tabla1[[#This Row],[AREA]],Hoja1!A:B,2,FALSE)</f>
        <v>10. Personas mayores, familia y servicios sociales</v>
      </c>
      <c r="U2292" s="45" t="s">
        <v>155</v>
      </c>
      <c r="V2292" s="42" t="str">
        <f>VLOOKUP(Tabla1[[#This Row],[PROGRAMA]],Hoja1!A:B,2,FALSE)</f>
        <v>2312. Iniciativas sociales</v>
      </c>
      <c r="W2292" s="45" t="s">
        <v>238</v>
      </c>
      <c r="X2292" s="45" t="s">
        <v>3611</v>
      </c>
    </row>
    <row r="2293" spans="1:24" x14ac:dyDescent="0.25">
      <c r="A2293" s="57">
        <v>220250018074</v>
      </c>
      <c r="B2293" s="58" t="s">
        <v>349</v>
      </c>
      <c r="C2293" s="59">
        <v>45798</v>
      </c>
      <c r="D2293" s="57">
        <v>22025003728</v>
      </c>
      <c r="E2293" s="58" t="s">
        <v>1902</v>
      </c>
      <c r="F2293" s="60">
        <v>270.85000000000002</v>
      </c>
      <c r="G2293" s="58" t="s">
        <v>491</v>
      </c>
      <c r="H2293" s="58" t="s">
        <v>3771</v>
      </c>
      <c r="I2293" s="61" t="s">
        <v>2901</v>
      </c>
      <c r="J2293" s="58" t="s">
        <v>455</v>
      </c>
      <c r="K2293" s="58" t="s">
        <v>356</v>
      </c>
      <c r="L2293" s="58" t="s">
        <v>357</v>
      </c>
      <c r="M2293" s="58" t="s">
        <v>458</v>
      </c>
      <c r="N2293" s="58" t="s">
        <v>429</v>
      </c>
      <c r="O2293" s="64" t="s">
        <v>2990</v>
      </c>
      <c r="P2293" s="64" t="s">
        <v>2902</v>
      </c>
      <c r="Q2293" s="45" t="s">
        <v>922</v>
      </c>
      <c r="R2293" s="32" t="s">
        <v>254</v>
      </c>
      <c r="S2293" s="45" t="s">
        <v>98</v>
      </c>
      <c r="T2293" s="42" t="str">
        <f>VLOOKUP(Tabla1[[#This Row],[AREA]],Hoja1!A:B,2,FALSE)</f>
        <v>10. Personas mayores, familia y servicios sociales</v>
      </c>
      <c r="U2293" s="45" t="s">
        <v>155</v>
      </c>
      <c r="V2293" s="42" t="str">
        <f>VLOOKUP(Tabla1[[#This Row],[PROGRAMA]],Hoja1!A:B,2,FALSE)</f>
        <v>2312. Iniciativas sociales</v>
      </c>
      <c r="W2293" s="45" t="s">
        <v>238</v>
      </c>
      <c r="X2293" s="45" t="s">
        <v>3161</v>
      </c>
    </row>
    <row r="2294" spans="1:24" x14ac:dyDescent="0.25">
      <c r="A2294" s="57">
        <v>220250020507</v>
      </c>
      <c r="B2294" s="58" t="s">
        <v>526</v>
      </c>
      <c r="C2294" s="59">
        <v>45806</v>
      </c>
      <c r="D2294" s="57">
        <v>22025001212</v>
      </c>
      <c r="E2294" s="58" t="s">
        <v>1534</v>
      </c>
      <c r="F2294" s="60">
        <v>269.95</v>
      </c>
      <c r="G2294" s="58" t="s">
        <v>74</v>
      </c>
      <c r="H2294" s="58" t="s">
        <v>3849</v>
      </c>
      <c r="I2294" s="61" t="s">
        <v>2907</v>
      </c>
      <c r="J2294" s="58" t="s">
        <v>356</v>
      </c>
      <c r="K2294" s="58" t="s">
        <v>356</v>
      </c>
      <c r="L2294" s="58" t="s">
        <v>367</v>
      </c>
      <c r="M2294" s="58" t="s">
        <v>354</v>
      </c>
      <c r="N2294" s="58" t="s">
        <v>355</v>
      </c>
      <c r="O2294" s="64" t="s">
        <v>2942</v>
      </c>
      <c r="P2294" s="64" t="s">
        <v>2902</v>
      </c>
      <c r="Q2294" s="45" t="s">
        <v>922</v>
      </c>
      <c r="R2294" s="32" t="s">
        <v>254</v>
      </c>
      <c r="S2294" s="45" t="s">
        <v>92</v>
      </c>
      <c r="T2294" s="42" t="str">
        <f>VLOOKUP(Tabla1[[#This Row],[AREA]],Hoja1!A:B,2,FALSE)</f>
        <v>03. Participación ciudadana y deportes</v>
      </c>
      <c r="U2294" s="45" t="s">
        <v>215</v>
      </c>
      <c r="V2294" s="42" t="str">
        <f>VLOOKUP(Tabla1[[#This Row],[PROGRAMA]],Hoja1!A:B,2,FALSE)</f>
        <v>9241. Participación ciudadana</v>
      </c>
      <c r="W2294" s="45" t="s">
        <v>236</v>
      </c>
      <c r="X2294" s="45" t="s">
        <v>3048</v>
      </c>
    </row>
    <row r="2295" spans="1:24" x14ac:dyDescent="0.25">
      <c r="A2295" s="57">
        <v>220250015198</v>
      </c>
      <c r="B2295" s="58" t="s">
        <v>526</v>
      </c>
      <c r="C2295" s="59">
        <v>45783</v>
      </c>
      <c r="D2295" s="57">
        <v>22025000731</v>
      </c>
      <c r="E2295" s="58" t="s">
        <v>1838</v>
      </c>
      <c r="F2295" s="60">
        <v>266.52999999999997</v>
      </c>
      <c r="G2295" s="58" t="s">
        <v>1119</v>
      </c>
      <c r="H2295" s="58" t="s">
        <v>3850</v>
      </c>
      <c r="I2295" s="61" t="s">
        <v>2907</v>
      </c>
      <c r="J2295" s="58" t="s">
        <v>356</v>
      </c>
      <c r="K2295" s="58" t="s">
        <v>356</v>
      </c>
      <c r="L2295" s="58" t="s">
        <v>367</v>
      </c>
      <c r="M2295" s="58" t="s">
        <v>354</v>
      </c>
      <c r="N2295" s="58" t="s">
        <v>355</v>
      </c>
      <c r="O2295" s="64" t="s">
        <v>2942</v>
      </c>
      <c r="P2295" s="64" t="s">
        <v>2902</v>
      </c>
      <c r="Q2295" s="45" t="s">
        <v>922</v>
      </c>
      <c r="R2295" s="32" t="s">
        <v>254</v>
      </c>
      <c r="S2295" s="45" t="s">
        <v>98</v>
      </c>
      <c r="T2295" s="42" t="str">
        <f>VLOOKUP(Tabla1[[#This Row],[AREA]],Hoja1!A:B,2,FALSE)</f>
        <v>10. Personas mayores, familia y servicios sociales</v>
      </c>
      <c r="U2295" s="45" t="s">
        <v>155</v>
      </c>
      <c r="V2295" s="42" t="str">
        <f>VLOOKUP(Tabla1[[#This Row],[PROGRAMA]],Hoja1!A:B,2,FALSE)</f>
        <v>2312. Iniciativas sociales</v>
      </c>
      <c r="W2295" s="45" t="s">
        <v>236</v>
      </c>
      <c r="X2295" s="45" t="s">
        <v>3048</v>
      </c>
    </row>
    <row r="2296" spans="1:24" x14ac:dyDescent="0.25">
      <c r="A2296" s="57">
        <v>220250018069</v>
      </c>
      <c r="B2296" s="58" t="s">
        <v>349</v>
      </c>
      <c r="C2296" s="59">
        <v>45798</v>
      </c>
      <c r="D2296" s="57">
        <v>22025003619</v>
      </c>
      <c r="E2296" s="58" t="s">
        <v>3140</v>
      </c>
      <c r="F2296" s="60">
        <v>266.2</v>
      </c>
      <c r="G2296" s="58" t="s">
        <v>3141</v>
      </c>
      <c r="H2296" s="58" t="s">
        <v>3851</v>
      </c>
      <c r="I2296" s="61" t="s">
        <v>2901</v>
      </c>
      <c r="J2296" s="58" t="s">
        <v>356</v>
      </c>
      <c r="K2296" s="58" t="s">
        <v>356</v>
      </c>
      <c r="L2296" s="58" t="s">
        <v>357</v>
      </c>
      <c r="M2296" s="58" t="s">
        <v>458</v>
      </c>
      <c r="N2296" s="58" t="s">
        <v>429</v>
      </c>
      <c r="O2296" s="64" t="s">
        <v>2990</v>
      </c>
      <c r="P2296" s="64" t="s">
        <v>2902</v>
      </c>
      <c r="Q2296" s="45" t="s">
        <v>922</v>
      </c>
      <c r="R2296" s="32" t="s">
        <v>254</v>
      </c>
      <c r="S2296" s="45" t="s">
        <v>98</v>
      </c>
      <c r="T2296" s="42" t="str">
        <f>VLOOKUP(Tabla1[[#This Row],[AREA]],Hoja1!A:B,2,FALSE)</f>
        <v>10. Personas mayores, familia y servicios sociales</v>
      </c>
      <c r="U2296" s="45" t="s">
        <v>155</v>
      </c>
      <c r="V2296" s="42" t="str">
        <f>VLOOKUP(Tabla1[[#This Row],[PROGRAMA]],Hoja1!A:B,2,FALSE)</f>
        <v>2312. Iniciativas sociales</v>
      </c>
      <c r="W2296" s="45" t="s">
        <v>238</v>
      </c>
      <c r="X2296" s="45" t="s">
        <v>3143</v>
      </c>
    </row>
    <row r="2297" spans="1:24" x14ac:dyDescent="0.25">
      <c r="A2297" s="57">
        <v>220250017498</v>
      </c>
      <c r="B2297" s="58" t="s">
        <v>349</v>
      </c>
      <c r="C2297" s="59">
        <v>45796</v>
      </c>
      <c r="D2297" s="57">
        <v>22025003788</v>
      </c>
      <c r="E2297" s="58" t="s">
        <v>1623</v>
      </c>
      <c r="F2297" s="60">
        <v>265.05</v>
      </c>
      <c r="G2297" s="58" t="s">
        <v>497</v>
      </c>
      <c r="H2297" s="58" t="s">
        <v>3852</v>
      </c>
      <c r="I2297" s="61" t="s">
        <v>2901</v>
      </c>
      <c r="J2297" s="58" t="s">
        <v>498</v>
      </c>
      <c r="K2297" s="58" t="s">
        <v>499</v>
      </c>
      <c r="L2297" s="58" t="s">
        <v>367</v>
      </c>
      <c r="M2297" s="58" t="s">
        <v>458</v>
      </c>
      <c r="N2297" s="58" t="s">
        <v>429</v>
      </c>
      <c r="O2297" s="64" t="s">
        <v>2990</v>
      </c>
      <c r="P2297" s="64" t="s">
        <v>2902</v>
      </c>
      <c r="Q2297" s="45" t="s">
        <v>922</v>
      </c>
      <c r="R2297" s="32" t="s">
        <v>254</v>
      </c>
      <c r="S2297" s="45" t="s">
        <v>291</v>
      </c>
      <c r="T2297" s="42" t="str">
        <f>VLOOKUP(Tabla1[[#This Row],[AREA]],Hoja1!A:B,2,FALSE)</f>
        <v>11. Salud pública y seguridad ciudadana</v>
      </c>
      <c r="U2297" s="45" t="s">
        <v>135</v>
      </c>
      <c r="V2297" s="42" t="str">
        <f>VLOOKUP(Tabla1[[#This Row],[PROGRAMA]],Hoja1!A:B,2,FALSE)</f>
        <v>1361. Prevención y extinción de incencios</v>
      </c>
      <c r="W2297" s="45" t="s">
        <v>238</v>
      </c>
      <c r="X2297" s="45" t="s">
        <v>3118</v>
      </c>
    </row>
    <row r="2298" spans="1:24" x14ac:dyDescent="0.25">
      <c r="A2298" s="57">
        <v>220250017726</v>
      </c>
      <c r="B2298" s="58" t="s">
        <v>526</v>
      </c>
      <c r="C2298" s="59">
        <v>45796</v>
      </c>
      <c r="D2298" s="57">
        <v>22025001124</v>
      </c>
      <c r="E2298" s="58" t="s">
        <v>1237</v>
      </c>
      <c r="F2298" s="60">
        <v>261.19</v>
      </c>
      <c r="G2298" s="58" t="s">
        <v>45</v>
      </c>
      <c r="H2298" s="58" t="s">
        <v>3853</v>
      </c>
      <c r="I2298" s="61" t="s">
        <v>2907</v>
      </c>
      <c r="J2298" s="58" t="s">
        <v>627</v>
      </c>
      <c r="K2298" s="58" t="s">
        <v>628</v>
      </c>
      <c r="L2298" s="58" t="s">
        <v>367</v>
      </c>
      <c r="M2298" s="58" t="s">
        <v>354</v>
      </c>
      <c r="N2298" s="58" t="s">
        <v>355</v>
      </c>
      <c r="O2298" s="64" t="s">
        <v>2942</v>
      </c>
      <c r="P2298" s="64" t="s">
        <v>2902</v>
      </c>
      <c r="Q2298" s="45" t="s">
        <v>922</v>
      </c>
      <c r="R2298" s="32" t="s">
        <v>254</v>
      </c>
      <c r="S2298" s="45" t="s">
        <v>291</v>
      </c>
      <c r="T2298" s="42" t="str">
        <f>VLOOKUP(Tabla1[[#This Row],[AREA]],Hoja1!A:B,2,FALSE)</f>
        <v>11. Salud pública y seguridad ciudadana</v>
      </c>
      <c r="U2298" s="45" t="s">
        <v>141</v>
      </c>
      <c r="V2298" s="42" t="str">
        <f>VLOOKUP(Tabla1[[#This Row],[PROGRAMA]],Hoja1!A:B,2,FALSE)</f>
        <v>1621. Recogida de residuos</v>
      </c>
      <c r="W2298" s="45" t="s">
        <v>236</v>
      </c>
      <c r="X2298" s="45" t="s">
        <v>3180</v>
      </c>
    </row>
    <row r="2299" spans="1:24" x14ac:dyDescent="0.25">
      <c r="A2299" s="57">
        <v>220250014239</v>
      </c>
      <c r="B2299" s="58" t="s">
        <v>349</v>
      </c>
      <c r="C2299" s="59">
        <v>45772</v>
      </c>
      <c r="D2299" s="57">
        <v>22025003105</v>
      </c>
      <c r="E2299" s="58" t="s">
        <v>1355</v>
      </c>
      <c r="F2299" s="60">
        <v>260.88</v>
      </c>
      <c r="G2299" s="58" t="s">
        <v>531</v>
      </c>
      <c r="H2299" s="58" t="s">
        <v>3854</v>
      </c>
      <c r="I2299" s="61" t="s">
        <v>2901</v>
      </c>
      <c r="J2299" s="58" t="s">
        <v>356</v>
      </c>
      <c r="K2299" s="58" t="s">
        <v>356</v>
      </c>
      <c r="L2299" s="58" t="s">
        <v>367</v>
      </c>
      <c r="M2299" s="58" t="s">
        <v>458</v>
      </c>
      <c r="N2299" s="58" t="s">
        <v>429</v>
      </c>
      <c r="O2299" s="64" t="s">
        <v>2990</v>
      </c>
      <c r="P2299" s="64" t="s">
        <v>2902</v>
      </c>
      <c r="Q2299" s="45" t="s">
        <v>922</v>
      </c>
      <c r="R2299" s="32" t="s">
        <v>254</v>
      </c>
      <c r="S2299" s="45" t="s">
        <v>98</v>
      </c>
      <c r="T2299" s="42" t="str">
        <f>VLOOKUP(Tabla1[[#This Row],[AREA]],Hoja1!A:B,2,FALSE)</f>
        <v>10. Personas mayores, familia y servicios sociales</v>
      </c>
      <c r="U2299" s="45" t="s">
        <v>155</v>
      </c>
      <c r="V2299" s="42" t="str">
        <f>VLOOKUP(Tabla1[[#This Row],[PROGRAMA]],Hoja1!A:B,2,FALSE)</f>
        <v>2312. Iniciativas sociales</v>
      </c>
      <c r="W2299" s="45" t="s">
        <v>236</v>
      </c>
      <c r="X2299" s="45" t="s">
        <v>2945</v>
      </c>
    </row>
    <row r="2300" spans="1:24" x14ac:dyDescent="0.25">
      <c r="A2300" s="57">
        <v>220250014192</v>
      </c>
      <c r="B2300" s="58" t="s">
        <v>526</v>
      </c>
      <c r="C2300" s="59">
        <v>45772</v>
      </c>
      <c r="D2300" s="57">
        <v>22025001276</v>
      </c>
      <c r="E2300" s="58" t="s">
        <v>2347</v>
      </c>
      <c r="F2300" s="60">
        <v>259.51</v>
      </c>
      <c r="G2300" s="58" t="s">
        <v>568</v>
      </c>
      <c r="H2300" s="58" t="s">
        <v>3855</v>
      </c>
      <c r="I2300" s="61" t="s">
        <v>2907</v>
      </c>
      <c r="J2300" s="58" t="s">
        <v>356</v>
      </c>
      <c r="K2300" s="58" t="s">
        <v>356</v>
      </c>
      <c r="L2300" s="58" t="s">
        <v>357</v>
      </c>
      <c r="M2300" s="58" t="s">
        <v>354</v>
      </c>
      <c r="N2300" s="58" t="s">
        <v>355</v>
      </c>
      <c r="O2300" s="64" t="s">
        <v>2942</v>
      </c>
      <c r="P2300" s="64" t="s">
        <v>2902</v>
      </c>
      <c r="Q2300" s="45" t="s">
        <v>922</v>
      </c>
      <c r="R2300" s="32" t="s">
        <v>254</v>
      </c>
      <c r="S2300" s="45" t="s">
        <v>95</v>
      </c>
      <c r="T2300" s="42" t="str">
        <f>VLOOKUP(Tabla1[[#This Row],[AREA]],Hoja1!A:B,2,FALSE)</f>
        <v>07. Medio ambiente</v>
      </c>
      <c r="U2300" s="45" t="s">
        <v>149</v>
      </c>
      <c r="V2300" s="42" t="str">
        <f>VLOOKUP(Tabla1[[#This Row],[PROGRAMA]],Hoja1!A:B,2,FALSE)</f>
        <v>1711. Parques y jardines</v>
      </c>
      <c r="W2300" s="45" t="s">
        <v>236</v>
      </c>
      <c r="X2300" s="45" t="s">
        <v>3180</v>
      </c>
    </row>
    <row r="2301" spans="1:24" x14ac:dyDescent="0.25">
      <c r="A2301" s="57">
        <v>220250017700</v>
      </c>
      <c r="B2301" s="58" t="s">
        <v>526</v>
      </c>
      <c r="C2301" s="59">
        <v>45796</v>
      </c>
      <c r="D2301" s="57">
        <v>22025001132</v>
      </c>
      <c r="E2301" s="58" t="s">
        <v>1599</v>
      </c>
      <c r="F2301" s="60">
        <v>258.81</v>
      </c>
      <c r="G2301" s="58" t="s">
        <v>608</v>
      </c>
      <c r="H2301" s="58" t="s">
        <v>3856</v>
      </c>
      <c r="I2301" s="61" t="s">
        <v>2907</v>
      </c>
      <c r="J2301" s="58" t="s">
        <v>356</v>
      </c>
      <c r="K2301" s="58" t="s">
        <v>356</v>
      </c>
      <c r="L2301" s="58" t="s">
        <v>367</v>
      </c>
      <c r="M2301" s="58" t="s">
        <v>354</v>
      </c>
      <c r="N2301" s="58" t="s">
        <v>355</v>
      </c>
      <c r="O2301" s="64" t="s">
        <v>2942</v>
      </c>
      <c r="P2301" s="64" t="s">
        <v>2902</v>
      </c>
      <c r="Q2301" s="45" t="s">
        <v>922</v>
      </c>
      <c r="R2301" s="32" t="s">
        <v>254</v>
      </c>
      <c r="S2301" s="45" t="s">
        <v>291</v>
      </c>
      <c r="T2301" s="42" t="str">
        <f>VLOOKUP(Tabla1[[#This Row],[AREA]],Hoja1!A:B,2,FALSE)</f>
        <v>11. Salud pública y seguridad ciudadana</v>
      </c>
      <c r="U2301" s="45" t="s">
        <v>144</v>
      </c>
      <c r="V2301" s="42" t="str">
        <f>VLOOKUP(Tabla1[[#This Row],[PROGRAMA]],Hoja1!A:B,2,FALSE)</f>
        <v>1631. Limpieza viaria</v>
      </c>
      <c r="W2301" s="45" t="s">
        <v>238</v>
      </c>
      <c r="X2301" s="45" t="s">
        <v>3118</v>
      </c>
    </row>
    <row r="2302" spans="1:24" x14ac:dyDescent="0.25">
      <c r="A2302" s="57">
        <v>220250020565</v>
      </c>
      <c r="B2302" s="58" t="s">
        <v>526</v>
      </c>
      <c r="C2302" s="59">
        <v>45806</v>
      </c>
      <c r="D2302" s="57">
        <v>22025001043</v>
      </c>
      <c r="E2302" s="58" t="s">
        <v>1462</v>
      </c>
      <c r="F2302" s="60">
        <v>258.39999999999998</v>
      </c>
      <c r="G2302" s="58" t="s">
        <v>564</v>
      </c>
      <c r="H2302" s="58" t="s">
        <v>3857</v>
      </c>
      <c r="I2302" s="61" t="s">
        <v>2907</v>
      </c>
      <c r="J2302" s="58" t="s">
        <v>356</v>
      </c>
      <c r="K2302" s="58" t="s">
        <v>356</v>
      </c>
      <c r="L2302" s="58" t="s">
        <v>367</v>
      </c>
      <c r="M2302" s="58" t="s">
        <v>354</v>
      </c>
      <c r="N2302" s="58" t="s">
        <v>355</v>
      </c>
      <c r="O2302" s="64" t="s">
        <v>2942</v>
      </c>
      <c r="P2302" s="64" t="s">
        <v>2902</v>
      </c>
      <c r="Q2302" s="45" t="s">
        <v>922</v>
      </c>
      <c r="R2302" s="32" t="s">
        <v>254</v>
      </c>
      <c r="S2302" s="45" t="s">
        <v>98</v>
      </c>
      <c r="T2302" s="42" t="str">
        <f>VLOOKUP(Tabla1[[#This Row],[AREA]],Hoja1!A:B,2,FALSE)</f>
        <v>10. Personas mayores, familia y servicios sociales</v>
      </c>
      <c r="U2302" s="45" t="s">
        <v>153</v>
      </c>
      <c r="V2302" s="42" t="str">
        <f>VLOOKUP(Tabla1[[#This Row],[PROGRAMA]],Hoja1!A:B,2,FALSE)</f>
        <v>2311. Intervención social</v>
      </c>
      <c r="W2302" s="45" t="s">
        <v>236</v>
      </c>
      <c r="X2302" s="45" t="s">
        <v>3048</v>
      </c>
    </row>
    <row r="2303" spans="1:24" x14ac:dyDescent="0.25">
      <c r="A2303" s="57">
        <v>220250017686</v>
      </c>
      <c r="B2303" s="58" t="s">
        <v>526</v>
      </c>
      <c r="C2303" s="59">
        <v>45796</v>
      </c>
      <c r="D2303" s="57">
        <v>22025001126</v>
      </c>
      <c r="E2303" s="58" t="s">
        <v>1594</v>
      </c>
      <c r="F2303" s="60">
        <v>256.57</v>
      </c>
      <c r="G2303" s="58" t="s">
        <v>50</v>
      </c>
      <c r="H2303" s="58" t="s">
        <v>3858</v>
      </c>
      <c r="I2303" s="61" t="s">
        <v>2907</v>
      </c>
      <c r="J2303" s="58" t="s">
        <v>356</v>
      </c>
      <c r="K2303" s="58" t="s">
        <v>356</v>
      </c>
      <c r="L2303" s="58" t="s">
        <v>367</v>
      </c>
      <c r="M2303" s="58" t="s">
        <v>354</v>
      </c>
      <c r="N2303" s="58" t="s">
        <v>355</v>
      </c>
      <c r="O2303" s="64" t="s">
        <v>2942</v>
      </c>
      <c r="P2303" s="64" t="s">
        <v>2902</v>
      </c>
      <c r="Q2303" s="45" t="s">
        <v>922</v>
      </c>
      <c r="R2303" s="32" t="s">
        <v>254</v>
      </c>
      <c r="S2303" s="45" t="s">
        <v>291</v>
      </c>
      <c r="T2303" s="42" t="str">
        <f>VLOOKUP(Tabla1[[#This Row],[AREA]],Hoja1!A:B,2,FALSE)</f>
        <v>11. Salud pública y seguridad ciudadana</v>
      </c>
      <c r="U2303" s="45" t="s">
        <v>141</v>
      </c>
      <c r="V2303" s="42" t="str">
        <f>VLOOKUP(Tabla1[[#This Row],[PROGRAMA]],Hoja1!A:B,2,FALSE)</f>
        <v>1621. Recogida de residuos</v>
      </c>
      <c r="W2303" s="45" t="s">
        <v>238</v>
      </c>
      <c r="X2303" s="45" t="s">
        <v>3053</v>
      </c>
    </row>
    <row r="2304" spans="1:24" x14ac:dyDescent="0.25">
      <c r="A2304" s="57">
        <v>220250008648</v>
      </c>
      <c r="B2304" s="58" t="s">
        <v>349</v>
      </c>
      <c r="C2304" s="59">
        <v>45748</v>
      </c>
      <c r="D2304" s="57">
        <v>22025003107</v>
      </c>
      <c r="E2304" s="58" t="s">
        <v>1668</v>
      </c>
      <c r="F2304" s="60">
        <v>255.31</v>
      </c>
      <c r="G2304" s="58" t="s">
        <v>531</v>
      </c>
      <c r="H2304" s="58" t="s">
        <v>3859</v>
      </c>
      <c r="I2304" s="61" t="s">
        <v>2901</v>
      </c>
      <c r="J2304" s="58" t="s">
        <v>356</v>
      </c>
      <c r="K2304" s="58" t="s">
        <v>356</v>
      </c>
      <c r="L2304" s="58" t="s">
        <v>357</v>
      </c>
      <c r="M2304" s="58" t="s">
        <v>458</v>
      </c>
      <c r="N2304" s="58" t="s">
        <v>429</v>
      </c>
      <c r="O2304" s="64" t="s">
        <v>2990</v>
      </c>
      <c r="P2304" s="64" t="s">
        <v>2902</v>
      </c>
      <c r="Q2304" s="45" t="s">
        <v>922</v>
      </c>
      <c r="R2304" s="32" t="s">
        <v>254</v>
      </c>
      <c r="S2304" s="45" t="s">
        <v>291</v>
      </c>
      <c r="T2304" s="42" t="str">
        <f>VLOOKUP(Tabla1[[#This Row],[AREA]],Hoja1!A:B,2,FALSE)</f>
        <v>11. Salud pública y seguridad ciudadana</v>
      </c>
      <c r="U2304" s="45" t="s">
        <v>164</v>
      </c>
      <c r="V2304" s="42" t="str">
        <f>VLOOKUP(Tabla1[[#This Row],[PROGRAMA]],Hoja1!A:B,2,FALSE)</f>
        <v>3111. Protección de la salubridad pública</v>
      </c>
      <c r="W2304" s="45" t="s">
        <v>236</v>
      </c>
      <c r="X2304" s="45" t="s">
        <v>2945</v>
      </c>
    </row>
    <row r="2305" spans="1:24" x14ac:dyDescent="0.25">
      <c r="A2305" s="57">
        <v>220250013955</v>
      </c>
      <c r="B2305" s="58" t="s">
        <v>526</v>
      </c>
      <c r="C2305" s="59">
        <v>45772</v>
      </c>
      <c r="D2305" s="57">
        <v>22025001213</v>
      </c>
      <c r="E2305" s="58" t="s">
        <v>1495</v>
      </c>
      <c r="F2305" s="60">
        <v>255.18</v>
      </c>
      <c r="G2305" s="58" t="s">
        <v>573</v>
      </c>
      <c r="H2305" s="58" t="s">
        <v>3860</v>
      </c>
      <c r="I2305" s="61" t="s">
        <v>2907</v>
      </c>
      <c r="J2305" s="58" t="s">
        <v>356</v>
      </c>
      <c r="K2305" s="58" t="s">
        <v>356</v>
      </c>
      <c r="L2305" s="58" t="s">
        <v>367</v>
      </c>
      <c r="M2305" s="58" t="s">
        <v>354</v>
      </c>
      <c r="N2305" s="58" t="s">
        <v>355</v>
      </c>
      <c r="O2305" s="64" t="s">
        <v>2942</v>
      </c>
      <c r="P2305" s="64" t="s">
        <v>2902</v>
      </c>
      <c r="Q2305" s="45" t="s">
        <v>922</v>
      </c>
      <c r="R2305" s="32" t="s">
        <v>254</v>
      </c>
      <c r="S2305" s="45" t="s">
        <v>92</v>
      </c>
      <c r="T2305" s="42" t="str">
        <f>VLOOKUP(Tabla1[[#This Row],[AREA]],Hoja1!A:B,2,FALSE)</f>
        <v>03. Participación ciudadana y deportes</v>
      </c>
      <c r="U2305" s="45" t="s">
        <v>215</v>
      </c>
      <c r="V2305" s="42" t="str">
        <f>VLOOKUP(Tabla1[[#This Row],[PROGRAMA]],Hoja1!A:B,2,FALSE)</f>
        <v>9241. Participación ciudadana</v>
      </c>
      <c r="W2305" s="45" t="s">
        <v>236</v>
      </c>
      <c r="X2305" s="45" t="s">
        <v>2945</v>
      </c>
    </row>
    <row r="2306" spans="1:24" x14ac:dyDescent="0.25">
      <c r="A2306" s="57">
        <v>220250008666</v>
      </c>
      <c r="B2306" s="58" t="s">
        <v>349</v>
      </c>
      <c r="C2306" s="59">
        <v>45749</v>
      </c>
      <c r="D2306" s="57">
        <v>22025002653</v>
      </c>
      <c r="E2306" s="58" t="s">
        <v>3861</v>
      </c>
      <c r="F2306" s="60">
        <v>254.71</v>
      </c>
      <c r="G2306" s="58" t="s">
        <v>3862</v>
      </c>
      <c r="H2306" s="58" t="s">
        <v>3863</v>
      </c>
      <c r="I2306" s="61" t="s">
        <v>2901</v>
      </c>
      <c r="J2306" s="58" t="s">
        <v>508</v>
      </c>
      <c r="K2306" s="58" t="s">
        <v>508</v>
      </c>
      <c r="L2306" s="58" t="s">
        <v>357</v>
      </c>
      <c r="M2306" s="58" t="s">
        <v>458</v>
      </c>
      <c r="N2306" s="58" t="s">
        <v>429</v>
      </c>
      <c r="O2306" s="64" t="s">
        <v>2990</v>
      </c>
      <c r="P2306" s="64" t="s">
        <v>2902</v>
      </c>
      <c r="Q2306" s="45" t="s">
        <v>922</v>
      </c>
      <c r="R2306" s="32" t="s">
        <v>254</v>
      </c>
      <c r="S2306" s="45" t="s">
        <v>98</v>
      </c>
      <c r="T2306" s="42" t="str">
        <f>VLOOKUP(Tabla1[[#This Row],[AREA]],Hoja1!A:B,2,FALSE)</f>
        <v>10. Personas mayores, familia y servicios sociales</v>
      </c>
      <c r="U2306" s="45" t="s">
        <v>157</v>
      </c>
      <c r="V2306" s="42" t="str">
        <f>VLOOKUP(Tabla1[[#This Row],[PROGRAMA]],Hoja1!A:B,2,FALSE)</f>
        <v>2313. Dirección del área de personas mayores, familia y servicios sociales</v>
      </c>
      <c r="W2306" s="45" t="s">
        <v>238</v>
      </c>
      <c r="X2306" s="45" t="s">
        <v>3161</v>
      </c>
    </row>
    <row r="2307" spans="1:24" x14ac:dyDescent="0.25">
      <c r="A2307" s="57">
        <v>220250015756</v>
      </c>
      <c r="B2307" s="58" t="s">
        <v>349</v>
      </c>
      <c r="C2307" s="59">
        <v>45784</v>
      </c>
      <c r="D2307" s="57">
        <v>22025003640</v>
      </c>
      <c r="E2307" s="58" t="s">
        <v>1235</v>
      </c>
      <c r="F2307" s="60">
        <v>254.52</v>
      </c>
      <c r="G2307" s="58" t="s">
        <v>3864</v>
      </c>
      <c r="H2307" s="58" t="s">
        <v>3865</v>
      </c>
      <c r="I2307" s="61" t="s">
        <v>2901</v>
      </c>
      <c r="J2307" s="58" t="s">
        <v>352</v>
      </c>
      <c r="K2307" s="58" t="s">
        <v>352</v>
      </c>
      <c r="L2307" s="58" t="s">
        <v>367</v>
      </c>
      <c r="M2307" s="58" t="s">
        <v>458</v>
      </c>
      <c r="N2307" s="58" t="s">
        <v>429</v>
      </c>
      <c r="O2307" s="64" t="s">
        <v>2990</v>
      </c>
      <c r="P2307" s="64" t="s">
        <v>2902</v>
      </c>
      <c r="Q2307" s="45" t="s">
        <v>922</v>
      </c>
      <c r="R2307" s="32" t="s">
        <v>254</v>
      </c>
      <c r="S2307" s="45" t="s">
        <v>94</v>
      </c>
      <c r="T2307" s="42" t="str">
        <f>VLOOKUP(Tabla1[[#This Row],[AREA]],Hoja1!A:B,2,FALSE)</f>
        <v>06. Educación y cultura</v>
      </c>
      <c r="U2307" s="45" t="s">
        <v>176</v>
      </c>
      <c r="V2307" s="42" t="str">
        <f>VLOOKUP(Tabla1[[#This Row],[PROGRAMA]],Hoja1!A:B,2,FALSE)</f>
        <v>3321. Bibliotecas públicas</v>
      </c>
      <c r="W2307" s="45" t="s">
        <v>238</v>
      </c>
      <c r="X2307" s="45" t="s">
        <v>3120</v>
      </c>
    </row>
    <row r="2308" spans="1:24" x14ac:dyDescent="0.25">
      <c r="A2308" s="57">
        <v>220250020540</v>
      </c>
      <c r="B2308" s="58" t="s">
        <v>526</v>
      </c>
      <c r="C2308" s="59">
        <v>45806</v>
      </c>
      <c r="D2308" s="57">
        <v>22025001325</v>
      </c>
      <c r="E2308" s="58" t="s">
        <v>3329</v>
      </c>
      <c r="F2308" s="60">
        <v>250.78</v>
      </c>
      <c r="G2308" s="58" t="s">
        <v>39</v>
      </c>
      <c r="H2308" s="58" t="s">
        <v>3866</v>
      </c>
      <c r="I2308" s="61" t="s">
        <v>2907</v>
      </c>
      <c r="J2308" s="58" t="s">
        <v>356</v>
      </c>
      <c r="K2308" s="58" t="s">
        <v>356</v>
      </c>
      <c r="L2308" s="58" t="s">
        <v>367</v>
      </c>
      <c r="M2308" s="58" t="s">
        <v>354</v>
      </c>
      <c r="N2308" s="58" t="s">
        <v>355</v>
      </c>
      <c r="O2308" s="64" t="s">
        <v>2942</v>
      </c>
      <c r="P2308" s="64" t="s">
        <v>2902</v>
      </c>
      <c r="Q2308" s="45" t="s">
        <v>922</v>
      </c>
      <c r="R2308" s="32" t="s">
        <v>254</v>
      </c>
      <c r="S2308" s="45" t="s">
        <v>98</v>
      </c>
      <c r="T2308" s="42" t="str">
        <f>VLOOKUP(Tabla1[[#This Row],[AREA]],Hoja1!A:B,2,FALSE)</f>
        <v>10. Personas mayores, familia y servicios sociales</v>
      </c>
      <c r="U2308" s="45" t="s">
        <v>162</v>
      </c>
      <c r="V2308" s="42" t="str">
        <f>VLOOKUP(Tabla1[[#This Row],[PROGRAMA]],Hoja1!A:B,2,FALSE)</f>
        <v>2412. Formación para el empleo</v>
      </c>
      <c r="W2308" s="45" t="s">
        <v>238</v>
      </c>
      <c r="X2308" s="45" t="s">
        <v>3118</v>
      </c>
    </row>
    <row r="2309" spans="1:24" x14ac:dyDescent="0.25">
      <c r="A2309" s="57">
        <v>220250015835</v>
      </c>
      <c r="B2309" s="58" t="s">
        <v>349</v>
      </c>
      <c r="C2309" s="59">
        <v>45785</v>
      </c>
      <c r="D2309" s="57">
        <v>22025001529</v>
      </c>
      <c r="E2309" s="58" t="s">
        <v>1471</v>
      </c>
      <c r="F2309" s="60">
        <v>249.45</v>
      </c>
      <c r="G2309" s="58" t="s">
        <v>18</v>
      </c>
      <c r="H2309" s="58" t="s">
        <v>3867</v>
      </c>
      <c r="I2309" s="61" t="s">
        <v>2901</v>
      </c>
      <c r="J2309" s="58" t="s">
        <v>356</v>
      </c>
      <c r="K2309" s="58" t="s">
        <v>356</v>
      </c>
      <c r="L2309" s="58" t="s">
        <v>357</v>
      </c>
      <c r="M2309" s="58" t="s">
        <v>354</v>
      </c>
      <c r="N2309" s="58" t="s">
        <v>355</v>
      </c>
      <c r="O2309" s="64" t="s">
        <v>2942</v>
      </c>
      <c r="P2309" s="64" t="s">
        <v>2902</v>
      </c>
      <c r="Q2309" s="45" t="s">
        <v>922</v>
      </c>
      <c r="R2309" s="32" t="s">
        <v>254</v>
      </c>
      <c r="S2309" s="45" t="s">
        <v>95</v>
      </c>
      <c r="T2309" s="42" t="str">
        <f>VLOOKUP(Tabla1[[#This Row],[AREA]],Hoja1!A:B,2,FALSE)</f>
        <v>07. Medio ambiente</v>
      </c>
      <c r="U2309" s="45" t="s">
        <v>151</v>
      </c>
      <c r="V2309" s="42" t="str">
        <f>VLOOKUP(Tabla1[[#This Row],[PROGRAMA]],Hoja1!A:B,2,FALSE)</f>
        <v>1721. Protección del medio ambiente</v>
      </c>
      <c r="W2309" s="45" t="s">
        <v>236</v>
      </c>
      <c r="X2309" s="45" t="s">
        <v>2945</v>
      </c>
    </row>
    <row r="2310" spans="1:24" x14ac:dyDescent="0.25">
      <c r="A2310" s="57">
        <v>220250011374</v>
      </c>
      <c r="B2310" s="58" t="s">
        <v>526</v>
      </c>
      <c r="C2310" s="59">
        <v>45758</v>
      </c>
      <c r="D2310" s="57">
        <v>22025001129</v>
      </c>
      <c r="E2310" s="58" t="s">
        <v>1973</v>
      </c>
      <c r="F2310" s="60">
        <v>245.38</v>
      </c>
      <c r="G2310" s="58" t="s">
        <v>3578</v>
      </c>
      <c r="H2310" s="58" t="s">
        <v>3868</v>
      </c>
      <c r="I2310" s="61" t="s">
        <v>2907</v>
      </c>
      <c r="J2310" s="58" t="s">
        <v>3580</v>
      </c>
      <c r="K2310" s="58" t="s">
        <v>3580</v>
      </c>
      <c r="L2310" s="58" t="s">
        <v>367</v>
      </c>
      <c r="M2310" s="58" t="s">
        <v>354</v>
      </c>
      <c r="N2310" s="58" t="s">
        <v>355</v>
      </c>
      <c r="O2310" s="64" t="s">
        <v>2942</v>
      </c>
      <c r="P2310" s="64" t="s">
        <v>2902</v>
      </c>
      <c r="Q2310" s="45" t="s">
        <v>922</v>
      </c>
      <c r="R2310" s="32" t="s">
        <v>254</v>
      </c>
      <c r="S2310" s="45" t="s">
        <v>291</v>
      </c>
      <c r="T2310" s="42" t="str">
        <f>VLOOKUP(Tabla1[[#This Row],[AREA]],Hoja1!A:B,2,FALSE)</f>
        <v>11. Salud pública y seguridad ciudadana</v>
      </c>
      <c r="U2310" s="45" t="s">
        <v>144</v>
      </c>
      <c r="V2310" s="42" t="str">
        <f>VLOOKUP(Tabla1[[#This Row],[PROGRAMA]],Hoja1!A:B,2,FALSE)</f>
        <v>1631. Limpieza viaria</v>
      </c>
      <c r="W2310" s="45" t="s">
        <v>236</v>
      </c>
      <c r="X2310" s="45" t="s">
        <v>3180</v>
      </c>
    </row>
    <row r="2311" spans="1:24" x14ac:dyDescent="0.25">
      <c r="A2311" s="57">
        <v>220250010395</v>
      </c>
      <c r="B2311" s="58" t="s">
        <v>349</v>
      </c>
      <c r="C2311" s="59">
        <v>45755</v>
      </c>
      <c r="D2311" s="57">
        <v>22025003599</v>
      </c>
      <c r="E2311" s="58" t="s">
        <v>1870</v>
      </c>
      <c r="F2311" s="60">
        <v>242</v>
      </c>
      <c r="G2311" s="58" t="s">
        <v>15</v>
      </c>
      <c r="H2311" s="58" t="s">
        <v>3869</v>
      </c>
      <c r="I2311" s="61" t="s">
        <v>2901</v>
      </c>
      <c r="J2311" s="58" t="s">
        <v>427</v>
      </c>
      <c r="K2311" s="58" t="s">
        <v>427</v>
      </c>
      <c r="L2311" s="58" t="s">
        <v>367</v>
      </c>
      <c r="M2311" s="58" t="s">
        <v>458</v>
      </c>
      <c r="N2311" s="58" t="s">
        <v>429</v>
      </c>
      <c r="O2311" s="64" t="s">
        <v>2990</v>
      </c>
      <c r="P2311" s="64" t="s">
        <v>2902</v>
      </c>
      <c r="Q2311" s="45" t="s">
        <v>922</v>
      </c>
      <c r="R2311" s="32" t="s">
        <v>254</v>
      </c>
      <c r="S2311" s="45" t="s">
        <v>94</v>
      </c>
      <c r="T2311" s="42" t="str">
        <f>VLOOKUP(Tabla1[[#This Row],[AREA]],Hoja1!A:B,2,FALSE)</f>
        <v>06. Educación y cultura</v>
      </c>
      <c r="U2311" s="45" t="s">
        <v>176</v>
      </c>
      <c r="V2311" s="42" t="str">
        <f>VLOOKUP(Tabla1[[#This Row],[PROGRAMA]],Hoja1!A:B,2,FALSE)</f>
        <v>3321. Bibliotecas públicas</v>
      </c>
      <c r="W2311" s="45" t="s">
        <v>238</v>
      </c>
      <c r="X2311" s="45" t="s">
        <v>3516</v>
      </c>
    </row>
    <row r="2312" spans="1:24" x14ac:dyDescent="0.25">
      <c r="A2312" s="57">
        <v>220250012028</v>
      </c>
      <c r="B2312" s="58" t="s">
        <v>349</v>
      </c>
      <c r="C2312" s="59">
        <v>45762</v>
      </c>
      <c r="D2312" s="57">
        <v>22025003462</v>
      </c>
      <c r="E2312" s="58" t="s">
        <v>1455</v>
      </c>
      <c r="F2312" s="60">
        <v>242</v>
      </c>
      <c r="G2312" s="58" t="s">
        <v>1158</v>
      </c>
      <c r="H2312" s="58" t="s">
        <v>3870</v>
      </c>
      <c r="I2312" s="61" t="s">
        <v>2901</v>
      </c>
      <c r="J2312" s="58" t="s">
        <v>356</v>
      </c>
      <c r="K2312" s="58" t="s">
        <v>356</v>
      </c>
      <c r="L2312" s="58" t="s">
        <v>357</v>
      </c>
      <c r="M2312" s="58" t="s">
        <v>458</v>
      </c>
      <c r="N2312" s="58" t="s">
        <v>429</v>
      </c>
      <c r="O2312" s="64" t="s">
        <v>2990</v>
      </c>
      <c r="P2312" s="64" t="s">
        <v>2902</v>
      </c>
      <c r="Q2312" s="45" t="s">
        <v>922</v>
      </c>
      <c r="R2312" s="32" t="s">
        <v>254</v>
      </c>
      <c r="S2312" s="45" t="s">
        <v>95</v>
      </c>
      <c r="T2312" s="42" t="str">
        <f>VLOOKUP(Tabla1[[#This Row],[AREA]],Hoja1!A:B,2,FALSE)</f>
        <v>07. Medio ambiente</v>
      </c>
      <c r="U2312" s="45" t="s">
        <v>151</v>
      </c>
      <c r="V2312" s="42" t="str">
        <f>VLOOKUP(Tabla1[[#This Row],[PROGRAMA]],Hoja1!A:B,2,FALSE)</f>
        <v>1721. Protección del medio ambiente</v>
      </c>
      <c r="W2312" s="45" t="s">
        <v>238</v>
      </c>
      <c r="X2312" s="45" t="s">
        <v>2926</v>
      </c>
    </row>
    <row r="2313" spans="1:24" x14ac:dyDescent="0.25">
      <c r="A2313" s="57">
        <v>220250010203</v>
      </c>
      <c r="B2313" s="58" t="s">
        <v>526</v>
      </c>
      <c r="C2313" s="59">
        <v>45755</v>
      </c>
      <c r="D2313" s="57">
        <v>22025001274</v>
      </c>
      <c r="E2313" s="58" t="s">
        <v>1612</v>
      </c>
      <c r="F2313" s="60">
        <v>241.27</v>
      </c>
      <c r="G2313" s="58" t="s">
        <v>73</v>
      </c>
      <c r="H2313" s="58" t="s">
        <v>3871</v>
      </c>
      <c r="I2313" s="61" t="s">
        <v>2907</v>
      </c>
      <c r="J2313" s="58" t="s">
        <v>356</v>
      </c>
      <c r="K2313" s="58" t="s">
        <v>356</v>
      </c>
      <c r="L2313" s="58" t="s">
        <v>357</v>
      </c>
      <c r="M2313" s="58" t="s">
        <v>354</v>
      </c>
      <c r="N2313" s="58" t="s">
        <v>355</v>
      </c>
      <c r="O2313" s="64" t="s">
        <v>2942</v>
      </c>
      <c r="P2313" s="64" t="s">
        <v>2902</v>
      </c>
      <c r="Q2313" s="45" t="s">
        <v>922</v>
      </c>
      <c r="R2313" s="32" t="s">
        <v>254</v>
      </c>
      <c r="S2313" s="45" t="s">
        <v>95</v>
      </c>
      <c r="T2313" s="42" t="str">
        <f>VLOOKUP(Tabla1[[#This Row],[AREA]],Hoja1!A:B,2,FALSE)</f>
        <v>07. Medio ambiente</v>
      </c>
      <c r="U2313" s="45" t="s">
        <v>149</v>
      </c>
      <c r="V2313" s="42" t="str">
        <f>VLOOKUP(Tabla1[[#This Row],[PROGRAMA]],Hoja1!A:B,2,FALSE)</f>
        <v>1711. Parques y jardines</v>
      </c>
      <c r="W2313" s="45" t="s">
        <v>236</v>
      </c>
      <c r="X2313" s="45" t="s">
        <v>2945</v>
      </c>
    </row>
    <row r="2314" spans="1:24" x14ac:dyDescent="0.25">
      <c r="A2314" s="57">
        <v>220250010252</v>
      </c>
      <c r="B2314" s="58" t="s">
        <v>526</v>
      </c>
      <c r="C2314" s="59">
        <v>45755</v>
      </c>
      <c r="D2314" s="57">
        <v>22025001129</v>
      </c>
      <c r="E2314" s="58" t="s">
        <v>1973</v>
      </c>
      <c r="F2314" s="60">
        <v>239.62</v>
      </c>
      <c r="G2314" s="58" t="s">
        <v>688</v>
      </c>
      <c r="H2314" s="58" t="s">
        <v>3872</v>
      </c>
      <c r="I2314" s="61" t="s">
        <v>2907</v>
      </c>
      <c r="J2314" s="58" t="s">
        <v>352</v>
      </c>
      <c r="K2314" s="58" t="s">
        <v>352</v>
      </c>
      <c r="L2314" s="58" t="s">
        <v>367</v>
      </c>
      <c r="M2314" s="58" t="s">
        <v>354</v>
      </c>
      <c r="N2314" s="58" t="s">
        <v>355</v>
      </c>
      <c r="O2314" s="64" t="s">
        <v>2942</v>
      </c>
      <c r="P2314" s="64" t="s">
        <v>2902</v>
      </c>
      <c r="Q2314" s="45" t="s">
        <v>922</v>
      </c>
      <c r="R2314" s="32" t="s">
        <v>254</v>
      </c>
      <c r="S2314" s="45" t="s">
        <v>291</v>
      </c>
      <c r="T2314" s="42" t="str">
        <f>VLOOKUP(Tabla1[[#This Row],[AREA]],Hoja1!A:B,2,FALSE)</f>
        <v>11. Salud pública y seguridad ciudadana</v>
      </c>
      <c r="U2314" s="45" t="s">
        <v>144</v>
      </c>
      <c r="V2314" s="42" t="str">
        <f>VLOOKUP(Tabla1[[#This Row],[PROGRAMA]],Hoja1!A:B,2,FALSE)</f>
        <v>1631. Limpieza viaria</v>
      </c>
      <c r="W2314" s="45" t="s">
        <v>236</v>
      </c>
      <c r="X2314" s="45" t="s">
        <v>3180</v>
      </c>
    </row>
    <row r="2315" spans="1:24" x14ac:dyDescent="0.25">
      <c r="A2315" s="57">
        <v>220250009755</v>
      </c>
      <c r="B2315" s="58" t="s">
        <v>349</v>
      </c>
      <c r="C2315" s="59">
        <v>45751</v>
      </c>
      <c r="D2315" s="57">
        <v>22025003327</v>
      </c>
      <c r="E2315" s="58" t="s">
        <v>2242</v>
      </c>
      <c r="F2315" s="60">
        <v>239.34</v>
      </c>
      <c r="G2315" s="58" t="s">
        <v>3873</v>
      </c>
      <c r="H2315" s="58" t="s">
        <v>3874</v>
      </c>
      <c r="I2315" s="61" t="s">
        <v>2901</v>
      </c>
      <c r="J2315" s="58" t="s">
        <v>356</v>
      </c>
      <c r="K2315" s="58" t="s">
        <v>356</v>
      </c>
      <c r="L2315" s="58" t="s">
        <v>357</v>
      </c>
      <c r="M2315" s="58" t="s">
        <v>458</v>
      </c>
      <c r="N2315" s="58" t="s">
        <v>429</v>
      </c>
      <c r="O2315" s="64" t="s">
        <v>2990</v>
      </c>
      <c r="P2315" s="64" t="s">
        <v>2902</v>
      </c>
      <c r="Q2315" s="45" t="s">
        <v>922</v>
      </c>
      <c r="R2315" s="32" t="s">
        <v>254</v>
      </c>
      <c r="S2315" s="45" t="s">
        <v>291</v>
      </c>
      <c r="T2315" s="42" t="str">
        <f>VLOOKUP(Tabla1[[#This Row],[AREA]],Hoja1!A:B,2,FALSE)</f>
        <v>11. Salud pública y seguridad ciudadana</v>
      </c>
      <c r="U2315" s="45" t="s">
        <v>129</v>
      </c>
      <c r="V2315" s="42" t="str">
        <f>VLOOKUP(Tabla1[[#This Row],[PROGRAMA]],Hoja1!A:B,2,FALSE)</f>
        <v>1321. Policía municipal</v>
      </c>
      <c r="W2315" s="45" t="s">
        <v>238</v>
      </c>
      <c r="X2315" s="45" t="s">
        <v>3875</v>
      </c>
    </row>
    <row r="2316" spans="1:24" x14ac:dyDescent="0.25">
      <c r="A2316" s="57">
        <v>220250017666</v>
      </c>
      <c r="B2316" s="58" t="s">
        <v>526</v>
      </c>
      <c r="C2316" s="59">
        <v>45796</v>
      </c>
      <c r="D2316" s="57">
        <v>22025001122</v>
      </c>
      <c r="E2316" s="58" t="s">
        <v>1237</v>
      </c>
      <c r="F2316" s="60">
        <v>234</v>
      </c>
      <c r="G2316" s="58" t="s">
        <v>586</v>
      </c>
      <c r="H2316" s="58" t="s">
        <v>3876</v>
      </c>
      <c r="I2316" s="61" t="s">
        <v>2907</v>
      </c>
      <c r="J2316" s="58" t="s">
        <v>587</v>
      </c>
      <c r="K2316" s="58" t="s">
        <v>356</v>
      </c>
      <c r="L2316" s="58" t="s">
        <v>357</v>
      </c>
      <c r="M2316" s="58" t="s">
        <v>354</v>
      </c>
      <c r="N2316" s="58" t="s">
        <v>355</v>
      </c>
      <c r="O2316" s="64" t="s">
        <v>2942</v>
      </c>
      <c r="P2316" s="64" t="s">
        <v>2902</v>
      </c>
      <c r="Q2316" s="45" t="s">
        <v>922</v>
      </c>
      <c r="R2316" s="32" t="s">
        <v>254</v>
      </c>
      <c r="S2316" s="45" t="s">
        <v>291</v>
      </c>
      <c r="T2316" s="42" t="str">
        <f>VLOOKUP(Tabla1[[#This Row],[AREA]],Hoja1!A:B,2,FALSE)</f>
        <v>11. Salud pública y seguridad ciudadana</v>
      </c>
      <c r="U2316" s="45" t="s">
        <v>141</v>
      </c>
      <c r="V2316" s="42" t="str">
        <f>VLOOKUP(Tabla1[[#This Row],[PROGRAMA]],Hoja1!A:B,2,FALSE)</f>
        <v>1621. Recogida de residuos</v>
      </c>
      <c r="W2316" s="45" t="s">
        <v>236</v>
      </c>
      <c r="X2316" s="45" t="s">
        <v>3180</v>
      </c>
    </row>
    <row r="2317" spans="1:24" x14ac:dyDescent="0.25">
      <c r="A2317" s="57">
        <v>220250013897</v>
      </c>
      <c r="B2317" s="58" t="s">
        <v>526</v>
      </c>
      <c r="C2317" s="59">
        <v>45772</v>
      </c>
      <c r="D2317" s="57">
        <v>22025002819</v>
      </c>
      <c r="E2317" s="58" t="s">
        <v>1481</v>
      </c>
      <c r="F2317" s="60">
        <v>233.09</v>
      </c>
      <c r="G2317" s="58" t="s">
        <v>39</v>
      </c>
      <c r="H2317" s="58" t="s">
        <v>3877</v>
      </c>
      <c r="I2317" s="61" t="s">
        <v>2907</v>
      </c>
      <c r="J2317" s="58" t="s">
        <v>356</v>
      </c>
      <c r="K2317" s="58" t="s">
        <v>356</v>
      </c>
      <c r="L2317" s="58" t="s">
        <v>367</v>
      </c>
      <c r="M2317" s="58" t="s">
        <v>354</v>
      </c>
      <c r="N2317" s="58" t="s">
        <v>355</v>
      </c>
      <c r="O2317" s="64" t="s">
        <v>2942</v>
      </c>
      <c r="P2317" s="64" t="s">
        <v>2902</v>
      </c>
      <c r="Q2317" s="45" t="s">
        <v>922</v>
      </c>
      <c r="R2317" s="32" t="s">
        <v>254</v>
      </c>
      <c r="S2317" s="45" t="s">
        <v>96</v>
      </c>
      <c r="T2317" s="42" t="str">
        <f>VLOOKUP(Tabla1[[#This Row],[AREA]],Hoja1!A:B,2,FALSE)</f>
        <v>08. Tráfico y movilidad</v>
      </c>
      <c r="U2317" s="45" t="s">
        <v>140</v>
      </c>
      <c r="V2317" s="42" t="str">
        <f>VLOOKUP(Tabla1[[#This Row],[PROGRAMA]],Hoja1!A:B,2,FALSE)</f>
        <v>1532. Pavimentación vias públicas y otros servicios urbanísticos</v>
      </c>
      <c r="W2317" s="45" t="s">
        <v>236</v>
      </c>
      <c r="X2317" s="45" t="s">
        <v>3215</v>
      </c>
    </row>
    <row r="2318" spans="1:24" x14ac:dyDescent="0.25">
      <c r="A2318" s="57">
        <v>220250017375</v>
      </c>
      <c r="B2318" s="58" t="s">
        <v>526</v>
      </c>
      <c r="C2318" s="59">
        <v>45793</v>
      </c>
      <c r="D2318" s="57">
        <v>22025001079</v>
      </c>
      <c r="E2318" s="58" t="s">
        <v>1303</v>
      </c>
      <c r="F2318" s="60">
        <v>232.68</v>
      </c>
      <c r="G2318" s="58" t="s">
        <v>633</v>
      </c>
      <c r="H2318" s="58" t="s">
        <v>3878</v>
      </c>
      <c r="I2318" s="61" t="s">
        <v>2907</v>
      </c>
      <c r="J2318" s="58" t="s">
        <v>356</v>
      </c>
      <c r="K2318" s="58" t="s">
        <v>356</v>
      </c>
      <c r="L2318" s="58" t="s">
        <v>367</v>
      </c>
      <c r="M2318" s="58" t="s">
        <v>354</v>
      </c>
      <c r="N2318" s="58" t="s">
        <v>355</v>
      </c>
      <c r="O2318" s="64" t="s">
        <v>2942</v>
      </c>
      <c r="P2318" s="64" t="s">
        <v>2902</v>
      </c>
      <c r="Q2318" s="45" t="s">
        <v>922</v>
      </c>
      <c r="R2318" s="32" t="s">
        <v>254</v>
      </c>
      <c r="S2318" s="45" t="s">
        <v>94</v>
      </c>
      <c r="T2318" s="42" t="str">
        <f>VLOOKUP(Tabla1[[#This Row],[AREA]],Hoja1!A:B,2,FALSE)</f>
        <v>06. Educación y cultura</v>
      </c>
      <c r="U2318" s="45" t="s">
        <v>170</v>
      </c>
      <c r="V2318" s="42" t="str">
        <f>VLOOKUP(Tabla1[[#This Row],[PROGRAMA]],Hoja1!A:B,2,FALSE)</f>
        <v>3232. Conservación y mantenimiento centros educación infantil y primaria</v>
      </c>
      <c r="W2318" s="45" t="s">
        <v>236</v>
      </c>
      <c r="X2318" s="45" t="s">
        <v>3048</v>
      </c>
    </row>
    <row r="2319" spans="1:24" x14ac:dyDescent="0.25">
      <c r="A2319" s="57">
        <v>220250011242</v>
      </c>
      <c r="B2319" s="58" t="s">
        <v>526</v>
      </c>
      <c r="C2319" s="59">
        <v>45758</v>
      </c>
      <c r="D2319" s="57">
        <v>22025001349</v>
      </c>
      <c r="E2319" s="58" t="s">
        <v>1971</v>
      </c>
      <c r="F2319" s="60">
        <v>231.76</v>
      </c>
      <c r="G2319" s="58" t="s">
        <v>554</v>
      </c>
      <c r="H2319" s="58" t="s">
        <v>3879</v>
      </c>
      <c r="I2319" s="61" t="s">
        <v>2907</v>
      </c>
      <c r="J2319" s="58" t="s">
        <v>356</v>
      </c>
      <c r="K2319" s="58" t="s">
        <v>356</v>
      </c>
      <c r="L2319" s="58" t="s">
        <v>367</v>
      </c>
      <c r="M2319" s="58" t="s">
        <v>354</v>
      </c>
      <c r="N2319" s="58" t="s">
        <v>355</v>
      </c>
      <c r="O2319" s="64" t="s">
        <v>2942</v>
      </c>
      <c r="P2319" s="64" t="s">
        <v>2902</v>
      </c>
      <c r="Q2319" s="45" t="s">
        <v>922</v>
      </c>
      <c r="R2319" s="32" t="s">
        <v>254</v>
      </c>
      <c r="S2319" s="45" t="s">
        <v>91</v>
      </c>
      <c r="T2319" s="42" t="str">
        <f>VLOOKUP(Tabla1[[#This Row],[AREA]],Hoja1!A:B,2,FALSE)</f>
        <v>02. Urbanismo y vivienda</v>
      </c>
      <c r="U2319" s="45" t="s">
        <v>220</v>
      </c>
      <c r="V2319" s="42" t="str">
        <f>VLOOKUP(Tabla1[[#This Row],[PROGRAMA]],Hoja1!A:B,2,FALSE)</f>
        <v>9332. Mantenimiento de edificios e instalaciones municipales</v>
      </c>
      <c r="W2319" s="45" t="s">
        <v>236</v>
      </c>
      <c r="X2319" s="45" t="s">
        <v>3180</v>
      </c>
    </row>
    <row r="2320" spans="1:24" x14ac:dyDescent="0.25">
      <c r="A2320" s="57">
        <v>220250020463</v>
      </c>
      <c r="B2320" s="58" t="s">
        <v>526</v>
      </c>
      <c r="C2320" s="59">
        <v>45806</v>
      </c>
      <c r="D2320" s="57">
        <v>22025001079</v>
      </c>
      <c r="E2320" s="58" t="s">
        <v>1303</v>
      </c>
      <c r="F2320" s="60">
        <v>231.19</v>
      </c>
      <c r="G2320" s="58" t="s">
        <v>39</v>
      </c>
      <c r="H2320" s="58" t="s">
        <v>3880</v>
      </c>
      <c r="I2320" s="61" t="s">
        <v>2907</v>
      </c>
      <c r="J2320" s="58" t="s">
        <v>356</v>
      </c>
      <c r="K2320" s="58" t="s">
        <v>356</v>
      </c>
      <c r="L2320" s="58" t="s">
        <v>367</v>
      </c>
      <c r="M2320" s="58" t="s">
        <v>354</v>
      </c>
      <c r="N2320" s="58" t="s">
        <v>355</v>
      </c>
      <c r="O2320" s="64" t="s">
        <v>2942</v>
      </c>
      <c r="P2320" s="64" t="s">
        <v>2902</v>
      </c>
      <c r="Q2320" s="45" t="s">
        <v>922</v>
      </c>
      <c r="R2320" s="32" t="s">
        <v>254</v>
      </c>
      <c r="S2320" s="45" t="s">
        <v>94</v>
      </c>
      <c r="T2320" s="42" t="str">
        <f>VLOOKUP(Tabla1[[#This Row],[AREA]],Hoja1!A:B,2,FALSE)</f>
        <v>06. Educación y cultura</v>
      </c>
      <c r="U2320" s="45" t="s">
        <v>170</v>
      </c>
      <c r="V2320" s="42" t="str">
        <f>VLOOKUP(Tabla1[[#This Row],[PROGRAMA]],Hoja1!A:B,2,FALSE)</f>
        <v>3232. Conservación y mantenimiento centros educación infantil y primaria</v>
      </c>
      <c r="W2320" s="45" t="s">
        <v>236</v>
      </c>
      <c r="X2320" s="45" t="s">
        <v>3048</v>
      </c>
    </row>
    <row r="2321" spans="1:24" x14ac:dyDescent="0.25">
      <c r="A2321" s="57">
        <v>220250020392</v>
      </c>
      <c r="B2321" s="58" t="s">
        <v>526</v>
      </c>
      <c r="C2321" s="59">
        <v>45806</v>
      </c>
      <c r="D2321" s="57">
        <v>22025001427</v>
      </c>
      <c r="E2321" s="58" t="s">
        <v>1682</v>
      </c>
      <c r="F2321" s="60">
        <v>230.05</v>
      </c>
      <c r="G2321" s="58" t="s">
        <v>612</v>
      </c>
      <c r="H2321" s="58" t="s">
        <v>3881</v>
      </c>
      <c r="I2321" s="61" t="s">
        <v>2907</v>
      </c>
      <c r="J2321" s="58" t="s">
        <v>356</v>
      </c>
      <c r="K2321" s="58" t="s">
        <v>356</v>
      </c>
      <c r="L2321" s="58" t="s">
        <v>367</v>
      </c>
      <c r="M2321" s="58" t="s">
        <v>354</v>
      </c>
      <c r="N2321" s="58" t="s">
        <v>355</v>
      </c>
      <c r="O2321" s="64" t="s">
        <v>2942</v>
      </c>
      <c r="P2321" s="64" t="s">
        <v>2902</v>
      </c>
      <c r="Q2321" s="45" t="s">
        <v>922</v>
      </c>
      <c r="R2321" s="32" t="s">
        <v>254</v>
      </c>
      <c r="S2321" s="45" t="s">
        <v>97</v>
      </c>
      <c r="T2321" s="42" t="str">
        <f>VLOOKUP(Tabla1[[#This Row],[AREA]],Hoja1!A:B,2,FALSE)</f>
        <v>09. Turismo, eventos y marca ciudad</v>
      </c>
      <c r="U2321" s="45" t="s">
        <v>199</v>
      </c>
      <c r="V2321" s="42" t="str">
        <f>VLOOKUP(Tabla1[[#This Row],[PROGRAMA]],Hoja1!A:B,2,FALSE)</f>
        <v>4321. Turismo</v>
      </c>
      <c r="W2321" s="45" t="s">
        <v>236</v>
      </c>
      <c r="X2321" s="45" t="s">
        <v>2945</v>
      </c>
    </row>
    <row r="2322" spans="1:24" x14ac:dyDescent="0.25">
      <c r="A2322" s="57">
        <v>220250010106</v>
      </c>
      <c r="B2322" s="58" t="s">
        <v>526</v>
      </c>
      <c r="C2322" s="59">
        <v>45755</v>
      </c>
      <c r="D2322" s="57">
        <v>22025000766</v>
      </c>
      <c r="E2322" s="58" t="s">
        <v>2580</v>
      </c>
      <c r="F2322" s="60">
        <v>229.46</v>
      </c>
      <c r="G2322" s="58" t="s">
        <v>589</v>
      </c>
      <c r="H2322" s="58" t="s">
        <v>3882</v>
      </c>
      <c r="I2322" s="61" t="s">
        <v>2907</v>
      </c>
      <c r="J2322" s="58" t="s">
        <v>356</v>
      </c>
      <c r="K2322" s="58" t="s">
        <v>356</v>
      </c>
      <c r="L2322" s="58" t="s">
        <v>357</v>
      </c>
      <c r="M2322" s="58" t="s">
        <v>354</v>
      </c>
      <c r="N2322" s="58" t="s">
        <v>355</v>
      </c>
      <c r="O2322" s="64" t="s">
        <v>2942</v>
      </c>
      <c r="P2322" s="64" t="s">
        <v>2902</v>
      </c>
      <c r="Q2322" s="45" t="s">
        <v>922</v>
      </c>
      <c r="R2322" s="32" t="s">
        <v>254</v>
      </c>
      <c r="S2322" s="45" t="s">
        <v>291</v>
      </c>
      <c r="T2322" s="42" t="str">
        <f>VLOOKUP(Tabla1[[#This Row],[AREA]],Hoja1!A:B,2,FALSE)</f>
        <v>11. Salud pública y seguridad ciudadana</v>
      </c>
      <c r="U2322" s="45" t="s">
        <v>135</v>
      </c>
      <c r="V2322" s="42" t="str">
        <f>VLOOKUP(Tabla1[[#This Row],[PROGRAMA]],Hoja1!A:B,2,FALSE)</f>
        <v>1361. Prevención y extinción de incencios</v>
      </c>
      <c r="W2322" s="45" t="s">
        <v>236</v>
      </c>
      <c r="X2322" s="45" t="s">
        <v>3180</v>
      </c>
    </row>
    <row r="2323" spans="1:24" x14ac:dyDescent="0.25">
      <c r="A2323" s="57">
        <v>220250020499</v>
      </c>
      <c r="B2323" s="58" t="s">
        <v>526</v>
      </c>
      <c r="C2323" s="59">
        <v>45806</v>
      </c>
      <c r="D2323" s="57">
        <v>22025000738</v>
      </c>
      <c r="E2323" s="58" t="s">
        <v>2474</v>
      </c>
      <c r="F2323" s="60">
        <v>227.81</v>
      </c>
      <c r="G2323" s="58" t="s">
        <v>74</v>
      </c>
      <c r="H2323" s="58" t="s">
        <v>3883</v>
      </c>
      <c r="I2323" s="61" t="s">
        <v>2907</v>
      </c>
      <c r="J2323" s="58" t="s">
        <v>356</v>
      </c>
      <c r="K2323" s="58" t="s">
        <v>356</v>
      </c>
      <c r="L2323" s="58" t="s">
        <v>367</v>
      </c>
      <c r="M2323" s="58" t="s">
        <v>354</v>
      </c>
      <c r="N2323" s="58" t="s">
        <v>355</v>
      </c>
      <c r="O2323" s="64" t="s">
        <v>2942</v>
      </c>
      <c r="P2323" s="64" t="s">
        <v>2902</v>
      </c>
      <c r="Q2323" s="45" t="s">
        <v>922</v>
      </c>
      <c r="R2323" s="32" t="s">
        <v>254</v>
      </c>
      <c r="S2323" s="45" t="s">
        <v>98</v>
      </c>
      <c r="T2323" s="42" t="str">
        <f>VLOOKUP(Tabla1[[#This Row],[AREA]],Hoja1!A:B,2,FALSE)</f>
        <v>10. Personas mayores, familia y servicios sociales</v>
      </c>
      <c r="U2323" s="45" t="s">
        <v>155</v>
      </c>
      <c r="V2323" s="42" t="str">
        <f>VLOOKUP(Tabla1[[#This Row],[PROGRAMA]],Hoja1!A:B,2,FALSE)</f>
        <v>2312. Iniciativas sociales</v>
      </c>
      <c r="W2323" s="45" t="s">
        <v>238</v>
      </c>
      <c r="X2323" s="45" t="s">
        <v>3118</v>
      </c>
    </row>
    <row r="2324" spans="1:24" x14ac:dyDescent="0.25">
      <c r="A2324" s="57">
        <v>220250011396</v>
      </c>
      <c r="B2324" s="58" t="s">
        <v>526</v>
      </c>
      <c r="C2324" s="59">
        <v>45758</v>
      </c>
      <c r="D2324" s="57">
        <v>22025001129</v>
      </c>
      <c r="E2324" s="58" t="s">
        <v>1973</v>
      </c>
      <c r="F2324" s="60">
        <v>226.29</v>
      </c>
      <c r="G2324" s="58" t="s">
        <v>46</v>
      </c>
      <c r="H2324" s="58" t="s">
        <v>3884</v>
      </c>
      <c r="I2324" s="61" t="s">
        <v>2907</v>
      </c>
      <c r="J2324" s="58" t="s">
        <v>356</v>
      </c>
      <c r="K2324" s="58" t="s">
        <v>356</v>
      </c>
      <c r="L2324" s="58" t="s">
        <v>367</v>
      </c>
      <c r="M2324" s="58" t="s">
        <v>354</v>
      </c>
      <c r="N2324" s="58" t="s">
        <v>355</v>
      </c>
      <c r="O2324" s="64" t="s">
        <v>2942</v>
      </c>
      <c r="P2324" s="64" t="s">
        <v>2902</v>
      </c>
      <c r="Q2324" s="45" t="s">
        <v>922</v>
      </c>
      <c r="R2324" s="32" t="s">
        <v>254</v>
      </c>
      <c r="S2324" s="45" t="s">
        <v>291</v>
      </c>
      <c r="T2324" s="42" t="str">
        <f>VLOOKUP(Tabla1[[#This Row],[AREA]],Hoja1!A:B,2,FALSE)</f>
        <v>11. Salud pública y seguridad ciudadana</v>
      </c>
      <c r="U2324" s="45" t="s">
        <v>144</v>
      </c>
      <c r="V2324" s="42" t="str">
        <f>VLOOKUP(Tabla1[[#This Row],[PROGRAMA]],Hoja1!A:B,2,FALSE)</f>
        <v>1631. Limpieza viaria</v>
      </c>
      <c r="W2324" s="45" t="s">
        <v>236</v>
      </c>
      <c r="X2324" s="45" t="s">
        <v>3180</v>
      </c>
    </row>
    <row r="2325" spans="1:24" x14ac:dyDescent="0.25">
      <c r="A2325" s="57">
        <v>220250019395</v>
      </c>
      <c r="B2325" s="58" t="s">
        <v>349</v>
      </c>
      <c r="C2325" s="59">
        <v>45803</v>
      </c>
      <c r="D2325" s="57">
        <v>22025003197</v>
      </c>
      <c r="E2325" s="58" t="s">
        <v>1206</v>
      </c>
      <c r="F2325" s="60">
        <v>226.27</v>
      </c>
      <c r="G2325" s="58" t="s">
        <v>463</v>
      </c>
      <c r="H2325" s="58" t="s">
        <v>3885</v>
      </c>
      <c r="I2325" s="61" t="s">
        <v>2901</v>
      </c>
      <c r="J2325" s="58" t="s">
        <v>356</v>
      </c>
      <c r="K2325" s="58" t="s">
        <v>356</v>
      </c>
      <c r="L2325" s="58" t="s">
        <v>357</v>
      </c>
      <c r="M2325" s="58" t="s">
        <v>458</v>
      </c>
      <c r="N2325" s="58" t="s">
        <v>429</v>
      </c>
      <c r="O2325" s="64" t="s">
        <v>2990</v>
      </c>
      <c r="P2325" s="64" t="s">
        <v>2902</v>
      </c>
      <c r="Q2325" s="45" t="s">
        <v>922</v>
      </c>
      <c r="R2325" s="32" t="s">
        <v>254</v>
      </c>
      <c r="S2325" s="45" t="s">
        <v>98</v>
      </c>
      <c r="T2325" s="42" t="str">
        <f>VLOOKUP(Tabla1[[#This Row],[AREA]],Hoja1!A:B,2,FALSE)</f>
        <v>10. Personas mayores, familia y servicios sociales</v>
      </c>
      <c r="U2325" s="45" t="s">
        <v>155</v>
      </c>
      <c r="V2325" s="42" t="str">
        <f>VLOOKUP(Tabla1[[#This Row],[PROGRAMA]],Hoja1!A:B,2,FALSE)</f>
        <v>2312. Iniciativas sociales</v>
      </c>
      <c r="W2325" s="45" t="s">
        <v>238</v>
      </c>
      <c r="X2325" s="45" t="s">
        <v>3697</v>
      </c>
    </row>
    <row r="2326" spans="1:24" x14ac:dyDescent="0.25">
      <c r="A2326" s="57">
        <v>220250011214</v>
      </c>
      <c r="B2326" s="58" t="s">
        <v>526</v>
      </c>
      <c r="C2326" s="59">
        <v>45758</v>
      </c>
      <c r="D2326" s="57">
        <v>22025001270</v>
      </c>
      <c r="E2326" s="58" t="s">
        <v>2310</v>
      </c>
      <c r="F2326" s="60">
        <v>226.17</v>
      </c>
      <c r="G2326" s="58" t="s">
        <v>573</v>
      </c>
      <c r="H2326" s="58" t="s">
        <v>3886</v>
      </c>
      <c r="I2326" s="61" t="s">
        <v>2907</v>
      </c>
      <c r="J2326" s="58" t="s">
        <v>356</v>
      </c>
      <c r="K2326" s="58" t="s">
        <v>356</v>
      </c>
      <c r="L2326" s="58" t="s">
        <v>367</v>
      </c>
      <c r="M2326" s="58" t="s">
        <v>354</v>
      </c>
      <c r="N2326" s="58" t="s">
        <v>355</v>
      </c>
      <c r="O2326" s="64" t="s">
        <v>2942</v>
      </c>
      <c r="P2326" s="64" t="s">
        <v>2902</v>
      </c>
      <c r="Q2326" s="45" t="s">
        <v>922</v>
      </c>
      <c r="R2326" s="32" t="s">
        <v>254</v>
      </c>
      <c r="S2326" s="45" t="s">
        <v>95</v>
      </c>
      <c r="T2326" s="42" t="str">
        <f>VLOOKUP(Tabla1[[#This Row],[AREA]],Hoja1!A:B,2,FALSE)</f>
        <v>07. Medio ambiente</v>
      </c>
      <c r="U2326" s="45" t="s">
        <v>149</v>
      </c>
      <c r="V2326" s="42" t="str">
        <f>VLOOKUP(Tabla1[[#This Row],[PROGRAMA]],Hoja1!A:B,2,FALSE)</f>
        <v>1711. Parques y jardines</v>
      </c>
      <c r="W2326" s="45" t="s">
        <v>238</v>
      </c>
      <c r="X2326" s="45" t="s">
        <v>3118</v>
      </c>
    </row>
    <row r="2327" spans="1:24" x14ac:dyDescent="0.25">
      <c r="A2327" s="57">
        <v>220250014163</v>
      </c>
      <c r="B2327" s="58" t="s">
        <v>526</v>
      </c>
      <c r="C2327" s="59">
        <v>45772</v>
      </c>
      <c r="D2327" s="57">
        <v>22025001135</v>
      </c>
      <c r="E2327" s="58" t="s">
        <v>2608</v>
      </c>
      <c r="F2327" s="60">
        <v>224.04</v>
      </c>
      <c r="G2327" s="58" t="s">
        <v>612</v>
      </c>
      <c r="H2327" s="58" t="s">
        <v>3887</v>
      </c>
      <c r="I2327" s="61" t="s">
        <v>2907</v>
      </c>
      <c r="J2327" s="58" t="s">
        <v>356</v>
      </c>
      <c r="K2327" s="58" t="s">
        <v>356</v>
      </c>
      <c r="L2327" s="58" t="s">
        <v>367</v>
      </c>
      <c r="M2327" s="58" t="s">
        <v>354</v>
      </c>
      <c r="N2327" s="58" t="s">
        <v>355</v>
      </c>
      <c r="O2327" s="64" t="s">
        <v>2942</v>
      </c>
      <c r="P2327" s="64" t="s">
        <v>2902</v>
      </c>
      <c r="Q2327" s="45" t="s">
        <v>922</v>
      </c>
      <c r="R2327" s="32" t="s">
        <v>254</v>
      </c>
      <c r="S2327" s="45" t="s">
        <v>89</v>
      </c>
      <c r="T2327" s="42" t="str">
        <f>VLOOKUP(Tabla1[[#This Row],[AREA]],Hoja1!A:B,2,FALSE)</f>
        <v>01. Alcaldía</v>
      </c>
      <c r="U2327" s="45" t="s">
        <v>294</v>
      </c>
      <c r="V2327" s="42" t="str">
        <f>VLOOKUP(Tabla1[[#This Row],[PROGRAMA]],Hoja1!A:B,2,FALSE)</f>
        <v>4331. Desarrollo empresarial</v>
      </c>
      <c r="W2327" s="45" t="s">
        <v>236</v>
      </c>
      <c r="X2327" s="45" t="s">
        <v>3048</v>
      </c>
    </row>
    <row r="2328" spans="1:24" x14ac:dyDescent="0.25">
      <c r="A2328" s="57">
        <v>220250010147</v>
      </c>
      <c r="B2328" s="58" t="s">
        <v>526</v>
      </c>
      <c r="C2328" s="59">
        <v>45755</v>
      </c>
      <c r="D2328" s="57">
        <v>22025001079</v>
      </c>
      <c r="E2328" s="58" t="s">
        <v>1303</v>
      </c>
      <c r="F2328" s="60">
        <v>223.08</v>
      </c>
      <c r="G2328" s="58" t="s">
        <v>573</v>
      </c>
      <c r="H2328" s="58" t="s">
        <v>3888</v>
      </c>
      <c r="I2328" s="61" t="s">
        <v>2907</v>
      </c>
      <c r="J2328" s="58" t="s">
        <v>356</v>
      </c>
      <c r="K2328" s="58" t="s">
        <v>356</v>
      </c>
      <c r="L2328" s="58" t="s">
        <v>367</v>
      </c>
      <c r="M2328" s="58" t="s">
        <v>354</v>
      </c>
      <c r="N2328" s="58" t="s">
        <v>355</v>
      </c>
      <c r="O2328" s="64" t="s">
        <v>2942</v>
      </c>
      <c r="P2328" s="64" t="s">
        <v>2902</v>
      </c>
      <c r="Q2328" s="45" t="s">
        <v>922</v>
      </c>
      <c r="R2328" s="32" t="s">
        <v>254</v>
      </c>
      <c r="S2328" s="45" t="s">
        <v>94</v>
      </c>
      <c r="T2328" s="42" t="str">
        <f>VLOOKUP(Tabla1[[#This Row],[AREA]],Hoja1!A:B,2,FALSE)</f>
        <v>06. Educación y cultura</v>
      </c>
      <c r="U2328" s="45" t="s">
        <v>170</v>
      </c>
      <c r="V2328" s="42" t="str">
        <f>VLOOKUP(Tabla1[[#This Row],[PROGRAMA]],Hoja1!A:B,2,FALSE)</f>
        <v>3232. Conservación y mantenimiento centros educación infantil y primaria</v>
      </c>
      <c r="W2328" s="45" t="s">
        <v>236</v>
      </c>
      <c r="X2328" s="45" t="s">
        <v>3048</v>
      </c>
    </row>
    <row r="2329" spans="1:24" x14ac:dyDescent="0.25">
      <c r="A2329" s="57">
        <v>220250015760</v>
      </c>
      <c r="B2329" s="58" t="s">
        <v>349</v>
      </c>
      <c r="C2329" s="59">
        <v>45784</v>
      </c>
      <c r="D2329" s="57">
        <v>22025003857</v>
      </c>
      <c r="E2329" s="58" t="s">
        <v>1727</v>
      </c>
      <c r="F2329" s="60">
        <v>222.98</v>
      </c>
      <c r="G2329" s="58" t="s">
        <v>3889</v>
      </c>
      <c r="H2329" s="58" t="s">
        <v>3890</v>
      </c>
      <c r="I2329" s="61" t="s">
        <v>2901</v>
      </c>
      <c r="J2329" s="58" t="s">
        <v>616</v>
      </c>
      <c r="K2329" s="58" t="s">
        <v>356</v>
      </c>
      <c r="L2329" s="58" t="s">
        <v>367</v>
      </c>
      <c r="M2329" s="58" t="s">
        <v>458</v>
      </c>
      <c r="N2329" s="58" t="s">
        <v>429</v>
      </c>
      <c r="O2329" s="64" t="s">
        <v>2990</v>
      </c>
      <c r="P2329" s="64" t="s">
        <v>2902</v>
      </c>
      <c r="Q2329" s="45" t="s">
        <v>922</v>
      </c>
      <c r="R2329" s="32" t="s">
        <v>254</v>
      </c>
      <c r="S2329" s="45" t="s">
        <v>94</v>
      </c>
      <c r="T2329" s="42" t="str">
        <f>VLOOKUP(Tabla1[[#This Row],[AREA]],Hoja1!A:B,2,FALSE)</f>
        <v>06. Educación y cultura</v>
      </c>
      <c r="U2329" s="45" t="s">
        <v>176</v>
      </c>
      <c r="V2329" s="42" t="str">
        <f>VLOOKUP(Tabla1[[#This Row],[PROGRAMA]],Hoja1!A:B,2,FALSE)</f>
        <v>3321. Bibliotecas públicas</v>
      </c>
      <c r="W2329" s="45" t="s">
        <v>236</v>
      </c>
      <c r="X2329" s="45" t="s">
        <v>3048</v>
      </c>
    </row>
    <row r="2330" spans="1:24" x14ac:dyDescent="0.25">
      <c r="A2330" s="57">
        <v>220250014188</v>
      </c>
      <c r="B2330" s="58" t="s">
        <v>526</v>
      </c>
      <c r="C2330" s="59">
        <v>45772</v>
      </c>
      <c r="D2330" s="57">
        <v>22025001276</v>
      </c>
      <c r="E2330" s="58" t="s">
        <v>2347</v>
      </c>
      <c r="F2330" s="60">
        <v>222.16</v>
      </c>
      <c r="G2330" s="58" t="s">
        <v>568</v>
      </c>
      <c r="H2330" s="58" t="s">
        <v>3891</v>
      </c>
      <c r="I2330" s="61" t="s">
        <v>2907</v>
      </c>
      <c r="J2330" s="58" t="s">
        <v>356</v>
      </c>
      <c r="K2330" s="58" t="s">
        <v>356</v>
      </c>
      <c r="L2330" s="58" t="s">
        <v>357</v>
      </c>
      <c r="M2330" s="58" t="s">
        <v>354</v>
      </c>
      <c r="N2330" s="58" t="s">
        <v>355</v>
      </c>
      <c r="O2330" s="64" t="s">
        <v>2942</v>
      </c>
      <c r="P2330" s="64" t="s">
        <v>2902</v>
      </c>
      <c r="Q2330" s="45" t="s">
        <v>922</v>
      </c>
      <c r="R2330" s="32" t="s">
        <v>254</v>
      </c>
      <c r="S2330" s="45" t="s">
        <v>95</v>
      </c>
      <c r="T2330" s="42" t="str">
        <f>VLOOKUP(Tabla1[[#This Row],[AREA]],Hoja1!A:B,2,FALSE)</f>
        <v>07. Medio ambiente</v>
      </c>
      <c r="U2330" s="45" t="s">
        <v>149</v>
      </c>
      <c r="V2330" s="42" t="str">
        <f>VLOOKUP(Tabla1[[#This Row],[PROGRAMA]],Hoja1!A:B,2,FALSE)</f>
        <v>1711. Parques y jardines</v>
      </c>
      <c r="W2330" s="45" t="s">
        <v>236</v>
      </c>
      <c r="X2330" s="45" t="s">
        <v>3180</v>
      </c>
    </row>
    <row r="2331" spans="1:24" x14ac:dyDescent="0.25">
      <c r="A2331" s="57">
        <v>220250010227</v>
      </c>
      <c r="B2331" s="58" t="s">
        <v>526</v>
      </c>
      <c r="C2331" s="59">
        <v>45755</v>
      </c>
      <c r="D2331" s="57">
        <v>22025001124</v>
      </c>
      <c r="E2331" s="58" t="s">
        <v>1237</v>
      </c>
      <c r="F2331" s="60">
        <v>221.01</v>
      </c>
      <c r="G2331" s="58" t="s">
        <v>45</v>
      </c>
      <c r="H2331" s="58" t="s">
        <v>3892</v>
      </c>
      <c r="I2331" s="61" t="s">
        <v>2907</v>
      </c>
      <c r="J2331" s="58" t="s">
        <v>627</v>
      </c>
      <c r="K2331" s="58" t="s">
        <v>628</v>
      </c>
      <c r="L2331" s="58" t="s">
        <v>367</v>
      </c>
      <c r="M2331" s="58" t="s">
        <v>354</v>
      </c>
      <c r="N2331" s="58" t="s">
        <v>355</v>
      </c>
      <c r="O2331" s="64" t="s">
        <v>2942</v>
      </c>
      <c r="P2331" s="64" t="s">
        <v>2902</v>
      </c>
      <c r="Q2331" s="45" t="s">
        <v>922</v>
      </c>
      <c r="R2331" s="32" t="s">
        <v>254</v>
      </c>
      <c r="S2331" s="45" t="s">
        <v>291</v>
      </c>
      <c r="T2331" s="42" t="str">
        <f>VLOOKUP(Tabla1[[#This Row],[AREA]],Hoja1!A:B,2,FALSE)</f>
        <v>11. Salud pública y seguridad ciudadana</v>
      </c>
      <c r="U2331" s="45" t="s">
        <v>141</v>
      </c>
      <c r="V2331" s="42" t="str">
        <f>VLOOKUP(Tabla1[[#This Row],[PROGRAMA]],Hoja1!A:B,2,FALSE)</f>
        <v>1621. Recogida de residuos</v>
      </c>
      <c r="W2331" s="45" t="s">
        <v>236</v>
      </c>
      <c r="X2331" s="45" t="s">
        <v>3180</v>
      </c>
    </row>
    <row r="2332" spans="1:24" x14ac:dyDescent="0.25">
      <c r="A2332" s="57">
        <v>220250010159</v>
      </c>
      <c r="B2332" s="58" t="s">
        <v>526</v>
      </c>
      <c r="C2332" s="59">
        <v>45755</v>
      </c>
      <c r="D2332" s="57">
        <v>22025000769</v>
      </c>
      <c r="E2332" s="58" t="s">
        <v>1623</v>
      </c>
      <c r="F2332" s="60">
        <v>220.61</v>
      </c>
      <c r="G2332" s="58" t="s">
        <v>506</v>
      </c>
      <c r="H2332" s="58" t="s">
        <v>3893</v>
      </c>
      <c r="I2332" s="61" t="s">
        <v>2907</v>
      </c>
      <c r="J2332" s="58" t="s">
        <v>356</v>
      </c>
      <c r="K2332" s="58" t="s">
        <v>356</v>
      </c>
      <c r="L2332" s="58" t="s">
        <v>367</v>
      </c>
      <c r="M2332" s="58" t="s">
        <v>354</v>
      </c>
      <c r="N2332" s="58" t="s">
        <v>355</v>
      </c>
      <c r="O2332" s="64" t="s">
        <v>2942</v>
      </c>
      <c r="P2332" s="64" t="s">
        <v>2902</v>
      </c>
      <c r="Q2332" s="45" t="s">
        <v>922</v>
      </c>
      <c r="R2332" s="32" t="s">
        <v>254</v>
      </c>
      <c r="S2332" s="45" t="s">
        <v>291</v>
      </c>
      <c r="T2332" s="42" t="str">
        <f>VLOOKUP(Tabla1[[#This Row],[AREA]],Hoja1!A:B,2,FALSE)</f>
        <v>11. Salud pública y seguridad ciudadana</v>
      </c>
      <c r="U2332" s="45" t="s">
        <v>135</v>
      </c>
      <c r="V2332" s="42" t="str">
        <f>VLOOKUP(Tabla1[[#This Row],[PROGRAMA]],Hoja1!A:B,2,FALSE)</f>
        <v>1361. Prevención y extinción de incencios</v>
      </c>
      <c r="W2332" s="45" t="s">
        <v>238</v>
      </c>
      <c r="X2332" s="45" t="s">
        <v>3118</v>
      </c>
    </row>
    <row r="2333" spans="1:24" x14ac:dyDescent="0.25">
      <c r="A2333" s="57">
        <v>220250011272</v>
      </c>
      <c r="B2333" s="58" t="s">
        <v>526</v>
      </c>
      <c r="C2333" s="59">
        <v>45758</v>
      </c>
      <c r="D2333" s="57">
        <v>22025001128</v>
      </c>
      <c r="E2333" s="58" t="s">
        <v>1498</v>
      </c>
      <c r="F2333" s="60">
        <v>220.03</v>
      </c>
      <c r="G2333" s="58" t="s">
        <v>38</v>
      </c>
      <c r="H2333" s="58" t="s">
        <v>3894</v>
      </c>
      <c r="I2333" s="61" t="s">
        <v>2907</v>
      </c>
      <c r="J2333" s="58" t="s">
        <v>356</v>
      </c>
      <c r="K2333" s="58" t="s">
        <v>356</v>
      </c>
      <c r="L2333" s="58" t="s">
        <v>367</v>
      </c>
      <c r="M2333" s="58" t="s">
        <v>354</v>
      </c>
      <c r="N2333" s="58" t="s">
        <v>355</v>
      </c>
      <c r="O2333" s="64" t="s">
        <v>2942</v>
      </c>
      <c r="P2333" s="64" t="s">
        <v>2902</v>
      </c>
      <c r="Q2333" s="45" t="s">
        <v>922</v>
      </c>
      <c r="R2333" s="32" t="s">
        <v>254</v>
      </c>
      <c r="S2333" s="45" t="s">
        <v>291</v>
      </c>
      <c r="T2333" s="42" t="str">
        <f>VLOOKUP(Tabla1[[#This Row],[AREA]],Hoja1!A:B,2,FALSE)</f>
        <v>11. Salud pública y seguridad ciudadana</v>
      </c>
      <c r="U2333" s="45" t="s">
        <v>141</v>
      </c>
      <c r="V2333" s="42" t="str">
        <f>VLOOKUP(Tabla1[[#This Row],[PROGRAMA]],Hoja1!A:B,2,FALSE)</f>
        <v>1621. Recogida de residuos</v>
      </c>
      <c r="W2333" s="45" t="s">
        <v>238</v>
      </c>
      <c r="X2333" s="45" t="s">
        <v>3118</v>
      </c>
    </row>
    <row r="2334" spans="1:24" x14ac:dyDescent="0.25">
      <c r="A2334" s="57">
        <v>220250020554</v>
      </c>
      <c r="B2334" s="58" t="s">
        <v>526</v>
      </c>
      <c r="C2334" s="59">
        <v>45806</v>
      </c>
      <c r="D2334" s="57">
        <v>22025001325</v>
      </c>
      <c r="E2334" s="58" t="s">
        <v>3329</v>
      </c>
      <c r="F2334" s="60">
        <v>218.32</v>
      </c>
      <c r="G2334" s="58" t="s">
        <v>38</v>
      </c>
      <c r="H2334" s="58" t="s">
        <v>3895</v>
      </c>
      <c r="I2334" s="61" t="s">
        <v>2907</v>
      </c>
      <c r="J2334" s="58" t="s">
        <v>356</v>
      </c>
      <c r="K2334" s="58" t="s">
        <v>356</v>
      </c>
      <c r="L2334" s="58" t="s">
        <v>367</v>
      </c>
      <c r="M2334" s="58" t="s">
        <v>354</v>
      </c>
      <c r="N2334" s="58" t="s">
        <v>355</v>
      </c>
      <c r="O2334" s="64" t="s">
        <v>2942</v>
      </c>
      <c r="P2334" s="64" t="s">
        <v>2902</v>
      </c>
      <c r="Q2334" s="45" t="s">
        <v>922</v>
      </c>
      <c r="R2334" s="32" t="s">
        <v>254</v>
      </c>
      <c r="S2334" s="45" t="s">
        <v>98</v>
      </c>
      <c r="T2334" s="42" t="str">
        <f>VLOOKUP(Tabla1[[#This Row],[AREA]],Hoja1!A:B,2,FALSE)</f>
        <v>10. Personas mayores, familia y servicios sociales</v>
      </c>
      <c r="U2334" s="45" t="s">
        <v>162</v>
      </c>
      <c r="V2334" s="42" t="str">
        <f>VLOOKUP(Tabla1[[#This Row],[PROGRAMA]],Hoja1!A:B,2,FALSE)</f>
        <v>2412. Formación para el empleo</v>
      </c>
      <c r="W2334" s="45" t="s">
        <v>238</v>
      </c>
      <c r="X2334" s="45" t="s">
        <v>3118</v>
      </c>
    </row>
    <row r="2335" spans="1:24" x14ac:dyDescent="0.25">
      <c r="A2335" s="57">
        <v>220250015837</v>
      </c>
      <c r="B2335" s="58" t="s">
        <v>349</v>
      </c>
      <c r="C2335" s="59">
        <v>45785</v>
      </c>
      <c r="D2335" s="57">
        <v>22025002427</v>
      </c>
      <c r="E2335" s="58" t="s">
        <v>1902</v>
      </c>
      <c r="F2335" s="60">
        <v>214.82</v>
      </c>
      <c r="G2335" s="58" t="s">
        <v>51</v>
      </c>
      <c r="H2335" s="58" t="s">
        <v>3833</v>
      </c>
      <c r="I2335" s="61" t="s">
        <v>2901</v>
      </c>
      <c r="J2335" s="58" t="s">
        <v>356</v>
      </c>
      <c r="K2335" s="58" t="s">
        <v>356</v>
      </c>
      <c r="L2335" s="58" t="s">
        <v>357</v>
      </c>
      <c r="M2335" s="58" t="s">
        <v>458</v>
      </c>
      <c r="N2335" s="58" t="s">
        <v>429</v>
      </c>
      <c r="O2335" s="64" t="s">
        <v>2990</v>
      </c>
      <c r="P2335" s="64" t="s">
        <v>2902</v>
      </c>
      <c r="Q2335" s="45" t="s">
        <v>922</v>
      </c>
      <c r="R2335" s="32" t="s">
        <v>254</v>
      </c>
      <c r="S2335" s="45" t="s">
        <v>98</v>
      </c>
      <c r="T2335" s="42" t="str">
        <f>VLOOKUP(Tabla1[[#This Row],[AREA]],Hoja1!A:B,2,FALSE)</f>
        <v>10. Personas mayores, familia y servicios sociales</v>
      </c>
      <c r="U2335" s="45" t="s">
        <v>155</v>
      </c>
      <c r="V2335" s="42" t="str">
        <f>VLOOKUP(Tabla1[[#This Row],[PROGRAMA]],Hoja1!A:B,2,FALSE)</f>
        <v>2312. Iniciativas sociales</v>
      </c>
      <c r="W2335" s="45" t="s">
        <v>238</v>
      </c>
      <c r="X2335" s="45" t="s">
        <v>3161</v>
      </c>
    </row>
    <row r="2336" spans="1:24" x14ac:dyDescent="0.25">
      <c r="A2336" s="57">
        <v>220250018077</v>
      </c>
      <c r="B2336" s="58" t="s">
        <v>349</v>
      </c>
      <c r="C2336" s="59">
        <v>45798</v>
      </c>
      <c r="D2336" s="57">
        <v>22025003740</v>
      </c>
      <c r="E2336" s="58" t="s">
        <v>1756</v>
      </c>
      <c r="F2336" s="60">
        <v>214.5</v>
      </c>
      <c r="G2336" s="58" t="s">
        <v>418</v>
      </c>
      <c r="H2336" s="58" t="s">
        <v>3896</v>
      </c>
      <c r="I2336" s="61" t="s">
        <v>2901</v>
      </c>
      <c r="J2336" s="58" t="s">
        <v>356</v>
      </c>
      <c r="K2336" s="58" t="s">
        <v>356</v>
      </c>
      <c r="L2336" s="58" t="s">
        <v>357</v>
      </c>
      <c r="M2336" s="58" t="s">
        <v>458</v>
      </c>
      <c r="N2336" s="58" t="s">
        <v>429</v>
      </c>
      <c r="O2336" s="64" t="s">
        <v>2990</v>
      </c>
      <c r="P2336" s="64" t="s">
        <v>2902</v>
      </c>
      <c r="Q2336" s="45" t="s">
        <v>922</v>
      </c>
      <c r="R2336" s="32" t="s">
        <v>254</v>
      </c>
      <c r="S2336" s="45" t="s">
        <v>98</v>
      </c>
      <c r="T2336" s="42" t="str">
        <f>VLOOKUP(Tabla1[[#This Row],[AREA]],Hoja1!A:B,2,FALSE)</f>
        <v>10. Personas mayores, familia y servicios sociales</v>
      </c>
      <c r="U2336" s="45" t="s">
        <v>155</v>
      </c>
      <c r="V2336" s="42" t="str">
        <f>VLOOKUP(Tabla1[[#This Row],[PROGRAMA]],Hoja1!A:B,2,FALSE)</f>
        <v>2312. Iniciativas sociales</v>
      </c>
      <c r="W2336" s="45" t="s">
        <v>238</v>
      </c>
      <c r="X2336" s="45" t="s">
        <v>3611</v>
      </c>
    </row>
    <row r="2337" spans="1:24" x14ac:dyDescent="0.25">
      <c r="A2337" s="57">
        <v>220250011416</v>
      </c>
      <c r="B2337" s="58" t="s">
        <v>526</v>
      </c>
      <c r="C2337" s="59">
        <v>45758</v>
      </c>
      <c r="D2337" s="57">
        <v>22025001347</v>
      </c>
      <c r="E2337" s="58" t="s">
        <v>1493</v>
      </c>
      <c r="F2337" s="60">
        <v>214.19</v>
      </c>
      <c r="G2337" s="58" t="s">
        <v>74</v>
      </c>
      <c r="H2337" s="58" t="s">
        <v>3897</v>
      </c>
      <c r="I2337" s="61" t="s">
        <v>2907</v>
      </c>
      <c r="J2337" s="58" t="s">
        <v>356</v>
      </c>
      <c r="K2337" s="58" t="s">
        <v>356</v>
      </c>
      <c r="L2337" s="58" t="s">
        <v>367</v>
      </c>
      <c r="M2337" s="58" t="s">
        <v>354</v>
      </c>
      <c r="N2337" s="58" t="s">
        <v>355</v>
      </c>
      <c r="O2337" s="64" t="s">
        <v>2942</v>
      </c>
      <c r="P2337" s="64" t="s">
        <v>2902</v>
      </c>
      <c r="Q2337" s="45" t="s">
        <v>922</v>
      </c>
      <c r="R2337" s="32" t="s">
        <v>254</v>
      </c>
      <c r="S2337" s="45" t="s">
        <v>91</v>
      </c>
      <c r="T2337" s="42" t="str">
        <f>VLOOKUP(Tabla1[[#This Row],[AREA]],Hoja1!A:B,2,FALSE)</f>
        <v>02. Urbanismo y vivienda</v>
      </c>
      <c r="U2337" s="45" t="s">
        <v>220</v>
      </c>
      <c r="V2337" s="42" t="str">
        <f>VLOOKUP(Tabla1[[#This Row],[PROGRAMA]],Hoja1!A:B,2,FALSE)</f>
        <v>9332. Mantenimiento de edificios e instalaciones municipales</v>
      </c>
      <c r="W2337" s="45" t="s">
        <v>236</v>
      </c>
      <c r="X2337" s="45" t="s">
        <v>3048</v>
      </c>
    </row>
    <row r="2338" spans="1:24" x14ac:dyDescent="0.25">
      <c r="A2338" s="57">
        <v>220250011264</v>
      </c>
      <c r="B2338" s="58" t="s">
        <v>526</v>
      </c>
      <c r="C2338" s="59">
        <v>45758</v>
      </c>
      <c r="D2338" s="57">
        <v>22025001122</v>
      </c>
      <c r="E2338" s="58" t="s">
        <v>1237</v>
      </c>
      <c r="F2338" s="60">
        <v>213.71</v>
      </c>
      <c r="G2338" s="58" t="s">
        <v>586</v>
      </c>
      <c r="H2338" s="58" t="s">
        <v>3898</v>
      </c>
      <c r="I2338" s="61" t="s">
        <v>2907</v>
      </c>
      <c r="J2338" s="58" t="s">
        <v>587</v>
      </c>
      <c r="K2338" s="58" t="s">
        <v>356</v>
      </c>
      <c r="L2338" s="58" t="s">
        <v>357</v>
      </c>
      <c r="M2338" s="58" t="s">
        <v>354</v>
      </c>
      <c r="N2338" s="58" t="s">
        <v>355</v>
      </c>
      <c r="O2338" s="64" t="s">
        <v>2942</v>
      </c>
      <c r="P2338" s="64" t="s">
        <v>2902</v>
      </c>
      <c r="Q2338" s="45" t="s">
        <v>922</v>
      </c>
      <c r="R2338" s="32" t="s">
        <v>254</v>
      </c>
      <c r="S2338" s="45" t="s">
        <v>291</v>
      </c>
      <c r="T2338" s="42" t="str">
        <f>VLOOKUP(Tabla1[[#This Row],[AREA]],Hoja1!A:B,2,FALSE)</f>
        <v>11. Salud pública y seguridad ciudadana</v>
      </c>
      <c r="U2338" s="45" t="s">
        <v>141</v>
      </c>
      <c r="V2338" s="42" t="str">
        <f>VLOOKUP(Tabla1[[#This Row],[PROGRAMA]],Hoja1!A:B,2,FALSE)</f>
        <v>1621. Recogida de residuos</v>
      </c>
      <c r="W2338" s="45" t="s">
        <v>236</v>
      </c>
      <c r="X2338" s="45" t="s">
        <v>3180</v>
      </c>
    </row>
    <row r="2339" spans="1:24" x14ac:dyDescent="0.25">
      <c r="A2339" s="57">
        <v>220250018240</v>
      </c>
      <c r="B2339" s="58" t="s">
        <v>349</v>
      </c>
      <c r="C2339" s="59">
        <v>45798</v>
      </c>
      <c r="D2339" s="57">
        <v>22025003966</v>
      </c>
      <c r="E2339" s="58" t="s">
        <v>3538</v>
      </c>
      <c r="F2339" s="60">
        <v>210</v>
      </c>
      <c r="G2339" s="58" t="s">
        <v>83</v>
      </c>
      <c r="H2339" s="58" t="s">
        <v>3539</v>
      </c>
      <c r="I2339" s="61" t="s">
        <v>2901</v>
      </c>
      <c r="J2339" s="58" t="s">
        <v>541</v>
      </c>
      <c r="K2339" s="58" t="s">
        <v>356</v>
      </c>
      <c r="L2339" s="58" t="s">
        <v>357</v>
      </c>
      <c r="M2339" s="58" t="s">
        <v>458</v>
      </c>
      <c r="N2339" s="58" t="s">
        <v>429</v>
      </c>
      <c r="O2339" s="64" t="s">
        <v>2990</v>
      </c>
      <c r="P2339" s="64" t="s">
        <v>2902</v>
      </c>
      <c r="Q2339" s="45" t="s">
        <v>922</v>
      </c>
      <c r="R2339" s="32" t="s">
        <v>254</v>
      </c>
      <c r="S2339" s="45" t="s">
        <v>98</v>
      </c>
      <c r="T2339" s="42" t="str">
        <f>VLOOKUP(Tabla1[[#This Row],[AREA]],Hoja1!A:B,2,FALSE)</f>
        <v>10. Personas mayores, familia y servicios sociales</v>
      </c>
      <c r="U2339" s="45" t="s">
        <v>162</v>
      </c>
      <c r="V2339" s="42" t="str">
        <f>VLOOKUP(Tabla1[[#This Row],[PROGRAMA]],Hoja1!A:B,2,FALSE)</f>
        <v>2412. Formación para el empleo</v>
      </c>
      <c r="W2339" s="45" t="s">
        <v>238</v>
      </c>
      <c r="X2339" s="45" t="s">
        <v>3143</v>
      </c>
    </row>
    <row r="2340" spans="1:24" x14ac:dyDescent="0.25">
      <c r="A2340" s="57">
        <v>220250011222</v>
      </c>
      <c r="B2340" s="58" t="s">
        <v>526</v>
      </c>
      <c r="C2340" s="59">
        <v>45758</v>
      </c>
      <c r="D2340" s="57">
        <v>22025001079</v>
      </c>
      <c r="E2340" s="58" t="s">
        <v>1303</v>
      </c>
      <c r="F2340" s="60">
        <v>209.64</v>
      </c>
      <c r="G2340" s="58" t="s">
        <v>573</v>
      </c>
      <c r="H2340" s="58" t="s">
        <v>3899</v>
      </c>
      <c r="I2340" s="61" t="s">
        <v>2907</v>
      </c>
      <c r="J2340" s="58" t="s">
        <v>356</v>
      </c>
      <c r="K2340" s="58" t="s">
        <v>356</v>
      </c>
      <c r="L2340" s="58" t="s">
        <v>367</v>
      </c>
      <c r="M2340" s="58" t="s">
        <v>354</v>
      </c>
      <c r="N2340" s="58" t="s">
        <v>355</v>
      </c>
      <c r="O2340" s="64" t="s">
        <v>2942</v>
      </c>
      <c r="P2340" s="64" t="s">
        <v>2902</v>
      </c>
      <c r="Q2340" s="45" t="s">
        <v>922</v>
      </c>
      <c r="R2340" s="32" t="s">
        <v>254</v>
      </c>
      <c r="S2340" s="45" t="s">
        <v>94</v>
      </c>
      <c r="T2340" s="42" t="str">
        <f>VLOOKUP(Tabla1[[#This Row],[AREA]],Hoja1!A:B,2,FALSE)</f>
        <v>06. Educación y cultura</v>
      </c>
      <c r="U2340" s="45" t="s">
        <v>170</v>
      </c>
      <c r="V2340" s="42" t="str">
        <f>VLOOKUP(Tabla1[[#This Row],[PROGRAMA]],Hoja1!A:B,2,FALSE)</f>
        <v>3232. Conservación y mantenimiento centros educación infantil y primaria</v>
      </c>
      <c r="W2340" s="45" t="s">
        <v>236</v>
      </c>
      <c r="X2340" s="45" t="s">
        <v>3048</v>
      </c>
    </row>
    <row r="2341" spans="1:24" x14ac:dyDescent="0.25">
      <c r="A2341" s="57">
        <v>220240064554</v>
      </c>
      <c r="B2341" s="58" t="s">
        <v>349</v>
      </c>
      <c r="C2341" s="59">
        <v>45777</v>
      </c>
      <c r="D2341" s="57">
        <v>22024006507</v>
      </c>
      <c r="E2341" s="58" t="s">
        <v>2964</v>
      </c>
      <c r="F2341" s="60">
        <v>207.43</v>
      </c>
      <c r="G2341" s="58" t="s">
        <v>316</v>
      </c>
      <c r="H2341" s="58" t="s">
        <v>3900</v>
      </c>
      <c r="I2341" s="61" t="s">
        <v>2901</v>
      </c>
      <c r="J2341" s="58" t="s">
        <v>356</v>
      </c>
      <c r="K2341" s="58" t="s">
        <v>356</v>
      </c>
      <c r="L2341" s="58" t="s">
        <v>357</v>
      </c>
      <c r="M2341" s="58" t="s">
        <v>458</v>
      </c>
      <c r="N2341" s="58" t="s">
        <v>429</v>
      </c>
      <c r="O2341" s="64" t="s">
        <v>2990</v>
      </c>
      <c r="P2341" s="64" t="s">
        <v>2902</v>
      </c>
      <c r="Q2341" s="45" t="s">
        <v>926</v>
      </c>
      <c r="R2341" s="32" t="s">
        <v>255</v>
      </c>
      <c r="S2341" s="45" t="s">
        <v>92</v>
      </c>
      <c r="T2341" s="42" t="str">
        <f>VLOOKUP(Tabla1[[#This Row],[AREA]],Hoja1!A:B,2,FALSE)</f>
        <v>03. Participación ciudadana y deportes</v>
      </c>
      <c r="U2341" s="45" t="s">
        <v>215</v>
      </c>
      <c r="V2341" s="42" t="str">
        <f>VLOOKUP(Tabla1[[#This Row],[PROGRAMA]],Hoja1!A:B,2,FALSE)</f>
        <v>9241. Participación ciudadana</v>
      </c>
      <c r="W2341" s="45" t="s">
        <v>248</v>
      </c>
      <c r="X2341" s="45" t="s">
        <v>2967</v>
      </c>
    </row>
    <row r="2342" spans="1:24" x14ac:dyDescent="0.25">
      <c r="A2342" s="57">
        <v>220250018465</v>
      </c>
      <c r="B2342" s="58" t="s">
        <v>349</v>
      </c>
      <c r="C2342" s="59">
        <v>45800</v>
      </c>
      <c r="D2342" s="57">
        <v>22025003254</v>
      </c>
      <c r="E2342" s="58" t="s">
        <v>2359</v>
      </c>
      <c r="F2342" s="60">
        <v>206.45</v>
      </c>
      <c r="G2342" s="58" t="s">
        <v>18</v>
      </c>
      <c r="H2342" s="58" t="s">
        <v>3901</v>
      </c>
      <c r="I2342" s="61" t="s">
        <v>2901</v>
      </c>
      <c r="J2342" s="58" t="s">
        <v>356</v>
      </c>
      <c r="K2342" s="58" t="s">
        <v>356</v>
      </c>
      <c r="L2342" s="58" t="s">
        <v>357</v>
      </c>
      <c r="M2342" s="58" t="s">
        <v>354</v>
      </c>
      <c r="N2342" s="58" t="s">
        <v>355</v>
      </c>
      <c r="O2342" s="64" t="s">
        <v>2942</v>
      </c>
      <c r="P2342" s="64" t="s">
        <v>2902</v>
      </c>
      <c r="Q2342" s="45" t="s">
        <v>922</v>
      </c>
      <c r="R2342" s="32" t="s">
        <v>254</v>
      </c>
      <c r="S2342" s="45" t="s">
        <v>97</v>
      </c>
      <c r="T2342" s="42" t="str">
        <f>VLOOKUP(Tabla1[[#This Row],[AREA]],Hoja1!A:B,2,FALSE)</f>
        <v>09. Turismo, eventos y marca ciudad</v>
      </c>
      <c r="U2342" s="45" t="s">
        <v>199</v>
      </c>
      <c r="V2342" s="42" t="str">
        <f>VLOOKUP(Tabla1[[#This Row],[PROGRAMA]],Hoja1!A:B,2,FALSE)</f>
        <v>4321. Turismo</v>
      </c>
      <c r="W2342" s="45" t="s">
        <v>238</v>
      </c>
      <c r="X2342" s="45" t="s">
        <v>3267</v>
      </c>
    </row>
    <row r="2343" spans="1:24" x14ac:dyDescent="0.25">
      <c r="A2343" s="57">
        <v>220250012033</v>
      </c>
      <c r="B2343" s="58" t="s">
        <v>349</v>
      </c>
      <c r="C2343" s="59">
        <v>45762</v>
      </c>
      <c r="D2343" s="57">
        <v>22025003019</v>
      </c>
      <c r="E2343" s="58" t="s">
        <v>1534</v>
      </c>
      <c r="F2343" s="60">
        <v>205.7</v>
      </c>
      <c r="G2343" s="58" t="s">
        <v>537</v>
      </c>
      <c r="H2343" s="58" t="s">
        <v>3902</v>
      </c>
      <c r="I2343" s="61" t="s">
        <v>2901</v>
      </c>
      <c r="J2343" s="58" t="s">
        <v>356</v>
      </c>
      <c r="K2343" s="58" t="s">
        <v>356</v>
      </c>
      <c r="L2343" s="58" t="s">
        <v>357</v>
      </c>
      <c r="M2343" s="58" t="s">
        <v>458</v>
      </c>
      <c r="N2343" s="58" t="s">
        <v>429</v>
      </c>
      <c r="O2343" s="64" t="s">
        <v>2990</v>
      </c>
      <c r="P2343" s="64" t="s">
        <v>2902</v>
      </c>
      <c r="Q2343" s="45" t="s">
        <v>922</v>
      </c>
      <c r="R2343" s="32" t="s">
        <v>254</v>
      </c>
      <c r="S2343" s="45" t="s">
        <v>92</v>
      </c>
      <c r="T2343" s="42" t="str">
        <f>VLOOKUP(Tabla1[[#This Row],[AREA]],Hoja1!A:B,2,FALSE)</f>
        <v>03. Participación ciudadana y deportes</v>
      </c>
      <c r="U2343" s="45" t="s">
        <v>215</v>
      </c>
      <c r="V2343" s="42" t="str">
        <f>VLOOKUP(Tabla1[[#This Row],[PROGRAMA]],Hoja1!A:B,2,FALSE)</f>
        <v>9241. Participación ciudadana</v>
      </c>
      <c r="W2343" s="45" t="s">
        <v>236</v>
      </c>
      <c r="X2343" s="45" t="s">
        <v>3048</v>
      </c>
    </row>
    <row r="2344" spans="1:24" x14ac:dyDescent="0.25">
      <c r="A2344" s="57">
        <v>220250018368</v>
      </c>
      <c r="B2344" s="58" t="s">
        <v>349</v>
      </c>
      <c r="C2344" s="59">
        <v>45800</v>
      </c>
      <c r="D2344" s="57">
        <v>22025003552</v>
      </c>
      <c r="E2344" s="58" t="s">
        <v>2608</v>
      </c>
      <c r="F2344" s="60">
        <v>205.57</v>
      </c>
      <c r="G2344" s="58" t="s">
        <v>77</v>
      </c>
      <c r="H2344" s="58" t="s">
        <v>3903</v>
      </c>
      <c r="I2344" s="61" t="s">
        <v>2901</v>
      </c>
      <c r="J2344" s="58" t="s">
        <v>356</v>
      </c>
      <c r="K2344" s="58" t="s">
        <v>356</v>
      </c>
      <c r="L2344" s="58" t="s">
        <v>367</v>
      </c>
      <c r="M2344" s="58" t="s">
        <v>458</v>
      </c>
      <c r="N2344" s="58" t="s">
        <v>429</v>
      </c>
      <c r="O2344" s="64" t="s">
        <v>2990</v>
      </c>
      <c r="P2344" s="64" t="s">
        <v>2902</v>
      </c>
      <c r="Q2344" s="45" t="s">
        <v>922</v>
      </c>
      <c r="R2344" s="32" t="s">
        <v>254</v>
      </c>
      <c r="S2344" s="45" t="s">
        <v>89</v>
      </c>
      <c r="T2344" s="42" t="str">
        <f>VLOOKUP(Tabla1[[#This Row],[AREA]],Hoja1!A:B,2,FALSE)</f>
        <v>01. Alcaldía</v>
      </c>
      <c r="U2344" s="45" t="s">
        <v>294</v>
      </c>
      <c r="V2344" s="42" t="str">
        <f>VLOOKUP(Tabla1[[#This Row],[PROGRAMA]],Hoja1!A:B,2,FALSE)</f>
        <v>4331. Desarrollo empresarial</v>
      </c>
      <c r="W2344" s="45" t="s">
        <v>236</v>
      </c>
      <c r="X2344" s="45" t="s">
        <v>3048</v>
      </c>
    </row>
    <row r="2345" spans="1:24" x14ac:dyDescent="0.25">
      <c r="A2345" s="57">
        <v>220250008652</v>
      </c>
      <c r="B2345" s="58" t="s">
        <v>349</v>
      </c>
      <c r="C2345" s="59">
        <v>45748</v>
      </c>
      <c r="D2345" s="57">
        <v>22025002908</v>
      </c>
      <c r="E2345" s="58" t="s">
        <v>1682</v>
      </c>
      <c r="F2345" s="60">
        <v>202.34</v>
      </c>
      <c r="G2345" s="58" t="s">
        <v>54</v>
      </c>
      <c r="H2345" s="58" t="s">
        <v>3904</v>
      </c>
      <c r="I2345" s="61" t="s">
        <v>2901</v>
      </c>
      <c r="J2345" s="58" t="s">
        <v>479</v>
      </c>
      <c r="K2345" s="58" t="s">
        <v>479</v>
      </c>
      <c r="L2345" s="58" t="s">
        <v>357</v>
      </c>
      <c r="M2345" s="58" t="s">
        <v>458</v>
      </c>
      <c r="N2345" s="58" t="s">
        <v>429</v>
      </c>
      <c r="O2345" s="64" t="s">
        <v>2990</v>
      </c>
      <c r="P2345" s="64" t="s">
        <v>2902</v>
      </c>
      <c r="Q2345" s="45" t="s">
        <v>922</v>
      </c>
      <c r="R2345" s="32" t="s">
        <v>254</v>
      </c>
      <c r="S2345" s="45" t="s">
        <v>97</v>
      </c>
      <c r="T2345" s="42" t="str">
        <f>VLOOKUP(Tabla1[[#This Row],[AREA]],Hoja1!A:B,2,FALSE)</f>
        <v>09. Turismo, eventos y marca ciudad</v>
      </c>
      <c r="U2345" s="45" t="s">
        <v>199</v>
      </c>
      <c r="V2345" s="42" t="str">
        <f>VLOOKUP(Tabla1[[#This Row],[PROGRAMA]],Hoja1!A:B,2,FALSE)</f>
        <v>4321. Turismo</v>
      </c>
      <c r="W2345" s="45" t="s">
        <v>236</v>
      </c>
      <c r="X2345" s="45" t="s">
        <v>2945</v>
      </c>
    </row>
    <row r="2346" spans="1:24" x14ac:dyDescent="0.25">
      <c r="A2346" s="57">
        <v>220250017664</v>
      </c>
      <c r="B2346" s="58" t="s">
        <v>526</v>
      </c>
      <c r="C2346" s="59">
        <v>45796</v>
      </c>
      <c r="D2346" s="57">
        <v>22025001122</v>
      </c>
      <c r="E2346" s="58" t="s">
        <v>1237</v>
      </c>
      <c r="F2346" s="60">
        <v>202.07</v>
      </c>
      <c r="G2346" s="58" t="s">
        <v>586</v>
      </c>
      <c r="H2346" s="58" t="s">
        <v>3905</v>
      </c>
      <c r="I2346" s="61" t="s">
        <v>2907</v>
      </c>
      <c r="J2346" s="58" t="s">
        <v>587</v>
      </c>
      <c r="K2346" s="58" t="s">
        <v>356</v>
      </c>
      <c r="L2346" s="58" t="s">
        <v>357</v>
      </c>
      <c r="M2346" s="58" t="s">
        <v>354</v>
      </c>
      <c r="N2346" s="58" t="s">
        <v>355</v>
      </c>
      <c r="O2346" s="64" t="s">
        <v>2942</v>
      </c>
      <c r="P2346" s="64" t="s">
        <v>2902</v>
      </c>
      <c r="Q2346" s="45" t="s">
        <v>922</v>
      </c>
      <c r="R2346" s="32" t="s">
        <v>254</v>
      </c>
      <c r="S2346" s="45" t="s">
        <v>291</v>
      </c>
      <c r="T2346" s="42" t="str">
        <f>VLOOKUP(Tabla1[[#This Row],[AREA]],Hoja1!A:B,2,FALSE)</f>
        <v>11. Salud pública y seguridad ciudadana</v>
      </c>
      <c r="U2346" s="45" t="s">
        <v>141</v>
      </c>
      <c r="V2346" s="42" t="str">
        <f>VLOOKUP(Tabla1[[#This Row],[PROGRAMA]],Hoja1!A:B,2,FALSE)</f>
        <v>1621. Recogida de residuos</v>
      </c>
      <c r="W2346" s="45" t="s">
        <v>236</v>
      </c>
      <c r="X2346" s="45" t="s">
        <v>3180</v>
      </c>
    </row>
    <row r="2347" spans="1:24" x14ac:dyDescent="0.25">
      <c r="A2347" s="57">
        <v>220250011478</v>
      </c>
      <c r="B2347" s="58" t="s">
        <v>349</v>
      </c>
      <c r="C2347" s="59">
        <v>45758</v>
      </c>
      <c r="D2347" s="57">
        <v>22025003634</v>
      </c>
      <c r="E2347" s="58" t="s">
        <v>1254</v>
      </c>
      <c r="F2347" s="60">
        <v>201.51</v>
      </c>
      <c r="G2347" s="58" t="s">
        <v>316</v>
      </c>
      <c r="H2347" s="58" t="s">
        <v>1152</v>
      </c>
      <c r="I2347" s="61" t="s">
        <v>2901</v>
      </c>
      <c r="J2347" s="58" t="s">
        <v>356</v>
      </c>
      <c r="K2347" s="58" t="s">
        <v>356</v>
      </c>
      <c r="L2347" s="58" t="s">
        <v>357</v>
      </c>
      <c r="M2347" s="58" t="s">
        <v>354</v>
      </c>
      <c r="N2347" s="58" t="s">
        <v>355</v>
      </c>
      <c r="O2347" s="64" t="s">
        <v>305</v>
      </c>
      <c r="P2347" s="64" t="s">
        <v>2902</v>
      </c>
      <c r="Q2347" s="45">
        <v>6</v>
      </c>
      <c r="R2347" s="32" t="s">
        <v>255</v>
      </c>
      <c r="S2347" s="45" t="s">
        <v>96</v>
      </c>
      <c r="T2347" s="42" t="str">
        <f>VLOOKUP(Tabla1[[#This Row],[AREA]],Hoja1!A:B,2,FALSE)</f>
        <v>08. Tráfico y movilidad</v>
      </c>
      <c r="U2347" s="45">
        <v>1532</v>
      </c>
      <c r="V2347" s="42" t="str">
        <f>VLOOKUP(Tabla1[[#This Row],[PROGRAMA]],Hoja1!A:B,2,FALSE)</f>
        <v>1532. Pavimentación vias públicas y otros servicios urbanísticos</v>
      </c>
      <c r="W2347" s="45">
        <v>61</v>
      </c>
      <c r="X2347" s="45">
        <v>619</v>
      </c>
    </row>
    <row r="2348" spans="1:24" x14ac:dyDescent="0.25">
      <c r="A2348" s="57">
        <v>220250011400</v>
      </c>
      <c r="B2348" s="58" t="s">
        <v>526</v>
      </c>
      <c r="C2348" s="59">
        <v>45758</v>
      </c>
      <c r="D2348" s="57">
        <v>22025001129</v>
      </c>
      <c r="E2348" s="58" t="s">
        <v>1973</v>
      </c>
      <c r="F2348" s="60">
        <v>200.75</v>
      </c>
      <c r="G2348" s="58" t="s">
        <v>590</v>
      </c>
      <c r="H2348" s="58" t="s">
        <v>3906</v>
      </c>
      <c r="I2348" s="61" t="s">
        <v>2907</v>
      </c>
      <c r="J2348" s="58" t="s">
        <v>356</v>
      </c>
      <c r="K2348" s="58" t="s">
        <v>356</v>
      </c>
      <c r="L2348" s="58" t="s">
        <v>367</v>
      </c>
      <c r="M2348" s="58" t="s">
        <v>354</v>
      </c>
      <c r="N2348" s="58" t="s">
        <v>355</v>
      </c>
      <c r="O2348" s="64" t="s">
        <v>2942</v>
      </c>
      <c r="P2348" s="64" t="s">
        <v>2902</v>
      </c>
      <c r="Q2348" s="45" t="s">
        <v>922</v>
      </c>
      <c r="R2348" s="32" t="s">
        <v>254</v>
      </c>
      <c r="S2348" s="45" t="s">
        <v>291</v>
      </c>
      <c r="T2348" s="42" t="str">
        <f>VLOOKUP(Tabla1[[#This Row],[AREA]],Hoja1!A:B,2,FALSE)</f>
        <v>11. Salud pública y seguridad ciudadana</v>
      </c>
      <c r="U2348" s="45" t="s">
        <v>144</v>
      </c>
      <c r="V2348" s="42" t="str">
        <f>VLOOKUP(Tabla1[[#This Row],[PROGRAMA]],Hoja1!A:B,2,FALSE)</f>
        <v>1631. Limpieza viaria</v>
      </c>
      <c r="W2348" s="45" t="s">
        <v>236</v>
      </c>
      <c r="X2348" s="45" t="s">
        <v>3180</v>
      </c>
    </row>
    <row r="2349" spans="1:24" x14ac:dyDescent="0.25">
      <c r="A2349" s="57">
        <v>220250015215</v>
      </c>
      <c r="B2349" s="58" t="s">
        <v>526</v>
      </c>
      <c r="C2349" s="59">
        <v>45783</v>
      </c>
      <c r="D2349" s="57">
        <v>22025001330</v>
      </c>
      <c r="E2349" s="58" t="s">
        <v>3659</v>
      </c>
      <c r="F2349" s="60">
        <v>200.03</v>
      </c>
      <c r="G2349" s="58" t="s">
        <v>554</v>
      </c>
      <c r="H2349" s="58" t="s">
        <v>3907</v>
      </c>
      <c r="I2349" s="61" t="s">
        <v>2907</v>
      </c>
      <c r="J2349" s="58" t="s">
        <v>356</v>
      </c>
      <c r="K2349" s="58" t="s">
        <v>356</v>
      </c>
      <c r="L2349" s="58" t="s">
        <v>357</v>
      </c>
      <c r="M2349" s="58" t="s">
        <v>354</v>
      </c>
      <c r="N2349" s="58" t="s">
        <v>355</v>
      </c>
      <c r="O2349" s="64" t="s">
        <v>2942</v>
      </c>
      <c r="P2349" s="64" t="s">
        <v>2902</v>
      </c>
      <c r="Q2349" s="45" t="s">
        <v>922</v>
      </c>
      <c r="R2349" s="32" t="s">
        <v>254</v>
      </c>
      <c r="S2349" s="45" t="s">
        <v>89</v>
      </c>
      <c r="T2349" s="42" t="str">
        <f>VLOOKUP(Tabla1[[#This Row],[AREA]],Hoja1!A:B,2,FALSE)</f>
        <v>01. Alcaldía</v>
      </c>
      <c r="U2349" s="45" t="s">
        <v>208</v>
      </c>
      <c r="V2349" s="42" t="str">
        <f>VLOOKUP(Tabla1[[#This Row],[PROGRAMA]],Hoja1!A:B,2,FALSE)</f>
        <v>9203. Unidad de régimen interior</v>
      </c>
      <c r="W2349" s="45" t="s">
        <v>236</v>
      </c>
      <c r="X2349" s="45" t="s">
        <v>3180</v>
      </c>
    </row>
    <row r="2350" spans="1:24" x14ac:dyDescent="0.25">
      <c r="A2350" s="57">
        <v>220250019406</v>
      </c>
      <c r="B2350" s="58" t="s">
        <v>349</v>
      </c>
      <c r="C2350" s="59">
        <v>45803</v>
      </c>
      <c r="D2350" s="57">
        <v>22025003923</v>
      </c>
      <c r="E2350" s="58" t="s">
        <v>1507</v>
      </c>
      <c r="F2350" s="60">
        <v>200</v>
      </c>
      <c r="G2350" s="58" t="s">
        <v>313</v>
      </c>
      <c r="H2350" s="58" t="s">
        <v>3908</v>
      </c>
      <c r="I2350" s="61" t="s">
        <v>2901</v>
      </c>
      <c r="J2350" s="58" t="s">
        <v>356</v>
      </c>
      <c r="K2350" s="58" t="s">
        <v>356</v>
      </c>
      <c r="L2350" s="58" t="s">
        <v>367</v>
      </c>
      <c r="M2350" s="58" t="s">
        <v>458</v>
      </c>
      <c r="N2350" s="58" t="s">
        <v>429</v>
      </c>
      <c r="O2350" s="64" t="s">
        <v>2990</v>
      </c>
      <c r="P2350" s="64" t="s">
        <v>2902</v>
      </c>
      <c r="Q2350" s="45" t="s">
        <v>922</v>
      </c>
      <c r="R2350" s="32" t="s">
        <v>254</v>
      </c>
      <c r="S2350" s="45" t="s">
        <v>94</v>
      </c>
      <c r="T2350" s="42" t="str">
        <f>VLOOKUP(Tabla1[[#This Row],[AREA]],Hoja1!A:B,2,FALSE)</f>
        <v>06. Educación y cultura</v>
      </c>
      <c r="U2350" s="45" t="s">
        <v>176</v>
      </c>
      <c r="V2350" s="42" t="str">
        <f>VLOOKUP(Tabla1[[#This Row],[PROGRAMA]],Hoja1!A:B,2,FALSE)</f>
        <v>3321. Bibliotecas públicas</v>
      </c>
      <c r="W2350" s="45" t="s">
        <v>238</v>
      </c>
      <c r="X2350" s="45" t="s">
        <v>3118</v>
      </c>
    </row>
    <row r="2351" spans="1:24" x14ac:dyDescent="0.25">
      <c r="A2351" s="57">
        <v>220250017819</v>
      </c>
      <c r="B2351" s="58" t="s">
        <v>349</v>
      </c>
      <c r="C2351" s="59">
        <v>45797</v>
      </c>
      <c r="D2351" s="57">
        <v>22025003440</v>
      </c>
      <c r="E2351" s="58" t="s">
        <v>3622</v>
      </c>
      <c r="F2351" s="60">
        <v>200</v>
      </c>
      <c r="G2351" s="58" t="s">
        <v>3623</v>
      </c>
      <c r="H2351" s="58" t="s">
        <v>3624</v>
      </c>
      <c r="I2351" s="61" t="s">
        <v>2901</v>
      </c>
      <c r="J2351" s="58" t="s">
        <v>356</v>
      </c>
      <c r="K2351" s="58" t="s">
        <v>356</v>
      </c>
      <c r="L2351" s="58" t="s">
        <v>367</v>
      </c>
      <c r="M2351" s="58" t="s">
        <v>458</v>
      </c>
      <c r="N2351" s="58" t="s">
        <v>429</v>
      </c>
      <c r="O2351" s="64" t="s">
        <v>2990</v>
      </c>
      <c r="P2351" s="64" t="s">
        <v>2902</v>
      </c>
      <c r="Q2351" s="45" t="s">
        <v>922</v>
      </c>
      <c r="R2351" s="32" t="s">
        <v>254</v>
      </c>
      <c r="S2351" s="45" t="s">
        <v>98</v>
      </c>
      <c r="T2351" s="42" t="str">
        <f>VLOOKUP(Tabla1[[#This Row],[AREA]],Hoja1!A:B,2,FALSE)</f>
        <v>10. Personas mayores, familia y servicios sociales</v>
      </c>
      <c r="U2351" s="45" t="s">
        <v>162</v>
      </c>
      <c r="V2351" s="42" t="str">
        <f>VLOOKUP(Tabla1[[#This Row],[PROGRAMA]],Hoja1!A:B,2,FALSE)</f>
        <v>2412. Formación para el empleo</v>
      </c>
      <c r="W2351" s="45" t="s">
        <v>238</v>
      </c>
      <c r="X2351" s="45" t="s">
        <v>3381</v>
      </c>
    </row>
    <row r="2352" spans="1:24" x14ac:dyDescent="0.25">
      <c r="A2352" s="57">
        <v>220250010119</v>
      </c>
      <c r="B2352" s="58" t="s">
        <v>526</v>
      </c>
      <c r="C2352" s="59">
        <v>45755</v>
      </c>
      <c r="D2352" s="57">
        <v>22025000742</v>
      </c>
      <c r="E2352" s="58" t="s">
        <v>3909</v>
      </c>
      <c r="F2352" s="60">
        <v>198.21</v>
      </c>
      <c r="G2352" s="58" t="s">
        <v>509</v>
      </c>
      <c r="H2352" s="58" t="s">
        <v>3910</v>
      </c>
      <c r="I2352" s="61" t="s">
        <v>2907</v>
      </c>
      <c r="J2352" s="58" t="s">
        <v>356</v>
      </c>
      <c r="K2352" s="58" t="s">
        <v>356</v>
      </c>
      <c r="L2352" s="58" t="s">
        <v>367</v>
      </c>
      <c r="M2352" s="58" t="s">
        <v>354</v>
      </c>
      <c r="N2352" s="58" t="s">
        <v>355</v>
      </c>
      <c r="O2352" s="64" t="s">
        <v>2942</v>
      </c>
      <c r="P2352" s="64" t="s">
        <v>2902</v>
      </c>
      <c r="Q2352" s="45" t="s">
        <v>922</v>
      </c>
      <c r="R2352" s="32" t="s">
        <v>254</v>
      </c>
      <c r="S2352" s="45" t="s">
        <v>98</v>
      </c>
      <c r="T2352" s="42" t="str">
        <f>VLOOKUP(Tabla1[[#This Row],[AREA]],Hoja1!A:B,2,FALSE)</f>
        <v>10. Personas mayores, familia y servicios sociales</v>
      </c>
      <c r="U2352" s="45" t="s">
        <v>162</v>
      </c>
      <c r="V2352" s="42" t="str">
        <f>VLOOKUP(Tabla1[[#This Row],[PROGRAMA]],Hoja1!A:B,2,FALSE)</f>
        <v>2412. Formación para el empleo</v>
      </c>
      <c r="W2352" s="45" t="s">
        <v>236</v>
      </c>
      <c r="X2352" s="45" t="s">
        <v>3048</v>
      </c>
    </row>
    <row r="2353" spans="1:24" x14ac:dyDescent="0.25">
      <c r="A2353" s="57">
        <v>220250017656</v>
      </c>
      <c r="B2353" s="58" t="s">
        <v>526</v>
      </c>
      <c r="C2353" s="59">
        <v>45796</v>
      </c>
      <c r="D2353" s="57">
        <v>22025001128</v>
      </c>
      <c r="E2353" s="58" t="s">
        <v>1498</v>
      </c>
      <c r="F2353" s="60">
        <v>197.23</v>
      </c>
      <c r="G2353" s="58" t="s">
        <v>38</v>
      </c>
      <c r="H2353" s="58" t="s">
        <v>3894</v>
      </c>
      <c r="I2353" s="61" t="s">
        <v>2907</v>
      </c>
      <c r="J2353" s="58" t="s">
        <v>356</v>
      </c>
      <c r="K2353" s="58" t="s">
        <v>356</v>
      </c>
      <c r="L2353" s="58" t="s">
        <v>367</v>
      </c>
      <c r="M2353" s="58" t="s">
        <v>354</v>
      </c>
      <c r="N2353" s="58" t="s">
        <v>355</v>
      </c>
      <c r="O2353" s="64" t="s">
        <v>2942</v>
      </c>
      <c r="P2353" s="64" t="s">
        <v>2902</v>
      </c>
      <c r="Q2353" s="45" t="s">
        <v>922</v>
      </c>
      <c r="R2353" s="32" t="s">
        <v>254</v>
      </c>
      <c r="S2353" s="45" t="s">
        <v>291</v>
      </c>
      <c r="T2353" s="42" t="str">
        <f>VLOOKUP(Tabla1[[#This Row],[AREA]],Hoja1!A:B,2,FALSE)</f>
        <v>11. Salud pública y seguridad ciudadana</v>
      </c>
      <c r="U2353" s="45" t="s">
        <v>141</v>
      </c>
      <c r="V2353" s="42" t="str">
        <f>VLOOKUP(Tabla1[[#This Row],[PROGRAMA]],Hoja1!A:B,2,FALSE)</f>
        <v>1621. Recogida de residuos</v>
      </c>
      <c r="W2353" s="45" t="s">
        <v>238</v>
      </c>
      <c r="X2353" s="45" t="s">
        <v>3118</v>
      </c>
    </row>
    <row r="2354" spans="1:24" x14ac:dyDescent="0.25">
      <c r="A2354" s="57">
        <v>220250010458</v>
      </c>
      <c r="B2354" s="58" t="s">
        <v>349</v>
      </c>
      <c r="C2354" s="59">
        <v>45755</v>
      </c>
      <c r="D2354" s="57">
        <v>22025003004</v>
      </c>
      <c r="E2354" s="58" t="s">
        <v>1525</v>
      </c>
      <c r="F2354" s="60">
        <v>194.64</v>
      </c>
      <c r="G2354" s="58" t="s">
        <v>3911</v>
      </c>
      <c r="H2354" s="58" t="s">
        <v>3912</v>
      </c>
      <c r="I2354" s="61" t="s">
        <v>2901</v>
      </c>
      <c r="J2354" s="58" t="s">
        <v>542</v>
      </c>
      <c r="K2354" s="58" t="s">
        <v>352</v>
      </c>
      <c r="L2354" s="58" t="s">
        <v>357</v>
      </c>
      <c r="M2354" s="58" t="s">
        <v>458</v>
      </c>
      <c r="N2354" s="58" t="s">
        <v>429</v>
      </c>
      <c r="O2354" s="64" t="s">
        <v>2990</v>
      </c>
      <c r="P2354" s="64" t="s">
        <v>2902</v>
      </c>
      <c r="Q2354" s="45" t="s">
        <v>922</v>
      </c>
      <c r="R2354" s="32" t="s">
        <v>254</v>
      </c>
      <c r="S2354" s="45" t="s">
        <v>91</v>
      </c>
      <c r="T2354" s="42" t="str">
        <f>VLOOKUP(Tabla1[[#This Row],[AREA]],Hoja1!A:B,2,FALSE)</f>
        <v>02. Urbanismo y vivienda</v>
      </c>
      <c r="U2354" s="45" t="s">
        <v>220</v>
      </c>
      <c r="V2354" s="42" t="str">
        <f>VLOOKUP(Tabla1[[#This Row],[PROGRAMA]],Hoja1!A:B,2,FALSE)</f>
        <v>9332. Mantenimiento de edificios e instalaciones municipales</v>
      </c>
      <c r="W2354" s="45" t="s">
        <v>236</v>
      </c>
      <c r="X2354" s="45" t="s">
        <v>2945</v>
      </c>
    </row>
    <row r="2355" spans="1:24" x14ac:dyDescent="0.25">
      <c r="A2355" s="57">
        <v>220250011380</v>
      </c>
      <c r="B2355" s="58" t="s">
        <v>526</v>
      </c>
      <c r="C2355" s="59">
        <v>45758</v>
      </c>
      <c r="D2355" s="57">
        <v>22025001132</v>
      </c>
      <c r="E2355" s="58" t="s">
        <v>1599</v>
      </c>
      <c r="F2355" s="60">
        <v>194.35</v>
      </c>
      <c r="G2355" s="58" t="s">
        <v>74</v>
      </c>
      <c r="H2355" s="58" t="s">
        <v>3913</v>
      </c>
      <c r="I2355" s="61" t="s">
        <v>2907</v>
      </c>
      <c r="J2355" s="58" t="s">
        <v>356</v>
      </c>
      <c r="K2355" s="58" t="s">
        <v>356</v>
      </c>
      <c r="L2355" s="58" t="s">
        <v>367</v>
      </c>
      <c r="M2355" s="58" t="s">
        <v>354</v>
      </c>
      <c r="N2355" s="58" t="s">
        <v>355</v>
      </c>
      <c r="O2355" s="64" t="s">
        <v>2942</v>
      </c>
      <c r="P2355" s="64" t="s">
        <v>2902</v>
      </c>
      <c r="Q2355" s="45" t="s">
        <v>922</v>
      </c>
      <c r="R2355" s="32" t="s">
        <v>254</v>
      </c>
      <c r="S2355" s="45" t="s">
        <v>291</v>
      </c>
      <c r="T2355" s="42" t="str">
        <f>VLOOKUP(Tabla1[[#This Row],[AREA]],Hoja1!A:B,2,FALSE)</f>
        <v>11. Salud pública y seguridad ciudadana</v>
      </c>
      <c r="U2355" s="45" t="s">
        <v>144</v>
      </c>
      <c r="V2355" s="42" t="str">
        <f>VLOOKUP(Tabla1[[#This Row],[PROGRAMA]],Hoja1!A:B,2,FALSE)</f>
        <v>1631. Limpieza viaria</v>
      </c>
      <c r="W2355" s="45" t="s">
        <v>238</v>
      </c>
      <c r="X2355" s="45" t="s">
        <v>3118</v>
      </c>
    </row>
    <row r="2356" spans="1:24" x14ac:dyDescent="0.25">
      <c r="A2356" s="57">
        <v>220250017493</v>
      </c>
      <c r="B2356" s="58" t="s">
        <v>349</v>
      </c>
      <c r="C2356" s="59">
        <v>45796</v>
      </c>
      <c r="D2356" s="57">
        <v>22025003363</v>
      </c>
      <c r="E2356" s="58" t="s">
        <v>1719</v>
      </c>
      <c r="F2356" s="60">
        <v>193.6</v>
      </c>
      <c r="G2356" s="58" t="s">
        <v>983</v>
      </c>
      <c r="H2356" s="58" t="s">
        <v>3914</v>
      </c>
      <c r="I2356" s="61" t="s">
        <v>2901</v>
      </c>
      <c r="J2356" s="58" t="s">
        <v>356</v>
      </c>
      <c r="K2356" s="58" t="s">
        <v>356</v>
      </c>
      <c r="L2356" s="58" t="s">
        <v>357</v>
      </c>
      <c r="M2356" s="58" t="s">
        <v>458</v>
      </c>
      <c r="N2356" s="58" t="s">
        <v>429</v>
      </c>
      <c r="O2356" s="64" t="s">
        <v>2990</v>
      </c>
      <c r="P2356" s="64" t="s">
        <v>2902</v>
      </c>
      <c r="Q2356" s="45" t="s">
        <v>922</v>
      </c>
      <c r="R2356" s="32" t="s">
        <v>254</v>
      </c>
      <c r="S2356" s="45" t="s">
        <v>291</v>
      </c>
      <c r="T2356" s="42" t="str">
        <f>VLOOKUP(Tabla1[[#This Row],[AREA]],Hoja1!A:B,2,FALSE)</f>
        <v>11. Salud pública y seguridad ciudadana</v>
      </c>
      <c r="U2356" s="45" t="s">
        <v>135</v>
      </c>
      <c r="V2356" s="42" t="str">
        <f>VLOOKUP(Tabla1[[#This Row],[PROGRAMA]],Hoja1!A:B,2,FALSE)</f>
        <v>1361. Prevención y extinción de incencios</v>
      </c>
      <c r="W2356" s="45" t="s">
        <v>238</v>
      </c>
      <c r="X2356" s="45" t="s">
        <v>3161</v>
      </c>
    </row>
    <row r="2357" spans="1:24" x14ac:dyDescent="0.25">
      <c r="A2357" s="57">
        <v>220250011770</v>
      </c>
      <c r="B2357" s="58" t="s">
        <v>349</v>
      </c>
      <c r="C2357" s="59">
        <v>45758</v>
      </c>
      <c r="D2357" s="57">
        <v>22025003345</v>
      </c>
      <c r="E2357" s="58" t="s">
        <v>1317</v>
      </c>
      <c r="F2357" s="60">
        <v>193.12</v>
      </c>
      <c r="G2357" s="58" t="s">
        <v>18</v>
      </c>
      <c r="H2357" s="58" t="s">
        <v>3915</v>
      </c>
      <c r="I2357" s="61" t="s">
        <v>2901</v>
      </c>
      <c r="J2357" s="58" t="s">
        <v>356</v>
      </c>
      <c r="K2357" s="58" t="s">
        <v>356</v>
      </c>
      <c r="L2357" s="58" t="s">
        <v>357</v>
      </c>
      <c r="M2357" s="58" t="s">
        <v>354</v>
      </c>
      <c r="N2357" s="58" t="s">
        <v>355</v>
      </c>
      <c r="O2357" s="64" t="s">
        <v>2942</v>
      </c>
      <c r="P2357" s="64" t="s">
        <v>2902</v>
      </c>
      <c r="Q2357" s="45" t="s">
        <v>922</v>
      </c>
      <c r="R2357" s="32" t="s">
        <v>254</v>
      </c>
      <c r="S2357" s="45" t="s">
        <v>291</v>
      </c>
      <c r="T2357" s="42" t="str">
        <f>VLOOKUP(Tabla1[[#This Row],[AREA]],Hoja1!A:B,2,FALSE)</f>
        <v>11. Salud pública y seguridad ciudadana</v>
      </c>
      <c r="U2357" s="45" t="s">
        <v>129</v>
      </c>
      <c r="V2357" s="42" t="str">
        <f>VLOOKUP(Tabla1[[#This Row],[PROGRAMA]],Hoja1!A:B,2,FALSE)</f>
        <v>1321. Policía municipal</v>
      </c>
      <c r="W2357" s="45" t="s">
        <v>236</v>
      </c>
      <c r="X2357" s="45" t="s">
        <v>2945</v>
      </c>
    </row>
    <row r="2358" spans="1:24" x14ac:dyDescent="0.25">
      <c r="A2358" s="57">
        <v>220250017353</v>
      </c>
      <c r="B2358" s="58" t="s">
        <v>526</v>
      </c>
      <c r="C2358" s="59">
        <v>45793</v>
      </c>
      <c r="D2358" s="57">
        <v>22025001018</v>
      </c>
      <c r="E2358" s="58" t="s">
        <v>1410</v>
      </c>
      <c r="F2358" s="60">
        <v>192.87</v>
      </c>
      <c r="G2358" s="58" t="s">
        <v>506</v>
      </c>
      <c r="H2358" s="58" t="s">
        <v>3916</v>
      </c>
      <c r="I2358" s="61" t="s">
        <v>2907</v>
      </c>
      <c r="J2358" s="58" t="s">
        <v>356</v>
      </c>
      <c r="K2358" s="58" t="s">
        <v>356</v>
      </c>
      <c r="L2358" s="58" t="s">
        <v>367</v>
      </c>
      <c r="M2358" s="58" t="s">
        <v>354</v>
      </c>
      <c r="N2358" s="58" t="s">
        <v>355</v>
      </c>
      <c r="O2358" s="64" t="s">
        <v>2942</v>
      </c>
      <c r="P2358" s="64" t="s">
        <v>2902</v>
      </c>
      <c r="Q2358" s="45" t="s">
        <v>922</v>
      </c>
      <c r="R2358" s="32" t="s">
        <v>254</v>
      </c>
      <c r="S2358" s="45" t="s">
        <v>93</v>
      </c>
      <c r="T2358" s="42" t="str">
        <f>VLOOKUP(Tabla1[[#This Row],[AREA]],Hoja1!A:B,2,FALSE)</f>
        <v>04. Hacienda, personal y modernización administrativa</v>
      </c>
      <c r="U2358" s="45" t="s">
        <v>209</v>
      </c>
      <c r="V2358" s="42" t="str">
        <f>VLOOKUP(Tabla1[[#This Row],[PROGRAMA]],Hoja1!A:B,2,FALSE)</f>
        <v>9204. Tecnologías de la información y comunicación</v>
      </c>
      <c r="W2358" s="45" t="s">
        <v>236</v>
      </c>
      <c r="X2358" s="45" t="s">
        <v>2945</v>
      </c>
    </row>
    <row r="2359" spans="1:24" x14ac:dyDescent="0.25">
      <c r="A2359" s="57">
        <v>220250017367</v>
      </c>
      <c r="B2359" s="58" t="s">
        <v>526</v>
      </c>
      <c r="C2359" s="59">
        <v>45793</v>
      </c>
      <c r="D2359" s="57">
        <v>22025001079</v>
      </c>
      <c r="E2359" s="58" t="s">
        <v>1303</v>
      </c>
      <c r="F2359" s="60">
        <v>191.73</v>
      </c>
      <c r="G2359" s="58" t="s">
        <v>633</v>
      </c>
      <c r="H2359" s="58" t="s">
        <v>3917</v>
      </c>
      <c r="I2359" s="61" t="s">
        <v>2907</v>
      </c>
      <c r="J2359" s="58" t="s">
        <v>356</v>
      </c>
      <c r="K2359" s="58" t="s">
        <v>356</v>
      </c>
      <c r="L2359" s="58" t="s">
        <v>367</v>
      </c>
      <c r="M2359" s="58" t="s">
        <v>354</v>
      </c>
      <c r="N2359" s="58" t="s">
        <v>355</v>
      </c>
      <c r="O2359" s="64" t="s">
        <v>2942</v>
      </c>
      <c r="P2359" s="64" t="s">
        <v>2902</v>
      </c>
      <c r="Q2359" s="45" t="s">
        <v>922</v>
      </c>
      <c r="R2359" s="32" t="s">
        <v>254</v>
      </c>
      <c r="S2359" s="45" t="s">
        <v>94</v>
      </c>
      <c r="T2359" s="42" t="str">
        <f>VLOOKUP(Tabla1[[#This Row],[AREA]],Hoja1!A:B,2,FALSE)</f>
        <v>06. Educación y cultura</v>
      </c>
      <c r="U2359" s="45" t="s">
        <v>170</v>
      </c>
      <c r="V2359" s="42" t="str">
        <f>VLOOKUP(Tabla1[[#This Row],[PROGRAMA]],Hoja1!A:B,2,FALSE)</f>
        <v>3232. Conservación y mantenimiento centros educación infantil y primaria</v>
      </c>
      <c r="W2359" s="45" t="s">
        <v>236</v>
      </c>
      <c r="X2359" s="45" t="s">
        <v>3048</v>
      </c>
    </row>
    <row r="2360" spans="1:24" x14ac:dyDescent="0.25">
      <c r="A2360" s="57">
        <v>220250019420</v>
      </c>
      <c r="B2360" s="58" t="s">
        <v>349</v>
      </c>
      <c r="C2360" s="59">
        <v>45803</v>
      </c>
      <c r="D2360" s="57">
        <v>22025004034</v>
      </c>
      <c r="E2360" s="58" t="s">
        <v>1346</v>
      </c>
      <c r="F2360" s="60">
        <v>191.28</v>
      </c>
      <c r="G2360" s="58" t="s">
        <v>3918</v>
      </c>
      <c r="H2360" s="58" t="s">
        <v>3919</v>
      </c>
      <c r="I2360" s="61" t="s">
        <v>2901</v>
      </c>
      <c r="J2360" s="58" t="s">
        <v>356</v>
      </c>
      <c r="K2360" s="58" t="s">
        <v>356</v>
      </c>
      <c r="L2360" s="58" t="s">
        <v>357</v>
      </c>
      <c r="M2360" s="58" t="s">
        <v>458</v>
      </c>
      <c r="N2360" s="58" t="s">
        <v>429</v>
      </c>
      <c r="O2360" s="64" t="s">
        <v>2990</v>
      </c>
      <c r="P2360" s="64" t="s">
        <v>2902</v>
      </c>
      <c r="Q2360" s="45" t="s">
        <v>922</v>
      </c>
      <c r="R2360" s="32" t="s">
        <v>254</v>
      </c>
      <c r="S2360" s="45" t="s">
        <v>98</v>
      </c>
      <c r="T2360" s="42" t="str">
        <f>VLOOKUP(Tabla1[[#This Row],[AREA]],Hoja1!A:B,2,FALSE)</f>
        <v>10. Personas mayores, familia y servicios sociales</v>
      </c>
      <c r="U2360" s="45" t="s">
        <v>153</v>
      </c>
      <c r="V2360" s="42" t="str">
        <f>VLOOKUP(Tabla1[[#This Row],[PROGRAMA]],Hoja1!A:B,2,FALSE)</f>
        <v>2311. Intervención social</v>
      </c>
      <c r="W2360" s="45" t="s">
        <v>236</v>
      </c>
      <c r="X2360" s="45" t="s">
        <v>2945</v>
      </c>
    </row>
    <row r="2361" spans="1:24" x14ac:dyDescent="0.25">
      <c r="A2361" s="57">
        <v>220250017362</v>
      </c>
      <c r="B2361" s="58" t="s">
        <v>526</v>
      </c>
      <c r="C2361" s="59">
        <v>45793</v>
      </c>
      <c r="D2361" s="57">
        <v>22025001082</v>
      </c>
      <c r="E2361" s="58" t="s">
        <v>1878</v>
      </c>
      <c r="F2361" s="60">
        <v>190.62</v>
      </c>
      <c r="G2361" s="58" t="s">
        <v>73</v>
      </c>
      <c r="H2361" s="58" t="s">
        <v>3920</v>
      </c>
      <c r="I2361" s="61" t="s">
        <v>2907</v>
      </c>
      <c r="J2361" s="58" t="s">
        <v>356</v>
      </c>
      <c r="K2361" s="58" t="s">
        <v>356</v>
      </c>
      <c r="L2361" s="58" t="s">
        <v>367</v>
      </c>
      <c r="M2361" s="58" t="s">
        <v>354</v>
      </c>
      <c r="N2361" s="58" t="s">
        <v>355</v>
      </c>
      <c r="O2361" s="64" t="s">
        <v>2942</v>
      </c>
      <c r="P2361" s="64" t="s">
        <v>2902</v>
      </c>
      <c r="Q2361" s="45" t="s">
        <v>922</v>
      </c>
      <c r="R2361" s="32" t="s">
        <v>254</v>
      </c>
      <c r="S2361" s="45" t="s">
        <v>94</v>
      </c>
      <c r="T2361" s="42" t="str">
        <f>VLOOKUP(Tabla1[[#This Row],[AREA]],Hoja1!A:B,2,FALSE)</f>
        <v>06. Educación y cultura</v>
      </c>
      <c r="U2361" s="45" t="s">
        <v>168</v>
      </c>
      <c r="V2361" s="42" t="str">
        <f>VLOOKUP(Tabla1[[#This Row],[PROGRAMA]],Hoja1!A:B,2,FALSE)</f>
        <v>3231. Escuelas infantiles</v>
      </c>
      <c r="W2361" s="45" t="s">
        <v>236</v>
      </c>
      <c r="X2361" s="45" t="s">
        <v>3048</v>
      </c>
    </row>
    <row r="2362" spans="1:24" x14ac:dyDescent="0.25">
      <c r="A2362" s="57">
        <v>220250017637</v>
      </c>
      <c r="B2362" s="58" t="s">
        <v>526</v>
      </c>
      <c r="C2362" s="59">
        <v>45796</v>
      </c>
      <c r="D2362" s="57">
        <v>22025001122</v>
      </c>
      <c r="E2362" s="58" t="s">
        <v>1237</v>
      </c>
      <c r="F2362" s="60">
        <v>190.56</v>
      </c>
      <c r="G2362" s="58" t="s">
        <v>566</v>
      </c>
      <c r="H2362" s="58" t="s">
        <v>3921</v>
      </c>
      <c r="I2362" s="61" t="s">
        <v>2907</v>
      </c>
      <c r="J2362" s="58" t="s">
        <v>356</v>
      </c>
      <c r="K2362" s="58" t="s">
        <v>356</v>
      </c>
      <c r="L2362" s="58" t="s">
        <v>357</v>
      </c>
      <c r="M2362" s="58" t="s">
        <v>354</v>
      </c>
      <c r="N2362" s="58" t="s">
        <v>355</v>
      </c>
      <c r="O2362" s="64" t="s">
        <v>2942</v>
      </c>
      <c r="P2362" s="64" t="s">
        <v>2902</v>
      </c>
      <c r="Q2362" s="45" t="s">
        <v>922</v>
      </c>
      <c r="R2362" s="32" t="s">
        <v>254</v>
      </c>
      <c r="S2362" s="45" t="s">
        <v>291</v>
      </c>
      <c r="T2362" s="42" t="str">
        <f>VLOOKUP(Tabla1[[#This Row],[AREA]],Hoja1!A:B,2,FALSE)</f>
        <v>11. Salud pública y seguridad ciudadana</v>
      </c>
      <c r="U2362" s="45" t="s">
        <v>141</v>
      </c>
      <c r="V2362" s="42" t="str">
        <f>VLOOKUP(Tabla1[[#This Row],[PROGRAMA]],Hoja1!A:B,2,FALSE)</f>
        <v>1621. Recogida de residuos</v>
      </c>
      <c r="W2362" s="45" t="s">
        <v>236</v>
      </c>
      <c r="X2362" s="45" t="s">
        <v>3180</v>
      </c>
    </row>
    <row r="2363" spans="1:24" x14ac:dyDescent="0.25">
      <c r="A2363" s="57">
        <v>220250019418</v>
      </c>
      <c r="B2363" s="58" t="s">
        <v>349</v>
      </c>
      <c r="C2363" s="59">
        <v>45803</v>
      </c>
      <c r="D2363" s="57">
        <v>22025004013</v>
      </c>
      <c r="E2363" s="58" t="s">
        <v>1206</v>
      </c>
      <c r="F2363" s="60">
        <v>188.98</v>
      </c>
      <c r="G2363" s="58" t="s">
        <v>3922</v>
      </c>
      <c r="H2363" s="58" t="s">
        <v>3923</v>
      </c>
      <c r="I2363" s="61" t="s">
        <v>2901</v>
      </c>
      <c r="J2363" s="58" t="s">
        <v>365</v>
      </c>
      <c r="K2363" s="58" t="s">
        <v>365</v>
      </c>
      <c r="L2363" s="58" t="s">
        <v>367</v>
      </c>
      <c r="M2363" s="58" t="s">
        <v>458</v>
      </c>
      <c r="N2363" s="58" t="s">
        <v>429</v>
      </c>
      <c r="O2363" s="64" t="s">
        <v>2990</v>
      </c>
      <c r="P2363" s="64" t="s">
        <v>2902</v>
      </c>
      <c r="Q2363" s="45" t="s">
        <v>922</v>
      </c>
      <c r="R2363" s="32" t="s">
        <v>254</v>
      </c>
      <c r="S2363" s="45" t="s">
        <v>98</v>
      </c>
      <c r="T2363" s="42" t="str">
        <f>VLOOKUP(Tabla1[[#This Row],[AREA]],Hoja1!A:B,2,FALSE)</f>
        <v>10. Personas mayores, familia y servicios sociales</v>
      </c>
      <c r="U2363" s="45" t="s">
        <v>155</v>
      </c>
      <c r="V2363" s="42" t="str">
        <f>VLOOKUP(Tabla1[[#This Row],[PROGRAMA]],Hoja1!A:B,2,FALSE)</f>
        <v>2312. Iniciativas sociales</v>
      </c>
      <c r="W2363" s="45" t="s">
        <v>238</v>
      </c>
      <c r="X2363" s="45" t="s">
        <v>3697</v>
      </c>
    </row>
    <row r="2364" spans="1:24" x14ac:dyDescent="0.25">
      <c r="A2364" s="57">
        <v>220239000404</v>
      </c>
      <c r="B2364" s="58" t="s">
        <v>349</v>
      </c>
      <c r="C2364" s="59">
        <v>45756</v>
      </c>
      <c r="D2364" s="57">
        <v>22024002932</v>
      </c>
      <c r="E2364" s="58" t="s">
        <v>3924</v>
      </c>
      <c r="F2364" s="60">
        <v>188.83</v>
      </c>
      <c r="G2364" s="58" t="s">
        <v>285</v>
      </c>
      <c r="H2364" s="58" t="s">
        <v>3925</v>
      </c>
      <c r="I2364" s="61" t="s">
        <v>2901</v>
      </c>
      <c r="J2364" s="58" t="s">
        <v>356</v>
      </c>
      <c r="K2364" s="58" t="s">
        <v>356</v>
      </c>
      <c r="L2364" s="58" t="s">
        <v>358</v>
      </c>
      <c r="M2364" s="58" t="s">
        <v>354</v>
      </c>
      <c r="N2364" s="58" t="s">
        <v>355</v>
      </c>
      <c r="O2364" s="64" t="s">
        <v>305</v>
      </c>
      <c r="P2364" s="64" t="s">
        <v>2902</v>
      </c>
      <c r="Q2364" s="45" t="s">
        <v>926</v>
      </c>
      <c r="R2364" s="32" t="s">
        <v>255</v>
      </c>
      <c r="S2364" s="45" t="s">
        <v>89</v>
      </c>
      <c r="T2364" s="42" t="str">
        <f>VLOOKUP(Tabla1[[#This Row],[AREA]],Hoja1!A:B,2,FALSE)</f>
        <v>01. Alcaldía</v>
      </c>
      <c r="U2364" s="45" t="s">
        <v>294</v>
      </c>
      <c r="V2364" s="42" t="str">
        <f>VLOOKUP(Tabla1[[#This Row],[PROGRAMA]],Hoja1!A:B,2,FALSE)</f>
        <v>4331. Desarrollo empresarial</v>
      </c>
      <c r="W2364" s="45" t="s">
        <v>246</v>
      </c>
      <c r="X2364" s="45" t="s">
        <v>3021</v>
      </c>
    </row>
    <row r="2365" spans="1:24" x14ac:dyDescent="0.25">
      <c r="A2365" s="57">
        <v>220250020355</v>
      </c>
      <c r="B2365" s="58" t="s">
        <v>526</v>
      </c>
      <c r="C2365" s="59">
        <v>45806</v>
      </c>
      <c r="D2365" s="57">
        <v>22025000920</v>
      </c>
      <c r="E2365" s="58" t="s">
        <v>1373</v>
      </c>
      <c r="F2365" s="60">
        <v>188.77</v>
      </c>
      <c r="G2365" s="58" t="s">
        <v>573</v>
      </c>
      <c r="H2365" s="58" t="s">
        <v>3926</v>
      </c>
      <c r="I2365" s="61" t="s">
        <v>2907</v>
      </c>
      <c r="J2365" s="58" t="s">
        <v>356</v>
      </c>
      <c r="K2365" s="58" t="s">
        <v>356</v>
      </c>
      <c r="L2365" s="58" t="s">
        <v>367</v>
      </c>
      <c r="M2365" s="58" t="s">
        <v>354</v>
      </c>
      <c r="N2365" s="58" t="s">
        <v>355</v>
      </c>
      <c r="O2365" s="64" t="s">
        <v>2942</v>
      </c>
      <c r="P2365" s="64" t="s">
        <v>2902</v>
      </c>
      <c r="Q2365" s="45" t="s">
        <v>922</v>
      </c>
      <c r="R2365" s="32" t="s">
        <v>254</v>
      </c>
      <c r="S2365" s="45" t="s">
        <v>291</v>
      </c>
      <c r="T2365" s="42" t="str">
        <f>VLOOKUP(Tabla1[[#This Row],[AREA]],Hoja1!A:B,2,FALSE)</f>
        <v>11. Salud pública y seguridad ciudadana</v>
      </c>
      <c r="U2365" s="45" t="s">
        <v>129</v>
      </c>
      <c r="V2365" s="42" t="str">
        <f>VLOOKUP(Tabla1[[#This Row],[PROGRAMA]],Hoja1!A:B,2,FALSE)</f>
        <v>1321. Policía municipal</v>
      </c>
      <c r="W2365" s="45" t="s">
        <v>238</v>
      </c>
      <c r="X2365" s="45" t="s">
        <v>3118</v>
      </c>
    </row>
    <row r="2366" spans="1:24" x14ac:dyDescent="0.25">
      <c r="A2366" s="57">
        <v>220250011350</v>
      </c>
      <c r="B2366" s="58" t="s">
        <v>526</v>
      </c>
      <c r="C2366" s="59">
        <v>45758</v>
      </c>
      <c r="D2366" s="57">
        <v>22025001124</v>
      </c>
      <c r="E2366" s="58" t="s">
        <v>1237</v>
      </c>
      <c r="F2366" s="60">
        <v>188.65</v>
      </c>
      <c r="G2366" s="58" t="s">
        <v>45</v>
      </c>
      <c r="H2366" s="58" t="s">
        <v>3927</v>
      </c>
      <c r="I2366" s="61" t="s">
        <v>2907</v>
      </c>
      <c r="J2366" s="58" t="s">
        <v>627</v>
      </c>
      <c r="K2366" s="58" t="s">
        <v>628</v>
      </c>
      <c r="L2366" s="58" t="s">
        <v>367</v>
      </c>
      <c r="M2366" s="58" t="s">
        <v>354</v>
      </c>
      <c r="N2366" s="58" t="s">
        <v>355</v>
      </c>
      <c r="O2366" s="64" t="s">
        <v>2942</v>
      </c>
      <c r="P2366" s="64" t="s">
        <v>2902</v>
      </c>
      <c r="Q2366" s="45" t="s">
        <v>922</v>
      </c>
      <c r="R2366" s="32" t="s">
        <v>254</v>
      </c>
      <c r="S2366" s="45" t="s">
        <v>291</v>
      </c>
      <c r="T2366" s="42" t="str">
        <f>VLOOKUP(Tabla1[[#This Row],[AREA]],Hoja1!A:B,2,FALSE)</f>
        <v>11. Salud pública y seguridad ciudadana</v>
      </c>
      <c r="U2366" s="45" t="s">
        <v>141</v>
      </c>
      <c r="V2366" s="42" t="str">
        <f>VLOOKUP(Tabla1[[#This Row],[PROGRAMA]],Hoja1!A:B,2,FALSE)</f>
        <v>1621. Recogida de residuos</v>
      </c>
      <c r="W2366" s="45" t="s">
        <v>236</v>
      </c>
      <c r="X2366" s="45" t="s">
        <v>3180</v>
      </c>
    </row>
    <row r="2367" spans="1:24" x14ac:dyDescent="0.25">
      <c r="A2367" s="57">
        <v>220250013963</v>
      </c>
      <c r="B2367" s="58" t="s">
        <v>526</v>
      </c>
      <c r="C2367" s="59">
        <v>45772</v>
      </c>
      <c r="D2367" s="57">
        <v>22025001213</v>
      </c>
      <c r="E2367" s="58" t="s">
        <v>1495</v>
      </c>
      <c r="F2367" s="60">
        <v>186</v>
      </c>
      <c r="G2367" s="58" t="s">
        <v>74</v>
      </c>
      <c r="H2367" s="58" t="s">
        <v>3928</v>
      </c>
      <c r="I2367" s="61" t="s">
        <v>2907</v>
      </c>
      <c r="J2367" s="58" t="s">
        <v>356</v>
      </c>
      <c r="K2367" s="58" t="s">
        <v>356</v>
      </c>
      <c r="L2367" s="58" t="s">
        <v>367</v>
      </c>
      <c r="M2367" s="58" t="s">
        <v>354</v>
      </c>
      <c r="N2367" s="58" t="s">
        <v>355</v>
      </c>
      <c r="O2367" s="64" t="s">
        <v>2942</v>
      </c>
      <c r="P2367" s="64" t="s">
        <v>2902</v>
      </c>
      <c r="Q2367" s="45" t="s">
        <v>922</v>
      </c>
      <c r="R2367" s="32" t="s">
        <v>254</v>
      </c>
      <c r="S2367" s="45" t="s">
        <v>92</v>
      </c>
      <c r="T2367" s="42" t="str">
        <f>VLOOKUP(Tabla1[[#This Row],[AREA]],Hoja1!A:B,2,FALSE)</f>
        <v>03. Participación ciudadana y deportes</v>
      </c>
      <c r="U2367" s="45" t="s">
        <v>215</v>
      </c>
      <c r="V2367" s="42" t="str">
        <f>VLOOKUP(Tabla1[[#This Row],[PROGRAMA]],Hoja1!A:B,2,FALSE)</f>
        <v>9241. Participación ciudadana</v>
      </c>
      <c r="W2367" s="45" t="s">
        <v>236</v>
      </c>
      <c r="X2367" s="45" t="s">
        <v>2945</v>
      </c>
    </row>
    <row r="2368" spans="1:24" x14ac:dyDescent="0.25">
      <c r="A2368" s="57">
        <v>220250019397</v>
      </c>
      <c r="B2368" s="58" t="s">
        <v>349</v>
      </c>
      <c r="C2368" s="59">
        <v>45803</v>
      </c>
      <c r="D2368" s="57">
        <v>22025003712</v>
      </c>
      <c r="E2368" s="58" t="s">
        <v>1295</v>
      </c>
      <c r="F2368" s="60">
        <v>185.74</v>
      </c>
      <c r="G2368" s="58" t="s">
        <v>313</v>
      </c>
      <c r="H2368" s="58" t="s">
        <v>3929</v>
      </c>
      <c r="I2368" s="61" t="s">
        <v>2901</v>
      </c>
      <c r="J2368" s="58" t="s">
        <v>356</v>
      </c>
      <c r="K2368" s="58" t="s">
        <v>356</v>
      </c>
      <c r="L2368" s="58" t="s">
        <v>367</v>
      </c>
      <c r="M2368" s="58" t="s">
        <v>458</v>
      </c>
      <c r="N2368" s="58" t="s">
        <v>429</v>
      </c>
      <c r="O2368" s="64" t="s">
        <v>2990</v>
      </c>
      <c r="P2368" s="64" t="s">
        <v>2902</v>
      </c>
      <c r="Q2368" s="45" t="s">
        <v>922</v>
      </c>
      <c r="R2368" s="32" t="s">
        <v>254</v>
      </c>
      <c r="S2368" s="45" t="s">
        <v>94</v>
      </c>
      <c r="T2368" s="42" t="str">
        <f>VLOOKUP(Tabla1[[#This Row],[AREA]],Hoja1!A:B,2,FALSE)</f>
        <v>06. Educación y cultura</v>
      </c>
      <c r="U2368" s="45" t="s">
        <v>180</v>
      </c>
      <c r="V2368" s="42" t="str">
        <f>VLOOKUP(Tabla1[[#This Row],[PROGRAMA]],Hoja1!A:B,2,FALSE)</f>
        <v>3341. Coordinación de políticas culturales</v>
      </c>
      <c r="W2368" s="45" t="s">
        <v>238</v>
      </c>
      <c r="X2368" s="45" t="s">
        <v>3161</v>
      </c>
    </row>
    <row r="2369" spans="1:24" x14ac:dyDescent="0.25">
      <c r="A2369" s="57">
        <v>220250014222</v>
      </c>
      <c r="B2369" s="58" t="s">
        <v>526</v>
      </c>
      <c r="C2369" s="59">
        <v>45772</v>
      </c>
      <c r="D2369" s="57">
        <v>22025002819</v>
      </c>
      <c r="E2369" s="58" t="s">
        <v>1481</v>
      </c>
      <c r="F2369" s="60">
        <v>185.07</v>
      </c>
      <c r="G2369" s="58" t="s">
        <v>633</v>
      </c>
      <c r="H2369" s="58" t="s">
        <v>3930</v>
      </c>
      <c r="I2369" s="61" t="s">
        <v>2907</v>
      </c>
      <c r="J2369" s="58" t="s">
        <v>356</v>
      </c>
      <c r="K2369" s="58" t="s">
        <v>356</v>
      </c>
      <c r="L2369" s="58" t="s">
        <v>367</v>
      </c>
      <c r="M2369" s="58" t="s">
        <v>354</v>
      </c>
      <c r="N2369" s="58" t="s">
        <v>355</v>
      </c>
      <c r="O2369" s="64" t="s">
        <v>2942</v>
      </c>
      <c r="P2369" s="64" t="s">
        <v>2902</v>
      </c>
      <c r="Q2369" s="45" t="s">
        <v>922</v>
      </c>
      <c r="R2369" s="32" t="s">
        <v>254</v>
      </c>
      <c r="S2369" s="45" t="s">
        <v>96</v>
      </c>
      <c r="T2369" s="42" t="str">
        <f>VLOOKUP(Tabla1[[#This Row],[AREA]],Hoja1!A:B,2,FALSE)</f>
        <v>08. Tráfico y movilidad</v>
      </c>
      <c r="U2369" s="45" t="s">
        <v>140</v>
      </c>
      <c r="V2369" s="42" t="str">
        <f>VLOOKUP(Tabla1[[#This Row],[PROGRAMA]],Hoja1!A:B,2,FALSE)</f>
        <v>1532. Pavimentación vias públicas y otros servicios urbanísticos</v>
      </c>
      <c r="W2369" s="45" t="s">
        <v>236</v>
      </c>
      <c r="X2369" s="45" t="s">
        <v>3215</v>
      </c>
    </row>
    <row r="2370" spans="1:24" x14ac:dyDescent="0.25">
      <c r="A2370" s="57">
        <v>220250015776</v>
      </c>
      <c r="B2370" s="58" t="s">
        <v>349</v>
      </c>
      <c r="C2370" s="59">
        <v>45784</v>
      </c>
      <c r="D2370" s="57">
        <v>22025003825</v>
      </c>
      <c r="E2370" s="58" t="s">
        <v>1668</v>
      </c>
      <c r="F2370" s="60">
        <v>184.27</v>
      </c>
      <c r="G2370" s="58" t="s">
        <v>18</v>
      </c>
      <c r="H2370" s="58" t="s">
        <v>3931</v>
      </c>
      <c r="I2370" s="61" t="s">
        <v>2901</v>
      </c>
      <c r="J2370" s="58" t="s">
        <v>356</v>
      </c>
      <c r="K2370" s="58" t="s">
        <v>356</v>
      </c>
      <c r="L2370" s="58" t="s">
        <v>357</v>
      </c>
      <c r="M2370" s="58" t="s">
        <v>354</v>
      </c>
      <c r="N2370" s="58" t="s">
        <v>355</v>
      </c>
      <c r="O2370" s="64" t="s">
        <v>2942</v>
      </c>
      <c r="P2370" s="64" t="s">
        <v>2902</v>
      </c>
      <c r="Q2370" s="45" t="s">
        <v>922</v>
      </c>
      <c r="R2370" s="32" t="s">
        <v>254</v>
      </c>
      <c r="S2370" s="45" t="s">
        <v>291</v>
      </c>
      <c r="T2370" s="42" t="str">
        <f>VLOOKUP(Tabla1[[#This Row],[AREA]],Hoja1!A:B,2,FALSE)</f>
        <v>11. Salud pública y seguridad ciudadana</v>
      </c>
      <c r="U2370" s="45" t="s">
        <v>164</v>
      </c>
      <c r="V2370" s="42" t="str">
        <f>VLOOKUP(Tabla1[[#This Row],[PROGRAMA]],Hoja1!A:B,2,FALSE)</f>
        <v>3111. Protección de la salubridad pública</v>
      </c>
      <c r="W2370" s="45" t="s">
        <v>236</v>
      </c>
      <c r="X2370" s="45" t="s">
        <v>2945</v>
      </c>
    </row>
    <row r="2371" spans="1:24" x14ac:dyDescent="0.25">
      <c r="A2371" s="57">
        <v>220250017724</v>
      </c>
      <c r="B2371" s="58" t="s">
        <v>526</v>
      </c>
      <c r="C2371" s="59">
        <v>45796</v>
      </c>
      <c r="D2371" s="57">
        <v>22025001124</v>
      </c>
      <c r="E2371" s="58" t="s">
        <v>1237</v>
      </c>
      <c r="F2371" s="60">
        <v>182.75</v>
      </c>
      <c r="G2371" s="58" t="s">
        <v>45</v>
      </c>
      <c r="H2371" s="58" t="s">
        <v>3932</v>
      </c>
      <c r="I2371" s="61" t="s">
        <v>2907</v>
      </c>
      <c r="J2371" s="58" t="s">
        <v>627</v>
      </c>
      <c r="K2371" s="58" t="s">
        <v>628</v>
      </c>
      <c r="L2371" s="58" t="s">
        <v>367</v>
      </c>
      <c r="M2371" s="58" t="s">
        <v>354</v>
      </c>
      <c r="N2371" s="58" t="s">
        <v>355</v>
      </c>
      <c r="O2371" s="64" t="s">
        <v>2942</v>
      </c>
      <c r="P2371" s="64" t="s">
        <v>2902</v>
      </c>
      <c r="Q2371" s="45" t="s">
        <v>922</v>
      </c>
      <c r="R2371" s="32" t="s">
        <v>254</v>
      </c>
      <c r="S2371" s="45" t="s">
        <v>291</v>
      </c>
      <c r="T2371" s="42" t="str">
        <f>VLOOKUP(Tabla1[[#This Row],[AREA]],Hoja1!A:B,2,FALSE)</f>
        <v>11. Salud pública y seguridad ciudadana</v>
      </c>
      <c r="U2371" s="45" t="s">
        <v>141</v>
      </c>
      <c r="V2371" s="42" t="str">
        <f>VLOOKUP(Tabla1[[#This Row],[PROGRAMA]],Hoja1!A:B,2,FALSE)</f>
        <v>1621. Recogida de residuos</v>
      </c>
      <c r="W2371" s="45" t="s">
        <v>236</v>
      </c>
      <c r="X2371" s="45" t="s">
        <v>3180</v>
      </c>
    </row>
    <row r="2372" spans="1:24" x14ac:dyDescent="0.25">
      <c r="A2372" s="57">
        <v>220250015166</v>
      </c>
      <c r="B2372" s="58" t="s">
        <v>349</v>
      </c>
      <c r="C2372" s="59">
        <v>45782</v>
      </c>
      <c r="D2372" s="57">
        <v>22025003410</v>
      </c>
      <c r="E2372" s="58" t="s">
        <v>1375</v>
      </c>
      <c r="F2372" s="60">
        <v>181.5</v>
      </c>
      <c r="G2372" s="58" t="s">
        <v>25</v>
      </c>
      <c r="H2372" s="58" t="s">
        <v>3933</v>
      </c>
      <c r="I2372" s="61" t="s">
        <v>2901</v>
      </c>
      <c r="J2372" s="58" t="s">
        <v>356</v>
      </c>
      <c r="K2372" s="58" t="s">
        <v>356</v>
      </c>
      <c r="L2372" s="58" t="s">
        <v>357</v>
      </c>
      <c r="M2372" s="58" t="s">
        <v>458</v>
      </c>
      <c r="N2372" s="58" t="s">
        <v>429</v>
      </c>
      <c r="O2372" s="64" t="s">
        <v>2990</v>
      </c>
      <c r="P2372" s="64" t="s">
        <v>2902</v>
      </c>
      <c r="Q2372" s="45" t="s">
        <v>922</v>
      </c>
      <c r="R2372" s="32" t="s">
        <v>254</v>
      </c>
      <c r="S2372" s="45" t="s">
        <v>291</v>
      </c>
      <c r="T2372" s="42" t="str">
        <f>VLOOKUP(Tabla1[[#This Row],[AREA]],Hoja1!A:B,2,FALSE)</f>
        <v>11. Salud pública y seguridad ciudadana</v>
      </c>
      <c r="U2372" s="45" t="s">
        <v>129</v>
      </c>
      <c r="V2372" s="42" t="str">
        <f>VLOOKUP(Tabla1[[#This Row],[PROGRAMA]],Hoja1!A:B,2,FALSE)</f>
        <v>1321. Policía municipal</v>
      </c>
      <c r="W2372" s="45" t="s">
        <v>238</v>
      </c>
      <c r="X2372" s="45" t="s">
        <v>2926</v>
      </c>
    </row>
    <row r="2373" spans="1:24" x14ac:dyDescent="0.25">
      <c r="A2373" s="57">
        <v>220250009754</v>
      </c>
      <c r="B2373" s="58" t="s">
        <v>349</v>
      </c>
      <c r="C2373" s="59">
        <v>45750</v>
      </c>
      <c r="D2373" s="57">
        <v>22025003191</v>
      </c>
      <c r="E2373" s="58" t="s">
        <v>1417</v>
      </c>
      <c r="F2373" s="60">
        <v>181.5</v>
      </c>
      <c r="G2373" s="58" t="s">
        <v>16</v>
      </c>
      <c r="H2373" s="58" t="s">
        <v>3934</v>
      </c>
      <c r="I2373" s="61" t="s">
        <v>2901</v>
      </c>
      <c r="J2373" s="58" t="s">
        <v>356</v>
      </c>
      <c r="K2373" s="58" t="s">
        <v>356</v>
      </c>
      <c r="L2373" s="58" t="s">
        <v>357</v>
      </c>
      <c r="M2373" s="58" t="s">
        <v>354</v>
      </c>
      <c r="N2373" s="58" t="s">
        <v>355</v>
      </c>
      <c r="O2373" s="64" t="s">
        <v>305</v>
      </c>
      <c r="P2373" s="64" t="s">
        <v>2902</v>
      </c>
      <c r="Q2373" s="45" t="s">
        <v>922</v>
      </c>
      <c r="R2373" s="32" t="s">
        <v>254</v>
      </c>
      <c r="S2373" s="45" t="s">
        <v>291</v>
      </c>
      <c r="T2373" s="42" t="str">
        <f>VLOOKUP(Tabla1[[#This Row],[AREA]],Hoja1!A:B,2,FALSE)</f>
        <v>11. Salud pública y seguridad ciudadana</v>
      </c>
      <c r="U2373" s="45" t="s">
        <v>135</v>
      </c>
      <c r="V2373" s="42" t="str">
        <f>VLOOKUP(Tabla1[[#This Row],[PROGRAMA]],Hoja1!A:B,2,FALSE)</f>
        <v>1361. Prevención y extinción de incencios</v>
      </c>
      <c r="W2373" s="45" t="s">
        <v>236</v>
      </c>
      <c r="X2373" s="45" t="s">
        <v>2945</v>
      </c>
    </row>
    <row r="2374" spans="1:24" x14ac:dyDescent="0.25">
      <c r="A2374" s="57">
        <v>220250017698</v>
      </c>
      <c r="B2374" s="58" t="s">
        <v>526</v>
      </c>
      <c r="C2374" s="59">
        <v>45796</v>
      </c>
      <c r="D2374" s="57">
        <v>22025001130</v>
      </c>
      <c r="E2374" s="58" t="s">
        <v>1692</v>
      </c>
      <c r="F2374" s="60">
        <v>180.05</v>
      </c>
      <c r="G2374" s="58" t="s">
        <v>509</v>
      </c>
      <c r="H2374" s="58" t="s">
        <v>3935</v>
      </c>
      <c r="I2374" s="61" t="s">
        <v>2907</v>
      </c>
      <c r="J2374" s="58" t="s">
        <v>356</v>
      </c>
      <c r="K2374" s="58" t="s">
        <v>356</v>
      </c>
      <c r="L2374" s="58" t="s">
        <v>367</v>
      </c>
      <c r="M2374" s="58" t="s">
        <v>354</v>
      </c>
      <c r="N2374" s="58" t="s">
        <v>355</v>
      </c>
      <c r="O2374" s="64" t="s">
        <v>2942</v>
      </c>
      <c r="P2374" s="64" t="s">
        <v>2902</v>
      </c>
      <c r="Q2374" s="45" t="s">
        <v>922</v>
      </c>
      <c r="R2374" s="32" t="s">
        <v>254</v>
      </c>
      <c r="S2374" s="45" t="s">
        <v>291</v>
      </c>
      <c r="T2374" s="42" t="str">
        <f>VLOOKUP(Tabla1[[#This Row],[AREA]],Hoja1!A:B,2,FALSE)</f>
        <v>11. Salud pública y seguridad ciudadana</v>
      </c>
      <c r="U2374" s="45" t="s">
        <v>144</v>
      </c>
      <c r="V2374" s="42" t="str">
        <f>VLOOKUP(Tabla1[[#This Row],[PROGRAMA]],Hoja1!A:B,2,FALSE)</f>
        <v>1631. Limpieza viaria</v>
      </c>
      <c r="W2374" s="45" t="s">
        <v>238</v>
      </c>
      <c r="X2374" s="45" t="s">
        <v>3053</v>
      </c>
    </row>
    <row r="2375" spans="1:24" x14ac:dyDescent="0.25">
      <c r="A2375" s="57">
        <v>220250014096</v>
      </c>
      <c r="B2375" s="58" t="s">
        <v>526</v>
      </c>
      <c r="C2375" s="59">
        <v>45772</v>
      </c>
      <c r="D2375" s="57">
        <v>22025001347</v>
      </c>
      <c r="E2375" s="58" t="s">
        <v>1493</v>
      </c>
      <c r="F2375" s="60">
        <v>179.19</v>
      </c>
      <c r="G2375" s="58" t="s">
        <v>600</v>
      </c>
      <c r="H2375" s="58" t="s">
        <v>3936</v>
      </c>
      <c r="I2375" s="61" t="s">
        <v>2907</v>
      </c>
      <c r="J2375" s="58" t="s">
        <v>356</v>
      </c>
      <c r="K2375" s="58" t="s">
        <v>356</v>
      </c>
      <c r="L2375" s="58" t="s">
        <v>367</v>
      </c>
      <c r="M2375" s="58" t="s">
        <v>354</v>
      </c>
      <c r="N2375" s="58" t="s">
        <v>355</v>
      </c>
      <c r="O2375" s="64" t="s">
        <v>2942</v>
      </c>
      <c r="P2375" s="64" t="s">
        <v>2902</v>
      </c>
      <c r="Q2375" s="45" t="s">
        <v>922</v>
      </c>
      <c r="R2375" s="32" t="s">
        <v>254</v>
      </c>
      <c r="S2375" s="45" t="s">
        <v>91</v>
      </c>
      <c r="T2375" s="42" t="str">
        <f>VLOOKUP(Tabla1[[#This Row],[AREA]],Hoja1!A:B,2,FALSE)</f>
        <v>02. Urbanismo y vivienda</v>
      </c>
      <c r="U2375" s="45" t="s">
        <v>220</v>
      </c>
      <c r="V2375" s="42" t="str">
        <f>VLOOKUP(Tabla1[[#This Row],[PROGRAMA]],Hoja1!A:B,2,FALSE)</f>
        <v>9332. Mantenimiento de edificios e instalaciones municipales</v>
      </c>
      <c r="W2375" s="45" t="s">
        <v>236</v>
      </c>
      <c r="X2375" s="45" t="s">
        <v>3048</v>
      </c>
    </row>
    <row r="2376" spans="1:24" x14ac:dyDescent="0.25">
      <c r="A2376" s="57">
        <v>220250017629</v>
      </c>
      <c r="B2376" s="58" t="s">
        <v>526</v>
      </c>
      <c r="C2376" s="59">
        <v>45796</v>
      </c>
      <c r="D2376" s="57">
        <v>22025001124</v>
      </c>
      <c r="E2376" s="58" t="s">
        <v>1237</v>
      </c>
      <c r="F2376" s="60">
        <v>177.6</v>
      </c>
      <c r="G2376" s="58" t="s">
        <v>45</v>
      </c>
      <c r="H2376" s="58" t="s">
        <v>3937</v>
      </c>
      <c r="I2376" s="61" t="s">
        <v>2907</v>
      </c>
      <c r="J2376" s="58" t="s">
        <v>627</v>
      </c>
      <c r="K2376" s="58" t="s">
        <v>628</v>
      </c>
      <c r="L2376" s="58" t="s">
        <v>367</v>
      </c>
      <c r="M2376" s="58" t="s">
        <v>354</v>
      </c>
      <c r="N2376" s="58" t="s">
        <v>355</v>
      </c>
      <c r="O2376" s="64" t="s">
        <v>2942</v>
      </c>
      <c r="P2376" s="64" t="s">
        <v>2902</v>
      </c>
      <c r="Q2376" s="45" t="s">
        <v>922</v>
      </c>
      <c r="R2376" s="32" t="s">
        <v>254</v>
      </c>
      <c r="S2376" s="45" t="s">
        <v>291</v>
      </c>
      <c r="T2376" s="42" t="str">
        <f>VLOOKUP(Tabla1[[#This Row],[AREA]],Hoja1!A:B,2,FALSE)</f>
        <v>11. Salud pública y seguridad ciudadana</v>
      </c>
      <c r="U2376" s="45" t="s">
        <v>141</v>
      </c>
      <c r="V2376" s="42" t="str">
        <f>VLOOKUP(Tabla1[[#This Row],[PROGRAMA]],Hoja1!A:B,2,FALSE)</f>
        <v>1621. Recogida de residuos</v>
      </c>
      <c r="W2376" s="45" t="s">
        <v>236</v>
      </c>
      <c r="X2376" s="45" t="s">
        <v>3180</v>
      </c>
    </row>
    <row r="2377" spans="1:24" x14ac:dyDescent="0.25">
      <c r="A2377" s="57">
        <v>220250011358</v>
      </c>
      <c r="B2377" s="58" t="s">
        <v>526</v>
      </c>
      <c r="C2377" s="59">
        <v>45758</v>
      </c>
      <c r="D2377" s="57">
        <v>22025001132</v>
      </c>
      <c r="E2377" s="58" t="s">
        <v>1599</v>
      </c>
      <c r="F2377" s="60">
        <v>177.23</v>
      </c>
      <c r="G2377" s="58" t="s">
        <v>74</v>
      </c>
      <c r="H2377" s="58" t="s">
        <v>3938</v>
      </c>
      <c r="I2377" s="61" t="s">
        <v>2907</v>
      </c>
      <c r="J2377" s="58" t="s">
        <v>356</v>
      </c>
      <c r="K2377" s="58" t="s">
        <v>356</v>
      </c>
      <c r="L2377" s="58" t="s">
        <v>367</v>
      </c>
      <c r="M2377" s="58" t="s">
        <v>354</v>
      </c>
      <c r="N2377" s="58" t="s">
        <v>355</v>
      </c>
      <c r="O2377" s="64" t="s">
        <v>2942</v>
      </c>
      <c r="P2377" s="64" t="s">
        <v>2902</v>
      </c>
      <c r="Q2377" s="45" t="s">
        <v>922</v>
      </c>
      <c r="R2377" s="32" t="s">
        <v>254</v>
      </c>
      <c r="S2377" s="45" t="s">
        <v>291</v>
      </c>
      <c r="T2377" s="42" t="str">
        <f>VLOOKUP(Tabla1[[#This Row],[AREA]],Hoja1!A:B,2,FALSE)</f>
        <v>11. Salud pública y seguridad ciudadana</v>
      </c>
      <c r="U2377" s="45" t="s">
        <v>144</v>
      </c>
      <c r="V2377" s="42" t="str">
        <f>VLOOKUP(Tabla1[[#This Row],[PROGRAMA]],Hoja1!A:B,2,FALSE)</f>
        <v>1631. Limpieza viaria</v>
      </c>
      <c r="W2377" s="45" t="s">
        <v>238</v>
      </c>
      <c r="X2377" s="45" t="s">
        <v>3118</v>
      </c>
    </row>
    <row r="2378" spans="1:24" x14ac:dyDescent="0.25">
      <c r="A2378" s="57">
        <v>220250013818</v>
      </c>
      <c r="B2378" s="58" t="s">
        <v>526</v>
      </c>
      <c r="C2378" s="59">
        <v>45772</v>
      </c>
      <c r="D2378" s="57">
        <v>22025002819</v>
      </c>
      <c r="E2378" s="58" t="s">
        <v>1481</v>
      </c>
      <c r="F2378" s="60">
        <v>172.85</v>
      </c>
      <c r="G2378" s="58" t="s">
        <v>509</v>
      </c>
      <c r="H2378" s="58" t="s">
        <v>3939</v>
      </c>
      <c r="I2378" s="61" t="s">
        <v>2907</v>
      </c>
      <c r="J2378" s="58" t="s">
        <v>356</v>
      </c>
      <c r="K2378" s="58" t="s">
        <v>356</v>
      </c>
      <c r="L2378" s="58" t="s">
        <v>367</v>
      </c>
      <c r="M2378" s="58" t="s">
        <v>354</v>
      </c>
      <c r="N2378" s="58" t="s">
        <v>355</v>
      </c>
      <c r="O2378" s="64" t="s">
        <v>2942</v>
      </c>
      <c r="P2378" s="64" t="s">
        <v>2902</v>
      </c>
      <c r="Q2378" s="45" t="s">
        <v>922</v>
      </c>
      <c r="R2378" s="32" t="s">
        <v>254</v>
      </c>
      <c r="S2378" s="45" t="s">
        <v>96</v>
      </c>
      <c r="T2378" s="42" t="str">
        <f>VLOOKUP(Tabla1[[#This Row],[AREA]],Hoja1!A:B,2,FALSE)</f>
        <v>08. Tráfico y movilidad</v>
      </c>
      <c r="U2378" s="45" t="s">
        <v>140</v>
      </c>
      <c r="V2378" s="42" t="str">
        <f>VLOOKUP(Tabla1[[#This Row],[PROGRAMA]],Hoja1!A:B,2,FALSE)</f>
        <v>1532. Pavimentación vias públicas y otros servicios urbanísticos</v>
      </c>
      <c r="W2378" s="45" t="s">
        <v>236</v>
      </c>
      <c r="X2378" s="45" t="s">
        <v>3215</v>
      </c>
    </row>
    <row r="2379" spans="1:24" x14ac:dyDescent="0.25">
      <c r="A2379" s="57">
        <v>220250020442</v>
      </c>
      <c r="B2379" s="58" t="s">
        <v>526</v>
      </c>
      <c r="C2379" s="59">
        <v>45806</v>
      </c>
      <c r="D2379" s="57">
        <v>22025001266</v>
      </c>
      <c r="E2379" s="58" t="s">
        <v>2347</v>
      </c>
      <c r="F2379" s="60">
        <v>170.76</v>
      </c>
      <c r="G2379" s="58" t="s">
        <v>601</v>
      </c>
      <c r="H2379" s="58" t="s">
        <v>3940</v>
      </c>
      <c r="I2379" s="61" t="s">
        <v>2907</v>
      </c>
      <c r="J2379" s="58" t="s">
        <v>356</v>
      </c>
      <c r="K2379" s="58" t="s">
        <v>356</v>
      </c>
      <c r="L2379" s="58" t="s">
        <v>367</v>
      </c>
      <c r="M2379" s="58" t="s">
        <v>354</v>
      </c>
      <c r="N2379" s="58" t="s">
        <v>355</v>
      </c>
      <c r="O2379" s="64" t="s">
        <v>2942</v>
      </c>
      <c r="P2379" s="64" t="s">
        <v>2902</v>
      </c>
      <c r="Q2379" s="45" t="s">
        <v>922</v>
      </c>
      <c r="R2379" s="32" t="s">
        <v>254</v>
      </c>
      <c r="S2379" s="45" t="s">
        <v>95</v>
      </c>
      <c r="T2379" s="42" t="str">
        <f>VLOOKUP(Tabla1[[#This Row],[AREA]],Hoja1!A:B,2,FALSE)</f>
        <v>07. Medio ambiente</v>
      </c>
      <c r="U2379" s="45" t="s">
        <v>149</v>
      </c>
      <c r="V2379" s="42" t="str">
        <f>VLOOKUP(Tabla1[[#This Row],[PROGRAMA]],Hoja1!A:B,2,FALSE)</f>
        <v>1711. Parques y jardines</v>
      </c>
      <c r="W2379" s="45" t="s">
        <v>236</v>
      </c>
      <c r="X2379" s="45" t="s">
        <v>3180</v>
      </c>
    </row>
    <row r="2380" spans="1:24" x14ac:dyDescent="0.25">
      <c r="A2380" s="57">
        <v>220250017371</v>
      </c>
      <c r="B2380" s="58" t="s">
        <v>526</v>
      </c>
      <c r="C2380" s="59">
        <v>45793</v>
      </c>
      <c r="D2380" s="57">
        <v>22025001079</v>
      </c>
      <c r="E2380" s="58" t="s">
        <v>1303</v>
      </c>
      <c r="F2380" s="60">
        <v>170.65</v>
      </c>
      <c r="G2380" s="58" t="s">
        <v>633</v>
      </c>
      <c r="H2380" s="58" t="s">
        <v>3917</v>
      </c>
      <c r="I2380" s="61" t="s">
        <v>2907</v>
      </c>
      <c r="J2380" s="58" t="s">
        <v>356</v>
      </c>
      <c r="K2380" s="58" t="s">
        <v>356</v>
      </c>
      <c r="L2380" s="58" t="s">
        <v>367</v>
      </c>
      <c r="M2380" s="58" t="s">
        <v>354</v>
      </c>
      <c r="N2380" s="58" t="s">
        <v>355</v>
      </c>
      <c r="O2380" s="64" t="s">
        <v>2942</v>
      </c>
      <c r="P2380" s="64" t="s">
        <v>2902</v>
      </c>
      <c r="Q2380" s="45" t="s">
        <v>922</v>
      </c>
      <c r="R2380" s="32" t="s">
        <v>254</v>
      </c>
      <c r="S2380" s="45" t="s">
        <v>94</v>
      </c>
      <c r="T2380" s="42" t="str">
        <f>VLOOKUP(Tabla1[[#This Row],[AREA]],Hoja1!A:B,2,FALSE)</f>
        <v>06. Educación y cultura</v>
      </c>
      <c r="U2380" s="45" t="s">
        <v>170</v>
      </c>
      <c r="V2380" s="42" t="str">
        <f>VLOOKUP(Tabla1[[#This Row],[PROGRAMA]],Hoja1!A:B,2,FALSE)</f>
        <v>3232. Conservación y mantenimiento centros educación infantil y primaria</v>
      </c>
      <c r="W2380" s="45" t="s">
        <v>236</v>
      </c>
      <c r="X2380" s="45" t="s">
        <v>3048</v>
      </c>
    </row>
    <row r="2381" spans="1:24" x14ac:dyDescent="0.25">
      <c r="A2381" s="57">
        <v>220250018244</v>
      </c>
      <c r="B2381" s="58" t="s">
        <v>349</v>
      </c>
      <c r="C2381" s="59">
        <v>45798</v>
      </c>
      <c r="D2381" s="57">
        <v>22025003858</v>
      </c>
      <c r="E2381" s="58" t="s">
        <v>1756</v>
      </c>
      <c r="F2381" s="60">
        <v>170.61</v>
      </c>
      <c r="G2381" s="58" t="s">
        <v>3941</v>
      </c>
      <c r="H2381" s="58" t="s">
        <v>3942</v>
      </c>
      <c r="I2381" s="61" t="s">
        <v>2901</v>
      </c>
      <c r="J2381" s="58" t="s">
        <v>356</v>
      </c>
      <c r="K2381" s="58" t="s">
        <v>356</v>
      </c>
      <c r="L2381" s="58" t="s">
        <v>357</v>
      </c>
      <c r="M2381" s="58" t="s">
        <v>458</v>
      </c>
      <c r="N2381" s="58" t="s">
        <v>429</v>
      </c>
      <c r="O2381" s="64" t="s">
        <v>2990</v>
      </c>
      <c r="P2381" s="64" t="s">
        <v>2902</v>
      </c>
      <c r="Q2381" s="45" t="s">
        <v>922</v>
      </c>
      <c r="R2381" s="32" t="s">
        <v>254</v>
      </c>
      <c r="S2381" s="45" t="s">
        <v>98</v>
      </c>
      <c r="T2381" s="42" t="str">
        <f>VLOOKUP(Tabla1[[#This Row],[AREA]],Hoja1!A:B,2,FALSE)</f>
        <v>10. Personas mayores, familia y servicios sociales</v>
      </c>
      <c r="U2381" s="45" t="s">
        <v>155</v>
      </c>
      <c r="V2381" s="42" t="str">
        <f>VLOOKUP(Tabla1[[#This Row],[PROGRAMA]],Hoja1!A:B,2,FALSE)</f>
        <v>2312. Iniciativas sociales</v>
      </c>
      <c r="W2381" s="45" t="s">
        <v>238</v>
      </c>
      <c r="X2381" s="45" t="s">
        <v>3611</v>
      </c>
    </row>
    <row r="2382" spans="1:24" x14ac:dyDescent="0.25">
      <c r="A2382" s="57">
        <v>220250014224</v>
      </c>
      <c r="B2382" s="58" t="s">
        <v>526</v>
      </c>
      <c r="C2382" s="59">
        <v>45772</v>
      </c>
      <c r="D2382" s="57">
        <v>22025002819</v>
      </c>
      <c r="E2382" s="58" t="s">
        <v>1481</v>
      </c>
      <c r="F2382" s="60">
        <v>168.25</v>
      </c>
      <c r="G2382" s="58" t="s">
        <v>633</v>
      </c>
      <c r="H2382" s="58" t="s">
        <v>3930</v>
      </c>
      <c r="I2382" s="61" t="s">
        <v>2907</v>
      </c>
      <c r="J2382" s="58" t="s">
        <v>356</v>
      </c>
      <c r="K2382" s="58" t="s">
        <v>356</v>
      </c>
      <c r="L2382" s="58" t="s">
        <v>367</v>
      </c>
      <c r="M2382" s="58" t="s">
        <v>354</v>
      </c>
      <c r="N2382" s="58" t="s">
        <v>355</v>
      </c>
      <c r="O2382" s="64" t="s">
        <v>2942</v>
      </c>
      <c r="P2382" s="64" t="s">
        <v>2902</v>
      </c>
      <c r="Q2382" s="45" t="s">
        <v>922</v>
      </c>
      <c r="R2382" s="32" t="s">
        <v>254</v>
      </c>
      <c r="S2382" s="45" t="s">
        <v>96</v>
      </c>
      <c r="T2382" s="42" t="str">
        <f>VLOOKUP(Tabla1[[#This Row],[AREA]],Hoja1!A:B,2,FALSE)</f>
        <v>08. Tráfico y movilidad</v>
      </c>
      <c r="U2382" s="45" t="s">
        <v>140</v>
      </c>
      <c r="V2382" s="42" t="str">
        <f>VLOOKUP(Tabla1[[#This Row],[PROGRAMA]],Hoja1!A:B,2,FALSE)</f>
        <v>1532. Pavimentación vias públicas y otros servicios urbanísticos</v>
      </c>
      <c r="W2382" s="45" t="s">
        <v>236</v>
      </c>
      <c r="X2382" s="45" t="s">
        <v>3215</v>
      </c>
    </row>
    <row r="2383" spans="1:24" x14ac:dyDescent="0.25">
      <c r="A2383" s="57">
        <v>220250010272</v>
      </c>
      <c r="B2383" s="58" t="s">
        <v>526</v>
      </c>
      <c r="C2383" s="59">
        <v>45755</v>
      </c>
      <c r="D2383" s="57">
        <v>22025001070</v>
      </c>
      <c r="E2383" s="58" t="s">
        <v>1614</v>
      </c>
      <c r="F2383" s="60">
        <v>168.19</v>
      </c>
      <c r="G2383" s="58" t="s">
        <v>50</v>
      </c>
      <c r="H2383" s="58" t="s">
        <v>3943</v>
      </c>
      <c r="I2383" s="61" t="s">
        <v>2907</v>
      </c>
      <c r="J2383" s="58" t="s">
        <v>356</v>
      </c>
      <c r="K2383" s="58" t="s">
        <v>356</v>
      </c>
      <c r="L2383" s="58" t="s">
        <v>367</v>
      </c>
      <c r="M2383" s="58" t="s">
        <v>354</v>
      </c>
      <c r="N2383" s="58" t="s">
        <v>355</v>
      </c>
      <c r="O2383" s="64" t="s">
        <v>2942</v>
      </c>
      <c r="P2383" s="64" t="s">
        <v>2902</v>
      </c>
      <c r="Q2383" s="45" t="s">
        <v>922</v>
      </c>
      <c r="R2383" s="32" t="s">
        <v>254</v>
      </c>
      <c r="S2383" s="45" t="s">
        <v>291</v>
      </c>
      <c r="T2383" s="42" t="str">
        <f>VLOOKUP(Tabla1[[#This Row],[AREA]],Hoja1!A:B,2,FALSE)</f>
        <v>11. Salud pública y seguridad ciudadana</v>
      </c>
      <c r="U2383" s="45" t="s">
        <v>164</v>
      </c>
      <c r="V2383" s="42" t="str">
        <f>VLOOKUP(Tabla1[[#This Row],[PROGRAMA]],Hoja1!A:B,2,FALSE)</f>
        <v>3111. Protección de la salubridad pública</v>
      </c>
      <c r="W2383" s="45" t="s">
        <v>238</v>
      </c>
      <c r="X2383" s="45" t="s">
        <v>3118</v>
      </c>
    </row>
    <row r="2384" spans="1:24" x14ac:dyDescent="0.25">
      <c r="A2384" s="57">
        <v>220250015330</v>
      </c>
      <c r="B2384" s="58" t="s">
        <v>526</v>
      </c>
      <c r="C2384" s="59">
        <v>45783</v>
      </c>
      <c r="D2384" s="57">
        <v>22025000769</v>
      </c>
      <c r="E2384" s="58" t="s">
        <v>1623</v>
      </c>
      <c r="F2384" s="60">
        <v>166.98</v>
      </c>
      <c r="G2384" s="58" t="s">
        <v>50</v>
      </c>
      <c r="H2384" s="58" t="s">
        <v>3944</v>
      </c>
      <c r="I2384" s="61" t="s">
        <v>2907</v>
      </c>
      <c r="J2384" s="58" t="s">
        <v>356</v>
      </c>
      <c r="K2384" s="58" t="s">
        <v>356</v>
      </c>
      <c r="L2384" s="58" t="s">
        <v>367</v>
      </c>
      <c r="M2384" s="58" t="s">
        <v>354</v>
      </c>
      <c r="N2384" s="58" t="s">
        <v>355</v>
      </c>
      <c r="O2384" s="64" t="s">
        <v>2942</v>
      </c>
      <c r="P2384" s="64" t="s">
        <v>2902</v>
      </c>
      <c r="Q2384" s="45" t="s">
        <v>922</v>
      </c>
      <c r="R2384" s="32" t="s">
        <v>254</v>
      </c>
      <c r="S2384" s="45" t="s">
        <v>291</v>
      </c>
      <c r="T2384" s="42" t="str">
        <f>VLOOKUP(Tabla1[[#This Row],[AREA]],Hoja1!A:B,2,FALSE)</f>
        <v>11. Salud pública y seguridad ciudadana</v>
      </c>
      <c r="U2384" s="45" t="s">
        <v>135</v>
      </c>
      <c r="V2384" s="42" t="str">
        <f>VLOOKUP(Tabla1[[#This Row],[PROGRAMA]],Hoja1!A:B,2,FALSE)</f>
        <v>1361. Prevención y extinción de incencios</v>
      </c>
      <c r="W2384" s="45" t="s">
        <v>238</v>
      </c>
      <c r="X2384" s="45" t="s">
        <v>3118</v>
      </c>
    </row>
    <row r="2385" spans="1:24" x14ac:dyDescent="0.25">
      <c r="A2385" s="57">
        <v>220250011204</v>
      </c>
      <c r="B2385" s="58" t="s">
        <v>526</v>
      </c>
      <c r="C2385" s="59">
        <v>45758</v>
      </c>
      <c r="D2385" s="57">
        <v>22025001081</v>
      </c>
      <c r="E2385" s="58" t="s">
        <v>1727</v>
      </c>
      <c r="F2385" s="60">
        <v>165.33</v>
      </c>
      <c r="G2385" s="58" t="s">
        <v>74</v>
      </c>
      <c r="H2385" s="58" t="s">
        <v>3945</v>
      </c>
      <c r="I2385" s="61" t="s">
        <v>2907</v>
      </c>
      <c r="J2385" s="58" t="s">
        <v>356</v>
      </c>
      <c r="K2385" s="58" t="s">
        <v>356</v>
      </c>
      <c r="L2385" s="58" t="s">
        <v>367</v>
      </c>
      <c r="M2385" s="58" t="s">
        <v>354</v>
      </c>
      <c r="N2385" s="58" t="s">
        <v>355</v>
      </c>
      <c r="O2385" s="64" t="s">
        <v>2942</v>
      </c>
      <c r="P2385" s="64" t="s">
        <v>2902</v>
      </c>
      <c r="Q2385" s="45" t="s">
        <v>922</v>
      </c>
      <c r="R2385" s="32" t="s">
        <v>254</v>
      </c>
      <c r="S2385" s="45" t="s">
        <v>94</v>
      </c>
      <c r="T2385" s="42" t="str">
        <f>VLOOKUP(Tabla1[[#This Row],[AREA]],Hoja1!A:B,2,FALSE)</f>
        <v>06. Educación y cultura</v>
      </c>
      <c r="U2385" s="45" t="s">
        <v>176</v>
      </c>
      <c r="V2385" s="42" t="str">
        <f>VLOOKUP(Tabla1[[#This Row],[PROGRAMA]],Hoja1!A:B,2,FALSE)</f>
        <v>3321. Bibliotecas públicas</v>
      </c>
      <c r="W2385" s="45" t="s">
        <v>236</v>
      </c>
      <c r="X2385" s="45" t="s">
        <v>3048</v>
      </c>
    </row>
    <row r="2386" spans="1:24" x14ac:dyDescent="0.25">
      <c r="A2386" s="57">
        <v>220250018155</v>
      </c>
      <c r="B2386" s="58" t="s">
        <v>349</v>
      </c>
      <c r="C2386" s="59">
        <v>45798</v>
      </c>
      <c r="D2386" s="57">
        <v>22025003922</v>
      </c>
      <c r="E2386" s="58" t="s">
        <v>1507</v>
      </c>
      <c r="F2386" s="60">
        <v>163.35</v>
      </c>
      <c r="G2386" s="58" t="s">
        <v>3946</v>
      </c>
      <c r="H2386" s="58" t="s">
        <v>3947</v>
      </c>
      <c r="I2386" s="61" t="s">
        <v>2901</v>
      </c>
      <c r="J2386" s="58" t="s">
        <v>356</v>
      </c>
      <c r="K2386" s="58" t="s">
        <v>356</v>
      </c>
      <c r="L2386" s="58" t="s">
        <v>367</v>
      </c>
      <c r="M2386" s="58" t="s">
        <v>458</v>
      </c>
      <c r="N2386" s="58" t="s">
        <v>429</v>
      </c>
      <c r="O2386" s="64" t="s">
        <v>2990</v>
      </c>
      <c r="P2386" s="64" t="s">
        <v>2902</v>
      </c>
      <c r="Q2386" s="45" t="s">
        <v>922</v>
      </c>
      <c r="R2386" s="32" t="s">
        <v>254</v>
      </c>
      <c r="S2386" s="45" t="s">
        <v>94</v>
      </c>
      <c r="T2386" s="42" t="str">
        <f>VLOOKUP(Tabla1[[#This Row],[AREA]],Hoja1!A:B,2,FALSE)</f>
        <v>06. Educación y cultura</v>
      </c>
      <c r="U2386" s="45" t="s">
        <v>176</v>
      </c>
      <c r="V2386" s="42" t="str">
        <f>VLOOKUP(Tabla1[[#This Row],[PROGRAMA]],Hoja1!A:B,2,FALSE)</f>
        <v>3321. Bibliotecas públicas</v>
      </c>
      <c r="W2386" s="45" t="s">
        <v>238</v>
      </c>
      <c r="X2386" s="45" t="s">
        <v>3118</v>
      </c>
    </row>
    <row r="2387" spans="1:24" x14ac:dyDescent="0.25">
      <c r="A2387" s="57">
        <v>220250011473</v>
      </c>
      <c r="B2387" s="58" t="s">
        <v>349</v>
      </c>
      <c r="C2387" s="59">
        <v>45758</v>
      </c>
      <c r="D2387" s="57">
        <v>22025003109</v>
      </c>
      <c r="E2387" s="58" t="s">
        <v>1902</v>
      </c>
      <c r="F2387" s="60">
        <v>163.35</v>
      </c>
      <c r="G2387" s="58" t="s">
        <v>3948</v>
      </c>
      <c r="H2387" s="58" t="s">
        <v>3949</v>
      </c>
      <c r="I2387" s="61" t="s">
        <v>2901</v>
      </c>
      <c r="J2387" s="58" t="s">
        <v>356</v>
      </c>
      <c r="K2387" s="58" t="s">
        <v>356</v>
      </c>
      <c r="L2387" s="58" t="s">
        <v>357</v>
      </c>
      <c r="M2387" s="58" t="s">
        <v>458</v>
      </c>
      <c r="N2387" s="58" t="s">
        <v>429</v>
      </c>
      <c r="O2387" s="64" t="s">
        <v>2990</v>
      </c>
      <c r="P2387" s="64" t="s">
        <v>2902</v>
      </c>
      <c r="Q2387" s="45" t="s">
        <v>922</v>
      </c>
      <c r="R2387" s="32" t="s">
        <v>254</v>
      </c>
      <c r="S2387" s="45" t="s">
        <v>98</v>
      </c>
      <c r="T2387" s="42" t="str">
        <f>VLOOKUP(Tabla1[[#This Row],[AREA]],Hoja1!A:B,2,FALSE)</f>
        <v>10. Personas mayores, familia y servicios sociales</v>
      </c>
      <c r="U2387" s="45" t="s">
        <v>155</v>
      </c>
      <c r="V2387" s="42" t="str">
        <f>VLOOKUP(Tabla1[[#This Row],[PROGRAMA]],Hoja1!A:B,2,FALSE)</f>
        <v>2312. Iniciativas sociales</v>
      </c>
      <c r="W2387" s="45" t="s">
        <v>238</v>
      </c>
      <c r="X2387" s="45" t="s">
        <v>3161</v>
      </c>
    </row>
    <row r="2388" spans="1:24" x14ac:dyDescent="0.25">
      <c r="A2388" s="57">
        <v>220250015008</v>
      </c>
      <c r="B2388" s="58" t="s">
        <v>349</v>
      </c>
      <c r="C2388" s="59">
        <v>45777</v>
      </c>
      <c r="D2388" s="57">
        <v>22025002717</v>
      </c>
      <c r="E2388" s="58" t="s">
        <v>3950</v>
      </c>
      <c r="F2388" s="60">
        <v>162.6</v>
      </c>
      <c r="G2388" s="58" t="s">
        <v>82</v>
      </c>
      <c r="H2388" s="58" t="s">
        <v>3951</v>
      </c>
      <c r="I2388" s="61" t="s">
        <v>2901</v>
      </c>
      <c r="J2388" s="58" t="s">
        <v>356</v>
      </c>
      <c r="K2388" s="58" t="s">
        <v>356</v>
      </c>
      <c r="L2388" s="58" t="s">
        <v>367</v>
      </c>
      <c r="M2388" s="58" t="s">
        <v>458</v>
      </c>
      <c r="N2388" s="58" t="s">
        <v>429</v>
      </c>
      <c r="O2388" s="64" t="s">
        <v>2990</v>
      </c>
      <c r="P2388" s="64" t="s">
        <v>2902</v>
      </c>
      <c r="Q2388" s="45" t="s">
        <v>922</v>
      </c>
      <c r="R2388" s="32" t="s">
        <v>254</v>
      </c>
      <c r="S2388" s="45" t="s">
        <v>290</v>
      </c>
      <c r="T2388" s="42" t="str">
        <f>VLOOKUP(Tabla1[[#This Row],[AREA]],Hoja1!A:B,2,FALSE)</f>
        <v>05. Comercio, mercados y consumo</v>
      </c>
      <c r="U2388" s="45" t="s">
        <v>198</v>
      </c>
      <c r="V2388" s="42" t="str">
        <f>VLOOKUP(Tabla1[[#This Row],[PROGRAMA]],Hoja1!A:B,2,FALSE)</f>
        <v>4314. Actuaciones en materia de comercio minorista</v>
      </c>
      <c r="W2388" s="45" t="s">
        <v>238</v>
      </c>
      <c r="X2388" s="45" t="s">
        <v>3161</v>
      </c>
    </row>
    <row r="2389" spans="1:24" x14ac:dyDescent="0.25">
      <c r="A2389" s="57">
        <v>220250017487</v>
      </c>
      <c r="B2389" s="58" t="s">
        <v>349</v>
      </c>
      <c r="C2389" s="59">
        <v>45796</v>
      </c>
      <c r="D2389" s="57">
        <v>22025003866</v>
      </c>
      <c r="E2389" s="58" t="s">
        <v>1462</v>
      </c>
      <c r="F2389" s="60">
        <v>162.04</v>
      </c>
      <c r="G2389" s="58" t="s">
        <v>677</v>
      </c>
      <c r="H2389" s="58" t="s">
        <v>3952</v>
      </c>
      <c r="I2389" s="61" t="s">
        <v>2901</v>
      </c>
      <c r="J2389" s="58" t="s">
        <v>356</v>
      </c>
      <c r="K2389" s="58" t="s">
        <v>356</v>
      </c>
      <c r="L2389" s="58" t="s">
        <v>357</v>
      </c>
      <c r="M2389" s="58" t="s">
        <v>458</v>
      </c>
      <c r="N2389" s="58" t="s">
        <v>429</v>
      </c>
      <c r="O2389" s="64" t="s">
        <v>2990</v>
      </c>
      <c r="P2389" s="64" t="s">
        <v>2902</v>
      </c>
      <c r="Q2389" s="45" t="s">
        <v>922</v>
      </c>
      <c r="R2389" s="32" t="s">
        <v>254</v>
      </c>
      <c r="S2389" s="45" t="s">
        <v>98</v>
      </c>
      <c r="T2389" s="42" t="str">
        <f>VLOOKUP(Tabla1[[#This Row],[AREA]],Hoja1!A:B,2,FALSE)</f>
        <v>10. Personas mayores, familia y servicios sociales</v>
      </c>
      <c r="U2389" s="45" t="s">
        <v>153</v>
      </c>
      <c r="V2389" s="42" t="str">
        <f>VLOOKUP(Tabla1[[#This Row],[PROGRAMA]],Hoja1!A:B,2,FALSE)</f>
        <v>2311. Intervención social</v>
      </c>
      <c r="W2389" s="45" t="s">
        <v>236</v>
      </c>
      <c r="X2389" s="45" t="s">
        <v>3048</v>
      </c>
    </row>
    <row r="2390" spans="1:24" x14ac:dyDescent="0.25">
      <c r="A2390" s="57">
        <v>220250019421</v>
      </c>
      <c r="B2390" s="58" t="s">
        <v>349</v>
      </c>
      <c r="C2390" s="59">
        <v>45803</v>
      </c>
      <c r="D2390" s="57">
        <v>22025003978</v>
      </c>
      <c r="E2390" s="58" t="s">
        <v>1344</v>
      </c>
      <c r="F2390" s="60">
        <v>161.58000000000001</v>
      </c>
      <c r="G2390" s="58" t="s">
        <v>285</v>
      </c>
      <c r="H2390" s="58" t="s">
        <v>3953</v>
      </c>
      <c r="I2390" s="61" t="s">
        <v>2901</v>
      </c>
      <c r="J2390" s="58" t="s">
        <v>356</v>
      </c>
      <c r="K2390" s="58" t="s">
        <v>356</v>
      </c>
      <c r="L2390" s="58" t="s">
        <v>357</v>
      </c>
      <c r="M2390" s="58" t="s">
        <v>458</v>
      </c>
      <c r="N2390" s="58" t="s">
        <v>429</v>
      </c>
      <c r="O2390" s="64" t="s">
        <v>2990</v>
      </c>
      <c r="P2390" s="64" t="s">
        <v>2902</v>
      </c>
      <c r="Q2390" s="45" t="s">
        <v>926</v>
      </c>
      <c r="R2390" s="32" t="s">
        <v>255</v>
      </c>
      <c r="S2390" s="45" t="s">
        <v>94</v>
      </c>
      <c r="T2390" s="42" t="str">
        <f>VLOOKUP(Tabla1[[#This Row],[AREA]],Hoja1!A:B,2,FALSE)</f>
        <v>06. Educación y cultura</v>
      </c>
      <c r="U2390" s="45" t="s">
        <v>170</v>
      </c>
      <c r="V2390" s="42" t="str">
        <f>VLOOKUP(Tabla1[[#This Row],[PROGRAMA]],Hoja1!A:B,2,FALSE)</f>
        <v>3232. Conservación y mantenimiento centros educación infantil y primaria</v>
      </c>
      <c r="W2390" s="45" t="s">
        <v>248</v>
      </c>
      <c r="X2390" s="45" t="s">
        <v>2991</v>
      </c>
    </row>
    <row r="2391" spans="1:24" x14ac:dyDescent="0.25">
      <c r="A2391" s="57">
        <v>220250015380</v>
      </c>
      <c r="B2391" s="58" t="s">
        <v>526</v>
      </c>
      <c r="C2391" s="59">
        <v>45783</v>
      </c>
      <c r="D2391" s="57">
        <v>22025001496</v>
      </c>
      <c r="E2391" s="58" t="s">
        <v>3385</v>
      </c>
      <c r="F2391" s="60">
        <v>161.01</v>
      </c>
      <c r="G2391" s="58" t="s">
        <v>564</v>
      </c>
      <c r="H2391" s="58" t="s">
        <v>3954</v>
      </c>
      <c r="I2391" s="61" t="s">
        <v>2907</v>
      </c>
      <c r="J2391" s="58" t="s">
        <v>356</v>
      </c>
      <c r="K2391" s="58" t="s">
        <v>356</v>
      </c>
      <c r="L2391" s="58" t="s">
        <v>367</v>
      </c>
      <c r="M2391" s="58" t="s">
        <v>354</v>
      </c>
      <c r="N2391" s="58" t="s">
        <v>355</v>
      </c>
      <c r="O2391" s="64" t="s">
        <v>2942</v>
      </c>
      <c r="P2391" s="64" t="s">
        <v>2902</v>
      </c>
      <c r="Q2391" s="45" t="s">
        <v>922</v>
      </c>
      <c r="R2391" s="32" t="s">
        <v>254</v>
      </c>
      <c r="S2391" s="45" t="s">
        <v>290</v>
      </c>
      <c r="T2391" s="42" t="str">
        <f>VLOOKUP(Tabla1[[#This Row],[AREA]],Hoja1!A:B,2,FALSE)</f>
        <v>05. Comercio, mercados y consumo</v>
      </c>
      <c r="U2391" s="45" t="s">
        <v>197</v>
      </c>
      <c r="V2391" s="42" t="str">
        <f>VLOOKUP(Tabla1[[#This Row],[PROGRAMA]],Hoja1!A:B,2,FALSE)</f>
        <v>4312. Mercados</v>
      </c>
      <c r="W2391" s="45" t="s">
        <v>238</v>
      </c>
      <c r="X2391" s="45" t="s">
        <v>3118</v>
      </c>
    </row>
    <row r="2392" spans="1:24" x14ac:dyDescent="0.25">
      <c r="A2392" s="57">
        <v>220250018367</v>
      </c>
      <c r="B2392" s="58" t="s">
        <v>349</v>
      </c>
      <c r="C2392" s="59">
        <v>45800</v>
      </c>
      <c r="D2392" s="57">
        <v>22025003514</v>
      </c>
      <c r="E2392" s="58" t="s">
        <v>1346</v>
      </c>
      <c r="F2392" s="60">
        <v>160</v>
      </c>
      <c r="G2392" s="58" t="s">
        <v>16</v>
      </c>
      <c r="H2392" s="58" t="s">
        <v>3530</v>
      </c>
      <c r="I2392" s="61" t="s">
        <v>2901</v>
      </c>
      <c r="J2392" s="58" t="s">
        <v>356</v>
      </c>
      <c r="K2392" s="58" t="s">
        <v>356</v>
      </c>
      <c r="L2392" s="58" t="s">
        <v>357</v>
      </c>
      <c r="M2392" s="58" t="s">
        <v>458</v>
      </c>
      <c r="N2392" s="58" t="s">
        <v>429</v>
      </c>
      <c r="O2392" s="64" t="s">
        <v>2990</v>
      </c>
      <c r="P2392" s="64" t="s">
        <v>2902</v>
      </c>
      <c r="Q2392" s="45" t="s">
        <v>922</v>
      </c>
      <c r="R2392" s="32" t="s">
        <v>254</v>
      </c>
      <c r="S2392" s="45" t="s">
        <v>98</v>
      </c>
      <c r="T2392" s="42" t="str">
        <f>VLOOKUP(Tabla1[[#This Row],[AREA]],Hoja1!A:B,2,FALSE)</f>
        <v>10. Personas mayores, familia y servicios sociales</v>
      </c>
      <c r="U2392" s="45" t="s">
        <v>153</v>
      </c>
      <c r="V2392" s="42" t="str">
        <f>VLOOKUP(Tabla1[[#This Row],[PROGRAMA]],Hoja1!A:B,2,FALSE)</f>
        <v>2311. Intervención social</v>
      </c>
      <c r="W2392" s="45" t="s">
        <v>236</v>
      </c>
      <c r="X2392" s="45" t="s">
        <v>2945</v>
      </c>
    </row>
    <row r="2393" spans="1:24" x14ac:dyDescent="0.25">
      <c r="A2393" s="57">
        <v>220250013900</v>
      </c>
      <c r="B2393" s="58" t="s">
        <v>526</v>
      </c>
      <c r="C2393" s="59">
        <v>45772</v>
      </c>
      <c r="D2393" s="57">
        <v>22025001266</v>
      </c>
      <c r="E2393" s="58" t="s">
        <v>2347</v>
      </c>
      <c r="F2393" s="60">
        <v>158.46</v>
      </c>
      <c r="G2393" s="58" t="s">
        <v>601</v>
      </c>
      <c r="H2393" s="58" t="s">
        <v>3955</v>
      </c>
      <c r="I2393" s="61" t="s">
        <v>2907</v>
      </c>
      <c r="J2393" s="58" t="s">
        <v>356</v>
      </c>
      <c r="K2393" s="58" t="s">
        <v>356</v>
      </c>
      <c r="L2393" s="58" t="s">
        <v>367</v>
      </c>
      <c r="M2393" s="58" t="s">
        <v>354</v>
      </c>
      <c r="N2393" s="58" t="s">
        <v>355</v>
      </c>
      <c r="O2393" s="64" t="s">
        <v>2942</v>
      </c>
      <c r="P2393" s="64" t="s">
        <v>2902</v>
      </c>
      <c r="Q2393" s="45" t="s">
        <v>922</v>
      </c>
      <c r="R2393" s="32" t="s">
        <v>254</v>
      </c>
      <c r="S2393" s="45" t="s">
        <v>95</v>
      </c>
      <c r="T2393" s="42" t="str">
        <f>VLOOKUP(Tabla1[[#This Row],[AREA]],Hoja1!A:B,2,FALSE)</f>
        <v>07. Medio ambiente</v>
      </c>
      <c r="U2393" s="45" t="s">
        <v>149</v>
      </c>
      <c r="V2393" s="42" t="str">
        <f>VLOOKUP(Tabla1[[#This Row],[PROGRAMA]],Hoja1!A:B,2,FALSE)</f>
        <v>1711. Parques y jardines</v>
      </c>
      <c r="W2393" s="45" t="s">
        <v>236</v>
      </c>
      <c r="X2393" s="45" t="s">
        <v>3180</v>
      </c>
    </row>
    <row r="2394" spans="1:24" x14ac:dyDescent="0.25">
      <c r="A2394" s="57">
        <v>220250011412</v>
      </c>
      <c r="B2394" s="58" t="s">
        <v>526</v>
      </c>
      <c r="C2394" s="59">
        <v>45758</v>
      </c>
      <c r="D2394" s="57">
        <v>22025001349</v>
      </c>
      <c r="E2394" s="58" t="s">
        <v>1971</v>
      </c>
      <c r="F2394" s="60">
        <v>158.32</v>
      </c>
      <c r="G2394" s="58" t="s">
        <v>3776</v>
      </c>
      <c r="H2394" s="58" t="s">
        <v>3956</v>
      </c>
      <c r="I2394" s="61" t="s">
        <v>2907</v>
      </c>
      <c r="J2394" s="58" t="s">
        <v>525</v>
      </c>
      <c r="K2394" s="58" t="s">
        <v>356</v>
      </c>
      <c r="L2394" s="58" t="s">
        <v>367</v>
      </c>
      <c r="M2394" s="58" t="s">
        <v>354</v>
      </c>
      <c r="N2394" s="58" t="s">
        <v>355</v>
      </c>
      <c r="O2394" s="64" t="s">
        <v>2942</v>
      </c>
      <c r="P2394" s="64" t="s">
        <v>2902</v>
      </c>
      <c r="Q2394" s="45" t="s">
        <v>922</v>
      </c>
      <c r="R2394" s="32" t="s">
        <v>254</v>
      </c>
      <c r="S2394" s="45" t="s">
        <v>91</v>
      </c>
      <c r="T2394" s="42" t="str">
        <f>VLOOKUP(Tabla1[[#This Row],[AREA]],Hoja1!A:B,2,FALSE)</f>
        <v>02. Urbanismo y vivienda</v>
      </c>
      <c r="U2394" s="45" t="s">
        <v>220</v>
      </c>
      <c r="V2394" s="42" t="str">
        <f>VLOOKUP(Tabla1[[#This Row],[PROGRAMA]],Hoja1!A:B,2,FALSE)</f>
        <v>9332. Mantenimiento de edificios e instalaciones municipales</v>
      </c>
      <c r="W2394" s="45" t="s">
        <v>236</v>
      </c>
      <c r="X2394" s="45" t="s">
        <v>3180</v>
      </c>
    </row>
    <row r="2395" spans="1:24" x14ac:dyDescent="0.25">
      <c r="A2395" s="57">
        <v>220250020511</v>
      </c>
      <c r="B2395" s="58" t="s">
        <v>526</v>
      </c>
      <c r="C2395" s="59">
        <v>45806</v>
      </c>
      <c r="D2395" s="57">
        <v>22025001212</v>
      </c>
      <c r="E2395" s="58" t="s">
        <v>1534</v>
      </c>
      <c r="F2395" s="60">
        <v>157.49</v>
      </c>
      <c r="G2395" s="58" t="s">
        <v>74</v>
      </c>
      <c r="H2395" s="58" t="s">
        <v>3957</v>
      </c>
      <c r="I2395" s="61" t="s">
        <v>2907</v>
      </c>
      <c r="J2395" s="58" t="s">
        <v>356</v>
      </c>
      <c r="K2395" s="58" t="s">
        <v>356</v>
      </c>
      <c r="L2395" s="58" t="s">
        <v>367</v>
      </c>
      <c r="M2395" s="58" t="s">
        <v>354</v>
      </c>
      <c r="N2395" s="58" t="s">
        <v>355</v>
      </c>
      <c r="O2395" s="64" t="s">
        <v>2942</v>
      </c>
      <c r="P2395" s="64" t="s">
        <v>2902</v>
      </c>
      <c r="Q2395" s="45" t="s">
        <v>922</v>
      </c>
      <c r="R2395" s="32" t="s">
        <v>254</v>
      </c>
      <c r="S2395" s="45" t="s">
        <v>92</v>
      </c>
      <c r="T2395" s="42" t="str">
        <f>VLOOKUP(Tabla1[[#This Row],[AREA]],Hoja1!A:B,2,FALSE)</f>
        <v>03. Participación ciudadana y deportes</v>
      </c>
      <c r="U2395" s="45" t="s">
        <v>215</v>
      </c>
      <c r="V2395" s="42" t="str">
        <f>VLOOKUP(Tabla1[[#This Row],[PROGRAMA]],Hoja1!A:B,2,FALSE)</f>
        <v>9241. Participación ciudadana</v>
      </c>
      <c r="W2395" s="45" t="s">
        <v>236</v>
      </c>
      <c r="X2395" s="45" t="s">
        <v>3048</v>
      </c>
    </row>
    <row r="2396" spans="1:24" x14ac:dyDescent="0.25">
      <c r="A2396" s="57">
        <v>220250017386</v>
      </c>
      <c r="B2396" s="58" t="s">
        <v>526</v>
      </c>
      <c r="C2396" s="59">
        <v>45793</v>
      </c>
      <c r="D2396" s="57">
        <v>22025001079</v>
      </c>
      <c r="E2396" s="58" t="s">
        <v>1303</v>
      </c>
      <c r="F2396" s="60">
        <v>157.41999999999999</v>
      </c>
      <c r="G2396" s="58" t="s">
        <v>633</v>
      </c>
      <c r="H2396" s="58" t="s">
        <v>3917</v>
      </c>
      <c r="I2396" s="61" t="s">
        <v>2907</v>
      </c>
      <c r="J2396" s="58" t="s">
        <v>356</v>
      </c>
      <c r="K2396" s="58" t="s">
        <v>356</v>
      </c>
      <c r="L2396" s="58" t="s">
        <v>367</v>
      </c>
      <c r="M2396" s="58" t="s">
        <v>354</v>
      </c>
      <c r="N2396" s="58" t="s">
        <v>355</v>
      </c>
      <c r="O2396" s="64" t="s">
        <v>2942</v>
      </c>
      <c r="P2396" s="64" t="s">
        <v>2902</v>
      </c>
      <c r="Q2396" s="45" t="s">
        <v>922</v>
      </c>
      <c r="R2396" s="32" t="s">
        <v>254</v>
      </c>
      <c r="S2396" s="45" t="s">
        <v>94</v>
      </c>
      <c r="T2396" s="42" t="str">
        <f>VLOOKUP(Tabla1[[#This Row],[AREA]],Hoja1!A:B,2,FALSE)</f>
        <v>06. Educación y cultura</v>
      </c>
      <c r="U2396" s="45" t="s">
        <v>170</v>
      </c>
      <c r="V2396" s="42" t="str">
        <f>VLOOKUP(Tabla1[[#This Row],[PROGRAMA]],Hoja1!A:B,2,FALSE)</f>
        <v>3232. Conservación y mantenimiento centros educación infantil y primaria</v>
      </c>
      <c r="W2396" s="45" t="s">
        <v>236</v>
      </c>
      <c r="X2396" s="45" t="s">
        <v>3048</v>
      </c>
    </row>
    <row r="2397" spans="1:24" x14ac:dyDescent="0.25">
      <c r="A2397" s="57">
        <v>220250018485</v>
      </c>
      <c r="B2397" s="58" t="s">
        <v>495</v>
      </c>
      <c r="C2397" s="59">
        <v>45800</v>
      </c>
      <c r="D2397" s="57">
        <v>22025003803</v>
      </c>
      <c r="E2397" s="58" t="s">
        <v>1176</v>
      </c>
      <c r="F2397" s="60">
        <v>157.30000000000001</v>
      </c>
      <c r="G2397" s="58" t="s">
        <v>527</v>
      </c>
      <c r="H2397" s="58" t="s">
        <v>3958</v>
      </c>
      <c r="I2397" s="61" t="s">
        <v>2981</v>
      </c>
      <c r="J2397" s="58" t="s">
        <v>427</v>
      </c>
      <c r="K2397" s="58" t="s">
        <v>427</v>
      </c>
      <c r="L2397" s="58" t="s">
        <v>357</v>
      </c>
      <c r="M2397" s="58" t="s">
        <v>458</v>
      </c>
      <c r="N2397" s="58" t="s">
        <v>429</v>
      </c>
      <c r="O2397" s="64" t="s">
        <v>2990</v>
      </c>
      <c r="P2397" s="64" t="s">
        <v>2902</v>
      </c>
      <c r="Q2397" s="45" t="s">
        <v>922</v>
      </c>
      <c r="R2397" s="32" t="s">
        <v>254</v>
      </c>
      <c r="S2397" s="45" t="s">
        <v>96</v>
      </c>
      <c r="T2397" s="42" t="str">
        <f>VLOOKUP(Tabla1[[#This Row],[AREA]],Hoja1!A:B,2,FALSE)</f>
        <v>08. Tráfico y movilidad</v>
      </c>
      <c r="U2397" s="45" t="s">
        <v>131</v>
      </c>
      <c r="V2397" s="42" t="str">
        <f>VLOOKUP(Tabla1[[#This Row],[PROGRAMA]],Hoja1!A:B,2,FALSE)</f>
        <v>1341. Movilidad</v>
      </c>
      <c r="W2397" s="45" t="s">
        <v>238</v>
      </c>
      <c r="X2397" s="45" t="s">
        <v>3161</v>
      </c>
    </row>
    <row r="2398" spans="1:24" x14ac:dyDescent="0.25">
      <c r="A2398" s="57">
        <v>220250013967</v>
      </c>
      <c r="B2398" s="58" t="s">
        <v>526</v>
      </c>
      <c r="C2398" s="59">
        <v>45772</v>
      </c>
      <c r="D2398" s="57">
        <v>22025001213</v>
      </c>
      <c r="E2398" s="58" t="s">
        <v>1495</v>
      </c>
      <c r="F2398" s="60">
        <v>156.83000000000001</v>
      </c>
      <c r="G2398" s="58" t="s">
        <v>74</v>
      </c>
      <c r="H2398" s="58" t="s">
        <v>3959</v>
      </c>
      <c r="I2398" s="61" t="s">
        <v>2907</v>
      </c>
      <c r="J2398" s="58" t="s">
        <v>356</v>
      </c>
      <c r="K2398" s="58" t="s">
        <v>356</v>
      </c>
      <c r="L2398" s="58" t="s">
        <v>367</v>
      </c>
      <c r="M2398" s="58" t="s">
        <v>354</v>
      </c>
      <c r="N2398" s="58" t="s">
        <v>355</v>
      </c>
      <c r="O2398" s="64" t="s">
        <v>2942</v>
      </c>
      <c r="P2398" s="64" t="s">
        <v>2902</v>
      </c>
      <c r="Q2398" s="45" t="s">
        <v>922</v>
      </c>
      <c r="R2398" s="32" t="s">
        <v>254</v>
      </c>
      <c r="S2398" s="45" t="s">
        <v>92</v>
      </c>
      <c r="T2398" s="42" t="str">
        <f>VLOOKUP(Tabla1[[#This Row],[AREA]],Hoja1!A:B,2,FALSE)</f>
        <v>03. Participación ciudadana y deportes</v>
      </c>
      <c r="U2398" s="45" t="s">
        <v>215</v>
      </c>
      <c r="V2398" s="42" t="str">
        <f>VLOOKUP(Tabla1[[#This Row],[PROGRAMA]],Hoja1!A:B,2,FALSE)</f>
        <v>9241. Participación ciudadana</v>
      </c>
      <c r="W2398" s="45" t="s">
        <v>236</v>
      </c>
      <c r="X2398" s="45" t="s">
        <v>2945</v>
      </c>
    </row>
    <row r="2399" spans="1:24" x14ac:dyDescent="0.25">
      <c r="A2399" s="57">
        <v>220250015774</v>
      </c>
      <c r="B2399" s="58" t="s">
        <v>349</v>
      </c>
      <c r="C2399" s="59">
        <v>45784</v>
      </c>
      <c r="D2399" s="57">
        <v>22025003565</v>
      </c>
      <c r="E2399" s="58" t="s">
        <v>1589</v>
      </c>
      <c r="F2399" s="60">
        <v>155.41999999999999</v>
      </c>
      <c r="G2399" s="58" t="s">
        <v>345</v>
      </c>
      <c r="H2399" s="58" t="s">
        <v>3960</v>
      </c>
      <c r="I2399" s="61" t="s">
        <v>2901</v>
      </c>
      <c r="J2399" s="58" t="s">
        <v>356</v>
      </c>
      <c r="K2399" s="58" t="s">
        <v>356</v>
      </c>
      <c r="L2399" s="58" t="s">
        <v>367</v>
      </c>
      <c r="M2399" s="58" t="s">
        <v>458</v>
      </c>
      <c r="N2399" s="58" t="s">
        <v>429</v>
      </c>
      <c r="O2399" s="64" t="s">
        <v>2990</v>
      </c>
      <c r="P2399" s="64" t="s">
        <v>2902</v>
      </c>
      <c r="Q2399" s="45" t="s">
        <v>922</v>
      </c>
      <c r="R2399" s="32" t="s">
        <v>254</v>
      </c>
      <c r="S2399" s="45" t="s">
        <v>291</v>
      </c>
      <c r="T2399" s="42" t="str">
        <f>VLOOKUP(Tabla1[[#This Row],[AREA]],Hoja1!A:B,2,FALSE)</f>
        <v>11. Salud pública y seguridad ciudadana</v>
      </c>
      <c r="U2399" s="45" t="s">
        <v>164</v>
      </c>
      <c r="V2399" s="42" t="str">
        <f>VLOOKUP(Tabla1[[#This Row],[PROGRAMA]],Hoja1!A:B,2,FALSE)</f>
        <v>3111. Protección de la salubridad pública</v>
      </c>
      <c r="W2399" s="45" t="s">
        <v>238</v>
      </c>
      <c r="X2399" s="45" t="s">
        <v>3053</v>
      </c>
    </row>
    <row r="2400" spans="1:24" x14ac:dyDescent="0.25">
      <c r="A2400" s="57">
        <v>220250010187</v>
      </c>
      <c r="B2400" s="58" t="s">
        <v>526</v>
      </c>
      <c r="C2400" s="59">
        <v>45755</v>
      </c>
      <c r="D2400" s="57">
        <v>22025000917</v>
      </c>
      <c r="E2400" s="58" t="s">
        <v>2293</v>
      </c>
      <c r="F2400" s="60">
        <v>154.26</v>
      </c>
      <c r="G2400" s="58" t="s">
        <v>271</v>
      </c>
      <c r="H2400" s="58" t="s">
        <v>3961</v>
      </c>
      <c r="I2400" s="61" t="s">
        <v>2907</v>
      </c>
      <c r="J2400" s="58" t="s">
        <v>356</v>
      </c>
      <c r="K2400" s="58" t="s">
        <v>356</v>
      </c>
      <c r="L2400" s="58" t="s">
        <v>357</v>
      </c>
      <c r="M2400" s="58" t="s">
        <v>354</v>
      </c>
      <c r="N2400" s="58" t="s">
        <v>355</v>
      </c>
      <c r="O2400" s="64" t="s">
        <v>2942</v>
      </c>
      <c r="P2400" s="64" t="s">
        <v>2902</v>
      </c>
      <c r="Q2400" s="45" t="s">
        <v>922</v>
      </c>
      <c r="R2400" s="32" t="s">
        <v>254</v>
      </c>
      <c r="S2400" s="45" t="s">
        <v>291</v>
      </c>
      <c r="T2400" s="42" t="str">
        <f>VLOOKUP(Tabla1[[#This Row],[AREA]],Hoja1!A:B,2,FALSE)</f>
        <v>11. Salud pública y seguridad ciudadana</v>
      </c>
      <c r="U2400" s="45" t="s">
        <v>129</v>
      </c>
      <c r="V2400" s="42" t="str">
        <f>VLOOKUP(Tabla1[[#This Row],[PROGRAMA]],Hoja1!A:B,2,FALSE)</f>
        <v>1321. Policía municipal</v>
      </c>
      <c r="W2400" s="45" t="s">
        <v>236</v>
      </c>
      <c r="X2400" s="45" t="s">
        <v>3180</v>
      </c>
    </row>
    <row r="2401" spans="1:24" x14ac:dyDescent="0.25">
      <c r="A2401" s="57">
        <v>220250020364</v>
      </c>
      <c r="B2401" s="58" t="s">
        <v>526</v>
      </c>
      <c r="C2401" s="59">
        <v>45806</v>
      </c>
      <c r="D2401" s="57">
        <v>22025000917</v>
      </c>
      <c r="E2401" s="58" t="s">
        <v>2293</v>
      </c>
      <c r="F2401" s="60">
        <v>154.26</v>
      </c>
      <c r="G2401" s="58" t="s">
        <v>271</v>
      </c>
      <c r="H2401" s="58" t="s">
        <v>3962</v>
      </c>
      <c r="I2401" s="61" t="s">
        <v>2907</v>
      </c>
      <c r="J2401" s="58" t="s">
        <v>356</v>
      </c>
      <c r="K2401" s="58" t="s">
        <v>356</v>
      </c>
      <c r="L2401" s="58" t="s">
        <v>357</v>
      </c>
      <c r="M2401" s="58" t="s">
        <v>354</v>
      </c>
      <c r="N2401" s="58" t="s">
        <v>355</v>
      </c>
      <c r="O2401" s="64" t="s">
        <v>2942</v>
      </c>
      <c r="P2401" s="64" t="s">
        <v>2902</v>
      </c>
      <c r="Q2401" s="45" t="s">
        <v>922</v>
      </c>
      <c r="R2401" s="32" t="s">
        <v>254</v>
      </c>
      <c r="S2401" s="45" t="s">
        <v>291</v>
      </c>
      <c r="T2401" s="42" t="str">
        <f>VLOOKUP(Tabla1[[#This Row],[AREA]],Hoja1!A:B,2,FALSE)</f>
        <v>11. Salud pública y seguridad ciudadana</v>
      </c>
      <c r="U2401" s="45" t="s">
        <v>129</v>
      </c>
      <c r="V2401" s="42" t="str">
        <f>VLOOKUP(Tabla1[[#This Row],[PROGRAMA]],Hoja1!A:B,2,FALSE)</f>
        <v>1321. Policía municipal</v>
      </c>
      <c r="W2401" s="45" t="s">
        <v>236</v>
      </c>
      <c r="X2401" s="45" t="s">
        <v>3180</v>
      </c>
    </row>
    <row r="2402" spans="1:24" x14ac:dyDescent="0.25">
      <c r="A2402" s="57">
        <v>220250013991</v>
      </c>
      <c r="B2402" s="58" t="s">
        <v>526</v>
      </c>
      <c r="C2402" s="59">
        <v>45772</v>
      </c>
      <c r="D2402" s="57">
        <v>22025001079</v>
      </c>
      <c r="E2402" s="58" t="s">
        <v>1303</v>
      </c>
      <c r="F2402" s="60">
        <v>153.19999999999999</v>
      </c>
      <c r="G2402" s="58" t="s">
        <v>564</v>
      </c>
      <c r="H2402" s="58" t="s">
        <v>3963</v>
      </c>
      <c r="I2402" s="61" t="s">
        <v>2907</v>
      </c>
      <c r="J2402" s="58" t="s">
        <v>356</v>
      </c>
      <c r="K2402" s="58" t="s">
        <v>356</v>
      </c>
      <c r="L2402" s="58" t="s">
        <v>367</v>
      </c>
      <c r="M2402" s="58" t="s">
        <v>354</v>
      </c>
      <c r="N2402" s="58" t="s">
        <v>355</v>
      </c>
      <c r="O2402" s="64" t="s">
        <v>2942</v>
      </c>
      <c r="P2402" s="64" t="s">
        <v>2902</v>
      </c>
      <c r="Q2402" s="45" t="s">
        <v>922</v>
      </c>
      <c r="R2402" s="32" t="s">
        <v>254</v>
      </c>
      <c r="S2402" s="45" t="s">
        <v>94</v>
      </c>
      <c r="T2402" s="42" t="str">
        <f>VLOOKUP(Tabla1[[#This Row],[AREA]],Hoja1!A:B,2,FALSE)</f>
        <v>06. Educación y cultura</v>
      </c>
      <c r="U2402" s="45" t="s">
        <v>170</v>
      </c>
      <c r="V2402" s="42" t="str">
        <f>VLOOKUP(Tabla1[[#This Row],[PROGRAMA]],Hoja1!A:B,2,FALSE)</f>
        <v>3232. Conservación y mantenimiento centros educación infantil y primaria</v>
      </c>
      <c r="W2402" s="45" t="s">
        <v>236</v>
      </c>
      <c r="X2402" s="45" t="s">
        <v>3048</v>
      </c>
    </row>
    <row r="2403" spans="1:24" x14ac:dyDescent="0.25">
      <c r="A2403" s="57">
        <v>220250015358</v>
      </c>
      <c r="B2403" s="58" t="s">
        <v>526</v>
      </c>
      <c r="C2403" s="59">
        <v>45783</v>
      </c>
      <c r="D2403" s="57">
        <v>22025001213</v>
      </c>
      <c r="E2403" s="58" t="s">
        <v>1495</v>
      </c>
      <c r="F2403" s="60">
        <v>153.13</v>
      </c>
      <c r="G2403" s="58" t="s">
        <v>74</v>
      </c>
      <c r="H2403" s="58" t="s">
        <v>3964</v>
      </c>
      <c r="I2403" s="61" t="s">
        <v>2907</v>
      </c>
      <c r="J2403" s="58" t="s">
        <v>356</v>
      </c>
      <c r="K2403" s="58" t="s">
        <v>356</v>
      </c>
      <c r="L2403" s="58" t="s">
        <v>367</v>
      </c>
      <c r="M2403" s="58" t="s">
        <v>354</v>
      </c>
      <c r="N2403" s="58" t="s">
        <v>355</v>
      </c>
      <c r="O2403" s="64" t="s">
        <v>2942</v>
      </c>
      <c r="P2403" s="64" t="s">
        <v>2902</v>
      </c>
      <c r="Q2403" s="45" t="s">
        <v>922</v>
      </c>
      <c r="R2403" s="32" t="s">
        <v>254</v>
      </c>
      <c r="S2403" s="45" t="s">
        <v>92</v>
      </c>
      <c r="T2403" s="42" t="str">
        <f>VLOOKUP(Tabla1[[#This Row],[AREA]],Hoja1!A:B,2,FALSE)</f>
        <v>03. Participación ciudadana y deportes</v>
      </c>
      <c r="U2403" s="45" t="s">
        <v>215</v>
      </c>
      <c r="V2403" s="42" t="str">
        <f>VLOOKUP(Tabla1[[#This Row],[PROGRAMA]],Hoja1!A:B,2,FALSE)</f>
        <v>9241. Participación ciudadana</v>
      </c>
      <c r="W2403" s="45" t="s">
        <v>236</v>
      </c>
      <c r="X2403" s="45" t="s">
        <v>2945</v>
      </c>
    </row>
    <row r="2404" spans="1:24" x14ac:dyDescent="0.25">
      <c r="A2404" s="57">
        <v>220250020751</v>
      </c>
      <c r="B2404" s="58" t="s">
        <v>349</v>
      </c>
      <c r="C2404" s="59">
        <v>45806</v>
      </c>
      <c r="D2404" s="57">
        <v>22025004057</v>
      </c>
      <c r="E2404" s="58" t="s">
        <v>1534</v>
      </c>
      <c r="F2404" s="60">
        <v>153</v>
      </c>
      <c r="G2404" s="58" t="s">
        <v>3965</v>
      </c>
      <c r="H2404" s="58" t="s">
        <v>3966</v>
      </c>
      <c r="I2404" s="61" t="s">
        <v>2901</v>
      </c>
      <c r="J2404" s="58" t="s">
        <v>356</v>
      </c>
      <c r="K2404" s="58" t="s">
        <v>356</v>
      </c>
      <c r="L2404" s="58" t="s">
        <v>357</v>
      </c>
      <c r="M2404" s="58" t="s">
        <v>458</v>
      </c>
      <c r="N2404" s="58" t="s">
        <v>429</v>
      </c>
      <c r="O2404" s="64" t="s">
        <v>2990</v>
      </c>
      <c r="P2404" s="64" t="s">
        <v>2902</v>
      </c>
      <c r="Q2404" s="45" t="s">
        <v>922</v>
      </c>
      <c r="R2404" s="32" t="s">
        <v>254</v>
      </c>
      <c r="S2404" s="45" t="s">
        <v>92</v>
      </c>
      <c r="T2404" s="42" t="str">
        <f>VLOOKUP(Tabla1[[#This Row],[AREA]],Hoja1!A:B,2,FALSE)</f>
        <v>03. Participación ciudadana y deportes</v>
      </c>
      <c r="U2404" s="45" t="s">
        <v>215</v>
      </c>
      <c r="V2404" s="42" t="str">
        <f>VLOOKUP(Tabla1[[#This Row],[PROGRAMA]],Hoja1!A:B,2,FALSE)</f>
        <v>9241. Participación ciudadana</v>
      </c>
      <c r="W2404" s="45" t="s">
        <v>236</v>
      </c>
      <c r="X2404" s="45" t="s">
        <v>3048</v>
      </c>
    </row>
    <row r="2405" spans="1:24" x14ac:dyDescent="0.25">
      <c r="A2405" s="57">
        <v>220250014072</v>
      </c>
      <c r="B2405" s="58" t="s">
        <v>526</v>
      </c>
      <c r="C2405" s="59">
        <v>45772</v>
      </c>
      <c r="D2405" s="57">
        <v>22025001079</v>
      </c>
      <c r="E2405" s="58" t="s">
        <v>1303</v>
      </c>
      <c r="F2405" s="60">
        <v>150.62</v>
      </c>
      <c r="G2405" s="58" t="s">
        <v>573</v>
      </c>
      <c r="H2405" s="58" t="s">
        <v>3967</v>
      </c>
      <c r="I2405" s="61" t="s">
        <v>2907</v>
      </c>
      <c r="J2405" s="58" t="s">
        <v>356</v>
      </c>
      <c r="K2405" s="58" t="s">
        <v>356</v>
      </c>
      <c r="L2405" s="58" t="s">
        <v>367</v>
      </c>
      <c r="M2405" s="58" t="s">
        <v>354</v>
      </c>
      <c r="N2405" s="58" t="s">
        <v>355</v>
      </c>
      <c r="O2405" s="64" t="s">
        <v>2942</v>
      </c>
      <c r="P2405" s="64" t="s">
        <v>2902</v>
      </c>
      <c r="Q2405" s="45" t="s">
        <v>922</v>
      </c>
      <c r="R2405" s="32" t="s">
        <v>254</v>
      </c>
      <c r="S2405" s="45" t="s">
        <v>94</v>
      </c>
      <c r="T2405" s="42" t="str">
        <f>VLOOKUP(Tabla1[[#This Row],[AREA]],Hoja1!A:B,2,FALSE)</f>
        <v>06. Educación y cultura</v>
      </c>
      <c r="U2405" s="45" t="s">
        <v>170</v>
      </c>
      <c r="V2405" s="42" t="str">
        <f>VLOOKUP(Tabla1[[#This Row],[PROGRAMA]],Hoja1!A:B,2,FALSE)</f>
        <v>3232. Conservación y mantenimiento centros educación infantil y primaria</v>
      </c>
      <c r="W2405" s="45" t="s">
        <v>236</v>
      </c>
      <c r="X2405" s="45" t="s">
        <v>3048</v>
      </c>
    </row>
    <row r="2406" spans="1:24" x14ac:dyDescent="0.25">
      <c r="A2406" s="57">
        <v>220240048714</v>
      </c>
      <c r="B2406" s="58" t="s">
        <v>349</v>
      </c>
      <c r="C2406" s="59">
        <v>45756</v>
      </c>
      <c r="D2406" s="57">
        <v>22024007754</v>
      </c>
      <c r="E2406" s="58" t="s">
        <v>2987</v>
      </c>
      <c r="F2406" s="60">
        <v>150.21</v>
      </c>
      <c r="G2406" s="58" t="s">
        <v>285</v>
      </c>
      <c r="H2406" s="58" t="s">
        <v>3968</v>
      </c>
      <c r="I2406" s="61" t="s">
        <v>2901</v>
      </c>
      <c r="J2406" s="58" t="s">
        <v>356</v>
      </c>
      <c r="K2406" s="58" t="s">
        <v>356</v>
      </c>
      <c r="L2406" s="58" t="s">
        <v>358</v>
      </c>
      <c r="M2406" s="58" t="s">
        <v>354</v>
      </c>
      <c r="N2406" s="58" t="s">
        <v>355</v>
      </c>
      <c r="O2406" s="64" t="s">
        <v>305</v>
      </c>
      <c r="P2406" s="64" t="s">
        <v>2902</v>
      </c>
      <c r="Q2406" s="45" t="s">
        <v>926</v>
      </c>
      <c r="R2406" s="32" t="s">
        <v>255</v>
      </c>
      <c r="S2406" s="45" t="s">
        <v>290</v>
      </c>
      <c r="T2406" s="42" t="str">
        <f>VLOOKUP(Tabla1[[#This Row],[AREA]],Hoja1!A:B,2,FALSE)</f>
        <v>05. Comercio, mercados y consumo</v>
      </c>
      <c r="U2406" s="45" t="s">
        <v>197</v>
      </c>
      <c r="V2406" s="42" t="str">
        <f>VLOOKUP(Tabla1[[#This Row],[PROGRAMA]],Hoja1!A:B,2,FALSE)</f>
        <v>4312. Mercados</v>
      </c>
      <c r="W2406" s="45" t="s">
        <v>248</v>
      </c>
      <c r="X2406" s="45" t="s">
        <v>2991</v>
      </c>
    </row>
    <row r="2407" spans="1:24" x14ac:dyDescent="0.25">
      <c r="A2407" s="57">
        <v>220250018068</v>
      </c>
      <c r="B2407" s="58" t="s">
        <v>349</v>
      </c>
      <c r="C2407" s="59">
        <v>45798</v>
      </c>
      <c r="D2407" s="57">
        <v>22025003635</v>
      </c>
      <c r="E2407" s="58" t="s">
        <v>3969</v>
      </c>
      <c r="F2407" s="60">
        <v>150</v>
      </c>
      <c r="G2407" s="58" t="s">
        <v>3970</v>
      </c>
      <c r="H2407" s="58" t="s">
        <v>3971</v>
      </c>
      <c r="I2407" s="61" t="s">
        <v>2901</v>
      </c>
      <c r="J2407" s="58" t="s">
        <v>3972</v>
      </c>
      <c r="K2407" s="58" t="s">
        <v>372</v>
      </c>
      <c r="L2407" s="58" t="s">
        <v>357</v>
      </c>
      <c r="M2407" s="58" t="s">
        <v>458</v>
      </c>
      <c r="N2407" s="58" t="s">
        <v>429</v>
      </c>
      <c r="O2407" s="64" t="s">
        <v>2990</v>
      </c>
      <c r="P2407" s="64" t="s">
        <v>2902</v>
      </c>
      <c r="Q2407" s="45" t="s">
        <v>922</v>
      </c>
      <c r="R2407" s="32" t="s">
        <v>254</v>
      </c>
      <c r="S2407" s="45" t="s">
        <v>95</v>
      </c>
      <c r="T2407" s="42" t="str">
        <f>VLOOKUP(Tabla1[[#This Row],[AREA]],Hoja1!A:B,2,FALSE)</f>
        <v>07. Medio ambiente</v>
      </c>
      <c r="U2407" s="45" t="s">
        <v>149</v>
      </c>
      <c r="V2407" s="42" t="str">
        <f>VLOOKUP(Tabla1[[#This Row],[PROGRAMA]],Hoja1!A:B,2,FALSE)</f>
        <v>1711. Parques y jardines</v>
      </c>
      <c r="W2407" s="45" t="s">
        <v>238</v>
      </c>
      <c r="X2407" s="45" t="s">
        <v>3697</v>
      </c>
    </row>
    <row r="2408" spans="1:24" x14ac:dyDescent="0.25">
      <c r="A2408" s="57">
        <v>220250010161</v>
      </c>
      <c r="B2408" s="58" t="s">
        <v>526</v>
      </c>
      <c r="C2408" s="59">
        <v>45755</v>
      </c>
      <c r="D2408" s="57">
        <v>22025000769</v>
      </c>
      <c r="E2408" s="58" t="s">
        <v>1623</v>
      </c>
      <c r="F2408" s="60">
        <v>149</v>
      </c>
      <c r="G2408" s="58" t="s">
        <v>573</v>
      </c>
      <c r="H2408" s="58" t="s">
        <v>3973</v>
      </c>
      <c r="I2408" s="61" t="s">
        <v>2907</v>
      </c>
      <c r="J2408" s="58" t="s">
        <v>356</v>
      </c>
      <c r="K2408" s="58" t="s">
        <v>356</v>
      </c>
      <c r="L2408" s="58" t="s">
        <v>367</v>
      </c>
      <c r="M2408" s="58" t="s">
        <v>354</v>
      </c>
      <c r="N2408" s="58" t="s">
        <v>355</v>
      </c>
      <c r="O2408" s="64" t="s">
        <v>2942</v>
      </c>
      <c r="P2408" s="64" t="s">
        <v>2902</v>
      </c>
      <c r="Q2408" s="45" t="s">
        <v>922</v>
      </c>
      <c r="R2408" s="32" t="s">
        <v>254</v>
      </c>
      <c r="S2408" s="45" t="s">
        <v>291</v>
      </c>
      <c r="T2408" s="42" t="str">
        <f>VLOOKUP(Tabla1[[#This Row],[AREA]],Hoja1!A:B,2,FALSE)</f>
        <v>11. Salud pública y seguridad ciudadana</v>
      </c>
      <c r="U2408" s="45" t="s">
        <v>135</v>
      </c>
      <c r="V2408" s="42" t="str">
        <f>VLOOKUP(Tabla1[[#This Row],[PROGRAMA]],Hoja1!A:B,2,FALSE)</f>
        <v>1361. Prevención y extinción de incencios</v>
      </c>
      <c r="W2408" s="45" t="s">
        <v>238</v>
      </c>
      <c r="X2408" s="45" t="s">
        <v>3118</v>
      </c>
    </row>
    <row r="2409" spans="1:24" x14ac:dyDescent="0.25">
      <c r="A2409" s="57">
        <v>220250020350</v>
      </c>
      <c r="B2409" s="58" t="s">
        <v>526</v>
      </c>
      <c r="C2409" s="59">
        <v>45806</v>
      </c>
      <c r="D2409" s="57">
        <v>22025001274</v>
      </c>
      <c r="E2409" s="58" t="s">
        <v>1612</v>
      </c>
      <c r="F2409" s="60">
        <v>148.13</v>
      </c>
      <c r="G2409" s="58" t="s">
        <v>574</v>
      </c>
      <c r="H2409" s="58" t="s">
        <v>3974</v>
      </c>
      <c r="I2409" s="61" t="s">
        <v>2907</v>
      </c>
      <c r="J2409" s="58" t="s">
        <v>356</v>
      </c>
      <c r="K2409" s="58" t="s">
        <v>356</v>
      </c>
      <c r="L2409" s="58" t="s">
        <v>357</v>
      </c>
      <c r="M2409" s="58" t="s">
        <v>354</v>
      </c>
      <c r="N2409" s="58" t="s">
        <v>355</v>
      </c>
      <c r="O2409" s="64" t="s">
        <v>2942</v>
      </c>
      <c r="P2409" s="64" t="s">
        <v>2902</v>
      </c>
      <c r="Q2409" s="45" t="s">
        <v>922</v>
      </c>
      <c r="R2409" s="32" t="s">
        <v>254</v>
      </c>
      <c r="S2409" s="45" t="s">
        <v>95</v>
      </c>
      <c r="T2409" s="42" t="str">
        <f>VLOOKUP(Tabla1[[#This Row],[AREA]],Hoja1!A:B,2,FALSE)</f>
        <v>07. Medio ambiente</v>
      </c>
      <c r="U2409" s="45" t="s">
        <v>149</v>
      </c>
      <c r="V2409" s="42" t="str">
        <f>VLOOKUP(Tabla1[[#This Row],[PROGRAMA]],Hoja1!A:B,2,FALSE)</f>
        <v>1711. Parques y jardines</v>
      </c>
      <c r="W2409" s="45" t="s">
        <v>236</v>
      </c>
      <c r="X2409" s="45" t="s">
        <v>2945</v>
      </c>
    </row>
    <row r="2410" spans="1:24" x14ac:dyDescent="0.25">
      <c r="A2410" s="57">
        <v>220240053249</v>
      </c>
      <c r="B2410" s="58" t="s">
        <v>349</v>
      </c>
      <c r="C2410" s="59">
        <v>45756</v>
      </c>
      <c r="D2410" s="57">
        <v>22024008131</v>
      </c>
      <c r="E2410" s="58" t="s">
        <v>3031</v>
      </c>
      <c r="F2410" s="60">
        <v>147.08000000000001</v>
      </c>
      <c r="G2410" s="58" t="s">
        <v>1099</v>
      </c>
      <c r="H2410" s="58" t="s">
        <v>3975</v>
      </c>
      <c r="I2410" s="61" t="s">
        <v>2901</v>
      </c>
      <c r="J2410" s="58" t="s">
        <v>360</v>
      </c>
      <c r="K2410" s="58" t="s">
        <v>352</v>
      </c>
      <c r="L2410" s="58" t="s">
        <v>357</v>
      </c>
      <c r="M2410" s="58" t="s">
        <v>354</v>
      </c>
      <c r="N2410" s="58" t="s">
        <v>355</v>
      </c>
      <c r="O2410" s="64" t="s">
        <v>2942</v>
      </c>
      <c r="P2410" s="64" t="s">
        <v>2902</v>
      </c>
      <c r="Q2410" s="45" t="s">
        <v>926</v>
      </c>
      <c r="R2410" s="32" t="s">
        <v>255</v>
      </c>
      <c r="S2410" s="45" t="s">
        <v>92</v>
      </c>
      <c r="T2410" s="42" t="str">
        <f>VLOOKUP(Tabla1[[#This Row],[AREA]],Hoja1!A:B,2,FALSE)</f>
        <v>03. Participación ciudadana y deportes</v>
      </c>
      <c r="U2410" s="45" t="s">
        <v>215</v>
      </c>
      <c r="V2410" s="42" t="str">
        <f>VLOOKUP(Tabla1[[#This Row],[PROGRAMA]],Hoja1!A:B,2,FALSE)</f>
        <v>9241. Participación ciudadana</v>
      </c>
      <c r="W2410" s="45" t="s">
        <v>248</v>
      </c>
      <c r="X2410" s="45" t="s">
        <v>2991</v>
      </c>
    </row>
    <row r="2411" spans="1:24" x14ac:dyDescent="0.25">
      <c r="A2411" s="57">
        <v>220250021205</v>
      </c>
      <c r="B2411" s="58" t="s">
        <v>349</v>
      </c>
      <c r="C2411" s="59">
        <v>45806</v>
      </c>
      <c r="D2411" s="57">
        <v>22025004196</v>
      </c>
      <c r="E2411" s="58" t="s">
        <v>1562</v>
      </c>
      <c r="F2411" s="60">
        <v>145.19999999999999</v>
      </c>
      <c r="G2411" s="58" t="s">
        <v>286</v>
      </c>
      <c r="H2411" s="58" t="s">
        <v>3976</v>
      </c>
      <c r="I2411" s="61" t="s">
        <v>2901</v>
      </c>
      <c r="J2411" s="58" t="s">
        <v>513</v>
      </c>
      <c r="K2411" s="58" t="s">
        <v>356</v>
      </c>
      <c r="L2411" s="58" t="s">
        <v>357</v>
      </c>
      <c r="M2411" s="58" t="s">
        <v>458</v>
      </c>
      <c r="N2411" s="58" t="s">
        <v>429</v>
      </c>
      <c r="O2411" s="64" t="s">
        <v>2990</v>
      </c>
      <c r="P2411" s="64" t="s">
        <v>2902</v>
      </c>
      <c r="Q2411" s="45" t="s">
        <v>922</v>
      </c>
      <c r="R2411" s="32" t="s">
        <v>254</v>
      </c>
      <c r="S2411" s="45" t="s">
        <v>92</v>
      </c>
      <c r="T2411" s="42" t="str">
        <f>VLOOKUP(Tabla1[[#This Row],[AREA]],Hoja1!A:B,2,FALSE)</f>
        <v>03. Participación ciudadana y deportes</v>
      </c>
      <c r="U2411" s="45" t="s">
        <v>215</v>
      </c>
      <c r="V2411" s="42" t="str">
        <f>VLOOKUP(Tabla1[[#This Row],[PROGRAMA]],Hoja1!A:B,2,FALSE)</f>
        <v>9241. Participación ciudadana</v>
      </c>
      <c r="W2411" s="45" t="s">
        <v>238</v>
      </c>
      <c r="X2411" s="45" t="s">
        <v>2926</v>
      </c>
    </row>
    <row r="2412" spans="1:24" x14ac:dyDescent="0.25">
      <c r="A2412" s="57">
        <v>220250015206</v>
      </c>
      <c r="B2412" s="58" t="s">
        <v>526</v>
      </c>
      <c r="C2412" s="59">
        <v>45783</v>
      </c>
      <c r="D2412" s="57">
        <v>22025001128</v>
      </c>
      <c r="E2412" s="58" t="s">
        <v>1498</v>
      </c>
      <c r="F2412" s="60">
        <v>144.87</v>
      </c>
      <c r="G2412" s="58" t="s">
        <v>633</v>
      </c>
      <c r="H2412" s="58" t="s">
        <v>3977</v>
      </c>
      <c r="I2412" s="61" t="s">
        <v>2907</v>
      </c>
      <c r="J2412" s="58" t="s">
        <v>356</v>
      </c>
      <c r="K2412" s="58" t="s">
        <v>356</v>
      </c>
      <c r="L2412" s="58" t="s">
        <v>367</v>
      </c>
      <c r="M2412" s="58" t="s">
        <v>354</v>
      </c>
      <c r="N2412" s="58" t="s">
        <v>355</v>
      </c>
      <c r="O2412" s="64" t="s">
        <v>2942</v>
      </c>
      <c r="P2412" s="64" t="s">
        <v>2902</v>
      </c>
      <c r="Q2412" s="45" t="s">
        <v>922</v>
      </c>
      <c r="R2412" s="32" t="s">
        <v>254</v>
      </c>
      <c r="S2412" s="45" t="s">
        <v>291</v>
      </c>
      <c r="T2412" s="42" t="str">
        <f>VLOOKUP(Tabla1[[#This Row],[AREA]],Hoja1!A:B,2,FALSE)</f>
        <v>11. Salud pública y seguridad ciudadana</v>
      </c>
      <c r="U2412" s="45" t="s">
        <v>141</v>
      </c>
      <c r="V2412" s="42" t="str">
        <f>VLOOKUP(Tabla1[[#This Row],[PROGRAMA]],Hoja1!A:B,2,FALSE)</f>
        <v>1621. Recogida de residuos</v>
      </c>
      <c r="W2412" s="45" t="s">
        <v>238</v>
      </c>
      <c r="X2412" s="45" t="s">
        <v>3118</v>
      </c>
    </row>
    <row r="2413" spans="1:24" x14ac:dyDescent="0.25">
      <c r="A2413" s="57">
        <v>220250008646</v>
      </c>
      <c r="B2413" s="58" t="s">
        <v>349</v>
      </c>
      <c r="C2413" s="59">
        <v>45748</v>
      </c>
      <c r="D2413" s="57">
        <v>22025002590</v>
      </c>
      <c r="E2413" s="58" t="s">
        <v>2435</v>
      </c>
      <c r="F2413" s="60">
        <v>144.80000000000001</v>
      </c>
      <c r="G2413" s="58" t="s">
        <v>12</v>
      </c>
      <c r="H2413" s="58" t="s">
        <v>3978</v>
      </c>
      <c r="I2413" s="61" t="s">
        <v>2901</v>
      </c>
      <c r="J2413" s="58" t="s">
        <v>352</v>
      </c>
      <c r="K2413" s="58" t="s">
        <v>352</v>
      </c>
      <c r="L2413" s="58" t="s">
        <v>367</v>
      </c>
      <c r="M2413" s="58" t="s">
        <v>458</v>
      </c>
      <c r="N2413" s="58" t="s">
        <v>429</v>
      </c>
      <c r="O2413" s="64" t="s">
        <v>2990</v>
      </c>
      <c r="P2413" s="64" t="s">
        <v>2902</v>
      </c>
      <c r="Q2413" s="45" t="s">
        <v>922</v>
      </c>
      <c r="R2413" s="32" t="s">
        <v>254</v>
      </c>
      <c r="S2413" s="45" t="s">
        <v>291</v>
      </c>
      <c r="T2413" s="42" t="str">
        <f>VLOOKUP(Tabla1[[#This Row],[AREA]],Hoja1!A:B,2,FALSE)</f>
        <v>11. Salud pública y seguridad ciudadana</v>
      </c>
      <c r="U2413" s="45" t="s">
        <v>164</v>
      </c>
      <c r="V2413" s="42" t="str">
        <f>VLOOKUP(Tabla1[[#This Row],[PROGRAMA]],Hoja1!A:B,2,FALSE)</f>
        <v>3111. Protección de la salubridad pública</v>
      </c>
      <c r="W2413" s="45" t="s">
        <v>238</v>
      </c>
      <c r="X2413" s="45" t="s">
        <v>2919</v>
      </c>
    </row>
    <row r="2414" spans="1:24" x14ac:dyDescent="0.25">
      <c r="A2414" s="57">
        <v>220250020670</v>
      </c>
      <c r="B2414" s="58" t="s">
        <v>526</v>
      </c>
      <c r="C2414" s="59">
        <v>45806</v>
      </c>
      <c r="D2414" s="57">
        <v>22025001070</v>
      </c>
      <c r="E2414" s="58" t="s">
        <v>1614</v>
      </c>
      <c r="F2414" s="60">
        <v>144.29</v>
      </c>
      <c r="G2414" s="58" t="s">
        <v>633</v>
      </c>
      <c r="H2414" s="58" t="s">
        <v>3979</v>
      </c>
      <c r="I2414" s="61" t="s">
        <v>2907</v>
      </c>
      <c r="J2414" s="58" t="s">
        <v>356</v>
      </c>
      <c r="K2414" s="58" t="s">
        <v>356</v>
      </c>
      <c r="L2414" s="58" t="s">
        <v>367</v>
      </c>
      <c r="M2414" s="58" t="s">
        <v>354</v>
      </c>
      <c r="N2414" s="58" t="s">
        <v>355</v>
      </c>
      <c r="O2414" s="64" t="s">
        <v>2942</v>
      </c>
      <c r="P2414" s="64" t="s">
        <v>2902</v>
      </c>
      <c r="Q2414" s="45" t="s">
        <v>922</v>
      </c>
      <c r="R2414" s="32" t="s">
        <v>254</v>
      </c>
      <c r="S2414" s="45" t="s">
        <v>291</v>
      </c>
      <c r="T2414" s="42" t="str">
        <f>VLOOKUP(Tabla1[[#This Row],[AREA]],Hoja1!A:B,2,FALSE)</f>
        <v>11. Salud pública y seguridad ciudadana</v>
      </c>
      <c r="U2414" s="45" t="s">
        <v>164</v>
      </c>
      <c r="V2414" s="42" t="str">
        <f>VLOOKUP(Tabla1[[#This Row],[PROGRAMA]],Hoja1!A:B,2,FALSE)</f>
        <v>3111. Protección de la salubridad pública</v>
      </c>
      <c r="W2414" s="45" t="s">
        <v>238</v>
      </c>
      <c r="X2414" s="45" t="s">
        <v>3118</v>
      </c>
    </row>
    <row r="2415" spans="1:24" x14ac:dyDescent="0.25">
      <c r="A2415" s="57">
        <v>220250010582</v>
      </c>
      <c r="B2415" s="58" t="s">
        <v>349</v>
      </c>
      <c r="C2415" s="59">
        <v>45756</v>
      </c>
      <c r="D2415" s="57">
        <v>22025003398</v>
      </c>
      <c r="E2415" s="58" t="s">
        <v>3980</v>
      </c>
      <c r="F2415" s="60">
        <v>143.55000000000001</v>
      </c>
      <c r="G2415" s="58" t="s">
        <v>3981</v>
      </c>
      <c r="H2415" s="58" t="s">
        <v>3982</v>
      </c>
      <c r="I2415" s="61" t="s">
        <v>2901</v>
      </c>
      <c r="J2415" s="58" t="s">
        <v>513</v>
      </c>
      <c r="K2415" s="58" t="s">
        <v>356</v>
      </c>
      <c r="L2415" s="58" t="s">
        <v>367</v>
      </c>
      <c r="M2415" s="58" t="s">
        <v>458</v>
      </c>
      <c r="N2415" s="58" t="s">
        <v>429</v>
      </c>
      <c r="O2415" s="64" t="s">
        <v>2990</v>
      </c>
      <c r="P2415" s="64" t="s">
        <v>2902</v>
      </c>
      <c r="Q2415" s="45" t="s">
        <v>922</v>
      </c>
      <c r="R2415" s="32" t="s">
        <v>254</v>
      </c>
      <c r="S2415" s="45" t="s">
        <v>93</v>
      </c>
      <c r="T2415" s="42" t="str">
        <f>VLOOKUP(Tabla1[[#This Row],[AREA]],Hoja1!A:B,2,FALSE)</f>
        <v>04. Hacienda, personal y modernización administrativa</v>
      </c>
      <c r="U2415" s="45" t="s">
        <v>207</v>
      </c>
      <c r="V2415" s="42" t="str">
        <f>VLOOKUP(Tabla1[[#This Row],[PROGRAMA]],Hoja1!A:B,2,FALSE)</f>
        <v>9202. Gestión de recursos humanos</v>
      </c>
      <c r="W2415" s="45" t="s">
        <v>238</v>
      </c>
      <c r="X2415" s="45" t="s">
        <v>3161</v>
      </c>
    </row>
    <row r="2416" spans="1:24" x14ac:dyDescent="0.25">
      <c r="A2416" s="57">
        <v>220250016870</v>
      </c>
      <c r="B2416" s="58" t="s">
        <v>349</v>
      </c>
      <c r="C2416" s="59">
        <v>45791</v>
      </c>
      <c r="D2416" s="57">
        <v>22025003460</v>
      </c>
      <c r="E2416" s="58" t="s">
        <v>1371</v>
      </c>
      <c r="F2416" s="60">
        <v>142.78</v>
      </c>
      <c r="G2416" s="58" t="s">
        <v>3983</v>
      </c>
      <c r="H2416" s="58" t="s">
        <v>3984</v>
      </c>
      <c r="I2416" s="61" t="s">
        <v>2901</v>
      </c>
      <c r="J2416" s="58" t="s">
        <v>356</v>
      </c>
      <c r="K2416" s="58" t="s">
        <v>356</v>
      </c>
      <c r="L2416" s="58" t="s">
        <v>367</v>
      </c>
      <c r="M2416" s="58" t="s">
        <v>458</v>
      </c>
      <c r="N2416" s="58" t="s">
        <v>429</v>
      </c>
      <c r="O2416" s="64" t="s">
        <v>2990</v>
      </c>
      <c r="P2416" s="64" t="s">
        <v>2902</v>
      </c>
      <c r="Q2416" s="45" t="s">
        <v>922</v>
      </c>
      <c r="R2416" s="32" t="s">
        <v>254</v>
      </c>
      <c r="S2416" s="45" t="s">
        <v>98</v>
      </c>
      <c r="T2416" s="42" t="str">
        <f>VLOOKUP(Tabla1[[#This Row],[AREA]],Hoja1!A:B,2,FALSE)</f>
        <v>10. Personas mayores, familia y servicios sociales</v>
      </c>
      <c r="U2416" s="45" t="s">
        <v>158</v>
      </c>
      <c r="V2416" s="42" t="str">
        <f>VLOOKUP(Tabla1[[#This Row],[PROGRAMA]],Hoja1!A:B,2,FALSE)</f>
        <v>2314. Centro de programas juveniles</v>
      </c>
      <c r="W2416" s="45" t="s">
        <v>238</v>
      </c>
      <c r="X2416" s="45" t="s">
        <v>3173</v>
      </c>
    </row>
    <row r="2417" spans="1:24" x14ac:dyDescent="0.25">
      <c r="A2417" s="57">
        <v>220250017495</v>
      </c>
      <c r="B2417" s="58" t="s">
        <v>349</v>
      </c>
      <c r="C2417" s="59">
        <v>45796</v>
      </c>
      <c r="D2417" s="57">
        <v>22025003513</v>
      </c>
      <c r="E2417" s="58" t="s">
        <v>1417</v>
      </c>
      <c r="F2417" s="60">
        <v>142.78</v>
      </c>
      <c r="G2417" s="58" t="s">
        <v>319</v>
      </c>
      <c r="H2417" s="58" t="s">
        <v>3985</v>
      </c>
      <c r="I2417" s="61" t="s">
        <v>2901</v>
      </c>
      <c r="J2417" s="58" t="s">
        <v>356</v>
      </c>
      <c r="K2417" s="58" t="s">
        <v>356</v>
      </c>
      <c r="L2417" s="58" t="s">
        <v>357</v>
      </c>
      <c r="M2417" s="58" t="s">
        <v>458</v>
      </c>
      <c r="N2417" s="58" t="s">
        <v>429</v>
      </c>
      <c r="O2417" s="64" t="s">
        <v>2990</v>
      </c>
      <c r="P2417" s="64" t="s">
        <v>2902</v>
      </c>
      <c r="Q2417" s="45" t="s">
        <v>922</v>
      </c>
      <c r="R2417" s="32" t="s">
        <v>254</v>
      </c>
      <c r="S2417" s="45" t="s">
        <v>291</v>
      </c>
      <c r="T2417" s="42" t="str">
        <f>VLOOKUP(Tabla1[[#This Row],[AREA]],Hoja1!A:B,2,FALSE)</f>
        <v>11. Salud pública y seguridad ciudadana</v>
      </c>
      <c r="U2417" s="45" t="s">
        <v>135</v>
      </c>
      <c r="V2417" s="42" t="str">
        <f>VLOOKUP(Tabla1[[#This Row],[PROGRAMA]],Hoja1!A:B,2,FALSE)</f>
        <v>1361. Prevención y extinción de incencios</v>
      </c>
      <c r="W2417" s="45" t="s">
        <v>236</v>
      </c>
      <c r="X2417" s="45" t="s">
        <v>2945</v>
      </c>
    </row>
    <row r="2418" spans="1:24" x14ac:dyDescent="0.25">
      <c r="A2418" s="57">
        <v>220250020408</v>
      </c>
      <c r="B2418" s="58" t="s">
        <v>526</v>
      </c>
      <c r="C2418" s="59">
        <v>45806</v>
      </c>
      <c r="D2418" s="57">
        <v>22025000769</v>
      </c>
      <c r="E2418" s="58" t="s">
        <v>1623</v>
      </c>
      <c r="F2418" s="60">
        <v>141.06</v>
      </c>
      <c r="G2418" s="58" t="s">
        <v>76</v>
      </c>
      <c r="H2418" s="58" t="s">
        <v>3986</v>
      </c>
      <c r="I2418" s="61" t="s">
        <v>2907</v>
      </c>
      <c r="J2418" s="58" t="s">
        <v>356</v>
      </c>
      <c r="K2418" s="58" t="s">
        <v>356</v>
      </c>
      <c r="L2418" s="58" t="s">
        <v>367</v>
      </c>
      <c r="M2418" s="58" t="s">
        <v>354</v>
      </c>
      <c r="N2418" s="58" t="s">
        <v>355</v>
      </c>
      <c r="O2418" s="64" t="s">
        <v>2942</v>
      </c>
      <c r="P2418" s="64" t="s">
        <v>2902</v>
      </c>
      <c r="Q2418" s="45" t="s">
        <v>922</v>
      </c>
      <c r="R2418" s="32" t="s">
        <v>254</v>
      </c>
      <c r="S2418" s="45" t="s">
        <v>291</v>
      </c>
      <c r="T2418" s="42" t="str">
        <f>VLOOKUP(Tabla1[[#This Row],[AREA]],Hoja1!A:B,2,FALSE)</f>
        <v>11. Salud pública y seguridad ciudadana</v>
      </c>
      <c r="U2418" s="45" t="s">
        <v>135</v>
      </c>
      <c r="V2418" s="42" t="str">
        <f>VLOOKUP(Tabla1[[#This Row],[PROGRAMA]],Hoja1!A:B,2,FALSE)</f>
        <v>1361. Prevención y extinción de incencios</v>
      </c>
      <c r="W2418" s="45" t="s">
        <v>238</v>
      </c>
      <c r="X2418" s="45" t="s">
        <v>3118</v>
      </c>
    </row>
    <row r="2419" spans="1:24" x14ac:dyDescent="0.25">
      <c r="A2419" s="57">
        <v>220250015004</v>
      </c>
      <c r="B2419" s="58" t="s">
        <v>349</v>
      </c>
      <c r="C2419" s="59">
        <v>45777</v>
      </c>
      <c r="D2419" s="57">
        <v>22025002886</v>
      </c>
      <c r="E2419" s="58" t="s">
        <v>2138</v>
      </c>
      <c r="F2419" s="60">
        <v>138.4</v>
      </c>
      <c r="G2419" s="58" t="s">
        <v>82</v>
      </c>
      <c r="H2419" s="58" t="s">
        <v>3987</v>
      </c>
      <c r="I2419" s="61" t="s">
        <v>2901</v>
      </c>
      <c r="J2419" s="58" t="s">
        <v>356</v>
      </c>
      <c r="K2419" s="58" t="s">
        <v>356</v>
      </c>
      <c r="L2419" s="58" t="s">
        <v>367</v>
      </c>
      <c r="M2419" s="58" t="s">
        <v>458</v>
      </c>
      <c r="N2419" s="58" t="s">
        <v>429</v>
      </c>
      <c r="O2419" s="64" t="s">
        <v>2990</v>
      </c>
      <c r="P2419" s="64" t="s">
        <v>2902</v>
      </c>
      <c r="Q2419" s="45" t="s">
        <v>922</v>
      </c>
      <c r="R2419" s="32" t="s">
        <v>254</v>
      </c>
      <c r="S2419" s="45" t="s">
        <v>290</v>
      </c>
      <c r="T2419" s="42" t="str">
        <f>VLOOKUP(Tabla1[[#This Row],[AREA]],Hoja1!A:B,2,FALSE)</f>
        <v>05. Comercio, mercados y consumo</v>
      </c>
      <c r="U2419" s="45" t="s">
        <v>197</v>
      </c>
      <c r="V2419" s="42" t="str">
        <f>VLOOKUP(Tabla1[[#This Row],[PROGRAMA]],Hoja1!A:B,2,FALSE)</f>
        <v>4312. Mercados</v>
      </c>
      <c r="W2419" s="45" t="s">
        <v>238</v>
      </c>
      <c r="X2419" s="45" t="s">
        <v>2926</v>
      </c>
    </row>
    <row r="2420" spans="1:24" x14ac:dyDescent="0.25">
      <c r="A2420" s="57">
        <v>220250019400</v>
      </c>
      <c r="B2420" s="58" t="s">
        <v>349</v>
      </c>
      <c r="C2420" s="59">
        <v>45803</v>
      </c>
      <c r="D2420" s="57">
        <v>22025003405</v>
      </c>
      <c r="E2420" s="58" t="s">
        <v>3420</v>
      </c>
      <c r="F2420" s="60">
        <v>137.21</v>
      </c>
      <c r="G2420" s="58" t="s">
        <v>573</v>
      </c>
      <c r="H2420" s="58" t="s">
        <v>3988</v>
      </c>
      <c r="I2420" s="61" t="s">
        <v>2901</v>
      </c>
      <c r="J2420" s="58" t="s">
        <v>356</v>
      </c>
      <c r="K2420" s="58" t="s">
        <v>356</v>
      </c>
      <c r="L2420" s="58" t="s">
        <v>357</v>
      </c>
      <c r="M2420" s="58" t="s">
        <v>458</v>
      </c>
      <c r="N2420" s="58" t="s">
        <v>429</v>
      </c>
      <c r="O2420" s="64" t="s">
        <v>2990</v>
      </c>
      <c r="P2420" s="64" t="s">
        <v>2902</v>
      </c>
      <c r="Q2420" s="45" t="s">
        <v>922</v>
      </c>
      <c r="R2420" s="32" t="s">
        <v>254</v>
      </c>
      <c r="S2420" s="45" t="s">
        <v>93</v>
      </c>
      <c r="T2420" s="42" t="str">
        <f>VLOOKUP(Tabla1[[#This Row],[AREA]],Hoja1!A:B,2,FALSE)</f>
        <v>04. Hacienda, personal y modernización administrativa</v>
      </c>
      <c r="U2420" s="45" t="s">
        <v>166</v>
      </c>
      <c r="V2420" s="42" t="str">
        <f>VLOOKUP(Tabla1[[#This Row],[PROGRAMA]],Hoja1!A:B,2,FALSE)</f>
        <v>3121. Prevención y salud laboral</v>
      </c>
      <c r="W2420" s="45" t="s">
        <v>238</v>
      </c>
      <c r="X2420" s="45" t="s">
        <v>3118</v>
      </c>
    </row>
    <row r="2421" spans="1:24" x14ac:dyDescent="0.25">
      <c r="A2421" s="57">
        <v>220250013834</v>
      </c>
      <c r="B2421" s="58" t="s">
        <v>526</v>
      </c>
      <c r="C2421" s="59">
        <v>45772</v>
      </c>
      <c r="D2421" s="57">
        <v>22025001043</v>
      </c>
      <c r="E2421" s="58" t="s">
        <v>1462</v>
      </c>
      <c r="F2421" s="60">
        <v>137.11000000000001</v>
      </c>
      <c r="G2421" s="58" t="s">
        <v>74</v>
      </c>
      <c r="H2421" s="58" t="s">
        <v>3989</v>
      </c>
      <c r="I2421" s="61" t="s">
        <v>2907</v>
      </c>
      <c r="J2421" s="58" t="s">
        <v>356</v>
      </c>
      <c r="K2421" s="58" t="s">
        <v>356</v>
      </c>
      <c r="L2421" s="58" t="s">
        <v>367</v>
      </c>
      <c r="M2421" s="58" t="s">
        <v>354</v>
      </c>
      <c r="N2421" s="58" t="s">
        <v>355</v>
      </c>
      <c r="O2421" s="64" t="s">
        <v>2942</v>
      </c>
      <c r="P2421" s="64" t="s">
        <v>2902</v>
      </c>
      <c r="Q2421" s="45" t="s">
        <v>922</v>
      </c>
      <c r="R2421" s="32" t="s">
        <v>254</v>
      </c>
      <c r="S2421" s="45" t="s">
        <v>98</v>
      </c>
      <c r="T2421" s="42" t="str">
        <f>VLOOKUP(Tabla1[[#This Row],[AREA]],Hoja1!A:B,2,FALSE)</f>
        <v>10. Personas mayores, familia y servicios sociales</v>
      </c>
      <c r="U2421" s="45" t="s">
        <v>153</v>
      </c>
      <c r="V2421" s="42" t="str">
        <f>VLOOKUP(Tabla1[[#This Row],[PROGRAMA]],Hoja1!A:B,2,FALSE)</f>
        <v>2311. Intervención social</v>
      </c>
      <c r="W2421" s="45" t="s">
        <v>236</v>
      </c>
      <c r="X2421" s="45" t="s">
        <v>3048</v>
      </c>
    </row>
    <row r="2422" spans="1:24" x14ac:dyDescent="0.25">
      <c r="A2422" s="57">
        <v>220250010113</v>
      </c>
      <c r="B2422" s="58" t="s">
        <v>526</v>
      </c>
      <c r="C2422" s="59">
        <v>45755</v>
      </c>
      <c r="D2422" s="57">
        <v>22025000730</v>
      </c>
      <c r="E2422" s="58" t="s">
        <v>1838</v>
      </c>
      <c r="F2422" s="60">
        <v>135.54</v>
      </c>
      <c r="G2422" s="58" t="s">
        <v>573</v>
      </c>
      <c r="H2422" s="58" t="s">
        <v>3990</v>
      </c>
      <c r="I2422" s="61" t="s">
        <v>2907</v>
      </c>
      <c r="J2422" s="58" t="s">
        <v>356</v>
      </c>
      <c r="K2422" s="58" t="s">
        <v>356</v>
      </c>
      <c r="L2422" s="58" t="s">
        <v>367</v>
      </c>
      <c r="M2422" s="58" t="s">
        <v>354</v>
      </c>
      <c r="N2422" s="58" t="s">
        <v>355</v>
      </c>
      <c r="O2422" s="64" t="s">
        <v>2942</v>
      </c>
      <c r="P2422" s="64" t="s">
        <v>2902</v>
      </c>
      <c r="Q2422" s="45" t="s">
        <v>922</v>
      </c>
      <c r="R2422" s="32" t="s">
        <v>254</v>
      </c>
      <c r="S2422" s="45" t="s">
        <v>98</v>
      </c>
      <c r="T2422" s="42" t="str">
        <f>VLOOKUP(Tabla1[[#This Row],[AREA]],Hoja1!A:B,2,FALSE)</f>
        <v>10. Personas mayores, familia y servicios sociales</v>
      </c>
      <c r="U2422" s="45" t="s">
        <v>155</v>
      </c>
      <c r="V2422" s="42" t="str">
        <f>VLOOKUP(Tabla1[[#This Row],[PROGRAMA]],Hoja1!A:B,2,FALSE)</f>
        <v>2312. Iniciativas sociales</v>
      </c>
      <c r="W2422" s="45" t="s">
        <v>236</v>
      </c>
      <c r="X2422" s="45" t="s">
        <v>3048</v>
      </c>
    </row>
    <row r="2423" spans="1:24" x14ac:dyDescent="0.25">
      <c r="A2423" s="57">
        <v>220250017177</v>
      </c>
      <c r="B2423" s="58" t="s">
        <v>349</v>
      </c>
      <c r="C2423" s="59">
        <v>45791</v>
      </c>
      <c r="D2423" s="57">
        <v>22025003601</v>
      </c>
      <c r="E2423" s="58" t="s">
        <v>2487</v>
      </c>
      <c r="F2423" s="60">
        <v>134.91999999999999</v>
      </c>
      <c r="G2423" s="58" t="s">
        <v>12</v>
      </c>
      <c r="H2423" s="58" t="s">
        <v>3991</v>
      </c>
      <c r="I2423" s="61" t="s">
        <v>2901</v>
      </c>
      <c r="J2423" s="58" t="s">
        <v>352</v>
      </c>
      <c r="K2423" s="58" t="s">
        <v>352</v>
      </c>
      <c r="L2423" s="58" t="s">
        <v>367</v>
      </c>
      <c r="M2423" s="58" t="s">
        <v>458</v>
      </c>
      <c r="N2423" s="58" t="s">
        <v>429</v>
      </c>
      <c r="O2423" s="64" t="s">
        <v>2990</v>
      </c>
      <c r="P2423" s="64" t="s">
        <v>2902</v>
      </c>
      <c r="Q2423" s="45" t="s">
        <v>922</v>
      </c>
      <c r="R2423" s="32" t="s">
        <v>254</v>
      </c>
      <c r="S2423" s="45" t="s">
        <v>94</v>
      </c>
      <c r="T2423" s="42" t="str">
        <f>VLOOKUP(Tabla1[[#This Row],[AREA]],Hoja1!A:B,2,FALSE)</f>
        <v>06. Educación y cultura</v>
      </c>
      <c r="U2423" s="45" t="s">
        <v>172</v>
      </c>
      <c r="V2423" s="42" t="str">
        <f>VLOOKUP(Tabla1[[#This Row],[PROGRAMA]],Hoja1!A:B,2,FALSE)</f>
        <v>3261. Servicios complementarios de educación</v>
      </c>
      <c r="W2423" s="45" t="s">
        <v>238</v>
      </c>
      <c r="X2423" s="45" t="s">
        <v>2919</v>
      </c>
    </row>
    <row r="2424" spans="1:24" x14ac:dyDescent="0.25">
      <c r="A2424" s="57">
        <v>220250015777</v>
      </c>
      <c r="B2424" s="58" t="s">
        <v>349</v>
      </c>
      <c r="C2424" s="59">
        <v>45784</v>
      </c>
      <c r="D2424" s="57">
        <v>22025003828</v>
      </c>
      <c r="E2424" s="58" t="s">
        <v>1668</v>
      </c>
      <c r="F2424" s="60">
        <v>134.54</v>
      </c>
      <c r="G2424" s="58" t="s">
        <v>18</v>
      </c>
      <c r="H2424" s="58" t="s">
        <v>3992</v>
      </c>
      <c r="I2424" s="61" t="s">
        <v>2901</v>
      </c>
      <c r="J2424" s="58" t="s">
        <v>356</v>
      </c>
      <c r="K2424" s="58" t="s">
        <v>356</v>
      </c>
      <c r="L2424" s="58" t="s">
        <v>357</v>
      </c>
      <c r="M2424" s="58" t="s">
        <v>354</v>
      </c>
      <c r="N2424" s="58" t="s">
        <v>355</v>
      </c>
      <c r="O2424" s="64" t="s">
        <v>2942</v>
      </c>
      <c r="P2424" s="64" t="s">
        <v>2902</v>
      </c>
      <c r="Q2424" s="45" t="s">
        <v>922</v>
      </c>
      <c r="R2424" s="32" t="s">
        <v>254</v>
      </c>
      <c r="S2424" s="45" t="s">
        <v>291</v>
      </c>
      <c r="T2424" s="42" t="str">
        <f>VLOOKUP(Tabla1[[#This Row],[AREA]],Hoja1!A:B,2,FALSE)</f>
        <v>11. Salud pública y seguridad ciudadana</v>
      </c>
      <c r="U2424" s="45" t="s">
        <v>164</v>
      </c>
      <c r="V2424" s="42" t="str">
        <f>VLOOKUP(Tabla1[[#This Row],[PROGRAMA]],Hoja1!A:B,2,FALSE)</f>
        <v>3111. Protección de la salubridad pública</v>
      </c>
      <c r="W2424" s="45" t="s">
        <v>236</v>
      </c>
      <c r="X2424" s="45" t="s">
        <v>2945</v>
      </c>
    </row>
    <row r="2425" spans="1:24" x14ac:dyDescent="0.25">
      <c r="A2425" s="57">
        <v>220250017205</v>
      </c>
      <c r="B2425" s="58" t="s">
        <v>349</v>
      </c>
      <c r="C2425" s="59">
        <v>45792</v>
      </c>
      <c r="D2425" s="57">
        <v>22025003596</v>
      </c>
      <c r="E2425" s="58" t="s">
        <v>1733</v>
      </c>
      <c r="F2425" s="60">
        <v>133.1</v>
      </c>
      <c r="G2425" s="58" t="s">
        <v>957</v>
      </c>
      <c r="H2425" s="58" t="s">
        <v>3993</v>
      </c>
      <c r="I2425" s="61" t="s">
        <v>2901</v>
      </c>
      <c r="J2425" s="58" t="s">
        <v>356</v>
      </c>
      <c r="K2425" s="58" t="s">
        <v>356</v>
      </c>
      <c r="L2425" s="58" t="s">
        <v>367</v>
      </c>
      <c r="M2425" s="58" t="s">
        <v>458</v>
      </c>
      <c r="N2425" s="58" t="s">
        <v>429</v>
      </c>
      <c r="O2425" s="64" t="s">
        <v>2990</v>
      </c>
      <c r="P2425" s="64" t="s">
        <v>2902</v>
      </c>
      <c r="Q2425" s="45" t="s">
        <v>922</v>
      </c>
      <c r="R2425" s="32" t="s">
        <v>254</v>
      </c>
      <c r="S2425" s="45" t="s">
        <v>291</v>
      </c>
      <c r="T2425" s="42" t="str">
        <f>VLOOKUP(Tabla1[[#This Row],[AREA]],Hoja1!A:B,2,FALSE)</f>
        <v>11. Salud pública y seguridad ciudadana</v>
      </c>
      <c r="U2425" s="45" t="s">
        <v>129</v>
      </c>
      <c r="V2425" s="42" t="str">
        <f>VLOOKUP(Tabla1[[#This Row],[PROGRAMA]],Hoja1!A:B,2,FALSE)</f>
        <v>1321. Policía municipal</v>
      </c>
      <c r="W2425" s="45" t="s">
        <v>238</v>
      </c>
      <c r="X2425" s="45" t="s">
        <v>3161</v>
      </c>
    </row>
    <row r="2426" spans="1:24" x14ac:dyDescent="0.25">
      <c r="A2426" s="57">
        <v>220250014194</v>
      </c>
      <c r="B2426" s="58" t="s">
        <v>526</v>
      </c>
      <c r="C2426" s="59">
        <v>45772</v>
      </c>
      <c r="D2426" s="57">
        <v>22025001269</v>
      </c>
      <c r="E2426" s="58" t="s">
        <v>2542</v>
      </c>
      <c r="F2426" s="60">
        <v>132.25</v>
      </c>
      <c r="G2426" s="58" t="s">
        <v>50</v>
      </c>
      <c r="H2426" s="58" t="s">
        <v>3994</v>
      </c>
      <c r="I2426" s="61" t="s">
        <v>2907</v>
      </c>
      <c r="J2426" s="58" t="s">
        <v>356</v>
      </c>
      <c r="K2426" s="58" t="s">
        <v>356</v>
      </c>
      <c r="L2426" s="58" t="s">
        <v>367</v>
      </c>
      <c r="M2426" s="58" t="s">
        <v>354</v>
      </c>
      <c r="N2426" s="58" t="s">
        <v>355</v>
      </c>
      <c r="O2426" s="64" t="s">
        <v>2942</v>
      </c>
      <c r="P2426" s="64" t="s">
        <v>2902</v>
      </c>
      <c r="Q2426" s="45" t="s">
        <v>922</v>
      </c>
      <c r="R2426" s="32" t="s">
        <v>254</v>
      </c>
      <c r="S2426" s="45" t="s">
        <v>95</v>
      </c>
      <c r="T2426" s="42" t="str">
        <f>VLOOKUP(Tabla1[[#This Row],[AREA]],Hoja1!A:B,2,FALSE)</f>
        <v>07. Medio ambiente</v>
      </c>
      <c r="U2426" s="45" t="s">
        <v>149</v>
      </c>
      <c r="V2426" s="42" t="str">
        <f>VLOOKUP(Tabla1[[#This Row],[PROGRAMA]],Hoja1!A:B,2,FALSE)</f>
        <v>1711. Parques y jardines</v>
      </c>
      <c r="W2426" s="45" t="s">
        <v>238</v>
      </c>
      <c r="X2426" s="45" t="s">
        <v>3053</v>
      </c>
    </row>
    <row r="2427" spans="1:24" x14ac:dyDescent="0.25">
      <c r="A2427" s="57">
        <v>220250020388</v>
      </c>
      <c r="B2427" s="58" t="s">
        <v>526</v>
      </c>
      <c r="C2427" s="59">
        <v>45806</v>
      </c>
      <c r="D2427" s="57">
        <v>22025000769</v>
      </c>
      <c r="E2427" s="58" t="s">
        <v>1623</v>
      </c>
      <c r="F2427" s="60">
        <v>131.32</v>
      </c>
      <c r="G2427" s="58" t="s">
        <v>76</v>
      </c>
      <c r="H2427" s="58" t="s">
        <v>3995</v>
      </c>
      <c r="I2427" s="61" t="s">
        <v>2907</v>
      </c>
      <c r="J2427" s="58" t="s">
        <v>356</v>
      </c>
      <c r="K2427" s="58" t="s">
        <v>356</v>
      </c>
      <c r="L2427" s="58" t="s">
        <v>367</v>
      </c>
      <c r="M2427" s="58" t="s">
        <v>354</v>
      </c>
      <c r="N2427" s="58" t="s">
        <v>355</v>
      </c>
      <c r="O2427" s="64" t="s">
        <v>2942</v>
      </c>
      <c r="P2427" s="64" t="s">
        <v>2902</v>
      </c>
      <c r="Q2427" s="45" t="s">
        <v>922</v>
      </c>
      <c r="R2427" s="32" t="s">
        <v>254</v>
      </c>
      <c r="S2427" s="45" t="s">
        <v>291</v>
      </c>
      <c r="T2427" s="42" t="str">
        <f>VLOOKUP(Tabla1[[#This Row],[AREA]],Hoja1!A:B,2,FALSE)</f>
        <v>11. Salud pública y seguridad ciudadana</v>
      </c>
      <c r="U2427" s="45" t="s">
        <v>135</v>
      </c>
      <c r="V2427" s="42" t="str">
        <f>VLOOKUP(Tabla1[[#This Row],[PROGRAMA]],Hoja1!A:B,2,FALSE)</f>
        <v>1361. Prevención y extinción de incencios</v>
      </c>
      <c r="W2427" s="45" t="s">
        <v>238</v>
      </c>
      <c r="X2427" s="45" t="s">
        <v>3118</v>
      </c>
    </row>
    <row r="2428" spans="1:24" x14ac:dyDescent="0.25">
      <c r="A2428" s="57">
        <v>220250011218</v>
      </c>
      <c r="B2428" s="58" t="s">
        <v>526</v>
      </c>
      <c r="C2428" s="59">
        <v>45758</v>
      </c>
      <c r="D2428" s="57">
        <v>22025000730</v>
      </c>
      <c r="E2428" s="58" t="s">
        <v>1838</v>
      </c>
      <c r="F2428" s="60">
        <v>131.15</v>
      </c>
      <c r="G2428" s="58" t="s">
        <v>564</v>
      </c>
      <c r="H2428" s="58" t="s">
        <v>3996</v>
      </c>
      <c r="I2428" s="61" t="s">
        <v>2907</v>
      </c>
      <c r="J2428" s="58" t="s">
        <v>356</v>
      </c>
      <c r="K2428" s="58" t="s">
        <v>356</v>
      </c>
      <c r="L2428" s="58" t="s">
        <v>367</v>
      </c>
      <c r="M2428" s="58" t="s">
        <v>354</v>
      </c>
      <c r="N2428" s="58" t="s">
        <v>355</v>
      </c>
      <c r="O2428" s="64" t="s">
        <v>2942</v>
      </c>
      <c r="P2428" s="64" t="s">
        <v>2902</v>
      </c>
      <c r="Q2428" s="45" t="s">
        <v>922</v>
      </c>
      <c r="R2428" s="32" t="s">
        <v>254</v>
      </c>
      <c r="S2428" s="45" t="s">
        <v>98</v>
      </c>
      <c r="T2428" s="42" t="str">
        <f>VLOOKUP(Tabla1[[#This Row],[AREA]],Hoja1!A:B,2,FALSE)</f>
        <v>10. Personas mayores, familia y servicios sociales</v>
      </c>
      <c r="U2428" s="45" t="s">
        <v>155</v>
      </c>
      <c r="V2428" s="42" t="str">
        <f>VLOOKUP(Tabla1[[#This Row],[PROGRAMA]],Hoja1!A:B,2,FALSE)</f>
        <v>2312. Iniciativas sociales</v>
      </c>
      <c r="W2428" s="45" t="s">
        <v>236</v>
      </c>
      <c r="X2428" s="45" t="s">
        <v>3048</v>
      </c>
    </row>
    <row r="2429" spans="1:24" x14ac:dyDescent="0.25">
      <c r="A2429" s="57">
        <v>220250011644</v>
      </c>
      <c r="B2429" s="58" t="s">
        <v>349</v>
      </c>
      <c r="C2429" s="59">
        <v>45758</v>
      </c>
      <c r="D2429" s="57">
        <v>22025003516</v>
      </c>
      <c r="E2429" s="58" t="s">
        <v>1411</v>
      </c>
      <c r="F2429" s="60">
        <v>130.68</v>
      </c>
      <c r="G2429" s="58" t="s">
        <v>1006</v>
      </c>
      <c r="H2429" s="58" t="s">
        <v>3997</v>
      </c>
      <c r="I2429" s="61" t="s">
        <v>2901</v>
      </c>
      <c r="J2429" s="58" t="s">
        <v>513</v>
      </c>
      <c r="K2429" s="58" t="s">
        <v>356</v>
      </c>
      <c r="L2429" s="58" t="s">
        <v>357</v>
      </c>
      <c r="M2429" s="58" t="s">
        <v>458</v>
      </c>
      <c r="N2429" s="58" t="s">
        <v>429</v>
      </c>
      <c r="O2429" s="64" t="s">
        <v>2990</v>
      </c>
      <c r="P2429" s="64" t="s">
        <v>2902</v>
      </c>
      <c r="Q2429" s="45" t="s">
        <v>922</v>
      </c>
      <c r="R2429" s="32" t="s">
        <v>254</v>
      </c>
      <c r="S2429" s="45" t="s">
        <v>98</v>
      </c>
      <c r="T2429" s="42" t="str">
        <f>VLOOKUP(Tabla1[[#This Row],[AREA]],Hoja1!A:B,2,FALSE)</f>
        <v>10. Personas mayores, familia y servicios sociales</v>
      </c>
      <c r="U2429" s="45" t="s">
        <v>159</v>
      </c>
      <c r="V2429" s="42" t="str">
        <f>VLOOKUP(Tabla1[[#This Row],[PROGRAMA]],Hoja1!A:B,2,FALSE)</f>
        <v>2315. Políticas de Igualdad e infancia</v>
      </c>
      <c r="W2429" s="45" t="s">
        <v>236</v>
      </c>
      <c r="X2429" s="45" t="s">
        <v>2945</v>
      </c>
    </row>
    <row r="2430" spans="1:24" x14ac:dyDescent="0.25">
      <c r="A2430" s="57">
        <v>220250014202</v>
      </c>
      <c r="B2430" s="58" t="s">
        <v>526</v>
      </c>
      <c r="C2430" s="59">
        <v>45772</v>
      </c>
      <c r="D2430" s="57">
        <v>22025001079</v>
      </c>
      <c r="E2430" s="58" t="s">
        <v>1303</v>
      </c>
      <c r="F2430" s="60">
        <v>130.44</v>
      </c>
      <c r="G2430" s="58" t="s">
        <v>564</v>
      </c>
      <c r="H2430" s="58" t="s">
        <v>3998</v>
      </c>
      <c r="I2430" s="61" t="s">
        <v>2907</v>
      </c>
      <c r="J2430" s="58" t="s">
        <v>356</v>
      </c>
      <c r="K2430" s="58" t="s">
        <v>356</v>
      </c>
      <c r="L2430" s="58" t="s">
        <v>367</v>
      </c>
      <c r="M2430" s="58" t="s">
        <v>354</v>
      </c>
      <c r="N2430" s="58" t="s">
        <v>355</v>
      </c>
      <c r="O2430" s="64" t="s">
        <v>2942</v>
      </c>
      <c r="P2430" s="64" t="s">
        <v>2902</v>
      </c>
      <c r="Q2430" s="45" t="s">
        <v>922</v>
      </c>
      <c r="R2430" s="32" t="s">
        <v>254</v>
      </c>
      <c r="S2430" s="45" t="s">
        <v>94</v>
      </c>
      <c r="T2430" s="42" t="str">
        <f>VLOOKUP(Tabla1[[#This Row],[AREA]],Hoja1!A:B,2,FALSE)</f>
        <v>06. Educación y cultura</v>
      </c>
      <c r="U2430" s="45" t="s">
        <v>170</v>
      </c>
      <c r="V2430" s="42" t="str">
        <f>VLOOKUP(Tabla1[[#This Row],[PROGRAMA]],Hoja1!A:B,2,FALSE)</f>
        <v>3232. Conservación y mantenimiento centros educación infantil y primaria</v>
      </c>
      <c r="W2430" s="45" t="s">
        <v>236</v>
      </c>
      <c r="X2430" s="45" t="s">
        <v>3048</v>
      </c>
    </row>
    <row r="2431" spans="1:24" x14ac:dyDescent="0.25">
      <c r="A2431" s="57">
        <v>220250010217</v>
      </c>
      <c r="B2431" s="58" t="s">
        <v>526</v>
      </c>
      <c r="C2431" s="59">
        <v>45755</v>
      </c>
      <c r="D2431" s="57">
        <v>22025001269</v>
      </c>
      <c r="E2431" s="58" t="s">
        <v>2542</v>
      </c>
      <c r="F2431" s="60">
        <v>128.97</v>
      </c>
      <c r="G2431" s="58" t="s">
        <v>50</v>
      </c>
      <c r="H2431" s="58" t="s">
        <v>3999</v>
      </c>
      <c r="I2431" s="61" t="s">
        <v>2907</v>
      </c>
      <c r="J2431" s="58" t="s">
        <v>356</v>
      </c>
      <c r="K2431" s="58" t="s">
        <v>356</v>
      </c>
      <c r="L2431" s="58" t="s">
        <v>367</v>
      </c>
      <c r="M2431" s="58" t="s">
        <v>354</v>
      </c>
      <c r="N2431" s="58" t="s">
        <v>355</v>
      </c>
      <c r="O2431" s="64" t="s">
        <v>2942</v>
      </c>
      <c r="P2431" s="64" t="s">
        <v>2902</v>
      </c>
      <c r="Q2431" s="45" t="s">
        <v>922</v>
      </c>
      <c r="R2431" s="32" t="s">
        <v>254</v>
      </c>
      <c r="S2431" s="45" t="s">
        <v>95</v>
      </c>
      <c r="T2431" s="42" t="str">
        <f>VLOOKUP(Tabla1[[#This Row],[AREA]],Hoja1!A:B,2,FALSE)</f>
        <v>07. Medio ambiente</v>
      </c>
      <c r="U2431" s="45" t="s">
        <v>149</v>
      </c>
      <c r="V2431" s="42" t="str">
        <f>VLOOKUP(Tabla1[[#This Row],[PROGRAMA]],Hoja1!A:B,2,FALSE)</f>
        <v>1711. Parques y jardines</v>
      </c>
      <c r="W2431" s="45" t="s">
        <v>238</v>
      </c>
      <c r="X2431" s="45" t="s">
        <v>3053</v>
      </c>
    </row>
    <row r="2432" spans="1:24" x14ac:dyDescent="0.25">
      <c r="A2432" s="57">
        <v>220250010197</v>
      </c>
      <c r="B2432" s="58" t="s">
        <v>526</v>
      </c>
      <c r="C2432" s="59">
        <v>45755</v>
      </c>
      <c r="D2432" s="57">
        <v>22025001270</v>
      </c>
      <c r="E2432" s="58" t="s">
        <v>2310</v>
      </c>
      <c r="F2432" s="60">
        <v>128.32</v>
      </c>
      <c r="G2432" s="58" t="s">
        <v>73</v>
      </c>
      <c r="H2432" s="58" t="s">
        <v>4000</v>
      </c>
      <c r="I2432" s="61" t="s">
        <v>2907</v>
      </c>
      <c r="J2432" s="58" t="s">
        <v>356</v>
      </c>
      <c r="K2432" s="58" t="s">
        <v>356</v>
      </c>
      <c r="L2432" s="58" t="s">
        <v>367</v>
      </c>
      <c r="M2432" s="58" t="s">
        <v>354</v>
      </c>
      <c r="N2432" s="58" t="s">
        <v>355</v>
      </c>
      <c r="O2432" s="64" t="s">
        <v>2942</v>
      </c>
      <c r="P2432" s="64" t="s">
        <v>2902</v>
      </c>
      <c r="Q2432" s="45" t="s">
        <v>922</v>
      </c>
      <c r="R2432" s="32" t="s">
        <v>254</v>
      </c>
      <c r="S2432" s="45" t="s">
        <v>95</v>
      </c>
      <c r="T2432" s="42" t="str">
        <f>VLOOKUP(Tabla1[[#This Row],[AREA]],Hoja1!A:B,2,FALSE)</f>
        <v>07. Medio ambiente</v>
      </c>
      <c r="U2432" s="45" t="s">
        <v>149</v>
      </c>
      <c r="V2432" s="42" t="str">
        <f>VLOOKUP(Tabla1[[#This Row],[PROGRAMA]],Hoja1!A:B,2,FALSE)</f>
        <v>1711. Parques y jardines</v>
      </c>
      <c r="W2432" s="45" t="s">
        <v>238</v>
      </c>
      <c r="X2432" s="45" t="s">
        <v>3118</v>
      </c>
    </row>
    <row r="2433" spans="1:24" x14ac:dyDescent="0.25">
      <c r="A2433" s="57">
        <v>220250014220</v>
      </c>
      <c r="B2433" s="58" t="s">
        <v>526</v>
      </c>
      <c r="C2433" s="59">
        <v>45772</v>
      </c>
      <c r="D2433" s="57">
        <v>22025001347</v>
      </c>
      <c r="E2433" s="58" t="s">
        <v>1493</v>
      </c>
      <c r="F2433" s="60">
        <v>128.13999999999999</v>
      </c>
      <c r="G2433" s="58" t="s">
        <v>573</v>
      </c>
      <c r="H2433" s="58" t="s">
        <v>4001</v>
      </c>
      <c r="I2433" s="61" t="s">
        <v>2907</v>
      </c>
      <c r="J2433" s="58" t="s">
        <v>356</v>
      </c>
      <c r="K2433" s="58" t="s">
        <v>356</v>
      </c>
      <c r="L2433" s="58" t="s">
        <v>367</v>
      </c>
      <c r="M2433" s="58" t="s">
        <v>354</v>
      </c>
      <c r="N2433" s="58" t="s">
        <v>355</v>
      </c>
      <c r="O2433" s="64" t="s">
        <v>2942</v>
      </c>
      <c r="P2433" s="64" t="s">
        <v>2902</v>
      </c>
      <c r="Q2433" s="45" t="s">
        <v>922</v>
      </c>
      <c r="R2433" s="32" t="s">
        <v>254</v>
      </c>
      <c r="S2433" s="45" t="s">
        <v>91</v>
      </c>
      <c r="T2433" s="42" t="str">
        <f>VLOOKUP(Tabla1[[#This Row],[AREA]],Hoja1!A:B,2,FALSE)</f>
        <v>02. Urbanismo y vivienda</v>
      </c>
      <c r="U2433" s="45" t="s">
        <v>220</v>
      </c>
      <c r="V2433" s="42" t="str">
        <f>VLOOKUP(Tabla1[[#This Row],[PROGRAMA]],Hoja1!A:B,2,FALSE)</f>
        <v>9332. Mantenimiento de edificios e instalaciones municipales</v>
      </c>
      <c r="W2433" s="45" t="s">
        <v>236</v>
      </c>
      <c r="X2433" s="45" t="s">
        <v>3048</v>
      </c>
    </row>
    <row r="2434" spans="1:24" x14ac:dyDescent="0.25">
      <c r="A2434" s="57">
        <v>220250017373</v>
      </c>
      <c r="B2434" s="58" t="s">
        <v>526</v>
      </c>
      <c r="C2434" s="59">
        <v>45793</v>
      </c>
      <c r="D2434" s="57">
        <v>22025001079</v>
      </c>
      <c r="E2434" s="58" t="s">
        <v>1303</v>
      </c>
      <c r="F2434" s="60">
        <v>127.37</v>
      </c>
      <c r="G2434" s="58" t="s">
        <v>633</v>
      </c>
      <c r="H2434" s="58" t="s">
        <v>4002</v>
      </c>
      <c r="I2434" s="61" t="s">
        <v>2907</v>
      </c>
      <c r="J2434" s="58" t="s">
        <v>356</v>
      </c>
      <c r="K2434" s="58" t="s">
        <v>356</v>
      </c>
      <c r="L2434" s="58" t="s">
        <v>367</v>
      </c>
      <c r="M2434" s="58" t="s">
        <v>354</v>
      </c>
      <c r="N2434" s="58" t="s">
        <v>355</v>
      </c>
      <c r="O2434" s="64" t="s">
        <v>2942</v>
      </c>
      <c r="P2434" s="64" t="s">
        <v>2902</v>
      </c>
      <c r="Q2434" s="45" t="s">
        <v>922</v>
      </c>
      <c r="R2434" s="32" t="s">
        <v>254</v>
      </c>
      <c r="S2434" s="45" t="s">
        <v>94</v>
      </c>
      <c r="T2434" s="42" t="str">
        <f>VLOOKUP(Tabla1[[#This Row],[AREA]],Hoja1!A:B,2,FALSE)</f>
        <v>06. Educación y cultura</v>
      </c>
      <c r="U2434" s="45" t="s">
        <v>170</v>
      </c>
      <c r="V2434" s="42" t="str">
        <f>VLOOKUP(Tabla1[[#This Row],[PROGRAMA]],Hoja1!A:B,2,FALSE)</f>
        <v>3232. Conservación y mantenimiento centros educación infantil y primaria</v>
      </c>
      <c r="W2434" s="45" t="s">
        <v>236</v>
      </c>
      <c r="X2434" s="45" t="s">
        <v>3048</v>
      </c>
    </row>
    <row r="2435" spans="1:24" x14ac:dyDescent="0.25">
      <c r="A2435" s="57">
        <v>220250015362</v>
      </c>
      <c r="B2435" s="58" t="s">
        <v>526</v>
      </c>
      <c r="C2435" s="59">
        <v>45783</v>
      </c>
      <c r="D2435" s="57">
        <v>22025001213</v>
      </c>
      <c r="E2435" s="58" t="s">
        <v>1495</v>
      </c>
      <c r="F2435" s="60">
        <v>127.05</v>
      </c>
      <c r="G2435" s="58" t="s">
        <v>74</v>
      </c>
      <c r="H2435" s="58" t="s">
        <v>4003</v>
      </c>
      <c r="I2435" s="61" t="s">
        <v>2907</v>
      </c>
      <c r="J2435" s="58" t="s">
        <v>356</v>
      </c>
      <c r="K2435" s="58" t="s">
        <v>356</v>
      </c>
      <c r="L2435" s="58" t="s">
        <v>367</v>
      </c>
      <c r="M2435" s="58" t="s">
        <v>354</v>
      </c>
      <c r="N2435" s="58" t="s">
        <v>355</v>
      </c>
      <c r="O2435" s="64" t="s">
        <v>2942</v>
      </c>
      <c r="P2435" s="64" t="s">
        <v>2902</v>
      </c>
      <c r="Q2435" s="45" t="s">
        <v>922</v>
      </c>
      <c r="R2435" s="32" t="s">
        <v>254</v>
      </c>
      <c r="S2435" s="45" t="s">
        <v>92</v>
      </c>
      <c r="T2435" s="42" t="str">
        <f>VLOOKUP(Tabla1[[#This Row],[AREA]],Hoja1!A:B,2,FALSE)</f>
        <v>03. Participación ciudadana y deportes</v>
      </c>
      <c r="U2435" s="45" t="s">
        <v>215</v>
      </c>
      <c r="V2435" s="42" t="str">
        <f>VLOOKUP(Tabla1[[#This Row],[PROGRAMA]],Hoja1!A:B,2,FALSE)</f>
        <v>9241. Participación ciudadana</v>
      </c>
      <c r="W2435" s="45" t="s">
        <v>236</v>
      </c>
      <c r="X2435" s="45" t="s">
        <v>2945</v>
      </c>
    </row>
    <row r="2436" spans="1:24" x14ac:dyDescent="0.25">
      <c r="A2436" s="57">
        <v>220250017212</v>
      </c>
      <c r="B2436" s="58" t="s">
        <v>349</v>
      </c>
      <c r="C2436" s="59">
        <v>45792</v>
      </c>
      <c r="D2436" s="57">
        <v>22025003655</v>
      </c>
      <c r="E2436" s="58" t="s">
        <v>1176</v>
      </c>
      <c r="F2436" s="60">
        <v>127.05</v>
      </c>
      <c r="G2436" s="58" t="s">
        <v>4004</v>
      </c>
      <c r="H2436" s="58" t="s">
        <v>4005</v>
      </c>
      <c r="I2436" s="61" t="s">
        <v>2901</v>
      </c>
      <c r="J2436" s="58" t="s">
        <v>356</v>
      </c>
      <c r="K2436" s="58" t="s">
        <v>356</v>
      </c>
      <c r="L2436" s="58" t="s">
        <v>357</v>
      </c>
      <c r="M2436" s="58" t="s">
        <v>458</v>
      </c>
      <c r="N2436" s="58" t="s">
        <v>429</v>
      </c>
      <c r="O2436" s="64" t="s">
        <v>2990</v>
      </c>
      <c r="P2436" s="64" t="s">
        <v>2902</v>
      </c>
      <c r="Q2436" s="45" t="s">
        <v>922</v>
      </c>
      <c r="R2436" s="32" t="s">
        <v>254</v>
      </c>
      <c r="S2436" s="45" t="s">
        <v>96</v>
      </c>
      <c r="T2436" s="42" t="str">
        <f>VLOOKUP(Tabla1[[#This Row],[AREA]],Hoja1!A:B,2,FALSE)</f>
        <v>08. Tráfico y movilidad</v>
      </c>
      <c r="U2436" s="45" t="s">
        <v>131</v>
      </c>
      <c r="V2436" s="42" t="str">
        <f>VLOOKUP(Tabla1[[#This Row],[PROGRAMA]],Hoja1!A:B,2,FALSE)</f>
        <v>1341. Movilidad</v>
      </c>
      <c r="W2436" s="45" t="s">
        <v>238</v>
      </c>
      <c r="X2436" s="45" t="s">
        <v>3161</v>
      </c>
    </row>
    <row r="2437" spans="1:24" x14ac:dyDescent="0.25">
      <c r="A2437" s="57">
        <v>220250013933</v>
      </c>
      <c r="B2437" s="58" t="s">
        <v>526</v>
      </c>
      <c r="C2437" s="59">
        <v>45772</v>
      </c>
      <c r="D2437" s="57">
        <v>22025001079</v>
      </c>
      <c r="E2437" s="58" t="s">
        <v>1303</v>
      </c>
      <c r="F2437" s="60">
        <v>126.74</v>
      </c>
      <c r="G2437" s="58" t="s">
        <v>39</v>
      </c>
      <c r="H2437" s="58" t="s">
        <v>4006</v>
      </c>
      <c r="I2437" s="61" t="s">
        <v>2907</v>
      </c>
      <c r="J2437" s="58" t="s">
        <v>356</v>
      </c>
      <c r="K2437" s="58" t="s">
        <v>356</v>
      </c>
      <c r="L2437" s="58" t="s">
        <v>367</v>
      </c>
      <c r="M2437" s="58" t="s">
        <v>354</v>
      </c>
      <c r="N2437" s="58" t="s">
        <v>355</v>
      </c>
      <c r="O2437" s="64" t="s">
        <v>2942</v>
      </c>
      <c r="P2437" s="64" t="s">
        <v>2902</v>
      </c>
      <c r="Q2437" s="45" t="s">
        <v>922</v>
      </c>
      <c r="R2437" s="32" t="s">
        <v>254</v>
      </c>
      <c r="S2437" s="45" t="s">
        <v>94</v>
      </c>
      <c r="T2437" s="42" t="str">
        <f>VLOOKUP(Tabla1[[#This Row],[AREA]],Hoja1!A:B,2,FALSE)</f>
        <v>06. Educación y cultura</v>
      </c>
      <c r="U2437" s="45" t="s">
        <v>170</v>
      </c>
      <c r="V2437" s="42" t="str">
        <f>VLOOKUP(Tabla1[[#This Row],[PROGRAMA]],Hoja1!A:B,2,FALSE)</f>
        <v>3232. Conservación y mantenimiento centros educación infantil y primaria</v>
      </c>
      <c r="W2437" s="45" t="s">
        <v>236</v>
      </c>
      <c r="X2437" s="45" t="s">
        <v>3048</v>
      </c>
    </row>
    <row r="2438" spans="1:24" x14ac:dyDescent="0.25">
      <c r="A2438" s="57">
        <v>220250011384</v>
      </c>
      <c r="B2438" s="58" t="s">
        <v>526</v>
      </c>
      <c r="C2438" s="59">
        <v>45758</v>
      </c>
      <c r="D2438" s="57">
        <v>22025001131</v>
      </c>
      <c r="E2438" s="58" t="s">
        <v>2045</v>
      </c>
      <c r="F2438" s="60">
        <v>126.61</v>
      </c>
      <c r="G2438" s="58" t="s">
        <v>50</v>
      </c>
      <c r="H2438" s="58" t="s">
        <v>4007</v>
      </c>
      <c r="I2438" s="61" t="s">
        <v>2907</v>
      </c>
      <c r="J2438" s="58" t="s">
        <v>356</v>
      </c>
      <c r="K2438" s="58" t="s">
        <v>356</v>
      </c>
      <c r="L2438" s="58" t="s">
        <v>367</v>
      </c>
      <c r="M2438" s="58" t="s">
        <v>354</v>
      </c>
      <c r="N2438" s="58" t="s">
        <v>355</v>
      </c>
      <c r="O2438" s="64" t="s">
        <v>2942</v>
      </c>
      <c r="P2438" s="64" t="s">
        <v>2902</v>
      </c>
      <c r="Q2438" s="45" t="s">
        <v>922</v>
      </c>
      <c r="R2438" s="32" t="s">
        <v>254</v>
      </c>
      <c r="S2438" s="45" t="s">
        <v>291</v>
      </c>
      <c r="T2438" s="42" t="str">
        <f>VLOOKUP(Tabla1[[#This Row],[AREA]],Hoja1!A:B,2,FALSE)</f>
        <v>11. Salud pública y seguridad ciudadana</v>
      </c>
      <c r="U2438" s="45" t="s">
        <v>144</v>
      </c>
      <c r="V2438" s="42" t="str">
        <f>VLOOKUP(Tabla1[[#This Row],[PROGRAMA]],Hoja1!A:B,2,FALSE)</f>
        <v>1631. Limpieza viaria</v>
      </c>
      <c r="W2438" s="45" t="s">
        <v>238</v>
      </c>
      <c r="X2438" s="45" t="s">
        <v>3381</v>
      </c>
    </row>
    <row r="2439" spans="1:24" x14ac:dyDescent="0.25">
      <c r="A2439" s="57">
        <v>220250015741</v>
      </c>
      <c r="B2439" s="58" t="s">
        <v>349</v>
      </c>
      <c r="C2439" s="59">
        <v>45783</v>
      </c>
      <c r="D2439" s="57">
        <v>22025003546</v>
      </c>
      <c r="E2439" s="58" t="s">
        <v>1397</v>
      </c>
      <c r="F2439" s="60">
        <v>125</v>
      </c>
      <c r="G2439" s="58" t="s">
        <v>37</v>
      </c>
      <c r="H2439" s="58" t="s">
        <v>3740</v>
      </c>
      <c r="I2439" s="61" t="s">
        <v>2901</v>
      </c>
      <c r="J2439" s="58" t="s">
        <v>356</v>
      </c>
      <c r="K2439" s="58" t="s">
        <v>356</v>
      </c>
      <c r="L2439" s="58" t="s">
        <v>357</v>
      </c>
      <c r="M2439" s="58" t="s">
        <v>458</v>
      </c>
      <c r="N2439" s="58" t="s">
        <v>429</v>
      </c>
      <c r="O2439" s="64" t="s">
        <v>2990</v>
      </c>
      <c r="P2439" s="64" t="s">
        <v>2902</v>
      </c>
      <c r="Q2439" s="45" t="s">
        <v>922</v>
      </c>
      <c r="R2439" s="32" t="s">
        <v>254</v>
      </c>
      <c r="S2439" s="45" t="s">
        <v>98</v>
      </c>
      <c r="T2439" s="42" t="str">
        <f>VLOOKUP(Tabla1[[#This Row],[AREA]],Hoja1!A:B,2,FALSE)</f>
        <v>10. Personas mayores, familia y servicios sociales</v>
      </c>
      <c r="U2439" s="45" t="s">
        <v>162</v>
      </c>
      <c r="V2439" s="42" t="str">
        <f>VLOOKUP(Tabla1[[#This Row],[PROGRAMA]],Hoja1!A:B,2,FALSE)</f>
        <v>2412. Formación para el empleo</v>
      </c>
      <c r="W2439" s="45" t="s">
        <v>236</v>
      </c>
      <c r="X2439" s="45" t="s">
        <v>2945</v>
      </c>
    </row>
    <row r="2440" spans="1:24" x14ac:dyDescent="0.25">
      <c r="A2440" s="57">
        <v>220250010256</v>
      </c>
      <c r="B2440" s="58" t="s">
        <v>526</v>
      </c>
      <c r="C2440" s="59">
        <v>45755</v>
      </c>
      <c r="D2440" s="57">
        <v>22025001079</v>
      </c>
      <c r="E2440" s="58" t="s">
        <v>1303</v>
      </c>
      <c r="F2440" s="60">
        <v>124.18</v>
      </c>
      <c r="G2440" s="58" t="s">
        <v>633</v>
      </c>
      <c r="H2440" s="58" t="s">
        <v>4008</v>
      </c>
      <c r="I2440" s="61" t="s">
        <v>2907</v>
      </c>
      <c r="J2440" s="58" t="s">
        <v>356</v>
      </c>
      <c r="K2440" s="58" t="s">
        <v>356</v>
      </c>
      <c r="L2440" s="58" t="s">
        <v>367</v>
      </c>
      <c r="M2440" s="58" t="s">
        <v>354</v>
      </c>
      <c r="N2440" s="58" t="s">
        <v>355</v>
      </c>
      <c r="O2440" s="64" t="s">
        <v>2942</v>
      </c>
      <c r="P2440" s="64" t="s">
        <v>2902</v>
      </c>
      <c r="Q2440" s="45" t="s">
        <v>922</v>
      </c>
      <c r="R2440" s="32" t="s">
        <v>254</v>
      </c>
      <c r="S2440" s="45" t="s">
        <v>94</v>
      </c>
      <c r="T2440" s="42" t="str">
        <f>VLOOKUP(Tabla1[[#This Row],[AREA]],Hoja1!A:B,2,FALSE)</f>
        <v>06. Educación y cultura</v>
      </c>
      <c r="U2440" s="45" t="s">
        <v>170</v>
      </c>
      <c r="V2440" s="42" t="str">
        <f>VLOOKUP(Tabla1[[#This Row],[PROGRAMA]],Hoja1!A:B,2,FALSE)</f>
        <v>3232. Conservación y mantenimiento centros educación infantil y primaria</v>
      </c>
      <c r="W2440" s="45" t="s">
        <v>236</v>
      </c>
      <c r="X2440" s="45" t="s">
        <v>3048</v>
      </c>
    </row>
    <row r="2441" spans="1:24" x14ac:dyDescent="0.25">
      <c r="A2441" s="57">
        <v>220250020455</v>
      </c>
      <c r="B2441" s="58" t="s">
        <v>526</v>
      </c>
      <c r="C2441" s="59">
        <v>45806</v>
      </c>
      <c r="D2441" s="57">
        <v>22025001213</v>
      </c>
      <c r="E2441" s="58" t="s">
        <v>1495</v>
      </c>
      <c r="F2441" s="60">
        <v>121.63</v>
      </c>
      <c r="G2441" s="58" t="s">
        <v>506</v>
      </c>
      <c r="H2441" s="58" t="s">
        <v>4009</v>
      </c>
      <c r="I2441" s="61" t="s">
        <v>2907</v>
      </c>
      <c r="J2441" s="58" t="s">
        <v>356</v>
      </c>
      <c r="K2441" s="58" t="s">
        <v>356</v>
      </c>
      <c r="L2441" s="58" t="s">
        <v>367</v>
      </c>
      <c r="M2441" s="58" t="s">
        <v>354</v>
      </c>
      <c r="N2441" s="58" t="s">
        <v>355</v>
      </c>
      <c r="O2441" s="64" t="s">
        <v>2942</v>
      </c>
      <c r="P2441" s="64" t="s">
        <v>2902</v>
      </c>
      <c r="Q2441" s="45" t="s">
        <v>922</v>
      </c>
      <c r="R2441" s="32" t="s">
        <v>254</v>
      </c>
      <c r="S2441" s="45" t="s">
        <v>92</v>
      </c>
      <c r="T2441" s="42" t="str">
        <f>VLOOKUP(Tabla1[[#This Row],[AREA]],Hoja1!A:B,2,FALSE)</f>
        <v>03. Participación ciudadana y deportes</v>
      </c>
      <c r="U2441" s="45" t="s">
        <v>215</v>
      </c>
      <c r="V2441" s="42" t="str">
        <f>VLOOKUP(Tabla1[[#This Row],[PROGRAMA]],Hoja1!A:B,2,FALSE)</f>
        <v>9241. Participación ciudadana</v>
      </c>
      <c r="W2441" s="45" t="s">
        <v>236</v>
      </c>
      <c r="X2441" s="45" t="s">
        <v>2945</v>
      </c>
    </row>
    <row r="2442" spans="1:24" x14ac:dyDescent="0.25">
      <c r="A2442" s="57">
        <v>220250020353</v>
      </c>
      <c r="B2442" s="58" t="s">
        <v>526</v>
      </c>
      <c r="C2442" s="59">
        <v>45806</v>
      </c>
      <c r="D2442" s="57">
        <v>22025000918</v>
      </c>
      <c r="E2442" s="58" t="s">
        <v>1317</v>
      </c>
      <c r="F2442" s="60">
        <v>121.36</v>
      </c>
      <c r="G2442" s="58" t="s">
        <v>564</v>
      </c>
      <c r="H2442" s="58" t="s">
        <v>4010</v>
      </c>
      <c r="I2442" s="61" t="s">
        <v>2907</v>
      </c>
      <c r="J2442" s="58" t="s">
        <v>356</v>
      </c>
      <c r="K2442" s="58" t="s">
        <v>356</v>
      </c>
      <c r="L2442" s="58" t="s">
        <v>367</v>
      </c>
      <c r="M2442" s="58" t="s">
        <v>354</v>
      </c>
      <c r="N2442" s="58" t="s">
        <v>355</v>
      </c>
      <c r="O2442" s="64" t="s">
        <v>2942</v>
      </c>
      <c r="P2442" s="64" t="s">
        <v>2902</v>
      </c>
      <c r="Q2442" s="45" t="s">
        <v>922</v>
      </c>
      <c r="R2442" s="32" t="s">
        <v>254</v>
      </c>
      <c r="S2442" s="45" t="s">
        <v>291</v>
      </c>
      <c r="T2442" s="42" t="str">
        <f>VLOOKUP(Tabla1[[#This Row],[AREA]],Hoja1!A:B,2,FALSE)</f>
        <v>11. Salud pública y seguridad ciudadana</v>
      </c>
      <c r="U2442" s="45" t="s">
        <v>129</v>
      </c>
      <c r="V2442" s="42" t="str">
        <f>VLOOKUP(Tabla1[[#This Row],[PROGRAMA]],Hoja1!A:B,2,FALSE)</f>
        <v>1321. Policía municipal</v>
      </c>
      <c r="W2442" s="45" t="s">
        <v>236</v>
      </c>
      <c r="X2442" s="45" t="s">
        <v>2945</v>
      </c>
    </row>
    <row r="2443" spans="1:24" x14ac:dyDescent="0.25">
      <c r="A2443" s="57">
        <v>220250010302</v>
      </c>
      <c r="B2443" s="58" t="s">
        <v>526</v>
      </c>
      <c r="C2443" s="59">
        <v>45755</v>
      </c>
      <c r="D2443" s="57">
        <v>22025001212</v>
      </c>
      <c r="E2443" s="58" t="s">
        <v>1534</v>
      </c>
      <c r="F2443" s="60">
        <v>121</v>
      </c>
      <c r="G2443" s="58" t="s">
        <v>39</v>
      </c>
      <c r="H2443" s="58" t="s">
        <v>4011</v>
      </c>
      <c r="I2443" s="61" t="s">
        <v>2907</v>
      </c>
      <c r="J2443" s="58" t="s">
        <v>356</v>
      </c>
      <c r="K2443" s="58" t="s">
        <v>356</v>
      </c>
      <c r="L2443" s="58" t="s">
        <v>367</v>
      </c>
      <c r="M2443" s="58" t="s">
        <v>354</v>
      </c>
      <c r="N2443" s="58" t="s">
        <v>355</v>
      </c>
      <c r="O2443" s="64" t="s">
        <v>2942</v>
      </c>
      <c r="P2443" s="64" t="s">
        <v>2902</v>
      </c>
      <c r="Q2443" s="45" t="s">
        <v>922</v>
      </c>
      <c r="R2443" s="32" t="s">
        <v>254</v>
      </c>
      <c r="S2443" s="45" t="s">
        <v>92</v>
      </c>
      <c r="T2443" s="42" t="str">
        <f>VLOOKUP(Tabla1[[#This Row],[AREA]],Hoja1!A:B,2,FALSE)</f>
        <v>03. Participación ciudadana y deportes</v>
      </c>
      <c r="U2443" s="45" t="s">
        <v>215</v>
      </c>
      <c r="V2443" s="42" t="str">
        <f>VLOOKUP(Tabla1[[#This Row],[PROGRAMA]],Hoja1!A:B,2,FALSE)</f>
        <v>9241. Participación ciudadana</v>
      </c>
      <c r="W2443" s="45" t="s">
        <v>236</v>
      </c>
      <c r="X2443" s="45" t="s">
        <v>3048</v>
      </c>
    </row>
    <row r="2444" spans="1:24" x14ac:dyDescent="0.25">
      <c r="A2444" s="57">
        <v>220250020752</v>
      </c>
      <c r="B2444" s="58" t="s">
        <v>349</v>
      </c>
      <c r="C2444" s="59">
        <v>45806</v>
      </c>
      <c r="D2444" s="57">
        <v>22025003986</v>
      </c>
      <c r="E2444" s="58" t="s">
        <v>1462</v>
      </c>
      <c r="F2444" s="60">
        <v>121</v>
      </c>
      <c r="G2444" s="58" t="s">
        <v>83</v>
      </c>
      <c r="H2444" s="58" t="s">
        <v>4012</v>
      </c>
      <c r="I2444" s="61" t="s">
        <v>2901</v>
      </c>
      <c r="J2444" s="58" t="s">
        <v>541</v>
      </c>
      <c r="K2444" s="58" t="s">
        <v>356</v>
      </c>
      <c r="L2444" s="58" t="s">
        <v>357</v>
      </c>
      <c r="M2444" s="58" t="s">
        <v>458</v>
      </c>
      <c r="N2444" s="58" t="s">
        <v>429</v>
      </c>
      <c r="O2444" s="64" t="s">
        <v>2990</v>
      </c>
      <c r="P2444" s="64" t="s">
        <v>2902</v>
      </c>
      <c r="Q2444" s="45" t="s">
        <v>922</v>
      </c>
      <c r="R2444" s="32" t="s">
        <v>254</v>
      </c>
      <c r="S2444" s="45" t="s">
        <v>98</v>
      </c>
      <c r="T2444" s="42" t="str">
        <f>VLOOKUP(Tabla1[[#This Row],[AREA]],Hoja1!A:B,2,FALSE)</f>
        <v>10. Personas mayores, familia y servicios sociales</v>
      </c>
      <c r="U2444" s="45" t="s">
        <v>153</v>
      </c>
      <c r="V2444" s="42" t="str">
        <f>VLOOKUP(Tabla1[[#This Row],[PROGRAMA]],Hoja1!A:B,2,FALSE)</f>
        <v>2311. Intervención social</v>
      </c>
      <c r="W2444" s="45" t="s">
        <v>236</v>
      </c>
      <c r="X2444" s="45" t="s">
        <v>3048</v>
      </c>
    </row>
    <row r="2445" spans="1:24" x14ac:dyDescent="0.25">
      <c r="A2445" s="57">
        <v>220250021212</v>
      </c>
      <c r="B2445" s="58" t="s">
        <v>349</v>
      </c>
      <c r="C2445" s="59">
        <v>45806</v>
      </c>
      <c r="D2445" s="57">
        <v>22025004037</v>
      </c>
      <c r="E2445" s="58" t="s">
        <v>1371</v>
      </c>
      <c r="F2445" s="60">
        <v>121</v>
      </c>
      <c r="G2445" s="58" t="s">
        <v>3782</v>
      </c>
      <c r="H2445" s="58" t="s">
        <v>4013</v>
      </c>
      <c r="I2445" s="61" t="s">
        <v>2901</v>
      </c>
      <c r="J2445" s="58" t="s">
        <v>356</v>
      </c>
      <c r="K2445" s="58" t="s">
        <v>356</v>
      </c>
      <c r="L2445" s="58" t="s">
        <v>357</v>
      </c>
      <c r="M2445" s="58" t="s">
        <v>458</v>
      </c>
      <c r="N2445" s="58" t="s">
        <v>429</v>
      </c>
      <c r="O2445" s="64" t="s">
        <v>2990</v>
      </c>
      <c r="P2445" s="64" t="s">
        <v>2902</v>
      </c>
      <c r="Q2445" s="45" t="s">
        <v>922</v>
      </c>
      <c r="R2445" s="32" t="s">
        <v>254</v>
      </c>
      <c r="S2445" s="45" t="s">
        <v>98</v>
      </c>
      <c r="T2445" s="42" t="str">
        <f>VLOOKUP(Tabla1[[#This Row],[AREA]],Hoja1!A:B,2,FALSE)</f>
        <v>10. Personas mayores, familia y servicios sociales</v>
      </c>
      <c r="U2445" s="45" t="s">
        <v>158</v>
      </c>
      <c r="V2445" s="42" t="str">
        <f>VLOOKUP(Tabla1[[#This Row],[PROGRAMA]],Hoja1!A:B,2,FALSE)</f>
        <v>2314. Centro de programas juveniles</v>
      </c>
      <c r="W2445" s="45" t="s">
        <v>238</v>
      </c>
      <c r="X2445" s="45" t="s">
        <v>3173</v>
      </c>
    </row>
    <row r="2446" spans="1:24" x14ac:dyDescent="0.25">
      <c r="A2446" s="57">
        <v>220250017339</v>
      </c>
      <c r="B2446" s="58" t="s">
        <v>526</v>
      </c>
      <c r="C2446" s="59">
        <v>45793</v>
      </c>
      <c r="D2446" s="57">
        <v>22025001070</v>
      </c>
      <c r="E2446" s="58" t="s">
        <v>1614</v>
      </c>
      <c r="F2446" s="60">
        <v>120.53</v>
      </c>
      <c r="G2446" s="58" t="s">
        <v>633</v>
      </c>
      <c r="H2446" s="58" t="s">
        <v>4014</v>
      </c>
      <c r="I2446" s="61" t="s">
        <v>2907</v>
      </c>
      <c r="J2446" s="58" t="s">
        <v>356</v>
      </c>
      <c r="K2446" s="58" t="s">
        <v>356</v>
      </c>
      <c r="L2446" s="58" t="s">
        <v>367</v>
      </c>
      <c r="M2446" s="58" t="s">
        <v>354</v>
      </c>
      <c r="N2446" s="58" t="s">
        <v>355</v>
      </c>
      <c r="O2446" s="64" t="s">
        <v>2942</v>
      </c>
      <c r="P2446" s="64" t="s">
        <v>2902</v>
      </c>
      <c r="Q2446" s="45" t="s">
        <v>922</v>
      </c>
      <c r="R2446" s="32" t="s">
        <v>254</v>
      </c>
      <c r="S2446" s="45" t="s">
        <v>291</v>
      </c>
      <c r="T2446" s="42" t="str">
        <f>VLOOKUP(Tabla1[[#This Row],[AREA]],Hoja1!A:B,2,FALSE)</f>
        <v>11. Salud pública y seguridad ciudadana</v>
      </c>
      <c r="U2446" s="45" t="s">
        <v>164</v>
      </c>
      <c r="V2446" s="42" t="str">
        <f>VLOOKUP(Tabla1[[#This Row],[PROGRAMA]],Hoja1!A:B,2,FALSE)</f>
        <v>3111. Protección de la salubridad pública</v>
      </c>
      <c r="W2446" s="45" t="s">
        <v>238</v>
      </c>
      <c r="X2446" s="45" t="s">
        <v>3118</v>
      </c>
    </row>
    <row r="2447" spans="1:24" x14ac:dyDescent="0.25">
      <c r="A2447" s="57">
        <v>220250020370</v>
      </c>
      <c r="B2447" s="58" t="s">
        <v>526</v>
      </c>
      <c r="C2447" s="59">
        <v>45806</v>
      </c>
      <c r="D2447" s="57">
        <v>22025000919</v>
      </c>
      <c r="E2447" s="58" t="s">
        <v>2293</v>
      </c>
      <c r="F2447" s="60">
        <v>120.52</v>
      </c>
      <c r="G2447" s="58" t="s">
        <v>599</v>
      </c>
      <c r="H2447" s="58" t="s">
        <v>4015</v>
      </c>
      <c r="I2447" s="61" t="s">
        <v>2907</v>
      </c>
      <c r="J2447" s="58" t="s">
        <v>372</v>
      </c>
      <c r="K2447" s="58" t="s">
        <v>372</v>
      </c>
      <c r="L2447" s="58" t="s">
        <v>367</v>
      </c>
      <c r="M2447" s="58" t="s">
        <v>354</v>
      </c>
      <c r="N2447" s="58" t="s">
        <v>355</v>
      </c>
      <c r="O2447" s="64" t="s">
        <v>2942</v>
      </c>
      <c r="P2447" s="64" t="s">
        <v>2902</v>
      </c>
      <c r="Q2447" s="45" t="s">
        <v>922</v>
      </c>
      <c r="R2447" s="32" t="s">
        <v>254</v>
      </c>
      <c r="S2447" s="45" t="s">
        <v>291</v>
      </c>
      <c r="T2447" s="42" t="str">
        <f>VLOOKUP(Tabla1[[#This Row],[AREA]],Hoja1!A:B,2,FALSE)</f>
        <v>11. Salud pública y seguridad ciudadana</v>
      </c>
      <c r="U2447" s="45" t="s">
        <v>129</v>
      </c>
      <c r="V2447" s="42" t="str">
        <f>VLOOKUP(Tabla1[[#This Row],[PROGRAMA]],Hoja1!A:B,2,FALSE)</f>
        <v>1321. Policía municipal</v>
      </c>
      <c r="W2447" s="45" t="s">
        <v>236</v>
      </c>
      <c r="X2447" s="45" t="s">
        <v>3180</v>
      </c>
    </row>
    <row r="2448" spans="1:24" x14ac:dyDescent="0.25">
      <c r="A2448" s="57">
        <v>220250011238</v>
      </c>
      <c r="B2448" s="58" t="s">
        <v>526</v>
      </c>
      <c r="C2448" s="59">
        <v>45758</v>
      </c>
      <c r="D2448" s="57">
        <v>22025001347</v>
      </c>
      <c r="E2448" s="58" t="s">
        <v>1493</v>
      </c>
      <c r="F2448" s="60">
        <v>120.24</v>
      </c>
      <c r="G2448" s="58" t="s">
        <v>612</v>
      </c>
      <c r="H2448" s="58" t="s">
        <v>4016</v>
      </c>
      <c r="I2448" s="61" t="s">
        <v>2907</v>
      </c>
      <c r="J2448" s="58" t="s">
        <v>356</v>
      </c>
      <c r="K2448" s="58" t="s">
        <v>356</v>
      </c>
      <c r="L2448" s="58" t="s">
        <v>367</v>
      </c>
      <c r="M2448" s="58" t="s">
        <v>354</v>
      </c>
      <c r="N2448" s="58" t="s">
        <v>355</v>
      </c>
      <c r="O2448" s="64" t="s">
        <v>2942</v>
      </c>
      <c r="P2448" s="64" t="s">
        <v>2902</v>
      </c>
      <c r="Q2448" s="45" t="s">
        <v>922</v>
      </c>
      <c r="R2448" s="32" t="s">
        <v>254</v>
      </c>
      <c r="S2448" s="45" t="s">
        <v>91</v>
      </c>
      <c r="T2448" s="42" t="str">
        <f>VLOOKUP(Tabla1[[#This Row],[AREA]],Hoja1!A:B,2,FALSE)</f>
        <v>02. Urbanismo y vivienda</v>
      </c>
      <c r="U2448" s="45" t="s">
        <v>220</v>
      </c>
      <c r="V2448" s="42" t="str">
        <f>VLOOKUP(Tabla1[[#This Row],[PROGRAMA]],Hoja1!A:B,2,FALSE)</f>
        <v>9332. Mantenimiento de edificios e instalaciones municipales</v>
      </c>
      <c r="W2448" s="45" t="s">
        <v>236</v>
      </c>
      <c r="X2448" s="45" t="s">
        <v>3048</v>
      </c>
    </row>
    <row r="2449" spans="1:24" x14ac:dyDescent="0.25">
      <c r="A2449" s="57">
        <v>220250020714</v>
      </c>
      <c r="B2449" s="58" t="s">
        <v>526</v>
      </c>
      <c r="C2449" s="59">
        <v>45806</v>
      </c>
      <c r="D2449" s="57">
        <v>22025001266</v>
      </c>
      <c r="E2449" s="58" t="s">
        <v>2347</v>
      </c>
      <c r="F2449" s="60">
        <v>120.03</v>
      </c>
      <c r="G2449" s="58" t="s">
        <v>566</v>
      </c>
      <c r="H2449" s="58" t="s">
        <v>4017</v>
      </c>
      <c r="I2449" s="61" t="s">
        <v>2907</v>
      </c>
      <c r="J2449" s="58" t="s">
        <v>356</v>
      </c>
      <c r="K2449" s="58" t="s">
        <v>356</v>
      </c>
      <c r="L2449" s="58" t="s">
        <v>367</v>
      </c>
      <c r="M2449" s="58" t="s">
        <v>354</v>
      </c>
      <c r="N2449" s="58" t="s">
        <v>355</v>
      </c>
      <c r="O2449" s="64" t="s">
        <v>2942</v>
      </c>
      <c r="P2449" s="64" t="s">
        <v>2902</v>
      </c>
      <c r="Q2449" s="45" t="s">
        <v>922</v>
      </c>
      <c r="R2449" s="32" t="s">
        <v>254</v>
      </c>
      <c r="S2449" s="45" t="s">
        <v>95</v>
      </c>
      <c r="T2449" s="42" t="str">
        <f>VLOOKUP(Tabla1[[#This Row],[AREA]],Hoja1!A:B,2,FALSE)</f>
        <v>07. Medio ambiente</v>
      </c>
      <c r="U2449" s="45" t="s">
        <v>149</v>
      </c>
      <c r="V2449" s="42" t="str">
        <f>VLOOKUP(Tabla1[[#This Row],[PROGRAMA]],Hoja1!A:B,2,FALSE)</f>
        <v>1711. Parques y jardines</v>
      </c>
      <c r="W2449" s="45" t="s">
        <v>236</v>
      </c>
      <c r="X2449" s="45" t="s">
        <v>3180</v>
      </c>
    </row>
    <row r="2450" spans="1:24" x14ac:dyDescent="0.25">
      <c r="A2450" s="57">
        <v>220250020318</v>
      </c>
      <c r="B2450" s="58" t="s">
        <v>526</v>
      </c>
      <c r="C2450" s="59">
        <v>45806</v>
      </c>
      <c r="D2450" s="57">
        <v>22025000917</v>
      </c>
      <c r="E2450" s="58" t="s">
        <v>2293</v>
      </c>
      <c r="F2450" s="60">
        <v>119.44</v>
      </c>
      <c r="G2450" s="58" t="s">
        <v>271</v>
      </c>
      <c r="H2450" s="58" t="s">
        <v>4018</v>
      </c>
      <c r="I2450" s="61" t="s">
        <v>2907</v>
      </c>
      <c r="J2450" s="58" t="s">
        <v>356</v>
      </c>
      <c r="K2450" s="58" t="s">
        <v>356</v>
      </c>
      <c r="L2450" s="58" t="s">
        <v>357</v>
      </c>
      <c r="M2450" s="58" t="s">
        <v>354</v>
      </c>
      <c r="N2450" s="58" t="s">
        <v>355</v>
      </c>
      <c r="O2450" s="64" t="s">
        <v>2942</v>
      </c>
      <c r="P2450" s="64" t="s">
        <v>2902</v>
      </c>
      <c r="Q2450" s="45" t="s">
        <v>922</v>
      </c>
      <c r="R2450" s="32" t="s">
        <v>254</v>
      </c>
      <c r="S2450" s="45" t="s">
        <v>291</v>
      </c>
      <c r="T2450" s="42" t="str">
        <f>VLOOKUP(Tabla1[[#This Row],[AREA]],Hoja1!A:B,2,FALSE)</f>
        <v>11. Salud pública y seguridad ciudadana</v>
      </c>
      <c r="U2450" s="45" t="s">
        <v>129</v>
      </c>
      <c r="V2450" s="42" t="str">
        <f>VLOOKUP(Tabla1[[#This Row],[PROGRAMA]],Hoja1!A:B,2,FALSE)</f>
        <v>1321. Policía municipal</v>
      </c>
      <c r="W2450" s="45" t="s">
        <v>236</v>
      </c>
      <c r="X2450" s="45" t="s">
        <v>3180</v>
      </c>
    </row>
    <row r="2451" spans="1:24" x14ac:dyDescent="0.25">
      <c r="A2451" s="57">
        <v>220250017473</v>
      </c>
      <c r="B2451" s="58" t="s">
        <v>349</v>
      </c>
      <c r="C2451" s="59">
        <v>45796</v>
      </c>
      <c r="D2451" s="57">
        <v>22025003711</v>
      </c>
      <c r="E2451" s="58" t="s">
        <v>2478</v>
      </c>
      <c r="F2451" s="60">
        <v>117.98</v>
      </c>
      <c r="G2451" s="58" t="s">
        <v>1077</v>
      </c>
      <c r="H2451" s="58" t="s">
        <v>4019</v>
      </c>
      <c r="I2451" s="61" t="s">
        <v>2901</v>
      </c>
      <c r="J2451" s="58" t="s">
        <v>356</v>
      </c>
      <c r="K2451" s="58" t="s">
        <v>356</v>
      </c>
      <c r="L2451" s="58" t="s">
        <v>367</v>
      </c>
      <c r="M2451" s="58" t="s">
        <v>458</v>
      </c>
      <c r="N2451" s="58" t="s">
        <v>429</v>
      </c>
      <c r="O2451" s="64" t="s">
        <v>2990</v>
      </c>
      <c r="P2451" s="64" t="s">
        <v>2902</v>
      </c>
      <c r="Q2451" s="45" t="s">
        <v>922</v>
      </c>
      <c r="R2451" s="32" t="s">
        <v>254</v>
      </c>
      <c r="S2451" s="45" t="s">
        <v>92</v>
      </c>
      <c r="T2451" s="42" t="str">
        <f>VLOOKUP(Tabla1[[#This Row],[AREA]],Hoja1!A:B,2,FALSE)</f>
        <v>03. Participación ciudadana y deportes</v>
      </c>
      <c r="U2451" s="45" t="s">
        <v>215</v>
      </c>
      <c r="V2451" s="42" t="str">
        <f>VLOOKUP(Tabla1[[#This Row],[PROGRAMA]],Hoja1!A:B,2,FALSE)</f>
        <v>9241. Participación ciudadana</v>
      </c>
      <c r="W2451" s="45" t="s">
        <v>238</v>
      </c>
      <c r="X2451" s="45" t="s">
        <v>3118</v>
      </c>
    </row>
    <row r="2452" spans="1:24" x14ac:dyDescent="0.25">
      <c r="A2452" s="57">
        <v>220250011473</v>
      </c>
      <c r="B2452" s="58" t="s">
        <v>349</v>
      </c>
      <c r="C2452" s="59">
        <v>45758</v>
      </c>
      <c r="D2452" s="57">
        <v>22025003108</v>
      </c>
      <c r="E2452" s="58" t="s">
        <v>1902</v>
      </c>
      <c r="F2452" s="60">
        <v>116.65</v>
      </c>
      <c r="G2452" s="58" t="s">
        <v>3948</v>
      </c>
      <c r="H2452" s="58" t="s">
        <v>3949</v>
      </c>
      <c r="I2452" s="61" t="s">
        <v>2901</v>
      </c>
      <c r="J2452" s="58" t="s">
        <v>356</v>
      </c>
      <c r="K2452" s="58" t="s">
        <v>356</v>
      </c>
      <c r="L2452" s="58" t="s">
        <v>357</v>
      </c>
      <c r="M2452" s="58" t="s">
        <v>458</v>
      </c>
      <c r="N2452" s="58" t="s">
        <v>429</v>
      </c>
      <c r="O2452" s="64" t="s">
        <v>2990</v>
      </c>
      <c r="P2452" s="64" t="s">
        <v>2902</v>
      </c>
      <c r="Q2452" s="45" t="s">
        <v>922</v>
      </c>
      <c r="R2452" s="32" t="s">
        <v>254</v>
      </c>
      <c r="S2452" s="45" t="s">
        <v>98</v>
      </c>
      <c r="T2452" s="42" t="str">
        <f>VLOOKUP(Tabla1[[#This Row],[AREA]],Hoja1!A:B,2,FALSE)</f>
        <v>10. Personas mayores, familia y servicios sociales</v>
      </c>
      <c r="U2452" s="45" t="s">
        <v>155</v>
      </c>
      <c r="V2452" s="42" t="str">
        <f>VLOOKUP(Tabla1[[#This Row],[PROGRAMA]],Hoja1!A:B,2,FALSE)</f>
        <v>2312. Iniciativas sociales</v>
      </c>
      <c r="W2452" s="45" t="s">
        <v>238</v>
      </c>
      <c r="X2452" s="45" t="s">
        <v>3161</v>
      </c>
    </row>
    <row r="2453" spans="1:24" x14ac:dyDescent="0.25">
      <c r="A2453" s="57">
        <v>220250015762</v>
      </c>
      <c r="B2453" s="58" t="s">
        <v>349</v>
      </c>
      <c r="C2453" s="59">
        <v>45784</v>
      </c>
      <c r="D2453" s="57">
        <v>22025003626</v>
      </c>
      <c r="E2453" s="58" t="s">
        <v>1355</v>
      </c>
      <c r="F2453" s="60">
        <v>114.95</v>
      </c>
      <c r="G2453" s="58" t="s">
        <v>2240</v>
      </c>
      <c r="H2453" s="58" t="s">
        <v>4020</v>
      </c>
      <c r="I2453" s="61" t="s">
        <v>2901</v>
      </c>
      <c r="J2453" s="58" t="s">
        <v>356</v>
      </c>
      <c r="K2453" s="58" t="s">
        <v>356</v>
      </c>
      <c r="L2453" s="58" t="s">
        <v>357</v>
      </c>
      <c r="M2453" s="58" t="s">
        <v>458</v>
      </c>
      <c r="N2453" s="58" t="s">
        <v>429</v>
      </c>
      <c r="O2453" s="64" t="s">
        <v>2990</v>
      </c>
      <c r="P2453" s="64" t="s">
        <v>2902</v>
      </c>
      <c r="Q2453" s="45" t="s">
        <v>922</v>
      </c>
      <c r="R2453" s="32" t="s">
        <v>254</v>
      </c>
      <c r="S2453" s="45" t="s">
        <v>98</v>
      </c>
      <c r="T2453" s="42" t="str">
        <f>VLOOKUP(Tabla1[[#This Row],[AREA]],Hoja1!A:B,2,FALSE)</f>
        <v>10. Personas mayores, familia y servicios sociales</v>
      </c>
      <c r="U2453" s="45" t="s">
        <v>155</v>
      </c>
      <c r="V2453" s="42" t="str">
        <f>VLOOKUP(Tabla1[[#This Row],[PROGRAMA]],Hoja1!A:B,2,FALSE)</f>
        <v>2312. Iniciativas sociales</v>
      </c>
      <c r="W2453" s="45" t="s">
        <v>236</v>
      </c>
      <c r="X2453" s="45" t="s">
        <v>2945</v>
      </c>
    </row>
    <row r="2454" spans="1:24" x14ac:dyDescent="0.25">
      <c r="A2454" s="57">
        <v>220250017369</v>
      </c>
      <c r="B2454" s="58" t="s">
        <v>526</v>
      </c>
      <c r="C2454" s="59">
        <v>45793</v>
      </c>
      <c r="D2454" s="57">
        <v>22025001079</v>
      </c>
      <c r="E2454" s="58" t="s">
        <v>1303</v>
      </c>
      <c r="F2454" s="60">
        <v>113.05</v>
      </c>
      <c r="G2454" s="58" t="s">
        <v>633</v>
      </c>
      <c r="H2454" s="58" t="s">
        <v>3917</v>
      </c>
      <c r="I2454" s="61" t="s">
        <v>2907</v>
      </c>
      <c r="J2454" s="58" t="s">
        <v>356</v>
      </c>
      <c r="K2454" s="58" t="s">
        <v>356</v>
      </c>
      <c r="L2454" s="58" t="s">
        <v>367</v>
      </c>
      <c r="M2454" s="58" t="s">
        <v>354</v>
      </c>
      <c r="N2454" s="58" t="s">
        <v>355</v>
      </c>
      <c r="O2454" s="64" t="s">
        <v>2942</v>
      </c>
      <c r="P2454" s="64" t="s">
        <v>2902</v>
      </c>
      <c r="Q2454" s="45" t="s">
        <v>922</v>
      </c>
      <c r="R2454" s="32" t="s">
        <v>254</v>
      </c>
      <c r="S2454" s="45" t="s">
        <v>94</v>
      </c>
      <c r="T2454" s="42" t="str">
        <f>VLOOKUP(Tabla1[[#This Row],[AREA]],Hoja1!A:B,2,FALSE)</f>
        <v>06. Educación y cultura</v>
      </c>
      <c r="U2454" s="45" t="s">
        <v>170</v>
      </c>
      <c r="V2454" s="42" t="str">
        <f>VLOOKUP(Tabla1[[#This Row],[PROGRAMA]],Hoja1!A:B,2,FALSE)</f>
        <v>3232. Conservación y mantenimiento centros educación infantil y primaria</v>
      </c>
      <c r="W2454" s="45" t="s">
        <v>236</v>
      </c>
      <c r="X2454" s="45" t="s">
        <v>3048</v>
      </c>
    </row>
    <row r="2455" spans="1:24" x14ac:dyDescent="0.25">
      <c r="A2455" s="57">
        <v>220250015212</v>
      </c>
      <c r="B2455" s="58" t="s">
        <v>526</v>
      </c>
      <c r="C2455" s="59">
        <v>45783</v>
      </c>
      <c r="D2455" s="57">
        <v>22025002822</v>
      </c>
      <c r="E2455" s="58" t="s">
        <v>2371</v>
      </c>
      <c r="F2455" s="60">
        <v>110.88</v>
      </c>
      <c r="G2455" s="58" t="s">
        <v>566</v>
      </c>
      <c r="H2455" s="58" t="s">
        <v>4021</v>
      </c>
      <c r="I2455" s="61" t="s">
        <v>2907</v>
      </c>
      <c r="J2455" s="58" t="s">
        <v>356</v>
      </c>
      <c r="K2455" s="58" t="s">
        <v>356</v>
      </c>
      <c r="L2455" s="58" t="s">
        <v>357</v>
      </c>
      <c r="M2455" s="58" t="s">
        <v>354</v>
      </c>
      <c r="N2455" s="58" t="s">
        <v>355</v>
      </c>
      <c r="O2455" s="64" t="s">
        <v>2942</v>
      </c>
      <c r="P2455" s="64" t="s">
        <v>2902</v>
      </c>
      <c r="Q2455" s="45" t="s">
        <v>922</v>
      </c>
      <c r="R2455" s="32" t="s">
        <v>254</v>
      </c>
      <c r="S2455" s="45" t="s">
        <v>96</v>
      </c>
      <c r="T2455" s="42" t="str">
        <f>VLOOKUP(Tabla1[[#This Row],[AREA]],Hoja1!A:B,2,FALSE)</f>
        <v>08. Tráfico y movilidad</v>
      </c>
      <c r="U2455" s="45" t="s">
        <v>146</v>
      </c>
      <c r="V2455" s="42" t="str">
        <f>VLOOKUP(Tabla1[[#This Row],[PROGRAMA]],Hoja1!A:B,2,FALSE)</f>
        <v>1651. Alumbrado público</v>
      </c>
      <c r="W2455" s="45" t="s">
        <v>236</v>
      </c>
      <c r="X2455" s="45" t="s">
        <v>3180</v>
      </c>
    </row>
    <row r="2456" spans="1:24" x14ac:dyDescent="0.25">
      <c r="A2456" s="57">
        <v>220250015368</v>
      </c>
      <c r="B2456" s="58" t="s">
        <v>526</v>
      </c>
      <c r="C2456" s="59">
        <v>45783</v>
      </c>
      <c r="D2456" s="57">
        <v>22025001079</v>
      </c>
      <c r="E2456" s="58" t="s">
        <v>1303</v>
      </c>
      <c r="F2456" s="60">
        <v>110.79</v>
      </c>
      <c r="G2456" s="58" t="s">
        <v>74</v>
      </c>
      <c r="H2456" s="58" t="s">
        <v>4022</v>
      </c>
      <c r="I2456" s="61" t="s">
        <v>2907</v>
      </c>
      <c r="J2456" s="58" t="s">
        <v>356</v>
      </c>
      <c r="K2456" s="58" t="s">
        <v>356</v>
      </c>
      <c r="L2456" s="58" t="s">
        <v>367</v>
      </c>
      <c r="M2456" s="58" t="s">
        <v>354</v>
      </c>
      <c r="N2456" s="58" t="s">
        <v>355</v>
      </c>
      <c r="O2456" s="64" t="s">
        <v>2942</v>
      </c>
      <c r="P2456" s="64" t="s">
        <v>2902</v>
      </c>
      <c r="Q2456" s="45" t="s">
        <v>922</v>
      </c>
      <c r="R2456" s="32" t="s">
        <v>254</v>
      </c>
      <c r="S2456" s="45" t="s">
        <v>94</v>
      </c>
      <c r="T2456" s="42" t="str">
        <f>VLOOKUP(Tabla1[[#This Row],[AREA]],Hoja1!A:B,2,FALSE)</f>
        <v>06. Educación y cultura</v>
      </c>
      <c r="U2456" s="45" t="s">
        <v>170</v>
      </c>
      <c r="V2456" s="42" t="str">
        <f>VLOOKUP(Tabla1[[#This Row],[PROGRAMA]],Hoja1!A:B,2,FALSE)</f>
        <v>3232. Conservación y mantenimiento centros educación infantil y primaria</v>
      </c>
      <c r="W2456" s="45" t="s">
        <v>236</v>
      </c>
      <c r="X2456" s="45" t="s">
        <v>3048</v>
      </c>
    </row>
    <row r="2457" spans="1:24" x14ac:dyDescent="0.25">
      <c r="A2457" s="57">
        <v>220250011171</v>
      </c>
      <c r="B2457" s="58" t="s">
        <v>526</v>
      </c>
      <c r="C2457" s="59">
        <v>45758</v>
      </c>
      <c r="D2457" s="57">
        <v>22025000742</v>
      </c>
      <c r="E2457" s="58" t="s">
        <v>3909</v>
      </c>
      <c r="F2457" s="60">
        <v>109.67</v>
      </c>
      <c r="G2457" s="58" t="s">
        <v>573</v>
      </c>
      <c r="H2457" s="58" t="s">
        <v>4023</v>
      </c>
      <c r="I2457" s="61" t="s">
        <v>2907</v>
      </c>
      <c r="J2457" s="58" t="s">
        <v>356</v>
      </c>
      <c r="K2457" s="58" t="s">
        <v>356</v>
      </c>
      <c r="L2457" s="58" t="s">
        <v>367</v>
      </c>
      <c r="M2457" s="58" t="s">
        <v>354</v>
      </c>
      <c r="N2457" s="58" t="s">
        <v>355</v>
      </c>
      <c r="O2457" s="64" t="s">
        <v>2942</v>
      </c>
      <c r="P2457" s="64" t="s">
        <v>2902</v>
      </c>
      <c r="Q2457" s="45" t="s">
        <v>922</v>
      </c>
      <c r="R2457" s="32" t="s">
        <v>254</v>
      </c>
      <c r="S2457" s="45" t="s">
        <v>98</v>
      </c>
      <c r="T2457" s="42" t="str">
        <f>VLOOKUP(Tabla1[[#This Row],[AREA]],Hoja1!A:B,2,FALSE)</f>
        <v>10. Personas mayores, familia y servicios sociales</v>
      </c>
      <c r="U2457" s="45" t="s">
        <v>162</v>
      </c>
      <c r="V2457" s="42" t="str">
        <f>VLOOKUP(Tabla1[[#This Row],[PROGRAMA]],Hoja1!A:B,2,FALSE)</f>
        <v>2412. Formación para el empleo</v>
      </c>
      <c r="W2457" s="45" t="s">
        <v>236</v>
      </c>
      <c r="X2457" s="45" t="s">
        <v>3048</v>
      </c>
    </row>
    <row r="2458" spans="1:24" x14ac:dyDescent="0.25">
      <c r="A2458" s="57">
        <v>220250020390</v>
      </c>
      <c r="B2458" s="58" t="s">
        <v>526</v>
      </c>
      <c r="C2458" s="59">
        <v>45806</v>
      </c>
      <c r="D2458" s="57">
        <v>22025001427</v>
      </c>
      <c r="E2458" s="58" t="s">
        <v>1682</v>
      </c>
      <c r="F2458" s="60">
        <v>109.17</v>
      </c>
      <c r="G2458" s="58" t="s">
        <v>573</v>
      </c>
      <c r="H2458" s="58" t="s">
        <v>3881</v>
      </c>
      <c r="I2458" s="61" t="s">
        <v>2907</v>
      </c>
      <c r="J2458" s="58" t="s">
        <v>356</v>
      </c>
      <c r="K2458" s="58" t="s">
        <v>356</v>
      </c>
      <c r="L2458" s="58" t="s">
        <v>367</v>
      </c>
      <c r="M2458" s="58" t="s">
        <v>354</v>
      </c>
      <c r="N2458" s="58" t="s">
        <v>355</v>
      </c>
      <c r="O2458" s="64" t="s">
        <v>2942</v>
      </c>
      <c r="P2458" s="64" t="s">
        <v>2902</v>
      </c>
      <c r="Q2458" s="45" t="s">
        <v>922</v>
      </c>
      <c r="R2458" s="32" t="s">
        <v>254</v>
      </c>
      <c r="S2458" s="45" t="s">
        <v>97</v>
      </c>
      <c r="T2458" s="42" t="str">
        <f>VLOOKUP(Tabla1[[#This Row],[AREA]],Hoja1!A:B,2,FALSE)</f>
        <v>09. Turismo, eventos y marca ciudad</v>
      </c>
      <c r="U2458" s="45" t="s">
        <v>199</v>
      </c>
      <c r="V2458" s="42" t="str">
        <f>VLOOKUP(Tabla1[[#This Row],[PROGRAMA]],Hoja1!A:B,2,FALSE)</f>
        <v>4321. Turismo</v>
      </c>
      <c r="W2458" s="45" t="s">
        <v>236</v>
      </c>
      <c r="X2458" s="45" t="s">
        <v>2945</v>
      </c>
    </row>
    <row r="2459" spans="1:24" x14ac:dyDescent="0.25">
      <c r="A2459" s="57">
        <v>220250017170</v>
      </c>
      <c r="B2459" s="58" t="s">
        <v>349</v>
      </c>
      <c r="C2459" s="59">
        <v>45791</v>
      </c>
      <c r="D2459" s="57">
        <v>22025003920</v>
      </c>
      <c r="E2459" s="58" t="s">
        <v>3350</v>
      </c>
      <c r="F2459" s="60">
        <v>108.9</v>
      </c>
      <c r="G2459" s="58" t="s">
        <v>19</v>
      </c>
      <c r="H2459" s="58" t="s">
        <v>4024</v>
      </c>
      <c r="I2459" s="61" t="s">
        <v>2901</v>
      </c>
      <c r="J2459" s="58" t="s">
        <v>356</v>
      </c>
      <c r="K2459" s="58" t="s">
        <v>356</v>
      </c>
      <c r="L2459" s="58" t="s">
        <v>357</v>
      </c>
      <c r="M2459" s="58" t="s">
        <v>458</v>
      </c>
      <c r="N2459" s="58" t="s">
        <v>429</v>
      </c>
      <c r="O2459" s="64" t="s">
        <v>2990</v>
      </c>
      <c r="P2459" s="64" t="s">
        <v>2902</v>
      </c>
      <c r="Q2459" s="45" t="s">
        <v>922</v>
      </c>
      <c r="R2459" s="32" t="s">
        <v>254</v>
      </c>
      <c r="S2459" s="45" t="s">
        <v>98</v>
      </c>
      <c r="T2459" s="42" t="str">
        <f>VLOOKUP(Tabla1[[#This Row],[AREA]],Hoja1!A:B,2,FALSE)</f>
        <v>10. Personas mayores, familia y servicios sociales</v>
      </c>
      <c r="U2459" s="45" t="s">
        <v>158</v>
      </c>
      <c r="V2459" s="42" t="str">
        <f>VLOOKUP(Tabla1[[#This Row],[PROGRAMA]],Hoja1!A:B,2,FALSE)</f>
        <v>2314. Centro de programas juveniles</v>
      </c>
      <c r="W2459" s="45" t="s">
        <v>236</v>
      </c>
      <c r="X2459" s="45" t="s">
        <v>3048</v>
      </c>
    </row>
    <row r="2460" spans="1:24" x14ac:dyDescent="0.25">
      <c r="A2460" s="57">
        <v>220250017144</v>
      </c>
      <c r="B2460" s="58" t="s">
        <v>349</v>
      </c>
      <c r="C2460" s="59">
        <v>45791</v>
      </c>
      <c r="D2460" s="57">
        <v>22025003718</v>
      </c>
      <c r="E2460" s="58" t="s">
        <v>3329</v>
      </c>
      <c r="F2460" s="60">
        <v>108.9</v>
      </c>
      <c r="G2460" s="58" t="s">
        <v>4025</v>
      </c>
      <c r="H2460" s="58" t="s">
        <v>4026</v>
      </c>
      <c r="I2460" s="61" t="s">
        <v>2901</v>
      </c>
      <c r="J2460" s="58" t="s">
        <v>525</v>
      </c>
      <c r="K2460" s="58" t="s">
        <v>356</v>
      </c>
      <c r="L2460" s="58" t="s">
        <v>367</v>
      </c>
      <c r="M2460" s="58" t="s">
        <v>458</v>
      </c>
      <c r="N2460" s="58" t="s">
        <v>429</v>
      </c>
      <c r="O2460" s="64" t="s">
        <v>2990</v>
      </c>
      <c r="P2460" s="64" t="s">
        <v>2902</v>
      </c>
      <c r="Q2460" s="45" t="s">
        <v>922</v>
      </c>
      <c r="R2460" s="32" t="s">
        <v>254</v>
      </c>
      <c r="S2460" s="45" t="s">
        <v>98</v>
      </c>
      <c r="T2460" s="42" t="str">
        <f>VLOOKUP(Tabla1[[#This Row],[AREA]],Hoja1!A:B,2,FALSE)</f>
        <v>10. Personas mayores, familia y servicios sociales</v>
      </c>
      <c r="U2460" s="45" t="s">
        <v>162</v>
      </c>
      <c r="V2460" s="42" t="str">
        <f>VLOOKUP(Tabla1[[#This Row],[PROGRAMA]],Hoja1!A:B,2,FALSE)</f>
        <v>2412. Formación para el empleo</v>
      </c>
      <c r="W2460" s="45" t="s">
        <v>238</v>
      </c>
      <c r="X2460" s="45" t="s">
        <v>3118</v>
      </c>
    </row>
    <row r="2461" spans="1:24" x14ac:dyDescent="0.25">
      <c r="A2461" s="57">
        <v>220250017144</v>
      </c>
      <c r="B2461" s="58" t="s">
        <v>349</v>
      </c>
      <c r="C2461" s="59">
        <v>45791</v>
      </c>
      <c r="D2461" s="57">
        <v>22025003717</v>
      </c>
      <c r="E2461" s="58" t="s">
        <v>3329</v>
      </c>
      <c r="F2461" s="60">
        <v>108.9</v>
      </c>
      <c r="G2461" s="58" t="s">
        <v>4025</v>
      </c>
      <c r="H2461" s="58" t="s">
        <v>4026</v>
      </c>
      <c r="I2461" s="61" t="s">
        <v>2901</v>
      </c>
      <c r="J2461" s="58" t="s">
        <v>525</v>
      </c>
      <c r="K2461" s="58" t="s">
        <v>356</v>
      </c>
      <c r="L2461" s="58" t="s">
        <v>367</v>
      </c>
      <c r="M2461" s="58" t="s">
        <v>458</v>
      </c>
      <c r="N2461" s="58" t="s">
        <v>429</v>
      </c>
      <c r="O2461" s="64" t="s">
        <v>2990</v>
      </c>
      <c r="P2461" s="64" t="s">
        <v>2902</v>
      </c>
      <c r="Q2461" s="45" t="s">
        <v>922</v>
      </c>
      <c r="R2461" s="32" t="s">
        <v>254</v>
      </c>
      <c r="S2461" s="45" t="s">
        <v>98</v>
      </c>
      <c r="T2461" s="42" t="str">
        <f>VLOOKUP(Tabla1[[#This Row],[AREA]],Hoja1!A:B,2,FALSE)</f>
        <v>10. Personas mayores, familia y servicios sociales</v>
      </c>
      <c r="U2461" s="45" t="s">
        <v>162</v>
      </c>
      <c r="V2461" s="42" t="str">
        <f>VLOOKUP(Tabla1[[#This Row],[PROGRAMA]],Hoja1!A:B,2,FALSE)</f>
        <v>2412. Formación para el empleo</v>
      </c>
      <c r="W2461" s="45" t="s">
        <v>238</v>
      </c>
      <c r="X2461" s="45" t="s">
        <v>3118</v>
      </c>
    </row>
    <row r="2462" spans="1:24" x14ac:dyDescent="0.25">
      <c r="A2462" s="57">
        <v>220250017144</v>
      </c>
      <c r="B2462" s="58" t="s">
        <v>349</v>
      </c>
      <c r="C2462" s="59">
        <v>45791</v>
      </c>
      <c r="D2462" s="57">
        <v>22025003716</v>
      </c>
      <c r="E2462" s="58" t="s">
        <v>3329</v>
      </c>
      <c r="F2462" s="60">
        <v>108.9</v>
      </c>
      <c r="G2462" s="58" t="s">
        <v>4025</v>
      </c>
      <c r="H2462" s="58" t="s">
        <v>4026</v>
      </c>
      <c r="I2462" s="61" t="s">
        <v>2901</v>
      </c>
      <c r="J2462" s="58" t="s">
        <v>525</v>
      </c>
      <c r="K2462" s="58" t="s">
        <v>356</v>
      </c>
      <c r="L2462" s="58" t="s">
        <v>367</v>
      </c>
      <c r="M2462" s="58" t="s">
        <v>458</v>
      </c>
      <c r="N2462" s="58" t="s">
        <v>429</v>
      </c>
      <c r="O2462" s="64" t="s">
        <v>2990</v>
      </c>
      <c r="P2462" s="64" t="s">
        <v>2902</v>
      </c>
      <c r="Q2462" s="45" t="s">
        <v>922</v>
      </c>
      <c r="R2462" s="32" t="s">
        <v>254</v>
      </c>
      <c r="S2462" s="45" t="s">
        <v>98</v>
      </c>
      <c r="T2462" s="42" t="str">
        <f>VLOOKUP(Tabla1[[#This Row],[AREA]],Hoja1!A:B,2,FALSE)</f>
        <v>10. Personas mayores, familia y servicios sociales</v>
      </c>
      <c r="U2462" s="45" t="s">
        <v>162</v>
      </c>
      <c r="V2462" s="42" t="str">
        <f>VLOOKUP(Tabla1[[#This Row],[PROGRAMA]],Hoja1!A:B,2,FALSE)</f>
        <v>2412. Formación para el empleo</v>
      </c>
      <c r="W2462" s="45" t="s">
        <v>238</v>
      </c>
      <c r="X2462" s="45" t="s">
        <v>3118</v>
      </c>
    </row>
    <row r="2463" spans="1:24" x14ac:dyDescent="0.25">
      <c r="A2463" s="57">
        <v>220250020585</v>
      </c>
      <c r="B2463" s="58" t="s">
        <v>526</v>
      </c>
      <c r="C2463" s="59">
        <v>45806</v>
      </c>
      <c r="D2463" s="57">
        <v>22025000766</v>
      </c>
      <c r="E2463" s="58" t="s">
        <v>2580</v>
      </c>
      <c r="F2463" s="60">
        <v>108.79</v>
      </c>
      <c r="G2463" s="58" t="s">
        <v>589</v>
      </c>
      <c r="H2463" s="58" t="s">
        <v>4027</v>
      </c>
      <c r="I2463" s="61" t="s">
        <v>2907</v>
      </c>
      <c r="J2463" s="58" t="s">
        <v>356</v>
      </c>
      <c r="K2463" s="58" t="s">
        <v>356</v>
      </c>
      <c r="L2463" s="58" t="s">
        <v>357</v>
      </c>
      <c r="M2463" s="58" t="s">
        <v>354</v>
      </c>
      <c r="N2463" s="58" t="s">
        <v>355</v>
      </c>
      <c r="O2463" s="64" t="s">
        <v>2942</v>
      </c>
      <c r="P2463" s="64" t="s">
        <v>2902</v>
      </c>
      <c r="Q2463" s="45" t="s">
        <v>922</v>
      </c>
      <c r="R2463" s="32" t="s">
        <v>254</v>
      </c>
      <c r="S2463" s="45" t="s">
        <v>291</v>
      </c>
      <c r="T2463" s="42" t="str">
        <f>VLOOKUP(Tabla1[[#This Row],[AREA]],Hoja1!A:B,2,FALSE)</f>
        <v>11. Salud pública y seguridad ciudadana</v>
      </c>
      <c r="U2463" s="45" t="s">
        <v>135</v>
      </c>
      <c r="V2463" s="42" t="str">
        <f>VLOOKUP(Tabla1[[#This Row],[PROGRAMA]],Hoja1!A:B,2,FALSE)</f>
        <v>1361. Prevención y extinción de incencios</v>
      </c>
      <c r="W2463" s="45" t="s">
        <v>236</v>
      </c>
      <c r="X2463" s="45" t="s">
        <v>3180</v>
      </c>
    </row>
    <row r="2464" spans="1:24" x14ac:dyDescent="0.25">
      <c r="A2464" s="57">
        <v>220250019396</v>
      </c>
      <c r="B2464" s="58" t="s">
        <v>349</v>
      </c>
      <c r="C2464" s="59">
        <v>45803</v>
      </c>
      <c r="D2464" s="57">
        <v>22025003213</v>
      </c>
      <c r="E2464" s="58" t="s">
        <v>1355</v>
      </c>
      <c r="F2464" s="60">
        <v>107.1</v>
      </c>
      <c r="G2464" s="58" t="s">
        <v>3310</v>
      </c>
      <c r="H2464" s="58" t="s">
        <v>4028</v>
      </c>
      <c r="I2464" s="61" t="s">
        <v>2901</v>
      </c>
      <c r="J2464" s="58" t="s">
        <v>513</v>
      </c>
      <c r="K2464" s="58" t="s">
        <v>356</v>
      </c>
      <c r="L2464" s="58" t="s">
        <v>357</v>
      </c>
      <c r="M2464" s="58" t="s">
        <v>458</v>
      </c>
      <c r="N2464" s="58" t="s">
        <v>429</v>
      </c>
      <c r="O2464" s="64" t="s">
        <v>2990</v>
      </c>
      <c r="P2464" s="64" t="s">
        <v>2902</v>
      </c>
      <c r="Q2464" s="45" t="s">
        <v>922</v>
      </c>
      <c r="R2464" s="32" t="s">
        <v>254</v>
      </c>
      <c r="S2464" s="45" t="s">
        <v>98</v>
      </c>
      <c r="T2464" s="42" t="str">
        <f>VLOOKUP(Tabla1[[#This Row],[AREA]],Hoja1!A:B,2,FALSE)</f>
        <v>10. Personas mayores, familia y servicios sociales</v>
      </c>
      <c r="U2464" s="45" t="s">
        <v>155</v>
      </c>
      <c r="V2464" s="42" t="str">
        <f>VLOOKUP(Tabla1[[#This Row],[PROGRAMA]],Hoja1!A:B,2,FALSE)</f>
        <v>2312. Iniciativas sociales</v>
      </c>
      <c r="W2464" s="45" t="s">
        <v>236</v>
      </c>
      <c r="X2464" s="45" t="s">
        <v>2945</v>
      </c>
    </row>
    <row r="2465" spans="1:24" x14ac:dyDescent="0.25">
      <c r="A2465" s="57">
        <v>220250020374</v>
      </c>
      <c r="B2465" s="58" t="s">
        <v>526</v>
      </c>
      <c r="C2465" s="59">
        <v>45806</v>
      </c>
      <c r="D2465" s="57">
        <v>22025000917</v>
      </c>
      <c r="E2465" s="58" t="s">
        <v>2293</v>
      </c>
      <c r="F2465" s="60">
        <v>106.92</v>
      </c>
      <c r="G2465" s="58" t="s">
        <v>271</v>
      </c>
      <c r="H2465" s="58" t="s">
        <v>4029</v>
      </c>
      <c r="I2465" s="61" t="s">
        <v>2907</v>
      </c>
      <c r="J2465" s="58" t="s">
        <v>356</v>
      </c>
      <c r="K2465" s="58" t="s">
        <v>356</v>
      </c>
      <c r="L2465" s="58" t="s">
        <v>357</v>
      </c>
      <c r="M2465" s="58" t="s">
        <v>354</v>
      </c>
      <c r="N2465" s="58" t="s">
        <v>355</v>
      </c>
      <c r="O2465" s="64" t="s">
        <v>2942</v>
      </c>
      <c r="P2465" s="64" t="s">
        <v>2902</v>
      </c>
      <c r="Q2465" s="45" t="s">
        <v>922</v>
      </c>
      <c r="R2465" s="32" t="s">
        <v>254</v>
      </c>
      <c r="S2465" s="45" t="s">
        <v>291</v>
      </c>
      <c r="T2465" s="42" t="str">
        <f>VLOOKUP(Tabla1[[#This Row],[AREA]],Hoja1!A:B,2,FALSE)</f>
        <v>11. Salud pública y seguridad ciudadana</v>
      </c>
      <c r="U2465" s="45" t="s">
        <v>129</v>
      </c>
      <c r="V2465" s="42" t="str">
        <f>VLOOKUP(Tabla1[[#This Row],[PROGRAMA]],Hoja1!A:B,2,FALSE)</f>
        <v>1321. Policía municipal</v>
      </c>
      <c r="W2465" s="45" t="s">
        <v>236</v>
      </c>
      <c r="X2465" s="45" t="s">
        <v>3180</v>
      </c>
    </row>
    <row r="2466" spans="1:24" x14ac:dyDescent="0.25">
      <c r="A2466" s="57">
        <v>220250012174</v>
      </c>
      <c r="B2466" s="58" t="s">
        <v>349</v>
      </c>
      <c r="C2466" s="59">
        <v>45763</v>
      </c>
      <c r="D2466" s="57">
        <v>22025003219</v>
      </c>
      <c r="E2466" s="58" t="s">
        <v>1346</v>
      </c>
      <c r="F2466" s="60">
        <v>106.48</v>
      </c>
      <c r="G2466" s="58" t="s">
        <v>20</v>
      </c>
      <c r="H2466" s="58" t="s">
        <v>4030</v>
      </c>
      <c r="I2466" s="61" t="s">
        <v>2901</v>
      </c>
      <c r="J2466" s="58" t="s">
        <v>356</v>
      </c>
      <c r="K2466" s="58" t="s">
        <v>356</v>
      </c>
      <c r="L2466" s="58" t="s">
        <v>357</v>
      </c>
      <c r="M2466" s="58" t="s">
        <v>458</v>
      </c>
      <c r="N2466" s="58" t="s">
        <v>429</v>
      </c>
      <c r="O2466" s="64" t="s">
        <v>2990</v>
      </c>
      <c r="P2466" s="64" t="s">
        <v>2902</v>
      </c>
      <c r="Q2466" s="45" t="s">
        <v>922</v>
      </c>
      <c r="R2466" s="32" t="s">
        <v>254</v>
      </c>
      <c r="S2466" s="45" t="s">
        <v>98</v>
      </c>
      <c r="T2466" s="42" t="str">
        <f>VLOOKUP(Tabla1[[#This Row],[AREA]],Hoja1!A:B,2,FALSE)</f>
        <v>10. Personas mayores, familia y servicios sociales</v>
      </c>
      <c r="U2466" s="45" t="s">
        <v>153</v>
      </c>
      <c r="V2466" s="42" t="str">
        <f>VLOOKUP(Tabla1[[#This Row],[PROGRAMA]],Hoja1!A:B,2,FALSE)</f>
        <v>2311. Intervención social</v>
      </c>
      <c r="W2466" s="45" t="s">
        <v>236</v>
      </c>
      <c r="X2466" s="45" t="s">
        <v>2945</v>
      </c>
    </row>
    <row r="2467" spans="1:24" x14ac:dyDescent="0.25">
      <c r="A2467" s="57">
        <v>220250011444</v>
      </c>
      <c r="B2467" s="58" t="s">
        <v>526</v>
      </c>
      <c r="C2467" s="59">
        <v>45758</v>
      </c>
      <c r="D2467" s="57">
        <v>22025001347</v>
      </c>
      <c r="E2467" s="58" t="s">
        <v>1493</v>
      </c>
      <c r="F2467" s="60">
        <v>106.37</v>
      </c>
      <c r="G2467" s="58" t="s">
        <v>564</v>
      </c>
      <c r="H2467" s="58" t="s">
        <v>4031</v>
      </c>
      <c r="I2467" s="61" t="s">
        <v>2907</v>
      </c>
      <c r="J2467" s="58" t="s">
        <v>356</v>
      </c>
      <c r="K2467" s="58" t="s">
        <v>356</v>
      </c>
      <c r="L2467" s="58" t="s">
        <v>367</v>
      </c>
      <c r="M2467" s="58" t="s">
        <v>354</v>
      </c>
      <c r="N2467" s="58" t="s">
        <v>355</v>
      </c>
      <c r="O2467" s="64" t="s">
        <v>2942</v>
      </c>
      <c r="P2467" s="64" t="s">
        <v>2902</v>
      </c>
      <c r="Q2467" s="45" t="s">
        <v>922</v>
      </c>
      <c r="R2467" s="32" t="s">
        <v>254</v>
      </c>
      <c r="S2467" s="45" t="s">
        <v>91</v>
      </c>
      <c r="T2467" s="42" t="str">
        <f>VLOOKUP(Tabla1[[#This Row],[AREA]],Hoja1!A:B,2,FALSE)</f>
        <v>02. Urbanismo y vivienda</v>
      </c>
      <c r="U2467" s="45" t="s">
        <v>220</v>
      </c>
      <c r="V2467" s="42" t="str">
        <f>VLOOKUP(Tabla1[[#This Row],[PROGRAMA]],Hoja1!A:B,2,FALSE)</f>
        <v>9332. Mantenimiento de edificios e instalaciones municipales</v>
      </c>
      <c r="W2467" s="45" t="s">
        <v>236</v>
      </c>
      <c r="X2467" s="45" t="s">
        <v>3048</v>
      </c>
    </row>
    <row r="2468" spans="1:24" x14ac:dyDescent="0.25">
      <c r="A2468" s="57">
        <v>220250020705</v>
      </c>
      <c r="B2468" s="58" t="s">
        <v>526</v>
      </c>
      <c r="C2468" s="59">
        <v>45806</v>
      </c>
      <c r="D2468" s="57">
        <v>22025000730</v>
      </c>
      <c r="E2468" s="58" t="s">
        <v>1838</v>
      </c>
      <c r="F2468" s="60">
        <v>105.91</v>
      </c>
      <c r="G2468" s="58" t="s">
        <v>564</v>
      </c>
      <c r="H2468" s="58" t="s">
        <v>4032</v>
      </c>
      <c r="I2468" s="61" t="s">
        <v>2907</v>
      </c>
      <c r="J2468" s="58" t="s">
        <v>356</v>
      </c>
      <c r="K2468" s="58" t="s">
        <v>356</v>
      </c>
      <c r="L2468" s="58" t="s">
        <v>367</v>
      </c>
      <c r="M2468" s="58" t="s">
        <v>354</v>
      </c>
      <c r="N2468" s="58" t="s">
        <v>355</v>
      </c>
      <c r="O2468" s="64" t="s">
        <v>2942</v>
      </c>
      <c r="P2468" s="64" t="s">
        <v>2902</v>
      </c>
      <c r="Q2468" s="45" t="s">
        <v>922</v>
      </c>
      <c r="R2468" s="32" t="s">
        <v>254</v>
      </c>
      <c r="S2468" s="45" t="s">
        <v>98</v>
      </c>
      <c r="T2468" s="42" t="str">
        <f>VLOOKUP(Tabla1[[#This Row],[AREA]],Hoja1!A:B,2,FALSE)</f>
        <v>10. Personas mayores, familia y servicios sociales</v>
      </c>
      <c r="U2468" s="45" t="s">
        <v>155</v>
      </c>
      <c r="V2468" s="42" t="str">
        <f>VLOOKUP(Tabla1[[#This Row],[PROGRAMA]],Hoja1!A:B,2,FALSE)</f>
        <v>2312. Iniciativas sociales</v>
      </c>
      <c r="W2468" s="45" t="s">
        <v>236</v>
      </c>
      <c r="X2468" s="45" t="s">
        <v>3048</v>
      </c>
    </row>
    <row r="2469" spans="1:24" x14ac:dyDescent="0.25">
      <c r="A2469" s="57">
        <v>220250017351</v>
      </c>
      <c r="B2469" s="58" t="s">
        <v>526</v>
      </c>
      <c r="C2469" s="59">
        <v>45793</v>
      </c>
      <c r="D2469" s="57">
        <v>22025001070</v>
      </c>
      <c r="E2469" s="58" t="s">
        <v>1614</v>
      </c>
      <c r="F2469" s="60">
        <v>105.52</v>
      </c>
      <c r="G2469" s="58" t="s">
        <v>573</v>
      </c>
      <c r="H2469" s="58" t="s">
        <v>4033</v>
      </c>
      <c r="I2469" s="61" t="s">
        <v>2907</v>
      </c>
      <c r="J2469" s="58" t="s">
        <v>356</v>
      </c>
      <c r="K2469" s="58" t="s">
        <v>356</v>
      </c>
      <c r="L2469" s="58" t="s">
        <v>367</v>
      </c>
      <c r="M2469" s="58" t="s">
        <v>354</v>
      </c>
      <c r="N2469" s="58" t="s">
        <v>355</v>
      </c>
      <c r="O2469" s="64" t="s">
        <v>2942</v>
      </c>
      <c r="P2469" s="64" t="s">
        <v>2902</v>
      </c>
      <c r="Q2469" s="45" t="s">
        <v>922</v>
      </c>
      <c r="R2469" s="32" t="s">
        <v>254</v>
      </c>
      <c r="S2469" s="45" t="s">
        <v>291</v>
      </c>
      <c r="T2469" s="42" t="str">
        <f>VLOOKUP(Tabla1[[#This Row],[AREA]],Hoja1!A:B,2,FALSE)</f>
        <v>11. Salud pública y seguridad ciudadana</v>
      </c>
      <c r="U2469" s="45" t="s">
        <v>164</v>
      </c>
      <c r="V2469" s="42" t="str">
        <f>VLOOKUP(Tabla1[[#This Row],[PROGRAMA]],Hoja1!A:B,2,FALSE)</f>
        <v>3111. Protección de la salubridad pública</v>
      </c>
      <c r="W2469" s="45" t="s">
        <v>238</v>
      </c>
      <c r="X2469" s="45" t="s">
        <v>3118</v>
      </c>
    </row>
    <row r="2470" spans="1:24" x14ac:dyDescent="0.25">
      <c r="A2470" s="57">
        <v>220250017492</v>
      </c>
      <c r="B2470" s="58" t="s">
        <v>349</v>
      </c>
      <c r="C2470" s="59">
        <v>45796</v>
      </c>
      <c r="D2470" s="57">
        <v>22025003322</v>
      </c>
      <c r="E2470" s="58" t="s">
        <v>1623</v>
      </c>
      <c r="F2470" s="60">
        <v>105.42</v>
      </c>
      <c r="G2470" s="58" t="s">
        <v>689</v>
      </c>
      <c r="H2470" s="58" t="s">
        <v>4034</v>
      </c>
      <c r="I2470" s="61" t="s">
        <v>2901</v>
      </c>
      <c r="J2470" s="58" t="s">
        <v>356</v>
      </c>
      <c r="K2470" s="58" t="s">
        <v>356</v>
      </c>
      <c r="L2470" s="58" t="s">
        <v>367</v>
      </c>
      <c r="M2470" s="58" t="s">
        <v>458</v>
      </c>
      <c r="N2470" s="58" t="s">
        <v>429</v>
      </c>
      <c r="O2470" s="64" t="s">
        <v>2990</v>
      </c>
      <c r="P2470" s="64" t="s">
        <v>2902</v>
      </c>
      <c r="Q2470" s="45" t="s">
        <v>922</v>
      </c>
      <c r="R2470" s="32" t="s">
        <v>254</v>
      </c>
      <c r="S2470" s="45" t="s">
        <v>291</v>
      </c>
      <c r="T2470" s="42" t="str">
        <f>VLOOKUP(Tabla1[[#This Row],[AREA]],Hoja1!A:B,2,FALSE)</f>
        <v>11. Salud pública y seguridad ciudadana</v>
      </c>
      <c r="U2470" s="45" t="s">
        <v>135</v>
      </c>
      <c r="V2470" s="42" t="str">
        <f>VLOOKUP(Tabla1[[#This Row],[PROGRAMA]],Hoja1!A:B,2,FALSE)</f>
        <v>1361. Prevención y extinción de incencios</v>
      </c>
      <c r="W2470" s="45" t="s">
        <v>238</v>
      </c>
      <c r="X2470" s="45" t="s">
        <v>3118</v>
      </c>
    </row>
    <row r="2471" spans="1:24" x14ac:dyDescent="0.25">
      <c r="A2471" s="57">
        <v>220250017488</v>
      </c>
      <c r="B2471" s="58" t="s">
        <v>349</v>
      </c>
      <c r="C2471" s="59">
        <v>45796</v>
      </c>
      <c r="D2471" s="57">
        <v>22025003924</v>
      </c>
      <c r="E2471" s="58" t="s">
        <v>2478</v>
      </c>
      <c r="F2471" s="60">
        <v>104</v>
      </c>
      <c r="G2471" s="58" t="s">
        <v>72</v>
      </c>
      <c r="H2471" s="58" t="s">
        <v>4035</v>
      </c>
      <c r="I2471" s="61" t="s">
        <v>2901</v>
      </c>
      <c r="J2471" s="58" t="s">
        <v>356</v>
      </c>
      <c r="K2471" s="58" t="s">
        <v>356</v>
      </c>
      <c r="L2471" s="58" t="s">
        <v>367</v>
      </c>
      <c r="M2471" s="58" t="s">
        <v>458</v>
      </c>
      <c r="N2471" s="58" t="s">
        <v>429</v>
      </c>
      <c r="O2471" s="64" t="s">
        <v>2990</v>
      </c>
      <c r="P2471" s="64" t="s">
        <v>2902</v>
      </c>
      <c r="Q2471" s="45" t="s">
        <v>922</v>
      </c>
      <c r="R2471" s="32" t="s">
        <v>254</v>
      </c>
      <c r="S2471" s="45" t="s">
        <v>92</v>
      </c>
      <c r="T2471" s="42" t="str">
        <f>VLOOKUP(Tabla1[[#This Row],[AREA]],Hoja1!A:B,2,FALSE)</f>
        <v>03. Participación ciudadana y deportes</v>
      </c>
      <c r="U2471" s="45" t="s">
        <v>215</v>
      </c>
      <c r="V2471" s="42" t="str">
        <f>VLOOKUP(Tabla1[[#This Row],[PROGRAMA]],Hoja1!A:B,2,FALSE)</f>
        <v>9241. Participación ciudadana</v>
      </c>
      <c r="W2471" s="45" t="s">
        <v>238</v>
      </c>
      <c r="X2471" s="45" t="s">
        <v>3118</v>
      </c>
    </row>
    <row r="2472" spans="1:24" x14ac:dyDescent="0.25">
      <c r="A2472" s="57">
        <v>220250014214</v>
      </c>
      <c r="B2472" s="58" t="s">
        <v>526</v>
      </c>
      <c r="C2472" s="59">
        <v>45772</v>
      </c>
      <c r="D2472" s="57">
        <v>22025001347</v>
      </c>
      <c r="E2472" s="58" t="s">
        <v>1493</v>
      </c>
      <c r="F2472" s="60">
        <v>103.7</v>
      </c>
      <c r="G2472" s="58" t="s">
        <v>564</v>
      </c>
      <c r="H2472" s="58" t="s">
        <v>4036</v>
      </c>
      <c r="I2472" s="61" t="s">
        <v>2907</v>
      </c>
      <c r="J2472" s="58" t="s">
        <v>356</v>
      </c>
      <c r="K2472" s="58" t="s">
        <v>356</v>
      </c>
      <c r="L2472" s="58" t="s">
        <v>367</v>
      </c>
      <c r="M2472" s="58" t="s">
        <v>354</v>
      </c>
      <c r="N2472" s="58" t="s">
        <v>355</v>
      </c>
      <c r="O2472" s="64" t="s">
        <v>2942</v>
      </c>
      <c r="P2472" s="64" t="s">
        <v>2902</v>
      </c>
      <c r="Q2472" s="45" t="s">
        <v>922</v>
      </c>
      <c r="R2472" s="32" t="s">
        <v>254</v>
      </c>
      <c r="S2472" s="45" t="s">
        <v>91</v>
      </c>
      <c r="T2472" s="42" t="str">
        <f>VLOOKUP(Tabla1[[#This Row],[AREA]],Hoja1!A:B,2,FALSE)</f>
        <v>02. Urbanismo y vivienda</v>
      </c>
      <c r="U2472" s="45" t="s">
        <v>220</v>
      </c>
      <c r="V2472" s="42" t="str">
        <f>VLOOKUP(Tabla1[[#This Row],[PROGRAMA]],Hoja1!A:B,2,FALSE)</f>
        <v>9332. Mantenimiento de edificios e instalaciones municipales</v>
      </c>
      <c r="W2472" s="45" t="s">
        <v>236</v>
      </c>
      <c r="X2472" s="45" t="s">
        <v>3048</v>
      </c>
    </row>
    <row r="2473" spans="1:24" x14ac:dyDescent="0.25">
      <c r="A2473" s="57">
        <v>220250016867</v>
      </c>
      <c r="B2473" s="58" t="s">
        <v>349</v>
      </c>
      <c r="C2473" s="59">
        <v>45791</v>
      </c>
      <c r="D2473" s="57">
        <v>22025003373</v>
      </c>
      <c r="E2473" s="58" t="s">
        <v>1292</v>
      </c>
      <c r="F2473" s="60">
        <v>102.85</v>
      </c>
      <c r="G2473" s="58" t="s">
        <v>563</v>
      </c>
      <c r="H2473" s="58" t="s">
        <v>4037</v>
      </c>
      <c r="I2473" s="61" t="s">
        <v>2901</v>
      </c>
      <c r="J2473" s="58" t="s">
        <v>356</v>
      </c>
      <c r="K2473" s="58" t="s">
        <v>356</v>
      </c>
      <c r="L2473" s="58" t="s">
        <v>357</v>
      </c>
      <c r="M2473" s="58" t="s">
        <v>458</v>
      </c>
      <c r="N2473" s="58" t="s">
        <v>429</v>
      </c>
      <c r="O2473" s="64" t="s">
        <v>2990</v>
      </c>
      <c r="P2473" s="64" t="s">
        <v>2902</v>
      </c>
      <c r="Q2473" s="45" t="s">
        <v>922</v>
      </c>
      <c r="R2473" s="32" t="s">
        <v>254</v>
      </c>
      <c r="S2473" s="45" t="s">
        <v>95</v>
      </c>
      <c r="T2473" s="42" t="str">
        <f>VLOOKUP(Tabla1[[#This Row],[AREA]],Hoja1!A:B,2,FALSE)</f>
        <v>07. Medio ambiente</v>
      </c>
      <c r="U2473" s="45" t="s">
        <v>149</v>
      </c>
      <c r="V2473" s="42" t="str">
        <f>VLOOKUP(Tabla1[[#This Row],[PROGRAMA]],Hoja1!A:B,2,FALSE)</f>
        <v>1711. Parques y jardines</v>
      </c>
      <c r="W2473" s="45" t="s">
        <v>238</v>
      </c>
      <c r="X2473" s="45" t="s">
        <v>2926</v>
      </c>
    </row>
    <row r="2474" spans="1:24" x14ac:dyDescent="0.25">
      <c r="A2474" s="57">
        <v>220250016861</v>
      </c>
      <c r="B2474" s="58" t="s">
        <v>349</v>
      </c>
      <c r="C2474" s="59">
        <v>45791</v>
      </c>
      <c r="D2474" s="57">
        <v>22025002890</v>
      </c>
      <c r="E2474" s="58" t="s">
        <v>1315</v>
      </c>
      <c r="F2474" s="60">
        <v>102.14</v>
      </c>
      <c r="G2474" s="58" t="s">
        <v>316</v>
      </c>
      <c r="H2474" s="58" t="s">
        <v>4038</v>
      </c>
      <c r="I2474" s="61" t="s">
        <v>2901</v>
      </c>
      <c r="J2474" s="58" t="s">
        <v>356</v>
      </c>
      <c r="K2474" s="58" t="s">
        <v>356</v>
      </c>
      <c r="L2474" s="58" t="s">
        <v>357</v>
      </c>
      <c r="M2474" s="58" t="s">
        <v>354</v>
      </c>
      <c r="N2474" s="58" t="s">
        <v>355</v>
      </c>
      <c r="O2474" s="64" t="s">
        <v>305</v>
      </c>
      <c r="P2474" s="64" t="s">
        <v>2902</v>
      </c>
      <c r="Q2474" s="45">
        <v>6</v>
      </c>
      <c r="R2474" s="32" t="s">
        <v>255</v>
      </c>
      <c r="S2474" s="45" t="s">
        <v>95</v>
      </c>
      <c r="T2474" s="42" t="str">
        <f>VLOOKUP(Tabla1[[#This Row],[AREA]],Hoja1!A:B,2,FALSE)</f>
        <v>07. Medio ambiente</v>
      </c>
      <c r="U2474" s="45">
        <v>1711</v>
      </c>
      <c r="V2474" s="42" t="str">
        <f>VLOOKUP(Tabla1[[#This Row],[PROGRAMA]],Hoja1!A:B,2,FALSE)</f>
        <v>1711. Parques y jardines</v>
      </c>
      <c r="W2474" s="45">
        <v>61</v>
      </c>
      <c r="X2474" s="45">
        <v>610</v>
      </c>
    </row>
    <row r="2475" spans="1:24" x14ac:dyDescent="0.25">
      <c r="A2475" s="57">
        <v>220250015356</v>
      </c>
      <c r="B2475" s="58" t="s">
        <v>526</v>
      </c>
      <c r="C2475" s="59">
        <v>45783</v>
      </c>
      <c r="D2475" s="57">
        <v>22025001213</v>
      </c>
      <c r="E2475" s="58" t="s">
        <v>1495</v>
      </c>
      <c r="F2475" s="60">
        <v>101.52</v>
      </c>
      <c r="G2475" s="58" t="s">
        <v>74</v>
      </c>
      <c r="H2475" s="58" t="s">
        <v>4039</v>
      </c>
      <c r="I2475" s="61" t="s">
        <v>2907</v>
      </c>
      <c r="J2475" s="58" t="s">
        <v>356</v>
      </c>
      <c r="K2475" s="58" t="s">
        <v>356</v>
      </c>
      <c r="L2475" s="58" t="s">
        <v>367</v>
      </c>
      <c r="M2475" s="58" t="s">
        <v>354</v>
      </c>
      <c r="N2475" s="58" t="s">
        <v>355</v>
      </c>
      <c r="O2475" s="64" t="s">
        <v>2942</v>
      </c>
      <c r="P2475" s="64" t="s">
        <v>2902</v>
      </c>
      <c r="Q2475" s="45" t="s">
        <v>922</v>
      </c>
      <c r="R2475" s="32" t="s">
        <v>254</v>
      </c>
      <c r="S2475" s="45" t="s">
        <v>92</v>
      </c>
      <c r="T2475" s="42" t="str">
        <f>VLOOKUP(Tabla1[[#This Row],[AREA]],Hoja1!A:B,2,FALSE)</f>
        <v>03. Participación ciudadana y deportes</v>
      </c>
      <c r="U2475" s="45" t="s">
        <v>215</v>
      </c>
      <c r="V2475" s="42" t="str">
        <f>VLOOKUP(Tabla1[[#This Row],[PROGRAMA]],Hoja1!A:B,2,FALSE)</f>
        <v>9241. Participación ciudadana</v>
      </c>
      <c r="W2475" s="45" t="s">
        <v>236</v>
      </c>
      <c r="X2475" s="45" t="s">
        <v>2945</v>
      </c>
    </row>
    <row r="2476" spans="1:24" x14ac:dyDescent="0.25">
      <c r="A2476" s="57">
        <v>220250015328</v>
      </c>
      <c r="B2476" s="58" t="s">
        <v>526</v>
      </c>
      <c r="C2476" s="59">
        <v>45783</v>
      </c>
      <c r="D2476" s="57">
        <v>22025000769</v>
      </c>
      <c r="E2476" s="58" t="s">
        <v>1623</v>
      </c>
      <c r="F2476" s="60">
        <v>101.35</v>
      </c>
      <c r="G2476" s="58" t="s">
        <v>50</v>
      </c>
      <c r="H2476" s="58" t="s">
        <v>4040</v>
      </c>
      <c r="I2476" s="61" t="s">
        <v>2907</v>
      </c>
      <c r="J2476" s="58" t="s">
        <v>356</v>
      </c>
      <c r="K2476" s="58" t="s">
        <v>356</v>
      </c>
      <c r="L2476" s="58" t="s">
        <v>367</v>
      </c>
      <c r="M2476" s="58" t="s">
        <v>354</v>
      </c>
      <c r="N2476" s="58" t="s">
        <v>355</v>
      </c>
      <c r="O2476" s="64" t="s">
        <v>2942</v>
      </c>
      <c r="P2476" s="64" t="s">
        <v>2902</v>
      </c>
      <c r="Q2476" s="45" t="s">
        <v>922</v>
      </c>
      <c r="R2476" s="32" t="s">
        <v>254</v>
      </c>
      <c r="S2476" s="45" t="s">
        <v>291</v>
      </c>
      <c r="T2476" s="42" t="str">
        <f>VLOOKUP(Tabla1[[#This Row],[AREA]],Hoja1!A:B,2,FALSE)</f>
        <v>11. Salud pública y seguridad ciudadana</v>
      </c>
      <c r="U2476" s="45" t="s">
        <v>135</v>
      </c>
      <c r="V2476" s="42" t="str">
        <f>VLOOKUP(Tabla1[[#This Row],[PROGRAMA]],Hoja1!A:B,2,FALSE)</f>
        <v>1361. Prevención y extinción de incencios</v>
      </c>
      <c r="W2476" s="45" t="s">
        <v>238</v>
      </c>
      <c r="X2476" s="45" t="s">
        <v>3118</v>
      </c>
    </row>
    <row r="2477" spans="1:24" x14ac:dyDescent="0.25">
      <c r="A2477" s="57">
        <v>220250020372</v>
      </c>
      <c r="B2477" s="58" t="s">
        <v>526</v>
      </c>
      <c r="C2477" s="59">
        <v>45806</v>
      </c>
      <c r="D2477" s="57">
        <v>22025000917</v>
      </c>
      <c r="E2477" s="58" t="s">
        <v>2293</v>
      </c>
      <c r="F2477" s="60">
        <v>100.97</v>
      </c>
      <c r="G2477" s="58" t="s">
        <v>271</v>
      </c>
      <c r="H2477" s="58" t="s">
        <v>4029</v>
      </c>
      <c r="I2477" s="61" t="s">
        <v>2907</v>
      </c>
      <c r="J2477" s="58" t="s">
        <v>356</v>
      </c>
      <c r="K2477" s="58" t="s">
        <v>356</v>
      </c>
      <c r="L2477" s="58" t="s">
        <v>357</v>
      </c>
      <c r="M2477" s="58" t="s">
        <v>354</v>
      </c>
      <c r="N2477" s="58" t="s">
        <v>355</v>
      </c>
      <c r="O2477" s="64" t="s">
        <v>2942</v>
      </c>
      <c r="P2477" s="64" t="s">
        <v>2902</v>
      </c>
      <c r="Q2477" s="45" t="s">
        <v>922</v>
      </c>
      <c r="R2477" s="32" t="s">
        <v>254</v>
      </c>
      <c r="S2477" s="45" t="s">
        <v>291</v>
      </c>
      <c r="T2477" s="42" t="str">
        <f>VLOOKUP(Tabla1[[#This Row],[AREA]],Hoja1!A:B,2,FALSE)</f>
        <v>11. Salud pública y seguridad ciudadana</v>
      </c>
      <c r="U2477" s="45" t="s">
        <v>129</v>
      </c>
      <c r="V2477" s="42" t="str">
        <f>VLOOKUP(Tabla1[[#This Row],[PROGRAMA]],Hoja1!A:B,2,FALSE)</f>
        <v>1321. Policía municipal</v>
      </c>
      <c r="W2477" s="45" t="s">
        <v>236</v>
      </c>
      <c r="X2477" s="45" t="s">
        <v>3180</v>
      </c>
    </row>
    <row r="2478" spans="1:24" x14ac:dyDescent="0.25">
      <c r="A2478" s="57">
        <v>220250015360</v>
      </c>
      <c r="B2478" s="58" t="s">
        <v>526</v>
      </c>
      <c r="C2478" s="59">
        <v>45783</v>
      </c>
      <c r="D2478" s="57">
        <v>22025001213</v>
      </c>
      <c r="E2478" s="58" t="s">
        <v>1495</v>
      </c>
      <c r="F2478" s="60">
        <v>100.82</v>
      </c>
      <c r="G2478" s="58" t="s">
        <v>74</v>
      </c>
      <c r="H2478" s="58" t="s">
        <v>4041</v>
      </c>
      <c r="I2478" s="61" t="s">
        <v>2907</v>
      </c>
      <c r="J2478" s="58" t="s">
        <v>356</v>
      </c>
      <c r="K2478" s="58" t="s">
        <v>356</v>
      </c>
      <c r="L2478" s="58" t="s">
        <v>367</v>
      </c>
      <c r="M2478" s="58" t="s">
        <v>354</v>
      </c>
      <c r="N2478" s="58" t="s">
        <v>355</v>
      </c>
      <c r="O2478" s="64" t="s">
        <v>2942</v>
      </c>
      <c r="P2478" s="64" t="s">
        <v>2902</v>
      </c>
      <c r="Q2478" s="45" t="s">
        <v>922</v>
      </c>
      <c r="R2478" s="32" t="s">
        <v>254</v>
      </c>
      <c r="S2478" s="45" t="s">
        <v>92</v>
      </c>
      <c r="T2478" s="42" t="str">
        <f>VLOOKUP(Tabla1[[#This Row],[AREA]],Hoja1!A:B,2,FALSE)</f>
        <v>03. Participación ciudadana y deportes</v>
      </c>
      <c r="U2478" s="45" t="s">
        <v>215</v>
      </c>
      <c r="V2478" s="42" t="str">
        <f>VLOOKUP(Tabla1[[#This Row],[PROGRAMA]],Hoja1!A:B,2,FALSE)</f>
        <v>9241. Participación ciudadana</v>
      </c>
      <c r="W2478" s="45" t="s">
        <v>236</v>
      </c>
      <c r="X2478" s="45" t="s">
        <v>2945</v>
      </c>
    </row>
    <row r="2479" spans="1:24" x14ac:dyDescent="0.25">
      <c r="A2479" s="57">
        <v>220250020398</v>
      </c>
      <c r="B2479" s="58" t="s">
        <v>526</v>
      </c>
      <c r="C2479" s="59">
        <v>45806</v>
      </c>
      <c r="D2479" s="57">
        <v>22025001534</v>
      </c>
      <c r="E2479" s="58" t="s">
        <v>1686</v>
      </c>
      <c r="F2479" s="60">
        <v>5.34</v>
      </c>
      <c r="G2479" s="58" t="s">
        <v>564</v>
      </c>
      <c r="H2479" s="58" t="s">
        <v>4042</v>
      </c>
      <c r="I2479" s="61" t="s">
        <v>2907</v>
      </c>
      <c r="J2479" s="58" t="s">
        <v>356</v>
      </c>
      <c r="K2479" s="58" t="s">
        <v>356</v>
      </c>
      <c r="L2479" s="58" t="s">
        <v>367</v>
      </c>
      <c r="M2479" s="58" t="s">
        <v>354</v>
      </c>
      <c r="N2479" s="58" t="s">
        <v>355</v>
      </c>
      <c r="O2479" s="64" t="s">
        <v>2942</v>
      </c>
      <c r="P2479" s="64" t="s">
        <v>2902</v>
      </c>
      <c r="Q2479" s="45" t="s">
        <v>948</v>
      </c>
      <c r="R2479" s="32" t="s">
        <v>262</v>
      </c>
      <c r="S2479" s="45" t="s">
        <v>291</v>
      </c>
      <c r="T2479" s="42" t="str">
        <f>VLOOKUP(Tabla1[[#This Row],[AREA]],Hoja1!A:B,2,FALSE)</f>
        <v>11. Salud pública y seguridad ciudadana</v>
      </c>
      <c r="U2479" s="45" t="s">
        <v>135</v>
      </c>
      <c r="V2479" s="42" t="str">
        <f>VLOOKUP(Tabla1[[#This Row],[PROGRAMA]],Hoja1!A:B,2,FALSE)</f>
        <v>1361. Prevención y extinción de incencios</v>
      </c>
      <c r="W2479" s="45" t="s">
        <v>3340</v>
      </c>
      <c r="X2479" s="45" t="s">
        <v>3341</v>
      </c>
    </row>
    <row r="2480" spans="1:24" x14ac:dyDescent="0.25">
      <c r="A2480" s="57">
        <v>220250017462</v>
      </c>
      <c r="B2480" s="58" t="s">
        <v>349</v>
      </c>
      <c r="C2480" s="59">
        <v>45796</v>
      </c>
      <c r="D2480" s="57">
        <v>22025003358</v>
      </c>
      <c r="E2480" s="58" t="s">
        <v>1534</v>
      </c>
      <c r="F2480" s="60">
        <v>100.7</v>
      </c>
      <c r="G2480" s="58" t="s">
        <v>77</v>
      </c>
      <c r="H2480" s="58" t="s">
        <v>4043</v>
      </c>
      <c r="I2480" s="61" t="s">
        <v>2901</v>
      </c>
      <c r="J2480" s="58" t="s">
        <v>356</v>
      </c>
      <c r="K2480" s="58" t="s">
        <v>356</v>
      </c>
      <c r="L2480" s="58" t="s">
        <v>367</v>
      </c>
      <c r="M2480" s="58" t="s">
        <v>458</v>
      </c>
      <c r="N2480" s="58" t="s">
        <v>429</v>
      </c>
      <c r="O2480" s="64" t="s">
        <v>2990</v>
      </c>
      <c r="P2480" s="64" t="s">
        <v>2902</v>
      </c>
      <c r="Q2480" s="45" t="s">
        <v>922</v>
      </c>
      <c r="R2480" s="32" t="s">
        <v>254</v>
      </c>
      <c r="S2480" s="45" t="s">
        <v>92</v>
      </c>
      <c r="T2480" s="42" t="str">
        <f>VLOOKUP(Tabla1[[#This Row],[AREA]],Hoja1!A:B,2,FALSE)</f>
        <v>03. Participación ciudadana y deportes</v>
      </c>
      <c r="U2480" s="45" t="s">
        <v>215</v>
      </c>
      <c r="V2480" s="42" t="str">
        <f>VLOOKUP(Tabla1[[#This Row],[PROGRAMA]],Hoja1!A:B,2,FALSE)</f>
        <v>9241. Participación ciudadana</v>
      </c>
      <c r="W2480" s="45" t="s">
        <v>236</v>
      </c>
      <c r="X2480" s="45" t="s">
        <v>3048</v>
      </c>
    </row>
    <row r="2481" spans="1:24" x14ac:dyDescent="0.25">
      <c r="A2481" s="57">
        <v>220250017645</v>
      </c>
      <c r="B2481" s="58" t="s">
        <v>526</v>
      </c>
      <c r="C2481" s="59">
        <v>45796</v>
      </c>
      <c r="D2481" s="57">
        <v>22025001124</v>
      </c>
      <c r="E2481" s="58" t="s">
        <v>1237</v>
      </c>
      <c r="F2481" s="60">
        <v>100.13</v>
      </c>
      <c r="G2481" s="58" t="s">
        <v>45</v>
      </c>
      <c r="H2481" s="58" t="s">
        <v>4044</v>
      </c>
      <c r="I2481" s="61" t="s">
        <v>2907</v>
      </c>
      <c r="J2481" s="58" t="s">
        <v>627</v>
      </c>
      <c r="K2481" s="58" t="s">
        <v>628</v>
      </c>
      <c r="L2481" s="58" t="s">
        <v>367</v>
      </c>
      <c r="M2481" s="58" t="s">
        <v>354</v>
      </c>
      <c r="N2481" s="58" t="s">
        <v>355</v>
      </c>
      <c r="O2481" s="64" t="s">
        <v>2942</v>
      </c>
      <c r="P2481" s="64" t="s">
        <v>2902</v>
      </c>
      <c r="Q2481" s="45" t="s">
        <v>922</v>
      </c>
      <c r="R2481" s="32" t="s">
        <v>254</v>
      </c>
      <c r="S2481" s="45" t="s">
        <v>291</v>
      </c>
      <c r="T2481" s="42" t="str">
        <f>VLOOKUP(Tabla1[[#This Row],[AREA]],Hoja1!A:B,2,FALSE)</f>
        <v>11. Salud pública y seguridad ciudadana</v>
      </c>
      <c r="U2481" s="45" t="s">
        <v>141</v>
      </c>
      <c r="V2481" s="42" t="str">
        <f>VLOOKUP(Tabla1[[#This Row],[PROGRAMA]],Hoja1!A:B,2,FALSE)</f>
        <v>1621. Recogida de residuos</v>
      </c>
      <c r="W2481" s="45" t="s">
        <v>236</v>
      </c>
      <c r="X2481" s="45" t="s">
        <v>3180</v>
      </c>
    </row>
    <row r="2482" spans="1:24" x14ac:dyDescent="0.25">
      <c r="A2482" s="57">
        <v>220250010242</v>
      </c>
      <c r="B2482" s="58" t="s">
        <v>526</v>
      </c>
      <c r="C2482" s="59">
        <v>45755</v>
      </c>
      <c r="D2482" s="57">
        <v>22025001213</v>
      </c>
      <c r="E2482" s="58" t="s">
        <v>1495</v>
      </c>
      <c r="F2482" s="60">
        <v>99.85</v>
      </c>
      <c r="G2482" s="58" t="s">
        <v>564</v>
      </c>
      <c r="H2482" s="58" t="s">
        <v>4045</v>
      </c>
      <c r="I2482" s="61" t="s">
        <v>2907</v>
      </c>
      <c r="J2482" s="58" t="s">
        <v>356</v>
      </c>
      <c r="K2482" s="58" t="s">
        <v>356</v>
      </c>
      <c r="L2482" s="58" t="s">
        <v>367</v>
      </c>
      <c r="M2482" s="58" t="s">
        <v>354</v>
      </c>
      <c r="N2482" s="58" t="s">
        <v>355</v>
      </c>
      <c r="O2482" s="64" t="s">
        <v>2942</v>
      </c>
      <c r="P2482" s="64" t="s">
        <v>2902</v>
      </c>
      <c r="Q2482" s="45" t="s">
        <v>922</v>
      </c>
      <c r="R2482" s="32" t="s">
        <v>254</v>
      </c>
      <c r="S2482" s="45" t="s">
        <v>92</v>
      </c>
      <c r="T2482" s="42" t="str">
        <f>VLOOKUP(Tabla1[[#This Row],[AREA]],Hoja1!A:B,2,FALSE)</f>
        <v>03. Participación ciudadana y deportes</v>
      </c>
      <c r="U2482" s="45" t="s">
        <v>215</v>
      </c>
      <c r="V2482" s="42" t="str">
        <f>VLOOKUP(Tabla1[[#This Row],[PROGRAMA]],Hoja1!A:B,2,FALSE)</f>
        <v>9241. Participación ciudadana</v>
      </c>
      <c r="W2482" s="45" t="s">
        <v>236</v>
      </c>
      <c r="X2482" s="45" t="s">
        <v>2945</v>
      </c>
    </row>
    <row r="2483" spans="1:24" x14ac:dyDescent="0.25">
      <c r="A2483" s="57">
        <v>220250018070</v>
      </c>
      <c r="B2483" s="58" t="s">
        <v>349</v>
      </c>
      <c r="C2483" s="59">
        <v>45798</v>
      </c>
      <c r="D2483" s="57">
        <v>22025003836</v>
      </c>
      <c r="E2483" s="58" t="s">
        <v>2056</v>
      </c>
      <c r="F2483" s="60">
        <v>99.8</v>
      </c>
      <c r="G2483" s="58" t="s">
        <v>4046</v>
      </c>
      <c r="H2483" s="58" t="s">
        <v>4047</v>
      </c>
      <c r="I2483" s="61" t="s">
        <v>2901</v>
      </c>
      <c r="J2483" s="58" t="s">
        <v>356</v>
      </c>
      <c r="K2483" s="58" t="s">
        <v>4048</v>
      </c>
      <c r="L2483" s="58" t="s">
        <v>357</v>
      </c>
      <c r="M2483" s="58" t="s">
        <v>458</v>
      </c>
      <c r="N2483" s="58" t="s">
        <v>429</v>
      </c>
      <c r="O2483" s="64" t="s">
        <v>2990</v>
      </c>
      <c r="P2483" s="64" t="s">
        <v>2902</v>
      </c>
      <c r="Q2483" s="45" t="s">
        <v>922</v>
      </c>
      <c r="R2483" s="32" t="s">
        <v>254</v>
      </c>
      <c r="S2483" s="45" t="s">
        <v>98</v>
      </c>
      <c r="T2483" s="42" t="str">
        <f>VLOOKUP(Tabla1[[#This Row],[AREA]],Hoja1!A:B,2,FALSE)</f>
        <v>10. Personas mayores, familia y servicios sociales</v>
      </c>
      <c r="U2483" s="45" t="s">
        <v>155</v>
      </c>
      <c r="V2483" s="42" t="str">
        <f>VLOOKUP(Tabla1[[#This Row],[PROGRAMA]],Hoja1!A:B,2,FALSE)</f>
        <v>2312. Iniciativas sociales</v>
      </c>
      <c r="W2483" s="45" t="s">
        <v>238</v>
      </c>
      <c r="X2483" s="45" t="s">
        <v>3560</v>
      </c>
    </row>
    <row r="2484" spans="1:24" x14ac:dyDescent="0.25">
      <c r="A2484" s="57">
        <v>220250011314</v>
      </c>
      <c r="B2484" s="58" t="s">
        <v>526</v>
      </c>
      <c r="C2484" s="59">
        <v>45758</v>
      </c>
      <c r="D2484" s="57">
        <v>22025001124</v>
      </c>
      <c r="E2484" s="58" t="s">
        <v>1237</v>
      </c>
      <c r="F2484" s="60">
        <v>99.8</v>
      </c>
      <c r="G2484" s="58" t="s">
        <v>938</v>
      </c>
      <c r="H2484" s="58" t="s">
        <v>4049</v>
      </c>
      <c r="I2484" s="61" t="s">
        <v>2907</v>
      </c>
      <c r="J2484" s="58" t="s">
        <v>356</v>
      </c>
      <c r="K2484" s="58" t="s">
        <v>356</v>
      </c>
      <c r="L2484" s="58" t="s">
        <v>367</v>
      </c>
      <c r="M2484" s="58" t="s">
        <v>354</v>
      </c>
      <c r="N2484" s="58" t="s">
        <v>355</v>
      </c>
      <c r="O2484" s="64" t="s">
        <v>2942</v>
      </c>
      <c r="P2484" s="64" t="s">
        <v>2902</v>
      </c>
      <c r="Q2484" s="45" t="s">
        <v>922</v>
      </c>
      <c r="R2484" s="32" t="s">
        <v>254</v>
      </c>
      <c r="S2484" s="45" t="s">
        <v>291</v>
      </c>
      <c r="T2484" s="42" t="str">
        <f>VLOOKUP(Tabla1[[#This Row],[AREA]],Hoja1!A:B,2,FALSE)</f>
        <v>11. Salud pública y seguridad ciudadana</v>
      </c>
      <c r="U2484" s="45" t="s">
        <v>141</v>
      </c>
      <c r="V2484" s="42" t="str">
        <f>VLOOKUP(Tabla1[[#This Row],[PROGRAMA]],Hoja1!A:B,2,FALSE)</f>
        <v>1621. Recogida de residuos</v>
      </c>
      <c r="W2484" s="45" t="s">
        <v>236</v>
      </c>
      <c r="X2484" s="45" t="s">
        <v>3180</v>
      </c>
    </row>
    <row r="2485" spans="1:24" x14ac:dyDescent="0.25">
      <c r="A2485" s="57">
        <v>220250020362</v>
      </c>
      <c r="B2485" s="58" t="s">
        <v>526</v>
      </c>
      <c r="C2485" s="59">
        <v>45806</v>
      </c>
      <c r="D2485" s="57">
        <v>22025000731</v>
      </c>
      <c r="E2485" s="58" t="s">
        <v>1838</v>
      </c>
      <c r="F2485" s="60">
        <v>99.76</v>
      </c>
      <c r="G2485" s="58" t="s">
        <v>612</v>
      </c>
      <c r="H2485" s="58" t="s">
        <v>4050</v>
      </c>
      <c r="I2485" s="61" t="s">
        <v>2907</v>
      </c>
      <c r="J2485" s="58" t="s">
        <v>356</v>
      </c>
      <c r="K2485" s="58" t="s">
        <v>356</v>
      </c>
      <c r="L2485" s="58" t="s">
        <v>367</v>
      </c>
      <c r="M2485" s="58" t="s">
        <v>354</v>
      </c>
      <c r="N2485" s="58" t="s">
        <v>355</v>
      </c>
      <c r="O2485" s="64" t="s">
        <v>2942</v>
      </c>
      <c r="P2485" s="64" t="s">
        <v>2902</v>
      </c>
      <c r="Q2485" s="45" t="s">
        <v>922</v>
      </c>
      <c r="R2485" s="32" t="s">
        <v>254</v>
      </c>
      <c r="S2485" s="45" t="s">
        <v>98</v>
      </c>
      <c r="T2485" s="42" t="str">
        <f>VLOOKUP(Tabla1[[#This Row],[AREA]],Hoja1!A:B,2,FALSE)</f>
        <v>10. Personas mayores, familia y servicios sociales</v>
      </c>
      <c r="U2485" s="45" t="s">
        <v>155</v>
      </c>
      <c r="V2485" s="42" t="str">
        <f>VLOOKUP(Tabla1[[#This Row],[PROGRAMA]],Hoja1!A:B,2,FALSE)</f>
        <v>2312. Iniciativas sociales</v>
      </c>
      <c r="W2485" s="45" t="s">
        <v>236</v>
      </c>
      <c r="X2485" s="45" t="s">
        <v>3048</v>
      </c>
    </row>
    <row r="2486" spans="1:24" x14ac:dyDescent="0.25">
      <c r="A2486" s="57">
        <v>220250017639</v>
      </c>
      <c r="B2486" s="58" t="s">
        <v>526</v>
      </c>
      <c r="C2486" s="59">
        <v>45796</v>
      </c>
      <c r="D2486" s="57">
        <v>22025001128</v>
      </c>
      <c r="E2486" s="58" t="s">
        <v>1498</v>
      </c>
      <c r="F2486" s="60">
        <v>98.95</v>
      </c>
      <c r="G2486" s="58" t="s">
        <v>564</v>
      </c>
      <c r="H2486" s="58" t="s">
        <v>4051</v>
      </c>
      <c r="I2486" s="61" t="s">
        <v>2907</v>
      </c>
      <c r="J2486" s="58" t="s">
        <v>356</v>
      </c>
      <c r="K2486" s="58" t="s">
        <v>356</v>
      </c>
      <c r="L2486" s="58" t="s">
        <v>367</v>
      </c>
      <c r="M2486" s="58" t="s">
        <v>354</v>
      </c>
      <c r="N2486" s="58" t="s">
        <v>355</v>
      </c>
      <c r="O2486" s="64" t="s">
        <v>2942</v>
      </c>
      <c r="P2486" s="64" t="s">
        <v>2902</v>
      </c>
      <c r="Q2486" s="45" t="s">
        <v>922</v>
      </c>
      <c r="R2486" s="32" t="s">
        <v>254</v>
      </c>
      <c r="S2486" s="45" t="s">
        <v>291</v>
      </c>
      <c r="T2486" s="42" t="str">
        <f>VLOOKUP(Tabla1[[#This Row],[AREA]],Hoja1!A:B,2,FALSE)</f>
        <v>11. Salud pública y seguridad ciudadana</v>
      </c>
      <c r="U2486" s="45" t="s">
        <v>141</v>
      </c>
      <c r="V2486" s="42" t="str">
        <f>VLOOKUP(Tabla1[[#This Row],[PROGRAMA]],Hoja1!A:B,2,FALSE)</f>
        <v>1621. Recogida de residuos</v>
      </c>
      <c r="W2486" s="45" t="s">
        <v>238</v>
      </c>
      <c r="X2486" s="45" t="s">
        <v>3118</v>
      </c>
    </row>
    <row r="2487" spans="1:24" x14ac:dyDescent="0.25">
      <c r="A2487" s="57">
        <v>220250013918</v>
      </c>
      <c r="B2487" s="58" t="s">
        <v>526</v>
      </c>
      <c r="C2487" s="59">
        <v>45772</v>
      </c>
      <c r="D2487" s="57">
        <v>22025001079</v>
      </c>
      <c r="E2487" s="58" t="s">
        <v>1303</v>
      </c>
      <c r="F2487" s="60">
        <v>98.59</v>
      </c>
      <c r="G2487" s="58" t="s">
        <v>74</v>
      </c>
      <c r="H2487" s="58" t="s">
        <v>4052</v>
      </c>
      <c r="I2487" s="61" t="s">
        <v>2907</v>
      </c>
      <c r="J2487" s="58" t="s">
        <v>356</v>
      </c>
      <c r="K2487" s="58" t="s">
        <v>356</v>
      </c>
      <c r="L2487" s="58" t="s">
        <v>367</v>
      </c>
      <c r="M2487" s="58" t="s">
        <v>354</v>
      </c>
      <c r="N2487" s="58" t="s">
        <v>355</v>
      </c>
      <c r="O2487" s="64" t="s">
        <v>2942</v>
      </c>
      <c r="P2487" s="64" t="s">
        <v>2902</v>
      </c>
      <c r="Q2487" s="45" t="s">
        <v>922</v>
      </c>
      <c r="R2487" s="32" t="s">
        <v>254</v>
      </c>
      <c r="S2487" s="45" t="s">
        <v>94</v>
      </c>
      <c r="T2487" s="42" t="str">
        <f>VLOOKUP(Tabla1[[#This Row],[AREA]],Hoja1!A:B,2,FALSE)</f>
        <v>06. Educación y cultura</v>
      </c>
      <c r="U2487" s="45" t="s">
        <v>170</v>
      </c>
      <c r="V2487" s="42" t="str">
        <f>VLOOKUP(Tabla1[[#This Row],[PROGRAMA]],Hoja1!A:B,2,FALSE)</f>
        <v>3232. Conservación y mantenimiento centros educación infantil y primaria</v>
      </c>
      <c r="W2487" s="45" t="s">
        <v>236</v>
      </c>
      <c r="X2487" s="45" t="s">
        <v>3048</v>
      </c>
    </row>
    <row r="2488" spans="1:24" x14ac:dyDescent="0.25">
      <c r="A2488" s="57">
        <v>220250020678</v>
      </c>
      <c r="B2488" s="58" t="s">
        <v>526</v>
      </c>
      <c r="C2488" s="59">
        <v>45806</v>
      </c>
      <c r="D2488" s="57">
        <v>22025000769</v>
      </c>
      <c r="E2488" s="58" t="s">
        <v>1623</v>
      </c>
      <c r="F2488" s="60">
        <v>97.88</v>
      </c>
      <c r="G2488" s="58" t="s">
        <v>601</v>
      </c>
      <c r="H2488" s="58" t="s">
        <v>4053</v>
      </c>
      <c r="I2488" s="61" t="s">
        <v>2907</v>
      </c>
      <c r="J2488" s="58" t="s">
        <v>356</v>
      </c>
      <c r="K2488" s="58" t="s">
        <v>356</v>
      </c>
      <c r="L2488" s="58" t="s">
        <v>367</v>
      </c>
      <c r="M2488" s="58" t="s">
        <v>354</v>
      </c>
      <c r="N2488" s="58" t="s">
        <v>355</v>
      </c>
      <c r="O2488" s="64" t="s">
        <v>2942</v>
      </c>
      <c r="P2488" s="64" t="s">
        <v>2902</v>
      </c>
      <c r="Q2488" s="45" t="s">
        <v>922</v>
      </c>
      <c r="R2488" s="32" t="s">
        <v>254</v>
      </c>
      <c r="S2488" s="45" t="s">
        <v>291</v>
      </c>
      <c r="T2488" s="42" t="str">
        <f>VLOOKUP(Tabla1[[#This Row],[AREA]],Hoja1!A:B,2,FALSE)</f>
        <v>11. Salud pública y seguridad ciudadana</v>
      </c>
      <c r="U2488" s="45" t="s">
        <v>135</v>
      </c>
      <c r="V2488" s="42" t="str">
        <f>VLOOKUP(Tabla1[[#This Row],[PROGRAMA]],Hoja1!A:B,2,FALSE)</f>
        <v>1361. Prevención y extinción de incencios</v>
      </c>
      <c r="W2488" s="45" t="s">
        <v>238</v>
      </c>
      <c r="X2488" s="45" t="s">
        <v>3118</v>
      </c>
    </row>
    <row r="2489" spans="1:24" x14ac:dyDescent="0.25">
      <c r="A2489" s="57">
        <v>220250017682</v>
      </c>
      <c r="B2489" s="58" t="s">
        <v>526</v>
      </c>
      <c r="C2489" s="59">
        <v>45796</v>
      </c>
      <c r="D2489" s="57">
        <v>22025001124</v>
      </c>
      <c r="E2489" s="58" t="s">
        <v>1237</v>
      </c>
      <c r="F2489" s="60">
        <v>96.9</v>
      </c>
      <c r="G2489" s="58" t="s">
        <v>45</v>
      </c>
      <c r="H2489" s="58" t="s">
        <v>4054</v>
      </c>
      <c r="I2489" s="61" t="s">
        <v>2907</v>
      </c>
      <c r="J2489" s="58" t="s">
        <v>627</v>
      </c>
      <c r="K2489" s="58" t="s">
        <v>628</v>
      </c>
      <c r="L2489" s="58" t="s">
        <v>367</v>
      </c>
      <c r="M2489" s="58" t="s">
        <v>354</v>
      </c>
      <c r="N2489" s="58" t="s">
        <v>355</v>
      </c>
      <c r="O2489" s="64" t="s">
        <v>2942</v>
      </c>
      <c r="P2489" s="64" t="s">
        <v>2902</v>
      </c>
      <c r="Q2489" s="45" t="s">
        <v>922</v>
      </c>
      <c r="R2489" s="32" t="s">
        <v>254</v>
      </c>
      <c r="S2489" s="45" t="s">
        <v>291</v>
      </c>
      <c r="T2489" s="42" t="str">
        <f>VLOOKUP(Tabla1[[#This Row],[AREA]],Hoja1!A:B,2,FALSE)</f>
        <v>11. Salud pública y seguridad ciudadana</v>
      </c>
      <c r="U2489" s="45" t="s">
        <v>141</v>
      </c>
      <c r="V2489" s="42" t="str">
        <f>VLOOKUP(Tabla1[[#This Row],[PROGRAMA]],Hoja1!A:B,2,FALSE)</f>
        <v>1621. Recogida de residuos</v>
      </c>
      <c r="W2489" s="45" t="s">
        <v>236</v>
      </c>
      <c r="X2489" s="45" t="s">
        <v>3180</v>
      </c>
    </row>
    <row r="2490" spans="1:24" x14ac:dyDescent="0.25">
      <c r="A2490" s="57">
        <v>220250015836</v>
      </c>
      <c r="B2490" s="58" t="s">
        <v>349</v>
      </c>
      <c r="C2490" s="59">
        <v>45785</v>
      </c>
      <c r="D2490" s="57">
        <v>22025002423</v>
      </c>
      <c r="E2490" s="58" t="s">
        <v>1902</v>
      </c>
      <c r="F2490" s="60">
        <v>96.55</v>
      </c>
      <c r="G2490" s="58" t="s">
        <v>4055</v>
      </c>
      <c r="H2490" s="58" t="s">
        <v>4056</v>
      </c>
      <c r="I2490" s="61" t="s">
        <v>2901</v>
      </c>
      <c r="J2490" s="58" t="s">
        <v>356</v>
      </c>
      <c r="K2490" s="58" t="s">
        <v>356</v>
      </c>
      <c r="L2490" s="58" t="s">
        <v>357</v>
      </c>
      <c r="M2490" s="58" t="s">
        <v>458</v>
      </c>
      <c r="N2490" s="58" t="s">
        <v>429</v>
      </c>
      <c r="O2490" s="64" t="s">
        <v>2990</v>
      </c>
      <c r="P2490" s="64" t="s">
        <v>2902</v>
      </c>
      <c r="Q2490" s="45" t="s">
        <v>922</v>
      </c>
      <c r="R2490" s="32" t="s">
        <v>254</v>
      </c>
      <c r="S2490" s="45" t="s">
        <v>98</v>
      </c>
      <c r="T2490" s="42" t="str">
        <f>VLOOKUP(Tabla1[[#This Row],[AREA]],Hoja1!A:B,2,FALSE)</f>
        <v>10. Personas mayores, familia y servicios sociales</v>
      </c>
      <c r="U2490" s="45" t="s">
        <v>155</v>
      </c>
      <c r="V2490" s="42" t="str">
        <f>VLOOKUP(Tabla1[[#This Row],[PROGRAMA]],Hoja1!A:B,2,FALSE)</f>
        <v>2312. Iniciativas sociales</v>
      </c>
      <c r="W2490" s="45" t="s">
        <v>238</v>
      </c>
      <c r="X2490" s="45" t="s">
        <v>3161</v>
      </c>
    </row>
    <row r="2491" spans="1:24" x14ac:dyDescent="0.25">
      <c r="A2491" s="57">
        <v>220250020668</v>
      </c>
      <c r="B2491" s="58" t="s">
        <v>526</v>
      </c>
      <c r="C2491" s="59">
        <v>45806</v>
      </c>
      <c r="D2491" s="57">
        <v>22025001070</v>
      </c>
      <c r="E2491" s="58" t="s">
        <v>1614</v>
      </c>
      <c r="F2491" s="60">
        <v>95.74</v>
      </c>
      <c r="G2491" s="58" t="s">
        <v>50</v>
      </c>
      <c r="H2491" s="58" t="s">
        <v>4057</v>
      </c>
      <c r="I2491" s="61" t="s">
        <v>2907</v>
      </c>
      <c r="J2491" s="58" t="s">
        <v>356</v>
      </c>
      <c r="K2491" s="58" t="s">
        <v>356</v>
      </c>
      <c r="L2491" s="58" t="s">
        <v>367</v>
      </c>
      <c r="M2491" s="58" t="s">
        <v>354</v>
      </c>
      <c r="N2491" s="58" t="s">
        <v>355</v>
      </c>
      <c r="O2491" s="64" t="s">
        <v>2942</v>
      </c>
      <c r="P2491" s="64" t="s">
        <v>2902</v>
      </c>
      <c r="Q2491" s="45" t="s">
        <v>922</v>
      </c>
      <c r="R2491" s="32" t="s">
        <v>254</v>
      </c>
      <c r="S2491" s="45" t="s">
        <v>291</v>
      </c>
      <c r="T2491" s="42" t="str">
        <f>VLOOKUP(Tabla1[[#This Row],[AREA]],Hoja1!A:B,2,FALSE)</f>
        <v>11. Salud pública y seguridad ciudadana</v>
      </c>
      <c r="U2491" s="45" t="s">
        <v>164</v>
      </c>
      <c r="V2491" s="42" t="str">
        <f>VLOOKUP(Tabla1[[#This Row],[PROGRAMA]],Hoja1!A:B,2,FALSE)</f>
        <v>3111. Protección de la salubridad pública</v>
      </c>
      <c r="W2491" s="45" t="s">
        <v>238</v>
      </c>
      <c r="X2491" s="45" t="s">
        <v>3118</v>
      </c>
    </row>
    <row r="2492" spans="1:24" x14ac:dyDescent="0.25">
      <c r="A2492" s="57">
        <v>220250020450</v>
      </c>
      <c r="B2492" s="58" t="s">
        <v>526</v>
      </c>
      <c r="C2492" s="59">
        <v>45806</v>
      </c>
      <c r="D2492" s="57">
        <v>22025001270</v>
      </c>
      <c r="E2492" s="58" t="s">
        <v>2310</v>
      </c>
      <c r="F2492" s="60">
        <v>93.78</v>
      </c>
      <c r="G2492" s="58" t="s">
        <v>573</v>
      </c>
      <c r="H2492" s="58" t="s">
        <v>4058</v>
      </c>
      <c r="I2492" s="61" t="s">
        <v>2907</v>
      </c>
      <c r="J2492" s="58" t="s">
        <v>356</v>
      </c>
      <c r="K2492" s="58" t="s">
        <v>356</v>
      </c>
      <c r="L2492" s="58" t="s">
        <v>367</v>
      </c>
      <c r="M2492" s="58" t="s">
        <v>354</v>
      </c>
      <c r="N2492" s="58" t="s">
        <v>355</v>
      </c>
      <c r="O2492" s="64" t="s">
        <v>2942</v>
      </c>
      <c r="P2492" s="64" t="s">
        <v>2902</v>
      </c>
      <c r="Q2492" s="45" t="s">
        <v>922</v>
      </c>
      <c r="R2492" s="32" t="s">
        <v>254</v>
      </c>
      <c r="S2492" s="45" t="s">
        <v>95</v>
      </c>
      <c r="T2492" s="42" t="str">
        <f>VLOOKUP(Tabla1[[#This Row],[AREA]],Hoja1!A:B,2,FALSE)</f>
        <v>07. Medio ambiente</v>
      </c>
      <c r="U2492" s="45" t="s">
        <v>149</v>
      </c>
      <c r="V2492" s="42" t="str">
        <f>VLOOKUP(Tabla1[[#This Row],[PROGRAMA]],Hoja1!A:B,2,FALSE)</f>
        <v>1711. Parques y jardines</v>
      </c>
      <c r="W2492" s="45" t="s">
        <v>238</v>
      </c>
      <c r="X2492" s="45" t="s">
        <v>3118</v>
      </c>
    </row>
    <row r="2493" spans="1:24" x14ac:dyDescent="0.25">
      <c r="A2493" s="57">
        <v>220250015317</v>
      </c>
      <c r="B2493" s="58" t="s">
        <v>526</v>
      </c>
      <c r="C2493" s="59">
        <v>45783</v>
      </c>
      <c r="D2493" s="57">
        <v>22025000730</v>
      </c>
      <c r="E2493" s="58" t="s">
        <v>1838</v>
      </c>
      <c r="F2493" s="60">
        <v>92.84</v>
      </c>
      <c r="G2493" s="58" t="s">
        <v>74</v>
      </c>
      <c r="H2493" s="58" t="s">
        <v>4059</v>
      </c>
      <c r="I2493" s="61" t="s">
        <v>2907</v>
      </c>
      <c r="J2493" s="58" t="s">
        <v>356</v>
      </c>
      <c r="K2493" s="58" t="s">
        <v>356</v>
      </c>
      <c r="L2493" s="58" t="s">
        <v>367</v>
      </c>
      <c r="M2493" s="58" t="s">
        <v>354</v>
      </c>
      <c r="N2493" s="58" t="s">
        <v>355</v>
      </c>
      <c r="O2493" s="64" t="s">
        <v>2942</v>
      </c>
      <c r="P2493" s="64" t="s">
        <v>2902</v>
      </c>
      <c r="Q2493" s="45" t="s">
        <v>922</v>
      </c>
      <c r="R2493" s="32" t="s">
        <v>254</v>
      </c>
      <c r="S2493" s="45" t="s">
        <v>98</v>
      </c>
      <c r="T2493" s="42" t="str">
        <f>VLOOKUP(Tabla1[[#This Row],[AREA]],Hoja1!A:B,2,FALSE)</f>
        <v>10. Personas mayores, familia y servicios sociales</v>
      </c>
      <c r="U2493" s="45" t="s">
        <v>155</v>
      </c>
      <c r="V2493" s="42" t="str">
        <f>VLOOKUP(Tabla1[[#This Row],[PROGRAMA]],Hoja1!A:B,2,FALSE)</f>
        <v>2312. Iniciativas sociales</v>
      </c>
      <c r="W2493" s="45" t="s">
        <v>236</v>
      </c>
      <c r="X2493" s="45" t="s">
        <v>3048</v>
      </c>
    </row>
    <row r="2494" spans="1:24" x14ac:dyDescent="0.25">
      <c r="A2494" s="57">
        <v>220250020699</v>
      </c>
      <c r="B2494" s="58" t="s">
        <v>526</v>
      </c>
      <c r="C2494" s="59">
        <v>45806</v>
      </c>
      <c r="D2494" s="57">
        <v>22025001043</v>
      </c>
      <c r="E2494" s="58" t="s">
        <v>1462</v>
      </c>
      <c r="F2494" s="60">
        <v>91.25</v>
      </c>
      <c r="G2494" s="58" t="s">
        <v>1119</v>
      </c>
      <c r="H2494" s="58" t="s">
        <v>4060</v>
      </c>
      <c r="I2494" s="61" t="s">
        <v>2907</v>
      </c>
      <c r="J2494" s="58" t="s">
        <v>356</v>
      </c>
      <c r="K2494" s="58" t="s">
        <v>356</v>
      </c>
      <c r="L2494" s="58" t="s">
        <v>367</v>
      </c>
      <c r="M2494" s="58" t="s">
        <v>354</v>
      </c>
      <c r="N2494" s="58" t="s">
        <v>355</v>
      </c>
      <c r="O2494" s="64" t="s">
        <v>2942</v>
      </c>
      <c r="P2494" s="64" t="s">
        <v>2902</v>
      </c>
      <c r="Q2494" s="45" t="s">
        <v>922</v>
      </c>
      <c r="R2494" s="32" t="s">
        <v>254</v>
      </c>
      <c r="S2494" s="45" t="s">
        <v>98</v>
      </c>
      <c r="T2494" s="42" t="str">
        <f>VLOOKUP(Tabla1[[#This Row],[AREA]],Hoja1!A:B,2,FALSE)</f>
        <v>10. Personas mayores, familia y servicios sociales</v>
      </c>
      <c r="U2494" s="45" t="s">
        <v>153</v>
      </c>
      <c r="V2494" s="42" t="str">
        <f>VLOOKUP(Tabla1[[#This Row],[PROGRAMA]],Hoja1!A:B,2,FALSE)</f>
        <v>2311. Intervención social</v>
      </c>
      <c r="W2494" s="45" t="s">
        <v>236</v>
      </c>
      <c r="X2494" s="45" t="s">
        <v>3048</v>
      </c>
    </row>
    <row r="2495" spans="1:24" x14ac:dyDescent="0.25">
      <c r="A2495" s="57">
        <v>220250015167</v>
      </c>
      <c r="B2495" s="58" t="s">
        <v>349</v>
      </c>
      <c r="C2495" s="59">
        <v>45782</v>
      </c>
      <c r="D2495" s="57">
        <v>22025003570</v>
      </c>
      <c r="E2495" s="58" t="s">
        <v>1733</v>
      </c>
      <c r="F2495" s="60">
        <v>90.75</v>
      </c>
      <c r="G2495" s="58" t="s">
        <v>33</v>
      </c>
      <c r="H2495" s="58" t="s">
        <v>4061</v>
      </c>
      <c r="I2495" s="61" t="s">
        <v>2901</v>
      </c>
      <c r="J2495" s="58" t="s">
        <v>356</v>
      </c>
      <c r="K2495" s="58" t="s">
        <v>356</v>
      </c>
      <c r="L2495" s="58" t="s">
        <v>367</v>
      </c>
      <c r="M2495" s="58" t="s">
        <v>458</v>
      </c>
      <c r="N2495" s="58" t="s">
        <v>429</v>
      </c>
      <c r="O2495" s="64" t="s">
        <v>2990</v>
      </c>
      <c r="P2495" s="64" t="s">
        <v>2902</v>
      </c>
      <c r="Q2495" s="45" t="s">
        <v>922</v>
      </c>
      <c r="R2495" s="32" t="s">
        <v>254</v>
      </c>
      <c r="S2495" s="45" t="s">
        <v>291</v>
      </c>
      <c r="T2495" s="42" t="str">
        <f>VLOOKUP(Tabla1[[#This Row],[AREA]],Hoja1!A:B,2,FALSE)</f>
        <v>11. Salud pública y seguridad ciudadana</v>
      </c>
      <c r="U2495" s="45" t="s">
        <v>129</v>
      </c>
      <c r="V2495" s="42" t="str">
        <f>VLOOKUP(Tabla1[[#This Row],[PROGRAMA]],Hoja1!A:B,2,FALSE)</f>
        <v>1321. Policía municipal</v>
      </c>
      <c r="W2495" s="45" t="s">
        <v>238</v>
      </c>
      <c r="X2495" s="45" t="s">
        <v>3161</v>
      </c>
    </row>
    <row r="2496" spans="1:24" x14ac:dyDescent="0.25">
      <c r="A2496" s="57">
        <v>220250020272</v>
      </c>
      <c r="B2496" s="58" t="s">
        <v>349</v>
      </c>
      <c r="C2496" s="59">
        <v>45805</v>
      </c>
      <c r="D2496" s="57">
        <v>22025004165</v>
      </c>
      <c r="E2496" s="58" t="s">
        <v>4062</v>
      </c>
      <c r="F2496" s="60">
        <v>90</v>
      </c>
      <c r="G2496" s="58" t="s">
        <v>82</v>
      </c>
      <c r="H2496" s="58" t="s">
        <v>4063</v>
      </c>
      <c r="I2496" s="61" t="s">
        <v>2901</v>
      </c>
      <c r="J2496" s="58" t="s">
        <v>356</v>
      </c>
      <c r="K2496" s="58" t="s">
        <v>356</v>
      </c>
      <c r="L2496" s="58" t="s">
        <v>367</v>
      </c>
      <c r="M2496" s="58" t="s">
        <v>458</v>
      </c>
      <c r="N2496" s="58" t="s">
        <v>429</v>
      </c>
      <c r="O2496" s="64" t="s">
        <v>2990</v>
      </c>
      <c r="P2496" s="64" t="s">
        <v>2902</v>
      </c>
      <c r="Q2496" s="45" t="s">
        <v>922</v>
      </c>
      <c r="R2496" s="32" t="s">
        <v>254</v>
      </c>
      <c r="S2496" s="45" t="s">
        <v>94</v>
      </c>
      <c r="T2496" s="42" t="str">
        <f>VLOOKUP(Tabla1[[#This Row],[AREA]],Hoja1!A:B,2,FALSE)</f>
        <v>06. Educación y cultura</v>
      </c>
      <c r="U2496" s="45" t="s">
        <v>172</v>
      </c>
      <c r="V2496" s="42" t="str">
        <f>VLOOKUP(Tabla1[[#This Row],[PROGRAMA]],Hoja1!A:B,2,FALSE)</f>
        <v>3261. Servicios complementarios de educación</v>
      </c>
      <c r="W2496" s="45" t="s">
        <v>238</v>
      </c>
      <c r="X2496" s="45" t="s">
        <v>3335</v>
      </c>
    </row>
    <row r="2497" spans="1:24" x14ac:dyDescent="0.25">
      <c r="A2497" s="57">
        <v>220250011352</v>
      </c>
      <c r="B2497" s="58" t="s">
        <v>526</v>
      </c>
      <c r="C2497" s="59">
        <v>45758</v>
      </c>
      <c r="D2497" s="57">
        <v>22025001124</v>
      </c>
      <c r="E2497" s="58" t="s">
        <v>1237</v>
      </c>
      <c r="F2497" s="60">
        <v>89.85</v>
      </c>
      <c r="G2497" s="58" t="s">
        <v>586</v>
      </c>
      <c r="H2497" s="58" t="s">
        <v>4064</v>
      </c>
      <c r="I2497" s="61" t="s">
        <v>2907</v>
      </c>
      <c r="J2497" s="58" t="s">
        <v>587</v>
      </c>
      <c r="K2497" s="58" t="s">
        <v>356</v>
      </c>
      <c r="L2497" s="58" t="s">
        <v>367</v>
      </c>
      <c r="M2497" s="58" t="s">
        <v>354</v>
      </c>
      <c r="N2497" s="58" t="s">
        <v>355</v>
      </c>
      <c r="O2497" s="64" t="s">
        <v>2942</v>
      </c>
      <c r="P2497" s="64" t="s">
        <v>2902</v>
      </c>
      <c r="Q2497" s="45" t="s">
        <v>922</v>
      </c>
      <c r="R2497" s="32" t="s">
        <v>254</v>
      </c>
      <c r="S2497" s="45" t="s">
        <v>291</v>
      </c>
      <c r="T2497" s="42" t="str">
        <f>VLOOKUP(Tabla1[[#This Row],[AREA]],Hoja1!A:B,2,FALSE)</f>
        <v>11. Salud pública y seguridad ciudadana</v>
      </c>
      <c r="U2497" s="45" t="s">
        <v>141</v>
      </c>
      <c r="V2497" s="42" t="str">
        <f>VLOOKUP(Tabla1[[#This Row],[PROGRAMA]],Hoja1!A:B,2,FALSE)</f>
        <v>1621. Recogida de residuos</v>
      </c>
      <c r="W2497" s="45" t="s">
        <v>236</v>
      </c>
      <c r="X2497" s="45" t="s">
        <v>3180</v>
      </c>
    </row>
    <row r="2498" spans="1:24" x14ac:dyDescent="0.25">
      <c r="A2498" s="57">
        <v>220250017678</v>
      </c>
      <c r="B2498" s="58" t="s">
        <v>526</v>
      </c>
      <c r="C2498" s="59">
        <v>45796</v>
      </c>
      <c r="D2498" s="57">
        <v>22025001128</v>
      </c>
      <c r="E2498" s="58" t="s">
        <v>1498</v>
      </c>
      <c r="F2498" s="60">
        <v>89.58</v>
      </c>
      <c r="G2498" s="58" t="s">
        <v>73</v>
      </c>
      <c r="H2498" s="58" t="s">
        <v>4065</v>
      </c>
      <c r="I2498" s="61" t="s">
        <v>2907</v>
      </c>
      <c r="J2498" s="58" t="s">
        <v>356</v>
      </c>
      <c r="K2498" s="58" t="s">
        <v>356</v>
      </c>
      <c r="L2498" s="58" t="s">
        <v>367</v>
      </c>
      <c r="M2498" s="58" t="s">
        <v>354</v>
      </c>
      <c r="N2498" s="58" t="s">
        <v>355</v>
      </c>
      <c r="O2498" s="64" t="s">
        <v>2942</v>
      </c>
      <c r="P2498" s="64" t="s">
        <v>2902</v>
      </c>
      <c r="Q2498" s="45" t="s">
        <v>922</v>
      </c>
      <c r="R2498" s="32" t="s">
        <v>254</v>
      </c>
      <c r="S2498" s="45" t="s">
        <v>291</v>
      </c>
      <c r="T2498" s="42" t="str">
        <f>VLOOKUP(Tabla1[[#This Row],[AREA]],Hoja1!A:B,2,FALSE)</f>
        <v>11. Salud pública y seguridad ciudadana</v>
      </c>
      <c r="U2498" s="45" t="s">
        <v>141</v>
      </c>
      <c r="V2498" s="42" t="str">
        <f>VLOOKUP(Tabla1[[#This Row],[PROGRAMA]],Hoja1!A:B,2,FALSE)</f>
        <v>1621. Recogida de residuos</v>
      </c>
      <c r="W2498" s="45" t="s">
        <v>238</v>
      </c>
      <c r="X2498" s="45" t="s">
        <v>3118</v>
      </c>
    </row>
    <row r="2499" spans="1:24" x14ac:dyDescent="0.25">
      <c r="A2499" s="57">
        <v>220250020614</v>
      </c>
      <c r="B2499" s="58" t="s">
        <v>526</v>
      </c>
      <c r="C2499" s="59">
        <v>45806</v>
      </c>
      <c r="D2499" s="57">
        <v>22025000766</v>
      </c>
      <c r="E2499" s="58" t="s">
        <v>2580</v>
      </c>
      <c r="F2499" s="60">
        <v>88.45</v>
      </c>
      <c r="G2499" s="58" t="s">
        <v>589</v>
      </c>
      <c r="H2499" s="58" t="s">
        <v>4066</v>
      </c>
      <c r="I2499" s="61" t="s">
        <v>2907</v>
      </c>
      <c r="J2499" s="58" t="s">
        <v>356</v>
      </c>
      <c r="K2499" s="58" t="s">
        <v>356</v>
      </c>
      <c r="L2499" s="58" t="s">
        <v>357</v>
      </c>
      <c r="M2499" s="58" t="s">
        <v>354</v>
      </c>
      <c r="N2499" s="58" t="s">
        <v>355</v>
      </c>
      <c r="O2499" s="64" t="s">
        <v>2942</v>
      </c>
      <c r="P2499" s="64" t="s">
        <v>2902</v>
      </c>
      <c r="Q2499" s="45" t="s">
        <v>922</v>
      </c>
      <c r="R2499" s="32" t="s">
        <v>254</v>
      </c>
      <c r="S2499" s="45" t="s">
        <v>291</v>
      </c>
      <c r="T2499" s="42" t="str">
        <f>VLOOKUP(Tabla1[[#This Row],[AREA]],Hoja1!A:B,2,FALSE)</f>
        <v>11. Salud pública y seguridad ciudadana</v>
      </c>
      <c r="U2499" s="45" t="s">
        <v>135</v>
      </c>
      <c r="V2499" s="42" t="str">
        <f>VLOOKUP(Tabla1[[#This Row],[PROGRAMA]],Hoja1!A:B,2,FALSE)</f>
        <v>1361. Prevención y extinción de incencios</v>
      </c>
      <c r="W2499" s="45" t="s">
        <v>236</v>
      </c>
      <c r="X2499" s="45" t="s">
        <v>3180</v>
      </c>
    </row>
    <row r="2500" spans="1:24" x14ac:dyDescent="0.25">
      <c r="A2500" s="57">
        <v>220250011452</v>
      </c>
      <c r="B2500" s="58" t="s">
        <v>526</v>
      </c>
      <c r="C2500" s="59">
        <v>45758</v>
      </c>
      <c r="D2500" s="57">
        <v>22025001213</v>
      </c>
      <c r="E2500" s="58" t="s">
        <v>1495</v>
      </c>
      <c r="F2500" s="60">
        <v>87.12</v>
      </c>
      <c r="G2500" s="58" t="s">
        <v>3401</v>
      </c>
      <c r="H2500" s="58" t="s">
        <v>4067</v>
      </c>
      <c r="I2500" s="61" t="s">
        <v>2907</v>
      </c>
      <c r="J2500" s="58" t="s">
        <v>356</v>
      </c>
      <c r="K2500" s="58" t="s">
        <v>356</v>
      </c>
      <c r="L2500" s="58" t="s">
        <v>367</v>
      </c>
      <c r="M2500" s="58" t="s">
        <v>354</v>
      </c>
      <c r="N2500" s="58" t="s">
        <v>355</v>
      </c>
      <c r="O2500" s="64" t="s">
        <v>2942</v>
      </c>
      <c r="P2500" s="64" t="s">
        <v>2902</v>
      </c>
      <c r="Q2500" s="45" t="s">
        <v>922</v>
      </c>
      <c r="R2500" s="32" t="s">
        <v>254</v>
      </c>
      <c r="S2500" s="45" t="s">
        <v>92</v>
      </c>
      <c r="T2500" s="42" t="str">
        <f>VLOOKUP(Tabla1[[#This Row],[AREA]],Hoja1!A:B,2,FALSE)</f>
        <v>03. Participación ciudadana y deportes</v>
      </c>
      <c r="U2500" s="45" t="s">
        <v>215</v>
      </c>
      <c r="V2500" s="42" t="str">
        <f>VLOOKUP(Tabla1[[#This Row],[PROGRAMA]],Hoja1!A:B,2,FALSE)</f>
        <v>9241. Participación ciudadana</v>
      </c>
      <c r="W2500" s="45" t="s">
        <v>236</v>
      </c>
      <c r="X2500" s="45" t="s">
        <v>2945</v>
      </c>
    </row>
    <row r="2501" spans="1:24" x14ac:dyDescent="0.25">
      <c r="A2501" s="57">
        <v>220250020426</v>
      </c>
      <c r="B2501" s="58" t="s">
        <v>526</v>
      </c>
      <c r="C2501" s="59">
        <v>45806</v>
      </c>
      <c r="D2501" s="57">
        <v>22025000730</v>
      </c>
      <c r="E2501" s="58" t="s">
        <v>1838</v>
      </c>
      <c r="F2501" s="60">
        <v>86.9</v>
      </c>
      <c r="G2501" s="58" t="s">
        <v>564</v>
      </c>
      <c r="H2501" s="58" t="s">
        <v>4068</v>
      </c>
      <c r="I2501" s="61" t="s">
        <v>2907</v>
      </c>
      <c r="J2501" s="58" t="s">
        <v>356</v>
      </c>
      <c r="K2501" s="58" t="s">
        <v>356</v>
      </c>
      <c r="L2501" s="58" t="s">
        <v>367</v>
      </c>
      <c r="M2501" s="58" t="s">
        <v>354</v>
      </c>
      <c r="N2501" s="58" t="s">
        <v>355</v>
      </c>
      <c r="O2501" s="64" t="s">
        <v>2942</v>
      </c>
      <c r="P2501" s="64" t="s">
        <v>2902</v>
      </c>
      <c r="Q2501" s="45" t="s">
        <v>922</v>
      </c>
      <c r="R2501" s="32" t="s">
        <v>254</v>
      </c>
      <c r="S2501" s="45" t="s">
        <v>98</v>
      </c>
      <c r="T2501" s="42" t="str">
        <f>VLOOKUP(Tabla1[[#This Row],[AREA]],Hoja1!A:B,2,FALSE)</f>
        <v>10. Personas mayores, familia y servicios sociales</v>
      </c>
      <c r="U2501" s="45" t="s">
        <v>155</v>
      </c>
      <c r="V2501" s="42" t="str">
        <f>VLOOKUP(Tabla1[[#This Row],[PROGRAMA]],Hoja1!A:B,2,FALSE)</f>
        <v>2312. Iniciativas sociales</v>
      </c>
      <c r="W2501" s="45" t="s">
        <v>236</v>
      </c>
      <c r="X2501" s="45" t="s">
        <v>3048</v>
      </c>
    </row>
    <row r="2502" spans="1:24" x14ac:dyDescent="0.25">
      <c r="A2502" s="57">
        <v>220250013816</v>
      </c>
      <c r="B2502" s="58" t="s">
        <v>526</v>
      </c>
      <c r="C2502" s="59">
        <v>45772</v>
      </c>
      <c r="D2502" s="57">
        <v>22025002821</v>
      </c>
      <c r="E2502" s="58" t="s">
        <v>1358</v>
      </c>
      <c r="F2502" s="60">
        <v>86.19</v>
      </c>
      <c r="G2502" s="58" t="s">
        <v>566</v>
      </c>
      <c r="H2502" s="58" t="s">
        <v>4069</v>
      </c>
      <c r="I2502" s="61" t="s">
        <v>2907</v>
      </c>
      <c r="J2502" s="58" t="s">
        <v>356</v>
      </c>
      <c r="K2502" s="58" t="s">
        <v>356</v>
      </c>
      <c r="L2502" s="58" t="s">
        <v>357</v>
      </c>
      <c r="M2502" s="58" t="s">
        <v>354</v>
      </c>
      <c r="N2502" s="58" t="s">
        <v>355</v>
      </c>
      <c r="O2502" s="64" t="s">
        <v>2942</v>
      </c>
      <c r="P2502" s="64" t="s">
        <v>2902</v>
      </c>
      <c r="Q2502" s="45" t="s">
        <v>922</v>
      </c>
      <c r="R2502" s="32" t="s">
        <v>254</v>
      </c>
      <c r="S2502" s="45" t="s">
        <v>96</v>
      </c>
      <c r="T2502" s="42" t="str">
        <f>VLOOKUP(Tabla1[[#This Row],[AREA]],Hoja1!A:B,2,FALSE)</f>
        <v>08. Tráfico y movilidad</v>
      </c>
      <c r="U2502" s="45" t="s">
        <v>140</v>
      </c>
      <c r="V2502" s="42" t="str">
        <f>VLOOKUP(Tabla1[[#This Row],[PROGRAMA]],Hoja1!A:B,2,FALSE)</f>
        <v>1532. Pavimentación vias públicas y otros servicios urbanísticos</v>
      </c>
      <c r="W2502" s="45" t="s">
        <v>236</v>
      </c>
      <c r="X2502" s="45" t="s">
        <v>3180</v>
      </c>
    </row>
    <row r="2503" spans="1:24" x14ac:dyDescent="0.25">
      <c r="A2503" s="57">
        <v>220250020381</v>
      </c>
      <c r="B2503" s="58" t="s">
        <v>526</v>
      </c>
      <c r="C2503" s="59">
        <v>45806</v>
      </c>
      <c r="D2503" s="57">
        <v>22025001213</v>
      </c>
      <c r="E2503" s="58" t="s">
        <v>1495</v>
      </c>
      <c r="F2503" s="60">
        <v>85.75</v>
      </c>
      <c r="G2503" s="58" t="s">
        <v>564</v>
      </c>
      <c r="H2503" s="58" t="s">
        <v>1503</v>
      </c>
      <c r="I2503" s="61" t="s">
        <v>2907</v>
      </c>
      <c r="J2503" s="58" t="s">
        <v>356</v>
      </c>
      <c r="K2503" s="58" t="s">
        <v>356</v>
      </c>
      <c r="L2503" s="58" t="s">
        <v>367</v>
      </c>
      <c r="M2503" s="58" t="s">
        <v>354</v>
      </c>
      <c r="N2503" s="58" t="s">
        <v>355</v>
      </c>
      <c r="O2503" s="64" t="s">
        <v>2942</v>
      </c>
      <c r="P2503" s="64" t="s">
        <v>2902</v>
      </c>
      <c r="Q2503" s="45" t="s">
        <v>922</v>
      </c>
      <c r="R2503" s="32" t="s">
        <v>254</v>
      </c>
      <c r="S2503" s="45" t="s">
        <v>92</v>
      </c>
      <c r="T2503" s="42" t="str">
        <f>VLOOKUP(Tabla1[[#This Row],[AREA]],Hoja1!A:B,2,FALSE)</f>
        <v>03. Participación ciudadana y deportes</v>
      </c>
      <c r="U2503" s="45" t="s">
        <v>215</v>
      </c>
      <c r="V2503" s="42" t="str">
        <f>VLOOKUP(Tabla1[[#This Row],[PROGRAMA]],Hoja1!A:B,2,FALSE)</f>
        <v>9241. Participación ciudadana</v>
      </c>
      <c r="W2503" s="45" t="s">
        <v>236</v>
      </c>
      <c r="X2503" s="45" t="s">
        <v>2945</v>
      </c>
    </row>
    <row r="2504" spans="1:24" x14ac:dyDescent="0.25">
      <c r="A2504" s="57">
        <v>220250014230</v>
      </c>
      <c r="B2504" s="58" t="s">
        <v>526</v>
      </c>
      <c r="C2504" s="59">
        <v>45772</v>
      </c>
      <c r="D2504" s="57">
        <v>22025001082</v>
      </c>
      <c r="E2504" s="58" t="s">
        <v>1878</v>
      </c>
      <c r="F2504" s="60">
        <v>85.72</v>
      </c>
      <c r="G2504" s="58" t="s">
        <v>38</v>
      </c>
      <c r="H2504" s="58" t="s">
        <v>4070</v>
      </c>
      <c r="I2504" s="61" t="s">
        <v>2907</v>
      </c>
      <c r="J2504" s="58" t="s">
        <v>356</v>
      </c>
      <c r="K2504" s="58" t="s">
        <v>356</v>
      </c>
      <c r="L2504" s="58" t="s">
        <v>367</v>
      </c>
      <c r="M2504" s="58" t="s">
        <v>354</v>
      </c>
      <c r="N2504" s="58" t="s">
        <v>355</v>
      </c>
      <c r="O2504" s="64" t="s">
        <v>2942</v>
      </c>
      <c r="P2504" s="64" t="s">
        <v>2902</v>
      </c>
      <c r="Q2504" s="45" t="s">
        <v>922</v>
      </c>
      <c r="R2504" s="32" t="s">
        <v>254</v>
      </c>
      <c r="S2504" s="45" t="s">
        <v>94</v>
      </c>
      <c r="T2504" s="42" t="str">
        <f>VLOOKUP(Tabla1[[#This Row],[AREA]],Hoja1!A:B,2,FALSE)</f>
        <v>06. Educación y cultura</v>
      </c>
      <c r="U2504" s="45" t="s">
        <v>168</v>
      </c>
      <c r="V2504" s="42" t="str">
        <f>VLOOKUP(Tabla1[[#This Row],[PROGRAMA]],Hoja1!A:B,2,FALSE)</f>
        <v>3231. Escuelas infantiles</v>
      </c>
      <c r="W2504" s="45" t="s">
        <v>236</v>
      </c>
      <c r="X2504" s="45" t="s">
        <v>3048</v>
      </c>
    </row>
    <row r="2505" spans="1:24" x14ac:dyDescent="0.25">
      <c r="A2505" s="57">
        <v>220250017497</v>
      </c>
      <c r="B2505" s="58" t="s">
        <v>349</v>
      </c>
      <c r="C2505" s="59">
        <v>45796</v>
      </c>
      <c r="D2505" s="57">
        <v>22025003608</v>
      </c>
      <c r="E2505" s="58" t="s">
        <v>1623</v>
      </c>
      <c r="F2505" s="60">
        <v>85</v>
      </c>
      <c r="G2505" s="58" t="s">
        <v>4071</v>
      </c>
      <c r="H2505" s="58" t="s">
        <v>4072</v>
      </c>
      <c r="I2505" s="61" t="s">
        <v>2901</v>
      </c>
      <c r="J2505" s="58" t="s">
        <v>356</v>
      </c>
      <c r="K2505" s="58" t="s">
        <v>356</v>
      </c>
      <c r="L2505" s="58" t="s">
        <v>367</v>
      </c>
      <c r="M2505" s="58" t="s">
        <v>458</v>
      </c>
      <c r="N2505" s="58" t="s">
        <v>429</v>
      </c>
      <c r="O2505" s="64" t="s">
        <v>2990</v>
      </c>
      <c r="P2505" s="64" t="s">
        <v>2902</v>
      </c>
      <c r="Q2505" s="45" t="s">
        <v>922</v>
      </c>
      <c r="R2505" s="32" t="s">
        <v>254</v>
      </c>
      <c r="S2505" s="45" t="s">
        <v>291</v>
      </c>
      <c r="T2505" s="42" t="str">
        <f>VLOOKUP(Tabla1[[#This Row],[AREA]],Hoja1!A:B,2,FALSE)</f>
        <v>11. Salud pública y seguridad ciudadana</v>
      </c>
      <c r="U2505" s="45" t="s">
        <v>135</v>
      </c>
      <c r="V2505" s="42" t="str">
        <f>VLOOKUP(Tabla1[[#This Row],[PROGRAMA]],Hoja1!A:B,2,FALSE)</f>
        <v>1361. Prevención y extinción de incencios</v>
      </c>
      <c r="W2505" s="45" t="s">
        <v>238</v>
      </c>
      <c r="X2505" s="45" t="s">
        <v>3118</v>
      </c>
    </row>
    <row r="2506" spans="1:24" x14ac:dyDescent="0.25">
      <c r="A2506" s="57">
        <v>220250010594</v>
      </c>
      <c r="B2506" s="58" t="s">
        <v>349</v>
      </c>
      <c r="C2506" s="59">
        <v>45756</v>
      </c>
      <c r="D2506" s="57">
        <v>22025002431</v>
      </c>
      <c r="E2506" s="58" t="s">
        <v>1902</v>
      </c>
      <c r="F2506" s="60">
        <v>84.7</v>
      </c>
      <c r="G2506" s="58" t="s">
        <v>404</v>
      </c>
      <c r="H2506" s="58" t="s">
        <v>4073</v>
      </c>
      <c r="I2506" s="61" t="s">
        <v>2901</v>
      </c>
      <c r="J2506" s="58" t="s">
        <v>352</v>
      </c>
      <c r="K2506" s="58" t="s">
        <v>352</v>
      </c>
      <c r="L2506" s="58" t="s">
        <v>357</v>
      </c>
      <c r="M2506" s="58" t="s">
        <v>458</v>
      </c>
      <c r="N2506" s="58" t="s">
        <v>429</v>
      </c>
      <c r="O2506" s="64" t="s">
        <v>2990</v>
      </c>
      <c r="P2506" s="64" t="s">
        <v>2902</v>
      </c>
      <c r="Q2506" s="45" t="s">
        <v>922</v>
      </c>
      <c r="R2506" s="32" t="s">
        <v>254</v>
      </c>
      <c r="S2506" s="45" t="s">
        <v>98</v>
      </c>
      <c r="T2506" s="42" t="str">
        <f>VLOOKUP(Tabla1[[#This Row],[AREA]],Hoja1!A:B,2,FALSE)</f>
        <v>10. Personas mayores, familia y servicios sociales</v>
      </c>
      <c r="U2506" s="45" t="s">
        <v>155</v>
      </c>
      <c r="V2506" s="42" t="str">
        <f>VLOOKUP(Tabla1[[#This Row],[PROGRAMA]],Hoja1!A:B,2,FALSE)</f>
        <v>2312. Iniciativas sociales</v>
      </c>
      <c r="W2506" s="45" t="s">
        <v>238</v>
      </c>
      <c r="X2506" s="45" t="s">
        <v>3161</v>
      </c>
    </row>
    <row r="2507" spans="1:24" x14ac:dyDescent="0.25">
      <c r="A2507" s="57">
        <v>220250020314</v>
      </c>
      <c r="B2507" s="58" t="s">
        <v>526</v>
      </c>
      <c r="C2507" s="59">
        <v>45806</v>
      </c>
      <c r="D2507" s="57">
        <v>22025000917</v>
      </c>
      <c r="E2507" s="58" t="s">
        <v>2293</v>
      </c>
      <c r="F2507" s="60">
        <v>83.55</v>
      </c>
      <c r="G2507" s="58" t="s">
        <v>595</v>
      </c>
      <c r="H2507" s="58" t="s">
        <v>4074</v>
      </c>
      <c r="I2507" s="61" t="s">
        <v>2907</v>
      </c>
      <c r="J2507" s="58" t="s">
        <v>356</v>
      </c>
      <c r="K2507" s="58" t="s">
        <v>356</v>
      </c>
      <c r="L2507" s="58" t="s">
        <v>357</v>
      </c>
      <c r="M2507" s="58" t="s">
        <v>354</v>
      </c>
      <c r="N2507" s="58" t="s">
        <v>355</v>
      </c>
      <c r="O2507" s="64" t="s">
        <v>2942</v>
      </c>
      <c r="P2507" s="64" t="s">
        <v>2902</v>
      </c>
      <c r="Q2507" s="45" t="s">
        <v>922</v>
      </c>
      <c r="R2507" s="32" t="s">
        <v>254</v>
      </c>
      <c r="S2507" s="45" t="s">
        <v>291</v>
      </c>
      <c r="T2507" s="42" t="str">
        <f>VLOOKUP(Tabla1[[#This Row],[AREA]],Hoja1!A:B,2,FALSE)</f>
        <v>11. Salud pública y seguridad ciudadana</v>
      </c>
      <c r="U2507" s="45" t="s">
        <v>129</v>
      </c>
      <c r="V2507" s="42" t="str">
        <f>VLOOKUP(Tabla1[[#This Row],[PROGRAMA]],Hoja1!A:B,2,FALSE)</f>
        <v>1321. Policía municipal</v>
      </c>
      <c r="W2507" s="45" t="s">
        <v>236</v>
      </c>
      <c r="X2507" s="45" t="s">
        <v>3180</v>
      </c>
    </row>
    <row r="2508" spans="1:24" x14ac:dyDescent="0.25">
      <c r="A2508" s="57">
        <v>220250013902</v>
      </c>
      <c r="B2508" s="58" t="s">
        <v>526</v>
      </c>
      <c r="C2508" s="59">
        <v>45772</v>
      </c>
      <c r="D2508" s="57">
        <v>22025001270</v>
      </c>
      <c r="E2508" s="58" t="s">
        <v>2310</v>
      </c>
      <c r="F2508" s="60">
        <v>82.07</v>
      </c>
      <c r="G2508" s="58" t="s">
        <v>573</v>
      </c>
      <c r="H2508" s="58" t="s">
        <v>4075</v>
      </c>
      <c r="I2508" s="61" t="s">
        <v>2907</v>
      </c>
      <c r="J2508" s="58" t="s">
        <v>356</v>
      </c>
      <c r="K2508" s="58" t="s">
        <v>356</v>
      </c>
      <c r="L2508" s="58" t="s">
        <v>367</v>
      </c>
      <c r="M2508" s="58" t="s">
        <v>354</v>
      </c>
      <c r="N2508" s="58" t="s">
        <v>355</v>
      </c>
      <c r="O2508" s="64" t="s">
        <v>2942</v>
      </c>
      <c r="P2508" s="64" t="s">
        <v>2902</v>
      </c>
      <c r="Q2508" s="45" t="s">
        <v>922</v>
      </c>
      <c r="R2508" s="32" t="s">
        <v>254</v>
      </c>
      <c r="S2508" s="45" t="s">
        <v>95</v>
      </c>
      <c r="T2508" s="42" t="str">
        <f>VLOOKUP(Tabla1[[#This Row],[AREA]],Hoja1!A:B,2,FALSE)</f>
        <v>07. Medio ambiente</v>
      </c>
      <c r="U2508" s="45" t="s">
        <v>149</v>
      </c>
      <c r="V2508" s="42" t="str">
        <f>VLOOKUP(Tabla1[[#This Row],[PROGRAMA]],Hoja1!A:B,2,FALSE)</f>
        <v>1711. Parques y jardines</v>
      </c>
      <c r="W2508" s="45" t="s">
        <v>238</v>
      </c>
      <c r="X2508" s="45" t="s">
        <v>3118</v>
      </c>
    </row>
    <row r="2509" spans="1:24" x14ac:dyDescent="0.25">
      <c r="A2509" s="57">
        <v>220250020461</v>
      </c>
      <c r="B2509" s="58" t="s">
        <v>526</v>
      </c>
      <c r="C2509" s="59">
        <v>45806</v>
      </c>
      <c r="D2509" s="57">
        <v>22025001079</v>
      </c>
      <c r="E2509" s="58" t="s">
        <v>1303</v>
      </c>
      <c r="F2509" s="60">
        <v>80.83</v>
      </c>
      <c r="G2509" s="58" t="s">
        <v>608</v>
      </c>
      <c r="H2509" s="58" t="s">
        <v>4076</v>
      </c>
      <c r="I2509" s="61" t="s">
        <v>2907</v>
      </c>
      <c r="J2509" s="58" t="s">
        <v>356</v>
      </c>
      <c r="K2509" s="58" t="s">
        <v>356</v>
      </c>
      <c r="L2509" s="58" t="s">
        <v>367</v>
      </c>
      <c r="M2509" s="58" t="s">
        <v>354</v>
      </c>
      <c r="N2509" s="58" t="s">
        <v>355</v>
      </c>
      <c r="O2509" s="64" t="s">
        <v>2942</v>
      </c>
      <c r="P2509" s="64" t="s">
        <v>2902</v>
      </c>
      <c r="Q2509" s="45" t="s">
        <v>922</v>
      </c>
      <c r="R2509" s="32" t="s">
        <v>254</v>
      </c>
      <c r="S2509" s="45" t="s">
        <v>94</v>
      </c>
      <c r="T2509" s="42" t="str">
        <f>VLOOKUP(Tabla1[[#This Row],[AREA]],Hoja1!A:B,2,FALSE)</f>
        <v>06. Educación y cultura</v>
      </c>
      <c r="U2509" s="45" t="s">
        <v>170</v>
      </c>
      <c r="V2509" s="42" t="str">
        <f>VLOOKUP(Tabla1[[#This Row],[PROGRAMA]],Hoja1!A:B,2,FALSE)</f>
        <v>3232. Conservación y mantenimiento centros educación infantil y primaria</v>
      </c>
      <c r="W2509" s="45" t="s">
        <v>236</v>
      </c>
      <c r="X2509" s="45" t="s">
        <v>3048</v>
      </c>
    </row>
    <row r="2510" spans="1:24" x14ac:dyDescent="0.25">
      <c r="A2510" s="57">
        <v>220250018256</v>
      </c>
      <c r="B2510" s="58" t="s">
        <v>349</v>
      </c>
      <c r="C2510" s="59">
        <v>45798</v>
      </c>
      <c r="D2510" s="57">
        <v>22025004078</v>
      </c>
      <c r="E2510" s="58" t="s">
        <v>1902</v>
      </c>
      <c r="F2510" s="60">
        <v>80.680000000000007</v>
      </c>
      <c r="G2510" s="58" t="s">
        <v>82</v>
      </c>
      <c r="H2510" s="58" t="s">
        <v>4077</v>
      </c>
      <c r="I2510" s="61" t="s">
        <v>2901</v>
      </c>
      <c r="J2510" s="58" t="s">
        <v>356</v>
      </c>
      <c r="K2510" s="58" t="s">
        <v>356</v>
      </c>
      <c r="L2510" s="58" t="s">
        <v>367</v>
      </c>
      <c r="M2510" s="58" t="s">
        <v>458</v>
      </c>
      <c r="N2510" s="58" t="s">
        <v>429</v>
      </c>
      <c r="O2510" s="64" t="s">
        <v>2990</v>
      </c>
      <c r="P2510" s="64" t="s">
        <v>2902</v>
      </c>
      <c r="Q2510" s="45" t="s">
        <v>922</v>
      </c>
      <c r="R2510" s="32" t="s">
        <v>254</v>
      </c>
      <c r="S2510" s="45" t="s">
        <v>98</v>
      </c>
      <c r="T2510" s="42" t="str">
        <f>VLOOKUP(Tabla1[[#This Row],[AREA]],Hoja1!A:B,2,FALSE)</f>
        <v>10. Personas mayores, familia y servicios sociales</v>
      </c>
      <c r="U2510" s="45" t="s">
        <v>155</v>
      </c>
      <c r="V2510" s="42" t="str">
        <f>VLOOKUP(Tabla1[[#This Row],[PROGRAMA]],Hoja1!A:B,2,FALSE)</f>
        <v>2312. Iniciativas sociales</v>
      </c>
      <c r="W2510" s="45" t="s">
        <v>238</v>
      </c>
      <c r="X2510" s="45" t="s">
        <v>3161</v>
      </c>
    </row>
    <row r="2511" spans="1:24" x14ac:dyDescent="0.25">
      <c r="A2511" s="57">
        <v>220250020497</v>
      </c>
      <c r="B2511" s="58" t="s">
        <v>526</v>
      </c>
      <c r="C2511" s="59">
        <v>45806</v>
      </c>
      <c r="D2511" s="57">
        <v>22025001043</v>
      </c>
      <c r="E2511" s="58" t="s">
        <v>1462</v>
      </c>
      <c r="F2511" s="60">
        <v>80.27</v>
      </c>
      <c r="G2511" s="58" t="s">
        <v>38</v>
      </c>
      <c r="H2511" s="58" t="s">
        <v>4078</v>
      </c>
      <c r="I2511" s="61" t="s">
        <v>2907</v>
      </c>
      <c r="J2511" s="58" t="s">
        <v>356</v>
      </c>
      <c r="K2511" s="58" t="s">
        <v>356</v>
      </c>
      <c r="L2511" s="58" t="s">
        <v>367</v>
      </c>
      <c r="M2511" s="58" t="s">
        <v>354</v>
      </c>
      <c r="N2511" s="58" t="s">
        <v>355</v>
      </c>
      <c r="O2511" s="64" t="s">
        <v>2942</v>
      </c>
      <c r="P2511" s="64" t="s">
        <v>2902</v>
      </c>
      <c r="Q2511" s="45" t="s">
        <v>922</v>
      </c>
      <c r="R2511" s="32" t="s">
        <v>254</v>
      </c>
      <c r="S2511" s="45" t="s">
        <v>98</v>
      </c>
      <c r="T2511" s="42" t="str">
        <f>VLOOKUP(Tabla1[[#This Row],[AREA]],Hoja1!A:B,2,FALSE)</f>
        <v>10. Personas mayores, familia y servicios sociales</v>
      </c>
      <c r="U2511" s="45" t="s">
        <v>153</v>
      </c>
      <c r="V2511" s="42" t="str">
        <f>VLOOKUP(Tabla1[[#This Row],[PROGRAMA]],Hoja1!A:B,2,FALSE)</f>
        <v>2311. Intervención social</v>
      </c>
      <c r="W2511" s="45" t="s">
        <v>236</v>
      </c>
      <c r="X2511" s="45" t="s">
        <v>3048</v>
      </c>
    </row>
    <row r="2512" spans="1:24" x14ac:dyDescent="0.25">
      <c r="A2512" s="57">
        <v>220250011228</v>
      </c>
      <c r="B2512" s="58" t="s">
        <v>526</v>
      </c>
      <c r="C2512" s="59">
        <v>45758</v>
      </c>
      <c r="D2512" s="57">
        <v>22025001079</v>
      </c>
      <c r="E2512" s="58" t="s">
        <v>1303</v>
      </c>
      <c r="F2512" s="60">
        <v>80.11</v>
      </c>
      <c r="G2512" s="58" t="s">
        <v>608</v>
      </c>
      <c r="H2512" s="58" t="s">
        <v>4079</v>
      </c>
      <c r="I2512" s="61" t="s">
        <v>2907</v>
      </c>
      <c r="J2512" s="58" t="s">
        <v>356</v>
      </c>
      <c r="K2512" s="58" t="s">
        <v>356</v>
      </c>
      <c r="L2512" s="58" t="s">
        <v>367</v>
      </c>
      <c r="M2512" s="58" t="s">
        <v>354</v>
      </c>
      <c r="N2512" s="58" t="s">
        <v>355</v>
      </c>
      <c r="O2512" s="64" t="s">
        <v>2942</v>
      </c>
      <c r="P2512" s="64" t="s">
        <v>2902</v>
      </c>
      <c r="Q2512" s="45" t="s">
        <v>922</v>
      </c>
      <c r="R2512" s="32" t="s">
        <v>254</v>
      </c>
      <c r="S2512" s="45" t="s">
        <v>94</v>
      </c>
      <c r="T2512" s="42" t="str">
        <f>VLOOKUP(Tabla1[[#This Row],[AREA]],Hoja1!A:B,2,FALSE)</f>
        <v>06. Educación y cultura</v>
      </c>
      <c r="U2512" s="45" t="s">
        <v>170</v>
      </c>
      <c r="V2512" s="42" t="str">
        <f>VLOOKUP(Tabla1[[#This Row],[PROGRAMA]],Hoja1!A:B,2,FALSE)</f>
        <v>3232. Conservación y mantenimiento centros educación infantil y primaria</v>
      </c>
      <c r="W2512" s="45" t="s">
        <v>236</v>
      </c>
      <c r="X2512" s="45" t="s">
        <v>3048</v>
      </c>
    </row>
    <row r="2513" spans="1:24" x14ac:dyDescent="0.25">
      <c r="A2513" s="57">
        <v>220250020418</v>
      </c>
      <c r="B2513" s="58" t="s">
        <v>526</v>
      </c>
      <c r="C2513" s="59">
        <v>45806</v>
      </c>
      <c r="D2513" s="57">
        <v>22025001270</v>
      </c>
      <c r="E2513" s="58" t="s">
        <v>2310</v>
      </c>
      <c r="F2513" s="60">
        <v>79.2</v>
      </c>
      <c r="G2513" s="58" t="s">
        <v>4080</v>
      </c>
      <c r="H2513" s="58" t="s">
        <v>4081</v>
      </c>
      <c r="I2513" s="61" t="s">
        <v>2907</v>
      </c>
      <c r="J2513" s="58" t="s">
        <v>4082</v>
      </c>
      <c r="K2513" s="58" t="s">
        <v>356</v>
      </c>
      <c r="L2513" s="58" t="s">
        <v>367</v>
      </c>
      <c r="M2513" s="58" t="s">
        <v>354</v>
      </c>
      <c r="N2513" s="58" t="s">
        <v>355</v>
      </c>
      <c r="O2513" s="64" t="s">
        <v>2942</v>
      </c>
      <c r="P2513" s="64" t="s">
        <v>2902</v>
      </c>
      <c r="Q2513" s="45" t="s">
        <v>922</v>
      </c>
      <c r="R2513" s="32" t="s">
        <v>254</v>
      </c>
      <c r="S2513" s="45" t="s">
        <v>95</v>
      </c>
      <c r="T2513" s="42" t="str">
        <f>VLOOKUP(Tabla1[[#This Row],[AREA]],Hoja1!A:B,2,FALSE)</f>
        <v>07. Medio ambiente</v>
      </c>
      <c r="U2513" s="45" t="s">
        <v>149</v>
      </c>
      <c r="V2513" s="42" t="str">
        <f>VLOOKUP(Tabla1[[#This Row],[PROGRAMA]],Hoja1!A:B,2,FALSE)</f>
        <v>1711. Parques y jardines</v>
      </c>
      <c r="W2513" s="45" t="s">
        <v>238</v>
      </c>
      <c r="X2513" s="45" t="s">
        <v>3118</v>
      </c>
    </row>
    <row r="2514" spans="1:24" x14ac:dyDescent="0.25">
      <c r="A2514" s="57">
        <v>220250012172</v>
      </c>
      <c r="B2514" s="58" t="s">
        <v>349</v>
      </c>
      <c r="C2514" s="59">
        <v>45763</v>
      </c>
      <c r="D2514" s="57">
        <v>22025003243</v>
      </c>
      <c r="E2514" s="58" t="s">
        <v>3714</v>
      </c>
      <c r="F2514" s="60">
        <v>78.650000000000006</v>
      </c>
      <c r="G2514" s="58" t="s">
        <v>85</v>
      </c>
      <c r="H2514" s="58" t="s">
        <v>4083</v>
      </c>
      <c r="I2514" s="61" t="s">
        <v>2901</v>
      </c>
      <c r="J2514" s="58" t="s">
        <v>356</v>
      </c>
      <c r="K2514" s="58" t="s">
        <v>356</v>
      </c>
      <c r="L2514" s="58" t="s">
        <v>357</v>
      </c>
      <c r="M2514" s="58" t="s">
        <v>458</v>
      </c>
      <c r="N2514" s="58" t="s">
        <v>429</v>
      </c>
      <c r="O2514" s="64" t="s">
        <v>2990</v>
      </c>
      <c r="P2514" s="64" t="s">
        <v>2902</v>
      </c>
      <c r="Q2514" s="45" t="s">
        <v>922</v>
      </c>
      <c r="R2514" s="32" t="s">
        <v>254</v>
      </c>
      <c r="S2514" s="45" t="s">
        <v>94</v>
      </c>
      <c r="T2514" s="42" t="str">
        <f>VLOOKUP(Tabla1[[#This Row],[AREA]],Hoja1!A:B,2,FALSE)</f>
        <v>06. Educación y cultura</v>
      </c>
      <c r="U2514" s="45" t="s">
        <v>168</v>
      </c>
      <c r="V2514" s="42" t="str">
        <f>VLOOKUP(Tabla1[[#This Row],[PROGRAMA]],Hoja1!A:B,2,FALSE)</f>
        <v>3231. Escuelas infantiles</v>
      </c>
      <c r="W2514" s="45" t="s">
        <v>238</v>
      </c>
      <c r="X2514" s="45" t="s">
        <v>3335</v>
      </c>
    </row>
    <row r="2515" spans="1:24" x14ac:dyDescent="0.25">
      <c r="A2515" s="57">
        <v>220250019417</v>
      </c>
      <c r="B2515" s="58" t="s">
        <v>349</v>
      </c>
      <c r="C2515" s="59">
        <v>45803</v>
      </c>
      <c r="D2515" s="57">
        <v>22025004008</v>
      </c>
      <c r="E2515" s="58" t="s">
        <v>1417</v>
      </c>
      <c r="F2515" s="60">
        <v>78.41</v>
      </c>
      <c r="G2515" s="58" t="s">
        <v>319</v>
      </c>
      <c r="H2515" s="58" t="s">
        <v>4084</v>
      </c>
      <c r="I2515" s="61" t="s">
        <v>2901</v>
      </c>
      <c r="J2515" s="58" t="s">
        <v>356</v>
      </c>
      <c r="K2515" s="58" t="s">
        <v>356</v>
      </c>
      <c r="L2515" s="58" t="s">
        <v>357</v>
      </c>
      <c r="M2515" s="58" t="s">
        <v>458</v>
      </c>
      <c r="N2515" s="58" t="s">
        <v>429</v>
      </c>
      <c r="O2515" s="64" t="s">
        <v>2990</v>
      </c>
      <c r="P2515" s="64" t="s">
        <v>2902</v>
      </c>
      <c r="Q2515" s="45" t="s">
        <v>922</v>
      </c>
      <c r="R2515" s="32" t="s">
        <v>254</v>
      </c>
      <c r="S2515" s="45" t="s">
        <v>291</v>
      </c>
      <c r="T2515" s="42" t="str">
        <f>VLOOKUP(Tabla1[[#This Row],[AREA]],Hoja1!A:B,2,FALSE)</f>
        <v>11. Salud pública y seguridad ciudadana</v>
      </c>
      <c r="U2515" s="45" t="s">
        <v>135</v>
      </c>
      <c r="V2515" s="42" t="str">
        <f>VLOOKUP(Tabla1[[#This Row],[PROGRAMA]],Hoja1!A:B,2,FALSE)</f>
        <v>1361. Prevención y extinción de incencios</v>
      </c>
      <c r="W2515" s="45" t="s">
        <v>236</v>
      </c>
      <c r="X2515" s="45" t="s">
        <v>2945</v>
      </c>
    </row>
    <row r="2516" spans="1:24" x14ac:dyDescent="0.25">
      <c r="A2516" s="57">
        <v>220250010215</v>
      </c>
      <c r="B2516" s="58" t="s">
        <v>526</v>
      </c>
      <c r="C2516" s="59">
        <v>45755</v>
      </c>
      <c r="D2516" s="57">
        <v>22025001269</v>
      </c>
      <c r="E2516" s="58" t="s">
        <v>2542</v>
      </c>
      <c r="F2516" s="60">
        <v>78.349999999999994</v>
      </c>
      <c r="G2516" s="58" t="s">
        <v>50</v>
      </c>
      <c r="H2516" s="58" t="s">
        <v>4085</v>
      </c>
      <c r="I2516" s="61" t="s">
        <v>2907</v>
      </c>
      <c r="J2516" s="58" t="s">
        <v>356</v>
      </c>
      <c r="K2516" s="58" t="s">
        <v>356</v>
      </c>
      <c r="L2516" s="58" t="s">
        <v>367</v>
      </c>
      <c r="M2516" s="58" t="s">
        <v>354</v>
      </c>
      <c r="N2516" s="58" t="s">
        <v>355</v>
      </c>
      <c r="O2516" s="64" t="s">
        <v>2942</v>
      </c>
      <c r="P2516" s="64" t="s">
        <v>2902</v>
      </c>
      <c r="Q2516" s="45" t="s">
        <v>922</v>
      </c>
      <c r="R2516" s="32" t="s">
        <v>254</v>
      </c>
      <c r="S2516" s="45" t="s">
        <v>95</v>
      </c>
      <c r="T2516" s="42" t="str">
        <f>VLOOKUP(Tabla1[[#This Row],[AREA]],Hoja1!A:B,2,FALSE)</f>
        <v>07. Medio ambiente</v>
      </c>
      <c r="U2516" s="45" t="s">
        <v>149</v>
      </c>
      <c r="V2516" s="42" t="str">
        <f>VLOOKUP(Tabla1[[#This Row],[PROGRAMA]],Hoja1!A:B,2,FALSE)</f>
        <v>1711. Parques y jardines</v>
      </c>
      <c r="W2516" s="45" t="s">
        <v>238</v>
      </c>
      <c r="X2516" s="45" t="s">
        <v>3053</v>
      </c>
    </row>
    <row r="2517" spans="1:24" x14ac:dyDescent="0.25">
      <c r="A2517" s="57">
        <v>220250021178</v>
      </c>
      <c r="B2517" s="58" t="s">
        <v>349</v>
      </c>
      <c r="C2517" s="59">
        <v>45806</v>
      </c>
      <c r="D2517" s="57">
        <v>22025004129</v>
      </c>
      <c r="E2517" s="58" t="s">
        <v>2478</v>
      </c>
      <c r="F2517" s="60">
        <v>78.05</v>
      </c>
      <c r="G2517" s="58" t="s">
        <v>40</v>
      </c>
      <c r="H2517" s="58" t="s">
        <v>4086</v>
      </c>
      <c r="I2517" s="61" t="s">
        <v>2901</v>
      </c>
      <c r="J2517" s="58" t="s">
        <v>356</v>
      </c>
      <c r="K2517" s="58" t="s">
        <v>356</v>
      </c>
      <c r="L2517" s="58" t="s">
        <v>367</v>
      </c>
      <c r="M2517" s="58" t="s">
        <v>458</v>
      </c>
      <c r="N2517" s="58" t="s">
        <v>429</v>
      </c>
      <c r="O2517" s="64" t="s">
        <v>2990</v>
      </c>
      <c r="P2517" s="64" t="s">
        <v>2902</v>
      </c>
      <c r="Q2517" s="45" t="s">
        <v>922</v>
      </c>
      <c r="R2517" s="32" t="s">
        <v>254</v>
      </c>
      <c r="S2517" s="45" t="s">
        <v>92</v>
      </c>
      <c r="T2517" s="42" t="str">
        <f>VLOOKUP(Tabla1[[#This Row],[AREA]],Hoja1!A:B,2,FALSE)</f>
        <v>03. Participación ciudadana y deportes</v>
      </c>
      <c r="U2517" s="45" t="s">
        <v>215</v>
      </c>
      <c r="V2517" s="42" t="str">
        <f>VLOOKUP(Tabla1[[#This Row],[PROGRAMA]],Hoja1!A:B,2,FALSE)</f>
        <v>9241. Participación ciudadana</v>
      </c>
      <c r="W2517" s="45" t="s">
        <v>238</v>
      </c>
      <c r="X2517" s="45" t="s">
        <v>3118</v>
      </c>
    </row>
    <row r="2518" spans="1:24" x14ac:dyDescent="0.25">
      <c r="A2518" s="57">
        <v>220250011226</v>
      </c>
      <c r="B2518" s="58" t="s">
        <v>526</v>
      </c>
      <c r="C2518" s="59">
        <v>45758</v>
      </c>
      <c r="D2518" s="57">
        <v>22025001079</v>
      </c>
      <c r="E2518" s="58" t="s">
        <v>1303</v>
      </c>
      <c r="F2518" s="60">
        <v>77.48</v>
      </c>
      <c r="G2518" s="58" t="s">
        <v>38</v>
      </c>
      <c r="H2518" s="58" t="s">
        <v>4087</v>
      </c>
      <c r="I2518" s="61" t="s">
        <v>2907</v>
      </c>
      <c r="J2518" s="58" t="s">
        <v>356</v>
      </c>
      <c r="K2518" s="58" t="s">
        <v>356</v>
      </c>
      <c r="L2518" s="58" t="s">
        <v>367</v>
      </c>
      <c r="M2518" s="58" t="s">
        <v>354</v>
      </c>
      <c r="N2518" s="58" t="s">
        <v>355</v>
      </c>
      <c r="O2518" s="64" t="s">
        <v>2942</v>
      </c>
      <c r="P2518" s="64" t="s">
        <v>2902</v>
      </c>
      <c r="Q2518" s="45" t="s">
        <v>922</v>
      </c>
      <c r="R2518" s="32" t="s">
        <v>254</v>
      </c>
      <c r="S2518" s="45" t="s">
        <v>94</v>
      </c>
      <c r="T2518" s="42" t="str">
        <f>VLOOKUP(Tabla1[[#This Row],[AREA]],Hoja1!A:B,2,FALSE)</f>
        <v>06. Educación y cultura</v>
      </c>
      <c r="U2518" s="45" t="s">
        <v>170</v>
      </c>
      <c r="V2518" s="42" t="str">
        <f>VLOOKUP(Tabla1[[#This Row],[PROGRAMA]],Hoja1!A:B,2,FALSE)</f>
        <v>3232. Conservación y mantenimiento centros educación infantil y primaria</v>
      </c>
      <c r="W2518" s="45" t="s">
        <v>236</v>
      </c>
      <c r="X2518" s="45" t="s">
        <v>3048</v>
      </c>
    </row>
    <row r="2519" spans="1:24" x14ac:dyDescent="0.25">
      <c r="A2519" s="57">
        <v>220250011286</v>
      </c>
      <c r="B2519" s="58" t="s">
        <v>526</v>
      </c>
      <c r="C2519" s="59">
        <v>45758</v>
      </c>
      <c r="D2519" s="57">
        <v>22025001124</v>
      </c>
      <c r="E2519" s="58" t="s">
        <v>1237</v>
      </c>
      <c r="F2519" s="60">
        <v>77.44</v>
      </c>
      <c r="G2519" s="58" t="s">
        <v>601</v>
      </c>
      <c r="H2519" s="58" t="s">
        <v>4088</v>
      </c>
      <c r="I2519" s="61" t="s">
        <v>2907</v>
      </c>
      <c r="J2519" s="58" t="s">
        <v>356</v>
      </c>
      <c r="K2519" s="58" t="s">
        <v>356</v>
      </c>
      <c r="L2519" s="58" t="s">
        <v>367</v>
      </c>
      <c r="M2519" s="58" t="s">
        <v>354</v>
      </c>
      <c r="N2519" s="58" t="s">
        <v>355</v>
      </c>
      <c r="O2519" s="64" t="s">
        <v>2942</v>
      </c>
      <c r="P2519" s="64" t="s">
        <v>2902</v>
      </c>
      <c r="Q2519" s="45" t="s">
        <v>922</v>
      </c>
      <c r="R2519" s="32" t="s">
        <v>254</v>
      </c>
      <c r="S2519" s="45" t="s">
        <v>291</v>
      </c>
      <c r="T2519" s="42" t="str">
        <f>VLOOKUP(Tabla1[[#This Row],[AREA]],Hoja1!A:B,2,FALSE)</f>
        <v>11. Salud pública y seguridad ciudadana</v>
      </c>
      <c r="U2519" s="45" t="s">
        <v>141</v>
      </c>
      <c r="V2519" s="42" t="str">
        <f>VLOOKUP(Tabla1[[#This Row],[PROGRAMA]],Hoja1!A:B,2,FALSE)</f>
        <v>1621. Recogida de residuos</v>
      </c>
      <c r="W2519" s="45" t="s">
        <v>236</v>
      </c>
      <c r="X2519" s="45" t="s">
        <v>3180</v>
      </c>
    </row>
    <row r="2520" spans="1:24" x14ac:dyDescent="0.25">
      <c r="A2520" s="57">
        <v>220250011224</v>
      </c>
      <c r="B2520" s="58" t="s">
        <v>526</v>
      </c>
      <c r="C2520" s="59">
        <v>45758</v>
      </c>
      <c r="D2520" s="57">
        <v>22025001079</v>
      </c>
      <c r="E2520" s="58" t="s">
        <v>1303</v>
      </c>
      <c r="F2520" s="60">
        <v>77.17</v>
      </c>
      <c r="G2520" s="58" t="s">
        <v>38</v>
      </c>
      <c r="H2520" s="58" t="s">
        <v>4089</v>
      </c>
      <c r="I2520" s="61" t="s">
        <v>2907</v>
      </c>
      <c r="J2520" s="58" t="s">
        <v>356</v>
      </c>
      <c r="K2520" s="58" t="s">
        <v>356</v>
      </c>
      <c r="L2520" s="58" t="s">
        <v>367</v>
      </c>
      <c r="M2520" s="58" t="s">
        <v>354</v>
      </c>
      <c r="N2520" s="58" t="s">
        <v>355</v>
      </c>
      <c r="O2520" s="64" t="s">
        <v>2942</v>
      </c>
      <c r="P2520" s="64" t="s">
        <v>2902</v>
      </c>
      <c r="Q2520" s="45" t="s">
        <v>922</v>
      </c>
      <c r="R2520" s="32" t="s">
        <v>254</v>
      </c>
      <c r="S2520" s="45" t="s">
        <v>94</v>
      </c>
      <c r="T2520" s="42" t="str">
        <f>VLOOKUP(Tabla1[[#This Row],[AREA]],Hoja1!A:B,2,FALSE)</f>
        <v>06. Educación y cultura</v>
      </c>
      <c r="U2520" s="45" t="s">
        <v>170</v>
      </c>
      <c r="V2520" s="42" t="str">
        <f>VLOOKUP(Tabla1[[#This Row],[PROGRAMA]],Hoja1!A:B,2,FALSE)</f>
        <v>3232. Conservación y mantenimiento centros educación infantil y primaria</v>
      </c>
      <c r="W2520" s="45" t="s">
        <v>236</v>
      </c>
      <c r="X2520" s="45" t="s">
        <v>3048</v>
      </c>
    </row>
    <row r="2521" spans="1:24" x14ac:dyDescent="0.25">
      <c r="A2521" s="57">
        <v>220250011402</v>
      </c>
      <c r="B2521" s="58" t="s">
        <v>526</v>
      </c>
      <c r="C2521" s="59">
        <v>45758</v>
      </c>
      <c r="D2521" s="57">
        <v>22025001082</v>
      </c>
      <c r="E2521" s="58" t="s">
        <v>1878</v>
      </c>
      <c r="F2521" s="60">
        <v>76.64</v>
      </c>
      <c r="G2521" s="58" t="s">
        <v>39</v>
      </c>
      <c r="H2521" s="58" t="s">
        <v>4090</v>
      </c>
      <c r="I2521" s="61" t="s">
        <v>2907</v>
      </c>
      <c r="J2521" s="58" t="s">
        <v>356</v>
      </c>
      <c r="K2521" s="58" t="s">
        <v>356</v>
      </c>
      <c r="L2521" s="58" t="s">
        <v>367</v>
      </c>
      <c r="M2521" s="58" t="s">
        <v>354</v>
      </c>
      <c r="N2521" s="58" t="s">
        <v>355</v>
      </c>
      <c r="O2521" s="64" t="s">
        <v>2942</v>
      </c>
      <c r="P2521" s="64" t="s">
        <v>2902</v>
      </c>
      <c r="Q2521" s="45" t="s">
        <v>922</v>
      </c>
      <c r="R2521" s="32" t="s">
        <v>254</v>
      </c>
      <c r="S2521" s="45" t="s">
        <v>94</v>
      </c>
      <c r="T2521" s="42" t="str">
        <f>VLOOKUP(Tabla1[[#This Row],[AREA]],Hoja1!A:B,2,FALSE)</f>
        <v>06. Educación y cultura</v>
      </c>
      <c r="U2521" s="45" t="s">
        <v>168</v>
      </c>
      <c r="V2521" s="42" t="str">
        <f>VLOOKUP(Tabla1[[#This Row],[PROGRAMA]],Hoja1!A:B,2,FALSE)</f>
        <v>3231. Escuelas infantiles</v>
      </c>
      <c r="W2521" s="45" t="s">
        <v>236</v>
      </c>
      <c r="X2521" s="45" t="s">
        <v>3048</v>
      </c>
    </row>
    <row r="2522" spans="1:24" x14ac:dyDescent="0.25">
      <c r="A2522" s="57">
        <v>220250015675</v>
      </c>
      <c r="B2522" s="58" t="s">
        <v>526</v>
      </c>
      <c r="C2522" s="59">
        <v>45783</v>
      </c>
      <c r="D2522" s="57">
        <v>22025001213</v>
      </c>
      <c r="E2522" s="58" t="s">
        <v>1495</v>
      </c>
      <c r="F2522" s="60">
        <v>75.58</v>
      </c>
      <c r="G2522" s="58" t="s">
        <v>74</v>
      </c>
      <c r="H2522" s="58" t="s">
        <v>4091</v>
      </c>
      <c r="I2522" s="61" t="s">
        <v>2907</v>
      </c>
      <c r="J2522" s="58" t="s">
        <v>356</v>
      </c>
      <c r="K2522" s="58" t="s">
        <v>356</v>
      </c>
      <c r="L2522" s="58" t="s">
        <v>367</v>
      </c>
      <c r="M2522" s="58" t="s">
        <v>354</v>
      </c>
      <c r="N2522" s="58" t="s">
        <v>355</v>
      </c>
      <c r="O2522" s="64" t="s">
        <v>2942</v>
      </c>
      <c r="P2522" s="64" t="s">
        <v>2902</v>
      </c>
      <c r="Q2522" s="45" t="s">
        <v>922</v>
      </c>
      <c r="R2522" s="32" t="s">
        <v>254</v>
      </c>
      <c r="S2522" s="45" t="s">
        <v>92</v>
      </c>
      <c r="T2522" s="42" t="str">
        <f>VLOOKUP(Tabla1[[#This Row],[AREA]],Hoja1!A:B,2,FALSE)</f>
        <v>03. Participación ciudadana y deportes</v>
      </c>
      <c r="U2522" s="45" t="s">
        <v>215</v>
      </c>
      <c r="V2522" s="42" t="str">
        <f>VLOOKUP(Tabla1[[#This Row],[PROGRAMA]],Hoja1!A:B,2,FALSE)</f>
        <v>9241. Participación ciudadana</v>
      </c>
      <c r="W2522" s="45" t="s">
        <v>236</v>
      </c>
      <c r="X2522" s="45" t="s">
        <v>2945</v>
      </c>
    </row>
    <row r="2523" spans="1:24" x14ac:dyDescent="0.25">
      <c r="A2523" s="57">
        <v>220250011206</v>
      </c>
      <c r="B2523" s="58" t="s">
        <v>526</v>
      </c>
      <c r="C2523" s="59">
        <v>45758</v>
      </c>
      <c r="D2523" s="57">
        <v>22025001081</v>
      </c>
      <c r="E2523" s="58" t="s">
        <v>1727</v>
      </c>
      <c r="F2523" s="60">
        <v>75.400000000000006</v>
      </c>
      <c r="G2523" s="58" t="s">
        <v>74</v>
      </c>
      <c r="H2523" s="58" t="s">
        <v>4092</v>
      </c>
      <c r="I2523" s="61" t="s">
        <v>2907</v>
      </c>
      <c r="J2523" s="58" t="s">
        <v>356</v>
      </c>
      <c r="K2523" s="58" t="s">
        <v>356</v>
      </c>
      <c r="L2523" s="58" t="s">
        <v>367</v>
      </c>
      <c r="M2523" s="58" t="s">
        <v>354</v>
      </c>
      <c r="N2523" s="58" t="s">
        <v>355</v>
      </c>
      <c r="O2523" s="64" t="s">
        <v>2942</v>
      </c>
      <c r="P2523" s="64" t="s">
        <v>2902</v>
      </c>
      <c r="Q2523" s="45" t="s">
        <v>922</v>
      </c>
      <c r="R2523" s="32" t="s">
        <v>254</v>
      </c>
      <c r="S2523" s="45" t="s">
        <v>94</v>
      </c>
      <c r="T2523" s="42" t="str">
        <f>VLOOKUP(Tabla1[[#This Row],[AREA]],Hoja1!A:B,2,FALSE)</f>
        <v>06. Educación y cultura</v>
      </c>
      <c r="U2523" s="45" t="s">
        <v>176</v>
      </c>
      <c r="V2523" s="42" t="str">
        <f>VLOOKUP(Tabla1[[#This Row],[PROGRAMA]],Hoja1!A:B,2,FALSE)</f>
        <v>3321. Bibliotecas públicas</v>
      </c>
      <c r="W2523" s="45" t="s">
        <v>236</v>
      </c>
      <c r="X2523" s="45" t="s">
        <v>3048</v>
      </c>
    </row>
    <row r="2524" spans="1:24" x14ac:dyDescent="0.25">
      <c r="A2524" s="57">
        <v>220250014011</v>
      </c>
      <c r="B2524" s="58" t="s">
        <v>526</v>
      </c>
      <c r="C2524" s="59">
        <v>45772</v>
      </c>
      <c r="D2524" s="57">
        <v>22025001043</v>
      </c>
      <c r="E2524" s="58" t="s">
        <v>1462</v>
      </c>
      <c r="F2524" s="60">
        <v>75.02</v>
      </c>
      <c r="G2524" s="58" t="s">
        <v>38</v>
      </c>
      <c r="H2524" s="58" t="s">
        <v>4093</v>
      </c>
      <c r="I2524" s="61" t="s">
        <v>2907</v>
      </c>
      <c r="J2524" s="58" t="s">
        <v>356</v>
      </c>
      <c r="K2524" s="58" t="s">
        <v>356</v>
      </c>
      <c r="L2524" s="58" t="s">
        <v>367</v>
      </c>
      <c r="M2524" s="58" t="s">
        <v>354</v>
      </c>
      <c r="N2524" s="58" t="s">
        <v>355</v>
      </c>
      <c r="O2524" s="64" t="s">
        <v>2942</v>
      </c>
      <c r="P2524" s="64" t="s">
        <v>2902</v>
      </c>
      <c r="Q2524" s="45" t="s">
        <v>922</v>
      </c>
      <c r="R2524" s="32" t="s">
        <v>254</v>
      </c>
      <c r="S2524" s="45" t="s">
        <v>98</v>
      </c>
      <c r="T2524" s="42" t="str">
        <f>VLOOKUP(Tabla1[[#This Row],[AREA]],Hoja1!A:B,2,FALSE)</f>
        <v>10. Personas mayores, familia y servicios sociales</v>
      </c>
      <c r="U2524" s="45" t="s">
        <v>153</v>
      </c>
      <c r="V2524" s="42" t="str">
        <f>VLOOKUP(Tabla1[[#This Row],[PROGRAMA]],Hoja1!A:B,2,FALSE)</f>
        <v>2311. Intervención social</v>
      </c>
      <c r="W2524" s="45" t="s">
        <v>236</v>
      </c>
      <c r="X2524" s="45" t="s">
        <v>3048</v>
      </c>
    </row>
    <row r="2525" spans="1:24" x14ac:dyDescent="0.25">
      <c r="A2525" s="57">
        <v>220250015763</v>
      </c>
      <c r="B2525" s="58" t="s">
        <v>349</v>
      </c>
      <c r="C2525" s="59">
        <v>45784</v>
      </c>
      <c r="D2525" s="57">
        <v>22025003689</v>
      </c>
      <c r="E2525" s="58" t="s">
        <v>1902</v>
      </c>
      <c r="F2525" s="60">
        <v>74.290000000000006</v>
      </c>
      <c r="G2525" s="58" t="s">
        <v>313</v>
      </c>
      <c r="H2525" s="58" t="s">
        <v>4094</v>
      </c>
      <c r="I2525" s="61" t="s">
        <v>2901</v>
      </c>
      <c r="J2525" s="58" t="s">
        <v>356</v>
      </c>
      <c r="K2525" s="58" t="s">
        <v>356</v>
      </c>
      <c r="L2525" s="58" t="s">
        <v>357</v>
      </c>
      <c r="M2525" s="58" t="s">
        <v>458</v>
      </c>
      <c r="N2525" s="58" t="s">
        <v>429</v>
      </c>
      <c r="O2525" s="64" t="s">
        <v>2990</v>
      </c>
      <c r="P2525" s="64" t="s">
        <v>2902</v>
      </c>
      <c r="Q2525" s="45" t="s">
        <v>922</v>
      </c>
      <c r="R2525" s="32" t="s">
        <v>254</v>
      </c>
      <c r="S2525" s="45" t="s">
        <v>98</v>
      </c>
      <c r="T2525" s="42" t="str">
        <f>VLOOKUP(Tabla1[[#This Row],[AREA]],Hoja1!A:B,2,FALSE)</f>
        <v>10. Personas mayores, familia y servicios sociales</v>
      </c>
      <c r="U2525" s="45" t="s">
        <v>155</v>
      </c>
      <c r="V2525" s="42" t="str">
        <f>VLOOKUP(Tabla1[[#This Row],[PROGRAMA]],Hoja1!A:B,2,FALSE)</f>
        <v>2312. Iniciativas sociales</v>
      </c>
      <c r="W2525" s="45" t="s">
        <v>238</v>
      </c>
      <c r="X2525" s="45" t="s">
        <v>3161</v>
      </c>
    </row>
    <row r="2526" spans="1:24" x14ac:dyDescent="0.25">
      <c r="A2526" s="57">
        <v>220250015763</v>
      </c>
      <c r="B2526" s="58" t="s">
        <v>349</v>
      </c>
      <c r="C2526" s="59">
        <v>45784</v>
      </c>
      <c r="D2526" s="57">
        <v>22025003688</v>
      </c>
      <c r="E2526" s="58" t="s">
        <v>1902</v>
      </c>
      <c r="F2526" s="60">
        <v>74.290000000000006</v>
      </c>
      <c r="G2526" s="58" t="s">
        <v>313</v>
      </c>
      <c r="H2526" s="58" t="s">
        <v>4094</v>
      </c>
      <c r="I2526" s="61" t="s">
        <v>2901</v>
      </c>
      <c r="J2526" s="58" t="s">
        <v>356</v>
      </c>
      <c r="K2526" s="58" t="s">
        <v>356</v>
      </c>
      <c r="L2526" s="58" t="s">
        <v>357</v>
      </c>
      <c r="M2526" s="58" t="s">
        <v>458</v>
      </c>
      <c r="N2526" s="58" t="s">
        <v>429</v>
      </c>
      <c r="O2526" s="64" t="s">
        <v>2990</v>
      </c>
      <c r="P2526" s="64" t="s">
        <v>2902</v>
      </c>
      <c r="Q2526" s="45" t="s">
        <v>922</v>
      </c>
      <c r="R2526" s="32" t="s">
        <v>254</v>
      </c>
      <c r="S2526" s="45" t="s">
        <v>98</v>
      </c>
      <c r="T2526" s="42" t="str">
        <f>VLOOKUP(Tabla1[[#This Row],[AREA]],Hoja1!A:B,2,FALSE)</f>
        <v>10. Personas mayores, familia y servicios sociales</v>
      </c>
      <c r="U2526" s="45" t="s">
        <v>155</v>
      </c>
      <c r="V2526" s="42" t="str">
        <f>VLOOKUP(Tabla1[[#This Row],[PROGRAMA]],Hoja1!A:B,2,FALSE)</f>
        <v>2312. Iniciativas sociales</v>
      </c>
      <c r="W2526" s="45" t="s">
        <v>238</v>
      </c>
      <c r="X2526" s="45" t="s">
        <v>3161</v>
      </c>
    </row>
    <row r="2527" spans="1:24" x14ac:dyDescent="0.25">
      <c r="A2527" s="57">
        <v>220250020379</v>
      </c>
      <c r="B2527" s="58" t="s">
        <v>526</v>
      </c>
      <c r="C2527" s="59">
        <v>45806</v>
      </c>
      <c r="D2527" s="57">
        <v>22025001212</v>
      </c>
      <c r="E2527" s="58" t="s">
        <v>1534</v>
      </c>
      <c r="F2527" s="60">
        <v>73.430000000000007</v>
      </c>
      <c r="G2527" s="58" t="s">
        <v>608</v>
      </c>
      <c r="H2527" s="58" t="s">
        <v>4095</v>
      </c>
      <c r="I2527" s="61" t="s">
        <v>2907</v>
      </c>
      <c r="J2527" s="58" t="s">
        <v>356</v>
      </c>
      <c r="K2527" s="58" t="s">
        <v>356</v>
      </c>
      <c r="L2527" s="58" t="s">
        <v>367</v>
      </c>
      <c r="M2527" s="58" t="s">
        <v>354</v>
      </c>
      <c r="N2527" s="58" t="s">
        <v>355</v>
      </c>
      <c r="O2527" s="64" t="s">
        <v>2942</v>
      </c>
      <c r="P2527" s="64" t="s">
        <v>2902</v>
      </c>
      <c r="Q2527" s="45" t="s">
        <v>922</v>
      </c>
      <c r="R2527" s="32" t="s">
        <v>254</v>
      </c>
      <c r="S2527" s="45" t="s">
        <v>92</v>
      </c>
      <c r="T2527" s="42" t="str">
        <f>VLOOKUP(Tabla1[[#This Row],[AREA]],Hoja1!A:B,2,FALSE)</f>
        <v>03. Participación ciudadana y deportes</v>
      </c>
      <c r="U2527" s="45" t="s">
        <v>215</v>
      </c>
      <c r="V2527" s="42" t="str">
        <f>VLOOKUP(Tabla1[[#This Row],[PROGRAMA]],Hoja1!A:B,2,FALSE)</f>
        <v>9241. Participación ciudadana</v>
      </c>
      <c r="W2527" s="45" t="s">
        <v>236</v>
      </c>
      <c r="X2527" s="45" t="s">
        <v>3048</v>
      </c>
    </row>
    <row r="2528" spans="1:24" x14ac:dyDescent="0.25">
      <c r="A2528" s="57">
        <v>220250014093</v>
      </c>
      <c r="B2528" s="58" t="s">
        <v>526</v>
      </c>
      <c r="C2528" s="59">
        <v>45772</v>
      </c>
      <c r="D2528" s="57">
        <v>22025001347</v>
      </c>
      <c r="E2528" s="58" t="s">
        <v>1493</v>
      </c>
      <c r="F2528" s="60">
        <v>73.010000000000005</v>
      </c>
      <c r="G2528" s="58" t="s">
        <v>608</v>
      </c>
      <c r="H2528" s="58" t="s">
        <v>4096</v>
      </c>
      <c r="I2528" s="61" t="s">
        <v>2907</v>
      </c>
      <c r="J2528" s="58" t="s">
        <v>356</v>
      </c>
      <c r="K2528" s="58" t="s">
        <v>356</v>
      </c>
      <c r="L2528" s="58" t="s">
        <v>367</v>
      </c>
      <c r="M2528" s="58" t="s">
        <v>354</v>
      </c>
      <c r="N2528" s="58" t="s">
        <v>355</v>
      </c>
      <c r="O2528" s="64" t="s">
        <v>2942</v>
      </c>
      <c r="P2528" s="64" t="s">
        <v>2902</v>
      </c>
      <c r="Q2528" s="45" t="s">
        <v>922</v>
      </c>
      <c r="R2528" s="32" t="s">
        <v>254</v>
      </c>
      <c r="S2528" s="45" t="s">
        <v>91</v>
      </c>
      <c r="T2528" s="42" t="str">
        <f>VLOOKUP(Tabla1[[#This Row],[AREA]],Hoja1!A:B,2,FALSE)</f>
        <v>02. Urbanismo y vivienda</v>
      </c>
      <c r="U2528" s="45" t="s">
        <v>220</v>
      </c>
      <c r="V2528" s="42" t="str">
        <f>VLOOKUP(Tabla1[[#This Row],[PROGRAMA]],Hoja1!A:B,2,FALSE)</f>
        <v>9332. Mantenimiento de edificios e instalaciones municipales</v>
      </c>
      <c r="W2528" s="45" t="s">
        <v>236</v>
      </c>
      <c r="X2528" s="45" t="s">
        <v>3048</v>
      </c>
    </row>
    <row r="2529" spans="1:24" x14ac:dyDescent="0.25">
      <c r="A2529" s="57">
        <v>220250011378</v>
      </c>
      <c r="B2529" s="58" t="s">
        <v>526</v>
      </c>
      <c r="C2529" s="59">
        <v>45758</v>
      </c>
      <c r="D2529" s="57">
        <v>22025001132</v>
      </c>
      <c r="E2529" s="58" t="s">
        <v>1599</v>
      </c>
      <c r="F2529" s="60">
        <v>72.98</v>
      </c>
      <c r="G2529" s="58" t="s">
        <v>74</v>
      </c>
      <c r="H2529" s="58" t="s">
        <v>4097</v>
      </c>
      <c r="I2529" s="61" t="s">
        <v>2907</v>
      </c>
      <c r="J2529" s="58" t="s">
        <v>356</v>
      </c>
      <c r="K2529" s="58" t="s">
        <v>356</v>
      </c>
      <c r="L2529" s="58" t="s">
        <v>367</v>
      </c>
      <c r="M2529" s="58" t="s">
        <v>354</v>
      </c>
      <c r="N2529" s="58" t="s">
        <v>355</v>
      </c>
      <c r="O2529" s="64" t="s">
        <v>2942</v>
      </c>
      <c r="P2529" s="64" t="s">
        <v>2902</v>
      </c>
      <c r="Q2529" s="45" t="s">
        <v>922</v>
      </c>
      <c r="R2529" s="32" t="s">
        <v>254</v>
      </c>
      <c r="S2529" s="45" t="s">
        <v>291</v>
      </c>
      <c r="T2529" s="42" t="str">
        <f>VLOOKUP(Tabla1[[#This Row],[AREA]],Hoja1!A:B,2,FALSE)</f>
        <v>11. Salud pública y seguridad ciudadana</v>
      </c>
      <c r="U2529" s="45" t="s">
        <v>144</v>
      </c>
      <c r="V2529" s="42" t="str">
        <f>VLOOKUP(Tabla1[[#This Row],[PROGRAMA]],Hoja1!A:B,2,FALSE)</f>
        <v>1631. Limpieza viaria</v>
      </c>
      <c r="W2529" s="45" t="s">
        <v>238</v>
      </c>
      <c r="X2529" s="45" t="s">
        <v>3118</v>
      </c>
    </row>
    <row r="2530" spans="1:24" x14ac:dyDescent="0.25">
      <c r="A2530" s="57">
        <v>220250020685</v>
      </c>
      <c r="B2530" s="58" t="s">
        <v>526</v>
      </c>
      <c r="C2530" s="59">
        <v>45806</v>
      </c>
      <c r="D2530" s="57">
        <v>22025000918</v>
      </c>
      <c r="E2530" s="58" t="s">
        <v>1317</v>
      </c>
      <c r="F2530" s="60">
        <v>72.83</v>
      </c>
      <c r="G2530" s="58" t="s">
        <v>564</v>
      </c>
      <c r="H2530" s="58" t="s">
        <v>4098</v>
      </c>
      <c r="I2530" s="61" t="s">
        <v>2907</v>
      </c>
      <c r="J2530" s="58" t="s">
        <v>356</v>
      </c>
      <c r="K2530" s="58" t="s">
        <v>356</v>
      </c>
      <c r="L2530" s="58" t="s">
        <v>367</v>
      </c>
      <c r="M2530" s="58" t="s">
        <v>354</v>
      </c>
      <c r="N2530" s="58" t="s">
        <v>355</v>
      </c>
      <c r="O2530" s="64" t="s">
        <v>2942</v>
      </c>
      <c r="P2530" s="64" t="s">
        <v>2902</v>
      </c>
      <c r="Q2530" s="45" t="s">
        <v>922</v>
      </c>
      <c r="R2530" s="32" t="s">
        <v>254</v>
      </c>
      <c r="S2530" s="45" t="s">
        <v>291</v>
      </c>
      <c r="T2530" s="42" t="str">
        <f>VLOOKUP(Tabla1[[#This Row],[AREA]],Hoja1!A:B,2,FALSE)</f>
        <v>11. Salud pública y seguridad ciudadana</v>
      </c>
      <c r="U2530" s="45" t="s">
        <v>129</v>
      </c>
      <c r="V2530" s="42" t="str">
        <f>VLOOKUP(Tabla1[[#This Row],[PROGRAMA]],Hoja1!A:B,2,FALSE)</f>
        <v>1321. Policía municipal</v>
      </c>
      <c r="W2530" s="45" t="s">
        <v>236</v>
      </c>
      <c r="X2530" s="45" t="s">
        <v>2945</v>
      </c>
    </row>
    <row r="2531" spans="1:24" x14ac:dyDescent="0.25">
      <c r="A2531" s="57">
        <v>220250015210</v>
      </c>
      <c r="B2531" s="58" t="s">
        <v>526</v>
      </c>
      <c r="C2531" s="59">
        <v>45783</v>
      </c>
      <c r="D2531" s="57">
        <v>22025001132</v>
      </c>
      <c r="E2531" s="58" t="s">
        <v>1599</v>
      </c>
      <c r="F2531" s="60">
        <v>72.2</v>
      </c>
      <c r="G2531" s="58" t="s">
        <v>74</v>
      </c>
      <c r="H2531" s="58" t="s">
        <v>4099</v>
      </c>
      <c r="I2531" s="61" t="s">
        <v>2907</v>
      </c>
      <c r="J2531" s="58" t="s">
        <v>356</v>
      </c>
      <c r="K2531" s="58" t="s">
        <v>356</v>
      </c>
      <c r="L2531" s="58" t="s">
        <v>367</v>
      </c>
      <c r="M2531" s="58" t="s">
        <v>354</v>
      </c>
      <c r="N2531" s="58" t="s">
        <v>355</v>
      </c>
      <c r="O2531" s="64" t="s">
        <v>2942</v>
      </c>
      <c r="P2531" s="64" t="s">
        <v>2902</v>
      </c>
      <c r="Q2531" s="45" t="s">
        <v>922</v>
      </c>
      <c r="R2531" s="32" t="s">
        <v>254</v>
      </c>
      <c r="S2531" s="45" t="s">
        <v>291</v>
      </c>
      <c r="T2531" s="42" t="str">
        <f>VLOOKUP(Tabla1[[#This Row],[AREA]],Hoja1!A:B,2,FALSE)</f>
        <v>11. Salud pública y seguridad ciudadana</v>
      </c>
      <c r="U2531" s="45" t="s">
        <v>144</v>
      </c>
      <c r="V2531" s="42" t="str">
        <f>VLOOKUP(Tabla1[[#This Row],[PROGRAMA]],Hoja1!A:B,2,FALSE)</f>
        <v>1631. Limpieza viaria</v>
      </c>
      <c r="W2531" s="45" t="s">
        <v>238</v>
      </c>
      <c r="X2531" s="45" t="s">
        <v>3118</v>
      </c>
    </row>
    <row r="2532" spans="1:24" x14ac:dyDescent="0.25">
      <c r="A2532" s="57">
        <v>220250020707</v>
      </c>
      <c r="B2532" s="58" t="s">
        <v>526</v>
      </c>
      <c r="C2532" s="59">
        <v>45806</v>
      </c>
      <c r="D2532" s="57">
        <v>22025000730</v>
      </c>
      <c r="E2532" s="58" t="s">
        <v>1838</v>
      </c>
      <c r="F2532" s="60">
        <v>71.09</v>
      </c>
      <c r="G2532" s="58" t="s">
        <v>564</v>
      </c>
      <c r="H2532" s="58" t="s">
        <v>4100</v>
      </c>
      <c r="I2532" s="61" t="s">
        <v>2907</v>
      </c>
      <c r="J2532" s="58" t="s">
        <v>356</v>
      </c>
      <c r="K2532" s="58" t="s">
        <v>356</v>
      </c>
      <c r="L2532" s="58" t="s">
        <v>367</v>
      </c>
      <c r="M2532" s="58" t="s">
        <v>354</v>
      </c>
      <c r="N2532" s="58" t="s">
        <v>355</v>
      </c>
      <c r="O2532" s="64" t="s">
        <v>2942</v>
      </c>
      <c r="P2532" s="64" t="s">
        <v>2902</v>
      </c>
      <c r="Q2532" s="45" t="s">
        <v>922</v>
      </c>
      <c r="R2532" s="32" t="s">
        <v>254</v>
      </c>
      <c r="S2532" s="45" t="s">
        <v>98</v>
      </c>
      <c r="T2532" s="42" t="str">
        <f>VLOOKUP(Tabla1[[#This Row],[AREA]],Hoja1!A:B,2,FALSE)</f>
        <v>10. Personas mayores, familia y servicios sociales</v>
      </c>
      <c r="U2532" s="45" t="s">
        <v>155</v>
      </c>
      <c r="V2532" s="42" t="str">
        <f>VLOOKUP(Tabla1[[#This Row],[PROGRAMA]],Hoja1!A:B,2,FALSE)</f>
        <v>2312. Iniciativas sociales</v>
      </c>
      <c r="W2532" s="45" t="s">
        <v>236</v>
      </c>
      <c r="X2532" s="45" t="s">
        <v>3048</v>
      </c>
    </row>
    <row r="2533" spans="1:24" x14ac:dyDescent="0.25">
      <c r="A2533" s="57">
        <v>220250010165</v>
      </c>
      <c r="B2533" s="58" t="s">
        <v>526</v>
      </c>
      <c r="C2533" s="59">
        <v>45755</v>
      </c>
      <c r="D2533" s="57">
        <v>22025000769</v>
      </c>
      <c r="E2533" s="58" t="s">
        <v>1623</v>
      </c>
      <c r="F2533" s="60">
        <v>70.97</v>
      </c>
      <c r="G2533" s="58" t="s">
        <v>73</v>
      </c>
      <c r="H2533" s="58" t="s">
        <v>4101</v>
      </c>
      <c r="I2533" s="61" t="s">
        <v>2907</v>
      </c>
      <c r="J2533" s="58" t="s">
        <v>356</v>
      </c>
      <c r="K2533" s="58" t="s">
        <v>356</v>
      </c>
      <c r="L2533" s="58" t="s">
        <v>367</v>
      </c>
      <c r="M2533" s="58" t="s">
        <v>354</v>
      </c>
      <c r="N2533" s="58" t="s">
        <v>355</v>
      </c>
      <c r="O2533" s="64" t="s">
        <v>2942</v>
      </c>
      <c r="P2533" s="64" t="s">
        <v>2902</v>
      </c>
      <c r="Q2533" s="45" t="s">
        <v>922</v>
      </c>
      <c r="R2533" s="32" t="s">
        <v>254</v>
      </c>
      <c r="S2533" s="45" t="s">
        <v>291</v>
      </c>
      <c r="T2533" s="42" t="str">
        <f>VLOOKUP(Tabla1[[#This Row],[AREA]],Hoja1!A:B,2,FALSE)</f>
        <v>11. Salud pública y seguridad ciudadana</v>
      </c>
      <c r="U2533" s="45" t="s">
        <v>135</v>
      </c>
      <c r="V2533" s="42" t="str">
        <f>VLOOKUP(Tabla1[[#This Row],[PROGRAMA]],Hoja1!A:B,2,FALSE)</f>
        <v>1361. Prevención y extinción de incencios</v>
      </c>
      <c r="W2533" s="45" t="s">
        <v>238</v>
      </c>
      <c r="X2533" s="45" t="s">
        <v>3118</v>
      </c>
    </row>
    <row r="2534" spans="1:24" x14ac:dyDescent="0.25">
      <c r="A2534" s="57">
        <v>220250010167</v>
      </c>
      <c r="B2534" s="58" t="s">
        <v>526</v>
      </c>
      <c r="C2534" s="59">
        <v>45755</v>
      </c>
      <c r="D2534" s="57">
        <v>22025000769</v>
      </c>
      <c r="E2534" s="58" t="s">
        <v>1623</v>
      </c>
      <c r="F2534" s="60">
        <v>70.97</v>
      </c>
      <c r="G2534" s="58" t="s">
        <v>73</v>
      </c>
      <c r="H2534" s="58" t="s">
        <v>4102</v>
      </c>
      <c r="I2534" s="61" t="s">
        <v>2907</v>
      </c>
      <c r="J2534" s="58" t="s">
        <v>356</v>
      </c>
      <c r="K2534" s="58" t="s">
        <v>356</v>
      </c>
      <c r="L2534" s="58" t="s">
        <v>367</v>
      </c>
      <c r="M2534" s="58" t="s">
        <v>354</v>
      </c>
      <c r="N2534" s="58" t="s">
        <v>355</v>
      </c>
      <c r="O2534" s="64" t="s">
        <v>2942</v>
      </c>
      <c r="P2534" s="64" t="s">
        <v>2902</v>
      </c>
      <c r="Q2534" s="45" t="s">
        <v>922</v>
      </c>
      <c r="R2534" s="32" t="s">
        <v>254</v>
      </c>
      <c r="S2534" s="45" t="s">
        <v>291</v>
      </c>
      <c r="T2534" s="42" t="str">
        <f>VLOOKUP(Tabla1[[#This Row],[AREA]],Hoja1!A:B,2,FALSE)</f>
        <v>11. Salud pública y seguridad ciudadana</v>
      </c>
      <c r="U2534" s="45" t="s">
        <v>135</v>
      </c>
      <c r="V2534" s="42" t="str">
        <f>VLOOKUP(Tabla1[[#This Row],[PROGRAMA]],Hoja1!A:B,2,FALSE)</f>
        <v>1361. Prevención y extinción de incencios</v>
      </c>
      <c r="W2534" s="45" t="s">
        <v>238</v>
      </c>
      <c r="X2534" s="45" t="s">
        <v>3118</v>
      </c>
    </row>
    <row r="2535" spans="1:24" x14ac:dyDescent="0.25">
      <c r="A2535" s="57">
        <v>220250010169</v>
      </c>
      <c r="B2535" s="58" t="s">
        <v>526</v>
      </c>
      <c r="C2535" s="59">
        <v>45755</v>
      </c>
      <c r="D2535" s="57">
        <v>22025000769</v>
      </c>
      <c r="E2535" s="58" t="s">
        <v>1623</v>
      </c>
      <c r="F2535" s="60">
        <v>70.97</v>
      </c>
      <c r="G2535" s="58" t="s">
        <v>73</v>
      </c>
      <c r="H2535" s="58" t="s">
        <v>4103</v>
      </c>
      <c r="I2535" s="61" t="s">
        <v>2907</v>
      </c>
      <c r="J2535" s="58" t="s">
        <v>356</v>
      </c>
      <c r="K2535" s="58" t="s">
        <v>356</v>
      </c>
      <c r="L2535" s="58" t="s">
        <v>367</v>
      </c>
      <c r="M2535" s="58" t="s">
        <v>354</v>
      </c>
      <c r="N2535" s="58" t="s">
        <v>355</v>
      </c>
      <c r="O2535" s="64" t="s">
        <v>2942</v>
      </c>
      <c r="P2535" s="64" t="s">
        <v>2902</v>
      </c>
      <c r="Q2535" s="45" t="s">
        <v>922</v>
      </c>
      <c r="R2535" s="32" t="s">
        <v>254</v>
      </c>
      <c r="S2535" s="45" t="s">
        <v>291</v>
      </c>
      <c r="T2535" s="42" t="str">
        <f>VLOOKUP(Tabla1[[#This Row],[AREA]],Hoja1!A:B,2,FALSE)</f>
        <v>11. Salud pública y seguridad ciudadana</v>
      </c>
      <c r="U2535" s="45" t="s">
        <v>135</v>
      </c>
      <c r="V2535" s="42" t="str">
        <f>VLOOKUP(Tabla1[[#This Row],[PROGRAMA]],Hoja1!A:B,2,FALSE)</f>
        <v>1361. Prevención y extinción de incencios</v>
      </c>
      <c r="W2535" s="45" t="s">
        <v>238</v>
      </c>
      <c r="X2535" s="45" t="s">
        <v>3118</v>
      </c>
    </row>
    <row r="2536" spans="1:24" x14ac:dyDescent="0.25">
      <c r="A2536" s="57">
        <v>220250010171</v>
      </c>
      <c r="B2536" s="58" t="s">
        <v>526</v>
      </c>
      <c r="C2536" s="59">
        <v>45755</v>
      </c>
      <c r="D2536" s="57">
        <v>22025000769</v>
      </c>
      <c r="E2536" s="58" t="s">
        <v>1623</v>
      </c>
      <c r="F2536" s="60">
        <v>70.97</v>
      </c>
      <c r="G2536" s="58" t="s">
        <v>73</v>
      </c>
      <c r="H2536" s="58" t="s">
        <v>4104</v>
      </c>
      <c r="I2536" s="61" t="s">
        <v>2907</v>
      </c>
      <c r="J2536" s="58" t="s">
        <v>356</v>
      </c>
      <c r="K2536" s="58" t="s">
        <v>356</v>
      </c>
      <c r="L2536" s="58" t="s">
        <v>367</v>
      </c>
      <c r="M2536" s="58" t="s">
        <v>354</v>
      </c>
      <c r="N2536" s="58" t="s">
        <v>355</v>
      </c>
      <c r="O2536" s="64" t="s">
        <v>2942</v>
      </c>
      <c r="P2536" s="64" t="s">
        <v>2902</v>
      </c>
      <c r="Q2536" s="45" t="s">
        <v>922</v>
      </c>
      <c r="R2536" s="32" t="s">
        <v>254</v>
      </c>
      <c r="S2536" s="45" t="s">
        <v>291</v>
      </c>
      <c r="T2536" s="42" t="str">
        <f>VLOOKUP(Tabla1[[#This Row],[AREA]],Hoja1!A:B,2,FALSE)</f>
        <v>11. Salud pública y seguridad ciudadana</v>
      </c>
      <c r="U2536" s="45" t="s">
        <v>135</v>
      </c>
      <c r="V2536" s="42" t="str">
        <f>VLOOKUP(Tabla1[[#This Row],[PROGRAMA]],Hoja1!A:B,2,FALSE)</f>
        <v>1361. Prevención y extinción de incencios</v>
      </c>
      <c r="W2536" s="45" t="s">
        <v>238</v>
      </c>
      <c r="X2536" s="45" t="s">
        <v>3118</v>
      </c>
    </row>
    <row r="2537" spans="1:24" x14ac:dyDescent="0.25">
      <c r="A2537" s="57">
        <v>220250010173</v>
      </c>
      <c r="B2537" s="58" t="s">
        <v>526</v>
      </c>
      <c r="C2537" s="59">
        <v>45755</v>
      </c>
      <c r="D2537" s="57">
        <v>22025000769</v>
      </c>
      <c r="E2537" s="58" t="s">
        <v>1623</v>
      </c>
      <c r="F2537" s="60">
        <v>70.97</v>
      </c>
      <c r="G2537" s="58" t="s">
        <v>73</v>
      </c>
      <c r="H2537" s="58" t="s">
        <v>4105</v>
      </c>
      <c r="I2537" s="61" t="s">
        <v>2907</v>
      </c>
      <c r="J2537" s="58" t="s">
        <v>356</v>
      </c>
      <c r="K2537" s="58" t="s">
        <v>356</v>
      </c>
      <c r="L2537" s="58" t="s">
        <v>367</v>
      </c>
      <c r="M2537" s="58" t="s">
        <v>354</v>
      </c>
      <c r="N2537" s="58" t="s">
        <v>355</v>
      </c>
      <c r="O2537" s="64" t="s">
        <v>2942</v>
      </c>
      <c r="P2537" s="64" t="s">
        <v>2902</v>
      </c>
      <c r="Q2537" s="45" t="s">
        <v>922</v>
      </c>
      <c r="R2537" s="32" t="s">
        <v>254</v>
      </c>
      <c r="S2537" s="45" t="s">
        <v>291</v>
      </c>
      <c r="T2537" s="42" t="str">
        <f>VLOOKUP(Tabla1[[#This Row],[AREA]],Hoja1!A:B,2,FALSE)</f>
        <v>11. Salud pública y seguridad ciudadana</v>
      </c>
      <c r="U2537" s="45" t="s">
        <v>135</v>
      </c>
      <c r="V2537" s="42" t="str">
        <f>VLOOKUP(Tabla1[[#This Row],[PROGRAMA]],Hoja1!A:B,2,FALSE)</f>
        <v>1361. Prevención y extinción de incencios</v>
      </c>
      <c r="W2537" s="45" t="s">
        <v>238</v>
      </c>
      <c r="X2537" s="45" t="s">
        <v>3118</v>
      </c>
    </row>
    <row r="2538" spans="1:24" x14ac:dyDescent="0.25">
      <c r="A2538" s="57">
        <v>220250010175</v>
      </c>
      <c r="B2538" s="58" t="s">
        <v>526</v>
      </c>
      <c r="C2538" s="59">
        <v>45755</v>
      </c>
      <c r="D2538" s="57">
        <v>22025000769</v>
      </c>
      <c r="E2538" s="58" t="s">
        <v>1623</v>
      </c>
      <c r="F2538" s="60">
        <v>70.97</v>
      </c>
      <c r="G2538" s="58" t="s">
        <v>73</v>
      </c>
      <c r="H2538" s="58" t="s">
        <v>4106</v>
      </c>
      <c r="I2538" s="61" t="s">
        <v>2907</v>
      </c>
      <c r="J2538" s="58" t="s">
        <v>356</v>
      </c>
      <c r="K2538" s="58" t="s">
        <v>356</v>
      </c>
      <c r="L2538" s="58" t="s">
        <v>367</v>
      </c>
      <c r="M2538" s="58" t="s">
        <v>354</v>
      </c>
      <c r="N2538" s="58" t="s">
        <v>355</v>
      </c>
      <c r="O2538" s="64" t="s">
        <v>2942</v>
      </c>
      <c r="P2538" s="64" t="s">
        <v>2902</v>
      </c>
      <c r="Q2538" s="45" t="s">
        <v>922</v>
      </c>
      <c r="R2538" s="32" t="s">
        <v>254</v>
      </c>
      <c r="S2538" s="45" t="s">
        <v>291</v>
      </c>
      <c r="T2538" s="42" t="str">
        <f>VLOOKUP(Tabla1[[#This Row],[AREA]],Hoja1!A:B,2,FALSE)</f>
        <v>11. Salud pública y seguridad ciudadana</v>
      </c>
      <c r="U2538" s="45" t="s">
        <v>135</v>
      </c>
      <c r="V2538" s="42" t="str">
        <f>VLOOKUP(Tabla1[[#This Row],[PROGRAMA]],Hoja1!A:B,2,FALSE)</f>
        <v>1361. Prevención y extinción de incencios</v>
      </c>
      <c r="W2538" s="45" t="s">
        <v>238</v>
      </c>
      <c r="X2538" s="45" t="s">
        <v>3118</v>
      </c>
    </row>
    <row r="2539" spans="1:24" x14ac:dyDescent="0.25">
      <c r="A2539" s="57">
        <v>220250011334</v>
      </c>
      <c r="B2539" s="58" t="s">
        <v>526</v>
      </c>
      <c r="C2539" s="59">
        <v>45758</v>
      </c>
      <c r="D2539" s="57">
        <v>22025001122</v>
      </c>
      <c r="E2539" s="58" t="s">
        <v>1237</v>
      </c>
      <c r="F2539" s="60">
        <v>70.459999999999994</v>
      </c>
      <c r="G2539" s="58" t="s">
        <v>566</v>
      </c>
      <c r="H2539" s="58" t="s">
        <v>4107</v>
      </c>
      <c r="I2539" s="61" t="s">
        <v>2907</v>
      </c>
      <c r="J2539" s="58" t="s">
        <v>356</v>
      </c>
      <c r="K2539" s="58" t="s">
        <v>356</v>
      </c>
      <c r="L2539" s="58" t="s">
        <v>357</v>
      </c>
      <c r="M2539" s="58" t="s">
        <v>354</v>
      </c>
      <c r="N2539" s="58" t="s">
        <v>355</v>
      </c>
      <c r="O2539" s="64" t="s">
        <v>2942</v>
      </c>
      <c r="P2539" s="64" t="s">
        <v>2902</v>
      </c>
      <c r="Q2539" s="45" t="s">
        <v>922</v>
      </c>
      <c r="R2539" s="32" t="s">
        <v>254</v>
      </c>
      <c r="S2539" s="45" t="s">
        <v>291</v>
      </c>
      <c r="T2539" s="42" t="str">
        <f>VLOOKUP(Tabla1[[#This Row],[AREA]],Hoja1!A:B,2,FALSE)</f>
        <v>11. Salud pública y seguridad ciudadana</v>
      </c>
      <c r="U2539" s="45" t="s">
        <v>141</v>
      </c>
      <c r="V2539" s="42" t="str">
        <f>VLOOKUP(Tabla1[[#This Row],[PROGRAMA]],Hoja1!A:B,2,FALSE)</f>
        <v>1621. Recogida de residuos</v>
      </c>
      <c r="W2539" s="45" t="s">
        <v>236</v>
      </c>
      <c r="X2539" s="45" t="s">
        <v>3180</v>
      </c>
    </row>
    <row r="2540" spans="1:24" x14ac:dyDescent="0.25">
      <c r="A2540" s="57">
        <v>220250014101</v>
      </c>
      <c r="B2540" s="58" t="s">
        <v>526</v>
      </c>
      <c r="C2540" s="59">
        <v>45772</v>
      </c>
      <c r="D2540" s="57">
        <v>22025001347</v>
      </c>
      <c r="E2540" s="58" t="s">
        <v>1493</v>
      </c>
      <c r="F2540" s="60">
        <v>70.41</v>
      </c>
      <c r="G2540" s="58" t="s">
        <v>38</v>
      </c>
      <c r="H2540" s="58" t="s">
        <v>4108</v>
      </c>
      <c r="I2540" s="61" t="s">
        <v>2907</v>
      </c>
      <c r="J2540" s="58" t="s">
        <v>356</v>
      </c>
      <c r="K2540" s="58" t="s">
        <v>356</v>
      </c>
      <c r="L2540" s="58" t="s">
        <v>367</v>
      </c>
      <c r="M2540" s="58" t="s">
        <v>354</v>
      </c>
      <c r="N2540" s="58" t="s">
        <v>355</v>
      </c>
      <c r="O2540" s="64" t="s">
        <v>2942</v>
      </c>
      <c r="P2540" s="64" t="s">
        <v>2902</v>
      </c>
      <c r="Q2540" s="45" t="s">
        <v>922</v>
      </c>
      <c r="R2540" s="32" t="s">
        <v>254</v>
      </c>
      <c r="S2540" s="45" t="s">
        <v>91</v>
      </c>
      <c r="T2540" s="42" t="str">
        <f>VLOOKUP(Tabla1[[#This Row],[AREA]],Hoja1!A:B,2,FALSE)</f>
        <v>02. Urbanismo y vivienda</v>
      </c>
      <c r="U2540" s="45" t="s">
        <v>220</v>
      </c>
      <c r="V2540" s="42" t="str">
        <f>VLOOKUP(Tabla1[[#This Row],[PROGRAMA]],Hoja1!A:B,2,FALSE)</f>
        <v>9332. Mantenimiento de edificios e instalaciones municipales</v>
      </c>
      <c r="W2540" s="45" t="s">
        <v>236</v>
      </c>
      <c r="X2540" s="45" t="s">
        <v>3048</v>
      </c>
    </row>
    <row r="2541" spans="1:24" x14ac:dyDescent="0.25">
      <c r="A2541" s="57">
        <v>220250013959</v>
      </c>
      <c r="B2541" s="58" t="s">
        <v>526</v>
      </c>
      <c r="C2541" s="59">
        <v>45772</v>
      </c>
      <c r="D2541" s="57">
        <v>22025001212</v>
      </c>
      <c r="E2541" s="58" t="s">
        <v>1534</v>
      </c>
      <c r="F2541" s="60">
        <v>70.11</v>
      </c>
      <c r="G2541" s="58" t="s">
        <v>38</v>
      </c>
      <c r="H2541" s="58" t="s">
        <v>4109</v>
      </c>
      <c r="I2541" s="61" t="s">
        <v>2907</v>
      </c>
      <c r="J2541" s="58" t="s">
        <v>356</v>
      </c>
      <c r="K2541" s="58" t="s">
        <v>356</v>
      </c>
      <c r="L2541" s="58" t="s">
        <v>367</v>
      </c>
      <c r="M2541" s="58" t="s">
        <v>354</v>
      </c>
      <c r="N2541" s="58" t="s">
        <v>355</v>
      </c>
      <c r="O2541" s="64" t="s">
        <v>2942</v>
      </c>
      <c r="P2541" s="64" t="s">
        <v>2902</v>
      </c>
      <c r="Q2541" s="45" t="s">
        <v>922</v>
      </c>
      <c r="R2541" s="32" t="s">
        <v>254</v>
      </c>
      <c r="S2541" s="45" t="s">
        <v>92</v>
      </c>
      <c r="T2541" s="42" t="str">
        <f>VLOOKUP(Tabla1[[#This Row],[AREA]],Hoja1!A:B,2,FALSE)</f>
        <v>03. Participación ciudadana y deportes</v>
      </c>
      <c r="U2541" s="45" t="s">
        <v>215</v>
      </c>
      <c r="V2541" s="42" t="str">
        <f>VLOOKUP(Tabla1[[#This Row],[PROGRAMA]],Hoja1!A:B,2,FALSE)</f>
        <v>9241. Participación ciudadana</v>
      </c>
      <c r="W2541" s="45" t="s">
        <v>236</v>
      </c>
      <c r="X2541" s="45" t="s">
        <v>3048</v>
      </c>
    </row>
    <row r="2542" spans="1:24" x14ac:dyDescent="0.25">
      <c r="A2542" s="57">
        <v>220250015836</v>
      </c>
      <c r="B2542" s="58" t="s">
        <v>349</v>
      </c>
      <c r="C2542" s="59">
        <v>45785</v>
      </c>
      <c r="D2542" s="57">
        <v>22025002422</v>
      </c>
      <c r="E2542" s="58" t="s">
        <v>1902</v>
      </c>
      <c r="F2542" s="60">
        <v>69</v>
      </c>
      <c r="G2542" s="58" t="s">
        <v>4055</v>
      </c>
      <c r="H2542" s="58" t="s">
        <v>4056</v>
      </c>
      <c r="I2542" s="61" t="s">
        <v>2901</v>
      </c>
      <c r="J2542" s="58" t="s">
        <v>356</v>
      </c>
      <c r="K2542" s="58" t="s">
        <v>356</v>
      </c>
      <c r="L2542" s="58" t="s">
        <v>357</v>
      </c>
      <c r="M2542" s="58" t="s">
        <v>458</v>
      </c>
      <c r="N2542" s="58" t="s">
        <v>429</v>
      </c>
      <c r="O2542" s="64" t="s">
        <v>2990</v>
      </c>
      <c r="P2542" s="64" t="s">
        <v>2902</v>
      </c>
      <c r="Q2542" s="45" t="s">
        <v>922</v>
      </c>
      <c r="R2542" s="32" t="s">
        <v>254</v>
      </c>
      <c r="S2542" s="45" t="s">
        <v>98</v>
      </c>
      <c r="T2542" s="42" t="str">
        <f>VLOOKUP(Tabla1[[#This Row],[AREA]],Hoja1!A:B,2,FALSE)</f>
        <v>10. Personas mayores, familia y servicios sociales</v>
      </c>
      <c r="U2542" s="45" t="s">
        <v>155</v>
      </c>
      <c r="V2542" s="42" t="str">
        <f>VLOOKUP(Tabla1[[#This Row],[PROGRAMA]],Hoja1!A:B,2,FALSE)</f>
        <v>2312. Iniciativas sociales</v>
      </c>
      <c r="W2542" s="45" t="s">
        <v>238</v>
      </c>
      <c r="X2542" s="45" t="s">
        <v>3161</v>
      </c>
    </row>
    <row r="2543" spans="1:24" x14ac:dyDescent="0.25">
      <c r="A2543" s="57">
        <v>220250018258</v>
      </c>
      <c r="B2543" s="58" t="s">
        <v>349</v>
      </c>
      <c r="C2543" s="59">
        <v>45798</v>
      </c>
      <c r="D2543" s="57">
        <v>22025003754</v>
      </c>
      <c r="E2543" s="58" t="s">
        <v>3618</v>
      </c>
      <c r="F2543" s="60">
        <v>68.94</v>
      </c>
      <c r="G2543" s="58" t="s">
        <v>87</v>
      </c>
      <c r="H2543" s="58" t="s">
        <v>4110</v>
      </c>
      <c r="I2543" s="61" t="s">
        <v>2901</v>
      </c>
      <c r="J2543" s="58" t="s">
        <v>356</v>
      </c>
      <c r="K2543" s="58" t="s">
        <v>356</v>
      </c>
      <c r="L2543" s="58" t="s">
        <v>357</v>
      </c>
      <c r="M2543" s="58" t="s">
        <v>458</v>
      </c>
      <c r="N2543" s="58" t="s">
        <v>429</v>
      </c>
      <c r="O2543" s="64" t="s">
        <v>2990</v>
      </c>
      <c r="P2543" s="64" t="s">
        <v>2902</v>
      </c>
      <c r="Q2543" s="45" t="s">
        <v>922</v>
      </c>
      <c r="R2543" s="32" t="s">
        <v>254</v>
      </c>
      <c r="S2543" s="45" t="s">
        <v>93</v>
      </c>
      <c r="T2543" s="42" t="str">
        <f>VLOOKUP(Tabla1[[#This Row],[AREA]],Hoja1!A:B,2,FALSE)</f>
        <v>04. Hacienda, personal y modernización administrativa</v>
      </c>
      <c r="U2543" s="45" t="s">
        <v>207</v>
      </c>
      <c r="V2543" s="42" t="str">
        <f>VLOOKUP(Tabla1[[#This Row],[PROGRAMA]],Hoja1!A:B,2,FALSE)</f>
        <v>9202. Gestión de recursos humanos</v>
      </c>
      <c r="W2543" s="45" t="s">
        <v>238</v>
      </c>
      <c r="X2543" s="45" t="s">
        <v>3621</v>
      </c>
    </row>
    <row r="2544" spans="1:24" x14ac:dyDescent="0.25">
      <c r="A2544" s="57">
        <v>220250010199</v>
      </c>
      <c r="B2544" s="58" t="s">
        <v>526</v>
      </c>
      <c r="C2544" s="59">
        <v>45755</v>
      </c>
      <c r="D2544" s="57">
        <v>22025001270</v>
      </c>
      <c r="E2544" s="58" t="s">
        <v>2310</v>
      </c>
      <c r="F2544" s="60">
        <v>68.67</v>
      </c>
      <c r="G2544" s="58" t="s">
        <v>73</v>
      </c>
      <c r="H2544" s="58" t="s">
        <v>4111</v>
      </c>
      <c r="I2544" s="61" t="s">
        <v>2907</v>
      </c>
      <c r="J2544" s="58" t="s">
        <v>356</v>
      </c>
      <c r="K2544" s="58" t="s">
        <v>356</v>
      </c>
      <c r="L2544" s="58" t="s">
        <v>367</v>
      </c>
      <c r="M2544" s="58" t="s">
        <v>354</v>
      </c>
      <c r="N2544" s="58" t="s">
        <v>355</v>
      </c>
      <c r="O2544" s="64" t="s">
        <v>2942</v>
      </c>
      <c r="P2544" s="64" t="s">
        <v>2902</v>
      </c>
      <c r="Q2544" s="45" t="s">
        <v>922</v>
      </c>
      <c r="R2544" s="32" t="s">
        <v>254</v>
      </c>
      <c r="S2544" s="45" t="s">
        <v>95</v>
      </c>
      <c r="T2544" s="42" t="str">
        <f>VLOOKUP(Tabla1[[#This Row],[AREA]],Hoja1!A:B,2,FALSE)</f>
        <v>07. Medio ambiente</v>
      </c>
      <c r="U2544" s="45" t="s">
        <v>149</v>
      </c>
      <c r="V2544" s="42" t="str">
        <f>VLOOKUP(Tabla1[[#This Row],[PROGRAMA]],Hoja1!A:B,2,FALSE)</f>
        <v>1711. Parques y jardines</v>
      </c>
      <c r="W2544" s="45" t="s">
        <v>238</v>
      </c>
      <c r="X2544" s="45" t="s">
        <v>3118</v>
      </c>
    </row>
    <row r="2545" spans="1:24" x14ac:dyDescent="0.25">
      <c r="A2545" s="57">
        <v>220250015218</v>
      </c>
      <c r="B2545" s="58" t="s">
        <v>526</v>
      </c>
      <c r="C2545" s="59">
        <v>45783</v>
      </c>
      <c r="D2545" s="57">
        <v>22025001082</v>
      </c>
      <c r="E2545" s="58" t="s">
        <v>1878</v>
      </c>
      <c r="F2545" s="60">
        <v>68.510000000000005</v>
      </c>
      <c r="G2545" s="58" t="s">
        <v>573</v>
      </c>
      <c r="H2545" s="58" t="s">
        <v>4112</v>
      </c>
      <c r="I2545" s="61" t="s">
        <v>2907</v>
      </c>
      <c r="J2545" s="58" t="s">
        <v>356</v>
      </c>
      <c r="K2545" s="58" t="s">
        <v>356</v>
      </c>
      <c r="L2545" s="58" t="s">
        <v>367</v>
      </c>
      <c r="M2545" s="58" t="s">
        <v>354</v>
      </c>
      <c r="N2545" s="58" t="s">
        <v>355</v>
      </c>
      <c r="O2545" s="64" t="s">
        <v>2942</v>
      </c>
      <c r="P2545" s="64" t="s">
        <v>2902</v>
      </c>
      <c r="Q2545" s="45" t="s">
        <v>922</v>
      </c>
      <c r="R2545" s="32" t="s">
        <v>254</v>
      </c>
      <c r="S2545" s="45" t="s">
        <v>94</v>
      </c>
      <c r="T2545" s="42" t="str">
        <f>VLOOKUP(Tabla1[[#This Row],[AREA]],Hoja1!A:B,2,FALSE)</f>
        <v>06. Educación y cultura</v>
      </c>
      <c r="U2545" s="45" t="s">
        <v>168</v>
      </c>
      <c r="V2545" s="42" t="str">
        <f>VLOOKUP(Tabla1[[#This Row],[PROGRAMA]],Hoja1!A:B,2,FALSE)</f>
        <v>3231. Escuelas infantiles</v>
      </c>
      <c r="W2545" s="45" t="s">
        <v>236</v>
      </c>
      <c r="X2545" s="45" t="s">
        <v>3048</v>
      </c>
    </row>
    <row r="2546" spans="1:24" x14ac:dyDescent="0.25">
      <c r="A2546" s="57">
        <v>220250014184</v>
      </c>
      <c r="B2546" s="58" t="s">
        <v>526</v>
      </c>
      <c r="C2546" s="59">
        <v>45772</v>
      </c>
      <c r="D2546" s="57">
        <v>22025001270</v>
      </c>
      <c r="E2546" s="58" t="s">
        <v>2310</v>
      </c>
      <c r="F2546" s="60">
        <v>68.489999999999995</v>
      </c>
      <c r="G2546" s="58" t="s">
        <v>3446</v>
      </c>
      <c r="H2546" s="58" t="s">
        <v>4113</v>
      </c>
      <c r="I2546" s="61" t="s">
        <v>2907</v>
      </c>
      <c r="J2546" s="58" t="s">
        <v>356</v>
      </c>
      <c r="K2546" s="58" t="s">
        <v>356</v>
      </c>
      <c r="L2546" s="58" t="s">
        <v>367</v>
      </c>
      <c r="M2546" s="58" t="s">
        <v>354</v>
      </c>
      <c r="N2546" s="58" t="s">
        <v>355</v>
      </c>
      <c r="O2546" s="64" t="s">
        <v>2942</v>
      </c>
      <c r="P2546" s="64" t="s">
        <v>2902</v>
      </c>
      <c r="Q2546" s="45" t="s">
        <v>922</v>
      </c>
      <c r="R2546" s="32" t="s">
        <v>254</v>
      </c>
      <c r="S2546" s="45" t="s">
        <v>95</v>
      </c>
      <c r="T2546" s="42" t="str">
        <f>VLOOKUP(Tabla1[[#This Row],[AREA]],Hoja1!A:B,2,FALSE)</f>
        <v>07. Medio ambiente</v>
      </c>
      <c r="U2546" s="45" t="s">
        <v>149</v>
      </c>
      <c r="V2546" s="42" t="str">
        <f>VLOOKUP(Tabla1[[#This Row],[PROGRAMA]],Hoja1!A:B,2,FALSE)</f>
        <v>1711. Parques y jardines</v>
      </c>
      <c r="W2546" s="45" t="s">
        <v>238</v>
      </c>
      <c r="X2546" s="45" t="s">
        <v>3118</v>
      </c>
    </row>
    <row r="2547" spans="1:24" x14ac:dyDescent="0.25">
      <c r="A2547" s="57">
        <v>220250017739</v>
      </c>
      <c r="B2547" s="58" t="s">
        <v>495</v>
      </c>
      <c r="C2547" s="59">
        <v>45796</v>
      </c>
      <c r="D2547" s="57">
        <v>22025004117</v>
      </c>
      <c r="E2547" s="58" t="s">
        <v>4114</v>
      </c>
      <c r="F2547" s="60">
        <v>67.27</v>
      </c>
      <c r="G2547" s="58" t="s">
        <v>4115</v>
      </c>
      <c r="H2547" s="58" t="s">
        <v>4116</v>
      </c>
      <c r="I2547" s="61" t="s">
        <v>2981</v>
      </c>
      <c r="J2547" s="58" t="s">
        <v>356</v>
      </c>
      <c r="K2547" s="58" t="s">
        <v>356</v>
      </c>
      <c r="L2547" s="58" t="s">
        <v>367</v>
      </c>
      <c r="M2547" s="58" t="s">
        <v>458</v>
      </c>
      <c r="N2547" s="58" t="s">
        <v>429</v>
      </c>
      <c r="O2547" s="64" t="s">
        <v>2990</v>
      </c>
      <c r="P2547" s="64" t="s">
        <v>2902</v>
      </c>
      <c r="Q2547" s="45" t="s">
        <v>922</v>
      </c>
      <c r="R2547" s="32" t="s">
        <v>254</v>
      </c>
      <c r="S2547" s="45" t="s">
        <v>95</v>
      </c>
      <c r="T2547" s="42" t="str">
        <f>VLOOKUP(Tabla1[[#This Row],[AREA]],Hoja1!A:B,2,FALSE)</f>
        <v>07. Medio ambiente</v>
      </c>
      <c r="U2547" s="45" t="s">
        <v>149</v>
      </c>
      <c r="V2547" s="42" t="str">
        <f>VLOOKUP(Tabla1[[#This Row],[PROGRAMA]],Hoja1!A:B,2,FALSE)</f>
        <v>1711. Parques y jardines</v>
      </c>
      <c r="W2547" s="45" t="s">
        <v>238</v>
      </c>
      <c r="X2547" s="45" t="s">
        <v>4117</v>
      </c>
    </row>
    <row r="2548" spans="1:24" x14ac:dyDescent="0.25">
      <c r="A2548" s="57">
        <v>220250011240</v>
      </c>
      <c r="B2548" s="58" t="s">
        <v>526</v>
      </c>
      <c r="C2548" s="59">
        <v>45758</v>
      </c>
      <c r="D2548" s="57">
        <v>22025001347</v>
      </c>
      <c r="E2548" s="58" t="s">
        <v>1493</v>
      </c>
      <c r="F2548" s="60">
        <v>67.08</v>
      </c>
      <c r="G2548" s="58" t="s">
        <v>74</v>
      </c>
      <c r="H2548" s="58" t="s">
        <v>4118</v>
      </c>
      <c r="I2548" s="61" t="s">
        <v>2907</v>
      </c>
      <c r="J2548" s="58" t="s">
        <v>356</v>
      </c>
      <c r="K2548" s="58" t="s">
        <v>356</v>
      </c>
      <c r="L2548" s="58" t="s">
        <v>367</v>
      </c>
      <c r="M2548" s="58" t="s">
        <v>354</v>
      </c>
      <c r="N2548" s="58" t="s">
        <v>355</v>
      </c>
      <c r="O2548" s="64" t="s">
        <v>2942</v>
      </c>
      <c r="P2548" s="64" t="s">
        <v>2902</v>
      </c>
      <c r="Q2548" s="45" t="s">
        <v>922</v>
      </c>
      <c r="R2548" s="32" t="s">
        <v>254</v>
      </c>
      <c r="S2548" s="45" t="s">
        <v>91</v>
      </c>
      <c r="T2548" s="42" t="str">
        <f>VLOOKUP(Tabla1[[#This Row],[AREA]],Hoja1!A:B,2,FALSE)</f>
        <v>02. Urbanismo y vivienda</v>
      </c>
      <c r="U2548" s="45" t="s">
        <v>220</v>
      </c>
      <c r="V2548" s="42" t="str">
        <f>VLOOKUP(Tabla1[[#This Row],[PROGRAMA]],Hoja1!A:B,2,FALSE)</f>
        <v>9332. Mantenimiento de edificios e instalaciones municipales</v>
      </c>
      <c r="W2548" s="45" t="s">
        <v>236</v>
      </c>
      <c r="X2548" s="45" t="s">
        <v>3048</v>
      </c>
    </row>
    <row r="2549" spans="1:24" x14ac:dyDescent="0.25">
      <c r="A2549" s="57">
        <v>220250020360</v>
      </c>
      <c r="B2549" s="58" t="s">
        <v>526</v>
      </c>
      <c r="C2549" s="59">
        <v>45806</v>
      </c>
      <c r="D2549" s="57">
        <v>22025000730</v>
      </c>
      <c r="E2549" s="58" t="s">
        <v>1838</v>
      </c>
      <c r="F2549" s="60">
        <v>66.84</v>
      </c>
      <c r="G2549" s="58" t="s">
        <v>573</v>
      </c>
      <c r="H2549" s="58" t="s">
        <v>4119</v>
      </c>
      <c r="I2549" s="61" t="s">
        <v>2907</v>
      </c>
      <c r="J2549" s="58" t="s">
        <v>356</v>
      </c>
      <c r="K2549" s="58" t="s">
        <v>356</v>
      </c>
      <c r="L2549" s="58" t="s">
        <v>367</v>
      </c>
      <c r="M2549" s="58" t="s">
        <v>354</v>
      </c>
      <c r="N2549" s="58" t="s">
        <v>355</v>
      </c>
      <c r="O2549" s="64" t="s">
        <v>2942</v>
      </c>
      <c r="P2549" s="64" t="s">
        <v>2902</v>
      </c>
      <c r="Q2549" s="45" t="s">
        <v>922</v>
      </c>
      <c r="R2549" s="32" t="s">
        <v>254</v>
      </c>
      <c r="S2549" s="45" t="s">
        <v>98</v>
      </c>
      <c r="T2549" s="42" t="str">
        <f>VLOOKUP(Tabla1[[#This Row],[AREA]],Hoja1!A:B,2,FALSE)</f>
        <v>10. Personas mayores, familia y servicios sociales</v>
      </c>
      <c r="U2549" s="45" t="s">
        <v>155</v>
      </c>
      <c r="V2549" s="42" t="str">
        <f>VLOOKUP(Tabla1[[#This Row],[PROGRAMA]],Hoja1!A:B,2,FALSE)</f>
        <v>2312. Iniciativas sociales</v>
      </c>
      <c r="W2549" s="45" t="s">
        <v>236</v>
      </c>
      <c r="X2549" s="45" t="s">
        <v>3048</v>
      </c>
    </row>
    <row r="2550" spans="1:24" x14ac:dyDescent="0.25">
      <c r="A2550" s="57">
        <v>220250011254</v>
      </c>
      <c r="B2550" s="58" t="s">
        <v>526</v>
      </c>
      <c r="C2550" s="59">
        <v>45758</v>
      </c>
      <c r="D2550" s="57">
        <v>22025001124</v>
      </c>
      <c r="E2550" s="58" t="s">
        <v>1237</v>
      </c>
      <c r="F2550" s="60">
        <v>66.73</v>
      </c>
      <c r="G2550" s="58" t="s">
        <v>45</v>
      </c>
      <c r="H2550" s="58" t="s">
        <v>4120</v>
      </c>
      <c r="I2550" s="61" t="s">
        <v>2907</v>
      </c>
      <c r="J2550" s="58" t="s">
        <v>627</v>
      </c>
      <c r="K2550" s="58" t="s">
        <v>628</v>
      </c>
      <c r="L2550" s="58" t="s">
        <v>367</v>
      </c>
      <c r="M2550" s="58" t="s">
        <v>354</v>
      </c>
      <c r="N2550" s="58" t="s">
        <v>355</v>
      </c>
      <c r="O2550" s="64" t="s">
        <v>2942</v>
      </c>
      <c r="P2550" s="64" t="s">
        <v>2902</v>
      </c>
      <c r="Q2550" s="45" t="s">
        <v>922</v>
      </c>
      <c r="R2550" s="32" t="s">
        <v>254</v>
      </c>
      <c r="S2550" s="45" t="s">
        <v>291</v>
      </c>
      <c r="T2550" s="42" t="str">
        <f>VLOOKUP(Tabla1[[#This Row],[AREA]],Hoja1!A:B,2,FALSE)</f>
        <v>11. Salud pública y seguridad ciudadana</v>
      </c>
      <c r="U2550" s="45" t="s">
        <v>141</v>
      </c>
      <c r="V2550" s="42" t="str">
        <f>VLOOKUP(Tabla1[[#This Row],[PROGRAMA]],Hoja1!A:B,2,FALSE)</f>
        <v>1621. Recogida de residuos</v>
      </c>
      <c r="W2550" s="45" t="s">
        <v>236</v>
      </c>
      <c r="X2550" s="45" t="s">
        <v>3180</v>
      </c>
    </row>
    <row r="2551" spans="1:24" x14ac:dyDescent="0.25">
      <c r="A2551" s="57">
        <v>220250013924</v>
      </c>
      <c r="B2551" s="58" t="s">
        <v>526</v>
      </c>
      <c r="C2551" s="59">
        <v>45772</v>
      </c>
      <c r="D2551" s="57">
        <v>22025001079</v>
      </c>
      <c r="E2551" s="58" t="s">
        <v>1303</v>
      </c>
      <c r="F2551" s="60">
        <v>66.42</v>
      </c>
      <c r="G2551" s="58" t="s">
        <v>74</v>
      </c>
      <c r="H2551" s="58" t="s">
        <v>4121</v>
      </c>
      <c r="I2551" s="61" t="s">
        <v>2907</v>
      </c>
      <c r="J2551" s="58" t="s">
        <v>356</v>
      </c>
      <c r="K2551" s="58" t="s">
        <v>356</v>
      </c>
      <c r="L2551" s="58" t="s">
        <v>367</v>
      </c>
      <c r="M2551" s="58" t="s">
        <v>354</v>
      </c>
      <c r="N2551" s="58" t="s">
        <v>355</v>
      </c>
      <c r="O2551" s="64" t="s">
        <v>2942</v>
      </c>
      <c r="P2551" s="64" t="s">
        <v>2902</v>
      </c>
      <c r="Q2551" s="45" t="s">
        <v>922</v>
      </c>
      <c r="R2551" s="32" t="s">
        <v>254</v>
      </c>
      <c r="S2551" s="45" t="s">
        <v>94</v>
      </c>
      <c r="T2551" s="42" t="str">
        <f>VLOOKUP(Tabla1[[#This Row],[AREA]],Hoja1!A:B,2,FALSE)</f>
        <v>06. Educación y cultura</v>
      </c>
      <c r="U2551" s="45" t="s">
        <v>170</v>
      </c>
      <c r="V2551" s="42" t="str">
        <f>VLOOKUP(Tabla1[[#This Row],[PROGRAMA]],Hoja1!A:B,2,FALSE)</f>
        <v>3232. Conservación y mantenimiento centros educación infantil y primaria</v>
      </c>
      <c r="W2551" s="45" t="s">
        <v>236</v>
      </c>
      <c r="X2551" s="45" t="s">
        <v>3048</v>
      </c>
    </row>
    <row r="2552" spans="1:24" x14ac:dyDescent="0.25">
      <c r="A2552" s="57">
        <v>220250020430</v>
      </c>
      <c r="B2552" s="58" t="s">
        <v>526</v>
      </c>
      <c r="C2552" s="59">
        <v>45806</v>
      </c>
      <c r="D2552" s="57">
        <v>22025002819</v>
      </c>
      <c r="E2552" s="58" t="s">
        <v>1481</v>
      </c>
      <c r="F2552" s="60">
        <v>66.09</v>
      </c>
      <c r="G2552" s="58" t="s">
        <v>509</v>
      </c>
      <c r="H2552" s="58" t="s">
        <v>4122</v>
      </c>
      <c r="I2552" s="61" t="s">
        <v>2907</v>
      </c>
      <c r="J2552" s="58" t="s">
        <v>356</v>
      </c>
      <c r="K2552" s="58" t="s">
        <v>356</v>
      </c>
      <c r="L2552" s="58" t="s">
        <v>367</v>
      </c>
      <c r="M2552" s="58" t="s">
        <v>354</v>
      </c>
      <c r="N2552" s="58" t="s">
        <v>355</v>
      </c>
      <c r="O2552" s="64" t="s">
        <v>2942</v>
      </c>
      <c r="P2552" s="64" t="s">
        <v>2902</v>
      </c>
      <c r="Q2552" s="45" t="s">
        <v>922</v>
      </c>
      <c r="R2552" s="32" t="s">
        <v>254</v>
      </c>
      <c r="S2552" s="45" t="s">
        <v>96</v>
      </c>
      <c r="T2552" s="42" t="str">
        <f>VLOOKUP(Tabla1[[#This Row],[AREA]],Hoja1!A:B,2,FALSE)</f>
        <v>08. Tráfico y movilidad</v>
      </c>
      <c r="U2552" s="45" t="s">
        <v>140</v>
      </c>
      <c r="V2552" s="42" t="str">
        <f>VLOOKUP(Tabla1[[#This Row],[PROGRAMA]],Hoja1!A:B,2,FALSE)</f>
        <v>1532. Pavimentación vias públicas y otros servicios urbanísticos</v>
      </c>
      <c r="W2552" s="45" t="s">
        <v>236</v>
      </c>
      <c r="X2552" s="45" t="s">
        <v>3215</v>
      </c>
    </row>
    <row r="2553" spans="1:24" x14ac:dyDescent="0.25">
      <c r="A2553" s="57">
        <v>220250015342</v>
      </c>
      <c r="B2553" s="58" t="s">
        <v>526</v>
      </c>
      <c r="C2553" s="59">
        <v>45783</v>
      </c>
      <c r="D2553" s="57">
        <v>22025000769</v>
      </c>
      <c r="E2553" s="58" t="s">
        <v>1623</v>
      </c>
      <c r="F2553" s="60">
        <v>66.05</v>
      </c>
      <c r="G2553" s="58" t="s">
        <v>573</v>
      </c>
      <c r="H2553" s="58" t="s">
        <v>4123</v>
      </c>
      <c r="I2553" s="61" t="s">
        <v>2907</v>
      </c>
      <c r="J2553" s="58" t="s">
        <v>356</v>
      </c>
      <c r="K2553" s="58" t="s">
        <v>356</v>
      </c>
      <c r="L2553" s="58" t="s">
        <v>367</v>
      </c>
      <c r="M2553" s="58" t="s">
        <v>354</v>
      </c>
      <c r="N2553" s="58" t="s">
        <v>355</v>
      </c>
      <c r="O2553" s="64" t="s">
        <v>2942</v>
      </c>
      <c r="P2553" s="64" t="s">
        <v>2902</v>
      </c>
      <c r="Q2553" s="45" t="s">
        <v>922</v>
      </c>
      <c r="R2553" s="32" t="s">
        <v>254</v>
      </c>
      <c r="S2553" s="45" t="s">
        <v>291</v>
      </c>
      <c r="T2553" s="42" t="str">
        <f>VLOOKUP(Tabla1[[#This Row],[AREA]],Hoja1!A:B,2,FALSE)</f>
        <v>11. Salud pública y seguridad ciudadana</v>
      </c>
      <c r="U2553" s="45" t="s">
        <v>135</v>
      </c>
      <c r="V2553" s="42" t="str">
        <f>VLOOKUP(Tabla1[[#This Row],[PROGRAMA]],Hoja1!A:B,2,FALSE)</f>
        <v>1361. Prevención y extinción de incencios</v>
      </c>
      <c r="W2553" s="45" t="s">
        <v>238</v>
      </c>
      <c r="X2553" s="45" t="s">
        <v>3118</v>
      </c>
    </row>
    <row r="2554" spans="1:24" x14ac:dyDescent="0.25">
      <c r="A2554" s="57">
        <v>220250010108</v>
      </c>
      <c r="B2554" s="58" t="s">
        <v>526</v>
      </c>
      <c r="C2554" s="59">
        <v>45755</v>
      </c>
      <c r="D2554" s="57">
        <v>22025001330</v>
      </c>
      <c r="E2554" s="58" t="s">
        <v>3659</v>
      </c>
      <c r="F2554" s="60">
        <v>65.62</v>
      </c>
      <c r="G2554" s="58" t="s">
        <v>554</v>
      </c>
      <c r="H2554" s="58" t="s">
        <v>3907</v>
      </c>
      <c r="I2554" s="61" t="s">
        <v>2907</v>
      </c>
      <c r="J2554" s="58" t="s">
        <v>356</v>
      </c>
      <c r="K2554" s="58" t="s">
        <v>356</v>
      </c>
      <c r="L2554" s="58" t="s">
        <v>357</v>
      </c>
      <c r="M2554" s="58" t="s">
        <v>354</v>
      </c>
      <c r="N2554" s="58" t="s">
        <v>355</v>
      </c>
      <c r="O2554" s="64" t="s">
        <v>2942</v>
      </c>
      <c r="P2554" s="64" t="s">
        <v>2902</v>
      </c>
      <c r="Q2554" s="45" t="s">
        <v>922</v>
      </c>
      <c r="R2554" s="32" t="s">
        <v>254</v>
      </c>
      <c r="S2554" s="45" t="s">
        <v>89</v>
      </c>
      <c r="T2554" s="42" t="str">
        <f>VLOOKUP(Tabla1[[#This Row],[AREA]],Hoja1!A:B,2,FALSE)</f>
        <v>01. Alcaldía</v>
      </c>
      <c r="U2554" s="45" t="s">
        <v>208</v>
      </c>
      <c r="V2554" s="42" t="str">
        <f>VLOOKUP(Tabla1[[#This Row],[PROGRAMA]],Hoja1!A:B,2,FALSE)</f>
        <v>9203. Unidad de régimen interior</v>
      </c>
      <c r="W2554" s="45" t="s">
        <v>236</v>
      </c>
      <c r="X2554" s="45" t="s">
        <v>3180</v>
      </c>
    </row>
    <row r="2555" spans="1:24" x14ac:dyDescent="0.25">
      <c r="A2555" s="57">
        <v>220250018460</v>
      </c>
      <c r="B2555" s="58" t="s">
        <v>349</v>
      </c>
      <c r="C2555" s="59">
        <v>45800</v>
      </c>
      <c r="D2555" s="57">
        <v>22025003572</v>
      </c>
      <c r="E2555" s="58" t="s">
        <v>2667</v>
      </c>
      <c r="F2555" s="60">
        <v>65.56</v>
      </c>
      <c r="G2555" s="58" t="s">
        <v>1019</v>
      </c>
      <c r="H2555" s="58" t="s">
        <v>4124</v>
      </c>
      <c r="I2555" s="61" t="s">
        <v>2901</v>
      </c>
      <c r="J2555" s="58" t="s">
        <v>1020</v>
      </c>
      <c r="K2555" s="58" t="s">
        <v>410</v>
      </c>
      <c r="L2555" s="58" t="s">
        <v>367</v>
      </c>
      <c r="M2555" s="58" t="s">
        <v>458</v>
      </c>
      <c r="N2555" s="58" t="s">
        <v>429</v>
      </c>
      <c r="O2555" s="64" t="s">
        <v>2990</v>
      </c>
      <c r="P2555" s="64" t="s">
        <v>2902</v>
      </c>
      <c r="Q2555" s="45" t="s">
        <v>922</v>
      </c>
      <c r="R2555" s="32" t="s">
        <v>254</v>
      </c>
      <c r="S2555" s="45" t="s">
        <v>89</v>
      </c>
      <c r="T2555" s="42" t="str">
        <f>VLOOKUP(Tabla1[[#This Row],[AREA]],Hoja1!A:B,2,FALSE)</f>
        <v>01. Alcaldía</v>
      </c>
      <c r="U2555" s="45" t="s">
        <v>208</v>
      </c>
      <c r="V2555" s="42" t="str">
        <f>VLOOKUP(Tabla1[[#This Row],[PROGRAMA]],Hoja1!A:B,2,FALSE)</f>
        <v>9203. Unidad de régimen interior</v>
      </c>
      <c r="W2555" s="45" t="s">
        <v>238</v>
      </c>
      <c r="X2555" s="45" t="s">
        <v>3161</v>
      </c>
    </row>
    <row r="2556" spans="1:24" x14ac:dyDescent="0.25">
      <c r="A2556" s="57">
        <v>220250018249</v>
      </c>
      <c r="B2556" s="58" t="s">
        <v>349</v>
      </c>
      <c r="C2556" s="59">
        <v>45798</v>
      </c>
      <c r="D2556" s="57">
        <v>22025004059</v>
      </c>
      <c r="E2556" s="58" t="s">
        <v>1902</v>
      </c>
      <c r="F2556" s="60">
        <v>65.17</v>
      </c>
      <c r="G2556" s="58" t="s">
        <v>533</v>
      </c>
      <c r="H2556" s="58" t="s">
        <v>4125</v>
      </c>
      <c r="I2556" s="61" t="s">
        <v>2901</v>
      </c>
      <c r="J2556" s="58" t="s">
        <v>356</v>
      </c>
      <c r="K2556" s="58" t="s">
        <v>356</v>
      </c>
      <c r="L2556" s="58" t="s">
        <v>357</v>
      </c>
      <c r="M2556" s="58" t="s">
        <v>458</v>
      </c>
      <c r="N2556" s="58" t="s">
        <v>429</v>
      </c>
      <c r="O2556" s="64" t="s">
        <v>2990</v>
      </c>
      <c r="P2556" s="64" t="s">
        <v>2902</v>
      </c>
      <c r="Q2556" s="45" t="s">
        <v>922</v>
      </c>
      <c r="R2556" s="32" t="s">
        <v>254</v>
      </c>
      <c r="S2556" s="45" t="s">
        <v>98</v>
      </c>
      <c r="T2556" s="42" t="str">
        <f>VLOOKUP(Tabla1[[#This Row],[AREA]],Hoja1!A:B,2,FALSE)</f>
        <v>10. Personas mayores, familia y servicios sociales</v>
      </c>
      <c r="U2556" s="45" t="s">
        <v>155</v>
      </c>
      <c r="V2556" s="42" t="str">
        <f>VLOOKUP(Tabla1[[#This Row],[PROGRAMA]],Hoja1!A:B,2,FALSE)</f>
        <v>2312. Iniciativas sociales</v>
      </c>
      <c r="W2556" s="45" t="s">
        <v>238</v>
      </c>
      <c r="X2556" s="45" t="s">
        <v>3161</v>
      </c>
    </row>
    <row r="2557" spans="1:24" x14ac:dyDescent="0.25">
      <c r="A2557" s="57">
        <v>220250020414</v>
      </c>
      <c r="B2557" s="58" t="s">
        <v>526</v>
      </c>
      <c r="C2557" s="59">
        <v>45806</v>
      </c>
      <c r="D2557" s="57">
        <v>22025001213</v>
      </c>
      <c r="E2557" s="58" t="s">
        <v>1495</v>
      </c>
      <c r="F2557" s="60">
        <v>64.540000000000006</v>
      </c>
      <c r="G2557" s="58" t="s">
        <v>74</v>
      </c>
      <c r="H2557" s="58" t="s">
        <v>4126</v>
      </c>
      <c r="I2557" s="61" t="s">
        <v>2907</v>
      </c>
      <c r="J2557" s="58" t="s">
        <v>356</v>
      </c>
      <c r="K2557" s="58" t="s">
        <v>356</v>
      </c>
      <c r="L2557" s="58" t="s">
        <v>367</v>
      </c>
      <c r="M2557" s="58" t="s">
        <v>354</v>
      </c>
      <c r="N2557" s="58" t="s">
        <v>355</v>
      </c>
      <c r="O2557" s="64" t="s">
        <v>2942</v>
      </c>
      <c r="P2557" s="64" t="s">
        <v>2902</v>
      </c>
      <c r="Q2557" s="45" t="s">
        <v>922</v>
      </c>
      <c r="R2557" s="32" t="s">
        <v>254</v>
      </c>
      <c r="S2557" s="45" t="s">
        <v>92</v>
      </c>
      <c r="T2557" s="42" t="str">
        <f>VLOOKUP(Tabla1[[#This Row],[AREA]],Hoja1!A:B,2,FALSE)</f>
        <v>03. Participación ciudadana y deportes</v>
      </c>
      <c r="U2557" s="45" t="s">
        <v>215</v>
      </c>
      <c r="V2557" s="42" t="str">
        <f>VLOOKUP(Tabla1[[#This Row],[PROGRAMA]],Hoja1!A:B,2,FALSE)</f>
        <v>9241. Participación ciudadana</v>
      </c>
      <c r="W2557" s="45" t="s">
        <v>236</v>
      </c>
      <c r="X2557" s="45" t="s">
        <v>2945</v>
      </c>
    </row>
    <row r="2558" spans="1:24" x14ac:dyDescent="0.25">
      <c r="A2558" s="57">
        <v>220240061640</v>
      </c>
      <c r="B2558" s="58" t="s">
        <v>349</v>
      </c>
      <c r="C2558" s="59">
        <v>45756</v>
      </c>
      <c r="D2558" s="57">
        <v>22024009166</v>
      </c>
      <c r="E2558" s="58" t="s">
        <v>3031</v>
      </c>
      <c r="F2558" s="60">
        <v>64.19</v>
      </c>
      <c r="G2558" s="58" t="s">
        <v>340</v>
      </c>
      <c r="H2558" s="58" t="s">
        <v>4127</v>
      </c>
      <c r="I2558" s="61" t="s">
        <v>2901</v>
      </c>
      <c r="J2558" s="58" t="s">
        <v>452</v>
      </c>
      <c r="K2558" s="58" t="s">
        <v>452</v>
      </c>
      <c r="L2558" s="58" t="s">
        <v>357</v>
      </c>
      <c r="M2558" s="58" t="s">
        <v>354</v>
      </c>
      <c r="N2558" s="58" t="s">
        <v>355</v>
      </c>
      <c r="O2558" s="64" t="s">
        <v>2942</v>
      </c>
      <c r="P2558" s="64" t="s">
        <v>2902</v>
      </c>
      <c r="Q2558" s="45" t="s">
        <v>926</v>
      </c>
      <c r="R2558" s="32" t="s">
        <v>255</v>
      </c>
      <c r="S2558" s="45" t="s">
        <v>92</v>
      </c>
      <c r="T2558" s="42" t="str">
        <f>VLOOKUP(Tabla1[[#This Row],[AREA]],Hoja1!A:B,2,FALSE)</f>
        <v>03. Participación ciudadana y deportes</v>
      </c>
      <c r="U2558" s="45" t="s">
        <v>215</v>
      </c>
      <c r="V2558" s="42" t="str">
        <f>VLOOKUP(Tabla1[[#This Row],[PROGRAMA]],Hoja1!A:B,2,FALSE)</f>
        <v>9241. Participación ciudadana</v>
      </c>
      <c r="W2558" s="45" t="s">
        <v>248</v>
      </c>
      <c r="X2558" s="45" t="s">
        <v>2991</v>
      </c>
    </row>
    <row r="2559" spans="1:24" x14ac:dyDescent="0.25">
      <c r="A2559" s="57">
        <v>220250010343</v>
      </c>
      <c r="B2559" s="58" t="s">
        <v>526</v>
      </c>
      <c r="C2559" s="59">
        <v>45755</v>
      </c>
      <c r="D2559" s="57">
        <v>22025002821</v>
      </c>
      <c r="E2559" s="58" t="s">
        <v>1358</v>
      </c>
      <c r="F2559" s="60">
        <v>64.13</v>
      </c>
      <c r="G2559" s="58" t="s">
        <v>611</v>
      </c>
      <c r="H2559" s="58" t="s">
        <v>4128</v>
      </c>
      <c r="I2559" s="61" t="s">
        <v>2907</v>
      </c>
      <c r="J2559" s="58" t="s">
        <v>462</v>
      </c>
      <c r="K2559" s="58" t="s">
        <v>356</v>
      </c>
      <c r="L2559" s="58" t="s">
        <v>357</v>
      </c>
      <c r="M2559" s="58" t="s">
        <v>354</v>
      </c>
      <c r="N2559" s="58" t="s">
        <v>355</v>
      </c>
      <c r="O2559" s="64" t="s">
        <v>2942</v>
      </c>
      <c r="P2559" s="64" t="s">
        <v>2902</v>
      </c>
      <c r="Q2559" s="45" t="s">
        <v>922</v>
      </c>
      <c r="R2559" s="32" t="s">
        <v>254</v>
      </c>
      <c r="S2559" s="45" t="s">
        <v>96</v>
      </c>
      <c r="T2559" s="42" t="str">
        <f>VLOOKUP(Tabla1[[#This Row],[AREA]],Hoja1!A:B,2,FALSE)</f>
        <v>08. Tráfico y movilidad</v>
      </c>
      <c r="U2559" s="45" t="s">
        <v>140</v>
      </c>
      <c r="V2559" s="42" t="str">
        <f>VLOOKUP(Tabla1[[#This Row],[PROGRAMA]],Hoja1!A:B,2,FALSE)</f>
        <v>1532. Pavimentación vias públicas y otros servicios urbanísticos</v>
      </c>
      <c r="W2559" s="45" t="s">
        <v>236</v>
      </c>
      <c r="X2559" s="45" t="s">
        <v>3180</v>
      </c>
    </row>
    <row r="2560" spans="1:24" x14ac:dyDescent="0.25">
      <c r="A2560" s="57">
        <v>220250011306</v>
      </c>
      <c r="B2560" s="58" t="s">
        <v>526</v>
      </c>
      <c r="C2560" s="59">
        <v>45758</v>
      </c>
      <c r="D2560" s="57">
        <v>22025001128</v>
      </c>
      <c r="E2560" s="58" t="s">
        <v>1498</v>
      </c>
      <c r="F2560" s="60">
        <v>64.13</v>
      </c>
      <c r="G2560" s="58" t="s">
        <v>564</v>
      </c>
      <c r="H2560" s="58" t="s">
        <v>4129</v>
      </c>
      <c r="I2560" s="61" t="s">
        <v>2907</v>
      </c>
      <c r="J2560" s="58" t="s">
        <v>356</v>
      </c>
      <c r="K2560" s="58" t="s">
        <v>356</v>
      </c>
      <c r="L2560" s="58" t="s">
        <v>367</v>
      </c>
      <c r="M2560" s="58" t="s">
        <v>354</v>
      </c>
      <c r="N2560" s="58" t="s">
        <v>355</v>
      </c>
      <c r="O2560" s="64" t="s">
        <v>2942</v>
      </c>
      <c r="P2560" s="64" t="s">
        <v>2902</v>
      </c>
      <c r="Q2560" s="45" t="s">
        <v>922</v>
      </c>
      <c r="R2560" s="32" t="s">
        <v>254</v>
      </c>
      <c r="S2560" s="45" t="s">
        <v>291</v>
      </c>
      <c r="T2560" s="42" t="str">
        <f>VLOOKUP(Tabla1[[#This Row],[AREA]],Hoja1!A:B,2,FALSE)</f>
        <v>11. Salud pública y seguridad ciudadana</v>
      </c>
      <c r="U2560" s="45" t="s">
        <v>141</v>
      </c>
      <c r="V2560" s="42" t="str">
        <f>VLOOKUP(Tabla1[[#This Row],[PROGRAMA]],Hoja1!A:B,2,FALSE)</f>
        <v>1621. Recogida de residuos</v>
      </c>
      <c r="W2560" s="45" t="s">
        <v>238</v>
      </c>
      <c r="X2560" s="45" t="s">
        <v>3118</v>
      </c>
    </row>
    <row r="2561" spans="1:24" x14ac:dyDescent="0.25">
      <c r="A2561" s="57">
        <v>220250020289</v>
      </c>
      <c r="B2561" s="58" t="s">
        <v>349</v>
      </c>
      <c r="C2561" s="59">
        <v>45805</v>
      </c>
      <c r="D2561" s="57">
        <v>22025003642</v>
      </c>
      <c r="E2561" s="58" t="s">
        <v>1735</v>
      </c>
      <c r="F2561" s="60">
        <v>63.82</v>
      </c>
      <c r="G2561" s="58" t="s">
        <v>316</v>
      </c>
      <c r="H2561" s="58" t="s">
        <v>4130</v>
      </c>
      <c r="I2561" s="61" t="s">
        <v>2901</v>
      </c>
      <c r="J2561" s="58" t="s">
        <v>356</v>
      </c>
      <c r="K2561" s="58" t="s">
        <v>356</v>
      </c>
      <c r="L2561" s="58" t="s">
        <v>357</v>
      </c>
      <c r="M2561" s="58" t="s">
        <v>458</v>
      </c>
      <c r="N2561" s="58" t="s">
        <v>429</v>
      </c>
      <c r="O2561" s="64" t="s">
        <v>2990</v>
      </c>
      <c r="P2561" s="64" t="s">
        <v>2902</v>
      </c>
      <c r="Q2561" s="45" t="s">
        <v>926</v>
      </c>
      <c r="R2561" s="32" t="s">
        <v>255</v>
      </c>
      <c r="S2561" s="45" t="s">
        <v>95</v>
      </c>
      <c r="T2561" s="42" t="str">
        <f>VLOOKUP(Tabla1[[#This Row],[AREA]],Hoja1!A:B,2,FALSE)</f>
        <v>07. Medio ambiente</v>
      </c>
      <c r="U2561" s="45" t="s">
        <v>149</v>
      </c>
      <c r="V2561" s="42" t="str">
        <f>VLOOKUP(Tabla1[[#This Row],[PROGRAMA]],Hoja1!A:B,2,FALSE)</f>
        <v>1711. Parques y jardines</v>
      </c>
      <c r="W2561" s="45" t="s">
        <v>244</v>
      </c>
      <c r="X2561" s="45" t="s">
        <v>2903</v>
      </c>
    </row>
    <row r="2562" spans="1:24" x14ac:dyDescent="0.25">
      <c r="A2562" s="57">
        <v>220250020310</v>
      </c>
      <c r="B2562" s="58" t="s">
        <v>526</v>
      </c>
      <c r="C2562" s="59">
        <v>45806</v>
      </c>
      <c r="D2562" s="57">
        <v>22025000920</v>
      </c>
      <c r="E2562" s="58" t="s">
        <v>1373</v>
      </c>
      <c r="F2562" s="60">
        <v>63.36</v>
      </c>
      <c r="G2562" s="58" t="s">
        <v>573</v>
      </c>
      <c r="H2562" s="58" t="s">
        <v>4131</v>
      </c>
      <c r="I2562" s="61" t="s">
        <v>2907</v>
      </c>
      <c r="J2562" s="58" t="s">
        <v>356</v>
      </c>
      <c r="K2562" s="58" t="s">
        <v>356</v>
      </c>
      <c r="L2562" s="58" t="s">
        <v>367</v>
      </c>
      <c r="M2562" s="58" t="s">
        <v>354</v>
      </c>
      <c r="N2562" s="58" t="s">
        <v>355</v>
      </c>
      <c r="O2562" s="64" t="s">
        <v>2942</v>
      </c>
      <c r="P2562" s="64" t="s">
        <v>2902</v>
      </c>
      <c r="Q2562" s="45" t="s">
        <v>922</v>
      </c>
      <c r="R2562" s="32" t="s">
        <v>254</v>
      </c>
      <c r="S2562" s="45" t="s">
        <v>291</v>
      </c>
      <c r="T2562" s="42" t="str">
        <f>VLOOKUP(Tabla1[[#This Row],[AREA]],Hoja1!A:B,2,FALSE)</f>
        <v>11. Salud pública y seguridad ciudadana</v>
      </c>
      <c r="U2562" s="45" t="s">
        <v>129</v>
      </c>
      <c r="V2562" s="42" t="str">
        <f>VLOOKUP(Tabla1[[#This Row],[PROGRAMA]],Hoja1!A:B,2,FALSE)</f>
        <v>1321. Policía municipal</v>
      </c>
      <c r="W2562" s="45" t="s">
        <v>238</v>
      </c>
      <c r="X2562" s="45" t="s">
        <v>3118</v>
      </c>
    </row>
    <row r="2563" spans="1:24" x14ac:dyDescent="0.25">
      <c r="A2563" s="57">
        <v>220250010258</v>
      </c>
      <c r="B2563" s="58" t="s">
        <v>526</v>
      </c>
      <c r="C2563" s="59">
        <v>45755</v>
      </c>
      <c r="D2563" s="57">
        <v>22025001079</v>
      </c>
      <c r="E2563" s="58" t="s">
        <v>1303</v>
      </c>
      <c r="F2563" s="60">
        <v>63.34</v>
      </c>
      <c r="G2563" s="58" t="s">
        <v>633</v>
      </c>
      <c r="H2563" s="58" t="s">
        <v>4132</v>
      </c>
      <c r="I2563" s="61" t="s">
        <v>2907</v>
      </c>
      <c r="J2563" s="58" t="s">
        <v>356</v>
      </c>
      <c r="K2563" s="58" t="s">
        <v>356</v>
      </c>
      <c r="L2563" s="58" t="s">
        <v>367</v>
      </c>
      <c r="M2563" s="58" t="s">
        <v>354</v>
      </c>
      <c r="N2563" s="58" t="s">
        <v>355</v>
      </c>
      <c r="O2563" s="64" t="s">
        <v>2942</v>
      </c>
      <c r="P2563" s="64" t="s">
        <v>2902</v>
      </c>
      <c r="Q2563" s="45" t="s">
        <v>922</v>
      </c>
      <c r="R2563" s="32" t="s">
        <v>254</v>
      </c>
      <c r="S2563" s="45" t="s">
        <v>94</v>
      </c>
      <c r="T2563" s="42" t="str">
        <f>VLOOKUP(Tabla1[[#This Row],[AREA]],Hoja1!A:B,2,FALSE)</f>
        <v>06. Educación y cultura</v>
      </c>
      <c r="U2563" s="45" t="s">
        <v>170</v>
      </c>
      <c r="V2563" s="42" t="str">
        <f>VLOOKUP(Tabla1[[#This Row],[PROGRAMA]],Hoja1!A:B,2,FALSE)</f>
        <v>3232. Conservación y mantenimiento centros educación infantil y primaria</v>
      </c>
      <c r="W2563" s="45" t="s">
        <v>236</v>
      </c>
      <c r="X2563" s="45" t="s">
        <v>3048</v>
      </c>
    </row>
    <row r="2564" spans="1:24" x14ac:dyDescent="0.25">
      <c r="A2564" s="57">
        <v>220250020681</v>
      </c>
      <c r="B2564" s="58" t="s">
        <v>526</v>
      </c>
      <c r="C2564" s="59">
        <v>45806</v>
      </c>
      <c r="D2564" s="57">
        <v>22025000921</v>
      </c>
      <c r="E2564" s="58" t="s">
        <v>1733</v>
      </c>
      <c r="F2564" s="60">
        <v>62.7</v>
      </c>
      <c r="G2564" s="58" t="s">
        <v>38</v>
      </c>
      <c r="H2564" s="58" t="s">
        <v>4133</v>
      </c>
      <c r="I2564" s="61" t="s">
        <v>2907</v>
      </c>
      <c r="J2564" s="58" t="s">
        <v>356</v>
      </c>
      <c r="K2564" s="58" t="s">
        <v>356</v>
      </c>
      <c r="L2564" s="58" t="s">
        <v>367</v>
      </c>
      <c r="M2564" s="58" t="s">
        <v>354</v>
      </c>
      <c r="N2564" s="58" t="s">
        <v>355</v>
      </c>
      <c r="O2564" s="64" t="s">
        <v>2942</v>
      </c>
      <c r="P2564" s="64" t="s">
        <v>2902</v>
      </c>
      <c r="Q2564" s="45" t="s">
        <v>922</v>
      </c>
      <c r="R2564" s="32" t="s">
        <v>254</v>
      </c>
      <c r="S2564" s="45" t="s">
        <v>291</v>
      </c>
      <c r="T2564" s="42" t="str">
        <f>VLOOKUP(Tabla1[[#This Row],[AREA]],Hoja1!A:B,2,FALSE)</f>
        <v>11. Salud pública y seguridad ciudadana</v>
      </c>
      <c r="U2564" s="45" t="s">
        <v>129</v>
      </c>
      <c r="V2564" s="42" t="str">
        <f>VLOOKUP(Tabla1[[#This Row],[PROGRAMA]],Hoja1!A:B,2,FALSE)</f>
        <v>1321. Policía municipal</v>
      </c>
      <c r="W2564" s="45" t="s">
        <v>238</v>
      </c>
      <c r="X2564" s="45" t="s">
        <v>3161</v>
      </c>
    </row>
    <row r="2565" spans="1:24" x14ac:dyDescent="0.25">
      <c r="A2565" s="57">
        <v>220250013965</v>
      </c>
      <c r="B2565" s="58" t="s">
        <v>526</v>
      </c>
      <c r="C2565" s="59">
        <v>45772</v>
      </c>
      <c r="D2565" s="57">
        <v>22025001213</v>
      </c>
      <c r="E2565" s="58" t="s">
        <v>1495</v>
      </c>
      <c r="F2565" s="60">
        <v>62.29</v>
      </c>
      <c r="G2565" s="58" t="s">
        <v>74</v>
      </c>
      <c r="H2565" s="58" t="s">
        <v>3928</v>
      </c>
      <c r="I2565" s="61" t="s">
        <v>2907</v>
      </c>
      <c r="J2565" s="58" t="s">
        <v>356</v>
      </c>
      <c r="K2565" s="58" t="s">
        <v>356</v>
      </c>
      <c r="L2565" s="58" t="s">
        <v>367</v>
      </c>
      <c r="M2565" s="58" t="s">
        <v>354</v>
      </c>
      <c r="N2565" s="58" t="s">
        <v>355</v>
      </c>
      <c r="O2565" s="64" t="s">
        <v>2942</v>
      </c>
      <c r="P2565" s="64" t="s">
        <v>2902</v>
      </c>
      <c r="Q2565" s="45" t="s">
        <v>922</v>
      </c>
      <c r="R2565" s="32" t="s">
        <v>254</v>
      </c>
      <c r="S2565" s="45" t="s">
        <v>92</v>
      </c>
      <c r="T2565" s="42" t="str">
        <f>VLOOKUP(Tabla1[[#This Row],[AREA]],Hoja1!A:B,2,FALSE)</f>
        <v>03. Participación ciudadana y deportes</v>
      </c>
      <c r="U2565" s="45" t="s">
        <v>215</v>
      </c>
      <c r="V2565" s="42" t="str">
        <f>VLOOKUP(Tabla1[[#This Row],[PROGRAMA]],Hoja1!A:B,2,FALSE)</f>
        <v>9241. Participación ciudadana</v>
      </c>
      <c r="W2565" s="45" t="s">
        <v>236</v>
      </c>
      <c r="X2565" s="45" t="s">
        <v>2945</v>
      </c>
    </row>
    <row r="2566" spans="1:24" x14ac:dyDescent="0.25">
      <c r="A2566" s="57">
        <v>220250013832</v>
      </c>
      <c r="B2566" s="58" t="s">
        <v>526</v>
      </c>
      <c r="C2566" s="59">
        <v>45772</v>
      </c>
      <c r="D2566" s="57">
        <v>22025001043</v>
      </c>
      <c r="E2566" s="58" t="s">
        <v>1462</v>
      </c>
      <c r="F2566" s="60">
        <v>61.96</v>
      </c>
      <c r="G2566" s="58" t="s">
        <v>612</v>
      </c>
      <c r="H2566" s="58" t="s">
        <v>4134</v>
      </c>
      <c r="I2566" s="61" t="s">
        <v>2907</v>
      </c>
      <c r="J2566" s="58" t="s">
        <v>356</v>
      </c>
      <c r="K2566" s="58" t="s">
        <v>356</v>
      </c>
      <c r="L2566" s="58" t="s">
        <v>367</v>
      </c>
      <c r="M2566" s="58" t="s">
        <v>354</v>
      </c>
      <c r="N2566" s="58" t="s">
        <v>355</v>
      </c>
      <c r="O2566" s="64" t="s">
        <v>2942</v>
      </c>
      <c r="P2566" s="64" t="s">
        <v>2902</v>
      </c>
      <c r="Q2566" s="45" t="s">
        <v>922</v>
      </c>
      <c r="R2566" s="32" t="s">
        <v>254</v>
      </c>
      <c r="S2566" s="45" t="s">
        <v>98</v>
      </c>
      <c r="T2566" s="42" t="str">
        <f>VLOOKUP(Tabla1[[#This Row],[AREA]],Hoja1!A:B,2,FALSE)</f>
        <v>10. Personas mayores, familia y servicios sociales</v>
      </c>
      <c r="U2566" s="45" t="s">
        <v>153</v>
      </c>
      <c r="V2566" s="42" t="str">
        <f>VLOOKUP(Tabla1[[#This Row],[PROGRAMA]],Hoja1!A:B,2,FALSE)</f>
        <v>2311. Intervención social</v>
      </c>
      <c r="W2566" s="45" t="s">
        <v>236</v>
      </c>
      <c r="X2566" s="45" t="s">
        <v>3048</v>
      </c>
    </row>
    <row r="2567" spans="1:24" x14ac:dyDescent="0.25">
      <c r="A2567" s="57">
        <v>220250010276</v>
      </c>
      <c r="B2567" s="58" t="s">
        <v>526</v>
      </c>
      <c r="C2567" s="59">
        <v>45755</v>
      </c>
      <c r="D2567" s="57">
        <v>22025001070</v>
      </c>
      <c r="E2567" s="58" t="s">
        <v>1614</v>
      </c>
      <c r="F2567" s="60">
        <v>61.37</v>
      </c>
      <c r="G2567" s="58" t="s">
        <v>564</v>
      </c>
      <c r="H2567" s="58" t="s">
        <v>4135</v>
      </c>
      <c r="I2567" s="61" t="s">
        <v>2907</v>
      </c>
      <c r="J2567" s="58" t="s">
        <v>356</v>
      </c>
      <c r="K2567" s="58" t="s">
        <v>356</v>
      </c>
      <c r="L2567" s="58" t="s">
        <v>367</v>
      </c>
      <c r="M2567" s="58" t="s">
        <v>354</v>
      </c>
      <c r="N2567" s="58" t="s">
        <v>355</v>
      </c>
      <c r="O2567" s="64" t="s">
        <v>2942</v>
      </c>
      <c r="P2567" s="64" t="s">
        <v>2902</v>
      </c>
      <c r="Q2567" s="45" t="s">
        <v>922</v>
      </c>
      <c r="R2567" s="32" t="s">
        <v>254</v>
      </c>
      <c r="S2567" s="45" t="s">
        <v>291</v>
      </c>
      <c r="T2567" s="42" t="str">
        <f>VLOOKUP(Tabla1[[#This Row],[AREA]],Hoja1!A:B,2,FALSE)</f>
        <v>11. Salud pública y seguridad ciudadana</v>
      </c>
      <c r="U2567" s="45" t="s">
        <v>164</v>
      </c>
      <c r="V2567" s="42" t="str">
        <f>VLOOKUP(Tabla1[[#This Row],[PROGRAMA]],Hoja1!A:B,2,FALSE)</f>
        <v>3111. Protección de la salubridad pública</v>
      </c>
      <c r="W2567" s="45" t="s">
        <v>238</v>
      </c>
      <c r="X2567" s="45" t="s">
        <v>3118</v>
      </c>
    </row>
    <row r="2568" spans="1:24" x14ac:dyDescent="0.25">
      <c r="A2568" s="57">
        <v>220250015416</v>
      </c>
      <c r="B2568" s="58" t="s">
        <v>526</v>
      </c>
      <c r="C2568" s="59">
        <v>45783</v>
      </c>
      <c r="D2568" s="57">
        <v>22025001496</v>
      </c>
      <c r="E2568" s="58" t="s">
        <v>3385</v>
      </c>
      <c r="F2568" s="60">
        <v>60.78</v>
      </c>
      <c r="G2568" s="58" t="s">
        <v>633</v>
      </c>
      <c r="H2568" s="58" t="s">
        <v>4136</v>
      </c>
      <c r="I2568" s="61" t="s">
        <v>2907</v>
      </c>
      <c r="J2568" s="58" t="s">
        <v>356</v>
      </c>
      <c r="K2568" s="58" t="s">
        <v>356</v>
      </c>
      <c r="L2568" s="58" t="s">
        <v>367</v>
      </c>
      <c r="M2568" s="58" t="s">
        <v>354</v>
      </c>
      <c r="N2568" s="58" t="s">
        <v>380</v>
      </c>
      <c r="O2568" s="64" t="s">
        <v>2942</v>
      </c>
      <c r="P2568" s="64" t="s">
        <v>2902</v>
      </c>
      <c r="Q2568" s="45" t="s">
        <v>922</v>
      </c>
      <c r="R2568" s="32" t="s">
        <v>254</v>
      </c>
      <c r="S2568" s="45" t="s">
        <v>290</v>
      </c>
      <c r="T2568" s="42" t="str">
        <f>VLOOKUP(Tabla1[[#This Row],[AREA]],Hoja1!A:B,2,FALSE)</f>
        <v>05. Comercio, mercados y consumo</v>
      </c>
      <c r="U2568" s="45" t="s">
        <v>197</v>
      </c>
      <c r="V2568" s="42" t="str">
        <f>VLOOKUP(Tabla1[[#This Row],[PROGRAMA]],Hoja1!A:B,2,FALSE)</f>
        <v>4312. Mercados</v>
      </c>
      <c r="W2568" s="45" t="s">
        <v>238</v>
      </c>
      <c r="X2568" s="45" t="s">
        <v>3118</v>
      </c>
    </row>
    <row r="2569" spans="1:24" x14ac:dyDescent="0.25">
      <c r="A2569" s="57">
        <v>220250010594</v>
      </c>
      <c r="B2569" s="58" t="s">
        <v>349</v>
      </c>
      <c r="C2569" s="59">
        <v>45756</v>
      </c>
      <c r="D2569" s="57">
        <v>22025002430</v>
      </c>
      <c r="E2569" s="58" t="s">
        <v>1902</v>
      </c>
      <c r="F2569" s="60">
        <v>60.5</v>
      </c>
      <c r="G2569" s="58" t="s">
        <v>404</v>
      </c>
      <c r="H2569" s="58" t="s">
        <v>4073</v>
      </c>
      <c r="I2569" s="61" t="s">
        <v>2901</v>
      </c>
      <c r="J2569" s="58" t="s">
        <v>352</v>
      </c>
      <c r="K2569" s="58" t="s">
        <v>352</v>
      </c>
      <c r="L2569" s="58" t="s">
        <v>357</v>
      </c>
      <c r="M2569" s="58" t="s">
        <v>458</v>
      </c>
      <c r="N2569" s="58" t="s">
        <v>429</v>
      </c>
      <c r="O2569" s="64" t="s">
        <v>2990</v>
      </c>
      <c r="P2569" s="64" t="s">
        <v>2902</v>
      </c>
      <c r="Q2569" s="45" t="s">
        <v>922</v>
      </c>
      <c r="R2569" s="32" t="s">
        <v>254</v>
      </c>
      <c r="S2569" s="45" t="s">
        <v>98</v>
      </c>
      <c r="T2569" s="42" t="str">
        <f>VLOOKUP(Tabla1[[#This Row],[AREA]],Hoja1!A:B,2,FALSE)</f>
        <v>10. Personas mayores, familia y servicios sociales</v>
      </c>
      <c r="U2569" s="45" t="s">
        <v>155</v>
      </c>
      <c r="V2569" s="42" t="str">
        <f>VLOOKUP(Tabla1[[#This Row],[PROGRAMA]],Hoja1!A:B,2,FALSE)</f>
        <v>2312. Iniciativas sociales</v>
      </c>
      <c r="W2569" s="45" t="s">
        <v>238</v>
      </c>
      <c r="X2569" s="45" t="s">
        <v>3161</v>
      </c>
    </row>
    <row r="2570" spans="1:24" x14ac:dyDescent="0.25">
      <c r="A2570" s="57">
        <v>220250014216</v>
      </c>
      <c r="B2570" s="58" t="s">
        <v>526</v>
      </c>
      <c r="C2570" s="59">
        <v>45772</v>
      </c>
      <c r="D2570" s="57">
        <v>22025001347</v>
      </c>
      <c r="E2570" s="58" t="s">
        <v>1493</v>
      </c>
      <c r="F2570" s="60">
        <v>59.65</v>
      </c>
      <c r="G2570" s="58" t="s">
        <v>73</v>
      </c>
      <c r="H2570" s="58" t="s">
        <v>4137</v>
      </c>
      <c r="I2570" s="61" t="s">
        <v>2907</v>
      </c>
      <c r="J2570" s="58" t="s">
        <v>356</v>
      </c>
      <c r="K2570" s="58" t="s">
        <v>356</v>
      </c>
      <c r="L2570" s="58" t="s">
        <v>367</v>
      </c>
      <c r="M2570" s="58" t="s">
        <v>354</v>
      </c>
      <c r="N2570" s="58" t="s">
        <v>355</v>
      </c>
      <c r="O2570" s="64" t="s">
        <v>2942</v>
      </c>
      <c r="P2570" s="64" t="s">
        <v>2902</v>
      </c>
      <c r="Q2570" s="45" t="s">
        <v>922</v>
      </c>
      <c r="R2570" s="32" t="s">
        <v>254</v>
      </c>
      <c r="S2570" s="45" t="s">
        <v>91</v>
      </c>
      <c r="T2570" s="42" t="str">
        <f>VLOOKUP(Tabla1[[#This Row],[AREA]],Hoja1!A:B,2,FALSE)</f>
        <v>02. Urbanismo y vivienda</v>
      </c>
      <c r="U2570" s="45" t="s">
        <v>220</v>
      </c>
      <c r="V2570" s="42" t="str">
        <f>VLOOKUP(Tabla1[[#This Row],[PROGRAMA]],Hoja1!A:B,2,FALSE)</f>
        <v>9332. Mantenimiento de edificios e instalaciones municipales</v>
      </c>
      <c r="W2570" s="45" t="s">
        <v>236</v>
      </c>
      <c r="X2570" s="45" t="s">
        <v>3048</v>
      </c>
    </row>
    <row r="2571" spans="1:24" x14ac:dyDescent="0.25">
      <c r="A2571" s="57">
        <v>220250011428</v>
      </c>
      <c r="B2571" s="58" t="s">
        <v>526</v>
      </c>
      <c r="C2571" s="59">
        <v>45758</v>
      </c>
      <c r="D2571" s="57">
        <v>22025001270</v>
      </c>
      <c r="E2571" s="58" t="s">
        <v>2310</v>
      </c>
      <c r="F2571" s="60">
        <v>59.57</v>
      </c>
      <c r="G2571" s="58" t="s">
        <v>74</v>
      </c>
      <c r="H2571" s="58" t="s">
        <v>4138</v>
      </c>
      <c r="I2571" s="61" t="s">
        <v>2907</v>
      </c>
      <c r="J2571" s="58" t="s">
        <v>356</v>
      </c>
      <c r="K2571" s="58" t="s">
        <v>356</v>
      </c>
      <c r="L2571" s="58" t="s">
        <v>367</v>
      </c>
      <c r="M2571" s="58" t="s">
        <v>354</v>
      </c>
      <c r="N2571" s="58" t="s">
        <v>355</v>
      </c>
      <c r="O2571" s="64" t="s">
        <v>2942</v>
      </c>
      <c r="P2571" s="64" t="s">
        <v>2902</v>
      </c>
      <c r="Q2571" s="45" t="s">
        <v>922</v>
      </c>
      <c r="R2571" s="32" t="s">
        <v>254</v>
      </c>
      <c r="S2571" s="45" t="s">
        <v>95</v>
      </c>
      <c r="T2571" s="42" t="str">
        <f>VLOOKUP(Tabla1[[#This Row],[AREA]],Hoja1!A:B,2,FALSE)</f>
        <v>07. Medio ambiente</v>
      </c>
      <c r="U2571" s="45" t="s">
        <v>149</v>
      </c>
      <c r="V2571" s="42" t="str">
        <f>VLOOKUP(Tabla1[[#This Row],[PROGRAMA]],Hoja1!A:B,2,FALSE)</f>
        <v>1711. Parques y jardines</v>
      </c>
      <c r="W2571" s="45" t="s">
        <v>238</v>
      </c>
      <c r="X2571" s="45" t="s">
        <v>3118</v>
      </c>
    </row>
    <row r="2572" spans="1:24" x14ac:dyDescent="0.25">
      <c r="A2572" s="57">
        <v>220250017688</v>
      </c>
      <c r="B2572" s="58" t="s">
        <v>526</v>
      </c>
      <c r="C2572" s="59">
        <v>45796</v>
      </c>
      <c r="D2572" s="57">
        <v>22025001126</v>
      </c>
      <c r="E2572" s="58" t="s">
        <v>1594</v>
      </c>
      <c r="F2572" s="60">
        <v>58.83</v>
      </c>
      <c r="G2572" s="58" t="s">
        <v>50</v>
      </c>
      <c r="H2572" s="58" t="s">
        <v>4139</v>
      </c>
      <c r="I2572" s="61" t="s">
        <v>2907</v>
      </c>
      <c r="J2572" s="58" t="s">
        <v>356</v>
      </c>
      <c r="K2572" s="58" t="s">
        <v>356</v>
      </c>
      <c r="L2572" s="58" t="s">
        <v>367</v>
      </c>
      <c r="M2572" s="58" t="s">
        <v>354</v>
      </c>
      <c r="N2572" s="58" t="s">
        <v>355</v>
      </c>
      <c r="O2572" s="64" t="s">
        <v>2942</v>
      </c>
      <c r="P2572" s="64" t="s">
        <v>2902</v>
      </c>
      <c r="Q2572" s="45" t="s">
        <v>922</v>
      </c>
      <c r="R2572" s="32" t="s">
        <v>254</v>
      </c>
      <c r="S2572" s="45" t="s">
        <v>291</v>
      </c>
      <c r="T2572" s="42" t="str">
        <f>VLOOKUP(Tabla1[[#This Row],[AREA]],Hoja1!A:B,2,FALSE)</f>
        <v>11. Salud pública y seguridad ciudadana</v>
      </c>
      <c r="U2572" s="45" t="s">
        <v>141</v>
      </c>
      <c r="V2572" s="42" t="str">
        <f>VLOOKUP(Tabla1[[#This Row],[PROGRAMA]],Hoja1!A:B,2,FALSE)</f>
        <v>1621. Recogida de residuos</v>
      </c>
      <c r="W2572" s="45" t="s">
        <v>238</v>
      </c>
      <c r="X2572" s="45" t="s">
        <v>3053</v>
      </c>
    </row>
    <row r="2573" spans="1:24" x14ac:dyDescent="0.25">
      <c r="A2573" s="57">
        <v>220250011230</v>
      </c>
      <c r="B2573" s="58" t="s">
        <v>526</v>
      </c>
      <c r="C2573" s="59">
        <v>45758</v>
      </c>
      <c r="D2573" s="57">
        <v>22025000769</v>
      </c>
      <c r="E2573" s="58" t="s">
        <v>1623</v>
      </c>
      <c r="F2573" s="60">
        <v>56.81</v>
      </c>
      <c r="G2573" s="58" t="s">
        <v>939</v>
      </c>
      <c r="H2573" s="58" t="s">
        <v>4140</v>
      </c>
      <c r="I2573" s="61" t="s">
        <v>2907</v>
      </c>
      <c r="J2573" s="58" t="s">
        <v>356</v>
      </c>
      <c r="K2573" s="58" t="s">
        <v>356</v>
      </c>
      <c r="L2573" s="58" t="s">
        <v>367</v>
      </c>
      <c r="M2573" s="58" t="s">
        <v>354</v>
      </c>
      <c r="N2573" s="58" t="s">
        <v>355</v>
      </c>
      <c r="O2573" s="64" t="s">
        <v>2942</v>
      </c>
      <c r="P2573" s="64" t="s">
        <v>2902</v>
      </c>
      <c r="Q2573" s="45" t="s">
        <v>922</v>
      </c>
      <c r="R2573" s="32" t="s">
        <v>254</v>
      </c>
      <c r="S2573" s="45" t="s">
        <v>291</v>
      </c>
      <c r="T2573" s="42" t="str">
        <f>VLOOKUP(Tabla1[[#This Row],[AREA]],Hoja1!A:B,2,FALSE)</f>
        <v>11. Salud pública y seguridad ciudadana</v>
      </c>
      <c r="U2573" s="45" t="s">
        <v>135</v>
      </c>
      <c r="V2573" s="42" t="str">
        <f>VLOOKUP(Tabla1[[#This Row],[PROGRAMA]],Hoja1!A:B,2,FALSE)</f>
        <v>1361. Prevención y extinción de incencios</v>
      </c>
      <c r="W2573" s="45" t="s">
        <v>238</v>
      </c>
      <c r="X2573" s="45" t="s">
        <v>3118</v>
      </c>
    </row>
    <row r="2574" spans="1:24" x14ac:dyDescent="0.25">
      <c r="A2574" s="57">
        <v>220250011342</v>
      </c>
      <c r="B2574" s="58" t="s">
        <v>526</v>
      </c>
      <c r="C2574" s="59">
        <v>45758</v>
      </c>
      <c r="D2574" s="57">
        <v>22025001124</v>
      </c>
      <c r="E2574" s="58" t="s">
        <v>1237</v>
      </c>
      <c r="F2574" s="60">
        <v>55.22</v>
      </c>
      <c r="G2574" s="58" t="s">
        <v>663</v>
      </c>
      <c r="H2574" s="58" t="s">
        <v>4141</v>
      </c>
      <c r="I2574" s="61" t="s">
        <v>2907</v>
      </c>
      <c r="J2574" s="58" t="s">
        <v>356</v>
      </c>
      <c r="K2574" s="58" t="s">
        <v>356</v>
      </c>
      <c r="L2574" s="58" t="s">
        <v>367</v>
      </c>
      <c r="M2574" s="58" t="s">
        <v>354</v>
      </c>
      <c r="N2574" s="58" t="s">
        <v>355</v>
      </c>
      <c r="O2574" s="64" t="s">
        <v>2942</v>
      </c>
      <c r="P2574" s="64" t="s">
        <v>2902</v>
      </c>
      <c r="Q2574" s="45" t="s">
        <v>922</v>
      </c>
      <c r="R2574" s="32" t="s">
        <v>254</v>
      </c>
      <c r="S2574" s="45" t="s">
        <v>291</v>
      </c>
      <c r="T2574" s="42" t="str">
        <f>VLOOKUP(Tabla1[[#This Row],[AREA]],Hoja1!A:B,2,FALSE)</f>
        <v>11. Salud pública y seguridad ciudadana</v>
      </c>
      <c r="U2574" s="45" t="s">
        <v>141</v>
      </c>
      <c r="V2574" s="42" t="str">
        <f>VLOOKUP(Tabla1[[#This Row],[PROGRAMA]],Hoja1!A:B,2,FALSE)</f>
        <v>1621. Recogida de residuos</v>
      </c>
      <c r="W2574" s="45" t="s">
        <v>236</v>
      </c>
      <c r="X2574" s="45" t="s">
        <v>3180</v>
      </c>
    </row>
    <row r="2575" spans="1:24" x14ac:dyDescent="0.25">
      <c r="A2575" s="57">
        <v>220250013952</v>
      </c>
      <c r="B2575" s="58" t="s">
        <v>526</v>
      </c>
      <c r="C2575" s="59">
        <v>45772</v>
      </c>
      <c r="D2575" s="57">
        <v>22025001213</v>
      </c>
      <c r="E2575" s="58" t="s">
        <v>1495</v>
      </c>
      <c r="F2575" s="60">
        <v>54.86</v>
      </c>
      <c r="G2575" s="58" t="s">
        <v>564</v>
      </c>
      <c r="H2575" s="58" t="s">
        <v>4142</v>
      </c>
      <c r="I2575" s="61" t="s">
        <v>2907</v>
      </c>
      <c r="J2575" s="58" t="s">
        <v>356</v>
      </c>
      <c r="K2575" s="58" t="s">
        <v>356</v>
      </c>
      <c r="L2575" s="58" t="s">
        <v>367</v>
      </c>
      <c r="M2575" s="58" t="s">
        <v>354</v>
      </c>
      <c r="N2575" s="58" t="s">
        <v>355</v>
      </c>
      <c r="O2575" s="64" t="s">
        <v>2942</v>
      </c>
      <c r="P2575" s="64" t="s">
        <v>2902</v>
      </c>
      <c r="Q2575" s="45" t="s">
        <v>922</v>
      </c>
      <c r="R2575" s="32" t="s">
        <v>254</v>
      </c>
      <c r="S2575" s="45" t="s">
        <v>92</v>
      </c>
      <c r="T2575" s="42" t="str">
        <f>VLOOKUP(Tabla1[[#This Row],[AREA]],Hoja1!A:B,2,FALSE)</f>
        <v>03. Participación ciudadana y deportes</v>
      </c>
      <c r="U2575" s="45" t="s">
        <v>215</v>
      </c>
      <c r="V2575" s="42" t="str">
        <f>VLOOKUP(Tabla1[[#This Row],[PROGRAMA]],Hoja1!A:B,2,FALSE)</f>
        <v>9241. Participación ciudadana</v>
      </c>
      <c r="W2575" s="45" t="s">
        <v>236</v>
      </c>
      <c r="X2575" s="45" t="s">
        <v>2945</v>
      </c>
    </row>
    <row r="2576" spans="1:24" x14ac:dyDescent="0.25">
      <c r="A2576" s="57">
        <v>220250010229</v>
      </c>
      <c r="B2576" s="58" t="s">
        <v>526</v>
      </c>
      <c r="C2576" s="59">
        <v>45755</v>
      </c>
      <c r="D2576" s="57">
        <v>22025001213</v>
      </c>
      <c r="E2576" s="58" t="s">
        <v>1495</v>
      </c>
      <c r="F2576" s="60">
        <v>54.58</v>
      </c>
      <c r="G2576" s="58" t="s">
        <v>73</v>
      </c>
      <c r="H2576" s="58" t="s">
        <v>4143</v>
      </c>
      <c r="I2576" s="61" t="s">
        <v>2907</v>
      </c>
      <c r="J2576" s="58" t="s">
        <v>356</v>
      </c>
      <c r="K2576" s="58" t="s">
        <v>356</v>
      </c>
      <c r="L2576" s="58" t="s">
        <v>367</v>
      </c>
      <c r="M2576" s="58" t="s">
        <v>354</v>
      </c>
      <c r="N2576" s="58" t="s">
        <v>355</v>
      </c>
      <c r="O2576" s="64" t="s">
        <v>2942</v>
      </c>
      <c r="P2576" s="64" t="s">
        <v>2902</v>
      </c>
      <c r="Q2576" s="45" t="s">
        <v>922</v>
      </c>
      <c r="R2576" s="32" t="s">
        <v>254</v>
      </c>
      <c r="S2576" s="45" t="s">
        <v>92</v>
      </c>
      <c r="T2576" s="42" t="str">
        <f>VLOOKUP(Tabla1[[#This Row],[AREA]],Hoja1!A:B,2,FALSE)</f>
        <v>03. Participación ciudadana y deportes</v>
      </c>
      <c r="U2576" s="45" t="s">
        <v>215</v>
      </c>
      <c r="V2576" s="42" t="str">
        <f>VLOOKUP(Tabla1[[#This Row],[PROGRAMA]],Hoja1!A:B,2,FALSE)</f>
        <v>9241. Participación ciudadana</v>
      </c>
      <c r="W2576" s="45" t="s">
        <v>236</v>
      </c>
      <c r="X2576" s="45" t="s">
        <v>2945</v>
      </c>
    </row>
    <row r="2577" spans="1:24" x14ac:dyDescent="0.25">
      <c r="A2577" s="57">
        <v>220250012116</v>
      </c>
      <c r="B2577" s="58" t="s">
        <v>349</v>
      </c>
      <c r="C2577" s="59">
        <v>45763</v>
      </c>
      <c r="D2577" s="57">
        <v>22025003677</v>
      </c>
      <c r="E2577" s="58" t="s">
        <v>1841</v>
      </c>
      <c r="F2577" s="60">
        <v>54.11</v>
      </c>
      <c r="G2577" s="58" t="s">
        <v>316</v>
      </c>
      <c r="H2577" s="58" t="s">
        <v>4144</v>
      </c>
      <c r="I2577" s="61" t="s">
        <v>2901</v>
      </c>
      <c r="J2577" s="58" t="s">
        <v>356</v>
      </c>
      <c r="K2577" s="58" t="s">
        <v>356</v>
      </c>
      <c r="L2577" s="58" t="s">
        <v>357</v>
      </c>
      <c r="M2577" s="58" t="s">
        <v>354</v>
      </c>
      <c r="N2577" s="58" t="s">
        <v>355</v>
      </c>
      <c r="O2577" s="64" t="s">
        <v>305</v>
      </c>
      <c r="P2577" s="64" t="s">
        <v>2902</v>
      </c>
      <c r="Q2577" s="45">
        <v>6</v>
      </c>
      <c r="R2577" s="32" t="s">
        <v>255</v>
      </c>
      <c r="S2577" s="45" t="s">
        <v>96</v>
      </c>
      <c r="T2577" s="42" t="str">
        <f>VLOOKUP(Tabla1[[#This Row],[AREA]],Hoja1!A:B,2,FALSE)</f>
        <v>08. Tráfico y movilidad</v>
      </c>
      <c r="U2577" s="45">
        <v>1532</v>
      </c>
      <c r="V2577" s="42" t="str">
        <f>VLOOKUP(Tabla1[[#This Row],[PROGRAMA]],Hoja1!A:B,2,FALSE)</f>
        <v>1532. Pavimentación vias públicas y otros servicios urbanísticos</v>
      </c>
      <c r="W2577" s="45">
        <v>60</v>
      </c>
      <c r="X2577" s="45">
        <v>609</v>
      </c>
    </row>
    <row r="2578" spans="1:24" x14ac:dyDescent="0.25">
      <c r="A2578" s="57">
        <v>220250010235</v>
      </c>
      <c r="B2578" s="58" t="s">
        <v>526</v>
      </c>
      <c r="C2578" s="59">
        <v>45755</v>
      </c>
      <c r="D2578" s="57">
        <v>22025001213</v>
      </c>
      <c r="E2578" s="58" t="s">
        <v>1495</v>
      </c>
      <c r="F2578" s="60">
        <v>53.93</v>
      </c>
      <c r="G2578" s="58" t="s">
        <v>74</v>
      </c>
      <c r="H2578" s="58" t="s">
        <v>4145</v>
      </c>
      <c r="I2578" s="61" t="s">
        <v>2907</v>
      </c>
      <c r="J2578" s="58" t="s">
        <v>356</v>
      </c>
      <c r="K2578" s="58" t="s">
        <v>356</v>
      </c>
      <c r="L2578" s="58" t="s">
        <v>367</v>
      </c>
      <c r="M2578" s="58" t="s">
        <v>354</v>
      </c>
      <c r="N2578" s="58" t="s">
        <v>355</v>
      </c>
      <c r="O2578" s="64" t="s">
        <v>2942</v>
      </c>
      <c r="P2578" s="64" t="s">
        <v>2902</v>
      </c>
      <c r="Q2578" s="45" t="s">
        <v>922</v>
      </c>
      <c r="R2578" s="32" t="s">
        <v>254</v>
      </c>
      <c r="S2578" s="45" t="s">
        <v>92</v>
      </c>
      <c r="T2578" s="42" t="str">
        <f>VLOOKUP(Tabla1[[#This Row],[AREA]],Hoja1!A:B,2,FALSE)</f>
        <v>03. Participación ciudadana y deportes</v>
      </c>
      <c r="U2578" s="45" t="s">
        <v>215</v>
      </c>
      <c r="V2578" s="42" t="str">
        <f>VLOOKUP(Tabla1[[#This Row],[PROGRAMA]],Hoja1!A:B,2,FALSE)</f>
        <v>9241. Participación ciudadana</v>
      </c>
      <c r="W2578" s="45" t="s">
        <v>236</v>
      </c>
      <c r="X2578" s="45" t="s">
        <v>2945</v>
      </c>
    </row>
    <row r="2579" spans="1:24" x14ac:dyDescent="0.25">
      <c r="A2579" s="57">
        <v>220250020452</v>
      </c>
      <c r="B2579" s="58" t="s">
        <v>526</v>
      </c>
      <c r="C2579" s="59">
        <v>45806</v>
      </c>
      <c r="D2579" s="57">
        <v>22025001270</v>
      </c>
      <c r="E2579" s="58" t="s">
        <v>2310</v>
      </c>
      <c r="F2579" s="60">
        <v>52.62</v>
      </c>
      <c r="G2579" s="58" t="s">
        <v>564</v>
      </c>
      <c r="H2579" s="58" t="s">
        <v>4146</v>
      </c>
      <c r="I2579" s="61" t="s">
        <v>2907</v>
      </c>
      <c r="J2579" s="58" t="s">
        <v>356</v>
      </c>
      <c r="K2579" s="58" t="s">
        <v>356</v>
      </c>
      <c r="L2579" s="58" t="s">
        <v>367</v>
      </c>
      <c r="M2579" s="58" t="s">
        <v>354</v>
      </c>
      <c r="N2579" s="58" t="s">
        <v>355</v>
      </c>
      <c r="O2579" s="64" t="s">
        <v>2942</v>
      </c>
      <c r="P2579" s="64" t="s">
        <v>2902</v>
      </c>
      <c r="Q2579" s="45" t="s">
        <v>922</v>
      </c>
      <c r="R2579" s="32" t="s">
        <v>254</v>
      </c>
      <c r="S2579" s="45" t="s">
        <v>95</v>
      </c>
      <c r="T2579" s="42" t="str">
        <f>VLOOKUP(Tabla1[[#This Row],[AREA]],Hoja1!A:B,2,FALSE)</f>
        <v>07. Medio ambiente</v>
      </c>
      <c r="U2579" s="45" t="s">
        <v>149</v>
      </c>
      <c r="V2579" s="42" t="str">
        <f>VLOOKUP(Tabla1[[#This Row],[PROGRAMA]],Hoja1!A:B,2,FALSE)</f>
        <v>1711. Parques y jardines</v>
      </c>
      <c r="W2579" s="45" t="s">
        <v>238</v>
      </c>
      <c r="X2579" s="45" t="s">
        <v>3118</v>
      </c>
    </row>
    <row r="2580" spans="1:24" x14ac:dyDescent="0.25">
      <c r="A2580" s="57">
        <v>220250013912</v>
      </c>
      <c r="B2580" s="58" t="s">
        <v>526</v>
      </c>
      <c r="C2580" s="59">
        <v>45772</v>
      </c>
      <c r="D2580" s="57">
        <v>22025001079</v>
      </c>
      <c r="E2580" s="58" t="s">
        <v>1303</v>
      </c>
      <c r="F2580" s="60">
        <v>52.05</v>
      </c>
      <c r="G2580" s="58" t="s">
        <v>73</v>
      </c>
      <c r="H2580" s="58" t="s">
        <v>4147</v>
      </c>
      <c r="I2580" s="61" t="s">
        <v>2907</v>
      </c>
      <c r="J2580" s="58" t="s">
        <v>356</v>
      </c>
      <c r="K2580" s="58" t="s">
        <v>356</v>
      </c>
      <c r="L2580" s="58" t="s">
        <v>367</v>
      </c>
      <c r="M2580" s="58" t="s">
        <v>354</v>
      </c>
      <c r="N2580" s="58" t="s">
        <v>355</v>
      </c>
      <c r="O2580" s="64" t="s">
        <v>2942</v>
      </c>
      <c r="P2580" s="64" t="s">
        <v>2902</v>
      </c>
      <c r="Q2580" s="45" t="s">
        <v>922</v>
      </c>
      <c r="R2580" s="32" t="s">
        <v>254</v>
      </c>
      <c r="S2580" s="45" t="s">
        <v>94</v>
      </c>
      <c r="T2580" s="42" t="str">
        <f>VLOOKUP(Tabla1[[#This Row],[AREA]],Hoja1!A:B,2,FALSE)</f>
        <v>06. Educación y cultura</v>
      </c>
      <c r="U2580" s="45" t="s">
        <v>170</v>
      </c>
      <c r="V2580" s="42" t="str">
        <f>VLOOKUP(Tabla1[[#This Row],[PROGRAMA]],Hoja1!A:B,2,FALSE)</f>
        <v>3232. Conservación y mantenimiento centros educación infantil y primaria</v>
      </c>
      <c r="W2580" s="45" t="s">
        <v>236</v>
      </c>
      <c r="X2580" s="45" t="s">
        <v>3048</v>
      </c>
    </row>
    <row r="2581" spans="1:24" x14ac:dyDescent="0.25">
      <c r="A2581" s="57">
        <v>220250013914</v>
      </c>
      <c r="B2581" s="58" t="s">
        <v>526</v>
      </c>
      <c r="C2581" s="59">
        <v>45772</v>
      </c>
      <c r="D2581" s="57">
        <v>22025001079</v>
      </c>
      <c r="E2581" s="58" t="s">
        <v>1303</v>
      </c>
      <c r="F2581" s="60">
        <v>52.05</v>
      </c>
      <c r="G2581" s="58" t="s">
        <v>73</v>
      </c>
      <c r="H2581" s="58" t="s">
        <v>4148</v>
      </c>
      <c r="I2581" s="61" t="s">
        <v>2907</v>
      </c>
      <c r="J2581" s="58" t="s">
        <v>356</v>
      </c>
      <c r="K2581" s="58" t="s">
        <v>356</v>
      </c>
      <c r="L2581" s="58" t="s">
        <v>367</v>
      </c>
      <c r="M2581" s="58" t="s">
        <v>354</v>
      </c>
      <c r="N2581" s="58" t="s">
        <v>355</v>
      </c>
      <c r="O2581" s="64" t="s">
        <v>2942</v>
      </c>
      <c r="P2581" s="64" t="s">
        <v>2902</v>
      </c>
      <c r="Q2581" s="45" t="s">
        <v>922</v>
      </c>
      <c r="R2581" s="32" t="s">
        <v>254</v>
      </c>
      <c r="S2581" s="45" t="s">
        <v>94</v>
      </c>
      <c r="T2581" s="42" t="str">
        <f>VLOOKUP(Tabla1[[#This Row],[AREA]],Hoja1!A:B,2,FALSE)</f>
        <v>06. Educación y cultura</v>
      </c>
      <c r="U2581" s="45" t="s">
        <v>170</v>
      </c>
      <c r="V2581" s="42" t="str">
        <f>VLOOKUP(Tabla1[[#This Row],[PROGRAMA]],Hoja1!A:B,2,FALSE)</f>
        <v>3232. Conservación y mantenimiento centros educación infantil y primaria</v>
      </c>
      <c r="W2581" s="45" t="s">
        <v>236</v>
      </c>
      <c r="X2581" s="45" t="s">
        <v>3048</v>
      </c>
    </row>
    <row r="2582" spans="1:24" x14ac:dyDescent="0.25">
      <c r="A2582" s="57">
        <v>220250017384</v>
      </c>
      <c r="B2582" s="58" t="s">
        <v>526</v>
      </c>
      <c r="C2582" s="59">
        <v>45793</v>
      </c>
      <c r="D2582" s="57">
        <v>22025001043</v>
      </c>
      <c r="E2582" s="58" t="s">
        <v>1462</v>
      </c>
      <c r="F2582" s="60">
        <v>51.78</v>
      </c>
      <c r="G2582" s="58" t="s">
        <v>573</v>
      </c>
      <c r="H2582" s="58" t="s">
        <v>4149</v>
      </c>
      <c r="I2582" s="61" t="s">
        <v>2907</v>
      </c>
      <c r="J2582" s="58" t="s">
        <v>356</v>
      </c>
      <c r="K2582" s="58" t="s">
        <v>356</v>
      </c>
      <c r="L2582" s="58" t="s">
        <v>367</v>
      </c>
      <c r="M2582" s="58" t="s">
        <v>354</v>
      </c>
      <c r="N2582" s="58" t="s">
        <v>355</v>
      </c>
      <c r="O2582" s="64" t="s">
        <v>2942</v>
      </c>
      <c r="P2582" s="64" t="s">
        <v>2902</v>
      </c>
      <c r="Q2582" s="45" t="s">
        <v>922</v>
      </c>
      <c r="R2582" s="32" t="s">
        <v>254</v>
      </c>
      <c r="S2582" s="45" t="s">
        <v>98</v>
      </c>
      <c r="T2582" s="42" t="str">
        <f>VLOOKUP(Tabla1[[#This Row],[AREA]],Hoja1!A:B,2,FALSE)</f>
        <v>10. Personas mayores, familia y servicios sociales</v>
      </c>
      <c r="U2582" s="45" t="s">
        <v>153</v>
      </c>
      <c r="V2582" s="42" t="str">
        <f>VLOOKUP(Tabla1[[#This Row],[PROGRAMA]],Hoja1!A:B,2,FALSE)</f>
        <v>2311. Intervención social</v>
      </c>
      <c r="W2582" s="45" t="s">
        <v>236</v>
      </c>
      <c r="X2582" s="45" t="s">
        <v>3048</v>
      </c>
    </row>
    <row r="2583" spans="1:24" x14ac:dyDescent="0.25">
      <c r="A2583" s="57">
        <v>220250014208</v>
      </c>
      <c r="B2583" s="58" t="s">
        <v>526</v>
      </c>
      <c r="C2583" s="59">
        <v>45772</v>
      </c>
      <c r="D2583" s="57">
        <v>22025001079</v>
      </c>
      <c r="E2583" s="58" t="s">
        <v>1303</v>
      </c>
      <c r="F2583" s="60">
        <v>51.55</v>
      </c>
      <c r="G2583" s="58" t="s">
        <v>38</v>
      </c>
      <c r="H2583" s="58" t="s">
        <v>4150</v>
      </c>
      <c r="I2583" s="61" t="s">
        <v>2907</v>
      </c>
      <c r="J2583" s="58" t="s">
        <v>356</v>
      </c>
      <c r="K2583" s="58" t="s">
        <v>356</v>
      </c>
      <c r="L2583" s="58" t="s">
        <v>367</v>
      </c>
      <c r="M2583" s="58" t="s">
        <v>354</v>
      </c>
      <c r="N2583" s="58" t="s">
        <v>355</v>
      </c>
      <c r="O2583" s="64" t="s">
        <v>2942</v>
      </c>
      <c r="P2583" s="64" t="s">
        <v>2902</v>
      </c>
      <c r="Q2583" s="45" t="s">
        <v>922</v>
      </c>
      <c r="R2583" s="32" t="s">
        <v>254</v>
      </c>
      <c r="S2583" s="45" t="s">
        <v>94</v>
      </c>
      <c r="T2583" s="42" t="str">
        <f>VLOOKUP(Tabla1[[#This Row],[AREA]],Hoja1!A:B,2,FALSE)</f>
        <v>06. Educación y cultura</v>
      </c>
      <c r="U2583" s="45" t="s">
        <v>170</v>
      </c>
      <c r="V2583" s="42" t="str">
        <f>VLOOKUP(Tabla1[[#This Row],[PROGRAMA]],Hoja1!A:B,2,FALSE)</f>
        <v>3232. Conservación y mantenimiento centros educación infantil y primaria</v>
      </c>
      <c r="W2583" s="45" t="s">
        <v>236</v>
      </c>
      <c r="X2583" s="45" t="s">
        <v>3048</v>
      </c>
    </row>
    <row r="2584" spans="1:24" x14ac:dyDescent="0.25">
      <c r="A2584" s="57">
        <v>220250013972</v>
      </c>
      <c r="B2584" s="58" t="s">
        <v>526</v>
      </c>
      <c r="C2584" s="59">
        <v>45772</v>
      </c>
      <c r="D2584" s="57">
        <v>22025002822</v>
      </c>
      <c r="E2584" s="58" t="s">
        <v>2371</v>
      </c>
      <c r="F2584" s="60">
        <v>50.82</v>
      </c>
      <c r="G2584" s="58" t="s">
        <v>597</v>
      </c>
      <c r="H2584" s="58" t="s">
        <v>4151</v>
      </c>
      <c r="I2584" s="61" t="s">
        <v>2907</v>
      </c>
      <c r="J2584" s="58" t="s">
        <v>356</v>
      </c>
      <c r="K2584" s="58" t="s">
        <v>356</v>
      </c>
      <c r="L2584" s="58" t="s">
        <v>357</v>
      </c>
      <c r="M2584" s="58" t="s">
        <v>354</v>
      </c>
      <c r="N2584" s="58" t="s">
        <v>355</v>
      </c>
      <c r="O2584" s="64" t="s">
        <v>2942</v>
      </c>
      <c r="P2584" s="64" t="s">
        <v>2902</v>
      </c>
      <c r="Q2584" s="45" t="s">
        <v>922</v>
      </c>
      <c r="R2584" s="32" t="s">
        <v>254</v>
      </c>
      <c r="S2584" s="45" t="s">
        <v>96</v>
      </c>
      <c r="T2584" s="42" t="str">
        <f>VLOOKUP(Tabla1[[#This Row],[AREA]],Hoja1!A:B,2,FALSE)</f>
        <v>08. Tráfico y movilidad</v>
      </c>
      <c r="U2584" s="45" t="s">
        <v>146</v>
      </c>
      <c r="V2584" s="42" t="str">
        <f>VLOOKUP(Tabla1[[#This Row],[PROGRAMA]],Hoja1!A:B,2,FALSE)</f>
        <v>1651. Alumbrado público</v>
      </c>
      <c r="W2584" s="45" t="s">
        <v>236</v>
      </c>
      <c r="X2584" s="45" t="s">
        <v>3180</v>
      </c>
    </row>
    <row r="2585" spans="1:24" x14ac:dyDescent="0.25">
      <c r="A2585" s="57">
        <v>220250010250</v>
      </c>
      <c r="B2585" s="58" t="s">
        <v>526</v>
      </c>
      <c r="C2585" s="59">
        <v>45755</v>
      </c>
      <c r="D2585" s="57">
        <v>22025001128</v>
      </c>
      <c r="E2585" s="58" t="s">
        <v>1498</v>
      </c>
      <c r="F2585" s="60">
        <v>50.76</v>
      </c>
      <c r="G2585" s="58" t="s">
        <v>564</v>
      </c>
      <c r="H2585" s="58" t="s">
        <v>4152</v>
      </c>
      <c r="I2585" s="61" t="s">
        <v>2907</v>
      </c>
      <c r="J2585" s="58" t="s">
        <v>356</v>
      </c>
      <c r="K2585" s="58" t="s">
        <v>356</v>
      </c>
      <c r="L2585" s="58" t="s">
        <v>367</v>
      </c>
      <c r="M2585" s="58" t="s">
        <v>354</v>
      </c>
      <c r="N2585" s="58" t="s">
        <v>355</v>
      </c>
      <c r="O2585" s="64" t="s">
        <v>2942</v>
      </c>
      <c r="P2585" s="64" t="s">
        <v>2902</v>
      </c>
      <c r="Q2585" s="45" t="s">
        <v>922</v>
      </c>
      <c r="R2585" s="32" t="s">
        <v>254</v>
      </c>
      <c r="S2585" s="45" t="s">
        <v>291</v>
      </c>
      <c r="T2585" s="42" t="str">
        <f>VLOOKUP(Tabla1[[#This Row],[AREA]],Hoja1!A:B,2,FALSE)</f>
        <v>11. Salud pública y seguridad ciudadana</v>
      </c>
      <c r="U2585" s="45" t="s">
        <v>141</v>
      </c>
      <c r="V2585" s="42" t="str">
        <f>VLOOKUP(Tabla1[[#This Row],[PROGRAMA]],Hoja1!A:B,2,FALSE)</f>
        <v>1621. Recogida de residuos</v>
      </c>
      <c r="W2585" s="45" t="s">
        <v>238</v>
      </c>
      <c r="X2585" s="45" t="s">
        <v>3118</v>
      </c>
    </row>
    <row r="2586" spans="1:24" x14ac:dyDescent="0.25">
      <c r="A2586" s="57">
        <v>220250010104</v>
      </c>
      <c r="B2586" s="58" t="s">
        <v>526</v>
      </c>
      <c r="C2586" s="59">
        <v>45755</v>
      </c>
      <c r="D2586" s="57">
        <v>22025001043</v>
      </c>
      <c r="E2586" s="58" t="s">
        <v>1462</v>
      </c>
      <c r="F2586" s="60">
        <v>50.02</v>
      </c>
      <c r="G2586" s="58" t="s">
        <v>573</v>
      </c>
      <c r="H2586" s="58" t="s">
        <v>4153</v>
      </c>
      <c r="I2586" s="61" t="s">
        <v>2907</v>
      </c>
      <c r="J2586" s="58" t="s">
        <v>356</v>
      </c>
      <c r="K2586" s="58" t="s">
        <v>356</v>
      </c>
      <c r="L2586" s="58" t="s">
        <v>367</v>
      </c>
      <c r="M2586" s="58" t="s">
        <v>354</v>
      </c>
      <c r="N2586" s="58" t="s">
        <v>355</v>
      </c>
      <c r="O2586" s="64" t="s">
        <v>2942</v>
      </c>
      <c r="P2586" s="64" t="s">
        <v>2902</v>
      </c>
      <c r="Q2586" s="45" t="s">
        <v>922</v>
      </c>
      <c r="R2586" s="32" t="s">
        <v>254</v>
      </c>
      <c r="S2586" s="45" t="s">
        <v>98</v>
      </c>
      <c r="T2586" s="42" t="str">
        <f>VLOOKUP(Tabla1[[#This Row],[AREA]],Hoja1!A:B,2,FALSE)</f>
        <v>10. Personas mayores, familia y servicios sociales</v>
      </c>
      <c r="U2586" s="45" t="s">
        <v>153</v>
      </c>
      <c r="V2586" s="42" t="str">
        <f>VLOOKUP(Tabla1[[#This Row],[PROGRAMA]],Hoja1!A:B,2,FALSE)</f>
        <v>2311. Intervención social</v>
      </c>
      <c r="W2586" s="45" t="s">
        <v>236</v>
      </c>
      <c r="X2586" s="45" t="s">
        <v>3048</v>
      </c>
    </row>
    <row r="2587" spans="1:24" x14ac:dyDescent="0.25">
      <c r="A2587" s="57">
        <v>220250015757</v>
      </c>
      <c r="B2587" s="58" t="s">
        <v>349</v>
      </c>
      <c r="C2587" s="59">
        <v>45784</v>
      </c>
      <c r="D2587" s="57">
        <v>22025003645</v>
      </c>
      <c r="E2587" s="58" t="s">
        <v>1235</v>
      </c>
      <c r="F2587" s="60">
        <v>50</v>
      </c>
      <c r="G2587" s="58" t="s">
        <v>4154</v>
      </c>
      <c r="H2587" s="58" t="s">
        <v>4155</v>
      </c>
      <c r="I2587" s="61" t="s">
        <v>2901</v>
      </c>
      <c r="J2587" s="58" t="s">
        <v>395</v>
      </c>
      <c r="K2587" s="58" t="s">
        <v>395</v>
      </c>
      <c r="L2587" s="58" t="s">
        <v>367</v>
      </c>
      <c r="M2587" s="58" t="s">
        <v>458</v>
      </c>
      <c r="N2587" s="58" t="s">
        <v>429</v>
      </c>
      <c r="O2587" s="64" t="s">
        <v>2990</v>
      </c>
      <c r="P2587" s="64" t="s">
        <v>2902</v>
      </c>
      <c r="Q2587" s="45" t="s">
        <v>922</v>
      </c>
      <c r="R2587" s="32" t="s">
        <v>254</v>
      </c>
      <c r="S2587" s="45" t="s">
        <v>94</v>
      </c>
      <c r="T2587" s="42" t="str">
        <f>VLOOKUP(Tabla1[[#This Row],[AREA]],Hoja1!A:B,2,FALSE)</f>
        <v>06. Educación y cultura</v>
      </c>
      <c r="U2587" s="45" t="s">
        <v>176</v>
      </c>
      <c r="V2587" s="42" t="str">
        <f>VLOOKUP(Tabla1[[#This Row],[PROGRAMA]],Hoja1!A:B,2,FALSE)</f>
        <v>3321. Bibliotecas públicas</v>
      </c>
      <c r="W2587" s="45" t="s">
        <v>238</v>
      </c>
      <c r="X2587" s="45" t="s">
        <v>3120</v>
      </c>
    </row>
    <row r="2588" spans="1:24" x14ac:dyDescent="0.25">
      <c r="A2588" s="57">
        <v>220250011210</v>
      </c>
      <c r="B2588" s="58" t="s">
        <v>526</v>
      </c>
      <c r="C2588" s="59">
        <v>45758</v>
      </c>
      <c r="D2588" s="57">
        <v>22025001276</v>
      </c>
      <c r="E2588" s="58" t="s">
        <v>2347</v>
      </c>
      <c r="F2588" s="60">
        <v>49.67</v>
      </c>
      <c r="G2588" s="58" t="s">
        <v>943</v>
      </c>
      <c r="H2588" s="58" t="s">
        <v>4156</v>
      </c>
      <c r="I2588" s="61" t="s">
        <v>2907</v>
      </c>
      <c r="J2588" s="58" t="s">
        <v>356</v>
      </c>
      <c r="K2588" s="58" t="s">
        <v>356</v>
      </c>
      <c r="L2588" s="58" t="s">
        <v>357</v>
      </c>
      <c r="M2588" s="58" t="s">
        <v>354</v>
      </c>
      <c r="N2588" s="58" t="s">
        <v>355</v>
      </c>
      <c r="O2588" s="64" t="s">
        <v>2942</v>
      </c>
      <c r="P2588" s="64" t="s">
        <v>2902</v>
      </c>
      <c r="Q2588" s="45" t="s">
        <v>922</v>
      </c>
      <c r="R2588" s="32" t="s">
        <v>254</v>
      </c>
      <c r="S2588" s="45" t="s">
        <v>95</v>
      </c>
      <c r="T2588" s="42" t="str">
        <f>VLOOKUP(Tabla1[[#This Row],[AREA]],Hoja1!A:B,2,FALSE)</f>
        <v>07. Medio ambiente</v>
      </c>
      <c r="U2588" s="45" t="s">
        <v>149</v>
      </c>
      <c r="V2588" s="42" t="str">
        <f>VLOOKUP(Tabla1[[#This Row],[PROGRAMA]],Hoja1!A:B,2,FALSE)</f>
        <v>1711. Parques y jardines</v>
      </c>
      <c r="W2588" s="45" t="s">
        <v>236</v>
      </c>
      <c r="X2588" s="45" t="s">
        <v>3180</v>
      </c>
    </row>
    <row r="2589" spans="1:24" x14ac:dyDescent="0.25">
      <c r="A2589" s="57">
        <v>220250013920</v>
      </c>
      <c r="B2589" s="58" t="s">
        <v>526</v>
      </c>
      <c r="C2589" s="59">
        <v>45772</v>
      </c>
      <c r="D2589" s="57">
        <v>22025001079</v>
      </c>
      <c r="E2589" s="58" t="s">
        <v>1303</v>
      </c>
      <c r="F2589" s="60">
        <v>49.61</v>
      </c>
      <c r="G2589" s="58" t="s">
        <v>74</v>
      </c>
      <c r="H2589" s="58" t="s">
        <v>4157</v>
      </c>
      <c r="I2589" s="61" t="s">
        <v>2907</v>
      </c>
      <c r="J2589" s="58" t="s">
        <v>356</v>
      </c>
      <c r="K2589" s="58" t="s">
        <v>356</v>
      </c>
      <c r="L2589" s="58" t="s">
        <v>367</v>
      </c>
      <c r="M2589" s="58" t="s">
        <v>354</v>
      </c>
      <c r="N2589" s="58" t="s">
        <v>355</v>
      </c>
      <c r="O2589" s="64" t="s">
        <v>2942</v>
      </c>
      <c r="P2589" s="64" t="s">
        <v>2902</v>
      </c>
      <c r="Q2589" s="45" t="s">
        <v>922</v>
      </c>
      <c r="R2589" s="32" t="s">
        <v>254</v>
      </c>
      <c r="S2589" s="45" t="s">
        <v>94</v>
      </c>
      <c r="T2589" s="42" t="str">
        <f>VLOOKUP(Tabla1[[#This Row],[AREA]],Hoja1!A:B,2,FALSE)</f>
        <v>06. Educación y cultura</v>
      </c>
      <c r="U2589" s="45" t="s">
        <v>170</v>
      </c>
      <c r="V2589" s="42" t="str">
        <f>VLOOKUP(Tabla1[[#This Row],[PROGRAMA]],Hoja1!A:B,2,FALSE)</f>
        <v>3232. Conservación y mantenimiento centros educación infantil y primaria</v>
      </c>
      <c r="W2589" s="45" t="s">
        <v>236</v>
      </c>
      <c r="X2589" s="45" t="s">
        <v>3048</v>
      </c>
    </row>
    <row r="2590" spans="1:24" x14ac:dyDescent="0.25">
      <c r="A2590" s="57">
        <v>220250011296</v>
      </c>
      <c r="B2590" s="58" t="s">
        <v>526</v>
      </c>
      <c r="C2590" s="59">
        <v>45758</v>
      </c>
      <c r="D2590" s="57">
        <v>22025001124</v>
      </c>
      <c r="E2590" s="58" t="s">
        <v>1237</v>
      </c>
      <c r="F2590" s="60">
        <v>49.42</v>
      </c>
      <c r="G2590" s="58" t="s">
        <v>590</v>
      </c>
      <c r="H2590" s="58" t="s">
        <v>4158</v>
      </c>
      <c r="I2590" s="61" t="s">
        <v>2907</v>
      </c>
      <c r="J2590" s="58" t="s">
        <v>356</v>
      </c>
      <c r="K2590" s="58" t="s">
        <v>356</v>
      </c>
      <c r="L2590" s="58" t="s">
        <v>367</v>
      </c>
      <c r="M2590" s="58" t="s">
        <v>354</v>
      </c>
      <c r="N2590" s="58" t="s">
        <v>355</v>
      </c>
      <c r="O2590" s="64" t="s">
        <v>2942</v>
      </c>
      <c r="P2590" s="64" t="s">
        <v>2902</v>
      </c>
      <c r="Q2590" s="45" t="s">
        <v>922</v>
      </c>
      <c r="R2590" s="32" t="s">
        <v>254</v>
      </c>
      <c r="S2590" s="45" t="s">
        <v>291</v>
      </c>
      <c r="T2590" s="42" t="str">
        <f>VLOOKUP(Tabla1[[#This Row],[AREA]],Hoja1!A:B,2,FALSE)</f>
        <v>11. Salud pública y seguridad ciudadana</v>
      </c>
      <c r="U2590" s="45" t="s">
        <v>141</v>
      </c>
      <c r="V2590" s="42" t="str">
        <f>VLOOKUP(Tabla1[[#This Row],[PROGRAMA]],Hoja1!A:B,2,FALSE)</f>
        <v>1621. Recogida de residuos</v>
      </c>
      <c r="W2590" s="45" t="s">
        <v>236</v>
      </c>
      <c r="X2590" s="45" t="s">
        <v>3180</v>
      </c>
    </row>
    <row r="2591" spans="1:24" x14ac:dyDescent="0.25">
      <c r="A2591" s="57">
        <v>220250017722</v>
      </c>
      <c r="B2591" s="58" t="s">
        <v>526</v>
      </c>
      <c r="C2591" s="59">
        <v>45796</v>
      </c>
      <c r="D2591" s="57">
        <v>22025001122</v>
      </c>
      <c r="E2591" s="58" t="s">
        <v>1237</v>
      </c>
      <c r="F2591" s="60">
        <v>48.84</v>
      </c>
      <c r="G2591" s="58" t="s">
        <v>938</v>
      </c>
      <c r="H2591" s="58" t="s">
        <v>4159</v>
      </c>
      <c r="I2591" s="61" t="s">
        <v>2907</v>
      </c>
      <c r="J2591" s="58" t="s">
        <v>356</v>
      </c>
      <c r="K2591" s="58" t="s">
        <v>356</v>
      </c>
      <c r="L2591" s="58" t="s">
        <v>357</v>
      </c>
      <c r="M2591" s="58" t="s">
        <v>354</v>
      </c>
      <c r="N2591" s="58" t="s">
        <v>355</v>
      </c>
      <c r="O2591" s="64" t="s">
        <v>2942</v>
      </c>
      <c r="P2591" s="64" t="s">
        <v>2902</v>
      </c>
      <c r="Q2591" s="45" t="s">
        <v>922</v>
      </c>
      <c r="R2591" s="32" t="s">
        <v>254</v>
      </c>
      <c r="S2591" s="45" t="s">
        <v>291</v>
      </c>
      <c r="T2591" s="42" t="str">
        <f>VLOOKUP(Tabla1[[#This Row],[AREA]],Hoja1!A:B,2,FALSE)</f>
        <v>11. Salud pública y seguridad ciudadana</v>
      </c>
      <c r="U2591" s="45" t="s">
        <v>141</v>
      </c>
      <c r="V2591" s="42" t="str">
        <f>VLOOKUP(Tabla1[[#This Row],[PROGRAMA]],Hoja1!A:B,2,FALSE)</f>
        <v>1621. Recogida de residuos</v>
      </c>
      <c r="W2591" s="45" t="s">
        <v>236</v>
      </c>
      <c r="X2591" s="45" t="s">
        <v>3180</v>
      </c>
    </row>
    <row r="2592" spans="1:24" x14ac:dyDescent="0.25">
      <c r="A2592" s="57">
        <v>220250011479</v>
      </c>
      <c r="B2592" s="58" t="s">
        <v>349</v>
      </c>
      <c r="C2592" s="59">
        <v>45758</v>
      </c>
      <c r="D2592" s="57">
        <v>22025003585</v>
      </c>
      <c r="E2592" s="58" t="s">
        <v>1254</v>
      </c>
      <c r="F2592" s="60">
        <v>48.47</v>
      </c>
      <c r="G2592" s="58" t="s">
        <v>316</v>
      </c>
      <c r="H2592" s="58" t="s">
        <v>4160</v>
      </c>
      <c r="I2592" s="61" t="s">
        <v>2901</v>
      </c>
      <c r="J2592" s="58" t="s">
        <v>356</v>
      </c>
      <c r="K2592" s="58" t="s">
        <v>356</v>
      </c>
      <c r="L2592" s="58" t="s">
        <v>358</v>
      </c>
      <c r="M2592" s="58" t="s">
        <v>354</v>
      </c>
      <c r="N2592" s="58" t="s">
        <v>355</v>
      </c>
      <c r="O2592" s="64" t="s">
        <v>305</v>
      </c>
      <c r="P2592" s="64" t="s">
        <v>2902</v>
      </c>
      <c r="Q2592" s="45">
        <v>6</v>
      </c>
      <c r="R2592" s="32" t="s">
        <v>255</v>
      </c>
      <c r="S2592" s="45" t="s">
        <v>96</v>
      </c>
      <c r="T2592" s="42" t="str">
        <f>VLOOKUP(Tabla1[[#This Row],[AREA]],Hoja1!A:B,2,FALSE)</f>
        <v>08. Tráfico y movilidad</v>
      </c>
      <c r="U2592" s="45">
        <v>1532</v>
      </c>
      <c r="V2592" s="42" t="str">
        <f>VLOOKUP(Tabla1[[#This Row],[PROGRAMA]],Hoja1!A:B,2,FALSE)</f>
        <v>1532. Pavimentación vias públicas y otros servicios urbanísticos</v>
      </c>
      <c r="W2592" s="45">
        <v>61</v>
      </c>
      <c r="X2592" s="45">
        <v>619</v>
      </c>
    </row>
    <row r="2593" spans="1:24" x14ac:dyDescent="0.25">
      <c r="A2593" s="57">
        <v>220250017335</v>
      </c>
      <c r="B2593" s="58" t="s">
        <v>526</v>
      </c>
      <c r="C2593" s="59">
        <v>45793</v>
      </c>
      <c r="D2593" s="57">
        <v>22025001043</v>
      </c>
      <c r="E2593" s="58" t="s">
        <v>1462</v>
      </c>
      <c r="F2593" s="60">
        <v>48.38</v>
      </c>
      <c r="G2593" s="58" t="s">
        <v>633</v>
      </c>
      <c r="H2593" s="58" t="s">
        <v>4161</v>
      </c>
      <c r="I2593" s="61" t="s">
        <v>2907</v>
      </c>
      <c r="J2593" s="58" t="s">
        <v>356</v>
      </c>
      <c r="K2593" s="58" t="s">
        <v>356</v>
      </c>
      <c r="L2593" s="58" t="s">
        <v>367</v>
      </c>
      <c r="M2593" s="58" t="s">
        <v>354</v>
      </c>
      <c r="N2593" s="58" t="s">
        <v>355</v>
      </c>
      <c r="O2593" s="64" t="s">
        <v>2942</v>
      </c>
      <c r="P2593" s="64" t="s">
        <v>2902</v>
      </c>
      <c r="Q2593" s="45" t="s">
        <v>922</v>
      </c>
      <c r="R2593" s="32" t="s">
        <v>254</v>
      </c>
      <c r="S2593" s="45" t="s">
        <v>98</v>
      </c>
      <c r="T2593" s="42" t="str">
        <f>VLOOKUP(Tabla1[[#This Row],[AREA]],Hoja1!A:B,2,FALSE)</f>
        <v>10. Personas mayores, familia y servicios sociales</v>
      </c>
      <c r="U2593" s="45" t="s">
        <v>153</v>
      </c>
      <c r="V2593" s="42" t="str">
        <f>VLOOKUP(Tabla1[[#This Row],[PROGRAMA]],Hoja1!A:B,2,FALSE)</f>
        <v>2311. Intervención social</v>
      </c>
      <c r="W2593" s="45" t="s">
        <v>236</v>
      </c>
      <c r="X2593" s="45" t="s">
        <v>3048</v>
      </c>
    </row>
    <row r="2594" spans="1:24" x14ac:dyDescent="0.25">
      <c r="A2594" s="57">
        <v>220250017728</v>
      </c>
      <c r="B2594" s="58" t="s">
        <v>526</v>
      </c>
      <c r="C2594" s="59">
        <v>45796</v>
      </c>
      <c r="D2594" s="57">
        <v>22025001124</v>
      </c>
      <c r="E2594" s="58" t="s">
        <v>1237</v>
      </c>
      <c r="F2594" s="60">
        <v>48.22</v>
      </c>
      <c r="G2594" s="58" t="s">
        <v>45</v>
      </c>
      <c r="H2594" s="58" t="s">
        <v>4162</v>
      </c>
      <c r="I2594" s="61" t="s">
        <v>2907</v>
      </c>
      <c r="J2594" s="58" t="s">
        <v>627</v>
      </c>
      <c r="K2594" s="58" t="s">
        <v>628</v>
      </c>
      <c r="L2594" s="58" t="s">
        <v>367</v>
      </c>
      <c r="M2594" s="58" t="s">
        <v>354</v>
      </c>
      <c r="N2594" s="58" t="s">
        <v>355</v>
      </c>
      <c r="O2594" s="64" t="s">
        <v>2942</v>
      </c>
      <c r="P2594" s="64" t="s">
        <v>2902</v>
      </c>
      <c r="Q2594" s="45" t="s">
        <v>922</v>
      </c>
      <c r="R2594" s="32" t="s">
        <v>254</v>
      </c>
      <c r="S2594" s="45" t="s">
        <v>291</v>
      </c>
      <c r="T2594" s="42" t="str">
        <f>VLOOKUP(Tabla1[[#This Row],[AREA]],Hoja1!A:B,2,FALSE)</f>
        <v>11. Salud pública y seguridad ciudadana</v>
      </c>
      <c r="U2594" s="45" t="s">
        <v>141</v>
      </c>
      <c r="V2594" s="42" t="str">
        <f>VLOOKUP(Tabla1[[#This Row],[PROGRAMA]],Hoja1!A:B,2,FALSE)</f>
        <v>1621. Recogida de residuos</v>
      </c>
      <c r="W2594" s="45" t="s">
        <v>236</v>
      </c>
      <c r="X2594" s="45" t="s">
        <v>3180</v>
      </c>
    </row>
    <row r="2595" spans="1:24" x14ac:dyDescent="0.25">
      <c r="A2595" s="57">
        <v>220250010139</v>
      </c>
      <c r="B2595" s="58" t="s">
        <v>526</v>
      </c>
      <c r="C2595" s="59">
        <v>45755</v>
      </c>
      <c r="D2595" s="57">
        <v>22025001043</v>
      </c>
      <c r="E2595" s="58" t="s">
        <v>1462</v>
      </c>
      <c r="F2595" s="60">
        <v>47.94</v>
      </c>
      <c r="G2595" s="58" t="s">
        <v>564</v>
      </c>
      <c r="H2595" s="58" t="s">
        <v>4163</v>
      </c>
      <c r="I2595" s="61" t="s">
        <v>2907</v>
      </c>
      <c r="J2595" s="58" t="s">
        <v>356</v>
      </c>
      <c r="K2595" s="58" t="s">
        <v>356</v>
      </c>
      <c r="L2595" s="58" t="s">
        <v>367</v>
      </c>
      <c r="M2595" s="58" t="s">
        <v>354</v>
      </c>
      <c r="N2595" s="58" t="s">
        <v>355</v>
      </c>
      <c r="O2595" s="64" t="s">
        <v>2942</v>
      </c>
      <c r="P2595" s="64" t="s">
        <v>2902</v>
      </c>
      <c r="Q2595" s="45" t="s">
        <v>922</v>
      </c>
      <c r="R2595" s="32" t="s">
        <v>254</v>
      </c>
      <c r="S2595" s="45" t="s">
        <v>98</v>
      </c>
      <c r="T2595" s="42" t="str">
        <f>VLOOKUP(Tabla1[[#This Row],[AREA]],Hoja1!A:B,2,FALSE)</f>
        <v>10. Personas mayores, familia y servicios sociales</v>
      </c>
      <c r="U2595" s="45" t="s">
        <v>153</v>
      </c>
      <c r="V2595" s="42" t="str">
        <f>VLOOKUP(Tabla1[[#This Row],[PROGRAMA]],Hoja1!A:B,2,FALSE)</f>
        <v>2311. Intervención social</v>
      </c>
      <c r="W2595" s="45" t="s">
        <v>236</v>
      </c>
      <c r="X2595" s="45" t="s">
        <v>3048</v>
      </c>
    </row>
    <row r="2596" spans="1:24" x14ac:dyDescent="0.25">
      <c r="A2596" s="57">
        <v>220250013928</v>
      </c>
      <c r="B2596" s="58" t="s">
        <v>526</v>
      </c>
      <c r="C2596" s="59">
        <v>45772</v>
      </c>
      <c r="D2596" s="57">
        <v>22025001079</v>
      </c>
      <c r="E2596" s="58" t="s">
        <v>1303</v>
      </c>
      <c r="F2596" s="60">
        <v>47.12</v>
      </c>
      <c r="G2596" s="58" t="s">
        <v>612</v>
      </c>
      <c r="H2596" s="58" t="s">
        <v>4164</v>
      </c>
      <c r="I2596" s="61" t="s">
        <v>2907</v>
      </c>
      <c r="J2596" s="58" t="s">
        <v>356</v>
      </c>
      <c r="K2596" s="58" t="s">
        <v>356</v>
      </c>
      <c r="L2596" s="58" t="s">
        <v>367</v>
      </c>
      <c r="M2596" s="58" t="s">
        <v>354</v>
      </c>
      <c r="N2596" s="58" t="s">
        <v>355</v>
      </c>
      <c r="O2596" s="64" t="s">
        <v>2942</v>
      </c>
      <c r="P2596" s="64" t="s">
        <v>2902</v>
      </c>
      <c r="Q2596" s="45" t="s">
        <v>922</v>
      </c>
      <c r="R2596" s="32" t="s">
        <v>254</v>
      </c>
      <c r="S2596" s="45" t="s">
        <v>94</v>
      </c>
      <c r="T2596" s="42" t="str">
        <f>VLOOKUP(Tabla1[[#This Row],[AREA]],Hoja1!A:B,2,FALSE)</f>
        <v>06. Educación y cultura</v>
      </c>
      <c r="U2596" s="45" t="s">
        <v>170</v>
      </c>
      <c r="V2596" s="42" t="str">
        <f>VLOOKUP(Tabla1[[#This Row],[PROGRAMA]],Hoja1!A:B,2,FALSE)</f>
        <v>3232. Conservación y mantenimiento centros educación infantil y primaria</v>
      </c>
      <c r="W2596" s="45" t="s">
        <v>236</v>
      </c>
      <c r="X2596" s="45" t="s">
        <v>3048</v>
      </c>
    </row>
    <row r="2597" spans="1:24" x14ac:dyDescent="0.25">
      <c r="A2597" s="57">
        <v>220250011340</v>
      </c>
      <c r="B2597" s="58" t="s">
        <v>526</v>
      </c>
      <c r="C2597" s="59">
        <v>45758</v>
      </c>
      <c r="D2597" s="57">
        <v>22025001128</v>
      </c>
      <c r="E2597" s="58" t="s">
        <v>1498</v>
      </c>
      <c r="F2597" s="60">
        <v>47.07</v>
      </c>
      <c r="G2597" s="58" t="s">
        <v>73</v>
      </c>
      <c r="H2597" s="58" t="s">
        <v>4165</v>
      </c>
      <c r="I2597" s="61" t="s">
        <v>2907</v>
      </c>
      <c r="J2597" s="58" t="s">
        <v>356</v>
      </c>
      <c r="K2597" s="58" t="s">
        <v>356</v>
      </c>
      <c r="L2597" s="58" t="s">
        <v>367</v>
      </c>
      <c r="M2597" s="58" t="s">
        <v>354</v>
      </c>
      <c r="N2597" s="58" t="s">
        <v>355</v>
      </c>
      <c r="O2597" s="64" t="s">
        <v>2942</v>
      </c>
      <c r="P2597" s="64" t="s">
        <v>2902</v>
      </c>
      <c r="Q2597" s="45" t="s">
        <v>922</v>
      </c>
      <c r="R2597" s="32" t="s">
        <v>254</v>
      </c>
      <c r="S2597" s="45" t="s">
        <v>291</v>
      </c>
      <c r="T2597" s="42" t="str">
        <f>VLOOKUP(Tabla1[[#This Row],[AREA]],Hoja1!A:B,2,FALSE)</f>
        <v>11. Salud pública y seguridad ciudadana</v>
      </c>
      <c r="U2597" s="45" t="s">
        <v>141</v>
      </c>
      <c r="V2597" s="42" t="str">
        <f>VLOOKUP(Tabla1[[#This Row],[PROGRAMA]],Hoja1!A:B,2,FALSE)</f>
        <v>1621. Recogida de residuos</v>
      </c>
      <c r="W2597" s="45" t="s">
        <v>238</v>
      </c>
      <c r="X2597" s="45" t="s">
        <v>3118</v>
      </c>
    </row>
    <row r="2598" spans="1:24" x14ac:dyDescent="0.25">
      <c r="A2598" s="57">
        <v>220250018249</v>
      </c>
      <c r="B2598" s="58" t="s">
        <v>349</v>
      </c>
      <c r="C2598" s="59">
        <v>45798</v>
      </c>
      <c r="D2598" s="57">
        <v>22025004058</v>
      </c>
      <c r="E2598" s="58" t="s">
        <v>1902</v>
      </c>
      <c r="F2598" s="60">
        <v>46.55</v>
      </c>
      <c r="G2598" s="58" t="s">
        <v>533</v>
      </c>
      <c r="H2598" s="58" t="s">
        <v>4125</v>
      </c>
      <c r="I2598" s="61" t="s">
        <v>2901</v>
      </c>
      <c r="J2598" s="58" t="s">
        <v>356</v>
      </c>
      <c r="K2598" s="58" t="s">
        <v>356</v>
      </c>
      <c r="L2598" s="58" t="s">
        <v>357</v>
      </c>
      <c r="M2598" s="58" t="s">
        <v>458</v>
      </c>
      <c r="N2598" s="58" t="s">
        <v>429</v>
      </c>
      <c r="O2598" s="64" t="s">
        <v>2990</v>
      </c>
      <c r="P2598" s="64" t="s">
        <v>2902</v>
      </c>
      <c r="Q2598" s="45" t="s">
        <v>922</v>
      </c>
      <c r="R2598" s="32" t="s">
        <v>254</v>
      </c>
      <c r="S2598" s="45" t="s">
        <v>98</v>
      </c>
      <c r="T2598" s="42" t="str">
        <f>VLOOKUP(Tabla1[[#This Row],[AREA]],Hoja1!A:B,2,FALSE)</f>
        <v>10. Personas mayores, familia y servicios sociales</v>
      </c>
      <c r="U2598" s="45" t="s">
        <v>155</v>
      </c>
      <c r="V2598" s="42" t="str">
        <f>VLOOKUP(Tabla1[[#This Row],[PROGRAMA]],Hoja1!A:B,2,FALSE)</f>
        <v>2312. Iniciativas sociales</v>
      </c>
      <c r="W2598" s="45" t="s">
        <v>238</v>
      </c>
      <c r="X2598" s="45" t="s">
        <v>3161</v>
      </c>
    </row>
    <row r="2599" spans="1:24" x14ac:dyDescent="0.25">
      <c r="A2599" s="57">
        <v>220250010129</v>
      </c>
      <c r="B2599" s="58" t="s">
        <v>526</v>
      </c>
      <c r="C2599" s="59">
        <v>45755</v>
      </c>
      <c r="D2599" s="57">
        <v>22025001276</v>
      </c>
      <c r="E2599" s="58" t="s">
        <v>2347</v>
      </c>
      <c r="F2599" s="60">
        <v>46.54</v>
      </c>
      <c r="G2599" s="58" t="s">
        <v>943</v>
      </c>
      <c r="H2599" s="58" t="s">
        <v>4166</v>
      </c>
      <c r="I2599" s="61" t="s">
        <v>2907</v>
      </c>
      <c r="J2599" s="58" t="s">
        <v>356</v>
      </c>
      <c r="K2599" s="58" t="s">
        <v>356</v>
      </c>
      <c r="L2599" s="58" t="s">
        <v>357</v>
      </c>
      <c r="M2599" s="58" t="s">
        <v>354</v>
      </c>
      <c r="N2599" s="58" t="s">
        <v>355</v>
      </c>
      <c r="O2599" s="64" t="s">
        <v>2942</v>
      </c>
      <c r="P2599" s="64" t="s">
        <v>2902</v>
      </c>
      <c r="Q2599" s="45" t="s">
        <v>922</v>
      </c>
      <c r="R2599" s="32" t="s">
        <v>254</v>
      </c>
      <c r="S2599" s="45" t="s">
        <v>95</v>
      </c>
      <c r="T2599" s="42" t="str">
        <f>VLOOKUP(Tabla1[[#This Row],[AREA]],Hoja1!A:B,2,FALSE)</f>
        <v>07. Medio ambiente</v>
      </c>
      <c r="U2599" s="45" t="s">
        <v>149</v>
      </c>
      <c r="V2599" s="42" t="str">
        <f>VLOOKUP(Tabla1[[#This Row],[PROGRAMA]],Hoja1!A:B,2,FALSE)</f>
        <v>1711. Parques y jardines</v>
      </c>
      <c r="W2599" s="45" t="s">
        <v>236</v>
      </c>
      <c r="X2599" s="45" t="s">
        <v>3180</v>
      </c>
    </row>
    <row r="2600" spans="1:24" x14ac:dyDescent="0.25">
      <c r="A2600" s="57">
        <v>220250020649</v>
      </c>
      <c r="B2600" s="58" t="s">
        <v>526</v>
      </c>
      <c r="C2600" s="59">
        <v>45806</v>
      </c>
      <c r="D2600" s="57">
        <v>22025000920</v>
      </c>
      <c r="E2600" s="58" t="s">
        <v>1373</v>
      </c>
      <c r="F2600" s="60">
        <v>46.17</v>
      </c>
      <c r="G2600" s="58" t="s">
        <v>74</v>
      </c>
      <c r="H2600" s="58" t="s">
        <v>4167</v>
      </c>
      <c r="I2600" s="61" t="s">
        <v>2907</v>
      </c>
      <c r="J2600" s="58" t="s">
        <v>356</v>
      </c>
      <c r="K2600" s="58" t="s">
        <v>356</v>
      </c>
      <c r="L2600" s="58" t="s">
        <v>367</v>
      </c>
      <c r="M2600" s="58" t="s">
        <v>354</v>
      </c>
      <c r="N2600" s="58" t="s">
        <v>355</v>
      </c>
      <c r="O2600" s="64" t="s">
        <v>2942</v>
      </c>
      <c r="P2600" s="64" t="s">
        <v>2902</v>
      </c>
      <c r="Q2600" s="45" t="s">
        <v>922</v>
      </c>
      <c r="R2600" s="32" t="s">
        <v>254</v>
      </c>
      <c r="S2600" s="45" t="s">
        <v>291</v>
      </c>
      <c r="T2600" s="42" t="str">
        <f>VLOOKUP(Tabla1[[#This Row],[AREA]],Hoja1!A:B,2,FALSE)</f>
        <v>11. Salud pública y seguridad ciudadana</v>
      </c>
      <c r="U2600" s="45" t="s">
        <v>129</v>
      </c>
      <c r="V2600" s="42" t="str">
        <f>VLOOKUP(Tabla1[[#This Row],[PROGRAMA]],Hoja1!A:B,2,FALSE)</f>
        <v>1321. Policía municipal</v>
      </c>
      <c r="W2600" s="45" t="s">
        <v>238</v>
      </c>
      <c r="X2600" s="45" t="s">
        <v>3118</v>
      </c>
    </row>
    <row r="2601" spans="1:24" x14ac:dyDescent="0.25">
      <c r="A2601" s="57">
        <v>220250015332</v>
      </c>
      <c r="B2601" s="58" t="s">
        <v>526</v>
      </c>
      <c r="C2601" s="59">
        <v>45783</v>
      </c>
      <c r="D2601" s="57">
        <v>22025000769</v>
      </c>
      <c r="E2601" s="58" t="s">
        <v>1623</v>
      </c>
      <c r="F2601" s="60">
        <v>45.65</v>
      </c>
      <c r="G2601" s="58" t="s">
        <v>564</v>
      </c>
      <c r="H2601" s="58" t="s">
        <v>4168</v>
      </c>
      <c r="I2601" s="61" t="s">
        <v>2907</v>
      </c>
      <c r="J2601" s="58" t="s">
        <v>356</v>
      </c>
      <c r="K2601" s="58" t="s">
        <v>356</v>
      </c>
      <c r="L2601" s="58" t="s">
        <v>367</v>
      </c>
      <c r="M2601" s="58" t="s">
        <v>354</v>
      </c>
      <c r="N2601" s="58" t="s">
        <v>355</v>
      </c>
      <c r="O2601" s="64" t="s">
        <v>2942</v>
      </c>
      <c r="P2601" s="64" t="s">
        <v>2902</v>
      </c>
      <c r="Q2601" s="45" t="s">
        <v>922</v>
      </c>
      <c r="R2601" s="32" t="s">
        <v>254</v>
      </c>
      <c r="S2601" s="45" t="s">
        <v>291</v>
      </c>
      <c r="T2601" s="42" t="str">
        <f>VLOOKUP(Tabla1[[#This Row],[AREA]],Hoja1!A:B,2,FALSE)</f>
        <v>11. Salud pública y seguridad ciudadana</v>
      </c>
      <c r="U2601" s="45" t="s">
        <v>135</v>
      </c>
      <c r="V2601" s="42" t="str">
        <f>VLOOKUP(Tabla1[[#This Row],[PROGRAMA]],Hoja1!A:B,2,FALSE)</f>
        <v>1361. Prevención y extinción de incencios</v>
      </c>
      <c r="W2601" s="45" t="s">
        <v>238</v>
      </c>
      <c r="X2601" s="45" t="s">
        <v>3118</v>
      </c>
    </row>
    <row r="2602" spans="1:24" x14ac:dyDescent="0.25">
      <c r="A2602" s="57">
        <v>220250011392</v>
      </c>
      <c r="B2602" s="58" t="s">
        <v>526</v>
      </c>
      <c r="C2602" s="59">
        <v>45758</v>
      </c>
      <c r="D2602" s="57">
        <v>22025001132</v>
      </c>
      <c r="E2602" s="58" t="s">
        <v>1599</v>
      </c>
      <c r="F2602" s="60">
        <v>43.87</v>
      </c>
      <c r="G2602" s="58" t="s">
        <v>564</v>
      </c>
      <c r="H2602" s="58" t="s">
        <v>4169</v>
      </c>
      <c r="I2602" s="61" t="s">
        <v>2907</v>
      </c>
      <c r="J2602" s="58" t="s">
        <v>356</v>
      </c>
      <c r="K2602" s="58" t="s">
        <v>356</v>
      </c>
      <c r="L2602" s="58" t="s">
        <v>367</v>
      </c>
      <c r="M2602" s="58" t="s">
        <v>354</v>
      </c>
      <c r="N2602" s="58" t="s">
        <v>355</v>
      </c>
      <c r="O2602" s="64" t="s">
        <v>2942</v>
      </c>
      <c r="P2602" s="64" t="s">
        <v>2902</v>
      </c>
      <c r="Q2602" s="45" t="s">
        <v>922</v>
      </c>
      <c r="R2602" s="32" t="s">
        <v>254</v>
      </c>
      <c r="S2602" s="45" t="s">
        <v>291</v>
      </c>
      <c r="T2602" s="42" t="str">
        <f>VLOOKUP(Tabla1[[#This Row],[AREA]],Hoja1!A:B,2,FALSE)</f>
        <v>11. Salud pública y seguridad ciudadana</v>
      </c>
      <c r="U2602" s="45" t="s">
        <v>144</v>
      </c>
      <c r="V2602" s="42" t="str">
        <f>VLOOKUP(Tabla1[[#This Row],[PROGRAMA]],Hoja1!A:B,2,FALSE)</f>
        <v>1631. Limpieza viaria</v>
      </c>
      <c r="W2602" s="45" t="s">
        <v>238</v>
      </c>
      <c r="X2602" s="45" t="s">
        <v>3118</v>
      </c>
    </row>
    <row r="2603" spans="1:24" x14ac:dyDescent="0.25">
      <c r="A2603" s="57">
        <v>220250014182</v>
      </c>
      <c r="B2603" s="58" t="s">
        <v>526</v>
      </c>
      <c r="C2603" s="59">
        <v>45772</v>
      </c>
      <c r="D2603" s="57">
        <v>22025001270</v>
      </c>
      <c r="E2603" s="58" t="s">
        <v>2310</v>
      </c>
      <c r="F2603" s="60">
        <v>43.56</v>
      </c>
      <c r="G2603" s="58" t="s">
        <v>633</v>
      </c>
      <c r="H2603" s="58" t="s">
        <v>4170</v>
      </c>
      <c r="I2603" s="61" t="s">
        <v>2907</v>
      </c>
      <c r="J2603" s="58" t="s">
        <v>356</v>
      </c>
      <c r="K2603" s="58" t="s">
        <v>356</v>
      </c>
      <c r="L2603" s="58" t="s">
        <v>367</v>
      </c>
      <c r="M2603" s="58" t="s">
        <v>354</v>
      </c>
      <c r="N2603" s="58" t="s">
        <v>355</v>
      </c>
      <c r="O2603" s="64" t="s">
        <v>2942</v>
      </c>
      <c r="P2603" s="64" t="s">
        <v>2902</v>
      </c>
      <c r="Q2603" s="45" t="s">
        <v>922</v>
      </c>
      <c r="R2603" s="32" t="s">
        <v>254</v>
      </c>
      <c r="S2603" s="45" t="s">
        <v>95</v>
      </c>
      <c r="T2603" s="42" t="str">
        <f>VLOOKUP(Tabla1[[#This Row],[AREA]],Hoja1!A:B,2,FALSE)</f>
        <v>07. Medio ambiente</v>
      </c>
      <c r="U2603" s="45" t="s">
        <v>149</v>
      </c>
      <c r="V2603" s="42" t="str">
        <f>VLOOKUP(Tabla1[[#This Row],[PROGRAMA]],Hoja1!A:B,2,FALSE)</f>
        <v>1711. Parques y jardines</v>
      </c>
      <c r="W2603" s="45" t="s">
        <v>238</v>
      </c>
      <c r="X2603" s="45" t="s">
        <v>3118</v>
      </c>
    </row>
    <row r="2604" spans="1:24" x14ac:dyDescent="0.25">
      <c r="A2604" s="57">
        <v>220250010264</v>
      </c>
      <c r="B2604" s="58" t="s">
        <v>526</v>
      </c>
      <c r="C2604" s="59">
        <v>45755</v>
      </c>
      <c r="D2604" s="57">
        <v>22025001079</v>
      </c>
      <c r="E2604" s="58" t="s">
        <v>1303</v>
      </c>
      <c r="F2604" s="60">
        <v>43.43</v>
      </c>
      <c r="G2604" s="58" t="s">
        <v>74</v>
      </c>
      <c r="H2604" s="58" t="s">
        <v>4171</v>
      </c>
      <c r="I2604" s="61" t="s">
        <v>2907</v>
      </c>
      <c r="J2604" s="58" t="s">
        <v>356</v>
      </c>
      <c r="K2604" s="58" t="s">
        <v>356</v>
      </c>
      <c r="L2604" s="58" t="s">
        <v>367</v>
      </c>
      <c r="M2604" s="58" t="s">
        <v>354</v>
      </c>
      <c r="N2604" s="58" t="s">
        <v>355</v>
      </c>
      <c r="O2604" s="64" t="s">
        <v>2942</v>
      </c>
      <c r="P2604" s="64" t="s">
        <v>2902</v>
      </c>
      <c r="Q2604" s="45" t="s">
        <v>922</v>
      </c>
      <c r="R2604" s="32" t="s">
        <v>254</v>
      </c>
      <c r="S2604" s="45" t="s">
        <v>94</v>
      </c>
      <c r="T2604" s="42" t="str">
        <f>VLOOKUP(Tabla1[[#This Row],[AREA]],Hoja1!A:B,2,FALSE)</f>
        <v>06. Educación y cultura</v>
      </c>
      <c r="U2604" s="45" t="s">
        <v>170</v>
      </c>
      <c r="V2604" s="42" t="str">
        <f>VLOOKUP(Tabla1[[#This Row],[PROGRAMA]],Hoja1!A:B,2,FALSE)</f>
        <v>3232. Conservación y mantenimiento centros educación infantil y primaria</v>
      </c>
      <c r="W2604" s="45" t="s">
        <v>236</v>
      </c>
      <c r="X2604" s="45" t="s">
        <v>3048</v>
      </c>
    </row>
    <row r="2605" spans="1:24" x14ac:dyDescent="0.25">
      <c r="A2605" s="57">
        <v>220250015350</v>
      </c>
      <c r="B2605" s="58" t="s">
        <v>526</v>
      </c>
      <c r="C2605" s="59">
        <v>45783</v>
      </c>
      <c r="D2605" s="57">
        <v>22025001081</v>
      </c>
      <c r="E2605" s="58" t="s">
        <v>1727</v>
      </c>
      <c r="F2605" s="60">
        <v>43.12</v>
      </c>
      <c r="G2605" s="58" t="s">
        <v>3446</v>
      </c>
      <c r="H2605" s="58" t="s">
        <v>4172</v>
      </c>
      <c r="I2605" s="61" t="s">
        <v>2907</v>
      </c>
      <c r="J2605" s="58" t="s">
        <v>356</v>
      </c>
      <c r="K2605" s="58" t="s">
        <v>356</v>
      </c>
      <c r="L2605" s="58" t="s">
        <v>367</v>
      </c>
      <c r="M2605" s="58" t="s">
        <v>354</v>
      </c>
      <c r="N2605" s="58" t="s">
        <v>355</v>
      </c>
      <c r="O2605" s="64" t="s">
        <v>2942</v>
      </c>
      <c r="P2605" s="64" t="s">
        <v>2902</v>
      </c>
      <c r="Q2605" s="45" t="s">
        <v>922</v>
      </c>
      <c r="R2605" s="32" t="s">
        <v>254</v>
      </c>
      <c r="S2605" s="45" t="s">
        <v>94</v>
      </c>
      <c r="T2605" s="42" t="str">
        <f>VLOOKUP(Tabla1[[#This Row],[AREA]],Hoja1!A:B,2,FALSE)</f>
        <v>06. Educación y cultura</v>
      </c>
      <c r="U2605" s="45" t="s">
        <v>176</v>
      </c>
      <c r="V2605" s="42" t="str">
        <f>VLOOKUP(Tabla1[[#This Row],[PROGRAMA]],Hoja1!A:B,2,FALSE)</f>
        <v>3321. Bibliotecas públicas</v>
      </c>
      <c r="W2605" s="45" t="s">
        <v>236</v>
      </c>
      <c r="X2605" s="45" t="s">
        <v>3048</v>
      </c>
    </row>
    <row r="2606" spans="1:24" x14ac:dyDescent="0.25">
      <c r="A2606" s="57">
        <v>220250013937</v>
      </c>
      <c r="B2606" s="58" t="s">
        <v>526</v>
      </c>
      <c r="C2606" s="59">
        <v>45772</v>
      </c>
      <c r="D2606" s="57">
        <v>22025001081</v>
      </c>
      <c r="E2606" s="58" t="s">
        <v>1727</v>
      </c>
      <c r="F2606" s="60">
        <v>41.87</v>
      </c>
      <c r="G2606" s="58" t="s">
        <v>74</v>
      </c>
      <c r="H2606" s="58" t="s">
        <v>4173</v>
      </c>
      <c r="I2606" s="61" t="s">
        <v>2907</v>
      </c>
      <c r="J2606" s="58" t="s">
        <v>356</v>
      </c>
      <c r="K2606" s="58" t="s">
        <v>356</v>
      </c>
      <c r="L2606" s="58" t="s">
        <v>367</v>
      </c>
      <c r="M2606" s="58" t="s">
        <v>354</v>
      </c>
      <c r="N2606" s="58" t="s">
        <v>355</v>
      </c>
      <c r="O2606" s="64" t="s">
        <v>2942</v>
      </c>
      <c r="P2606" s="64" t="s">
        <v>2902</v>
      </c>
      <c r="Q2606" s="45" t="s">
        <v>922</v>
      </c>
      <c r="R2606" s="32" t="s">
        <v>254</v>
      </c>
      <c r="S2606" s="45" t="s">
        <v>94</v>
      </c>
      <c r="T2606" s="42" t="str">
        <f>VLOOKUP(Tabla1[[#This Row],[AREA]],Hoja1!A:B,2,FALSE)</f>
        <v>06. Educación y cultura</v>
      </c>
      <c r="U2606" s="45" t="s">
        <v>176</v>
      </c>
      <c r="V2606" s="42" t="str">
        <f>VLOOKUP(Tabla1[[#This Row],[PROGRAMA]],Hoja1!A:B,2,FALSE)</f>
        <v>3321. Bibliotecas públicas</v>
      </c>
      <c r="W2606" s="45" t="s">
        <v>236</v>
      </c>
      <c r="X2606" s="45" t="s">
        <v>3048</v>
      </c>
    </row>
    <row r="2607" spans="1:24" x14ac:dyDescent="0.25">
      <c r="A2607" s="57">
        <v>220250011312</v>
      </c>
      <c r="B2607" s="58" t="s">
        <v>526</v>
      </c>
      <c r="C2607" s="59">
        <v>45758</v>
      </c>
      <c r="D2607" s="57">
        <v>22025001126</v>
      </c>
      <c r="E2607" s="58" t="s">
        <v>1594</v>
      </c>
      <c r="F2607" s="60">
        <v>41.73</v>
      </c>
      <c r="G2607" s="58" t="s">
        <v>50</v>
      </c>
      <c r="H2607" s="58" t="s">
        <v>4174</v>
      </c>
      <c r="I2607" s="61" t="s">
        <v>2907</v>
      </c>
      <c r="J2607" s="58" t="s">
        <v>356</v>
      </c>
      <c r="K2607" s="58" t="s">
        <v>356</v>
      </c>
      <c r="L2607" s="58" t="s">
        <v>367</v>
      </c>
      <c r="M2607" s="58" t="s">
        <v>354</v>
      </c>
      <c r="N2607" s="58" t="s">
        <v>355</v>
      </c>
      <c r="O2607" s="64" t="s">
        <v>2942</v>
      </c>
      <c r="P2607" s="64" t="s">
        <v>2902</v>
      </c>
      <c r="Q2607" s="45" t="s">
        <v>922</v>
      </c>
      <c r="R2607" s="32" t="s">
        <v>254</v>
      </c>
      <c r="S2607" s="45" t="s">
        <v>291</v>
      </c>
      <c r="T2607" s="42" t="str">
        <f>VLOOKUP(Tabla1[[#This Row],[AREA]],Hoja1!A:B,2,FALSE)</f>
        <v>11. Salud pública y seguridad ciudadana</v>
      </c>
      <c r="U2607" s="45" t="s">
        <v>141</v>
      </c>
      <c r="V2607" s="42" t="str">
        <f>VLOOKUP(Tabla1[[#This Row],[PROGRAMA]],Hoja1!A:B,2,FALSE)</f>
        <v>1621. Recogida de residuos</v>
      </c>
      <c r="W2607" s="45" t="s">
        <v>238</v>
      </c>
      <c r="X2607" s="45" t="s">
        <v>3053</v>
      </c>
    </row>
    <row r="2608" spans="1:24" x14ac:dyDescent="0.25">
      <c r="A2608" s="57">
        <v>220250010149</v>
      </c>
      <c r="B2608" s="58" t="s">
        <v>526</v>
      </c>
      <c r="C2608" s="59">
        <v>45755</v>
      </c>
      <c r="D2608" s="57">
        <v>22025000769</v>
      </c>
      <c r="E2608" s="58" t="s">
        <v>1623</v>
      </c>
      <c r="F2608" s="60">
        <v>41.45</v>
      </c>
      <c r="G2608" s="58" t="s">
        <v>564</v>
      </c>
      <c r="H2608" s="58" t="s">
        <v>4175</v>
      </c>
      <c r="I2608" s="61" t="s">
        <v>2907</v>
      </c>
      <c r="J2608" s="58" t="s">
        <v>356</v>
      </c>
      <c r="K2608" s="58" t="s">
        <v>356</v>
      </c>
      <c r="L2608" s="58" t="s">
        <v>367</v>
      </c>
      <c r="M2608" s="58" t="s">
        <v>354</v>
      </c>
      <c r="N2608" s="58" t="s">
        <v>355</v>
      </c>
      <c r="O2608" s="64" t="s">
        <v>2942</v>
      </c>
      <c r="P2608" s="64" t="s">
        <v>2902</v>
      </c>
      <c r="Q2608" s="45" t="s">
        <v>922</v>
      </c>
      <c r="R2608" s="32" t="s">
        <v>254</v>
      </c>
      <c r="S2608" s="45" t="s">
        <v>291</v>
      </c>
      <c r="T2608" s="42" t="str">
        <f>VLOOKUP(Tabla1[[#This Row],[AREA]],Hoja1!A:B,2,FALSE)</f>
        <v>11. Salud pública y seguridad ciudadana</v>
      </c>
      <c r="U2608" s="45" t="s">
        <v>135</v>
      </c>
      <c r="V2608" s="42" t="str">
        <f>VLOOKUP(Tabla1[[#This Row],[PROGRAMA]],Hoja1!A:B,2,FALSE)</f>
        <v>1361. Prevención y extinción de incencios</v>
      </c>
      <c r="W2608" s="45" t="s">
        <v>238</v>
      </c>
      <c r="X2608" s="45" t="s">
        <v>3118</v>
      </c>
    </row>
    <row r="2609" spans="1:24" x14ac:dyDescent="0.25">
      <c r="A2609" s="57">
        <v>220250017271</v>
      </c>
      <c r="B2609" s="58" t="s">
        <v>495</v>
      </c>
      <c r="C2609" s="59">
        <v>45793</v>
      </c>
      <c r="D2609" s="57">
        <v>22025003580</v>
      </c>
      <c r="E2609" s="58" t="s">
        <v>1371</v>
      </c>
      <c r="F2609" s="60">
        <v>41.14</v>
      </c>
      <c r="G2609" s="58" t="s">
        <v>4176</v>
      </c>
      <c r="H2609" s="58" t="s">
        <v>4177</v>
      </c>
      <c r="I2609" s="61" t="s">
        <v>2981</v>
      </c>
      <c r="J2609" s="58" t="s">
        <v>356</v>
      </c>
      <c r="K2609" s="58" t="s">
        <v>356</v>
      </c>
      <c r="L2609" s="58" t="s">
        <v>357</v>
      </c>
      <c r="M2609" s="58" t="s">
        <v>458</v>
      </c>
      <c r="N2609" s="58" t="s">
        <v>429</v>
      </c>
      <c r="O2609" s="64" t="s">
        <v>2990</v>
      </c>
      <c r="P2609" s="64" t="s">
        <v>2902</v>
      </c>
      <c r="Q2609" s="45" t="s">
        <v>922</v>
      </c>
      <c r="R2609" s="32" t="s">
        <v>254</v>
      </c>
      <c r="S2609" s="45" t="s">
        <v>98</v>
      </c>
      <c r="T2609" s="42" t="str">
        <f>VLOOKUP(Tabla1[[#This Row],[AREA]],Hoja1!A:B,2,FALSE)</f>
        <v>10. Personas mayores, familia y servicios sociales</v>
      </c>
      <c r="U2609" s="45" t="s">
        <v>158</v>
      </c>
      <c r="V2609" s="42" t="str">
        <f>VLOOKUP(Tabla1[[#This Row],[PROGRAMA]],Hoja1!A:B,2,FALSE)</f>
        <v>2314. Centro de programas juveniles</v>
      </c>
      <c r="W2609" s="45" t="s">
        <v>238</v>
      </c>
      <c r="X2609" s="45" t="s">
        <v>3173</v>
      </c>
    </row>
    <row r="2610" spans="1:24" x14ac:dyDescent="0.25">
      <c r="A2610" s="57">
        <v>220250014186</v>
      </c>
      <c r="B2610" s="58" t="s">
        <v>526</v>
      </c>
      <c r="C2610" s="59">
        <v>45772</v>
      </c>
      <c r="D2610" s="57">
        <v>22025001274</v>
      </c>
      <c r="E2610" s="58" t="s">
        <v>1612</v>
      </c>
      <c r="F2610" s="60">
        <v>39.93</v>
      </c>
      <c r="G2610" s="58" t="s">
        <v>574</v>
      </c>
      <c r="H2610" s="58" t="s">
        <v>4178</v>
      </c>
      <c r="I2610" s="61" t="s">
        <v>2907</v>
      </c>
      <c r="J2610" s="58" t="s">
        <v>356</v>
      </c>
      <c r="K2610" s="58" t="s">
        <v>356</v>
      </c>
      <c r="L2610" s="58" t="s">
        <v>357</v>
      </c>
      <c r="M2610" s="58" t="s">
        <v>354</v>
      </c>
      <c r="N2610" s="58" t="s">
        <v>355</v>
      </c>
      <c r="O2610" s="64" t="s">
        <v>2942</v>
      </c>
      <c r="P2610" s="64" t="s">
        <v>2902</v>
      </c>
      <c r="Q2610" s="45" t="s">
        <v>922</v>
      </c>
      <c r="R2610" s="32" t="s">
        <v>254</v>
      </c>
      <c r="S2610" s="45" t="s">
        <v>95</v>
      </c>
      <c r="T2610" s="42" t="str">
        <f>VLOOKUP(Tabla1[[#This Row],[AREA]],Hoja1!A:B,2,FALSE)</f>
        <v>07. Medio ambiente</v>
      </c>
      <c r="U2610" s="45" t="s">
        <v>149</v>
      </c>
      <c r="V2610" s="42" t="str">
        <f>VLOOKUP(Tabla1[[#This Row],[PROGRAMA]],Hoja1!A:B,2,FALSE)</f>
        <v>1711. Parques y jardines</v>
      </c>
      <c r="W2610" s="45" t="s">
        <v>236</v>
      </c>
      <c r="X2610" s="45" t="s">
        <v>2945</v>
      </c>
    </row>
    <row r="2611" spans="1:24" x14ac:dyDescent="0.25">
      <c r="A2611" s="57">
        <v>220250013995</v>
      </c>
      <c r="B2611" s="58" t="s">
        <v>526</v>
      </c>
      <c r="C2611" s="59">
        <v>45772</v>
      </c>
      <c r="D2611" s="57">
        <v>22025001079</v>
      </c>
      <c r="E2611" s="58" t="s">
        <v>1303</v>
      </c>
      <c r="F2611" s="60">
        <v>39.880000000000003</v>
      </c>
      <c r="G2611" s="58" t="s">
        <v>74</v>
      </c>
      <c r="H2611" s="58" t="s">
        <v>4179</v>
      </c>
      <c r="I2611" s="61" t="s">
        <v>2907</v>
      </c>
      <c r="J2611" s="58" t="s">
        <v>356</v>
      </c>
      <c r="K2611" s="58" t="s">
        <v>356</v>
      </c>
      <c r="L2611" s="58" t="s">
        <v>367</v>
      </c>
      <c r="M2611" s="58" t="s">
        <v>354</v>
      </c>
      <c r="N2611" s="58" t="s">
        <v>355</v>
      </c>
      <c r="O2611" s="64" t="s">
        <v>2942</v>
      </c>
      <c r="P2611" s="64" t="s">
        <v>2902</v>
      </c>
      <c r="Q2611" s="45" t="s">
        <v>922</v>
      </c>
      <c r="R2611" s="32" t="s">
        <v>254</v>
      </c>
      <c r="S2611" s="45" t="s">
        <v>94</v>
      </c>
      <c r="T2611" s="42" t="str">
        <f>VLOOKUP(Tabla1[[#This Row],[AREA]],Hoja1!A:B,2,FALSE)</f>
        <v>06. Educación y cultura</v>
      </c>
      <c r="U2611" s="45" t="s">
        <v>170</v>
      </c>
      <c r="V2611" s="42" t="str">
        <f>VLOOKUP(Tabla1[[#This Row],[PROGRAMA]],Hoja1!A:B,2,FALSE)</f>
        <v>3232. Conservación y mantenimiento centros educación infantil y primaria</v>
      </c>
      <c r="W2611" s="45" t="s">
        <v>236</v>
      </c>
      <c r="X2611" s="45" t="s">
        <v>3048</v>
      </c>
    </row>
    <row r="2612" spans="1:24" x14ac:dyDescent="0.25">
      <c r="A2612" s="57">
        <v>220250014228</v>
      </c>
      <c r="B2612" s="58" t="s">
        <v>526</v>
      </c>
      <c r="C2612" s="59">
        <v>45772</v>
      </c>
      <c r="D2612" s="57">
        <v>22025001081</v>
      </c>
      <c r="E2612" s="58" t="s">
        <v>1727</v>
      </c>
      <c r="F2612" s="60">
        <v>39.880000000000003</v>
      </c>
      <c r="G2612" s="58" t="s">
        <v>524</v>
      </c>
      <c r="H2612" s="58" t="s">
        <v>4180</v>
      </c>
      <c r="I2612" s="61" t="s">
        <v>2907</v>
      </c>
      <c r="J2612" s="58" t="s">
        <v>427</v>
      </c>
      <c r="K2612" s="58" t="s">
        <v>427</v>
      </c>
      <c r="L2612" s="58" t="s">
        <v>367</v>
      </c>
      <c r="M2612" s="58" t="s">
        <v>354</v>
      </c>
      <c r="N2612" s="58" t="s">
        <v>355</v>
      </c>
      <c r="O2612" s="64" t="s">
        <v>2942</v>
      </c>
      <c r="P2612" s="64" t="s">
        <v>2902</v>
      </c>
      <c r="Q2612" s="45" t="s">
        <v>922</v>
      </c>
      <c r="R2612" s="32" t="s">
        <v>254</v>
      </c>
      <c r="S2612" s="45" t="s">
        <v>94</v>
      </c>
      <c r="T2612" s="42" t="str">
        <f>VLOOKUP(Tabla1[[#This Row],[AREA]],Hoja1!A:B,2,FALSE)</f>
        <v>06. Educación y cultura</v>
      </c>
      <c r="U2612" s="45" t="s">
        <v>176</v>
      </c>
      <c r="V2612" s="42" t="str">
        <f>VLOOKUP(Tabla1[[#This Row],[PROGRAMA]],Hoja1!A:B,2,FALSE)</f>
        <v>3321. Bibliotecas públicas</v>
      </c>
      <c r="W2612" s="45" t="s">
        <v>236</v>
      </c>
      <c r="X2612" s="45" t="s">
        <v>3048</v>
      </c>
    </row>
    <row r="2613" spans="1:24" x14ac:dyDescent="0.25">
      <c r="A2613" s="57">
        <v>220250013993</v>
      </c>
      <c r="B2613" s="58" t="s">
        <v>526</v>
      </c>
      <c r="C2613" s="59">
        <v>45772</v>
      </c>
      <c r="D2613" s="57">
        <v>22025001079</v>
      </c>
      <c r="E2613" s="58" t="s">
        <v>1303</v>
      </c>
      <c r="F2613" s="60">
        <v>39.78</v>
      </c>
      <c r="G2613" s="58" t="s">
        <v>564</v>
      </c>
      <c r="H2613" s="58" t="s">
        <v>4181</v>
      </c>
      <c r="I2613" s="61" t="s">
        <v>2907</v>
      </c>
      <c r="J2613" s="58" t="s">
        <v>356</v>
      </c>
      <c r="K2613" s="58" t="s">
        <v>356</v>
      </c>
      <c r="L2613" s="58" t="s">
        <v>367</v>
      </c>
      <c r="M2613" s="58" t="s">
        <v>354</v>
      </c>
      <c r="N2613" s="58" t="s">
        <v>355</v>
      </c>
      <c r="O2613" s="64" t="s">
        <v>2942</v>
      </c>
      <c r="P2613" s="64" t="s">
        <v>2902</v>
      </c>
      <c r="Q2613" s="45" t="s">
        <v>922</v>
      </c>
      <c r="R2613" s="32" t="s">
        <v>254</v>
      </c>
      <c r="S2613" s="45" t="s">
        <v>94</v>
      </c>
      <c r="T2613" s="42" t="str">
        <f>VLOOKUP(Tabla1[[#This Row],[AREA]],Hoja1!A:B,2,FALSE)</f>
        <v>06. Educación y cultura</v>
      </c>
      <c r="U2613" s="45" t="s">
        <v>170</v>
      </c>
      <c r="V2613" s="42" t="str">
        <f>VLOOKUP(Tabla1[[#This Row],[PROGRAMA]],Hoja1!A:B,2,FALSE)</f>
        <v>3232. Conservación y mantenimiento centros educación infantil y primaria</v>
      </c>
      <c r="W2613" s="45" t="s">
        <v>236</v>
      </c>
      <c r="X2613" s="45" t="s">
        <v>3048</v>
      </c>
    </row>
    <row r="2614" spans="1:24" x14ac:dyDescent="0.25">
      <c r="A2614" s="57">
        <v>220250017658</v>
      </c>
      <c r="B2614" s="58" t="s">
        <v>526</v>
      </c>
      <c r="C2614" s="59">
        <v>45796</v>
      </c>
      <c r="D2614" s="57">
        <v>22025001128</v>
      </c>
      <c r="E2614" s="58" t="s">
        <v>1498</v>
      </c>
      <c r="F2614" s="60">
        <v>39.47</v>
      </c>
      <c r="G2614" s="58" t="s">
        <v>38</v>
      </c>
      <c r="H2614" s="58" t="s">
        <v>2510</v>
      </c>
      <c r="I2614" s="61" t="s">
        <v>2907</v>
      </c>
      <c r="J2614" s="58" t="s">
        <v>356</v>
      </c>
      <c r="K2614" s="58" t="s">
        <v>356</v>
      </c>
      <c r="L2614" s="58" t="s">
        <v>367</v>
      </c>
      <c r="M2614" s="58" t="s">
        <v>354</v>
      </c>
      <c r="N2614" s="58" t="s">
        <v>355</v>
      </c>
      <c r="O2614" s="64" t="s">
        <v>2942</v>
      </c>
      <c r="P2614" s="64" t="s">
        <v>2902</v>
      </c>
      <c r="Q2614" s="45" t="s">
        <v>922</v>
      </c>
      <c r="R2614" s="32" t="s">
        <v>254</v>
      </c>
      <c r="S2614" s="45" t="s">
        <v>291</v>
      </c>
      <c r="T2614" s="42" t="str">
        <f>VLOOKUP(Tabla1[[#This Row],[AREA]],Hoja1!A:B,2,FALSE)</f>
        <v>11. Salud pública y seguridad ciudadana</v>
      </c>
      <c r="U2614" s="45" t="s">
        <v>141</v>
      </c>
      <c r="V2614" s="42" t="str">
        <f>VLOOKUP(Tabla1[[#This Row],[PROGRAMA]],Hoja1!A:B,2,FALSE)</f>
        <v>1621. Recogida de residuos</v>
      </c>
      <c r="W2614" s="45" t="s">
        <v>238</v>
      </c>
      <c r="X2614" s="45" t="s">
        <v>3118</v>
      </c>
    </row>
    <row r="2615" spans="1:24" x14ac:dyDescent="0.25">
      <c r="A2615" s="57">
        <v>220250020402</v>
      </c>
      <c r="B2615" s="58" t="s">
        <v>526</v>
      </c>
      <c r="C2615" s="59">
        <v>45806</v>
      </c>
      <c r="D2615" s="57">
        <v>22025001496</v>
      </c>
      <c r="E2615" s="58" t="s">
        <v>3385</v>
      </c>
      <c r="F2615" s="60">
        <v>38.43</v>
      </c>
      <c r="G2615" s="58" t="s">
        <v>573</v>
      </c>
      <c r="H2615" s="58" t="s">
        <v>4182</v>
      </c>
      <c r="I2615" s="61" t="s">
        <v>2907</v>
      </c>
      <c r="J2615" s="58" t="s">
        <v>356</v>
      </c>
      <c r="K2615" s="58" t="s">
        <v>356</v>
      </c>
      <c r="L2615" s="58" t="s">
        <v>367</v>
      </c>
      <c r="M2615" s="58" t="s">
        <v>354</v>
      </c>
      <c r="N2615" s="58" t="s">
        <v>355</v>
      </c>
      <c r="O2615" s="64" t="s">
        <v>2942</v>
      </c>
      <c r="P2615" s="64" t="s">
        <v>2902</v>
      </c>
      <c r="Q2615" s="45" t="s">
        <v>922</v>
      </c>
      <c r="R2615" s="32" t="s">
        <v>254</v>
      </c>
      <c r="S2615" s="45" t="s">
        <v>290</v>
      </c>
      <c r="T2615" s="42" t="str">
        <f>VLOOKUP(Tabla1[[#This Row],[AREA]],Hoja1!A:B,2,FALSE)</f>
        <v>05. Comercio, mercados y consumo</v>
      </c>
      <c r="U2615" s="45" t="s">
        <v>197</v>
      </c>
      <c r="V2615" s="42" t="str">
        <f>VLOOKUP(Tabla1[[#This Row],[PROGRAMA]],Hoja1!A:B,2,FALSE)</f>
        <v>4312. Mercados</v>
      </c>
      <c r="W2615" s="45" t="s">
        <v>238</v>
      </c>
      <c r="X2615" s="45" t="s">
        <v>3118</v>
      </c>
    </row>
    <row r="2616" spans="1:24" x14ac:dyDescent="0.25">
      <c r="A2616" s="57">
        <v>220250011440</v>
      </c>
      <c r="B2616" s="58" t="s">
        <v>526</v>
      </c>
      <c r="C2616" s="59">
        <v>45758</v>
      </c>
      <c r="D2616" s="57">
        <v>22025001347</v>
      </c>
      <c r="E2616" s="58" t="s">
        <v>1493</v>
      </c>
      <c r="F2616" s="60">
        <v>38.340000000000003</v>
      </c>
      <c r="G2616" s="58" t="s">
        <v>612</v>
      </c>
      <c r="H2616" s="58" t="s">
        <v>4183</v>
      </c>
      <c r="I2616" s="61" t="s">
        <v>2907</v>
      </c>
      <c r="J2616" s="58" t="s">
        <v>356</v>
      </c>
      <c r="K2616" s="58" t="s">
        <v>356</v>
      </c>
      <c r="L2616" s="58" t="s">
        <v>367</v>
      </c>
      <c r="M2616" s="58" t="s">
        <v>354</v>
      </c>
      <c r="N2616" s="58" t="s">
        <v>355</v>
      </c>
      <c r="O2616" s="64" t="s">
        <v>2942</v>
      </c>
      <c r="P2616" s="64" t="s">
        <v>2902</v>
      </c>
      <c r="Q2616" s="45" t="s">
        <v>922</v>
      </c>
      <c r="R2616" s="32" t="s">
        <v>254</v>
      </c>
      <c r="S2616" s="45" t="s">
        <v>91</v>
      </c>
      <c r="T2616" s="42" t="str">
        <f>VLOOKUP(Tabla1[[#This Row],[AREA]],Hoja1!A:B,2,FALSE)</f>
        <v>02. Urbanismo y vivienda</v>
      </c>
      <c r="U2616" s="45" t="s">
        <v>220</v>
      </c>
      <c r="V2616" s="42" t="str">
        <f>VLOOKUP(Tabla1[[#This Row],[PROGRAMA]],Hoja1!A:B,2,FALSE)</f>
        <v>9332. Mantenimiento de edificios e instalaciones municipales</v>
      </c>
      <c r="W2616" s="45" t="s">
        <v>236</v>
      </c>
      <c r="X2616" s="45" t="s">
        <v>3048</v>
      </c>
    </row>
    <row r="2617" spans="1:24" x14ac:dyDescent="0.25">
      <c r="A2617" s="57">
        <v>220250013892</v>
      </c>
      <c r="B2617" s="58" t="s">
        <v>526</v>
      </c>
      <c r="C2617" s="59">
        <v>45772</v>
      </c>
      <c r="D2617" s="57">
        <v>22025002821</v>
      </c>
      <c r="E2617" s="58" t="s">
        <v>1358</v>
      </c>
      <c r="F2617" s="60">
        <v>37.92</v>
      </c>
      <c r="G2617" s="58" t="s">
        <v>73</v>
      </c>
      <c r="H2617" s="58" t="s">
        <v>4184</v>
      </c>
      <c r="I2617" s="61" t="s">
        <v>2907</v>
      </c>
      <c r="J2617" s="58" t="s">
        <v>356</v>
      </c>
      <c r="K2617" s="58" t="s">
        <v>356</v>
      </c>
      <c r="L2617" s="58" t="s">
        <v>357</v>
      </c>
      <c r="M2617" s="58" t="s">
        <v>354</v>
      </c>
      <c r="N2617" s="58" t="s">
        <v>355</v>
      </c>
      <c r="O2617" s="64" t="s">
        <v>2942</v>
      </c>
      <c r="P2617" s="64" t="s">
        <v>2902</v>
      </c>
      <c r="Q2617" s="45" t="s">
        <v>922</v>
      </c>
      <c r="R2617" s="32" t="s">
        <v>254</v>
      </c>
      <c r="S2617" s="45" t="s">
        <v>96</v>
      </c>
      <c r="T2617" s="42" t="str">
        <f>VLOOKUP(Tabla1[[#This Row],[AREA]],Hoja1!A:B,2,FALSE)</f>
        <v>08. Tráfico y movilidad</v>
      </c>
      <c r="U2617" s="45" t="s">
        <v>140</v>
      </c>
      <c r="V2617" s="42" t="str">
        <f>VLOOKUP(Tabla1[[#This Row],[PROGRAMA]],Hoja1!A:B,2,FALSE)</f>
        <v>1532. Pavimentación vias públicas y otros servicios urbanísticos</v>
      </c>
      <c r="W2617" s="45" t="s">
        <v>236</v>
      </c>
      <c r="X2617" s="45" t="s">
        <v>3180</v>
      </c>
    </row>
    <row r="2618" spans="1:24" x14ac:dyDescent="0.25">
      <c r="A2618" s="57">
        <v>220250017206</v>
      </c>
      <c r="B2618" s="58" t="s">
        <v>349</v>
      </c>
      <c r="C2618" s="59">
        <v>45792</v>
      </c>
      <c r="D2618" s="57">
        <v>22025003730</v>
      </c>
      <c r="E2618" s="58" t="s">
        <v>1733</v>
      </c>
      <c r="F2618" s="60">
        <v>37.520000000000003</v>
      </c>
      <c r="G2618" s="58" t="s">
        <v>77</v>
      </c>
      <c r="H2618" s="58" t="s">
        <v>4185</v>
      </c>
      <c r="I2618" s="61" t="s">
        <v>2901</v>
      </c>
      <c r="J2618" s="58" t="s">
        <v>356</v>
      </c>
      <c r="K2618" s="58" t="s">
        <v>356</v>
      </c>
      <c r="L2618" s="58" t="s">
        <v>367</v>
      </c>
      <c r="M2618" s="58" t="s">
        <v>458</v>
      </c>
      <c r="N2618" s="58" t="s">
        <v>429</v>
      </c>
      <c r="O2618" s="64" t="s">
        <v>2990</v>
      </c>
      <c r="P2618" s="64" t="s">
        <v>2902</v>
      </c>
      <c r="Q2618" s="45" t="s">
        <v>922</v>
      </c>
      <c r="R2618" s="32" t="s">
        <v>254</v>
      </c>
      <c r="S2618" s="45" t="s">
        <v>291</v>
      </c>
      <c r="T2618" s="42" t="str">
        <f>VLOOKUP(Tabla1[[#This Row],[AREA]],Hoja1!A:B,2,FALSE)</f>
        <v>11. Salud pública y seguridad ciudadana</v>
      </c>
      <c r="U2618" s="45" t="s">
        <v>129</v>
      </c>
      <c r="V2618" s="42" t="str">
        <f>VLOOKUP(Tabla1[[#This Row],[PROGRAMA]],Hoja1!A:B,2,FALSE)</f>
        <v>1321. Policía municipal</v>
      </c>
      <c r="W2618" s="45" t="s">
        <v>238</v>
      </c>
      <c r="X2618" s="45" t="s">
        <v>3161</v>
      </c>
    </row>
    <row r="2619" spans="1:24" x14ac:dyDescent="0.25">
      <c r="A2619" s="57">
        <v>220250020583</v>
      </c>
      <c r="B2619" s="58" t="s">
        <v>526</v>
      </c>
      <c r="C2619" s="59">
        <v>45806</v>
      </c>
      <c r="D2619" s="57">
        <v>22025001276</v>
      </c>
      <c r="E2619" s="58" t="s">
        <v>2347</v>
      </c>
      <c r="F2619" s="60">
        <v>37.1</v>
      </c>
      <c r="G2619" s="58" t="s">
        <v>943</v>
      </c>
      <c r="H2619" s="58" t="s">
        <v>4186</v>
      </c>
      <c r="I2619" s="61" t="s">
        <v>2907</v>
      </c>
      <c r="J2619" s="58" t="s">
        <v>356</v>
      </c>
      <c r="K2619" s="58" t="s">
        <v>356</v>
      </c>
      <c r="L2619" s="58" t="s">
        <v>357</v>
      </c>
      <c r="M2619" s="58" t="s">
        <v>354</v>
      </c>
      <c r="N2619" s="58" t="s">
        <v>355</v>
      </c>
      <c r="O2619" s="64" t="s">
        <v>2942</v>
      </c>
      <c r="P2619" s="64" t="s">
        <v>2902</v>
      </c>
      <c r="Q2619" s="45" t="s">
        <v>922</v>
      </c>
      <c r="R2619" s="32" t="s">
        <v>254</v>
      </c>
      <c r="S2619" s="45" t="s">
        <v>95</v>
      </c>
      <c r="T2619" s="42" t="str">
        <f>VLOOKUP(Tabla1[[#This Row],[AREA]],Hoja1!A:B,2,FALSE)</f>
        <v>07. Medio ambiente</v>
      </c>
      <c r="U2619" s="45" t="s">
        <v>149</v>
      </c>
      <c r="V2619" s="42" t="str">
        <f>VLOOKUP(Tabla1[[#This Row],[PROGRAMA]],Hoja1!A:B,2,FALSE)</f>
        <v>1711. Parques y jardines</v>
      </c>
      <c r="W2619" s="45" t="s">
        <v>236</v>
      </c>
      <c r="X2619" s="45" t="s">
        <v>3180</v>
      </c>
    </row>
    <row r="2620" spans="1:24" x14ac:dyDescent="0.25">
      <c r="A2620" s="57">
        <v>220250020404</v>
      </c>
      <c r="B2620" s="58" t="s">
        <v>526</v>
      </c>
      <c r="C2620" s="59">
        <v>45806</v>
      </c>
      <c r="D2620" s="57">
        <v>22025000769</v>
      </c>
      <c r="E2620" s="58" t="s">
        <v>1623</v>
      </c>
      <c r="F2620" s="60">
        <v>37.07</v>
      </c>
      <c r="G2620" s="58" t="s">
        <v>929</v>
      </c>
      <c r="H2620" s="58" t="s">
        <v>4187</v>
      </c>
      <c r="I2620" s="61" t="s">
        <v>2907</v>
      </c>
      <c r="J2620" s="58" t="s">
        <v>356</v>
      </c>
      <c r="K2620" s="58" t="s">
        <v>356</v>
      </c>
      <c r="L2620" s="58" t="s">
        <v>367</v>
      </c>
      <c r="M2620" s="58" t="s">
        <v>354</v>
      </c>
      <c r="N2620" s="58" t="s">
        <v>355</v>
      </c>
      <c r="O2620" s="64" t="s">
        <v>2942</v>
      </c>
      <c r="P2620" s="64" t="s">
        <v>2902</v>
      </c>
      <c r="Q2620" s="45" t="s">
        <v>922</v>
      </c>
      <c r="R2620" s="32" t="s">
        <v>254</v>
      </c>
      <c r="S2620" s="45" t="s">
        <v>291</v>
      </c>
      <c r="T2620" s="42" t="str">
        <f>VLOOKUP(Tabla1[[#This Row],[AREA]],Hoja1!A:B,2,FALSE)</f>
        <v>11. Salud pública y seguridad ciudadana</v>
      </c>
      <c r="U2620" s="45" t="s">
        <v>135</v>
      </c>
      <c r="V2620" s="42" t="str">
        <f>VLOOKUP(Tabla1[[#This Row],[PROGRAMA]],Hoja1!A:B,2,FALSE)</f>
        <v>1361. Prevención y extinción de incencios</v>
      </c>
      <c r="W2620" s="45" t="s">
        <v>238</v>
      </c>
      <c r="X2620" s="45" t="s">
        <v>3118</v>
      </c>
    </row>
    <row r="2621" spans="1:24" x14ac:dyDescent="0.25">
      <c r="A2621" s="57">
        <v>220250015334</v>
      </c>
      <c r="B2621" s="58" t="s">
        <v>526</v>
      </c>
      <c r="C2621" s="59">
        <v>45783</v>
      </c>
      <c r="D2621" s="57">
        <v>22025000769</v>
      </c>
      <c r="E2621" s="58" t="s">
        <v>1623</v>
      </c>
      <c r="F2621" s="60">
        <v>36.86</v>
      </c>
      <c r="G2621" s="58" t="s">
        <v>50</v>
      </c>
      <c r="H2621" s="58" t="s">
        <v>4188</v>
      </c>
      <c r="I2621" s="61" t="s">
        <v>2907</v>
      </c>
      <c r="J2621" s="58" t="s">
        <v>356</v>
      </c>
      <c r="K2621" s="58" t="s">
        <v>356</v>
      </c>
      <c r="L2621" s="58" t="s">
        <v>367</v>
      </c>
      <c r="M2621" s="58" t="s">
        <v>354</v>
      </c>
      <c r="N2621" s="58" t="s">
        <v>355</v>
      </c>
      <c r="O2621" s="64" t="s">
        <v>2942</v>
      </c>
      <c r="P2621" s="64" t="s">
        <v>2902</v>
      </c>
      <c r="Q2621" s="45" t="s">
        <v>922</v>
      </c>
      <c r="R2621" s="32" t="s">
        <v>254</v>
      </c>
      <c r="S2621" s="45" t="s">
        <v>291</v>
      </c>
      <c r="T2621" s="42" t="str">
        <f>VLOOKUP(Tabla1[[#This Row],[AREA]],Hoja1!A:B,2,FALSE)</f>
        <v>11. Salud pública y seguridad ciudadana</v>
      </c>
      <c r="U2621" s="45" t="s">
        <v>135</v>
      </c>
      <c r="V2621" s="42" t="str">
        <f>VLOOKUP(Tabla1[[#This Row],[PROGRAMA]],Hoja1!A:B,2,FALSE)</f>
        <v>1361. Prevención y extinción de incencios</v>
      </c>
      <c r="W2621" s="45" t="s">
        <v>238</v>
      </c>
      <c r="X2621" s="45" t="s">
        <v>3118</v>
      </c>
    </row>
    <row r="2622" spans="1:24" x14ac:dyDescent="0.25">
      <c r="A2622" s="57">
        <v>220250011454</v>
      </c>
      <c r="B2622" s="58" t="s">
        <v>526</v>
      </c>
      <c r="C2622" s="59">
        <v>45758</v>
      </c>
      <c r="D2622" s="57">
        <v>22025001213</v>
      </c>
      <c r="E2622" s="58" t="s">
        <v>1495</v>
      </c>
      <c r="F2622" s="60">
        <v>36.49</v>
      </c>
      <c r="G2622" s="58" t="s">
        <v>1119</v>
      </c>
      <c r="H2622" s="58" t="s">
        <v>4189</v>
      </c>
      <c r="I2622" s="61" t="s">
        <v>2907</v>
      </c>
      <c r="J2622" s="58" t="s">
        <v>356</v>
      </c>
      <c r="K2622" s="58" t="s">
        <v>356</v>
      </c>
      <c r="L2622" s="58" t="s">
        <v>367</v>
      </c>
      <c r="M2622" s="58" t="s">
        <v>354</v>
      </c>
      <c r="N2622" s="58" t="s">
        <v>355</v>
      </c>
      <c r="O2622" s="64" t="s">
        <v>2942</v>
      </c>
      <c r="P2622" s="64" t="s">
        <v>2902</v>
      </c>
      <c r="Q2622" s="45" t="s">
        <v>922</v>
      </c>
      <c r="R2622" s="32" t="s">
        <v>254</v>
      </c>
      <c r="S2622" s="45" t="s">
        <v>92</v>
      </c>
      <c r="T2622" s="42" t="str">
        <f>VLOOKUP(Tabla1[[#This Row],[AREA]],Hoja1!A:B,2,FALSE)</f>
        <v>03. Participación ciudadana y deportes</v>
      </c>
      <c r="U2622" s="45" t="s">
        <v>215</v>
      </c>
      <c r="V2622" s="42" t="str">
        <f>VLOOKUP(Tabla1[[#This Row],[PROGRAMA]],Hoja1!A:B,2,FALSE)</f>
        <v>9241. Participación ciudadana</v>
      </c>
      <c r="W2622" s="45" t="s">
        <v>236</v>
      </c>
      <c r="X2622" s="45" t="s">
        <v>2945</v>
      </c>
    </row>
    <row r="2623" spans="1:24" x14ac:dyDescent="0.25">
      <c r="A2623" s="57">
        <v>220250021221</v>
      </c>
      <c r="B2623" s="58" t="s">
        <v>349</v>
      </c>
      <c r="C2623" s="59">
        <v>45806</v>
      </c>
      <c r="D2623" s="57">
        <v>22025004136</v>
      </c>
      <c r="E2623" s="58" t="s">
        <v>4190</v>
      </c>
      <c r="F2623" s="60">
        <v>36.049999999999997</v>
      </c>
      <c r="G2623" s="58" t="s">
        <v>1077</v>
      </c>
      <c r="H2623" s="58" t="s">
        <v>4191</v>
      </c>
      <c r="I2623" s="61" t="s">
        <v>2901</v>
      </c>
      <c r="J2623" s="58" t="s">
        <v>356</v>
      </c>
      <c r="K2623" s="58" t="s">
        <v>356</v>
      </c>
      <c r="L2623" s="58" t="s">
        <v>357</v>
      </c>
      <c r="M2623" s="58" t="s">
        <v>458</v>
      </c>
      <c r="N2623" s="58" t="s">
        <v>429</v>
      </c>
      <c r="O2623" s="64" t="s">
        <v>2990</v>
      </c>
      <c r="P2623" s="64" t="s">
        <v>2902</v>
      </c>
      <c r="Q2623" s="45" t="s">
        <v>922</v>
      </c>
      <c r="R2623" s="32" t="s">
        <v>254</v>
      </c>
      <c r="S2623" s="45" t="s">
        <v>94</v>
      </c>
      <c r="T2623" s="42" t="str">
        <f>VLOOKUP(Tabla1[[#This Row],[AREA]],Hoja1!A:B,2,FALSE)</f>
        <v>06. Educación y cultura</v>
      </c>
      <c r="U2623" s="45" t="s">
        <v>176</v>
      </c>
      <c r="V2623" s="42" t="str">
        <f>VLOOKUP(Tabla1[[#This Row],[PROGRAMA]],Hoja1!A:B,2,FALSE)</f>
        <v>3321. Bibliotecas públicas</v>
      </c>
      <c r="W2623" s="45" t="s">
        <v>236</v>
      </c>
      <c r="X2623" s="45" t="s">
        <v>4192</v>
      </c>
    </row>
    <row r="2624" spans="1:24" x14ac:dyDescent="0.25">
      <c r="A2624" s="57">
        <v>220250010260</v>
      </c>
      <c r="B2624" s="58" t="s">
        <v>526</v>
      </c>
      <c r="C2624" s="59">
        <v>45755</v>
      </c>
      <c r="D2624" s="57">
        <v>22025001079</v>
      </c>
      <c r="E2624" s="58" t="s">
        <v>1303</v>
      </c>
      <c r="F2624" s="60">
        <v>35.340000000000003</v>
      </c>
      <c r="G2624" s="58" t="s">
        <v>74</v>
      </c>
      <c r="H2624" s="58" t="s">
        <v>4193</v>
      </c>
      <c r="I2624" s="61" t="s">
        <v>2907</v>
      </c>
      <c r="J2624" s="58" t="s">
        <v>356</v>
      </c>
      <c r="K2624" s="58" t="s">
        <v>356</v>
      </c>
      <c r="L2624" s="58" t="s">
        <v>367</v>
      </c>
      <c r="M2624" s="58" t="s">
        <v>354</v>
      </c>
      <c r="N2624" s="58" t="s">
        <v>355</v>
      </c>
      <c r="O2624" s="64" t="s">
        <v>2942</v>
      </c>
      <c r="P2624" s="64" t="s">
        <v>2902</v>
      </c>
      <c r="Q2624" s="45" t="s">
        <v>922</v>
      </c>
      <c r="R2624" s="32" t="s">
        <v>254</v>
      </c>
      <c r="S2624" s="45" t="s">
        <v>94</v>
      </c>
      <c r="T2624" s="42" t="str">
        <f>VLOOKUP(Tabla1[[#This Row],[AREA]],Hoja1!A:B,2,FALSE)</f>
        <v>06. Educación y cultura</v>
      </c>
      <c r="U2624" s="45" t="s">
        <v>170</v>
      </c>
      <c r="V2624" s="42" t="str">
        <f>VLOOKUP(Tabla1[[#This Row],[PROGRAMA]],Hoja1!A:B,2,FALSE)</f>
        <v>3232. Conservación y mantenimiento centros educación infantil y primaria</v>
      </c>
      <c r="W2624" s="45" t="s">
        <v>236</v>
      </c>
      <c r="X2624" s="45" t="s">
        <v>3048</v>
      </c>
    </row>
    <row r="2625" spans="1:24" x14ac:dyDescent="0.25">
      <c r="A2625" s="57">
        <v>220250013888</v>
      </c>
      <c r="B2625" s="58" t="s">
        <v>526</v>
      </c>
      <c r="C2625" s="59">
        <v>45772</v>
      </c>
      <c r="D2625" s="57">
        <v>22025002819</v>
      </c>
      <c r="E2625" s="58" t="s">
        <v>1481</v>
      </c>
      <c r="F2625" s="60">
        <v>35.17</v>
      </c>
      <c r="G2625" s="58" t="s">
        <v>73</v>
      </c>
      <c r="H2625" s="58" t="s">
        <v>4194</v>
      </c>
      <c r="I2625" s="61" t="s">
        <v>2907</v>
      </c>
      <c r="J2625" s="58" t="s">
        <v>356</v>
      </c>
      <c r="K2625" s="58" t="s">
        <v>356</v>
      </c>
      <c r="L2625" s="58" t="s">
        <v>367</v>
      </c>
      <c r="M2625" s="58" t="s">
        <v>354</v>
      </c>
      <c r="N2625" s="58" t="s">
        <v>355</v>
      </c>
      <c r="O2625" s="64" t="s">
        <v>2942</v>
      </c>
      <c r="P2625" s="64" t="s">
        <v>2902</v>
      </c>
      <c r="Q2625" s="45" t="s">
        <v>922</v>
      </c>
      <c r="R2625" s="32" t="s">
        <v>254</v>
      </c>
      <c r="S2625" s="45" t="s">
        <v>96</v>
      </c>
      <c r="T2625" s="42" t="str">
        <f>VLOOKUP(Tabla1[[#This Row],[AREA]],Hoja1!A:B,2,FALSE)</f>
        <v>08. Tráfico y movilidad</v>
      </c>
      <c r="U2625" s="45" t="s">
        <v>140</v>
      </c>
      <c r="V2625" s="42" t="str">
        <f>VLOOKUP(Tabla1[[#This Row],[PROGRAMA]],Hoja1!A:B,2,FALSE)</f>
        <v>1532. Pavimentación vias públicas y otros servicios urbanísticos</v>
      </c>
      <c r="W2625" s="45" t="s">
        <v>236</v>
      </c>
      <c r="X2625" s="45" t="s">
        <v>3215</v>
      </c>
    </row>
    <row r="2626" spans="1:24" x14ac:dyDescent="0.25">
      <c r="A2626" s="57">
        <v>220250017276</v>
      </c>
      <c r="B2626" s="58" t="s">
        <v>526</v>
      </c>
      <c r="C2626" s="59">
        <v>45793</v>
      </c>
      <c r="D2626" s="57">
        <v>22025001070</v>
      </c>
      <c r="E2626" s="58" t="s">
        <v>1614</v>
      </c>
      <c r="F2626" s="60">
        <v>34.909999999999997</v>
      </c>
      <c r="G2626" s="58" t="s">
        <v>38</v>
      </c>
      <c r="H2626" s="58" t="s">
        <v>4195</v>
      </c>
      <c r="I2626" s="61" t="s">
        <v>2907</v>
      </c>
      <c r="J2626" s="58" t="s">
        <v>356</v>
      </c>
      <c r="K2626" s="58" t="s">
        <v>356</v>
      </c>
      <c r="L2626" s="58" t="s">
        <v>367</v>
      </c>
      <c r="M2626" s="58" t="s">
        <v>354</v>
      </c>
      <c r="N2626" s="58" t="s">
        <v>355</v>
      </c>
      <c r="O2626" s="64" t="s">
        <v>2942</v>
      </c>
      <c r="P2626" s="64" t="s">
        <v>2902</v>
      </c>
      <c r="Q2626" s="45" t="s">
        <v>922</v>
      </c>
      <c r="R2626" s="32" t="s">
        <v>254</v>
      </c>
      <c r="S2626" s="45" t="s">
        <v>291</v>
      </c>
      <c r="T2626" s="42" t="str">
        <f>VLOOKUP(Tabla1[[#This Row],[AREA]],Hoja1!A:B,2,FALSE)</f>
        <v>11. Salud pública y seguridad ciudadana</v>
      </c>
      <c r="U2626" s="45" t="s">
        <v>164</v>
      </c>
      <c r="V2626" s="42" t="str">
        <f>VLOOKUP(Tabla1[[#This Row],[PROGRAMA]],Hoja1!A:B,2,FALSE)</f>
        <v>3111. Protección de la salubridad pública</v>
      </c>
      <c r="W2626" s="45" t="s">
        <v>238</v>
      </c>
      <c r="X2626" s="45" t="s">
        <v>3118</v>
      </c>
    </row>
    <row r="2627" spans="1:24" x14ac:dyDescent="0.25">
      <c r="A2627" s="57">
        <v>220250010211</v>
      </c>
      <c r="B2627" s="58" t="s">
        <v>526</v>
      </c>
      <c r="C2627" s="59">
        <v>45755</v>
      </c>
      <c r="D2627" s="57">
        <v>22025001276</v>
      </c>
      <c r="E2627" s="58" t="s">
        <v>2347</v>
      </c>
      <c r="F2627" s="60">
        <v>34.85</v>
      </c>
      <c r="G2627" s="58" t="s">
        <v>3776</v>
      </c>
      <c r="H2627" s="58" t="s">
        <v>4196</v>
      </c>
      <c r="I2627" s="61" t="s">
        <v>2907</v>
      </c>
      <c r="J2627" s="58" t="s">
        <v>525</v>
      </c>
      <c r="K2627" s="58" t="s">
        <v>356</v>
      </c>
      <c r="L2627" s="58" t="s">
        <v>357</v>
      </c>
      <c r="M2627" s="58" t="s">
        <v>354</v>
      </c>
      <c r="N2627" s="58" t="s">
        <v>355</v>
      </c>
      <c r="O2627" s="64" t="s">
        <v>2942</v>
      </c>
      <c r="P2627" s="64" t="s">
        <v>2902</v>
      </c>
      <c r="Q2627" s="45" t="s">
        <v>922</v>
      </c>
      <c r="R2627" s="32" t="s">
        <v>254</v>
      </c>
      <c r="S2627" s="45" t="s">
        <v>95</v>
      </c>
      <c r="T2627" s="42" t="str">
        <f>VLOOKUP(Tabla1[[#This Row],[AREA]],Hoja1!A:B,2,FALSE)</f>
        <v>07. Medio ambiente</v>
      </c>
      <c r="U2627" s="45" t="s">
        <v>149</v>
      </c>
      <c r="V2627" s="42" t="str">
        <f>VLOOKUP(Tabla1[[#This Row],[PROGRAMA]],Hoja1!A:B,2,FALSE)</f>
        <v>1711. Parques y jardines</v>
      </c>
      <c r="W2627" s="45" t="s">
        <v>236</v>
      </c>
      <c r="X2627" s="45" t="s">
        <v>3180</v>
      </c>
    </row>
    <row r="2628" spans="1:24" x14ac:dyDescent="0.25">
      <c r="A2628" s="57">
        <v>220250010274</v>
      </c>
      <c r="B2628" s="58" t="s">
        <v>526</v>
      </c>
      <c r="C2628" s="59">
        <v>45755</v>
      </c>
      <c r="D2628" s="57">
        <v>22025001071</v>
      </c>
      <c r="E2628" s="58" t="s">
        <v>4197</v>
      </c>
      <c r="F2628" s="60">
        <v>33.94</v>
      </c>
      <c r="G2628" s="58" t="s">
        <v>943</v>
      </c>
      <c r="H2628" s="58" t="s">
        <v>4198</v>
      </c>
      <c r="I2628" s="61" t="s">
        <v>2907</v>
      </c>
      <c r="J2628" s="58" t="s">
        <v>356</v>
      </c>
      <c r="K2628" s="58" t="s">
        <v>356</v>
      </c>
      <c r="L2628" s="58" t="s">
        <v>367</v>
      </c>
      <c r="M2628" s="58" t="s">
        <v>354</v>
      </c>
      <c r="N2628" s="58" t="s">
        <v>355</v>
      </c>
      <c r="O2628" s="64" t="s">
        <v>2942</v>
      </c>
      <c r="P2628" s="64" t="s">
        <v>2902</v>
      </c>
      <c r="Q2628" s="45" t="s">
        <v>922</v>
      </c>
      <c r="R2628" s="32" t="s">
        <v>254</v>
      </c>
      <c r="S2628" s="45" t="s">
        <v>291</v>
      </c>
      <c r="T2628" s="42" t="str">
        <f>VLOOKUP(Tabla1[[#This Row],[AREA]],Hoja1!A:B,2,FALSE)</f>
        <v>11. Salud pública y seguridad ciudadana</v>
      </c>
      <c r="U2628" s="45" t="s">
        <v>164</v>
      </c>
      <c r="V2628" s="42" t="str">
        <f>VLOOKUP(Tabla1[[#This Row],[PROGRAMA]],Hoja1!A:B,2,FALSE)</f>
        <v>3111. Protección de la salubridad pública</v>
      </c>
      <c r="W2628" s="45" t="s">
        <v>236</v>
      </c>
      <c r="X2628" s="45" t="s">
        <v>3180</v>
      </c>
    </row>
    <row r="2629" spans="1:24" x14ac:dyDescent="0.25">
      <c r="A2629" s="57">
        <v>220250020416</v>
      </c>
      <c r="B2629" s="58" t="s">
        <v>526</v>
      </c>
      <c r="C2629" s="59">
        <v>45806</v>
      </c>
      <c r="D2629" s="57">
        <v>22025001135</v>
      </c>
      <c r="E2629" s="58" t="s">
        <v>2608</v>
      </c>
      <c r="F2629" s="60">
        <v>32.86</v>
      </c>
      <c r="G2629" s="58" t="s">
        <v>39</v>
      </c>
      <c r="H2629" s="58" t="s">
        <v>4199</v>
      </c>
      <c r="I2629" s="61" t="s">
        <v>2907</v>
      </c>
      <c r="J2629" s="58" t="s">
        <v>356</v>
      </c>
      <c r="K2629" s="58" t="s">
        <v>356</v>
      </c>
      <c r="L2629" s="58" t="s">
        <v>367</v>
      </c>
      <c r="M2629" s="58" t="s">
        <v>354</v>
      </c>
      <c r="N2629" s="58" t="s">
        <v>355</v>
      </c>
      <c r="O2629" s="64" t="s">
        <v>2942</v>
      </c>
      <c r="P2629" s="64" t="s">
        <v>2902</v>
      </c>
      <c r="Q2629" s="45" t="s">
        <v>922</v>
      </c>
      <c r="R2629" s="32" t="s">
        <v>254</v>
      </c>
      <c r="S2629" s="45" t="s">
        <v>89</v>
      </c>
      <c r="T2629" s="42" t="str">
        <f>VLOOKUP(Tabla1[[#This Row],[AREA]],Hoja1!A:B,2,FALSE)</f>
        <v>01. Alcaldía</v>
      </c>
      <c r="U2629" s="45" t="s">
        <v>294</v>
      </c>
      <c r="V2629" s="42" t="str">
        <f>VLOOKUP(Tabla1[[#This Row],[PROGRAMA]],Hoja1!A:B,2,FALSE)</f>
        <v>4331. Desarrollo empresarial</v>
      </c>
      <c r="W2629" s="45" t="s">
        <v>236</v>
      </c>
      <c r="X2629" s="45" t="s">
        <v>3048</v>
      </c>
    </row>
    <row r="2630" spans="1:24" x14ac:dyDescent="0.25">
      <c r="A2630" s="57">
        <v>220250010266</v>
      </c>
      <c r="B2630" s="58" t="s">
        <v>526</v>
      </c>
      <c r="C2630" s="59">
        <v>45755</v>
      </c>
      <c r="D2630" s="57">
        <v>22025001079</v>
      </c>
      <c r="E2630" s="58" t="s">
        <v>1303</v>
      </c>
      <c r="F2630" s="60">
        <v>32.86</v>
      </c>
      <c r="G2630" s="58" t="s">
        <v>74</v>
      </c>
      <c r="H2630" s="58" t="s">
        <v>4052</v>
      </c>
      <c r="I2630" s="61" t="s">
        <v>2907</v>
      </c>
      <c r="J2630" s="58" t="s">
        <v>356</v>
      </c>
      <c r="K2630" s="58" t="s">
        <v>356</v>
      </c>
      <c r="L2630" s="58" t="s">
        <v>367</v>
      </c>
      <c r="M2630" s="58" t="s">
        <v>354</v>
      </c>
      <c r="N2630" s="58" t="s">
        <v>355</v>
      </c>
      <c r="O2630" s="64" t="s">
        <v>2942</v>
      </c>
      <c r="P2630" s="64" t="s">
        <v>2902</v>
      </c>
      <c r="Q2630" s="45" t="s">
        <v>922</v>
      </c>
      <c r="R2630" s="32" t="s">
        <v>254</v>
      </c>
      <c r="S2630" s="45" t="s">
        <v>94</v>
      </c>
      <c r="T2630" s="42" t="str">
        <f>VLOOKUP(Tabla1[[#This Row],[AREA]],Hoja1!A:B,2,FALSE)</f>
        <v>06. Educación y cultura</v>
      </c>
      <c r="U2630" s="45" t="s">
        <v>170</v>
      </c>
      <c r="V2630" s="42" t="str">
        <f>VLOOKUP(Tabla1[[#This Row],[PROGRAMA]],Hoja1!A:B,2,FALSE)</f>
        <v>3232. Conservación y mantenimiento centros educación infantil y primaria</v>
      </c>
      <c r="W2630" s="45" t="s">
        <v>236</v>
      </c>
      <c r="X2630" s="45" t="s">
        <v>3048</v>
      </c>
    </row>
    <row r="2631" spans="1:24" x14ac:dyDescent="0.25">
      <c r="A2631" s="57">
        <v>220250020674</v>
      </c>
      <c r="B2631" s="58" t="s">
        <v>526</v>
      </c>
      <c r="C2631" s="59">
        <v>45806</v>
      </c>
      <c r="D2631" s="57">
        <v>22025001070</v>
      </c>
      <c r="E2631" s="58" t="s">
        <v>1614</v>
      </c>
      <c r="F2631" s="60">
        <v>32.590000000000003</v>
      </c>
      <c r="G2631" s="58" t="s">
        <v>612</v>
      </c>
      <c r="H2631" s="58" t="s">
        <v>4200</v>
      </c>
      <c r="I2631" s="61" t="s">
        <v>2907</v>
      </c>
      <c r="J2631" s="58" t="s">
        <v>356</v>
      </c>
      <c r="K2631" s="58" t="s">
        <v>356</v>
      </c>
      <c r="L2631" s="58" t="s">
        <v>367</v>
      </c>
      <c r="M2631" s="58" t="s">
        <v>354</v>
      </c>
      <c r="N2631" s="58" t="s">
        <v>355</v>
      </c>
      <c r="O2631" s="64" t="s">
        <v>2942</v>
      </c>
      <c r="P2631" s="64" t="s">
        <v>2902</v>
      </c>
      <c r="Q2631" s="45" t="s">
        <v>922</v>
      </c>
      <c r="R2631" s="32" t="s">
        <v>254</v>
      </c>
      <c r="S2631" s="45" t="s">
        <v>291</v>
      </c>
      <c r="T2631" s="42" t="str">
        <f>VLOOKUP(Tabla1[[#This Row],[AREA]],Hoja1!A:B,2,FALSE)</f>
        <v>11. Salud pública y seguridad ciudadana</v>
      </c>
      <c r="U2631" s="45" t="s">
        <v>164</v>
      </c>
      <c r="V2631" s="42" t="str">
        <f>VLOOKUP(Tabla1[[#This Row],[PROGRAMA]],Hoja1!A:B,2,FALSE)</f>
        <v>3111. Protección de la salubridad pública</v>
      </c>
      <c r="W2631" s="45" t="s">
        <v>238</v>
      </c>
      <c r="X2631" s="45" t="s">
        <v>3118</v>
      </c>
    </row>
    <row r="2632" spans="1:24" x14ac:dyDescent="0.25">
      <c r="A2632" s="57">
        <v>220250017356</v>
      </c>
      <c r="B2632" s="58" t="s">
        <v>526</v>
      </c>
      <c r="C2632" s="59">
        <v>45793</v>
      </c>
      <c r="D2632" s="57">
        <v>22025001079</v>
      </c>
      <c r="E2632" s="58" t="s">
        <v>1303</v>
      </c>
      <c r="F2632" s="60">
        <v>32.36</v>
      </c>
      <c r="G2632" s="58" t="s">
        <v>612</v>
      </c>
      <c r="H2632" s="58" t="s">
        <v>4201</v>
      </c>
      <c r="I2632" s="61" t="s">
        <v>2907</v>
      </c>
      <c r="J2632" s="58" t="s">
        <v>356</v>
      </c>
      <c r="K2632" s="58" t="s">
        <v>356</v>
      </c>
      <c r="L2632" s="58" t="s">
        <v>367</v>
      </c>
      <c r="M2632" s="58" t="s">
        <v>354</v>
      </c>
      <c r="N2632" s="58" t="s">
        <v>355</v>
      </c>
      <c r="O2632" s="64" t="s">
        <v>2942</v>
      </c>
      <c r="P2632" s="64" t="s">
        <v>2902</v>
      </c>
      <c r="Q2632" s="45" t="s">
        <v>922</v>
      </c>
      <c r="R2632" s="32" t="s">
        <v>254</v>
      </c>
      <c r="S2632" s="45" t="s">
        <v>94</v>
      </c>
      <c r="T2632" s="42" t="str">
        <f>VLOOKUP(Tabla1[[#This Row],[AREA]],Hoja1!A:B,2,FALSE)</f>
        <v>06. Educación y cultura</v>
      </c>
      <c r="U2632" s="45" t="s">
        <v>170</v>
      </c>
      <c r="V2632" s="42" t="str">
        <f>VLOOKUP(Tabla1[[#This Row],[PROGRAMA]],Hoja1!A:B,2,FALSE)</f>
        <v>3232. Conservación y mantenimiento centros educación infantil y primaria</v>
      </c>
      <c r="W2632" s="45" t="s">
        <v>236</v>
      </c>
      <c r="X2632" s="45" t="s">
        <v>3048</v>
      </c>
    </row>
    <row r="2633" spans="1:24" x14ac:dyDescent="0.25">
      <c r="A2633" s="57">
        <v>220250020440</v>
      </c>
      <c r="B2633" s="58" t="s">
        <v>526</v>
      </c>
      <c r="C2633" s="59">
        <v>45806</v>
      </c>
      <c r="D2633" s="57">
        <v>22025001276</v>
      </c>
      <c r="E2633" s="58" t="s">
        <v>2347</v>
      </c>
      <c r="F2633" s="60">
        <v>32.07</v>
      </c>
      <c r="G2633" s="58" t="s">
        <v>611</v>
      </c>
      <c r="H2633" s="58" t="s">
        <v>4202</v>
      </c>
      <c r="I2633" s="61" t="s">
        <v>2907</v>
      </c>
      <c r="J2633" s="58" t="s">
        <v>462</v>
      </c>
      <c r="K2633" s="58" t="s">
        <v>356</v>
      </c>
      <c r="L2633" s="58" t="s">
        <v>357</v>
      </c>
      <c r="M2633" s="58" t="s">
        <v>354</v>
      </c>
      <c r="N2633" s="58" t="s">
        <v>355</v>
      </c>
      <c r="O2633" s="64" t="s">
        <v>2942</v>
      </c>
      <c r="P2633" s="64" t="s">
        <v>2902</v>
      </c>
      <c r="Q2633" s="45" t="s">
        <v>922</v>
      </c>
      <c r="R2633" s="32" t="s">
        <v>254</v>
      </c>
      <c r="S2633" s="45" t="s">
        <v>95</v>
      </c>
      <c r="T2633" s="42" t="str">
        <f>VLOOKUP(Tabla1[[#This Row],[AREA]],Hoja1!A:B,2,FALSE)</f>
        <v>07. Medio ambiente</v>
      </c>
      <c r="U2633" s="45" t="s">
        <v>149</v>
      </c>
      <c r="V2633" s="42" t="str">
        <f>VLOOKUP(Tabla1[[#This Row],[PROGRAMA]],Hoja1!A:B,2,FALSE)</f>
        <v>1711. Parques y jardines</v>
      </c>
      <c r="W2633" s="45" t="s">
        <v>236</v>
      </c>
      <c r="X2633" s="45" t="s">
        <v>3180</v>
      </c>
    </row>
    <row r="2634" spans="1:24" x14ac:dyDescent="0.25">
      <c r="A2634" s="57">
        <v>220250011418</v>
      </c>
      <c r="B2634" s="58" t="s">
        <v>526</v>
      </c>
      <c r="C2634" s="59">
        <v>45758</v>
      </c>
      <c r="D2634" s="57">
        <v>22025001347</v>
      </c>
      <c r="E2634" s="58" t="s">
        <v>1493</v>
      </c>
      <c r="F2634" s="60">
        <v>31.4</v>
      </c>
      <c r="G2634" s="58" t="s">
        <v>74</v>
      </c>
      <c r="H2634" s="58" t="s">
        <v>4203</v>
      </c>
      <c r="I2634" s="61" t="s">
        <v>2907</v>
      </c>
      <c r="J2634" s="58" t="s">
        <v>356</v>
      </c>
      <c r="K2634" s="58" t="s">
        <v>356</v>
      </c>
      <c r="L2634" s="58" t="s">
        <v>367</v>
      </c>
      <c r="M2634" s="58" t="s">
        <v>354</v>
      </c>
      <c r="N2634" s="58" t="s">
        <v>355</v>
      </c>
      <c r="O2634" s="64" t="s">
        <v>2942</v>
      </c>
      <c r="P2634" s="64" t="s">
        <v>2902</v>
      </c>
      <c r="Q2634" s="45" t="s">
        <v>922</v>
      </c>
      <c r="R2634" s="32" t="s">
        <v>254</v>
      </c>
      <c r="S2634" s="45" t="s">
        <v>91</v>
      </c>
      <c r="T2634" s="42" t="str">
        <f>VLOOKUP(Tabla1[[#This Row],[AREA]],Hoja1!A:B,2,FALSE)</f>
        <v>02. Urbanismo y vivienda</v>
      </c>
      <c r="U2634" s="45" t="s">
        <v>220</v>
      </c>
      <c r="V2634" s="42" t="str">
        <f>VLOOKUP(Tabla1[[#This Row],[PROGRAMA]],Hoja1!A:B,2,FALSE)</f>
        <v>9332. Mantenimiento de edificios e instalaciones municipales</v>
      </c>
      <c r="W2634" s="45" t="s">
        <v>236</v>
      </c>
      <c r="X2634" s="45" t="s">
        <v>3048</v>
      </c>
    </row>
    <row r="2635" spans="1:24" x14ac:dyDescent="0.25">
      <c r="A2635" s="57">
        <v>220250020428</v>
      </c>
      <c r="B2635" s="58" t="s">
        <v>526</v>
      </c>
      <c r="C2635" s="59">
        <v>45806</v>
      </c>
      <c r="D2635" s="57">
        <v>22025000731</v>
      </c>
      <c r="E2635" s="58" t="s">
        <v>1838</v>
      </c>
      <c r="F2635" s="60">
        <v>31.07</v>
      </c>
      <c r="G2635" s="58" t="s">
        <v>74</v>
      </c>
      <c r="H2635" s="58" t="s">
        <v>4204</v>
      </c>
      <c r="I2635" s="61" t="s">
        <v>2907</v>
      </c>
      <c r="J2635" s="58" t="s">
        <v>356</v>
      </c>
      <c r="K2635" s="58" t="s">
        <v>356</v>
      </c>
      <c r="L2635" s="58" t="s">
        <v>367</v>
      </c>
      <c r="M2635" s="58" t="s">
        <v>354</v>
      </c>
      <c r="N2635" s="58" t="s">
        <v>355</v>
      </c>
      <c r="O2635" s="64" t="s">
        <v>2942</v>
      </c>
      <c r="P2635" s="64" t="s">
        <v>2902</v>
      </c>
      <c r="Q2635" s="45" t="s">
        <v>922</v>
      </c>
      <c r="R2635" s="32" t="s">
        <v>254</v>
      </c>
      <c r="S2635" s="45" t="s">
        <v>98</v>
      </c>
      <c r="T2635" s="42" t="str">
        <f>VLOOKUP(Tabla1[[#This Row],[AREA]],Hoja1!A:B,2,FALSE)</f>
        <v>10. Personas mayores, familia y servicios sociales</v>
      </c>
      <c r="U2635" s="45" t="s">
        <v>155</v>
      </c>
      <c r="V2635" s="42" t="str">
        <f>VLOOKUP(Tabla1[[#This Row],[PROGRAMA]],Hoja1!A:B,2,FALSE)</f>
        <v>2312. Iniciativas sociales</v>
      </c>
      <c r="W2635" s="45" t="s">
        <v>236</v>
      </c>
      <c r="X2635" s="45" t="s">
        <v>3048</v>
      </c>
    </row>
    <row r="2636" spans="1:24" x14ac:dyDescent="0.25">
      <c r="A2636" s="57">
        <v>220250017652</v>
      </c>
      <c r="B2636" s="58" t="s">
        <v>526</v>
      </c>
      <c r="C2636" s="59">
        <v>45796</v>
      </c>
      <c r="D2636" s="57">
        <v>22025001128</v>
      </c>
      <c r="E2636" s="58" t="s">
        <v>1498</v>
      </c>
      <c r="F2636" s="60">
        <v>31.04</v>
      </c>
      <c r="G2636" s="58" t="s">
        <v>573</v>
      </c>
      <c r="H2636" s="58" t="s">
        <v>4205</v>
      </c>
      <c r="I2636" s="61" t="s">
        <v>2907</v>
      </c>
      <c r="J2636" s="58" t="s">
        <v>356</v>
      </c>
      <c r="K2636" s="58" t="s">
        <v>356</v>
      </c>
      <c r="L2636" s="58" t="s">
        <v>367</v>
      </c>
      <c r="M2636" s="58" t="s">
        <v>354</v>
      </c>
      <c r="N2636" s="58" t="s">
        <v>355</v>
      </c>
      <c r="O2636" s="64" t="s">
        <v>2942</v>
      </c>
      <c r="P2636" s="64" t="s">
        <v>2902</v>
      </c>
      <c r="Q2636" s="45" t="s">
        <v>922</v>
      </c>
      <c r="R2636" s="32" t="s">
        <v>254</v>
      </c>
      <c r="S2636" s="45" t="s">
        <v>291</v>
      </c>
      <c r="T2636" s="42" t="str">
        <f>VLOOKUP(Tabla1[[#This Row],[AREA]],Hoja1!A:B,2,FALSE)</f>
        <v>11. Salud pública y seguridad ciudadana</v>
      </c>
      <c r="U2636" s="45" t="s">
        <v>141</v>
      </c>
      <c r="V2636" s="42" t="str">
        <f>VLOOKUP(Tabla1[[#This Row],[PROGRAMA]],Hoja1!A:B,2,FALSE)</f>
        <v>1621. Recogida de residuos</v>
      </c>
      <c r="W2636" s="45" t="s">
        <v>238</v>
      </c>
      <c r="X2636" s="45" t="s">
        <v>3118</v>
      </c>
    </row>
    <row r="2637" spans="1:24" x14ac:dyDescent="0.25">
      <c r="A2637" s="57">
        <v>220250010143</v>
      </c>
      <c r="B2637" s="58" t="s">
        <v>526</v>
      </c>
      <c r="C2637" s="59">
        <v>45755</v>
      </c>
      <c r="D2637" s="57">
        <v>22025001042</v>
      </c>
      <c r="E2637" s="58" t="s">
        <v>1462</v>
      </c>
      <c r="F2637" s="60">
        <v>30.68</v>
      </c>
      <c r="G2637" s="58" t="s">
        <v>564</v>
      </c>
      <c r="H2637" s="58" t="s">
        <v>3764</v>
      </c>
      <c r="I2637" s="61" t="s">
        <v>2907</v>
      </c>
      <c r="J2637" s="58" t="s">
        <v>356</v>
      </c>
      <c r="K2637" s="58" t="s">
        <v>356</v>
      </c>
      <c r="L2637" s="58" t="s">
        <v>367</v>
      </c>
      <c r="M2637" s="58" t="s">
        <v>354</v>
      </c>
      <c r="N2637" s="58" t="s">
        <v>355</v>
      </c>
      <c r="O2637" s="64" t="s">
        <v>2942</v>
      </c>
      <c r="P2637" s="64" t="s">
        <v>2902</v>
      </c>
      <c r="Q2637" s="45" t="s">
        <v>922</v>
      </c>
      <c r="R2637" s="32" t="s">
        <v>254</v>
      </c>
      <c r="S2637" s="45" t="s">
        <v>98</v>
      </c>
      <c r="T2637" s="42" t="str">
        <f>VLOOKUP(Tabla1[[#This Row],[AREA]],Hoja1!A:B,2,FALSE)</f>
        <v>10. Personas mayores, familia y servicios sociales</v>
      </c>
      <c r="U2637" s="45" t="s">
        <v>153</v>
      </c>
      <c r="V2637" s="42" t="str">
        <f>VLOOKUP(Tabla1[[#This Row],[PROGRAMA]],Hoja1!A:B,2,FALSE)</f>
        <v>2311. Intervención social</v>
      </c>
      <c r="W2637" s="45" t="s">
        <v>236</v>
      </c>
      <c r="X2637" s="45" t="s">
        <v>3048</v>
      </c>
    </row>
    <row r="2638" spans="1:24" x14ac:dyDescent="0.25">
      <c r="A2638" s="57">
        <v>220250010155</v>
      </c>
      <c r="B2638" s="58" t="s">
        <v>526</v>
      </c>
      <c r="C2638" s="59">
        <v>45755</v>
      </c>
      <c r="D2638" s="57">
        <v>22025000769</v>
      </c>
      <c r="E2638" s="58" t="s">
        <v>1623</v>
      </c>
      <c r="F2638" s="60">
        <v>30.63</v>
      </c>
      <c r="G2638" s="58" t="s">
        <v>74</v>
      </c>
      <c r="H2638" s="58" t="s">
        <v>4206</v>
      </c>
      <c r="I2638" s="61" t="s">
        <v>2907</v>
      </c>
      <c r="J2638" s="58" t="s">
        <v>356</v>
      </c>
      <c r="K2638" s="58" t="s">
        <v>356</v>
      </c>
      <c r="L2638" s="58" t="s">
        <v>367</v>
      </c>
      <c r="M2638" s="58" t="s">
        <v>354</v>
      </c>
      <c r="N2638" s="58" t="s">
        <v>355</v>
      </c>
      <c r="O2638" s="64" t="s">
        <v>2942</v>
      </c>
      <c r="P2638" s="64" t="s">
        <v>2902</v>
      </c>
      <c r="Q2638" s="45" t="s">
        <v>922</v>
      </c>
      <c r="R2638" s="32" t="s">
        <v>254</v>
      </c>
      <c r="S2638" s="45" t="s">
        <v>291</v>
      </c>
      <c r="T2638" s="42" t="str">
        <f>VLOOKUP(Tabla1[[#This Row],[AREA]],Hoja1!A:B,2,FALSE)</f>
        <v>11. Salud pública y seguridad ciudadana</v>
      </c>
      <c r="U2638" s="45" t="s">
        <v>135</v>
      </c>
      <c r="V2638" s="42" t="str">
        <f>VLOOKUP(Tabla1[[#This Row],[PROGRAMA]],Hoja1!A:B,2,FALSE)</f>
        <v>1361. Prevención y extinción de incencios</v>
      </c>
      <c r="W2638" s="45" t="s">
        <v>238</v>
      </c>
      <c r="X2638" s="45" t="s">
        <v>3118</v>
      </c>
    </row>
    <row r="2639" spans="1:24" x14ac:dyDescent="0.25">
      <c r="A2639" s="57">
        <v>220250010115</v>
      </c>
      <c r="B2639" s="58" t="s">
        <v>526</v>
      </c>
      <c r="C2639" s="59">
        <v>45755</v>
      </c>
      <c r="D2639" s="57">
        <v>22025000742</v>
      </c>
      <c r="E2639" s="58" t="s">
        <v>3909</v>
      </c>
      <c r="F2639" s="60">
        <v>30.59</v>
      </c>
      <c r="G2639" s="58" t="s">
        <v>564</v>
      </c>
      <c r="H2639" s="58" t="s">
        <v>4207</v>
      </c>
      <c r="I2639" s="61" t="s">
        <v>2907</v>
      </c>
      <c r="J2639" s="58" t="s">
        <v>356</v>
      </c>
      <c r="K2639" s="58" t="s">
        <v>356</v>
      </c>
      <c r="L2639" s="58" t="s">
        <v>367</v>
      </c>
      <c r="M2639" s="58" t="s">
        <v>354</v>
      </c>
      <c r="N2639" s="58" t="s">
        <v>355</v>
      </c>
      <c r="O2639" s="64" t="s">
        <v>2942</v>
      </c>
      <c r="P2639" s="64" t="s">
        <v>2902</v>
      </c>
      <c r="Q2639" s="45" t="s">
        <v>922</v>
      </c>
      <c r="R2639" s="32" t="s">
        <v>254</v>
      </c>
      <c r="S2639" s="45" t="s">
        <v>98</v>
      </c>
      <c r="T2639" s="42" t="str">
        <f>VLOOKUP(Tabla1[[#This Row],[AREA]],Hoja1!A:B,2,FALSE)</f>
        <v>10. Personas mayores, familia y servicios sociales</v>
      </c>
      <c r="U2639" s="45" t="s">
        <v>162</v>
      </c>
      <c r="V2639" s="42" t="str">
        <f>VLOOKUP(Tabla1[[#This Row],[PROGRAMA]],Hoja1!A:B,2,FALSE)</f>
        <v>2412. Formación para el empleo</v>
      </c>
      <c r="W2639" s="45" t="s">
        <v>236</v>
      </c>
      <c r="X2639" s="45" t="s">
        <v>3048</v>
      </c>
    </row>
    <row r="2640" spans="1:24" x14ac:dyDescent="0.25">
      <c r="A2640" s="57">
        <v>220250020701</v>
      </c>
      <c r="B2640" s="58" t="s">
        <v>526</v>
      </c>
      <c r="C2640" s="59">
        <v>45806</v>
      </c>
      <c r="D2640" s="57">
        <v>22025000730</v>
      </c>
      <c r="E2640" s="58" t="s">
        <v>1838</v>
      </c>
      <c r="F2640" s="60">
        <v>30.47</v>
      </c>
      <c r="G2640" s="58" t="s">
        <v>573</v>
      </c>
      <c r="H2640" s="58" t="s">
        <v>3731</v>
      </c>
      <c r="I2640" s="61" t="s">
        <v>2907</v>
      </c>
      <c r="J2640" s="58" t="s">
        <v>356</v>
      </c>
      <c r="K2640" s="58" t="s">
        <v>356</v>
      </c>
      <c r="L2640" s="58" t="s">
        <v>367</v>
      </c>
      <c r="M2640" s="58" t="s">
        <v>354</v>
      </c>
      <c r="N2640" s="58" t="s">
        <v>355</v>
      </c>
      <c r="O2640" s="64" t="s">
        <v>2942</v>
      </c>
      <c r="P2640" s="64" t="s">
        <v>2902</v>
      </c>
      <c r="Q2640" s="45" t="s">
        <v>922</v>
      </c>
      <c r="R2640" s="32" t="s">
        <v>254</v>
      </c>
      <c r="S2640" s="45" t="s">
        <v>98</v>
      </c>
      <c r="T2640" s="42" t="str">
        <f>VLOOKUP(Tabla1[[#This Row],[AREA]],Hoja1!A:B,2,FALSE)</f>
        <v>10. Personas mayores, familia y servicios sociales</v>
      </c>
      <c r="U2640" s="45" t="s">
        <v>155</v>
      </c>
      <c r="V2640" s="42" t="str">
        <f>VLOOKUP(Tabla1[[#This Row],[PROGRAMA]],Hoja1!A:B,2,FALSE)</f>
        <v>2312. Iniciativas sociales</v>
      </c>
      <c r="W2640" s="45" t="s">
        <v>236</v>
      </c>
      <c r="X2640" s="45" t="s">
        <v>3048</v>
      </c>
    </row>
    <row r="2641" spans="1:24" x14ac:dyDescent="0.25">
      <c r="A2641" s="57">
        <v>220250010233</v>
      </c>
      <c r="B2641" s="58" t="s">
        <v>526</v>
      </c>
      <c r="C2641" s="59">
        <v>45755</v>
      </c>
      <c r="D2641" s="57">
        <v>22025001213</v>
      </c>
      <c r="E2641" s="58" t="s">
        <v>1495</v>
      </c>
      <c r="F2641" s="60">
        <v>29.95</v>
      </c>
      <c r="G2641" s="58" t="s">
        <v>600</v>
      </c>
      <c r="H2641" s="58" t="s">
        <v>4208</v>
      </c>
      <c r="I2641" s="61" t="s">
        <v>2907</v>
      </c>
      <c r="J2641" s="58" t="s">
        <v>356</v>
      </c>
      <c r="K2641" s="58" t="s">
        <v>356</v>
      </c>
      <c r="L2641" s="58" t="s">
        <v>367</v>
      </c>
      <c r="M2641" s="58" t="s">
        <v>354</v>
      </c>
      <c r="N2641" s="58" t="s">
        <v>355</v>
      </c>
      <c r="O2641" s="64" t="s">
        <v>2942</v>
      </c>
      <c r="P2641" s="64" t="s">
        <v>2902</v>
      </c>
      <c r="Q2641" s="45" t="s">
        <v>922</v>
      </c>
      <c r="R2641" s="32" t="s">
        <v>254</v>
      </c>
      <c r="S2641" s="45" t="s">
        <v>92</v>
      </c>
      <c r="T2641" s="42" t="str">
        <f>VLOOKUP(Tabla1[[#This Row],[AREA]],Hoja1!A:B,2,FALSE)</f>
        <v>03. Participación ciudadana y deportes</v>
      </c>
      <c r="U2641" s="45" t="s">
        <v>215</v>
      </c>
      <c r="V2641" s="42" t="str">
        <f>VLOOKUP(Tabla1[[#This Row],[PROGRAMA]],Hoja1!A:B,2,FALSE)</f>
        <v>9241. Participación ciudadana</v>
      </c>
      <c r="W2641" s="45" t="s">
        <v>236</v>
      </c>
      <c r="X2641" s="45" t="s">
        <v>2945</v>
      </c>
    </row>
    <row r="2642" spans="1:24" x14ac:dyDescent="0.25">
      <c r="A2642" s="57">
        <v>220250017337</v>
      </c>
      <c r="B2642" s="58" t="s">
        <v>526</v>
      </c>
      <c r="C2642" s="59">
        <v>45793</v>
      </c>
      <c r="D2642" s="57">
        <v>22025001043</v>
      </c>
      <c r="E2642" s="58" t="s">
        <v>1462</v>
      </c>
      <c r="F2642" s="60">
        <v>29.95</v>
      </c>
      <c r="G2642" s="58" t="s">
        <v>633</v>
      </c>
      <c r="H2642" s="58" t="s">
        <v>4209</v>
      </c>
      <c r="I2642" s="61" t="s">
        <v>2907</v>
      </c>
      <c r="J2642" s="58" t="s">
        <v>356</v>
      </c>
      <c r="K2642" s="58" t="s">
        <v>356</v>
      </c>
      <c r="L2642" s="58" t="s">
        <v>367</v>
      </c>
      <c r="M2642" s="58" t="s">
        <v>354</v>
      </c>
      <c r="N2642" s="58" t="s">
        <v>355</v>
      </c>
      <c r="O2642" s="64" t="s">
        <v>2942</v>
      </c>
      <c r="P2642" s="64" t="s">
        <v>2902</v>
      </c>
      <c r="Q2642" s="45" t="s">
        <v>922</v>
      </c>
      <c r="R2642" s="32" t="s">
        <v>254</v>
      </c>
      <c r="S2642" s="45" t="s">
        <v>98</v>
      </c>
      <c r="T2642" s="42" t="str">
        <f>VLOOKUP(Tabla1[[#This Row],[AREA]],Hoja1!A:B,2,FALSE)</f>
        <v>10. Personas mayores, familia y servicios sociales</v>
      </c>
      <c r="U2642" s="45" t="s">
        <v>153</v>
      </c>
      <c r="V2642" s="42" t="str">
        <f>VLOOKUP(Tabla1[[#This Row],[PROGRAMA]],Hoja1!A:B,2,FALSE)</f>
        <v>2311. Intervención social</v>
      </c>
      <c r="W2642" s="45" t="s">
        <v>236</v>
      </c>
      <c r="X2642" s="45" t="s">
        <v>3048</v>
      </c>
    </row>
    <row r="2643" spans="1:24" x14ac:dyDescent="0.25">
      <c r="A2643" s="57">
        <v>220250015168</v>
      </c>
      <c r="B2643" s="58" t="s">
        <v>349</v>
      </c>
      <c r="C2643" s="59">
        <v>45782</v>
      </c>
      <c r="D2643" s="57">
        <v>22025003573</v>
      </c>
      <c r="E2643" s="58" t="s">
        <v>1733</v>
      </c>
      <c r="F2643" s="60">
        <v>29.38</v>
      </c>
      <c r="G2643" s="58" t="s">
        <v>3623</v>
      </c>
      <c r="H2643" s="58" t="s">
        <v>4210</v>
      </c>
      <c r="I2643" s="61" t="s">
        <v>2901</v>
      </c>
      <c r="J2643" s="58" t="s">
        <v>356</v>
      </c>
      <c r="K2643" s="58" t="s">
        <v>356</v>
      </c>
      <c r="L2643" s="58" t="s">
        <v>367</v>
      </c>
      <c r="M2643" s="58" t="s">
        <v>458</v>
      </c>
      <c r="N2643" s="58" t="s">
        <v>429</v>
      </c>
      <c r="O2643" s="64" t="s">
        <v>2990</v>
      </c>
      <c r="P2643" s="64" t="s">
        <v>2902</v>
      </c>
      <c r="Q2643" s="45" t="s">
        <v>922</v>
      </c>
      <c r="R2643" s="32" t="s">
        <v>254</v>
      </c>
      <c r="S2643" s="45" t="s">
        <v>291</v>
      </c>
      <c r="T2643" s="42" t="str">
        <f>VLOOKUP(Tabla1[[#This Row],[AREA]],Hoja1!A:B,2,FALSE)</f>
        <v>11. Salud pública y seguridad ciudadana</v>
      </c>
      <c r="U2643" s="45" t="s">
        <v>129</v>
      </c>
      <c r="V2643" s="42" t="str">
        <f>VLOOKUP(Tabla1[[#This Row],[PROGRAMA]],Hoja1!A:B,2,FALSE)</f>
        <v>1321. Policía municipal</v>
      </c>
      <c r="W2643" s="45" t="s">
        <v>238</v>
      </c>
      <c r="X2643" s="45" t="s">
        <v>3161</v>
      </c>
    </row>
    <row r="2644" spans="1:24" x14ac:dyDescent="0.25">
      <c r="A2644" s="57">
        <v>220250014212</v>
      </c>
      <c r="B2644" s="58" t="s">
        <v>526</v>
      </c>
      <c r="C2644" s="59">
        <v>45772</v>
      </c>
      <c r="D2644" s="57">
        <v>22025001347</v>
      </c>
      <c r="E2644" s="58" t="s">
        <v>1493</v>
      </c>
      <c r="F2644" s="60">
        <v>29.04</v>
      </c>
      <c r="G2644" s="58" t="s">
        <v>1119</v>
      </c>
      <c r="H2644" s="58" t="s">
        <v>4211</v>
      </c>
      <c r="I2644" s="61" t="s">
        <v>2907</v>
      </c>
      <c r="J2644" s="58" t="s">
        <v>356</v>
      </c>
      <c r="K2644" s="58" t="s">
        <v>356</v>
      </c>
      <c r="L2644" s="58" t="s">
        <v>367</v>
      </c>
      <c r="M2644" s="58" t="s">
        <v>354</v>
      </c>
      <c r="N2644" s="58" t="s">
        <v>355</v>
      </c>
      <c r="O2644" s="64" t="s">
        <v>2942</v>
      </c>
      <c r="P2644" s="64" t="s">
        <v>2902</v>
      </c>
      <c r="Q2644" s="45" t="s">
        <v>922</v>
      </c>
      <c r="R2644" s="32" t="s">
        <v>254</v>
      </c>
      <c r="S2644" s="45" t="s">
        <v>91</v>
      </c>
      <c r="T2644" s="42" t="str">
        <f>VLOOKUP(Tabla1[[#This Row],[AREA]],Hoja1!A:B,2,FALSE)</f>
        <v>02. Urbanismo y vivienda</v>
      </c>
      <c r="U2644" s="45" t="s">
        <v>220</v>
      </c>
      <c r="V2644" s="42" t="str">
        <f>VLOOKUP(Tabla1[[#This Row],[PROGRAMA]],Hoja1!A:B,2,FALSE)</f>
        <v>9332. Mantenimiento de edificios e instalaciones municipales</v>
      </c>
      <c r="W2644" s="45" t="s">
        <v>236</v>
      </c>
      <c r="X2644" s="45" t="s">
        <v>3048</v>
      </c>
    </row>
    <row r="2645" spans="1:24" x14ac:dyDescent="0.25">
      <c r="A2645" s="57">
        <v>220250020406</v>
      </c>
      <c r="B2645" s="58" t="s">
        <v>526</v>
      </c>
      <c r="C2645" s="59">
        <v>45806</v>
      </c>
      <c r="D2645" s="57">
        <v>22025000769</v>
      </c>
      <c r="E2645" s="58" t="s">
        <v>1623</v>
      </c>
      <c r="F2645" s="60">
        <v>29.04</v>
      </c>
      <c r="G2645" s="58" t="s">
        <v>608</v>
      </c>
      <c r="H2645" s="58" t="s">
        <v>2825</v>
      </c>
      <c r="I2645" s="61" t="s">
        <v>2907</v>
      </c>
      <c r="J2645" s="58" t="s">
        <v>356</v>
      </c>
      <c r="K2645" s="58" t="s">
        <v>356</v>
      </c>
      <c r="L2645" s="58" t="s">
        <v>367</v>
      </c>
      <c r="M2645" s="58" t="s">
        <v>354</v>
      </c>
      <c r="N2645" s="58" t="s">
        <v>355</v>
      </c>
      <c r="O2645" s="64" t="s">
        <v>2942</v>
      </c>
      <c r="P2645" s="64" t="s">
        <v>2902</v>
      </c>
      <c r="Q2645" s="45" t="s">
        <v>922</v>
      </c>
      <c r="R2645" s="32" t="s">
        <v>254</v>
      </c>
      <c r="S2645" s="45" t="s">
        <v>291</v>
      </c>
      <c r="T2645" s="42" t="str">
        <f>VLOOKUP(Tabla1[[#This Row],[AREA]],Hoja1!A:B,2,FALSE)</f>
        <v>11. Salud pública y seguridad ciudadana</v>
      </c>
      <c r="U2645" s="45" t="s">
        <v>135</v>
      </c>
      <c r="V2645" s="42" t="str">
        <f>VLOOKUP(Tabla1[[#This Row],[PROGRAMA]],Hoja1!A:B,2,FALSE)</f>
        <v>1361. Prevención y extinción de incencios</v>
      </c>
      <c r="W2645" s="45" t="s">
        <v>238</v>
      </c>
      <c r="X2645" s="45" t="s">
        <v>3118</v>
      </c>
    </row>
    <row r="2646" spans="1:24" x14ac:dyDescent="0.25">
      <c r="A2646" s="57">
        <v>220250013922</v>
      </c>
      <c r="B2646" s="58" t="s">
        <v>526</v>
      </c>
      <c r="C2646" s="59">
        <v>45772</v>
      </c>
      <c r="D2646" s="57">
        <v>22025001079</v>
      </c>
      <c r="E2646" s="58" t="s">
        <v>1303</v>
      </c>
      <c r="F2646" s="60">
        <v>28.98</v>
      </c>
      <c r="G2646" s="58" t="s">
        <v>74</v>
      </c>
      <c r="H2646" s="58" t="s">
        <v>4212</v>
      </c>
      <c r="I2646" s="61" t="s">
        <v>2907</v>
      </c>
      <c r="J2646" s="58" t="s">
        <v>356</v>
      </c>
      <c r="K2646" s="58" t="s">
        <v>356</v>
      </c>
      <c r="L2646" s="58" t="s">
        <v>367</v>
      </c>
      <c r="M2646" s="58" t="s">
        <v>354</v>
      </c>
      <c r="N2646" s="58" t="s">
        <v>355</v>
      </c>
      <c r="O2646" s="64" t="s">
        <v>2942</v>
      </c>
      <c r="P2646" s="64" t="s">
        <v>2902</v>
      </c>
      <c r="Q2646" s="45" t="s">
        <v>922</v>
      </c>
      <c r="R2646" s="32" t="s">
        <v>254</v>
      </c>
      <c r="S2646" s="45" t="s">
        <v>94</v>
      </c>
      <c r="T2646" s="42" t="str">
        <f>VLOOKUP(Tabla1[[#This Row],[AREA]],Hoja1!A:B,2,FALSE)</f>
        <v>06. Educación y cultura</v>
      </c>
      <c r="U2646" s="45" t="s">
        <v>170</v>
      </c>
      <c r="V2646" s="42" t="str">
        <f>VLOOKUP(Tabla1[[#This Row],[PROGRAMA]],Hoja1!A:B,2,FALSE)</f>
        <v>3232. Conservación y mantenimiento centros educación infantil y primaria</v>
      </c>
      <c r="W2646" s="45" t="s">
        <v>236</v>
      </c>
      <c r="X2646" s="45" t="s">
        <v>3048</v>
      </c>
    </row>
    <row r="2647" spans="1:24" x14ac:dyDescent="0.25">
      <c r="A2647" s="57">
        <v>220250015317</v>
      </c>
      <c r="B2647" s="58" t="s">
        <v>526</v>
      </c>
      <c r="C2647" s="59">
        <v>45783</v>
      </c>
      <c r="D2647" s="57">
        <v>22025000731</v>
      </c>
      <c r="E2647" s="58" t="s">
        <v>1838</v>
      </c>
      <c r="F2647" s="60">
        <v>28.86</v>
      </c>
      <c r="G2647" s="58" t="s">
        <v>74</v>
      </c>
      <c r="H2647" s="58" t="s">
        <v>4059</v>
      </c>
      <c r="I2647" s="61" t="s">
        <v>2907</v>
      </c>
      <c r="J2647" s="58" t="s">
        <v>356</v>
      </c>
      <c r="K2647" s="58" t="s">
        <v>356</v>
      </c>
      <c r="L2647" s="58" t="s">
        <v>367</v>
      </c>
      <c r="M2647" s="58" t="s">
        <v>354</v>
      </c>
      <c r="N2647" s="58" t="s">
        <v>355</v>
      </c>
      <c r="O2647" s="64" t="s">
        <v>2942</v>
      </c>
      <c r="P2647" s="64" t="s">
        <v>2902</v>
      </c>
      <c r="Q2647" s="45" t="s">
        <v>922</v>
      </c>
      <c r="R2647" s="32" t="s">
        <v>254</v>
      </c>
      <c r="S2647" s="45" t="s">
        <v>98</v>
      </c>
      <c r="T2647" s="42" t="str">
        <f>VLOOKUP(Tabla1[[#This Row],[AREA]],Hoja1!A:B,2,FALSE)</f>
        <v>10. Personas mayores, familia y servicios sociales</v>
      </c>
      <c r="U2647" s="45" t="s">
        <v>155</v>
      </c>
      <c r="V2647" s="42" t="str">
        <f>VLOOKUP(Tabla1[[#This Row],[PROGRAMA]],Hoja1!A:B,2,FALSE)</f>
        <v>2312. Iniciativas sociales</v>
      </c>
      <c r="W2647" s="45" t="s">
        <v>236</v>
      </c>
      <c r="X2647" s="45" t="s">
        <v>3048</v>
      </c>
    </row>
    <row r="2648" spans="1:24" x14ac:dyDescent="0.25">
      <c r="A2648" s="57">
        <v>220250011208</v>
      </c>
      <c r="B2648" s="58" t="s">
        <v>526</v>
      </c>
      <c r="C2648" s="59">
        <v>45758</v>
      </c>
      <c r="D2648" s="57">
        <v>22025001082</v>
      </c>
      <c r="E2648" s="58" t="s">
        <v>1878</v>
      </c>
      <c r="F2648" s="60">
        <v>28.28</v>
      </c>
      <c r="G2648" s="58" t="s">
        <v>612</v>
      </c>
      <c r="H2648" s="58" t="s">
        <v>4213</v>
      </c>
      <c r="I2648" s="61" t="s">
        <v>2907</v>
      </c>
      <c r="J2648" s="58" t="s">
        <v>356</v>
      </c>
      <c r="K2648" s="58" t="s">
        <v>356</v>
      </c>
      <c r="L2648" s="58" t="s">
        <v>367</v>
      </c>
      <c r="M2648" s="58" t="s">
        <v>354</v>
      </c>
      <c r="N2648" s="58" t="s">
        <v>355</v>
      </c>
      <c r="O2648" s="64" t="s">
        <v>2942</v>
      </c>
      <c r="P2648" s="64" t="s">
        <v>2902</v>
      </c>
      <c r="Q2648" s="45" t="s">
        <v>922</v>
      </c>
      <c r="R2648" s="32" t="s">
        <v>254</v>
      </c>
      <c r="S2648" s="45" t="s">
        <v>94</v>
      </c>
      <c r="T2648" s="42" t="str">
        <f>VLOOKUP(Tabla1[[#This Row],[AREA]],Hoja1!A:B,2,FALSE)</f>
        <v>06. Educación y cultura</v>
      </c>
      <c r="U2648" s="45" t="s">
        <v>168</v>
      </c>
      <c r="V2648" s="42" t="str">
        <f>VLOOKUP(Tabla1[[#This Row],[PROGRAMA]],Hoja1!A:B,2,FALSE)</f>
        <v>3231. Escuelas infantiles</v>
      </c>
      <c r="W2648" s="45" t="s">
        <v>236</v>
      </c>
      <c r="X2648" s="45" t="s">
        <v>3048</v>
      </c>
    </row>
    <row r="2649" spans="1:24" x14ac:dyDescent="0.25">
      <c r="A2649" s="57">
        <v>220250011246</v>
      </c>
      <c r="B2649" s="58" t="s">
        <v>526</v>
      </c>
      <c r="C2649" s="59">
        <v>45758</v>
      </c>
      <c r="D2649" s="57">
        <v>22025001347</v>
      </c>
      <c r="E2649" s="58" t="s">
        <v>1493</v>
      </c>
      <c r="F2649" s="60">
        <v>28.16</v>
      </c>
      <c r="G2649" s="58" t="s">
        <v>73</v>
      </c>
      <c r="H2649" s="58" t="s">
        <v>4214</v>
      </c>
      <c r="I2649" s="61" t="s">
        <v>2907</v>
      </c>
      <c r="J2649" s="58" t="s">
        <v>356</v>
      </c>
      <c r="K2649" s="58" t="s">
        <v>356</v>
      </c>
      <c r="L2649" s="58" t="s">
        <v>367</v>
      </c>
      <c r="M2649" s="58" t="s">
        <v>354</v>
      </c>
      <c r="N2649" s="58" t="s">
        <v>355</v>
      </c>
      <c r="O2649" s="64" t="s">
        <v>2942</v>
      </c>
      <c r="P2649" s="64" t="s">
        <v>2902</v>
      </c>
      <c r="Q2649" s="45" t="s">
        <v>922</v>
      </c>
      <c r="R2649" s="32" t="s">
        <v>254</v>
      </c>
      <c r="S2649" s="45" t="s">
        <v>91</v>
      </c>
      <c r="T2649" s="42" t="str">
        <f>VLOOKUP(Tabla1[[#This Row],[AREA]],Hoja1!A:B,2,FALSE)</f>
        <v>02. Urbanismo y vivienda</v>
      </c>
      <c r="U2649" s="45" t="s">
        <v>220</v>
      </c>
      <c r="V2649" s="42" t="str">
        <f>VLOOKUP(Tabla1[[#This Row],[PROGRAMA]],Hoja1!A:B,2,FALSE)</f>
        <v>9332. Mantenimiento de edificios e instalaciones municipales</v>
      </c>
      <c r="W2649" s="45" t="s">
        <v>236</v>
      </c>
      <c r="X2649" s="45" t="s">
        <v>3048</v>
      </c>
    </row>
    <row r="2650" spans="1:24" x14ac:dyDescent="0.25">
      <c r="A2650" s="57">
        <v>220250011236</v>
      </c>
      <c r="B2650" s="58" t="s">
        <v>526</v>
      </c>
      <c r="C2650" s="59">
        <v>45758</v>
      </c>
      <c r="D2650" s="57">
        <v>22025001349</v>
      </c>
      <c r="E2650" s="58" t="s">
        <v>1971</v>
      </c>
      <c r="F2650" s="60">
        <v>27.55</v>
      </c>
      <c r="G2650" s="58" t="s">
        <v>589</v>
      </c>
      <c r="H2650" s="58" t="s">
        <v>4215</v>
      </c>
      <c r="I2650" s="61" t="s">
        <v>2907</v>
      </c>
      <c r="J2650" s="58" t="s">
        <v>356</v>
      </c>
      <c r="K2650" s="58" t="s">
        <v>356</v>
      </c>
      <c r="L2650" s="58" t="s">
        <v>367</v>
      </c>
      <c r="M2650" s="58" t="s">
        <v>354</v>
      </c>
      <c r="N2650" s="58" t="s">
        <v>355</v>
      </c>
      <c r="O2650" s="64" t="s">
        <v>2942</v>
      </c>
      <c r="P2650" s="64" t="s">
        <v>2902</v>
      </c>
      <c r="Q2650" s="45" t="s">
        <v>922</v>
      </c>
      <c r="R2650" s="32" t="s">
        <v>254</v>
      </c>
      <c r="S2650" s="45" t="s">
        <v>91</v>
      </c>
      <c r="T2650" s="42" t="str">
        <f>VLOOKUP(Tabla1[[#This Row],[AREA]],Hoja1!A:B,2,FALSE)</f>
        <v>02. Urbanismo y vivienda</v>
      </c>
      <c r="U2650" s="45" t="s">
        <v>220</v>
      </c>
      <c r="V2650" s="42" t="str">
        <f>VLOOKUP(Tabla1[[#This Row],[PROGRAMA]],Hoja1!A:B,2,FALSE)</f>
        <v>9332. Mantenimiento de edificios e instalaciones municipales</v>
      </c>
      <c r="W2650" s="45" t="s">
        <v>236</v>
      </c>
      <c r="X2650" s="45" t="s">
        <v>3180</v>
      </c>
    </row>
    <row r="2651" spans="1:24" x14ac:dyDescent="0.25">
      <c r="A2651" s="57">
        <v>220250020428</v>
      </c>
      <c r="B2651" s="58" t="s">
        <v>526</v>
      </c>
      <c r="C2651" s="59">
        <v>45806</v>
      </c>
      <c r="D2651" s="57">
        <v>22025000730</v>
      </c>
      <c r="E2651" s="58" t="s">
        <v>1838</v>
      </c>
      <c r="F2651" s="60">
        <v>27.54</v>
      </c>
      <c r="G2651" s="58" t="s">
        <v>74</v>
      </c>
      <c r="H2651" s="58" t="s">
        <v>4204</v>
      </c>
      <c r="I2651" s="61" t="s">
        <v>2907</v>
      </c>
      <c r="J2651" s="58" t="s">
        <v>356</v>
      </c>
      <c r="K2651" s="58" t="s">
        <v>356</v>
      </c>
      <c r="L2651" s="58" t="s">
        <v>367</v>
      </c>
      <c r="M2651" s="58" t="s">
        <v>354</v>
      </c>
      <c r="N2651" s="58" t="s">
        <v>355</v>
      </c>
      <c r="O2651" s="64" t="s">
        <v>2942</v>
      </c>
      <c r="P2651" s="64" t="s">
        <v>2902</v>
      </c>
      <c r="Q2651" s="45" t="s">
        <v>922</v>
      </c>
      <c r="R2651" s="32" t="s">
        <v>254</v>
      </c>
      <c r="S2651" s="45" t="s">
        <v>98</v>
      </c>
      <c r="T2651" s="42" t="str">
        <f>VLOOKUP(Tabla1[[#This Row],[AREA]],Hoja1!A:B,2,FALSE)</f>
        <v>10. Personas mayores, familia y servicios sociales</v>
      </c>
      <c r="U2651" s="45" t="s">
        <v>155</v>
      </c>
      <c r="V2651" s="42" t="str">
        <f>VLOOKUP(Tabla1[[#This Row],[PROGRAMA]],Hoja1!A:B,2,FALSE)</f>
        <v>2312. Iniciativas sociales</v>
      </c>
      <c r="W2651" s="45" t="s">
        <v>236</v>
      </c>
      <c r="X2651" s="45" t="s">
        <v>3048</v>
      </c>
    </row>
    <row r="2652" spans="1:24" x14ac:dyDescent="0.25">
      <c r="A2652" s="57">
        <v>220250017279</v>
      </c>
      <c r="B2652" s="58" t="s">
        <v>526</v>
      </c>
      <c r="C2652" s="59">
        <v>45793</v>
      </c>
      <c r="D2652" s="57">
        <v>22025001043</v>
      </c>
      <c r="E2652" s="58" t="s">
        <v>1462</v>
      </c>
      <c r="F2652" s="60">
        <v>27.5</v>
      </c>
      <c r="G2652" s="58" t="s">
        <v>564</v>
      </c>
      <c r="H2652" s="58" t="s">
        <v>4216</v>
      </c>
      <c r="I2652" s="61" t="s">
        <v>2907</v>
      </c>
      <c r="J2652" s="58" t="s">
        <v>356</v>
      </c>
      <c r="K2652" s="58" t="s">
        <v>356</v>
      </c>
      <c r="L2652" s="58" t="s">
        <v>367</v>
      </c>
      <c r="M2652" s="58" t="s">
        <v>354</v>
      </c>
      <c r="N2652" s="58" t="s">
        <v>355</v>
      </c>
      <c r="O2652" s="64" t="s">
        <v>2942</v>
      </c>
      <c r="P2652" s="64" t="s">
        <v>2902</v>
      </c>
      <c r="Q2652" s="45" t="s">
        <v>922</v>
      </c>
      <c r="R2652" s="32" t="s">
        <v>254</v>
      </c>
      <c r="S2652" s="45" t="s">
        <v>98</v>
      </c>
      <c r="T2652" s="42" t="str">
        <f>VLOOKUP(Tabla1[[#This Row],[AREA]],Hoja1!A:B,2,FALSE)</f>
        <v>10. Personas mayores, familia y servicios sociales</v>
      </c>
      <c r="U2652" s="45" t="s">
        <v>153</v>
      </c>
      <c r="V2652" s="42" t="str">
        <f>VLOOKUP(Tabla1[[#This Row],[PROGRAMA]],Hoja1!A:B,2,FALSE)</f>
        <v>2311. Intervención social</v>
      </c>
      <c r="W2652" s="45" t="s">
        <v>236</v>
      </c>
      <c r="X2652" s="45" t="s">
        <v>3048</v>
      </c>
    </row>
    <row r="2653" spans="1:24" x14ac:dyDescent="0.25">
      <c r="A2653" s="57">
        <v>220250013910</v>
      </c>
      <c r="B2653" s="58" t="s">
        <v>526</v>
      </c>
      <c r="C2653" s="59">
        <v>45772</v>
      </c>
      <c r="D2653" s="57">
        <v>22025001079</v>
      </c>
      <c r="E2653" s="58" t="s">
        <v>1303</v>
      </c>
      <c r="F2653" s="60">
        <v>27.38</v>
      </c>
      <c r="G2653" s="58" t="s">
        <v>73</v>
      </c>
      <c r="H2653" s="58" t="s">
        <v>4217</v>
      </c>
      <c r="I2653" s="61" t="s">
        <v>2907</v>
      </c>
      <c r="J2653" s="58" t="s">
        <v>356</v>
      </c>
      <c r="K2653" s="58" t="s">
        <v>356</v>
      </c>
      <c r="L2653" s="58" t="s">
        <v>367</v>
      </c>
      <c r="M2653" s="58" t="s">
        <v>354</v>
      </c>
      <c r="N2653" s="58" t="s">
        <v>355</v>
      </c>
      <c r="O2653" s="64" t="s">
        <v>2942</v>
      </c>
      <c r="P2653" s="64" t="s">
        <v>2902</v>
      </c>
      <c r="Q2653" s="45" t="s">
        <v>922</v>
      </c>
      <c r="R2653" s="32" t="s">
        <v>254</v>
      </c>
      <c r="S2653" s="45" t="s">
        <v>94</v>
      </c>
      <c r="T2653" s="42" t="str">
        <f>VLOOKUP(Tabla1[[#This Row],[AREA]],Hoja1!A:B,2,FALSE)</f>
        <v>06. Educación y cultura</v>
      </c>
      <c r="U2653" s="45" t="s">
        <v>170</v>
      </c>
      <c r="V2653" s="42" t="str">
        <f>VLOOKUP(Tabla1[[#This Row],[PROGRAMA]],Hoja1!A:B,2,FALSE)</f>
        <v>3232. Conservación y mantenimiento centros educación infantil y primaria</v>
      </c>
      <c r="W2653" s="45" t="s">
        <v>236</v>
      </c>
      <c r="X2653" s="45" t="s">
        <v>3048</v>
      </c>
    </row>
    <row r="2654" spans="1:24" x14ac:dyDescent="0.25">
      <c r="A2654" s="57">
        <v>220250020412</v>
      </c>
      <c r="B2654" s="58" t="s">
        <v>526</v>
      </c>
      <c r="C2654" s="59">
        <v>45806</v>
      </c>
      <c r="D2654" s="57">
        <v>22025001213</v>
      </c>
      <c r="E2654" s="58" t="s">
        <v>1495</v>
      </c>
      <c r="F2654" s="60">
        <v>27.35</v>
      </c>
      <c r="G2654" s="58" t="s">
        <v>1119</v>
      </c>
      <c r="H2654" s="58" t="s">
        <v>4218</v>
      </c>
      <c r="I2654" s="61" t="s">
        <v>2907</v>
      </c>
      <c r="J2654" s="58" t="s">
        <v>356</v>
      </c>
      <c r="K2654" s="58" t="s">
        <v>356</v>
      </c>
      <c r="L2654" s="58" t="s">
        <v>367</v>
      </c>
      <c r="M2654" s="58" t="s">
        <v>354</v>
      </c>
      <c r="N2654" s="58" t="s">
        <v>355</v>
      </c>
      <c r="O2654" s="64" t="s">
        <v>2942</v>
      </c>
      <c r="P2654" s="64" t="s">
        <v>2902</v>
      </c>
      <c r="Q2654" s="45" t="s">
        <v>922</v>
      </c>
      <c r="R2654" s="32" t="s">
        <v>254</v>
      </c>
      <c r="S2654" s="45" t="s">
        <v>92</v>
      </c>
      <c r="T2654" s="42" t="str">
        <f>VLOOKUP(Tabla1[[#This Row],[AREA]],Hoja1!A:B,2,FALSE)</f>
        <v>03. Participación ciudadana y deportes</v>
      </c>
      <c r="U2654" s="45" t="s">
        <v>215</v>
      </c>
      <c r="V2654" s="42" t="str">
        <f>VLOOKUP(Tabla1[[#This Row],[PROGRAMA]],Hoja1!A:B,2,FALSE)</f>
        <v>9241. Participación ciudadana</v>
      </c>
      <c r="W2654" s="45" t="s">
        <v>236</v>
      </c>
      <c r="X2654" s="45" t="s">
        <v>2945</v>
      </c>
    </row>
    <row r="2655" spans="1:24" x14ac:dyDescent="0.25">
      <c r="A2655" s="57">
        <v>220250011202</v>
      </c>
      <c r="B2655" s="58" t="s">
        <v>526</v>
      </c>
      <c r="C2655" s="59">
        <v>45758</v>
      </c>
      <c r="D2655" s="57">
        <v>22025002596</v>
      </c>
      <c r="E2655" s="58" t="s">
        <v>2578</v>
      </c>
      <c r="F2655" s="60">
        <v>27.2</v>
      </c>
      <c r="G2655" s="58" t="s">
        <v>1024</v>
      </c>
      <c r="H2655" s="58" t="s">
        <v>4219</v>
      </c>
      <c r="I2655" s="61" t="s">
        <v>2907</v>
      </c>
      <c r="J2655" s="58" t="s">
        <v>356</v>
      </c>
      <c r="K2655" s="58" t="s">
        <v>356</v>
      </c>
      <c r="L2655" s="58" t="s">
        <v>367</v>
      </c>
      <c r="M2655" s="58" t="s">
        <v>354</v>
      </c>
      <c r="N2655" s="58" t="s">
        <v>355</v>
      </c>
      <c r="O2655" s="64" t="s">
        <v>2942</v>
      </c>
      <c r="P2655" s="64" t="s">
        <v>2902</v>
      </c>
      <c r="Q2655" s="45" t="s">
        <v>926</v>
      </c>
      <c r="R2655" s="32" t="s">
        <v>255</v>
      </c>
      <c r="S2655" s="45" t="s">
        <v>94</v>
      </c>
      <c r="T2655" s="42" t="str">
        <f>VLOOKUP(Tabla1[[#This Row],[AREA]],Hoja1!A:B,2,FALSE)</f>
        <v>06. Educación y cultura</v>
      </c>
      <c r="U2655" s="45" t="s">
        <v>176</v>
      </c>
      <c r="V2655" s="42" t="str">
        <f>VLOOKUP(Tabla1[[#This Row],[PROGRAMA]],Hoja1!A:B,2,FALSE)</f>
        <v>3321. Bibliotecas públicas</v>
      </c>
      <c r="W2655" s="45" t="s">
        <v>246</v>
      </c>
      <c r="X2655" s="45" t="s">
        <v>3261</v>
      </c>
    </row>
    <row r="2656" spans="1:24" x14ac:dyDescent="0.25">
      <c r="A2656" s="57">
        <v>220250013930</v>
      </c>
      <c r="B2656" s="58" t="s">
        <v>526</v>
      </c>
      <c r="C2656" s="59">
        <v>45772</v>
      </c>
      <c r="D2656" s="57">
        <v>22025001079</v>
      </c>
      <c r="E2656" s="58" t="s">
        <v>1303</v>
      </c>
      <c r="F2656" s="60">
        <v>27.03</v>
      </c>
      <c r="G2656" s="58" t="s">
        <v>74</v>
      </c>
      <c r="H2656" s="58" t="s">
        <v>4220</v>
      </c>
      <c r="I2656" s="61" t="s">
        <v>2907</v>
      </c>
      <c r="J2656" s="58" t="s">
        <v>356</v>
      </c>
      <c r="K2656" s="58" t="s">
        <v>356</v>
      </c>
      <c r="L2656" s="58" t="s">
        <v>367</v>
      </c>
      <c r="M2656" s="58" t="s">
        <v>354</v>
      </c>
      <c r="N2656" s="58" t="s">
        <v>355</v>
      </c>
      <c r="O2656" s="64" t="s">
        <v>2942</v>
      </c>
      <c r="P2656" s="64" t="s">
        <v>2902</v>
      </c>
      <c r="Q2656" s="45" t="s">
        <v>922</v>
      </c>
      <c r="R2656" s="32" t="s">
        <v>254</v>
      </c>
      <c r="S2656" s="45" t="s">
        <v>94</v>
      </c>
      <c r="T2656" s="42" t="str">
        <f>VLOOKUP(Tabla1[[#This Row],[AREA]],Hoja1!A:B,2,FALSE)</f>
        <v>06. Educación y cultura</v>
      </c>
      <c r="U2656" s="45" t="s">
        <v>170</v>
      </c>
      <c r="V2656" s="42" t="str">
        <f>VLOOKUP(Tabla1[[#This Row],[PROGRAMA]],Hoja1!A:B,2,FALSE)</f>
        <v>3232. Conservación y mantenimiento centros educación infantil y primaria</v>
      </c>
      <c r="W2656" s="45" t="s">
        <v>236</v>
      </c>
      <c r="X2656" s="45" t="s">
        <v>3048</v>
      </c>
    </row>
    <row r="2657" spans="1:24" x14ac:dyDescent="0.25">
      <c r="A2657" s="57">
        <v>220250014082</v>
      </c>
      <c r="B2657" s="58" t="s">
        <v>526</v>
      </c>
      <c r="C2657" s="59">
        <v>45772</v>
      </c>
      <c r="D2657" s="57">
        <v>22025001079</v>
      </c>
      <c r="E2657" s="58" t="s">
        <v>1303</v>
      </c>
      <c r="F2657" s="60">
        <v>26.17</v>
      </c>
      <c r="G2657" s="58" t="s">
        <v>612</v>
      </c>
      <c r="H2657" s="58" t="s">
        <v>4221</v>
      </c>
      <c r="I2657" s="61" t="s">
        <v>2907</v>
      </c>
      <c r="J2657" s="58" t="s">
        <v>356</v>
      </c>
      <c r="K2657" s="58" t="s">
        <v>356</v>
      </c>
      <c r="L2657" s="58" t="s">
        <v>367</v>
      </c>
      <c r="M2657" s="58" t="s">
        <v>354</v>
      </c>
      <c r="N2657" s="58" t="s">
        <v>355</v>
      </c>
      <c r="O2657" s="64" t="s">
        <v>2942</v>
      </c>
      <c r="P2657" s="64" t="s">
        <v>2902</v>
      </c>
      <c r="Q2657" s="45" t="s">
        <v>922</v>
      </c>
      <c r="R2657" s="32" t="s">
        <v>254</v>
      </c>
      <c r="S2657" s="45" t="s">
        <v>94</v>
      </c>
      <c r="T2657" s="42" t="str">
        <f>VLOOKUP(Tabla1[[#This Row],[AREA]],Hoja1!A:B,2,FALSE)</f>
        <v>06. Educación y cultura</v>
      </c>
      <c r="U2657" s="45" t="s">
        <v>170</v>
      </c>
      <c r="V2657" s="42" t="str">
        <f>VLOOKUP(Tabla1[[#This Row],[PROGRAMA]],Hoja1!A:B,2,FALSE)</f>
        <v>3232. Conservación y mantenimiento centros educación infantil y primaria</v>
      </c>
      <c r="W2657" s="45" t="s">
        <v>236</v>
      </c>
      <c r="X2657" s="45" t="s">
        <v>3048</v>
      </c>
    </row>
    <row r="2658" spans="1:24" x14ac:dyDescent="0.25">
      <c r="A2658" s="57">
        <v>220250015352</v>
      </c>
      <c r="B2658" s="58" t="s">
        <v>526</v>
      </c>
      <c r="C2658" s="59">
        <v>45783</v>
      </c>
      <c r="D2658" s="57">
        <v>22025001081</v>
      </c>
      <c r="E2658" s="58" t="s">
        <v>1727</v>
      </c>
      <c r="F2658" s="60">
        <v>26.08</v>
      </c>
      <c r="G2658" s="58" t="s">
        <v>74</v>
      </c>
      <c r="H2658" s="58" t="s">
        <v>4222</v>
      </c>
      <c r="I2658" s="61" t="s">
        <v>2907</v>
      </c>
      <c r="J2658" s="58" t="s">
        <v>356</v>
      </c>
      <c r="K2658" s="58" t="s">
        <v>356</v>
      </c>
      <c r="L2658" s="58" t="s">
        <v>367</v>
      </c>
      <c r="M2658" s="58" t="s">
        <v>354</v>
      </c>
      <c r="N2658" s="58" t="s">
        <v>355</v>
      </c>
      <c r="O2658" s="64" t="s">
        <v>2942</v>
      </c>
      <c r="P2658" s="64" t="s">
        <v>2902</v>
      </c>
      <c r="Q2658" s="45" t="s">
        <v>922</v>
      </c>
      <c r="R2658" s="32" t="s">
        <v>254</v>
      </c>
      <c r="S2658" s="45" t="s">
        <v>94</v>
      </c>
      <c r="T2658" s="42" t="str">
        <f>VLOOKUP(Tabla1[[#This Row],[AREA]],Hoja1!A:B,2,FALSE)</f>
        <v>06. Educación y cultura</v>
      </c>
      <c r="U2658" s="45" t="s">
        <v>176</v>
      </c>
      <c r="V2658" s="42" t="str">
        <f>VLOOKUP(Tabla1[[#This Row],[PROGRAMA]],Hoja1!A:B,2,FALSE)</f>
        <v>3321. Bibliotecas públicas</v>
      </c>
      <c r="W2658" s="45" t="s">
        <v>236</v>
      </c>
      <c r="X2658" s="45" t="s">
        <v>3048</v>
      </c>
    </row>
    <row r="2659" spans="1:24" x14ac:dyDescent="0.25">
      <c r="A2659" s="57">
        <v>220250013885</v>
      </c>
      <c r="B2659" s="58" t="s">
        <v>526</v>
      </c>
      <c r="C2659" s="59">
        <v>45772</v>
      </c>
      <c r="D2659" s="57">
        <v>22025001018</v>
      </c>
      <c r="E2659" s="58" t="s">
        <v>1410</v>
      </c>
      <c r="F2659" s="60">
        <v>25.91</v>
      </c>
      <c r="G2659" s="58" t="s">
        <v>564</v>
      </c>
      <c r="H2659" s="58" t="s">
        <v>4223</v>
      </c>
      <c r="I2659" s="61" t="s">
        <v>2907</v>
      </c>
      <c r="J2659" s="58" t="s">
        <v>356</v>
      </c>
      <c r="K2659" s="58" t="s">
        <v>356</v>
      </c>
      <c r="L2659" s="58" t="s">
        <v>367</v>
      </c>
      <c r="M2659" s="58" t="s">
        <v>354</v>
      </c>
      <c r="N2659" s="58" t="s">
        <v>355</v>
      </c>
      <c r="O2659" s="64" t="s">
        <v>2942</v>
      </c>
      <c r="P2659" s="64" t="s">
        <v>2902</v>
      </c>
      <c r="Q2659" s="45" t="s">
        <v>922</v>
      </c>
      <c r="R2659" s="32" t="s">
        <v>254</v>
      </c>
      <c r="S2659" s="45" t="s">
        <v>93</v>
      </c>
      <c r="T2659" s="42" t="str">
        <f>VLOOKUP(Tabla1[[#This Row],[AREA]],Hoja1!A:B,2,FALSE)</f>
        <v>04. Hacienda, personal y modernización administrativa</v>
      </c>
      <c r="U2659" s="45" t="s">
        <v>209</v>
      </c>
      <c r="V2659" s="42" t="str">
        <f>VLOOKUP(Tabla1[[#This Row],[PROGRAMA]],Hoja1!A:B,2,FALSE)</f>
        <v>9204. Tecnologías de la información y comunicación</v>
      </c>
      <c r="W2659" s="45" t="s">
        <v>236</v>
      </c>
      <c r="X2659" s="45" t="s">
        <v>2945</v>
      </c>
    </row>
    <row r="2660" spans="1:24" x14ac:dyDescent="0.25">
      <c r="A2660" s="57">
        <v>220250015326</v>
      </c>
      <c r="B2660" s="58" t="s">
        <v>526</v>
      </c>
      <c r="C2660" s="59">
        <v>45783</v>
      </c>
      <c r="D2660" s="57">
        <v>22025001079</v>
      </c>
      <c r="E2660" s="58" t="s">
        <v>1303</v>
      </c>
      <c r="F2660" s="60">
        <v>24.27</v>
      </c>
      <c r="G2660" s="58" t="s">
        <v>38</v>
      </c>
      <c r="H2660" s="58" t="s">
        <v>4224</v>
      </c>
      <c r="I2660" s="61" t="s">
        <v>2907</v>
      </c>
      <c r="J2660" s="58" t="s">
        <v>356</v>
      </c>
      <c r="K2660" s="58" t="s">
        <v>356</v>
      </c>
      <c r="L2660" s="58" t="s">
        <v>367</v>
      </c>
      <c r="M2660" s="58" t="s">
        <v>354</v>
      </c>
      <c r="N2660" s="58" t="s">
        <v>355</v>
      </c>
      <c r="O2660" s="64" t="s">
        <v>2942</v>
      </c>
      <c r="P2660" s="64" t="s">
        <v>2902</v>
      </c>
      <c r="Q2660" s="45" t="s">
        <v>922</v>
      </c>
      <c r="R2660" s="32" t="s">
        <v>254</v>
      </c>
      <c r="S2660" s="45" t="s">
        <v>94</v>
      </c>
      <c r="T2660" s="42" t="str">
        <f>VLOOKUP(Tabla1[[#This Row],[AREA]],Hoja1!A:B,2,FALSE)</f>
        <v>06. Educación y cultura</v>
      </c>
      <c r="U2660" s="45" t="s">
        <v>170</v>
      </c>
      <c r="V2660" s="42" t="str">
        <f>VLOOKUP(Tabla1[[#This Row],[PROGRAMA]],Hoja1!A:B,2,FALSE)</f>
        <v>3232. Conservación y mantenimiento centros educación infantil y primaria</v>
      </c>
      <c r="W2660" s="45" t="s">
        <v>236</v>
      </c>
      <c r="X2660" s="45" t="s">
        <v>3048</v>
      </c>
    </row>
    <row r="2661" spans="1:24" x14ac:dyDescent="0.25">
      <c r="A2661" s="57">
        <v>220250013939</v>
      </c>
      <c r="B2661" s="58" t="s">
        <v>526</v>
      </c>
      <c r="C2661" s="59">
        <v>45772</v>
      </c>
      <c r="D2661" s="57">
        <v>22025001081</v>
      </c>
      <c r="E2661" s="58" t="s">
        <v>1727</v>
      </c>
      <c r="F2661" s="60">
        <v>24.15</v>
      </c>
      <c r="G2661" s="58" t="s">
        <v>74</v>
      </c>
      <c r="H2661" s="58" t="s">
        <v>4225</v>
      </c>
      <c r="I2661" s="61" t="s">
        <v>2907</v>
      </c>
      <c r="J2661" s="58" t="s">
        <v>356</v>
      </c>
      <c r="K2661" s="58" t="s">
        <v>356</v>
      </c>
      <c r="L2661" s="58" t="s">
        <v>367</v>
      </c>
      <c r="M2661" s="58" t="s">
        <v>354</v>
      </c>
      <c r="N2661" s="58" t="s">
        <v>355</v>
      </c>
      <c r="O2661" s="64" t="s">
        <v>2942</v>
      </c>
      <c r="P2661" s="64" t="s">
        <v>2902</v>
      </c>
      <c r="Q2661" s="45" t="s">
        <v>922</v>
      </c>
      <c r="R2661" s="32" t="s">
        <v>254</v>
      </c>
      <c r="S2661" s="45" t="s">
        <v>94</v>
      </c>
      <c r="T2661" s="42" t="str">
        <f>VLOOKUP(Tabla1[[#This Row],[AREA]],Hoja1!A:B,2,FALSE)</f>
        <v>06. Educación y cultura</v>
      </c>
      <c r="U2661" s="45" t="s">
        <v>176</v>
      </c>
      <c r="V2661" s="42" t="str">
        <f>VLOOKUP(Tabla1[[#This Row],[PROGRAMA]],Hoja1!A:B,2,FALSE)</f>
        <v>3321. Bibliotecas públicas</v>
      </c>
      <c r="W2661" s="45" t="s">
        <v>236</v>
      </c>
      <c r="X2661" s="45" t="s">
        <v>3048</v>
      </c>
    </row>
    <row r="2662" spans="1:24" x14ac:dyDescent="0.25">
      <c r="A2662" s="57">
        <v>220250013941</v>
      </c>
      <c r="B2662" s="58" t="s">
        <v>526</v>
      </c>
      <c r="C2662" s="59">
        <v>45772</v>
      </c>
      <c r="D2662" s="57">
        <v>22025001081</v>
      </c>
      <c r="E2662" s="58" t="s">
        <v>1727</v>
      </c>
      <c r="F2662" s="60">
        <v>22.99</v>
      </c>
      <c r="G2662" s="58" t="s">
        <v>564</v>
      </c>
      <c r="H2662" s="58" t="s">
        <v>4226</v>
      </c>
      <c r="I2662" s="61" t="s">
        <v>2907</v>
      </c>
      <c r="J2662" s="58" t="s">
        <v>356</v>
      </c>
      <c r="K2662" s="58" t="s">
        <v>356</v>
      </c>
      <c r="L2662" s="58" t="s">
        <v>367</v>
      </c>
      <c r="M2662" s="58" t="s">
        <v>354</v>
      </c>
      <c r="N2662" s="58" t="s">
        <v>355</v>
      </c>
      <c r="O2662" s="64" t="s">
        <v>2942</v>
      </c>
      <c r="P2662" s="64" t="s">
        <v>2902</v>
      </c>
      <c r="Q2662" s="45" t="s">
        <v>922</v>
      </c>
      <c r="R2662" s="32" t="s">
        <v>254</v>
      </c>
      <c r="S2662" s="45" t="s">
        <v>94</v>
      </c>
      <c r="T2662" s="42" t="str">
        <f>VLOOKUP(Tabla1[[#This Row],[AREA]],Hoja1!A:B,2,FALSE)</f>
        <v>06. Educación y cultura</v>
      </c>
      <c r="U2662" s="45" t="s">
        <v>176</v>
      </c>
      <c r="V2662" s="42" t="str">
        <f>VLOOKUP(Tabla1[[#This Row],[PROGRAMA]],Hoja1!A:B,2,FALSE)</f>
        <v>3321. Bibliotecas públicas</v>
      </c>
      <c r="W2662" s="45" t="s">
        <v>236</v>
      </c>
      <c r="X2662" s="45" t="s">
        <v>3048</v>
      </c>
    </row>
    <row r="2663" spans="1:24" x14ac:dyDescent="0.25">
      <c r="A2663" s="57">
        <v>220250014127</v>
      </c>
      <c r="B2663" s="58" t="s">
        <v>526</v>
      </c>
      <c r="C2663" s="59">
        <v>45772</v>
      </c>
      <c r="D2663" s="57">
        <v>22025001081</v>
      </c>
      <c r="E2663" s="58" t="s">
        <v>1727</v>
      </c>
      <c r="F2663" s="60">
        <v>22.94</v>
      </c>
      <c r="G2663" s="58" t="s">
        <v>74</v>
      </c>
      <c r="H2663" s="58" t="s">
        <v>4227</v>
      </c>
      <c r="I2663" s="61" t="s">
        <v>2907</v>
      </c>
      <c r="J2663" s="58" t="s">
        <v>356</v>
      </c>
      <c r="K2663" s="58" t="s">
        <v>356</v>
      </c>
      <c r="L2663" s="58" t="s">
        <v>367</v>
      </c>
      <c r="M2663" s="58" t="s">
        <v>354</v>
      </c>
      <c r="N2663" s="58" t="s">
        <v>355</v>
      </c>
      <c r="O2663" s="64" t="s">
        <v>2942</v>
      </c>
      <c r="P2663" s="64" t="s">
        <v>2902</v>
      </c>
      <c r="Q2663" s="45" t="s">
        <v>922</v>
      </c>
      <c r="R2663" s="32" t="s">
        <v>254</v>
      </c>
      <c r="S2663" s="45" t="s">
        <v>94</v>
      </c>
      <c r="T2663" s="42" t="str">
        <f>VLOOKUP(Tabla1[[#This Row],[AREA]],Hoja1!A:B,2,FALSE)</f>
        <v>06. Educación y cultura</v>
      </c>
      <c r="U2663" s="45" t="s">
        <v>176</v>
      </c>
      <c r="V2663" s="42" t="str">
        <f>VLOOKUP(Tabla1[[#This Row],[PROGRAMA]],Hoja1!A:B,2,FALSE)</f>
        <v>3321. Bibliotecas públicas</v>
      </c>
      <c r="W2663" s="45" t="s">
        <v>236</v>
      </c>
      <c r="X2663" s="45" t="s">
        <v>3048</v>
      </c>
    </row>
    <row r="2664" spans="1:24" x14ac:dyDescent="0.25">
      <c r="A2664" s="57">
        <v>220250015364</v>
      </c>
      <c r="B2664" s="58" t="s">
        <v>526</v>
      </c>
      <c r="C2664" s="59">
        <v>45783</v>
      </c>
      <c r="D2664" s="57">
        <v>22025001213</v>
      </c>
      <c r="E2664" s="58" t="s">
        <v>1495</v>
      </c>
      <c r="F2664" s="60">
        <v>22.93</v>
      </c>
      <c r="G2664" s="58" t="s">
        <v>612</v>
      </c>
      <c r="H2664" s="58" t="s">
        <v>4228</v>
      </c>
      <c r="I2664" s="61" t="s">
        <v>2907</v>
      </c>
      <c r="J2664" s="58" t="s">
        <v>356</v>
      </c>
      <c r="K2664" s="58" t="s">
        <v>356</v>
      </c>
      <c r="L2664" s="58" t="s">
        <v>367</v>
      </c>
      <c r="M2664" s="58" t="s">
        <v>354</v>
      </c>
      <c r="N2664" s="58" t="s">
        <v>355</v>
      </c>
      <c r="O2664" s="64" t="s">
        <v>2942</v>
      </c>
      <c r="P2664" s="64" t="s">
        <v>2902</v>
      </c>
      <c r="Q2664" s="45" t="s">
        <v>922</v>
      </c>
      <c r="R2664" s="32" t="s">
        <v>254</v>
      </c>
      <c r="S2664" s="45" t="s">
        <v>92</v>
      </c>
      <c r="T2664" s="42" t="str">
        <f>VLOOKUP(Tabla1[[#This Row],[AREA]],Hoja1!A:B,2,FALSE)</f>
        <v>03. Participación ciudadana y deportes</v>
      </c>
      <c r="U2664" s="45" t="s">
        <v>215</v>
      </c>
      <c r="V2664" s="42" t="str">
        <f>VLOOKUP(Tabla1[[#This Row],[PROGRAMA]],Hoja1!A:B,2,FALSE)</f>
        <v>9241. Participación ciudadana</v>
      </c>
      <c r="W2664" s="45" t="s">
        <v>236</v>
      </c>
      <c r="X2664" s="45" t="s">
        <v>2945</v>
      </c>
    </row>
    <row r="2665" spans="1:24" x14ac:dyDescent="0.25">
      <c r="A2665" s="57">
        <v>220250020687</v>
      </c>
      <c r="B2665" s="58" t="s">
        <v>526</v>
      </c>
      <c r="C2665" s="59">
        <v>45806</v>
      </c>
      <c r="D2665" s="57">
        <v>22025001079</v>
      </c>
      <c r="E2665" s="58" t="s">
        <v>1303</v>
      </c>
      <c r="F2665" s="60">
        <v>22.83</v>
      </c>
      <c r="G2665" s="58" t="s">
        <v>74</v>
      </c>
      <c r="H2665" s="58" t="s">
        <v>4229</v>
      </c>
      <c r="I2665" s="61" t="s">
        <v>2907</v>
      </c>
      <c r="J2665" s="58" t="s">
        <v>356</v>
      </c>
      <c r="K2665" s="58" t="s">
        <v>356</v>
      </c>
      <c r="L2665" s="58" t="s">
        <v>367</v>
      </c>
      <c r="M2665" s="58" t="s">
        <v>354</v>
      </c>
      <c r="N2665" s="58" t="s">
        <v>355</v>
      </c>
      <c r="O2665" s="64" t="s">
        <v>2942</v>
      </c>
      <c r="P2665" s="64" t="s">
        <v>2902</v>
      </c>
      <c r="Q2665" s="45" t="s">
        <v>922</v>
      </c>
      <c r="R2665" s="32" t="s">
        <v>254</v>
      </c>
      <c r="S2665" s="45" t="s">
        <v>94</v>
      </c>
      <c r="T2665" s="42" t="str">
        <f>VLOOKUP(Tabla1[[#This Row],[AREA]],Hoja1!A:B,2,FALSE)</f>
        <v>06. Educación y cultura</v>
      </c>
      <c r="U2665" s="45" t="s">
        <v>170</v>
      </c>
      <c r="V2665" s="42" t="str">
        <f>VLOOKUP(Tabla1[[#This Row],[PROGRAMA]],Hoja1!A:B,2,FALSE)</f>
        <v>3232. Conservación y mantenimiento centros educación infantil y primaria</v>
      </c>
      <c r="W2665" s="45" t="s">
        <v>236</v>
      </c>
      <c r="X2665" s="45" t="s">
        <v>3048</v>
      </c>
    </row>
    <row r="2666" spans="1:24" x14ac:dyDescent="0.25">
      <c r="A2666" s="57">
        <v>220250010145</v>
      </c>
      <c r="B2666" s="58" t="s">
        <v>526</v>
      </c>
      <c r="C2666" s="59">
        <v>45755</v>
      </c>
      <c r="D2666" s="57">
        <v>22025001043</v>
      </c>
      <c r="E2666" s="58" t="s">
        <v>1462</v>
      </c>
      <c r="F2666" s="60">
        <v>22.32</v>
      </c>
      <c r="G2666" s="58" t="s">
        <v>573</v>
      </c>
      <c r="H2666" s="58" t="s">
        <v>4230</v>
      </c>
      <c r="I2666" s="61" t="s">
        <v>2907</v>
      </c>
      <c r="J2666" s="58" t="s">
        <v>356</v>
      </c>
      <c r="K2666" s="58" t="s">
        <v>356</v>
      </c>
      <c r="L2666" s="58" t="s">
        <v>367</v>
      </c>
      <c r="M2666" s="58" t="s">
        <v>354</v>
      </c>
      <c r="N2666" s="58" t="s">
        <v>355</v>
      </c>
      <c r="O2666" s="64" t="s">
        <v>2942</v>
      </c>
      <c r="P2666" s="64" t="s">
        <v>2902</v>
      </c>
      <c r="Q2666" s="45" t="s">
        <v>922</v>
      </c>
      <c r="R2666" s="32" t="s">
        <v>254</v>
      </c>
      <c r="S2666" s="45" t="s">
        <v>98</v>
      </c>
      <c r="T2666" s="42" t="str">
        <f>VLOOKUP(Tabla1[[#This Row],[AREA]],Hoja1!A:B,2,FALSE)</f>
        <v>10. Personas mayores, familia y servicios sociales</v>
      </c>
      <c r="U2666" s="45" t="s">
        <v>153</v>
      </c>
      <c r="V2666" s="42" t="str">
        <f>VLOOKUP(Tabla1[[#This Row],[PROGRAMA]],Hoja1!A:B,2,FALSE)</f>
        <v>2311. Intervención social</v>
      </c>
      <c r="W2666" s="45" t="s">
        <v>236</v>
      </c>
      <c r="X2666" s="45" t="s">
        <v>3048</v>
      </c>
    </row>
    <row r="2667" spans="1:24" x14ac:dyDescent="0.25">
      <c r="A2667" s="57">
        <v>220250014206</v>
      </c>
      <c r="B2667" s="58" t="s">
        <v>526</v>
      </c>
      <c r="C2667" s="59">
        <v>45772</v>
      </c>
      <c r="D2667" s="57">
        <v>22025001079</v>
      </c>
      <c r="E2667" s="58" t="s">
        <v>1303</v>
      </c>
      <c r="F2667" s="60">
        <v>22.28</v>
      </c>
      <c r="G2667" s="58" t="s">
        <v>608</v>
      </c>
      <c r="H2667" s="58" t="s">
        <v>4231</v>
      </c>
      <c r="I2667" s="61" t="s">
        <v>2907</v>
      </c>
      <c r="J2667" s="58" t="s">
        <v>356</v>
      </c>
      <c r="K2667" s="58" t="s">
        <v>356</v>
      </c>
      <c r="L2667" s="58" t="s">
        <v>367</v>
      </c>
      <c r="M2667" s="58" t="s">
        <v>354</v>
      </c>
      <c r="N2667" s="58" t="s">
        <v>355</v>
      </c>
      <c r="O2667" s="64" t="s">
        <v>2942</v>
      </c>
      <c r="P2667" s="64" t="s">
        <v>2902</v>
      </c>
      <c r="Q2667" s="45" t="s">
        <v>922</v>
      </c>
      <c r="R2667" s="32" t="s">
        <v>254</v>
      </c>
      <c r="S2667" s="45" t="s">
        <v>94</v>
      </c>
      <c r="T2667" s="42" t="str">
        <f>VLOOKUP(Tabla1[[#This Row],[AREA]],Hoja1!A:B,2,FALSE)</f>
        <v>06. Educación y cultura</v>
      </c>
      <c r="U2667" s="45" t="s">
        <v>170</v>
      </c>
      <c r="V2667" s="42" t="str">
        <f>VLOOKUP(Tabla1[[#This Row],[PROGRAMA]],Hoja1!A:B,2,FALSE)</f>
        <v>3232. Conservación y mantenimiento centros educación infantil y primaria</v>
      </c>
      <c r="W2667" s="45" t="s">
        <v>236</v>
      </c>
      <c r="X2667" s="45" t="s">
        <v>3048</v>
      </c>
    </row>
    <row r="2668" spans="1:24" x14ac:dyDescent="0.25">
      <c r="A2668" s="57">
        <v>220250014098</v>
      </c>
      <c r="B2668" s="58" t="s">
        <v>526</v>
      </c>
      <c r="C2668" s="59">
        <v>45772</v>
      </c>
      <c r="D2668" s="57">
        <v>22025001347</v>
      </c>
      <c r="E2668" s="58" t="s">
        <v>1493</v>
      </c>
      <c r="F2668" s="60">
        <v>22.14</v>
      </c>
      <c r="G2668" s="58" t="s">
        <v>564</v>
      </c>
      <c r="H2668" s="58" t="s">
        <v>4232</v>
      </c>
      <c r="I2668" s="61" t="s">
        <v>2907</v>
      </c>
      <c r="J2668" s="58" t="s">
        <v>356</v>
      </c>
      <c r="K2668" s="58" t="s">
        <v>356</v>
      </c>
      <c r="L2668" s="58" t="s">
        <v>367</v>
      </c>
      <c r="M2668" s="58" t="s">
        <v>354</v>
      </c>
      <c r="N2668" s="58" t="s">
        <v>355</v>
      </c>
      <c r="O2668" s="64" t="s">
        <v>2942</v>
      </c>
      <c r="P2668" s="64" t="s">
        <v>2902</v>
      </c>
      <c r="Q2668" s="45" t="s">
        <v>922</v>
      </c>
      <c r="R2668" s="32" t="s">
        <v>254</v>
      </c>
      <c r="S2668" s="45" t="s">
        <v>91</v>
      </c>
      <c r="T2668" s="42" t="str">
        <f>VLOOKUP(Tabla1[[#This Row],[AREA]],Hoja1!A:B,2,FALSE)</f>
        <v>02. Urbanismo y vivienda</v>
      </c>
      <c r="U2668" s="45" t="s">
        <v>220</v>
      </c>
      <c r="V2668" s="42" t="str">
        <f>VLOOKUP(Tabla1[[#This Row],[PROGRAMA]],Hoja1!A:B,2,FALSE)</f>
        <v>9332. Mantenimiento de edificios e instalaciones municipales</v>
      </c>
      <c r="W2668" s="45" t="s">
        <v>236</v>
      </c>
      <c r="X2668" s="45" t="s">
        <v>3048</v>
      </c>
    </row>
    <row r="2669" spans="1:24" x14ac:dyDescent="0.25">
      <c r="A2669" s="57">
        <v>220250017696</v>
      </c>
      <c r="B2669" s="58" t="s">
        <v>526</v>
      </c>
      <c r="C2669" s="59">
        <v>45796</v>
      </c>
      <c r="D2669" s="57">
        <v>22025001132</v>
      </c>
      <c r="E2669" s="58" t="s">
        <v>1599</v>
      </c>
      <c r="F2669" s="60">
        <v>21.94</v>
      </c>
      <c r="G2669" s="58" t="s">
        <v>564</v>
      </c>
      <c r="H2669" s="58" t="s">
        <v>4169</v>
      </c>
      <c r="I2669" s="61" t="s">
        <v>2907</v>
      </c>
      <c r="J2669" s="58" t="s">
        <v>356</v>
      </c>
      <c r="K2669" s="58" t="s">
        <v>356</v>
      </c>
      <c r="L2669" s="58" t="s">
        <v>367</v>
      </c>
      <c r="M2669" s="58" t="s">
        <v>354</v>
      </c>
      <c r="N2669" s="58" t="s">
        <v>355</v>
      </c>
      <c r="O2669" s="64" t="s">
        <v>2942</v>
      </c>
      <c r="P2669" s="64" t="s">
        <v>2902</v>
      </c>
      <c r="Q2669" s="45" t="s">
        <v>922</v>
      </c>
      <c r="R2669" s="32" t="s">
        <v>254</v>
      </c>
      <c r="S2669" s="45" t="s">
        <v>291</v>
      </c>
      <c r="T2669" s="42" t="str">
        <f>VLOOKUP(Tabla1[[#This Row],[AREA]],Hoja1!A:B,2,FALSE)</f>
        <v>11. Salud pública y seguridad ciudadana</v>
      </c>
      <c r="U2669" s="45" t="s">
        <v>144</v>
      </c>
      <c r="V2669" s="42" t="str">
        <f>VLOOKUP(Tabla1[[#This Row],[PROGRAMA]],Hoja1!A:B,2,FALSE)</f>
        <v>1631. Limpieza viaria</v>
      </c>
      <c r="W2669" s="45" t="s">
        <v>238</v>
      </c>
      <c r="X2669" s="45" t="s">
        <v>3118</v>
      </c>
    </row>
    <row r="2670" spans="1:24" x14ac:dyDescent="0.25">
      <c r="A2670" s="57">
        <v>220250011177</v>
      </c>
      <c r="B2670" s="58" t="s">
        <v>526</v>
      </c>
      <c r="C2670" s="59">
        <v>45758</v>
      </c>
      <c r="D2670" s="57">
        <v>22025001330</v>
      </c>
      <c r="E2670" s="58" t="s">
        <v>3659</v>
      </c>
      <c r="F2670" s="60">
        <v>21.78</v>
      </c>
      <c r="G2670" s="58" t="s">
        <v>554</v>
      </c>
      <c r="H2670" s="58" t="s">
        <v>4233</v>
      </c>
      <c r="I2670" s="61" t="s">
        <v>2907</v>
      </c>
      <c r="J2670" s="58" t="s">
        <v>356</v>
      </c>
      <c r="K2670" s="58" t="s">
        <v>356</v>
      </c>
      <c r="L2670" s="58" t="s">
        <v>357</v>
      </c>
      <c r="M2670" s="58" t="s">
        <v>354</v>
      </c>
      <c r="N2670" s="58" t="s">
        <v>355</v>
      </c>
      <c r="O2670" s="64" t="s">
        <v>2942</v>
      </c>
      <c r="P2670" s="64" t="s">
        <v>2902</v>
      </c>
      <c r="Q2670" s="45" t="s">
        <v>922</v>
      </c>
      <c r="R2670" s="32" t="s">
        <v>254</v>
      </c>
      <c r="S2670" s="45" t="s">
        <v>89</v>
      </c>
      <c r="T2670" s="42" t="str">
        <f>VLOOKUP(Tabla1[[#This Row],[AREA]],Hoja1!A:B,2,FALSE)</f>
        <v>01. Alcaldía</v>
      </c>
      <c r="U2670" s="45" t="s">
        <v>208</v>
      </c>
      <c r="V2670" s="42" t="str">
        <f>VLOOKUP(Tabla1[[#This Row],[PROGRAMA]],Hoja1!A:B,2,FALSE)</f>
        <v>9203. Unidad de régimen interior</v>
      </c>
      <c r="W2670" s="45" t="s">
        <v>236</v>
      </c>
      <c r="X2670" s="45" t="s">
        <v>3180</v>
      </c>
    </row>
    <row r="2671" spans="1:24" x14ac:dyDescent="0.25">
      <c r="A2671" s="57">
        <v>220250013894</v>
      </c>
      <c r="B2671" s="58" t="s">
        <v>526</v>
      </c>
      <c r="C2671" s="59">
        <v>45772</v>
      </c>
      <c r="D2671" s="57">
        <v>22025002821</v>
      </c>
      <c r="E2671" s="58" t="s">
        <v>1358</v>
      </c>
      <c r="F2671" s="60">
        <v>21.71</v>
      </c>
      <c r="G2671" s="58" t="s">
        <v>73</v>
      </c>
      <c r="H2671" s="58" t="s">
        <v>4234</v>
      </c>
      <c r="I2671" s="61" t="s">
        <v>2907</v>
      </c>
      <c r="J2671" s="58" t="s">
        <v>356</v>
      </c>
      <c r="K2671" s="58" t="s">
        <v>356</v>
      </c>
      <c r="L2671" s="58" t="s">
        <v>357</v>
      </c>
      <c r="M2671" s="58" t="s">
        <v>354</v>
      </c>
      <c r="N2671" s="58" t="s">
        <v>355</v>
      </c>
      <c r="O2671" s="64" t="s">
        <v>2942</v>
      </c>
      <c r="P2671" s="64" t="s">
        <v>2902</v>
      </c>
      <c r="Q2671" s="45" t="s">
        <v>922</v>
      </c>
      <c r="R2671" s="32" t="s">
        <v>254</v>
      </c>
      <c r="S2671" s="45" t="s">
        <v>96</v>
      </c>
      <c r="T2671" s="42" t="str">
        <f>VLOOKUP(Tabla1[[#This Row],[AREA]],Hoja1!A:B,2,FALSE)</f>
        <v>08. Tráfico y movilidad</v>
      </c>
      <c r="U2671" s="45" t="s">
        <v>140</v>
      </c>
      <c r="V2671" s="42" t="str">
        <f>VLOOKUP(Tabla1[[#This Row],[PROGRAMA]],Hoja1!A:B,2,FALSE)</f>
        <v>1532. Pavimentación vias públicas y otros servicios urbanísticos</v>
      </c>
      <c r="W2671" s="45" t="s">
        <v>236</v>
      </c>
      <c r="X2671" s="45" t="s">
        <v>3180</v>
      </c>
    </row>
    <row r="2672" spans="1:24" x14ac:dyDescent="0.25">
      <c r="A2672" s="57">
        <v>220250018254</v>
      </c>
      <c r="B2672" s="58" t="s">
        <v>349</v>
      </c>
      <c r="C2672" s="59">
        <v>45798</v>
      </c>
      <c r="D2672" s="57">
        <v>22025004087</v>
      </c>
      <c r="E2672" s="58" t="s">
        <v>1902</v>
      </c>
      <c r="F2672" s="60">
        <v>21.65</v>
      </c>
      <c r="G2672" s="58" t="s">
        <v>313</v>
      </c>
      <c r="H2672" s="58" t="s">
        <v>4235</v>
      </c>
      <c r="I2672" s="61" t="s">
        <v>2901</v>
      </c>
      <c r="J2672" s="58" t="s">
        <v>356</v>
      </c>
      <c r="K2672" s="58" t="s">
        <v>356</v>
      </c>
      <c r="L2672" s="58" t="s">
        <v>367</v>
      </c>
      <c r="M2672" s="58" t="s">
        <v>458</v>
      </c>
      <c r="N2672" s="58" t="s">
        <v>429</v>
      </c>
      <c r="O2672" s="64" t="s">
        <v>2990</v>
      </c>
      <c r="P2672" s="64" t="s">
        <v>2902</v>
      </c>
      <c r="Q2672" s="45" t="s">
        <v>922</v>
      </c>
      <c r="R2672" s="32" t="s">
        <v>254</v>
      </c>
      <c r="S2672" s="45" t="s">
        <v>98</v>
      </c>
      <c r="T2672" s="42" t="str">
        <f>VLOOKUP(Tabla1[[#This Row],[AREA]],Hoja1!A:B,2,FALSE)</f>
        <v>10. Personas mayores, familia y servicios sociales</v>
      </c>
      <c r="U2672" s="45" t="s">
        <v>155</v>
      </c>
      <c r="V2672" s="42" t="str">
        <f>VLOOKUP(Tabla1[[#This Row],[PROGRAMA]],Hoja1!A:B,2,FALSE)</f>
        <v>2312. Iniciativas sociales</v>
      </c>
      <c r="W2672" s="45" t="s">
        <v>238</v>
      </c>
      <c r="X2672" s="45" t="s">
        <v>3161</v>
      </c>
    </row>
    <row r="2673" spans="1:24" x14ac:dyDescent="0.25">
      <c r="A2673" s="57">
        <v>220250020509</v>
      </c>
      <c r="B2673" s="58" t="s">
        <v>526</v>
      </c>
      <c r="C2673" s="59">
        <v>45806</v>
      </c>
      <c r="D2673" s="57">
        <v>22025001212</v>
      </c>
      <c r="E2673" s="58" t="s">
        <v>1534</v>
      </c>
      <c r="F2673" s="60">
        <v>21.18</v>
      </c>
      <c r="G2673" s="58" t="s">
        <v>74</v>
      </c>
      <c r="H2673" s="58" t="s">
        <v>4236</v>
      </c>
      <c r="I2673" s="61" t="s">
        <v>2907</v>
      </c>
      <c r="J2673" s="58" t="s">
        <v>356</v>
      </c>
      <c r="K2673" s="58" t="s">
        <v>356</v>
      </c>
      <c r="L2673" s="58" t="s">
        <v>367</v>
      </c>
      <c r="M2673" s="58" t="s">
        <v>354</v>
      </c>
      <c r="N2673" s="58" t="s">
        <v>355</v>
      </c>
      <c r="O2673" s="64" t="s">
        <v>2942</v>
      </c>
      <c r="P2673" s="64" t="s">
        <v>2902</v>
      </c>
      <c r="Q2673" s="45" t="s">
        <v>922</v>
      </c>
      <c r="R2673" s="32" t="s">
        <v>254</v>
      </c>
      <c r="S2673" s="45" t="s">
        <v>92</v>
      </c>
      <c r="T2673" s="42" t="str">
        <f>VLOOKUP(Tabla1[[#This Row],[AREA]],Hoja1!A:B,2,FALSE)</f>
        <v>03. Participación ciudadana y deportes</v>
      </c>
      <c r="U2673" s="45" t="s">
        <v>215</v>
      </c>
      <c r="V2673" s="42" t="str">
        <f>VLOOKUP(Tabla1[[#This Row],[PROGRAMA]],Hoja1!A:B,2,FALSE)</f>
        <v>9241. Participación ciudadana</v>
      </c>
      <c r="W2673" s="45" t="s">
        <v>236</v>
      </c>
      <c r="X2673" s="45" t="s">
        <v>3048</v>
      </c>
    </row>
    <row r="2674" spans="1:24" x14ac:dyDescent="0.25">
      <c r="A2674" s="57">
        <v>220250011324</v>
      </c>
      <c r="B2674" s="58" t="s">
        <v>526</v>
      </c>
      <c r="C2674" s="59">
        <v>45758</v>
      </c>
      <c r="D2674" s="57">
        <v>22025001128</v>
      </c>
      <c r="E2674" s="58" t="s">
        <v>1498</v>
      </c>
      <c r="F2674" s="60">
        <v>20.350000000000001</v>
      </c>
      <c r="G2674" s="58" t="s">
        <v>564</v>
      </c>
      <c r="H2674" s="58" t="s">
        <v>4237</v>
      </c>
      <c r="I2674" s="61" t="s">
        <v>2907</v>
      </c>
      <c r="J2674" s="58" t="s">
        <v>356</v>
      </c>
      <c r="K2674" s="58" t="s">
        <v>356</v>
      </c>
      <c r="L2674" s="58" t="s">
        <v>367</v>
      </c>
      <c r="M2674" s="58" t="s">
        <v>354</v>
      </c>
      <c r="N2674" s="58" t="s">
        <v>355</v>
      </c>
      <c r="O2674" s="64" t="s">
        <v>2942</v>
      </c>
      <c r="P2674" s="64" t="s">
        <v>2902</v>
      </c>
      <c r="Q2674" s="45" t="s">
        <v>922</v>
      </c>
      <c r="R2674" s="32" t="s">
        <v>254</v>
      </c>
      <c r="S2674" s="45" t="s">
        <v>291</v>
      </c>
      <c r="T2674" s="42" t="str">
        <f>VLOOKUP(Tabla1[[#This Row],[AREA]],Hoja1!A:B,2,FALSE)</f>
        <v>11. Salud pública y seguridad ciudadana</v>
      </c>
      <c r="U2674" s="45" t="s">
        <v>141</v>
      </c>
      <c r="V2674" s="42" t="str">
        <f>VLOOKUP(Tabla1[[#This Row],[PROGRAMA]],Hoja1!A:B,2,FALSE)</f>
        <v>1621. Recogida de residuos</v>
      </c>
      <c r="W2674" s="45" t="s">
        <v>238</v>
      </c>
      <c r="X2674" s="45" t="s">
        <v>3118</v>
      </c>
    </row>
    <row r="2675" spans="1:24" x14ac:dyDescent="0.25">
      <c r="A2675" s="57">
        <v>220250011274</v>
      </c>
      <c r="B2675" s="58" t="s">
        <v>526</v>
      </c>
      <c r="C2675" s="59">
        <v>45758</v>
      </c>
      <c r="D2675" s="57">
        <v>22025001127</v>
      </c>
      <c r="E2675" s="58" t="s">
        <v>4238</v>
      </c>
      <c r="F2675" s="60">
        <v>20.09</v>
      </c>
      <c r="G2675" s="58" t="s">
        <v>38</v>
      </c>
      <c r="H2675" s="58" t="s">
        <v>4239</v>
      </c>
      <c r="I2675" s="61" t="s">
        <v>2907</v>
      </c>
      <c r="J2675" s="58" t="s">
        <v>356</v>
      </c>
      <c r="K2675" s="58" t="s">
        <v>356</v>
      </c>
      <c r="L2675" s="58" t="s">
        <v>367</v>
      </c>
      <c r="M2675" s="58" t="s">
        <v>354</v>
      </c>
      <c r="N2675" s="58" t="s">
        <v>355</v>
      </c>
      <c r="O2675" s="64" t="s">
        <v>2942</v>
      </c>
      <c r="P2675" s="64" t="s">
        <v>2902</v>
      </c>
      <c r="Q2675" s="45" t="s">
        <v>922</v>
      </c>
      <c r="R2675" s="32" t="s">
        <v>254</v>
      </c>
      <c r="S2675" s="45" t="s">
        <v>291</v>
      </c>
      <c r="T2675" s="42" t="str">
        <f>VLOOKUP(Tabla1[[#This Row],[AREA]],Hoja1!A:B,2,FALSE)</f>
        <v>11. Salud pública y seguridad ciudadana</v>
      </c>
      <c r="U2675" s="45" t="s">
        <v>141</v>
      </c>
      <c r="V2675" s="42" t="str">
        <f>VLOOKUP(Tabla1[[#This Row],[PROGRAMA]],Hoja1!A:B,2,FALSE)</f>
        <v>1621. Recogida de residuos</v>
      </c>
      <c r="W2675" s="45" t="s">
        <v>238</v>
      </c>
      <c r="X2675" s="45" t="s">
        <v>3381</v>
      </c>
    </row>
    <row r="2676" spans="1:24" x14ac:dyDescent="0.25">
      <c r="A2676" s="57">
        <v>220250011438</v>
      </c>
      <c r="B2676" s="58" t="s">
        <v>526</v>
      </c>
      <c r="C2676" s="59">
        <v>45758</v>
      </c>
      <c r="D2676" s="57">
        <v>22025001267</v>
      </c>
      <c r="E2676" s="58" t="s">
        <v>2120</v>
      </c>
      <c r="F2676" s="60">
        <v>19.989999999999998</v>
      </c>
      <c r="G2676" s="58" t="s">
        <v>940</v>
      </c>
      <c r="H2676" s="58" t="s">
        <v>4240</v>
      </c>
      <c r="I2676" s="61" t="s">
        <v>2907</v>
      </c>
      <c r="J2676" s="58" t="s">
        <v>605</v>
      </c>
      <c r="K2676" s="58" t="s">
        <v>356</v>
      </c>
      <c r="L2676" s="58" t="s">
        <v>367</v>
      </c>
      <c r="M2676" s="58" t="s">
        <v>354</v>
      </c>
      <c r="N2676" s="58" t="s">
        <v>355</v>
      </c>
      <c r="O2676" s="64" t="s">
        <v>2942</v>
      </c>
      <c r="P2676" s="64" t="s">
        <v>2902</v>
      </c>
      <c r="Q2676" s="45" t="s">
        <v>922</v>
      </c>
      <c r="R2676" s="32" t="s">
        <v>254</v>
      </c>
      <c r="S2676" s="45" t="s">
        <v>95</v>
      </c>
      <c r="T2676" s="42" t="str">
        <f>VLOOKUP(Tabla1[[#This Row],[AREA]],Hoja1!A:B,2,FALSE)</f>
        <v>07. Medio ambiente</v>
      </c>
      <c r="U2676" s="45" t="s">
        <v>149</v>
      </c>
      <c r="V2676" s="42" t="str">
        <f>VLOOKUP(Tabla1[[#This Row],[PROGRAMA]],Hoja1!A:B,2,FALSE)</f>
        <v>1711. Parques y jardines</v>
      </c>
      <c r="W2676" s="45" t="s">
        <v>238</v>
      </c>
      <c r="X2676" s="45" t="s">
        <v>3057</v>
      </c>
    </row>
    <row r="2677" spans="1:24" x14ac:dyDescent="0.25">
      <c r="A2677" s="57">
        <v>220250020712</v>
      </c>
      <c r="B2677" s="58" t="s">
        <v>526</v>
      </c>
      <c r="C2677" s="59">
        <v>45806</v>
      </c>
      <c r="D2677" s="57">
        <v>22025001496</v>
      </c>
      <c r="E2677" s="58" t="s">
        <v>3385</v>
      </c>
      <c r="F2677" s="60">
        <v>19.940000000000001</v>
      </c>
      <c r="G2677" s="58" t="s">
        <v>573</v>
      </c>
      <c r="H2677" s="58" t="s">
        <v>4241</v>
      </c>
      <c r="I2677" s="61" t="s">
        <v>2907</v>
      </c>
      <c r="J2677" s="58" t="s">
        <v>356</v>
      </c>
      <c r="K2677" s="58" t="s">
        <v>356</v>
      </c>
      <c r="L2677" s="58" t="s">
        <v>367</v>
      </c>
      <c r="M2677" s="58" t="s">
        <v>354</v>
      </c>
      <c r="N2677" s="58" t="s">
        <v>355</v>
      </c>
      <c r="O2677" s="64" t="s">
        <v>2942</v>
      </c>
      <c r="P2677" s="64" t="s">
        <v>2902</v>
      </c>
      <c r="Q2677" s="45" t="s">
        <v>922</v>
      </c>
      <c r="R2677" s="32" t="s">
        <v>254</v>
      </c>
      <c r="S2677" s="45" t="s">
        <v>290</v>
      </c>
      <c r="T2677" s="42" t="str">
        <f>VLOOKUP(Tabla1[[#This Row],[AREA]],Hoja1!A:B,2,FALSE)</f>
        <v>05. Comercio, mercados y consumo</v>
      </c>
      <c r="U2677" s="45" t="s">
        <v>197</v>
      </c>
      <c r="V2677" s="42" t="str">
        <f>VLOOKUP(Tabla1[[#This Row],[PROGRAMA]],Hoja1!A:B,2,FALSE)</f>
        <v>4312. Mercados</v>
      </c>
      <c r="W2677" s="45" t="s">
        <v>238</v>
      </c>
      <c r="X2677" s="45" t="s">
        <v>3118</v>
      </c>
    </row>
    <row r="2678" spans="1:24" x14ac:dyDescent="0.25">
      <c r="A2678" s="57">
        <v>220250011442</v>
      </c>
      <c r="B2678" s="58" t="s">
        <v>526</v>
      </c>
      <c r="C2678" s="59">
        <v>45758</v>
      </c>
      <c r="D2678" s="57">
        <v>22025001347</v>
      </c>
      <c r="E2678" s="58" t="s">
        <v>1493</v>
      </c>
      <c r="F2678" s="60">
        <v>19.89</v>
      </c>
      <c r="G2678" s="58" t="s">
        <v>564</v>
      </c>
      <c r="H2678" s="58" t="s">
        <v>2328</v>
      </c>
      <c r="I2678" s="61" t="s">
        <v>2907</v>
      </c>
      <c r="J2678" s="58" t="s">
        <v>356</v>
      </c>
      <c r="K2678" s="58" t="s">
        <v>356</v>
      </c>
      <c r="L2678" s="58" t="s">
        <v>367</v>
      </c>
      <c r="M2678" s="58" t="s">
        <v>354</v>
      </c>
      <c r="N2678" s="58" t="s">
        <v>355</v>
      </c>
      <c r="O2678" s="64" t="s">
        <v>2942</v>
      </c>
      <c r="P2678" s="64" t="s">
        <v>2902</v>
      </c>
      <c r="Q2678" s="45" t="s">
        <v>922</v>
      </c>
      <c r="R2678" s="32" t="s">
        <v>254</v>
      </c>
      <c r="S2678" s="45" t="s">
        <v>91</v>
      </c>
      <c r="T2678" s="42" t="str">
        <f>VLOOKUP(Tabla1[[#This Row],[AREA]],Hoja1!A:B,2,FALSE)</f>
        <v>02. Urbanismo y vivienda</v>
      </c>
      <c r="U2678" s="45" t="s">
        <v>220</v>
      </c>
      <c r="V2678" s="42" t="str">
        <f>VLOOKUP(Tabla1[[#This Row],[PROGRAMA]],Hoja1!A:B,2,FALSE)</f>
        <v>9332. Mantenimiento de edificios e instalaciones municipales</v>
      </c>
      <c r="W2678" s="45" t="s">
        <v>236</v>
      </c>
      <c r="X2678" s="45" t="s">
        <v>3048</v>
      </c>
    </row>
    <row r="2679" spans="1:24" x14ac:dyDescent="0.25">
      <c r="A2679" s="57">
        <v>220250011250</v>
      </c>
      <c r="B2679" s="58" t="s">
        <v>526</v>
      </c>
      <c r="C2679" s="59">
        <v>45758</v>
      </c>
      <c r="D2679" s="57">
        <v>22025001347</v>
      </c>
      <c r="E2679" s="58" t="s">
        <v>1493</v>
      </c>
      <c r="F2679" s="60">
        <v>19.03</v>
      </c>
      <c r="G2679" s="58" t="s">
        <v>73</v>
      </c>
      <c r="H2679" s="58" t="s">
        <v>4242</v>
      </c>
      <c r="I2679" s="61" t="s">
        <v>2907</v>
      </c>
      <c r="J2679" s="58" t="s">
        <v>356</v>
      </c>
      <c r="K2679" s="58" t="s">
        <v>356</v>
      </c>
      <c r="L2679" s="58" t="s">
        <v>367</v>
      </c>
      <c r="M2679" s="58" t="s">
        <v>354</v>
      </c>
      <c r="N2679" s="58" t="s">
        <v>355</v>
      </c>
      <c r="O2679" s="64" t="s">
        <v>2942</v>
      </c>
      <c r="P2679" s="64" t="s">
        <v>2902</v>
      </c>
      <c r="Q2679" s="45" t="s">
        <v>922</v>
      </c>
      <c r="R2679" s="32" t="s">
        <v>254</v>
      </c>
      <c r="S2679" s="45" t="s">
        <v>91</v>
      </c>
      <c r="T2679" s="42" t="str">
        <f>VLOOKUP(Tabla1[[#This Row],[AREA]],Hoja1!A:B,2,FALSE)</f>
        <v>02. Urbanismo y vivienda</v>
      </c>
      <c r="U2679" s="45" t="s">
        <v>220</v>
      </c>
      <c r="V2679" s="42" t="str">
        <f>VLOOKUP(Tabla1[[#This Row],[PROGRAMA]],Hoja1!A:B,2,FALSE)</f>
        <v>9332. Mantenimiento de edificios e instalaciones municipales</v>
      </c>
      <c r="W2679" s="45" t="s">
        <v>236</v>
      </c>
      <c r="X2679" s="45" t="s">
        <v>3048</v>
      </c>
    </row>
    <row r="2680" spans="1:24" x14ac:dyDescent="0.25">
      <c r="A2680" s="57">
        <v>220250017382</v>
      </c>
      <c r="B2680" s="58" t="s">
        <v>526</v>
      </c>
      <c r="C2680" s="59">
        <v>45793</v>
      </c>
      <c r="D2680" s="57">
        <v>22025001427</v>
      </c>
      <c r="E2680" s="58" t="s">
        <v>1682</v>
      </c>
      <c r="F2680" s="60">
        <v>18.84</v>
      </c>
      <c r="G2680" s="58" t="s">
        <v>612</v>
      </c>
      <c r="H2680" s="58" t="s">
        <v>4243</v>
      </c>
      <c r="I2680" s="61" t="s">
        <v>2907</v>
      </c>
      <c r="J2680" s="58" t="s">
        <v>356</v>
      </c>
      <c r="K2680" s="58" t="s">
        <v>356</v>
      </c>
      <c r="L2680" s="58" t="s">
        <v>367</v>
      </c>
      <c r="M2680" s="58" t="s">
        <v>354</v>
      </c>
      <c r="N2680" s="58" t="s">
        <v>355</v>
      </c>
      <c r="O2680" s="64" t="s">
        <v>2942</v>
      </c>
      <c r="P2680" s="64" t="s">
        <v>2902</v>
      </c>
      <c r="Q2680" s="45" t="s">
        <v>922</v>
      </c>
      <c r="R2680" s="32" t="s">
        <v>254</v>
      </c>
      <c r="S2680" s="45" t="s">
        <v>97</v>
      </c>
      <c r="T2680" s="42" t="str">
        <f>VLOOKUP(Tabla1[[#This Row],[AREA]],Hoja1!A:B,2,FALSE)</f>
        <v>09. Turismo, eventos y marca ciudad</v>
      </c>
      <c r="U2680" s="45" t="s">
        <v>199</v>
      </c>
      <c r="V2680" s="42" t="str">
        <f>VLOOKUP(Tabla1[[#This Row],[PROGRAMA]],Hoja1!A:B,2,FALSE)</f>
        <v>4321. Turismo</v>
      </c>
      <c r="W2680" s="45" t="s">
        <v>236</v>
      </c>
      <c r="X2680" s="45" t="s">
        <v>2945</v>
      </c>
    </row>
    <row r="2681" spans="1:24" x14ac:dyDescent="0.25">
      <c r="A2681" s="57">
        <v>220250015196</v>
      </c>
      <c r="B2681" s="58" t="s">
        <v>526</v>
      </c>
      <c r="C2681" s="59">
        <v>45783</v>
      </c>
      <c r="D2681" s="57">
        <v>22025000730</v>
      </c>
      <c r="E2681" s="58" t="s">
        <v>1838</v>
      </c>
      <c r="F2681" s="60">
        <v>18.84</v>
      </c>
      <c r="G2681" s="58" t="s">
        <v>612</v>
      </c>
      <c r="H2681" s="58" t="s">
        <v>4244</v>
      </c>
      <c r="I2681" s="61" t="s">
        <v>2907</v>
      </c>
      <c r="J2681" s="58" t="s">
        <v>356</v>
      </c>
      <c r="K2681" s="58" t="s">
        <v>356</v>
      </c>
      <c r="L2681" s="58" t="s">
        <v>367</v>
      </c>
      <c r="M2681" s="58" t="s">
        <v>354</v>
      </c>
      <c r="N2681" s="58" t="s">
        <v>355</v>
      </c>
      <c r="O2681" s="64" t="s">
        <v>2942</v>
      </c>
      <c r="P2681" s="64" t="s">
        <v>2902</v>
      </c>
      <c r="Q2681" s="45" t="s">
        <v>922</v>
      </c>
      <c r="R2681" s="32" t="s">
        <v>254</v>
      </c>
      <c r="S2681" s="45" t="s">
        <v>98</v>
      </c>
      <c r="T2681" s="42" t="str">
        <f>VLOOKUP(Tabla1[[#This Row],[AREA]],Hoja1!A:B,2,FALSE)</f>
        <v>10. Personas mayores, familia y servicios sociales</v>
      </c>
      <c r="U2681" s="45" t="s">
        <v>155</v>
      </c>
      <c r="V2681" s="42" t="str">
        <f>VLOOKUP(Tabla1[[#This Row],[PROGRAMA]],Hoja1!A:B,2,FALSE)</f>
        <v>2312. Iniciativas sociales</v>
      </c>
      <c r="W2681" s="45" t="s">
        <v>236</v>
      </c>
      <c r="X2681" s="45" t="s">
        <v>3048</v>
      </c>
    </row>
    <row r="2682" spans="1:24" x14ac:dyDescent="0.25">
      <c r="A2682" s="57">
        <v>220250011386</v>
      </c>
      <c r="B2682" s="58" t="s">
        <v>526</v>
      </c>
      <c r="C2682" s="59">
        <v>45758</v>
      </c>
      <c r="D2682" s="57">
        <v>22025001071</v>
      </c>
      <c r="E2682" s="58" t="s">
        <v>4197</v>
      </c>
      <c r="F2682" s="60">
        <v>18.39</v>
      </c>
      <c r="G2682" s="58" t="s">
        <v>610</v>
      </c>
      <c r="H2682" s="58" t="s">
        <v>4245</v>
      </c>
      <c r="I2682" s="61" t="s">
        <v>2907</v>
      </c>
      <c r="J2682" s="58" t="s">
        <v>356</v>
      </c>
      <c r="K2682" s="58" t="s">
        <v>356</v>
      </c>
      <c r="L2682" s="58" t="s">
        <v>357</v>
      </c>
      <c r="M2682" s="58" t="s">
        <v>354</v>
      </c>
      <c r="N2682" s="58" t="s">
        <v>355</v>
      </c>
      <c r="O2682" s="64" t="s">
        <v>2942</v>
      </c>
      <c r="P2682" s="64" t="s">
        <v>2902</v>
      </c>
      <c r="Q2682" s="45" t="s">
        <v>922</v>
      </c>
      <c r="R2682" s="32" t="s">
        <v>254</v>
      </c>
      <c r="S2682" s="45" t="s">
        <v>291</v>
      </c>
      <c r="T2682" s="42" t="str">
        <f>VLOOKUP(Tabla1[[#This Row],[AREA]],Hoja1!A:B,2,FALSE)</f>
        <v>11. Salud pública y seguridad ciudadana</v>
      </c>
      <c r="U2682" s="45" t="s">
        <v>164</v>
      </c>
      <c r="V2682" s="42" t="str">
        <f>VLOOKUP(Tabla1[[#This Row],[PROGRAMA]],Hoja1!A:B,2,FALSE)</f>
        <v>3111. Protección de la salubridad pública</v>
      </c>
      <c r="W2682" s="45" t="s">
        <v>236</v>
      </c>
      <c r="X2682" s="45" t="s">
        <v>3180</v>
      </c>
    </row>
    <row r="2683" spans="1:24" x14ac:dyDescent="0.25">
      <c r="A2683" s="57">
        <v>220250013890</v>
      </c>
      <c r="B2683" s="58" t="s">
        <v>526</v>
      </c>
      <c r="C2683" s="59">
        <v>45772</v>
      </c>
      <c r="D2683" s="57">
        <v>22025002821</v>
      </c>
      <c r="E2683" s="58" t="s">
        <v>1358</v>
      </c>
      <c r="F2683" s="60">
        <v>18.38</v>
      </c>
      <c r="G2683" s="58" t="s">
        <v>73</v>
      </c>
      <c r="H2683" s="58" t="s">
        <v>4246</v>
      </c>
      <c r="I2683" s="61" t="s">
        <v>2907</v>
      </c>
      <c r="J2683" s="58" t="s">
        <v>356</v>
      </c>
      <c r="K2683" s="58" t="s">
        <v>356</v>
      </c>
      <c r="L2683" s="58" t="s">
        <v>357</v>
      </c>
      <c r="M2683" s="58" t="s">
        <v>354</v>
      </c>
      <c r="N2683" s="58" t="s">
        <v>355</v>
      </c>
      <c r="O2683" s="64" t="s">
        <v>2942</v>
      </c>
      <c r="P2683" s="64" t="s">
        <v>2902</v>
      </c>
      <c r="Q2683" s="45" t="s">
        <v>922</v>
      </c>
      <c r="R2683" s="32" t="s">
        <v>254</v>
      </c>
      <c r="S2683" s="45" t="s">
        <v>96</v>
      </c>
      <c r="T2683" s="42" t="str">
        <f>VLOOKUP(Tabla1[[#This Row],[AREA]],Hoja1!A:B,2,FALSE)</f>
        <v>08. Tráfico y movilidad</v>
      </c>
      <c r="U2683" s="45" t="s">
        <v>140</v>
      </c>
      <c r="V2683" s="42" t="str">
        <f>VLOOKUP(Tabla1[[#This Row],[PROGRAMA]],Hoja1!A:B,2,FALSE)</f>
        <v>1532. Pavimentación vias públicas y otros servicios urbanísticos</v>
      </c>
      <c r="W2683" s="45" t="s">
        <v>236</v>
      </c>
      <c r="X2683" s="45" t="s">
        <v>3180</v>
      </c>
    </row>
    <row r="2684" spans="1:24" x14ac:dyDescent="0.25">
      <c r="A2684" s="57">
        <v>220250011382</v>
      </c>
      <c r="B2684" s="58" t="s">
        <v>526</v>
      </c>
      <c r="C2684" s="59">
        <v>45758</v>
      </c>
      <c r="D2684" s="57">
        <v>22025001132</v>
      </c>
      <c r="E2684" s="58" t="s">
        <v>1599</v>
      </c>
      <c r="F2684" s="60">
        <v>18.329999999999998</v>
      </c>
      <c r="G2684" s="58" t="s">
        <v>74</v>
      </c>
      <c r="H2684" s="58" t="s">
        <v>4247</v>
      </c>
      <c r="I2684" s="61" t="s">
        <v>2907</v>
      </c>
      <c r="J2684" s="58" t="s">
        <v>356</v>
      </c>
      <c r="K2684" s="58" t="s">
        <v>356</v>
      </c>
      <c r="L2684" s="58" t="s">
        <v>367</v>
      </c>
      <c r="M2684" s="58" t="s">
        <v>354</v>
      </c>
      <c r="N2684" s="58" t="s">
        <v>355</v>
      </c>
      <c r="O2684" s="64" t="s">
        <v>2942</v>
      </c>
      <c r="P2684" s="64" t="s">
        <v>2902</v>
      </c>
      <c r="Q2684" s="45" t="s">
        <v>922</v>
      </c>
      <c r="R2684" s="32" t="s">
        <v>254</v>
      </c>
      <c r="S2684" s="45" t="s">
        <v>291</v>
      </c>
      <c r="T2684" s="42" t="str">
        <f>VLOOKUP(Tabla1[[#This Row],[AREA]],Hoja1!A:B,2,FALSE)</f>
        <v>11. Salud pública y seguridad ciudadana</v>
      </c>
      <c r="U2684" s="45" t="s">
        <v>144</v>
      </c>
      <c r="V2684" s="42" t="str">
        <f>VLOOKUP(Tabla1[[#This Row],[PROGRAMA]],Hoja1!A:B,2,FALSE)</f>
        <v>1631. Limpieza viaria</v>
      </c>
      <c r="W2684" s="45" t="s">
        <v>238</v>
      </c>
      <c r="X2684" s="45" t="s">
        <v>3118</v>
      </c>
    </row>
    <row r="2685" spans="1:24" x14ac:dyDescent="0.25">
      <c r="A2685" s="57">
        <v>220250011408</v>
      </c>
      <c r="B2685" s="58" t="s">
        <v>526</v>
      </c>
      <c r="C2685" s="59">
        <v>45758</v>
      </c>
      <c r="D2685" s="57">
        <v>22025001079</v>
      </c>
      <c r="E2685" s="58" t="s">
        <v>1303</v>
      </c>
      <c r="F2685" s="60">
        <v>18.149999999999999</v>
      </c>
      <c r="G2685" s="58" t="s">
        <v>38</v>
      </c>
      <c r="H2685" s="58" t="s">
        <v>4248</v>
      </c>
      <c r="I2685" s="61" t="s">
        <v>2907</v>
      </c>
      <c r="J2685" s="58" t="s">
        <v>356</v>
      </c>
      <c r="K2685" s="58" t="s">
        <v>356</v>
      </c>
      <c r="L2685" s="58" t="s">
        <v>367</v>
      </c>
      <c r="M2685" s="58" t="s">
        <v>354</v>
      </c>
      <c r="N2685" s="58" t="s">
        <v>355</v>
      </c>
      <c r="O2685" s="64" t="s">
        <v>2942</v>
      </c>
      <c r="P2685" s="64" t="s">
        <v>2902</v>
      </c>
      <c r="Q2685" s="45" t="s">
        <v>922</v>
      </c>
      <c r="R2685" s="32" t="s">
        <v>254</v>
      </c>
      <c r="S2685" s="45" t="s">
        <v>94</v>
      </c>
      <c r="T2685" s="42" t="str">
        <f>VLOOKUP(Tabla1[[#This Row],[AREA]],Hoja1!A:B,2,FALSE)</f>
        <v>06. Educación y cultura</v>
      </c>
      <c r="U2685" s="45" t="s">
        <v>170</v>
      </c>
      <c r="V2685" s="42" t="str">
        <f>VLOOKUP(Tabla1[[#This Row],[PROGRAMA]],Hoja1!A:B,2,FALSE)</f>
        <v>3232. Conservación y mantenimiento centros educación infantil y primaria</v>
      </c>
      <c r="W2685" s="45" t="s">
        <v>236</v>
      </c>
      <c r="X2685" s="45" t="s">
        <v>3048</v>
      </c>
    </row>
    <row r="2686" spans="1:24" x14ac:dyDescent="0.25">
      <c r="A2686" s="57">
        <v>220250010479</v>
      </c>
      <c r="B2686" s="58" t="s">
        <v>349</v>
      </c>
      <c r="C2686" s="59">
        <v>45756</v>
      </c>
      <c r="D2686" s="57">
        <v>22025003475</v>
      </c>
      <c r="E2686" s="58" t="s">
        <v>1215</v>
      </c>
      <c r="F2686" s="60">
        <v>18.149999999999999</v>
      </c>
      <c r="G2686" s="58" t="s">
        <v>67</v>
      </c>
      <c r="H2686" s="58" t="s">
        <v>4249</v>
      </c>
      <c r="I2686" s="61" t="s">
        <v>2901</v>
      </c>
      <c r="J2686" s="58" t="s">
        <v>356</v>
      </c>
      <c r="K2686" s="58" t="s">
        <v>356</v>
      </c>
      <c r="L2686" s="58" t="s">
        <v>357</v>
      </c>
      <c r="M2686" s="58" t="s">
        <v>458</v>
      </c>
      <c r="N2686" s="58" t="s">
        <v>429</v>
      </c>
      <c r="O2686" s="64" t="s">
        <v>2990</v>
      </c>
      <c r="P2686" s="64" t="s">
        <v>2902</v>
      </c>
      <c r="Q2686" s="45" t="s">
        <v>922</v>
      </c>
      <c r="R2686" s="32" t="s">
        <v>254</v>
      </c>
      <c r="S2686" s="45" t="s">
        <v>98</v>
      </c>
      <c r="T2686" s="42" t="str">
        <f>VLOOKUP(Tabla1[[#This Row],[AREA]],Hoja1!A:B,2,FALSE)</f>
        <v>10. Personas mayores, familia y servicios sociales</v>
      </c>
      <c r="U2686" s="45" t="s">
        <v>159</v>
      </c>
      <c r="V2686" s="42" t="str">
        <f>VLOOKUP(Tabla1[[#This Row],[PROGRAMA]],Hoja1!A:B,2,FALSE)</f>
        <v>2315. Políticas de Igualdad e infancia</v>
      </c>
      <c r="W2686" s="45" t="s">
        <v>238</v>
      </c>
      <c r="X2686" s="45" t="s">
        <v>3045</v>
      </c>
    </row>
    <row r="2687" spans="1:24" x14ac:dyDescent="0.25">
      <c r="A2687" s="57">
        <v>220250011310</v>
      </c>
      <c r="B2687" s="58" t="s">
        <v>526</v>
      </c>
      <c r="C2687" s="59">
        <v>45758</v>
      </c>
      <c r="D2687" s="57">
        <v>22025001347</v>
      </c>
      <c r="E2687" s="58" t="s">
        <v>1493</v>
      </c>
      <c r="F2687" s="60">
        <v>18.11</v>
      </c>
      <c r="G2687" s="58" t="s">
        <v>74</v>
      </c>
      <c r="H2687" s="58" t="s">
        <v>4250</v>
      </c>
      <c r="I2687" s="61" t="s">
        <v>2907</v>
      </c>
      <c r="J2687" s="58" t="s">
        <v>356</v>
      </c>
      <c r="K2687" s="58" t="s">
        <v>356</v>
      </c>
      <c r="L2687" s="58" t="s">
        <v>367</v>
      </c>
      <c r="M2687" s="58" t="s">
        <v>354</v>
      </c>
      <c r="N2687" s="58" t="s">
        <v>355</v>
      </c>
      <c r="O2687" s="64" t="s">
        <v>2942</v>
      </c>
      <c r="P2687" s="64" t="s">
        <v>2902</v>
      </c>
      <c r="Q2687" s="45" t="s">
        <v>922</v>
      </c>
      <c r="R2687" s="32" t="s">
        <v>254</v>
      </c>
      <c r="S2687" s="45" t="s">
        <v>91</v>
      </c>
      <c r="T2687" s="42" t="str">
        <f>VLOOKUP(Tabla1[[#This Row],[AREA]],Hoja1!A:B,2,FALSE)</f>
        <v>02. Urbanismo y vivienda</v>
      </c>
      <c r="U2687" s="45" t="s">
        <v>220</v>
      </c>
      <c r="V2687" s="42" t="str">
        <f>VLOOKUP(Tabla1[[#This Row],[PROGRAMA]],Hoja1!A:B,2,FALSE)</f>
        <v>9332. Mantenimiento de edificios e instalaciones municipales</v>
      </c>
      <c r="W2687" s="45" t="s">
        <v>236</v>
      </c>
      <c r="X2687" s="45" t="s">
        <v>3048</v>
      </c>
    </row>
    <row r="2688" spans="1:24" x14ac:dyDescent="0.25">
      <c r="A2688" s="57">
        <v>220250017494</v>
      </c>
      <c r="B2688" s="58" t="s">
        <v>349</v>
      </c>
      <c r="C2688" s="59">
        <v>45796</v>
      </c>
      <c r="D2688" s="57">
        <v>22025003512</v>
      </c>
      <c r="E2688" s="58" t="s">
        <v>1623</v>
      </c>
      <c r="F2688" s="60">
        <v>17.23</v>
      </c>
      <c r="G2688" s="58" t="s">
        <v>82</v>
      </c>
      <c r="H2688" s="58" t="s">
        <v>4251</v>
      </c>
      <c r="I2688" s="61" t="s">
        <v>2901</v>
      </c>
      <c r="J2688" s="58" t="s">
        <v>356</v>
      </c>
      <c r="K2688" s="58" t="s">
        <v>356</v>
      </c>
      <c r="L2688" s="58" t="s">
        <v>357</v>
      </c>
      <c r="M2688" s="58" t="s">
        <v>458</v>
      </c>
      <c r="N2688" s="58" t="s">
        <v>429</v>
      </c>
      <c r="O2688" s="64" t="s">
        <v>2990</v>
      </c>
      <c r="P2688" s="64" t="s">
        <v>2902</v>
      </c>
      <c r="Q2688" s="45" t="s">
        <v>922</v>
      </c>
      <c r="R2688" s="32" t="s">
        <v>254</v>
      </c>
      <c r="S2688" s="45" t="s">
        <v>291</v>
      </c>
      <c r="T2688" s="42" t="str">
        <f>VLOOKUP(Tabla1[[#This Row],[AREA]],Hoja1!A:B,2,FALSE)</f>
        <v>11. Salud pública y seguridad ciudadana</v>
      </c>
      <c r="U2688" s="45" t="s">
        <v>135</v>
      </c>
      <c r="V2688" s="42" t="str">
        <f>VLOOKUP(Tabla1[[#This Row],[PROGRAMA]],Hoja1!A:B,2,FALSE)</f>
        <v>1361. Prevención y extinción de incencios</v>
      </c>
      <c r="W2688" s="45" t="s">
        <v>238</v>
      </c>
      <c r="X2688" s="45" t="s">
        <v>3118</v>
      </c>
    </row>
    <row r="2689" spans="1:24" x14ac:dyDescent="0.25">
      <c r="A2689" s="57">
        <v>220250020383</v>
      </c>
      <c r="B2689" s="58" t="s">
        <v>526</v>
      </c>
      <c r="C2689" s="59">
        <v>45806</v>
      </c>
      <c r="D2689" s="57">
        <v>22025001213</v>
      </c>
      <c r="E2689" s="58" t="s">
        <v>1495</v>
      </c>
      <c r="F2689" s="60">
        <v>17.04</v>
      </c>
      <c r="G2689" s="58" t="s">
        <v>74</v>
      </c>
      <c r="H2689" s="58" t="s">
        <v>4252</v>
      </c>
      <c r="I2689" s="61" t="s">
        <v>2907</v>
      </c>
      <c r="J2689" s="58" t="s">
        <v>356</v>
      </c>
      <c r="K2689" s="58" t="s">
        <v>356</v>
      </c>
      <c r="L2689" s="58" t="s">
        <v>367</v>
      </c>
      <c r="M2689" s="58" t="s">
        <v>354</v>
      </c>
      <c r="N2689" s="58" t="s">
        <v>355</v>
      </c>
      <c r="O2689" s="64" t="s">
        <v>2942</v>
      </c>
      <c r="P2689" s="64" t="s">
        <v>2902</v>
      </c>
      <c r="Q2689" s="45" t="s">
        <v>922</v>
      </c>
      <c r="R2689" s="32" t="s">
        <v>254</v>
      </c>
      <c r="S2689" s="45" t="s">
        <v>92</v>
      </c>
      <c r="T2689" s="42" t="str">
        <f>VLOOKUP(Tabla1[[#This Row],[AREA]],Hoja1!A:B,2,FALSE)</f>
        <v>03. Participación ciudadana y deportes</v>
      </c>
      <c r="U2689" s="45" t="s">
        <v>215</v>
      </c>
      <c r="V2689" s="42" t="str">
        <f>VLOOKUP(Tabla1[[#This Row],[PROGRAMA]],Hoja1!A:B,2,FALSE)</f>
        <v>9241. Participación ciudadana</v>
      </c>
      <c r="W2689" s="45" t="s">
        <v>236</v>
      </c>
      <c r="X2689" s="45" t="s">
        <v>2945</v>
      </c>
    </row>
    <row r="2690" spans="1:24" x14ac:dyDescent="0.25">
      <c r="A2690" s="57">
        <v>220250014069</v>
      </c>
      <c r="B2690" s="58" t="s">
        <v>526</v>
      </c>
      <c r="C2690" s="59">
        <v>45772</v>
      </c>
      <c r="D2690" s="57">
        <v>22025001079</v>
      </c>
      <c r="E2690" s="58" t="s">
        <v>1303</v>
      </c>
      <c r="F2690" s="60">
        <v>16.47</v>
      </c>
      <c r="G2690" s="58" t="s">
        <v>74</v>
      </c>
      <c r="H2690" s="58" t="s">
        <v>4253</v>
      </c>
      <c r="I2690" s="61" t="s">
        <v>2907</v>
      </c>
      <c r="J2690" s="58" t="s">
        <v>356</v>
      </c>
      <c r="K2690" s="58" t="s">
        <v>356</v>
      </c>
      <c r="L2690" s="58" t="s">
        <v>367</v>
      </c>
      <c r="M2690" s="58" t="s">
        <v>354</v>
      </c>
      <c r="N2690" s="58" t="s">
        <v>355</v>
      </c>
      <c r="O2690" s="64" t="s">
        <v>2942</v>
      </c>
      <c r="P2690" s="64" t="s">
        <v>2902</v>
      </c>
      <c r="Q2690" s="45" t="s">
        <v>922</v>
      </c>
      <c r="R2690" s="32" t="s">
        <v>254</v>
      </c>
      <c r="S2690" s="45" t="s">
        <v>94</v>
      </c>
      <c r="T2690" s="42" t="str">
        <f>VLOOKUP(Tabla1[[#This Row],[AREA]],Hoja1!A:B,2,FALSE)</f>
        <v>06. Educación y cultura</v>
      </c>
      <c r="U2690" s="45" t="s">
        <v>170</v>
      </c>
      <c r="V2690" s="42" t="str">
        <f>VLOOKUP(Tabla1[[#This Row],[PROGRAMA]],Hoja1!A:B,2,FALSE)</f>
        <v>3232. Conservación y mantenimiento centros educación infantil y primaria</v>
      </c>
      <c r="W2690" s="45" t="s">
        <v>236</v>
      </c>
      <c r="X2690" s="45" t="s">
        <v>3048</v>
      </c>
    </row>
    <row r="2691" spans="1:24" x14ac:dyDescent="0.25">
      <c r="A2691" s="57">
        <v>220250015384</v>
      </c>
      <c r="B2691" s="58" t="s">
        <v>526</v>
      </c>
      <c r="C2691" s="59">
        <v>45783</v>
      </c>
      <c r="D2691" s="57">
        <v>22025001496</v>
      </c>
      <c r="E2691" s="58" t="s">
        <v>3385</v>
      </c>
      <c r="F2691" s="60">
        <v>16.46</v>
      </c>
      <c r="G2691" s="58" t="s">
        <v>506</v>
      </c>
      <c r="H2691" s="58" t="s">
        <v>4254</v>
      </c>
      <c r="I2691" s="61" t="s">
        <v>2907</v>
      </c>
      <c r="J2691" s="58" t="s">
        <v>356</v>
      </c>
      <c r="K2691" s="58" t="s">
        <v>356</v>
      </c>
      <c r="L2691" s="58" t="s">
        <v>367</v>
      </c>
      <c r="M2691" s="58" t="s">
        <v>354</v>
      </c>
      <c r="N2691" s="58" t="s">
        <v>355</v>
      </c>
      <c r="O2691" s="64" t="s">
        <v>2942</v>
      </c>
      <c r="P2691" s="64" t="s">
        <v>2902</v>
      </c>
      <c r="Q2691" s="45" t="s">
        <v>922</v>
      </c>
      <c r="R2691" s="32" t="s">
        <v>254</v>
      </c>
      <c r="S2691" s="45" t="s">
        <v>290</v>
      </c>
      <c r="T2691" s="42" t="str">
        <f>VLOOKUP(Tabla1[[#This Row],[AREA]],Hoja1!A:B,2,FALSE)</f>
        <v>05. Comercio, mercados y consumo</v>
      </c>
      <c r="U2691" s="45" t="s">
        <v>197</v>
      </c>
      <c r="V2691" s="42" t="str">
        <f>VLOOKUP(Tabla1[[#This Row],[PROGRAMA]],Hoja1!A:B,2,FALSE)</f>
        <v>4312. Mercados</v>
      </c>
      <c r="W2691" s="45" t="s">
        <v>238</v>
      </c>
      <c r="X2691" s="45" t="s">
        <v>3118</v>
      </c>
    </row>
    <row r="2692" spans="1:24" x14ac:dyDescent="0.25">
      <c r="A2692" s="57">
        <v>220250013836</v>
      </c>
      <c r="B2692" s="58" t="s">
        <v>526</v>
      </c>
      <c r="C2692" s="59">
        <v>45772</v>
      </c>
      <c r="D2692" s="57">
        <v>22025001043</v>
      </c>
      <c r="E2692" s="58" t="s">
        <v>1462</v>
      </c>
      <c r="F2692" s="60">
        <v>16.41</v>
      </c>
      <c r="G2692" s="58" t="s">
        <v>74</v>
      </c>
      <c r="H2692" s="58" t="s">
        <v>4255</v>
      </c>
      <c r="I2692" s="61" t="s">
        <v>2907</v>
      </c>
      <c r="J2692" s="58" t="s">
        <v>356</v>
      </c>
      <c r="K2692" s="58" t="s">
        <v>356</v>
      </c>
      <c r="L2692" s="58" t="s">
        <v>367</v>
      </c>
      <c r="M2692" s="58" t="s">
        <v>354</v>
      </c>
      <c r="N2692" s="58" t="s">
        <v>355</v>
      </c>
      <c r="O2692" s="64" t="s">
        <v>2942</v>
      </c>
      <c r="P2692" s="64" t="s">
        <v>2902</v>
      </c>
      <c r="Q2692" s="45" t="s">
        <v>922</v>
      </c>
      <c r="R2692" s="32" t="s">
        <v>254</v>
      </c>
      <c r="S2692" s="45" t="s">
        <v>98</v>
      </c>
      <c r="T2692" s="42" t="str">
        <f>VLOOKUP(Tabla1[[#This Row],[AREA]],Hoja1!A:B,2,FALSE)</f>
        <v>10. Personas mayores, familia y servicios sociales</v>
      </c>
      <c r="U2692" s="45" t="s">
        <v>153</v>
      </c>
      <c r="V2692" s="42" t="str">
        <f>VLOOKUP(Tabla1[[#This Row],[PROGRAMA]],Hoja1!A:B,2,FALSE)</f>
        <v>2311. Intervención social</v>
      </c>
      <c r="W2692" s="45" t="s">
        <v>236</v>
      </c>
      <c r="X2692" s="45" t="s">
        <v>3048</v>
      </c>
    </row>
    <row r="2693" spans="1:24" x14ac:dyDescent="0.25">
      <c r="A2693" s="57">
        <v>220250010262</v>
      </c>
      <c r="B2693" s="58" t="s">
        <v>526</v>
      </c>
      <c r="C2693" s="59">
        <v>45755</v>
      </c>
      <c r="D2693" s="57">
        <v>22025001079</v>
      </c>
      <c r="E2693" s="58" t="s">
        <v>1303</v>
      </c>
      <c r="F2693" s="60">
        <v>16.059999999999999</v>
      </c>
      <c r="G2693" s="58" t="s">
        <v>74</v>
      </c>
      <c r="H2693" s="58" t="s">
        <v>4256</v>
      </c>
      <c r="I2693" s="61" t="s">
        <v>2907</v>
      </c>
      <c r="J2693" s="58" t="s">
        <v>356</v>
      </c>
      <c r="K2693" s="58" t="s">
        <v>356</v>
      </c>
      <c r="L2693" s="58" t="s">
        <v>367</v>
      </c>
      <c r="M2693" s="58" t="s">
        <v>354</v>
      </c>
      <c r="N2693" s="58" t="s">
        <v>355</v>
      </c>
      <c r="O2693" s="64" t="s">
        <v>2942</v>
      </c>
      <c r="P2693" s="64" t="s">
        <v>2902</v>
      </c>
      <c r="Q2693" s="45" t="s">
        <v>922</v>
      </c>
      <c r="R2693" s="32" t="s">
        <v>254</v>
      </c>
      <c r="S2693" s="45" t="s">
        <v>94</v>
      </c>
      <c r="T2693" s="42" t="str">
        <f>VLOOKUP(Tabla1[[#This Row],[AREA]],Hoja1!A:B,2,FALSE)</f>
        <v>06. Educación y cultura</v>
      </c>
      <c r="U2693" s="45" t="s">
        <v>170</v>
      </c>
      <c r="V2693" s="42" t="str">
        <f>VLOOKUP(Tabla1[[#This Row],[PROGRAMA]],Hoja1!A:B,2,FALSE)</f>
        <v>3232. Conservación y mantenimiento centros educación infantil y primaria</v>
      </c>
      <c r="W2693" s="45" t="s">
        <v>236</v>
      </c>
      <c r="X2693" s="45" t="s">
        <v>3048</v>
      </c>
    </row>
    <row r="2694" spans="1:24" x14ac:dyDescent="0.25">
      <c r="A2694" s="57">
        <v>220250013977</v>
      </c>
      <c r="B2694" s="58" t="s">
        <v>526</v>
      </c>
      <c r="C2694" s="59">
        <v>45772</v>
      </c>
      <c r="D2694" s="57">
        <v>22025001043</v>
      </c>
      <c r="E2694" s="58" t="s">
        <v>1462</v>
      </c>
      <c r="F2694" s="60">
        <v>15.67</v>
      </c>
      <c r="G2694" s="58" t="s">
        <v>74</v>
      </c>
      <c r="H2694" s="58" t="s">
        <v>4257</v>
      </c>
      <c r="I2694" s="61" t="s">
        <v>2907</v>
      </c>
      <c r="J2694" s="58" t="s">
        <v>356</v>
      </c>
      <c r="K2694" s="58" t="s">
        <v>356</v>
      </c>
      <c r="L2694" s="58" t="s">
        <v>367</v>
      </c>
      <c r="M2694" s="58" t="s">
        <v>354</v>
      </c>
      <c r="N2694" s="58" t="s">
        <v>355</v>
      </c>
      <c r="O2694" s="64" t="s">
        <v>2942</v>
      </c>
      <c r="P2694" s="64" t="s">
        <v>2902</v>
      </c>
      <c r="Q2694" s="45" t="s">
        <v>922</v>
      </c>
      <c r="R2694" s="32" t="s">
        <v>254</v>
      </c>
      <c r="S2694" s="45" t="s">
        <v>98</v>
      </c>
      <c r="T2694" s="42" t="str">
        <f>VLOOKUP(Tabla1[[#This Row],[AREA]],Hoja1!A:B,2,FALSE)</f>
        <v>10. Personas mayores, familia y servicios sociales</v>
      </c>
      <c r="U2694" s="45" t="s">
        <v>153</v>
      </c>
      <c r="V2694" s="42" t="str">
        <f>VLOOKUP(Tabla1[[#This Row],[PROGRAMA]],Hoja1!A:B,2,FALSE)</f>
        <v>2311. Intervención social</v>
      </c>
      <c r="W2694" s="45" t="s">
        <v>236</v>
      </c>
      <c r="X2694" s="45" t="s">
        <v>3048</v>
      </c>
    </row>
    <row r="2695" spans="1:24" x14ac:dyDescent="0.25">
      <c r="A2695" s="57">
        <v>220250018254</v>
      </c>
      <c r="B2695" s="58" t="s">
        <v>349</v>
      </c>
      <c r="C2695" s="59">
        <v>45798</v>
      </c>
      <c r="D2695" s="57">
        <v>22025004086</v>
      </c>
      <c r="E2695" s="58" t="s">
        <v>1902</v>
      </c>
      <c r="F2695" s="60">
        <v>15.5</v>
      </c>
      <c r="G2695" s="58" t="s">
        <v>313</v>
      </c>
      <c r="H2695" s="58" t="s">
        <v>4235</v>
      </c>
      <c r="I2695" s="61" t="s">
        <v>2901</v>
      </c>
      <c r="J2695" s="58" t="s">
        <v>356</v>
      </c>
      <c r="K2695" s="58" t="s">
        <v>356</v>
      </c>
      <c r="L2695" s="58" t="s">
        <v>367</v>
      </c>
      <c r="M2695" s="58" t="s">
        <v>458</v>
      </c>
      <c r="N2695" s="58" t="s">
        <v>429</v>
      </c>
      <c r="O2695" s="64" t="s">
        <v>2990</v>
      </c>
      <c r="P2695" s="64" t="s">
        <v>2902</v>
      </c>
      <c r="Q2695" s="45" t="s">
        <v>922</v>
      </c>
      <c r="R2695" s="32" t="s">
        <v>254</v>
      </c>
      <c r="S2695" s="45" t="s">
        <v>98</v>
      </c>
      <c r="T2695" s="42" t="str">
        <f>VLOOKUP(Tabla1[[#This Row],[AREA]],Hoja1!A:B,2,FALSE)</f>
        <v>10. Personas mayores, familia y servicios sociales</v>
      </c>
      <c r="U2695" s="45" t="s">
        <v>155</v>
      </c>
      <c r="V2695" s="42" t="str">
        <f>VLOOKUP(Tabla1[[#This Row],[PROGRAMA]],Hoja1!A:B,2,FALSE)</f>
        <v>2312. Iniciativas sociales</v>
      </c>
      <c r="W2695" s="45" t="s">
        <v>238</v>
      </c>
      <c r="X2695" s="45" t="s">
        <v>3161</v>
      </c>
    </row>
    <row r="2696" spans="1:24" x14ac:dyDescent="0.25">
      <c r="A2696" s="57">
        <v>220250020348</v>
      </c>
      <c r="B2696" s="58" t="s">
        <v>526</v>
      </c>
      <c r="C2696" s="59">
        <v>45806</v>
      </c>
      <c r="D2696" s="57">
        <v>22025001276</v>
      </c>
      <c r="E2696" s="58" t="s">
        <v>2347</v>
      </c>
      <c r="F2696" s="60">
        <v>15.21</v>
      </c>
      <c r="G2696" s="58" t="s">
        <v>943</v>
      </c>
      <c r="H2696" s="58" t="s">
        <v>4258</v>
      </c>
      <c r="I2696" s="61" t="s">
        <v>2907</v>
      </c>
      <c r="J2696" s="58" t="s">
        <v>356</v>
      </c>
      <c r="K2696" s="58" t="s">
        <v>356</v>
      </c>
      <c r="L2696" s="58" t="s">
        <v>357</v>
      </c>
      <c r="M2696" s="58" t="s">
        <v>354</v>
      </c>
      <c r="N2696" s="58" t="s">
        <v>355</v>
      </c>
      <c r="O2696" s="64" t="s">
        <v>2942</v>
      </c>
      <c r="P2696" s="64" t="s">
        <v>2902</v>
      </c>
      <c r="Q2696" s="45" t="s">
        <v>922</v>
      </c>
      <c r="R2696" s="32" t="s">
        <v>254</v>
      </c>
      <c r="S2696" s="45" t="s">
        <v>95</v>
      </c>
      <c r="T2696" s="42" t="str">
        <f>VLOOKUP(Tabla1[[#This Row],[AREA]],Hoja1!A:B,2,FALSE)</f>
        <v>07. Medio ambiente</v>
      </c>
      <c r="U2696" s="45" t="s">
        <v>149</v>
      </c>
      <c r="V2696" s="42" t="str">
        <f>VLOOKUP(Tabla1[[#This Row],[PROGRAMA]],Hoja1!A:B,2,FALSE)</f>
        <v>1711. Parques y jardines</v>
      </c>
      <c r="W2696" s="45" t="s">
        <v>236</v>
      </c>
      <c r="X2696" s="45" t="s">
        <v>3180</v>
      </c>
    </row>
    <row r="2697" spans="1:24" x14ac:dyDescent="0.25">
      <c r="A2697" s="57">
        <v>220250016864</v>
      </c>
      <c r="B2697" s="58" t="s">
        <v>349</v>
      </c>
      <c r="C2697" s="59">
        <v>45791</v>
      </c>
      <c r="D2697" s="57">
        <v>22025003343</v>
      </c>
      <c r="E2697" s="58" t="s">
        <v>1623</v>
      </c>
      <c r="F2697" s="60">
        <v>15.13</v>
      </c>
      <c r="G2697" s="58" t="s">
        <v>689</v>
      </c>
      <c r="H2697" s="58" t="s">
        <v>4259</v>
      </c>
      <c r="I2697" s="61" t="s">
        <v>2901</v>
      </c>
      <c r="J2697" s="58" t="s">
        <v>356</v>
      </c>
      <c r="K2697" s="58" t="s">
        <v>356</v>
      </c>
      <c r="L2697" s="58" t="s">
        <v>367</v>
      </c>
      <c r="M2697" s="58" t="s">
        <v>458</v>
      </c>
      <c r="N2697" s="58" t="s">
        <v>429</v>
      </c>
      <c r="O2697" s="64" t="s">
        <v>2990</v>
      </c>
      <c r="P2697" s="64" t="s">
        <v>2902</v>
      </c>
      <c r="Q2697" s="45" t="s">
        <v>922</v>
      </c>
      <c r="R2697" s="32" t="s">
        <v>254</v>
      </c>
      <c r="S2697" s="45" t="s">
        <v>291</v>
      </c>
      <c r="T2697" s="42" t="str">
        <f>VLOOKUP(Tabla1[[#This Row],[AREA]],Hoja1!A:B,2,FALSE)</f>
        <v>11. Salud pública y seguridad ciudadana</v>
      </c>
      <c r="U2697" s="45" t="s">
        <v>135</v>
      </c>
      <c r="V2697" s="42" t="str">
        <f>VLOOKUP(Tabla1[[#This Row],[PROGRAMA]],Hoja1!A:B,2,FALSE)</f>
        <v>1361. Prevención y extinción de incencios</v>
      </c>
      <c r="W2697" s="45" t="s">
        <v>238</v>
      </c>
      <c r="X2697" s="45" t="s">
        <v>3118</v>
      </c>
    </row>
    <row r="2698" spans="1:24" x14ac:dyDescent="0.25">
      <c r="A2698" s="57">
        <v>220250015354</v>
      </c>
      <c r="B2698" s="58" t="s">
        <v>526</v>
      </c>
      <c r="C2698" s="59">
        <v>45783</v>
      </c>
      <c r="D2698" s="57">
        <v>22025001081</v>
      </c>
      <c r="E2698" s="58" t="s">
        <v>1727</v>
      </c>
      <c r="F2698" s="60">
        <v>14.91</v>
      </c>
      <c r="G2698" s="58" t="s">
        <v>74</v>
      </c>
      <c r="H2698" s="58" t="s">
        <v>4260</v>
      </c>
      <c r="I2698" s="61" t="s">
        <v>2907</v>
      </c>
      <c r="J2698" s="58" t="s">
        <v>356</v>
      </c>
      <c r="K2698" s="58" t="s">
        <v>356</v>
      </c>
      <c r="L2698" s="58" t="s">
        <v>367</v>
      </c>
      <c r="M2698" s="58" t="s">
        <v>354</v>
      </c>
      <c r="N2698" s="58" t="s">
        <v>355</v>
      </c>
      <c r="O2698" s="64" t="s">
        <v>2942</v>
      </c>
      <c r="P2698" s="64" t="s">
        <v>2902</v>
      </c>
      <c r="Q2698" s="45" t="s">
        <v>922</v>
      </c>
      <c r="R2698" s="32" t="s">
        <v>254</v>
      </c>
      <c r="S2698" s="45" t="s">
        <v>94</v>
      </c>
      <c r="T2698" s="42" t="str">
        <f>VLOOKUP(Tabla1[[#This Row],[AREA]],Hoja1!A:B,2,FALSE)</f>
        <v>06. Educación y cultura</v>
      </c>
      <c r="U2698" s="45" t="s">
        <v>176</v>
      </c>
      <c r="V2698" s="42" t="str">
        <f>VLOOKUP(Tabla1[[#This Row],[PROGRAMA]],Hoja1!A:B,2,FALSE)</f>
        <v>3321. Bibliotecas públicas</v>
      </c>
      <c r="W2698" s="45" t="s">
        <v>236</v>
      </c>
      <c r="X2698" s="45" t="s">
        <v>3048</v>
      </c>
    </row>
    <row r="2699" spans="1:24" x14ac:dyDescent="0.25">
      <c r="A2699" s="57">
        <v>220250011173</v>
      </c>
      <c r="B2699" s="58" t="s">
        <v>526</v>
      </c>
      <c r="C2699" s="59">
        <v>45758</v>
      </c>
      <c r="D2699" s="57">
        <v>22025001082</v>
      </c>
      <c r="E2699" s="58" t="s">
        <v>1878</v>
      </c>
      <c r="F2699" s="60">
        <v>14.8</v>
      </c>
      <c r="G2699" s="58" t="s">
        <v>38</v>
      </c>
      <c r="H2699" s="58" t="s">
        <v>4261</v>
      </c>
      <c r="I2699" s="61" t="s">
        <v>2907</v>
      </c>
      <c r="J2699" s="58" t="s">
        <v>356</v>
      </c>
      <c r="K2699" s="58" t="s">
        <v>356</v>
      </c>
      <c r="L2699" s="58" t="s">
        <v>367</v>
      </c>
      <c r="M2699" s="58" t="s">
        <v>354</v>
      </c>
      <c r="N2699" s="58" t="s">
        <v>355</v>
      </c>
      <c r="O2699" s="64" t="s">
        <v>2942</v>
      </c>
      <c r="P2699" s="64" t="s">
        <v>2902</v>
      </c>
      <c r="Q2699" s="45" t="s">
        <v>922</v>
      </c>
      <c r="R2699" s="32" t="s">
        <v>254</v>
      </c>
      <c r="S2699" s="45" t="s">
        <v>94</v>
      </c>
      <c r="T2699" s="42" t="str">
        <f>VLOOKUP(Tabla1[[#This Row],[AREA]],Hoja1!A:B,2,FALSE)</f>
        <v>06. Educación y cultura</v>
      </c>
      <c r="U2699" s="45" t="s">
        <v>168</v>
      </c>
      <c r="V2699" s="42" t="str">
        <f>VLOOKUP(Tabla1[[#This Row],[PROGRAMA]],Hoja1!A:B,2,FALSE)</f>
        <v>3231. Escuelas infantiles</v>
      </c>
      <c r="W2699" s="45" t="s">
        <v>236</v>
      </c>
      <c r="X2699" s="45" t="s">
        <v>3048</v>
      </c>
    </row>
    <row r="2700" spans="1:24" x14ac:dyDescent="0.25">
      <c r="A2700" s="57">
        <v>220250011270</v>
      </c>
      <c r="B2700" s="58" t="s">
        <v>526</v>
      </c>
      <c r="C2700" s="59">
        <v>45758</v>
      </c>
      <c r="D2700" s="57">
        <v>22025001127</v>
      </c>
      <c r="E2700" s="58" t="s">
        <v>4238</v>
      </c>
      <c r="F2700" s="60">
        <v>14.41</v>
      </c>
      <c r="G2700" s="58" t="s">
        <v>38</v>
      </c>
      <c r="H2700" s="58" t="s">
        <v>4262</v>
      </c>
      <c r="I2700" s="61" t="s">
        <v>2907</v>
      </c>
      <c r="J2700" s="58" t="s">
        <v>356</v>
      </c>
      <c r="K2700" s="58" t="s">
        <v>356</v>
      </c>
      <c r="L2700" s="58" t="s">
        <v>367</v>
      </c>
      <c r="M2700" s="58" t="s">
        <v>354</v>
      </c>
      <c r="N2700" s="58" t="s">
        <v>355</v>
      </c>
      <c r="O2700" s="64" t="s">
        <v>2942</v>
      </c>
      <c r="P2700" s="64" t="s">
        <v>2902</v>
      </c>
      <c r="Q2700" s="45" t="s">
        <v>922</v>
      </c>
      <c r="R2700" s="32" t="s">
        <v>254</v>
      </c>
      <c r="S2700" s="45" t="s">
        <v>291</v>
      </c>
      <c r="T2700" s="42" t="str">
        <f>VLOOKUP(Tabla1[[#This Row],[AREA]],Hoja1!A:B,2,FALSE)</f>
        <v>11. Salud pública y seguridad ciudadana</v>
      </c>
      <c r="U2700" s="45" t="s">
        <v>141</v>
      </c>
      <c r="V2700" s="42" t="str">
        <f>VLOOKUP(Tabla1[[#This Row],[PROGRAMA]],Hoja1!A:B,2,FALSE)</f>
        <v>1621. Recogida de residuos</v>
      </c>
      <c r="W2700" s="45" t="s">
        <v>238</v>
      </c>
      <c r="X2700" s="45" t="s">
        <v>3381</v>
      </c>
    </row>
    <row r="2701" spans="1:24" x14ac:dyDescent="0.25">
      <c r="A2701" s="57">
        <v>220250011266</v>
      </c>
      <c r="B2701" s="58" t="s">
        <v>526</v>
      </c>
      <c r="C2701" s="59">
        <v>45758</v>
      </c>
      <c r="D2701" s="57">
        <v>22025001128</v>
      </c>
      <c r="E2701" s="58" t="s">
        <v>1498</v>
      </c>
      <c r="F2701" s="60">
        <v>14.41</v>
      </c>
      <c r="G2701" s="58" t="s">
        <v>38</v>
      </c>
      <c r="H2701" s="58" t="s">
        <v>4263</v>
      </c>
      <c r="I2701" s="61" t="s">
        <v>2907</v>
      </c>
      <c r="J2701" s="58" t="s">
        <v>356</v>
      </c>
      <c r="K2701" s="58" t="s">
        <v>356</v>
      </c>
      <c r="L2701" s="58" t="s">
        <v>367</v>
      </c>
      <c r="M2701" s="58" t="s">
        <v>354</v>
      </c>
      <c r="N2701" s="58" t="s">
        <v>355</v>
      </c>
      <c r="O2701" s="64" t="s">
        <v>2942</v>
      </c>
      <c r="P2701" s="64" t="s">
        <v>2902</v>
      </c>
      <c r="Q2701" s="45" t="s">
        <v>922</v>
      </c>
      <c r="R2701" s="32" t="s">
        <v>254</v>
      </c>
      <c r="S2701" s="45" t="s">
        <v>291</v>
      </c>
      <c r="T2701" s="42" t="str">
        <f>VLOOKUP(Tabla1[[#This Row],[AREA]],Hoja1!A:B,2,FALSE)</f>
        <v>11. Salud pública y seguridad ciudadana</v>
      </c>
      <c r="U2701" s="45" t="s">
        <v>141</v>
      </c>
      <c r="V2701" s="42" t="str">
        <f>VLOOKUP(Tabla1[[#This Row],[PROGRAMA]],Hoja1!A:B,2,FALSE)</f>
        <v>1621. Recogida de residuos</v>
      </c>
      <c r="W2701" s="45" t="s">
        <v>238</v>
      </c>
      <c r="X2701" s="45" t="s">
        <v>3118</v>
      </c>
    </row>
    <row r="2702" spans="1:24" x14ac:dyDescent="0.25">
      <c r="A2702" s="57">
        <v>220250010231</v>
      </c>
      <c r="B2702" s="58" t="s">
        <v>526</v>
      </c>
      <c r="C2702" s="59">
        <v>45755</v>
      </c>
      <c r="D2702" s="57">
        <v>22025001213</v>
      </c>
      <c r="E2702" s="58" t="s">
        <v>1495</v>
      </c>
      <c r="F2702" s="60">
        <v>14.34</v>
      </c>
      <c r="G2702" s="58" t="s">
        <v>74</v>
      </c>
      <c r="H2702" s="58" t="s">
        <v>4264</v>
      </c>
      <c r="I2702" s="61" t="s">
        <v>2907</v>
      </c>
      <c r="J2702" s="58" t="s">
        <v>356</v>
      </c>
      <c r="K2702" s="58" t="s">
        <v>356</v>
      </c>
      <c r="L2702" s="58" t="s">
        <v>367</v>
      </c>
      <c r="M2702" s="58" t="s">
        <v>354</v>
      </c>
      <c r="N2702" s="58" t="s">
        <v>355</v>
      </c>
      <c r="O2702" s="64" t="s">
        <v>2942</v>
      </c>
      <c r="P2702" s="64" t="s">
        <v>2902</v>
      </c>
      <c r="Q2702" s="45" t="s">
        <v>922</v>
      </c>
      <c r="R2702" s="32" t="s">
        <v>254</v>
      </c>
      <c r="S2702" s="45" t="s">
        <v>92</v>
      </c>
      <c r="T2702" s="42" t="str">
        <f>VLOOKUP(Tabla1[[#This Row],[AREA]],Hoja1!A:B,2,FALSE)</f>
        <v>03. Participación ciudadana y deportes</v>
      </c>
      <c r="U2702" s="45" t="s">
        <v>215</v>
      </c>
      <c r="V2702" s="42" t="str">
        <f>VLOOKUP(Tabla1[[#This Row],[PROGRAMA]],Hoja1!A:B,2,FALSE)</f>
        <v>9241. Participación ciudadana</v>
      </c>
      <c r="W2702" s="45" t="s">
        <v>236</v>
      </c>
      <c r="X2702" s="45" t="s">
        <v>2945</v>
      </c>
    </row>
    <row r="2703" spans="1:24" x14ac:dyDescent="0.25">
      <c r="A2703" s="57">
        <v>220250011220</v>
      </c>
      <c r="B2703" s="58" t="s">
        <v>526</v>
      </c>
      <c r="C2703" s="59">
        <v>45758</v>
      </c>
      <c r="D2703" s="57">
        <v>22025000730</v>
      </c>
      <c r="E2703" s="58" t="s">
        <v>1838</v>
      </c>
      <c r="F2703" s="60">
        <v>14.28</v>
      </c>
      <c r="G2703" s="58" t="s">
        <v>573</v>
      </c>
      <c r="H2703" s="58" t="s">
        <v>4265</v>
      </c>
      <c r="I2703" s="61" t="s">
        <v>2907</v>
      </c>
      <c r="J2703" s="58" t="s">
        <v>356</v>
      </c>
      <c r="K2703" s="58" t="s">
        <v>356</v>
      </c>
      <c r="L2703" s="58" t="s">
        <v>367</v>
      </c>
      <c r="M2703" s="58" t="s">
        <v>354</v>
      </c>
      <c r="N2703" s="58" t="s">
        <v>355</v>
      </c>
      <c r="O2703" s="64" t="s">
        <v>2942</v>
      </c>
      <c r="P2703" s="64" t="s">
        <v>2902</v>
      </c>
      <c r="Q2703" s="45" t="s">
        <v>922</v>
      </c>
      <c r="R2703" s="32" t="s">
        <v>254</v>
      </c>
      <c r="S2703" s="45" t="s">
        <v>98</v>
      </c>
      <c r="T2703" s="42" t="str">
        <f>VLOOKUP(Tabla1[[#This Row],[AREA]],Hoja1!A:B,2,FALSE)</f>
        <v>10. Personas mayores, familia y servicios sociales</v>
      </c>
      <c r="U2703" s="45" t="s">
        <v>155</v>
      </c>
      <c r="V2703" s="42" t="str">
        <f>VLOOKUP(Tabla1[[#This Row],[PROGRAMA]],Hoja1!A:B,2,FALSE)</f>
        <v>2312. Iniciativas sociales</v>
      </c>
      <c r="W2703" s="45" t="s">
        <v>236</v>
      </c>
      <c r="X2703" s="45" t="s">
        <v>3048</v>
      </c>
    </row>
    <row r="2704" spans="1:24" x14ac:dyDescent="0.25">
      <c r="A2704" s="57">
        <v>220250014165</v>
      </c>
      <c r="B2704" s="58" t="s">
        <v>526</v>
      </c>
      <c r="C2704" s="59">
        <v>45772</v>
      </c>
      <c r="D2704" s="57">
        <v>22025001135</v>
      </c>
      <c r="E2704" s="58" t="s">
        <v>2608</v>
      </c>
      <c r="F2704" s="60">
        <v>13.65</v>
      </c>
      <c r="G2704" s="58" t="s">
        <v>564</v>
      </c>
      <c r="H2704" s="58" t="s">
        <v>4266</v>
      </c>
      <c r="I2704" s="61" t="s">
        <v>2907</v>
      </c>
      <c r="J2704" s="58" t="s">
        <v>356</v>
      </c>
      <c r="K2704" s="58" t="s">
        <v>356</v>
      </c>
      <c r="L2704" s="58" t="s">
        <v>367</v>
      </c>
      <c r="M2704" s="58" t="s">
        <v>354</v>
      </c>
      <c r="N2704" s="58" t="s">
        <v>355</v>
      </c>
      <c r="O2704" s="64" t="s">
        <v>2942</v>
      </c>
      <c r="P2704" s="64" t="s">
        <v>2902</v>
      </c>
      <c r="Q2704" s="45" t="s">
        <v>922</v>
      </c>
      <c r="R2704" s="32" t="s">
        <v>254</v>
      </c>
      <c r="S2704" s="45" t="s">
        <v>89</v>
      </c>
      <c r="T2704" s="42" t="str">
        <f>VLOOKUP(Tabla1[[#This Row],[AREA]],Hoja1!A:B,2,FALSE)</f>
        <v>01. Alcaldía</v>
      </c>
      <c r="U2704" s="45" t="s">
        <v>294</v>
      </c>
      <c r="V2704" s="42" t="str">
        <f>VLOOKUP(Tabla1[[#This Row],[PROGRAMA]],Hoja1!A:B,2,FALSE)</f>
        <v>4331. Desarrollo empresarial</v>
      </c>
      <c r="W2704" s="45" t="s">
        <v>236</v>
      </c>
      <c r="X2704" s="45" t="s">
        <v>3048</v>
      </c>
    </row>
    <row r="2705" spans="1:24" x14ac:dyDescent="0.25">
      <c r="A2705" s="57">
        <v>220250010153</v>
      </c>
      <c r="B2705" s="58" t="s">
        <v>526</v>
      </c>
      <c r="C2705" s="59">
        <v>45755</v>
      </c>
      <c r="D2705" s="57">
        <v>22025000769</v>
      </c>
      <c r="E2705" s="58" t="s">
        <v>1623</v>
      </c>
      <c r="F2705" s="60">
        <v>12.74</v>
      </c>
      <c r="G2705" s="58" t="s">
        <v>573</v>
      </c>
      <c r="H2705" s="58" t="s">
        <v>4267</v>
      </c>
      <c r="I2705" s="61" t="s">
        <v>2907</v>
      </c>
      <c r="J2705" s="58" t="s">
        <v>356</v>
      </c>
      <c r="K2705" s="58" t="s">
        <v>356</v>
      </c>
      <c r="L2705" s="58" t="s">
        <v>367</v>
      </c>
      <c r="M2705" s="58" t="s">
        <v>354</v>
      </c>
      <c r="N2705" s="58" t="s">
        <v>355</v>
      </c>
      <c r="O2705" s="64" t="s">
        <v>2942</v>
      </c>
      <c r="P2705" s="64" t="s">
        <v>2902</v>
      </c>
      <c r="Q2705" s="45" t="s">
        <v>922</v>
      </c>
      <c r="R2705" s="32" t="s">
        <v>254</v>
      </c>
      <c r="S2705" s="45" t="s">
        <v>291</v>
      </c>
      <c r="T2705" s="42" t="str">
        <f>VLOOKUP(Tabla1[[#This Row],[AREA]],Hoja1!A:B,2,FALSE)</f>
        <v>11. Salud pública y seguridad ciudadana</v>
      </c>
      <c r="U2705" s="45" t="s">
        <v>135</v>
      </c>
      <c r="V2705" s="42" t="str">
        <f>VLOOKUP(Tabla1[[#This Row],[PROGRAMA]],Hoja1!A:B,2,FALSE)</f>
        <v>1361. Prevención y extinción de incencios</v>
      </c>
      <c r="W2705" s="45" t="s">
        <v>238</v>
      </c>
      <c r="X2705" s="45" t="s">
        <v>3118</v>
      </c>
    </row>
    <row r="2706" spans="1:24" x14ac:dyDescent="0.25">
      <c r="A2706" s="57">
        <v>220250013926</v>
      </c>
      <c r="B2706" s="58" t="s">
        <v>526</v>
      </c>
      <c r="C2706" s="59">
        <v>45772</v>
      </c>
      <c r="D2706" s="57">
        <v>22025001079</v>
      </c>
      <c r="E2706" s="58" t="s">
        <v>1303</v>
      </c>
      <c r="F2706" s="60">
        <v>12.27</v>
      </c>
      <c r="G2706" s="58" t="s">
        <v>74</v>
      </c>
      <c r="H2706" s="58" t="s">
        <v>4268</v>
      </c>
      <c r="I2706" s="61" t="s">
        <v>2907</v>
      </c>
      <c r="J2706" s="58" t="s">
        <v>356</v>
      </c>
      <c r="K2706" s="58" t="s">
        <v>356</v>
      </c>
      <c r="L2706" s="58" t="s">
        <v>367</v>
      </c>
      <c r="M2706" s="58" t="s">
        <v>354</v>
      </c>
      <c r="N2706" s="58" t="s">
        <v>355</v>
      </c>
      <c r="O2706" s="64" t="s">
        <v>2942</v>
      </c>
      <c r="P2706" s="64" t="s">
        <v>2902</v>
      </c>
      <c r="Q2706" s="45" t="s">
        <v>922</v>
      </c>
      <c r="R2706" s="32" t="s">
        <v>254</v>
      </c>
      <c r="S2706" s="45" t="s">
        <v>94</v>
      </c>
      <c r="T2706" s="42" t="str">
        <f>VLOOKUP(Tabla1[[#This Row],[AREA]],Hoja1!A:B,2,FALSE)</f>
        <v>06. Educación y cultura</v>
      </c>
      <c r="U2706" s="45" t="s">
        <v>170</v>
      </c>
      <c r="V2706" s="42" t="str">
        <f>VLOOKUP(Tabla1[[#This Row],[PROGRAMA]],Hoja1!A:B,2,FALSE)</f>
        <v>3232. Conservación y mantenimiento centros educación infantil y primaria</v>
      </c>
      <c r="W2706" s="45" t="s">
        <v>236</v>
      </c>
      <c r="X2706" s="45" t="s">
        <v>3048</v>
      </c>
    </row>
    <row r="2707" spans="1:24" x14ac:dyDescent="0.25">
      <c r="A2707" s="57">
        <v>220250011356</v>
      </c>
      <c r="B2707" s="58" t="s">
        <v>526</v>
      </c>
      <c r="C2707" s="59">
        <v>45758</v>
      </c>
      <c r="D2707" s="57">
        <v>22025001132</v>
      </c>
      <c r="E2707" s="58" t="s">
        <v>1599</v>
      </c>
      <c r="F2707" s="60">
        <v>11.06</v>
      </c>
      <c r="G2707" s="58" t="s">
        <v>74</v>
      </c>
      <c r="H2707" s="58" t="s">
        <v>4269</v>
      </c>
      <c r="I2707" s="61" t="s">
        <v>2907</v>
      </c>
      <c r="J2707" s="58" t="s">
        <v>356</v>
      </c>
      <c r="K2707" s="58" t="s">
        <v>356</v>
      </c>
      <c r="L2707" s="58" t="s">
        <v>367</v>
      </c>
      <c r="M2707" s="58" t="s">
        <v>354</v>
      </c>
      <c r="N2707" s="58" t="s">
        <v>355</v>
      </c>
      <c r="O2707" s="64" t="s">
        <v>2942</v>
      </c>
      <c r="P2707" s="64" t="s">
        <v>2902</v>
      </c>
      <c r="Q2707" s="45" t="s">
        <v>922</v>
      </c>
      <c r="R2707" s="32" t="s">
        <v>254</v>
      </c>
      <c r="S2707" s="45" t="s">
        <v>291</v>
      </c>
      <c r="T2707" s="42" t="str">
        <f>VLOOKUP(Tabla1[[#This Row],[AREA]],Hoja1!A:B,2,FALSE)</f>
        <v>11. Salud pública y seguridad ciudadana</v>
      </c>
      <c r="U2707" s="45" t="s">
        <v>144</v>
      </c>
      <c r="V2707" s="42" t="str">
        <f>VLOOKUP(Tabla1[[#This Row],[PROGRAMA]],Hoja1!A:B,2,FALSE)</f>
        <v>1631. Limpieza viaria</v>
      </c>
      <c r="W2707" s="45" t="s">
        <v>238</v>
      </c>
      <c r="X2707" s="45" t="s">
        <v>3118</v>
      </c>
    </row>
    <row r="2708" spans="1:24" x14ac:dyDescent="0.25">
      <c r="A2708" s="57">
        <v>220250011410</v>
      </c>
      <c r="B2708" s="58" t="s">
        <v>526</v>
      </c>
      <c r="C2708" s="59">
        <v>45758</v>
      </c>
      <c r="D2708" s="57">
        <v>22025001347</v>
      </c>
      <c r="E2708" s="58" t="s">
        <v>1493</v>
      </c>
      <c r="F2708" s="60">
        <v>10.7</v>
      </c>
      <c r="G2708" s="58" t="s">
        <v>74</v>
      </c>
      <c r="H2708" s="58" t="s">
        <v>4247</v>
      </c>
      <c r="I2708" s="61" t="s">
        <v>2907</v>
      </c>
      <c r="J2708" s="58" t="s">
        <v>356</v>
      </c>
      <c r="K2708" s="58" t="s">
        <v>356</v>
      </c>
      <c r="L2708" s="58" t="s">
        <v>367</v>
      </c>
      <c r="M2708" s="58" t="s">
        <v>354</v>
      </c>
      <c r="N2708" s="58" t="s">
        <v>355</v>
      </c>
      <c r="O2708" s="64" t="s">
        <v>2942</v>
      </c>
      <c r="P2708" s="64" t="s">
        <v>2902</v>
      </c>
      <c r="Q2708" s="45" t="s">
        <v>922</v>
      </c>
      <c r="R2708" s="32" t="s">
        <v>254</v>
      </c>
      <c r="S2708" s="45" t="s">
        <v>91</v>
      </c>
      <c r="T2708" s="42" t="str">
        <f>VLOOKUP(Tabla1[[#This Row],[AREA]],Hoja1!A:B,2,FALSE)</f>
        <v>02. Urbanismo y vivienda</v>
      </c>
      <c r="U2708" s="45" t="s">
        <v>220</v>
      </c>
      <c r="V2708" s="42" t="str">
        <f>VLOOKUP(Tabla1[[#This Row],[PROGRAMA]],Hoja1!A:B,2,FALSE)</f>
        <v>9332. Mantenimiento de edificios e instalaciones municipales</v>
      </c>
      <c r="W2708" s="45" t="s">
        <v>236</v>
      </c>
      <c r="X2708" s="45" t="s">
        <v>3048</v>
      </c>
    </row>
    <row r="2709" spans="1:24" x14ac:dyDescent="0.25">
      <c r="A2709" s="57">
        <v>220250020410</v>
      </c>
      <c r="B2709" s="58" t="s">
        <v>526</v>
      </c>
      <c r="C2709" s="59">
        <v>45806</v>
      </c>
      <c r="D2709" s="57">
        <v>22025001213</v>
      </c>
      <c r="E2709" s="58" t="s">
        <v>1495</v>
      </c>
      <c r="F2709" s="60">
        <v>9.92</v>
      </c>
      <c r="G2709" s="58" t="s">
        <v>524</v>
      </c>
      <c r="H2709" s="58" t="s">
        <v>4270</v>
      </c>
      <c r="I2709" s="61" t="s">
        <v>2907</v>
      </c>
      <c r="J2709" s="58" t="s">
        <v>427</v>
      </c>
      <c r="K2709" s="58" t="s">
        <v>427</v>
      </c>
      <c r="L2709" s="58" t="s">
        <v>367</v>
      </c>
      <c r="M2709" s="58" t="s">
        <v>354</v>
      </c>
      <c r="N2709" s="58" t="s">
        <v>355</v>
      </c>
      <c r="O2709" s="64" t="s">
        <v>2942</v>
      </c>
      <c r="P2709" s="64" t="s">
        <v>2902</v>
      </c>
      <c r="Q2709" s="45" t="s">
        <v>922</v>
      </c>
      <c r="R2709" s="32" t="s">
        <v>254</v>
      </c>
      <c r="S2709" s="45" t="s">
        <v>92</v>
      </c>
      <c r="T2709" s="42" t="str">
        <f>VLOOKUP(Tabla1[[#This Row],[AREA]],Hoja1!A:B,2,FALSE)</f>
        <v>03. Participación ciudadana y deportes</v>
      </c>
      <c r="U2709" s="45" t="s">
        <v>215</v>
      </c>
      <c r="V2709" s="42" t="str">
        <f>VLOOKUP(Tabla1[[#This Row],[PROGRAMA]],Hoja1!A:B,2,FALSE)</f>
        <v>9241. Participación ciudadana</v>
      </c>
      <c r="W2709" s="45" t="s">
        <v>236</v>
      </c>
      <c r="X2709" s="45" t="s">
        <v>2945</v>
      </c>
    </row>
    <row r="2710" spans="1:24" x14ac:dyDescent="0.25">
      <c r="A2710" s="57">
        <v>220250020472</v>
      </c>
      <c r="B2710" s="58" t="s">
        <v>526</v>
      </c>
      <c r="C2710" s="59">
        <v>45806</v>
      </c>
      <c r="D2710" s="57">
        <v>22025001496</v>
      </c>
      <c r="E2710" s="58" t="s">
        <v>3385</v>
      </c>
      <c r="F2710" s="60">
        <v>9.92</v>
      </c>
      <c r="G2710" s="58" t="s">
        <v>524</v>
      </c>
      <c r="H2710" s="58" t="s">
        <v>4271</v>
      </c>
      <c r="I2710" s="61" t="s">
        <v>2907</v>
      </c>
      <c r="J2710" s="58" t="s">
        <v>427</v>
      </c>
      <c r="K2710" s="58" t="s">
        <v>427</v>
      </c>
      <c r="L2710" s="58" t="s">
        <v>367</v>
      </c>
      <c r="M2710" s="58" t="s">
        <v>354</v>
      </c>
      <c r="N2710" s="58" t="s">
        <v>355</v>
      </c>
      <c r="O2710" s="64" t="s">
        <v>2942</v>
      </c>
      <c r="P2710" s="64" t="s">
        <v>2902</v>
      </c>
      <c r="Q2710" s="45" t="s">
        <v>922</v>
      </c>
      <c r="R2710" s="32" t="s">
        <v>254</v>
      </c>
      <c r="S2710" s="45" t="s">
        <v>290</v>
      </c>
      <c r="T2710" s="42" t="str">
        <f>VLOOKUP(Tabla1[[#This Row],[AREA]],Hoja1!A:B,2,FALSE)</f>
        <v>05. Comercio, mercados y consumo</v>
      </c>
      <c r="U2710" s="45" t="s">
        <v>197</v>
      </c>
      <c r="V2710" s="42" t="str">
        <f>VLOOKUP(Tabla1[[#This Row],[PROGRAMA]],Hoja1!A:B,2,FALSE)</f>
        <v>4312. Mercados</v>
      </c>
      <c r="W2710" s="45" t="s">
        <v>238</v>
      </c>
      <c r="X2710" s="45" t="s">
        <v>3118</v>
      </c>
    </row>
    <row r="2711" spans="1:24" x14ac:dyDescent="0.25">
      <c r="A2711" s="57">
        <v>220250020563</v>
      </c>
      <c r="B2711" s="58" t="s">
        <v>526</v>
      </c>
      <c r="C2711" s="59">
        <v>45806</v>
      </c>
      <c r="D2711" s="57">
        <v>22025001043</v>
      </c>
      <c r="E2711" s="58" t="s">
        <v>1462</v>
      </c>
      <c r="F2711" s="60">
        <v>9.92</v>
      </c>
      <c r="G2711" s="58" t="s">
        <v>524</v>
      </c>
      <c r="H2711" s="58" t="s">
        <v>4272</v>
      </c>
      <c r="I2711" s="61" t="s">
        <v>2907</v>
      </c>
      <c r="J2711" s="58" t="s">
        <v>427</v>
      </c>
      <c r="K2711" s="58" t="s">
        <v>427</v>
      </c>
      <c r="L2711" s="58" t="s">
        <v>367</v>
      </c>
      <c r="M2711" s="58" t="s">
        <v>354</v>
      </c>
      <c r="N2711" s="58" t="s">
        <v>355</v>
      </c>
      <c r="O2711" s="64" t="s">
        <v>2942</v>
      </c>
      <c r="P2711" s="64" t="s">
        <v>2902</v>
      </c>
      <c r="Q2711" s="45" t="s">
        <v>922</v>
      </c>
      <c r="R2711" s="32" t="s">
        <v>254</v>
      </c>
      <c r="S2711" s="45" t="s">
        <v>98</v>
      </c>
      <c r="T2711" s="42" t="str">
        <f>VLOOKUP(Tabla1[[#This Row],[AREA]],Hoja1!A:B,2,FALSE)</f>
        <v>10. Personas mayores, familia y servicios sociales</v>
      </c>
      <c r="U2711" s="45" t="s">
        <v>153</v>
      </c>
      <c r="V2711" s="42" t="str">
        <f>VLOOKUP(Tabla1[[#This Row],[PROGRAMA]],Hoja1!A:B,2,FALSE)</f>
        <v>2311. Intervención social</v>
      </c>
      <c r="W2711" s="45" t="s">
        <v>236</v>
      </c>
      <c r="X2711" s="45" t="s">
        <v>3048</v>
      </c>
    </row>
    <row r="2712" spans="1:24" x14ac:dyDescent="0.25">
      <c r="A2712" s="57">
        <v>220250011370</v>
      </c>
      <c r="B2712" s="58" t="s">
        <v>526</v>
      </c>
      <c r="C2712" s="59">
        <v>45758</v>
      </c>
      <c r="D2712" s="57">
        <v>22025001129</v>
      </c>
      <c r="E2712" s="58" t="s">
        <v>1973</v>
      </c>
      <c r="F2712" s="60">
        <v>9.83</v>
      </c>
      <c r="G2712" s="58" t="s">
        <v>46</v>
      </c>
      <c r="H2712" s="58" t="s">
        <v>4273</v>
      </c>
      <c r="I2712" s="61" t="s">
        <v>2907</v>
      </c>
      <c r="J2712" s="58" t="s">
        <v>356</v>
      </c>
      <c r="K2712" s="58" t="s">
        <v>356</v>
      </c>
      <c r="L2712" s="58" t="s">
        <v>367</v>
      </c>
      <c r="M2712" s="58" t="s">
        <v>354</v>
      </c>
      <c r="N2712" s="58" t="s">
        <v>355</v>
      </c>
      <c r="O2712" s="64" t="s">
        <v>2942</v>
      </c>
      <c r="P2712" s="64" t="s">
        <v>2902</v>
      </c>
      <c r="Q2712" s="45" t="s">
        <v>922</v>
      </c>
      <c r="R2712" s="32" t="s">
        <v>254</v>
      </c>
      <c r="S2712" s="45" t="s">
        <v>291</v>
      </c>
      <c r="T2712" s="42" t="str">
        <f>VLOOKUP(Tabla1[[#This Row],[AREA]],Hoja1!A:B,2,FALSE)</f>
        <v>11. Salud pública y seguridad ciudadana</v>
      </c>
      <c r="U2712" s="45" t="s">
        <v>144</v>
      </c>
      <c r="V2712" s="42" t="str">
        <f>VLOOKUP(Tabla1[[#This Row],[PROGRAMA]],Hoja1!A:B,2,FALSE)</f>
        <v>1631. Limpieza viaria</v>
      </c>
      <c r="W2712" s="45" t="s">
        <v>236</v>
      </c>
      <c r="X2712" s="45" t="s">
        <v>3180</v>
      </c>
    </row>
    <row r="2713" spans="1:24" x14ac:dyDescent="0.25">
      <c r="A2713" s="57">
        <v>220250011354</v>
      </c>
      <c r="B2713" s="58" t="s">
        <v>526</v>
      </c>
      <c r="C2713" s="59">
        <v>45758</v>
      </c>
      <c r="D2713" s="57">
        <v>22025001124</v>
      </c>
      <c r="E2713" s="58" t="s">
        <v>1237</v>
      </c>
      <c r="F2713" s="60">
        <v>8.85</v>
      </c>
      <c r="G2713" s="58" t="s">
        <v>586</v>
      </c>
      <c r="H2713" s="58" t="s">
        <v>4274</v>
      </c>
      <c r="I2713" s="61" t="s">
        <v>2907</v>
      </c>
      <c r="J2713" s="58" t="s">
        <v>587</v>
      </c>
      <c r="K2713" s="58" t="s">
        <v>356</v>
      </c>
      <c r="L2713" s="58" t="s">
        <v>367</v>
      </c>
      <c r="M2713" s="58" t="s">
        <v>354</v>
      </c>
      <c r="N2713" s="58" t="s">
        <v>355</v>
      </c>
      <c r="O2713" s="64" t="s">
        <v>2942</v>
      </c>
      <c r="P2713" s="64" t="s">
        <v>2902</v>
      </c>
      <c r="Q2713" s="45" t="s">
        <v>922</v>
      </c>
      <c r="R2713" s="32" t="s">
        <v>254</v>
      </c>
      <c r="S2713" s="45" t="s">
        <v>291</v>
      </c>
      <c r="T2713" s="42" t="str">
        <f>VLOOKUP(Tabla1[[#This Row],[AREA]],Hoja1!A:B,2,FALSE)</f>
        <v>11. Salud pública y seguridad ciudadana</v>
      </c>
      <c r="U2713" s="45" t="s">
        <v>141</v>
      </c>
      <c r="V2713" s="42" t="str">
        <f>VLOOKUP(Tabla1[[#This Row],[PROGRAMA]],Hoja1!A:B,2,FALSE)</f>
        <v>1621. Recogida de residuos</v>
      </c>
      <c r="W2713" s="45" t="s">
        <v>236</v>
      </c>
      <c r="X2713" s="45" t="s">
        <v>3180</v>
      </c>
    </row>
    <row r="2714" spans="1:24" x14ac:dyDescent="0.25">
      <c r="A2714" s="57">
        <v>220250017281</v>
      </c>
      <c r="B2714" s="58" t="s">
        <v>526</v>
      </c>
      <c r="C2714" s="59">
        <v>45793</v>
      </c>
      <c r="D2714" s="57">
        <v>22025001043</v>
      </c>
      <c r="E2714" s="58" t="s">
        <v>1462</v>
      </c>
      <c r="F2714" s="60">
        <v>8.7799999999999994</v>
      </c>
      <c r="G2714" s="58" t="s">
        <v>573</v>
      </c>
      <c r="H2714" s="58" t="s">
        <v>4275</v>
      </c>
      <c r="I2714" s="61" t="s">
        <v>2907</v>
      </c>
      <c r="J2714" s="58" t="s">
        <v>356</v>
      </c>
      <c r="K2714" s="58" t="s">
        <v>356</v>
      </c>
      <c r="L2714" s="58" t="s">
        <v>367</v>
      </c>
      <c r="M2714" s="58" t="s">
        <v>354</v>
      </c>
      <c r="N2714" s="58" t="s">
        <v>355</v>
      </c>
      <c r="O2714" s="64" t="s">
        <v>2942</v>
      </c>
      <c r="P2714" s="64" t="s">
        <v>2902</v>
      </c>
      <c r="Q2714" s="45" t="s">
        <v>922</v>
      </c>
      <c r="R2714" s="32" t="s">
        <v>254</v>
      </c>
      <c r="S2714" s="45" t="s">
        <v>98</v>
      </c>
      <c r="T2714" s="42" t="str">
        <f>VLOOKUP(Tabla1[[#This Row],[AREA]],Hoja1!A:B,2,FALSE)</f>
        <v>10. Personas mayores, familia y servicios sociales</v>
      </c>
      <c r="U2714" s="45" t="s">
        <v>153</v>
      </c>
      <c r="V2714" s="42" t="str">
        <f>VLOOKUP(Tabla1[[#This Row],[PROGRAMA]],Hoja1!A:B,2,FALSE)</f>
        <v>2311. Intervención social</v>
      </c>
      <c r="W2714" s="45" t="s">
        <v>236</v>
      </c>
      <c r="X2714" s="45" t="s">
        <v>3048</v>
      </c>
    </row>
    <row r="2715" spans="1:24" x14ac:dyDescent="0.25">
      <c r="A2715" s="57">
        <v>220250020434</v>
      </c>
      <c r="B2715" s="58" t="s">
        <v>526</v>
      </c>
      <c r="C2715" s="59">
        <v>45806</v>
      </c>
      <c r="D2715" s="57">
        <v>22025001070</v>
      </c>
      <c r="E2715" s="58" t="s">
        <v>1614</v>
      </c>
      <c r="F2715" s="60">
        <v>8.6999999999999993</v>
      </c>
      <c r="G2715" s="58" t="s">
        <v>573</v>
      </c>
      <c r="H2715" s="58" t="s">
        <v>4276</v>
      </c>
      <c r="I2715" s="61" t="s">
        <v>2907</v>
      </c>
      <c r="J2715" s="58" t="s">
        <v>356</v>
      </c>
      <c r="K2715" s="58" t="s">
        <v>356</v>
      </c>
      <c r="L2715" s="58" t="s">
        <v>367</v>
      </c>
      <c r="M2715" s="58" t="s">
        <v>354</v>
      </c>
      <c r="N2715" s="58" t="s">
        <v>355</v>
      </c>
      <c r="O2715" s="64" t="s">
        <v>2942</v>
      </c>
      <c r="P2715" s="64" t="s">
        <v>2902</v>
      </c>
      <c r="Q2715" s="45" t="s">
        <v>922</v>
      </c>
      <c r="R2715" s="32" t="s">
        <v>254</v>
      </c>
      <c r="S2715" s="45" t="s">
        <v>291</v>
      </c>
      <c r="T2715" s="42" t="str">
        <f>VLOOKUP(Tabla1[[#This Row],[AREA]],Hoja1!A:B,2,FALSE)</f>
        <v>11. Salud pública y seguridad ciudadana</v>
      </c>
      <c r="U2715" s="45" t="s">
        <v>164</v>
      </c>
      <c r="V2715" s="42" t="str">
        <f>VLOOKUP(Tabla1[[#This Row],[PROGRAMA]],Hoja1!A:B,2,FALSE)</f>
        <v>3111. Protección de la salubridad pública</v>
      </c>
      <c r="W2715" s="45" t="s">
        <v>238</v>
      </c>
      <c r="X2715" s="45" t="s">
        <v>3118</v>
      </c>
    </row>
    <row r="2716" spans="1:24" x14ac:dyDescent="0.25">
      <c r="A2716" s="57">
        <v>220250017379</v>
      </c>
      <c r="B2716" s="58" t="s">
        <v>526</v>
      </c>
      <c r="C2716" s="59">
        <v>45793</v>
      </c>
      <c r="D2716" s="57">
        <v>22025001079</v>
      </c>
      <c r="E2716" s="58" t="s">
        <v>1303</v>
      </c>
      <c r="F2716" s="60">
        <v>8.65</v>
      </c>
      <c r="G2716" s="58" t="s">
        <v>633</v>
      </c>
      <c r="H2716" s="58" t="s">
        <v>4277</v>
      </c>
      <c r="I2716" s="61" t="s">
        <v>2907</v>
      </c>
      <c r="J2716" s="58" t="s">
        <v>356</v>
      </c>
      <c r="K2716" s="58" t="s">
        <v>356</v>
      </c>
      <c r="L2716" s="58" t="s">
        <v>367</v>
      </c>
      <c r="M2716" s="58" t="s">
        <v>354</v>
      </c>
      <c r="N2716" s="58" t="s">
        <v>355</v>
      </c>
      <c r="O2716" s="64" t="s">
        <v>2942</v>
      </c>
      <c r="P2716" s="64" t="s">
        <v>2902</v>
      </c>
      <c r="Q2716" s="45" t="s">
        <v>922</v>
      </c>
      <c r="R2716" s="32" t="s">
        <v>254</v>
      </c>
      <c r="S2716" s="45" t="s">
        <v>94</v>
      </c>
      <c r="T2716" s="42" t="str">
        <f>VLOOKUP(Tabla1[[#This Row],[AREA]],Hoja1!A:B,2,FALSE)</f>
        <v>06. Educación y cultura</v>
      </c>
      <c r="U2716" s="45" t="s">
        <v>170</v>
      </c>
      <c r="V2716" s="42" t="str">
        <f>VLOOKUP(Tabla1[[#This Row],[PROGRAMA]],Hoja1!A:B,2,FALSE)</f>
        <v>3232. Conservación y mantenimiento centros educación infantil y primaria</v>
      </c>
      <c r="W2716" s="45" t="s">
        <v>236</v>
      </c>
      <c r="X2716" s="45" t="s">
        <v>3048</v>
      </c>
    </row>
    <row r="2717" spans="1:24" x14ac:dyDescent="0.25">
      <c r="A2717" s="57">
        <v>220250020683</v>
      </c>
      <c r="B2717" s="58" t="s">
        <v>526</v>
      </c>
      <c r="C2717" s="59">
        <v>45806</v>
      </c>
      <c r="D2717" s="57">
        <v>22025000918</v>
      </c>
      <c r="E2717" s="58" t="s">
        <v>1317</v>
      </c>
      <c r="F2717" s="60">
        <v>8.48</v>
      </c>
      <c r="G2717" s="58" t="s">
        <v>564</v>
      </c>
      <c r="H2717" s="58" t="s">
        <v>4278</v>
      </c>
      <c r="I2717" s="61" t="s">
        <v>2907</v>
      </c>
      <c r="J2717" s="58" t="s">
        <v>356</v>
      </c>
      <c r="K2717" s="58" t="s">
        <v>356</v>
      </c>
      <c r="L2717" s="58" t="s">
        <v>367</v>
      </c>
      <c r="M2717" s="58" t="s">
        <v>354</v>
      </c>
      <c r="N2717" s="58" t="s">
        <v>355</v>
      </c>
      <c r="O2717" s="64" t="s">
        <v>2942</v>
      </c>
      <c r="P2717" s="64" t="s">
        <v>2902</v>
      </c>
      <c r="Q2717" s="45" t="s">
        <v>922</v>
      </c>
      <c r="R2717" s="32" t="s">
        <v>254</v>
      </c>
      <c r="S2717" s="45" t="s">
        <v>291</v>
      </c>
      <c r="T2717" s="42" t="str">
        <f>VLOOKUP(Tabla1[[#This Row],[AREA]],Hoja1!A:B,2,FALSE)</f>
        <v>11. Salud pública y seguridad ciudadana</v>
      </c>
      <c r="U2717" s="45" t="s">
        <v>129</v>
      </c>
      <c r="V2717" s="42" t="str">
        <f>VLOOKUP(Tabla1[[#This Row],[PROGRAMA]],Hoja1!A:B,2,FALSE)</f>
        <v>1321. Policía municipal</v>
      </c>
      <c r="W2717" s="45" t="s">
        <v>236</v>
      </c>
      <c r="X2717" s="45" t="s">
        <v>2945</v>
      </c>
    </row>
    <row r="2718" spans="1:24" x14ac:dyDescent="0.25">
      <c r="A2718" s="57">
        <v>220250011432</v>
      </c>
      <c r="B2718" s="58" t="s">
        <v>526</v>
      </c>
      <c r="C2718" s="59">
        <v>45758</v>
      </c>
      <c r="D2718" s="57">
        <v>22025001270</v>
      </c>
      <c r="E2718" s="58" t="s">
        <v>2310</v>
      </c>
      <c r="F2718" s="60">
        <v>8.11</v>
      </c>
      <c r="G2718" s="58" t="s">
        <v>4279</v>
      </c>
      <c r="H2718" s="58" t="s">
        <v>4280</v>
      </c>
      <c r="I2718" s="61" t="s">
        <v>2907</v>
      </c>
      <c r="J2718" s="58" t="s">
        <v>356</v>
      </c>
      <c r="K2718" s="58" t="s">
        <v>356</v>
      </c>
      <c r="L2718" s="58" t="s">
        <v>367</v>
      </c>
      <c r="M2718" s="58" t="s">
        <v>354</v>
      </c>
      <c r="N2718" s="58" t="s">
        <v>355</v>
      </c>
      <c r="O2718" s="64" t="s">
        <v>2942</v>
      </c>
      <c r="P2718" s="64" t="s">
        <v>2902</v>
      </c>
      <c r="Q2718" s="45" t="s">
        <v>922</v>
      </c>
      <c r="R2718" s="32" t="s">
        <v>254</v>
      </c>
      <c r="S2718" s="45" t="s">
        <v>95</v>
      </c>
      <c r="T2718" s="42" t="str">
        <f>VLOOKUP(Tabla1[[#This Row],[AREA]],Hoja1!A:B,2,FALSE)</f>
        <v>07. Medio ambiente</v>
      </c>
      <c r="U2718" s="45" t="s">
        <v>149</v>
      </c>
      <c r="V2718" s="42" t="str">
        <f>VLOOKUP(Tabla1[[#This Row],[PROGRAMA]],Hoja1!A:B,2,FALSE)</f>
        <v>1711. Parques y jardines</v>
      </c>
      <c r="W2718" s="45" t="s">
        <v>238</v>
      </c>
      <c r="X2718" s="45" t="s">
        <v>3118</v>
      </c>
    </row>
    <row r="2719" spans="1:24" x14ac:dyDescent="0.25">
      <c r="A2719" s="57">
        <v>220250017654</v>
      </c>
      <c r="B2719" s="58" t="s">
        <v>526</v>
      </c>
      <c r="C2719" s="59">
        <v>45796</v>
      </c>
      <c r="D2719" s="57">
        <v>22025001128</v>
      </c>
      <c r="E2719" s="58" t="s">
        <v>1498</v>
      </c>
      <c r="F2719" s="60">
        <v>7.88</v>
      </c>
      <c r="G2719" s="58" t="s">
        <v>38</v>
      </c>
      <c r="H2719" s="58" t="s">
        <v>4281</v>
      </c>
      <c r="I2719" s="61" t="s">
        <v>2907</v>
      </c>
      <c r="J2719" s="58" t="s">
        <v>356</v>
      </c>
      <c r="K2719" s="58" t="s">
        <v>356</v>
      </c>
      <c r="L2719" s="58" t="s">
        <v>367</v>
      </c>
      <c r="M2719" s="58" t="s">
        <v>354</v>
      </c>
      <c r="N2719" s="58" t="s">
        <v>355</v>
      </c>
      <c r="O2719" s="64" t="s">
        <v>2942</v>
      </c>
      <c r="P2719" s="64" t="s">
        <v>2902</v>
      </c>
      <c r="Q2719" s="45" t="s">
        <v>922</v>
      </c>
      <c r="R2719" s="32" t="s">
        <v>254</v>
      </c>
      <c r="S2719" s="45" t="s">
        <v>291</v>
      </c>
      <c r="T2719" s="42" t="str">
        <f>VLOOKUP(Tabla1[[#This Row],[AREA]],Hoja1!A:B,2,FALSE)</f>
        <v>11. Salud pública y seguridad ciudadana</v>
      </c>
      <c r="U2719" s="45" t="s">
        <v>141</v>
      </c>
      <c r="V2719" s="42" t="str">
        <f>VLOOKUP(Tabla1[[#This Row],[PROGRAMA]],Hoja1!A:B,2,FALSE)</f>
        <v>1621. Recogida de residuos</v>
      </c>
      <c r="W2719" s="45" t="s">
        <v>238</v>
      </c>
      <c r="X2719" s="45" t="s">
        <v>3118</v>
      </c>
    </row>
    <row r="2720" spans="1:24" x14ac:dyDescent="0.25">
      <c r="A2720" s="57">
        <v>220250014125</v>
      </c>
      <c r="B2720" s="58" t="s">
        <v>526</v>
      </c>
      <c r="C2720" s="59">
        <v>45772</v>
      </c>
      <c r="D2720" s="57">
        <v>22025001081</v>
      </c>
      <c r="E2720" s="58" t="s">
        <v>1727</v>
      </c>
      <c r="F2720" s="60">
        <v>7.37</v>
      </c>
      <c r="G2720" s="58" t="s">
        <v>564</v>
      </c>
      <c r="H2720" s="58" t="s">
        <v>4282</v>
      </c>
      <c r="I2720" s="61" t="s">
        <v>2907</v>
      </c>
      <c r="J2720" s="58" t="s">
        <v>356</v>
      </c>
      <c r="K2720" s="58" t="s">
        <v>356</v>
      </c>
      <c r="L2720" s="58" t="s">
        <v>367</v>
      </c>
      <c r="M2720" s="58" t="s">
        <v>354</v>
      </c>
      <c r="N2720" s="58" t="s">
        <v>355</v>
      </c>
      <c r="O2720" s="64" t="s">
        <v>2942</v>
      </c>
      <c r="P2720" s="64" t="s">
        <v>2902</v>
      </c>
      <c r="Q2720" s="45" t="s">
        <v>922</v>
      </c>
      <c r="R2720" s="32" t="s">
        <v>254</v>
      </c>
      <c r="S2720" s="45" t="s">
        <v>94</v>
      </c>
      <c r="T2720" s="42" t="str">
        <f>VLOOKUP(Tabla1[[#This Row],[AREA]],Hoja1!A:B,2,FALSE)</f>
        <v>06. Educación y cultura</v>
      </c>
      <c r="U2720" s="45" t="s">
        <v>176</v>
      </c>
      <c r="V2720" s="42" t="str">
        <f>VLOOKUP(Tabla1[[#This Row],[PROGRAMA]],Hoja1!A:B,2,FALSE)</f>
        <v>3321. Bibliotecas públicas</v>
      </c>
      <c r="W2720" s="45" t="s">
        <v>236</v>
      </c>
      <c r="X2720" s="45" t="s">
        <v>3048</v>
      </c>
    </row>
    <row r="2721" spans="1:24" x14ac:dyDescent="0.25">
      <c r="A2721" s="57">
        <v>220250011198</v>
      </c>
      <c r="B2721" s="58" t="s">
        <v>526</v>
      </c>
      <c r="C2721" s="59">
        <v>45758</v>
      </c>
      <c r="D2721" s="57">
        <v>22025001427</v>
      </c>
      <c r="E2721" s="58" t="s">
        <v>1682</v>
      </c>
      <c r="F2721" s="60">
        <v>6.82</v>
      </c>
      <c r="G2721" s="58" t="s">
        <v>573</v>
      </c>
      <c r="H2721" s="58" t="s">
        <v>715</v>
      </c>
      <c r="I2721" s="61" t="s">
        <v>2907</v>
      </c>
      <c r="J2721" s="58" t="s">
        <v>356</v>
      </c>
      <c r="K2721" s="58" t="s">
        <v>356</v>
      </c>
      <c r="L2721" s="58" t="s">
        <v>367</v>
      </c>
      <c r="M2721" s="58" t="s">
        <v>354</v>
      </c>
      <c r="N2721" s="58" t="s">
        <v>355</v>
      </c>
      <c r="O2721" s="64" t="s">
        <v>2942</v>
      </c>
      <c r="P2721" s="64" t="s">
        <v>2902</v>
      </c>
      <c r="Q2721" s="45" t="s">
        <v>922</v>
      </c>
      <c r="R2721" s="32" t="s">
        <v>254</v>
      </c>
      <c r="S2721" s="45" t="s">
        <v>97</v>
      </c>
      <c r="T2721" s="42" t="str">
        <f>VLOOKUP(Tabla1[[#This Row],[AREA]],Hoja1!A:B,2,FALSE)</f>
        <v>09. Turismo, eventos y marca ciudad</v>
      </c>
      <c r="U2721" s="45" t="s">
        <v>199</v>
      </c>
      <c r="V2721" s="42" t="str">
        <f>VLOOKUP(Tabla1[[#This Row],[PROGRAMA]],Hoja1!A:B,2,FALSE)</f>
        <v>4321. Turismo</v>
      </c>
      <c r="W2721" s="45" t="s">
        <v>236</v>
      </c>
      <c r="X2721" s="45" t="s">
        <v>2945</v>
      </c>
    </row>
    <row r="2722" spans="1:24" x14ac:dyDescent="0.25">
      <c r="A2722" s="57">
        <v>220250020344</v>
      </c>
      <c r="B2722" s="58" t="s">
        <v>526</v>
      </c>
      <c r="C2722" s="59">
        <v>45806</v>
      </c>
      <c r="D2722" s="57">
        <v>22025001270</v>
      </c>
      <c r="E2722" s="58" t="s">
        <v>2310</v>
      </c>
      <c r="F2722" s="60">
        <v>6.49</v>
      </c>
      <c r="G2722" s="58" t="s">
        <v>608</v>
      </c>
      <c r="H2722" s="58" t="s">
        <v>4283</v>
      </c>
      <c r="I2722" s="61" t="s">
        <v>2907</v>
      </c>
      <c r="J2722" s="58" t="s">
        <v>356</v>
      </c>
      <c r="K2722" s="58" t="s">
        <v>356</v>
      </c>
      <c r="L2722" s="58" t="s">
        <v>367</v>
      </c>
      <c r="M2722" s="58" t="s">
        <v>354</v>
      </c>
      <c r="N2722" s="58" t="s">
        <v>355</v>
      </c>
      <c r="O2722" s="64" t="s">
        <v>2942</v>
      </c>
      <c r="P2722" s="64" t="s">
        <v>2902</v>
      </c>
      <c r="Q2722" s="45" t="s">
        <v>922</v>
      </c>
      <c r="R2722" s="32" t="s">
        <v>254</v>
      </c>
      <c r="S2722" s="45" t="s">
        <v>95</v>
      </c>
      <c r="T2722" s="42" t="str">
        <f>VLOOKUP(Tabla1[[#This Row],[AREA]],Hoja1!A:B,2,FALSE)</f>
        <v>07. Medio ambiente</v>
      </c>
      <c r="U2722" s="45" t="s">
        <v>149</v>
      </c>
      <c r="V2722" s="42" t="str">
        <f>VLOOKUP(Tabla1[[#This Row],[PROGRAMA]],Hoja1!A:B,2,FALSE)</f>
        <v>1711. Parques y jardines</v>
      </c>
      <c r="W2722" s="45" t="s">
        <v>238</v>
      </c>
      <c r="X2722" s="45" t="s">
        <v>3118</v>
      </c>
    </row>
    <row r="2723" spans="1:24" x14ac:dyDescent="0.25">
      <c r="A2723" s="57">
        <v>220250013975</v>
      </c>
      <c r="B2723" s="58" t="s">
        <v>526</v>
      </c>
      <c r="C2723" s="59">
        <v>45772</v>
      </c>
      <c r="D2723" s="57">
        <v>22025001043</v>
      </c>
      <c r="E2723" s="58" t="s">
        <v>1462</v>
      </c>
      <c r="F2723" s="60">
        <v>6.49</v>
      </c>
      <c r="G2723" s="58" t="s">
        <v>600</v>
      </c>
      <c r="H2723" s="58" t="s">
        <v>4284</v>
      </c>
      <c r="I2723" s="61" t="s">
        <v>2907</v>
      </c>
      <c r="J2723" s="58" t="s">
        <v>356</v>
      </c>
      <c r="K2723" s="58" t="s">
        <v>356</v>
      </c>
      <c r="L2723" s="58" t="s">
        <v>367</v>
      </c>
      <c r="M2723" s="58" t="s">
        <v>354</v>
      </c>
      <c r="N2723" s="58" t="s">
        <v>355</v>
      </c>
      <c r="O2723" s="64" t="s">
        <v>2942</v>
      </c>
      <c r="P2723" s="64" t="s">
        <v>2902</v>
      </c>
      <c r="Q2723" s="45" t="s">
        <v>922</v>
      </c>
      <c r="R2723" s="32" t="s">
        <v>254</v>
      </c>
      <c r="S2723" s="45" t="s">
        <v>98</v>
      </c>
      <c r="T2723" s="42" t="str">
        <f>VLOOKUP(Tabla1[[#This Row],[AREA]],Hoja1!A:B,2,FALSE)</f>
        <v>10. Personas mayores, familia y servicios sociales</v>
      </c>
      <c r="U2723" s="45" t="s">
        <v>153</v>
      </c>
      <c r="V2723" s="42" t="str">
        <f>VLOOKUP(Tabla1[[#This Row],[PROGRAMA]],Hoja1!A:B,2,FALSE)</f>
        <v>2311. Intervención social</v>
      </c>
      <c r="W2723" s="45" t="s">
        <v>236</v>
      </c>
      <c r="X2723" s="45" t="s">
        <v>3048</v>
      </c>
    </row>
    <row r="2724" spans="1:24" x14ac:dyDescent="0.25">
      <c r="A2724" s="57">
        <v>220250013916</v>
      </c>
      <c r="B2724" s="58" t="s">
        <v>526</v>
      </c>
      <c r="C2724" s="59">
        <v>45772</v>
      </c>
      <c r="D2724" s="57">
        <v>22025001079</v>
      </c>
      <c r="E2724" s="58" t="s">
        <v>1303</v>
      </c>
      <c r="F2724" s="60">
        <v>6.39</v>
      </c>
      <c r="G2724" s="58" t="s">
        <v>74</v>
      </c>
      <c r="H2724" s="58" t="s">
        <v>4285</v>
      </c>
      <c r="I2724" s="61" t="s">
        <v>2907</v>
      </c>
      <c r="J2724" s="58" t="s">
        <v>356</v>
      </c>
      <c r="K2724" s="58" t="s">
        <v>356</v>
      </c>
      <c r="L2724" s="58" t="s">
        <v>367</v>
      </c>
      <c r="M2724" s="58" t="s">
        <v>354</v>
      </c>
      <c r="N2724" s="58" t="s">
        <v>355</v>
      </c>
      <c r="O2724" s="64" t="s">
        <v>2942</v>
      </c>
      <c r="P2724" s="64" t="s">
        <v>2902</v>
      </c>
      <c r="Q2724" s="45" t="s">
        <v>922</v>
      </c>
      <c r="R2724" s="32" t="s">
        <v>254</v>
      </c>
      <c r="S2724" s="45" t="s">
        <v>94</v>
      </c>
      <c r="T2724" s="42" t="str">
        <f>VLOOKUP(Tabla1[[#This Row],[AREA]],Hoja1!A:B,2,FALSE)</f>
        <v>06. Educación y cultura</v>
      </c>
      <c r="U2724" s="45" t="s">
        <v>170</v>
      </c>
      <c r="V2724" s="42" t="str">
        <f>VLOOKUP(Tabla1[[#This Row],[PROGRAMA]],Hoja1!A:B,2,FALSE)</f>
        <v>3232. Conservación y mantenimiento centros educación infantil y primaria</v>
      </c>
      <c r="W2724" s="45" t="s">
        <v>236</v>
      </c>
      <c r="X2724" s="45" t="s">
        <v>3048</v>
      </c>
    </row>
    <row r="2725" spans="1:24" x14ac:dyDescent="0.25">
      <c r="A2725" s="57">
        <v>220250013979</v>
      </c>
      <c r="B2725" s="58" t="s">
        <v>526</v>
      </c>
      <c r="C2725" s="59">
        <v>45772</v>
      </c>
      <c r="D2725" s="57">
        <v>22025001043</v>
      </c>
      <c r="E2725" s="58" t="s">
        <v>1462</v>
      </c>
      <c r="F2725" s="60">
        <v>6.35</v>
      </c>
      <c r="G2725" s="58" t="s">
        <v>74</v>
      </c>
      <c r="H2725" s="58" t="s">
        <v>4286</v>
      </c>
      <c r="I2725" s="61" t="s">
        <v>2907</v>
      </c>
      <c r="J2725" s="58" t="s">
        <v>356</v>
      </c>
      <c r="K2725" s="58" t="s">
        <v>356</v>
      </c>
      <c r="L2725" s="58" t="s">
        <v>367</v>
      </c>
      <c r="M2725" s="58" t="s">
        <v>354</v>
      </c>
      <c r="N2725" s="58" t="s">
        <v>355</v>
      </c>
      <c r="O2725" s="64" t="s">
        <v>2942</v>
      </c>
      <c r="P2725" s="64" t="s">
        <v>2902</v>
      </c>
      <c r="Q2725" s="45" t="s">
        <v>922</v>
      </c>
      <c r="R2725" s="32" t="s">
        <v>254</v>
      </c>
      <c r="S2725" s="45" t="s">
        <v>98</v>
      </c>
      <c r="T2725" s="42" t="str">
        <f>VLOOKUP(Tabla1[[#This Row],[AREA]],Hoja1!A:B,2,FALSE)</f>
        <v>10. Personas mayores, familia y servicios sociales</v>
      </c>
      <c r="U2725" s="45" t="s">
        <v>153</v>
      </c>
      <c r="V2725" s="42" t="str">
        <f>VLOOKUP(Tabla1[[#This Row],[PROGRAMA]],Hoja1!A:B,2,FALSE)</f>
        <v>2311. Intervención social</v>
      </c>
      <c r="W2725" s="45" t="s">
        <v>236</v>
      </c>
      <c r="X2725" s="45" t="s">
        <v>3048</v>
      </c>
    </row>
    <row r="2726" spans="1:24" x14ac:dyDescent="0.25">
      <c r="A2726" s="57">
        <v>220250017377</v>
      </c>
      <c r="B2726" s="58" t="s">
        <v>526</v>
      </c>
      <c r="C2726" s="59">
        <v>45793</v>
      </c>
      <c r="D2726" s="57">
        <v>22025001079</v>
      </c>
      <c r="E2726" s="58" t="s">
        <v>1303</v>
      </c>
      <c r="F2726" s="60">
        <v>6.04</v>
      </c>
      <c r="G2726" s="58" t="s">
        <v>633</v>
      </c>
      <c r="H2726" s="58" t="s">
        <v>4287</v>
      </c>
      <c r="I2726" s="61" t="s">
        <v>2907</v>
      </c>
      <c r="J2726" s="58" t="s">
        <v>356</v>
      </c>
      <c r="K2726" s="58" t="s">
        <v>356</v>
      </c>
      <c r="L2726" s="58" t="s">
        <v>367</v>
      </c>
      <c r="M2726" s="58" t="s">
        <v>354</v>
      </c>
      <c r="N2726" s="58" t="s">
        <v>355</v>
      </c>
      <c r="O2726" s="64" t="s">
        <v>2942</v>
      </c>
      <c r="P2726" s="64" t="s">
        <v>2902</v>
      </c>
      <c r="Q2726" s="45" t="s">
        <v>922</v>
      </c>
      <c r="R2726" s="32" t="s">
        <v>254</v>
      </c>
      <c r="S2726" s="45" t="s">
        <v>94</v>
      </c>
      <c r="T2726" s="42" t="str">
        <f>VLOOKUP(Tabla1[[#This Row],[AREA]],Hoja1!A:B,2,FALSE)</f>
        <v>06. Educación y cultura</v>
      </c>
      <c r="U2726" s="45" t="s">
        <v>170</v>
      </c>
      <c r="V2726" s="42" t="str">
        <f>VLOOKUP(Tabla1[[#This Row],[PROGRAMA]],Hoja1!A:B,2,FALSE)</f>
        <v>3232. Conservación y mantenimiento centros educación infantil y primaria</v>
      </c>
      <c r="W2726" s="45" t="s">
        <v>236</v>
      </c>
      <c r="X2726" s="45" t="s">
        <v>3048</v>
      </c>
    </row>
    <row r="2727" spans="1:24" x14ac:dyDescent="0.25">
      <c r="A2727" s="57">
        <v>220250011196</v>
      </c>
      <c r="B2727" s="58" t="s">
        <v>526</v>
      </c>
      <c r="C2727" s="59">
        <v>45758</v>
      </c>
      <c r="D2727" s="57">
        <v>22025001427</v>
      </c>
      <c r="E2727" s="58" t="s">
        <v>1682</v>
      </c>
      <c r="F2727" s="60">
        <v>5.78</v>
      </c>
      <c r="G2727" s="58" t="s">
        <v>73</v>
      </c>
      <c r="H2727" s="58" t="s">
        <v>4288</v>
      </c>
      <c r="I2727" s="61" t="s">
        <v>2907</v>
      </c>
      <c r="J2727" s="58" t="s">
        <v>356</v>
      </c>
      <c r="K2727" s="58" t="s">
        <v>356</v>
      </c>
      <c r="L2727" s="58" t="s">
        <v>367</v>
      </c>
      <c r="M2727" s="58" t="s">
        <v>354</v>
      </c>
      <c r="N2727" s="58" t="s">
        <v>355</v>
      </c>
      <c r="O2727" s="64" t="s">
        <v>2942</v>
      </c>
      <c r="P2727" s="64" t="s">
        <v>2902</v>
      </c>
      <c r="Q2727" s="45" t="s">
        <v>922</v>
      </c>
      <c r="R2727" s="32" t="s">
        <v>254</v>
      </c>
      <c r="S2727" s="45" t="s">
        <v>97</v>
      </c>
      <c r="T2727" s="42" t="str">
        <f>VLOOKUP(Tabla1[[#This Row],[AREA]],Hoja1!A:B,2,FALSE)</f>
        <v>09. Turismo, eventos y marca ciudad</v>
      </c>
      <c r="U2727" s="45" t="s">
        <v>199</v>
      </c>
      <c r="V2727" s="42" t="str">
        <f>VLOOKUP(Tabla1[[#This Row],[PROGRAMA]],Hoja1!A:B,2,FALSE)</f>
        <v>4321. Turismo</v>
      </c>
      <c r="W2727" s="45" t="s">
        <v>236</v>
      </c>
      <c r="X2727" s="45" t="s">
        <v>2945</v>
      </c>
    </row>
    <row r="2728" spans="1:24" x14ac:dyDescent="0.25">
      <c r="A2728" s="57">
        <v>220250020488</v>
      </c>
      <c r="B2728" s="58" t="s">
        <v>526</v>
      </c>
      <c r="C2728" s="59">
        <v>45806</v>
      </c>
      <c r="D2728" s="57">
        <v>22025003875</v>
      </c>
      <c r="E2728" s="58" t="s">
        <v>1410</v>
      </c>
      <c r="F2728" s="60">
        <v>5.52</v>
      </c>
      <c r="G2728" s="58" t="s">
        <v>564</v>
      </c>
      <c r="H2728" s="58" t="s">
        <v>4289</v>
      </c>
      <c r="I2728" s="61" t="s">
        <v>2907</v>
      </c>
      <c r="J2728" s="58" t="s">
        <v>356</v>
      </c>
      <c r="K2728" s="58" t="s">
        <v>356</v>
      </c>
      <c r="L2728" s="58" t="s">
        <v>367</v>
      </c>
      <c r="M2728" s="58" t="s">
        <v>354</v>
      </c>
      <c r="N2728" s="58" t="s">
        <v>355</v>
      </c>
      <c r="O2728" s="64" t="s">
        <v>2942</v>
      </c>
      <c r="P2728" s="64" t="s">
        <v>2902</v>
      </c>
      <c r="Q2728" s="45" t="s">
        <v>922</v>
      </c>
      <c r="R2728" s="32" t="s">
        <v>254</v>
      </c>
      <c r="S2728" s="45" t="s">
        <v>93</v>
      </c>
      <c r="T2728" s="42" t="str">
        <f>VLOOKUP(Tabla1[[#This Row],[AREA]],Hoja1!A:B,2,FALSE)</f>
        <v>04. Hacienda, personal y modernización administrativa</v>
      </c>
      <c r="U2728" s="45" t="s">
        <v>209</v>
      </c>
      <c r="V2728" s="42" t="str">
        <f>VLOOKUP(Tabla1[[#This Row],[PROGRAMA]],Hoja1!A:B,2,FALSE)</f>
        <v>9204. Tecnologías de la información y comunicación</v>
      </c>
      <c r="W2728" s="45" t="s">
        <v>236</v>
      </c>
      <c r="X2728" s="45" t="s">
        <v>2945</v>
      </c>
    </row>
    <row r="2729" spans="1:24" x14ac:dyDescent="0.25">
      <c r="A2729" s="57">
        <v>220250020360</v>
      </c>
      <c r="B2729" s="58" t="s">
        <v>526</v>
      </c>
      <c r="C2729" s="59">
        <v>45806</v>
      </c>
      <c r="D2729" s="57">
        <v>22025000731</v>
      </c>
      <c r="E2729" s="58" t="s">
        <v>1838</v>
      </c>
      <c r="F2729" s="60">
        <v>5.4</v>
      </c>
      <c r="G2729" s="58" t="s">
        <v>573</v>
      </c>
      <c r="H2729" s="58" t="s">
        <v>4119</v>
      </c>
      <c r="I2729" s="61" t="s">
        <v>2907</v>
      </c>
      <c r="J2729" s="58" t="s">
        <v>356</v>
      </c>
      <c r="K2729" s="58" t="s">
        <v>356</v>
      </c>
      <c r="L2729" s="58" t="s">
        <v>367</v>
      </c>
      <c r="M2729" s="58" t="s">
        <v>354</v>
      </c>
      <c r="N2729" s="58" t="s">
        <v>355</v>
      </c>
      <c r="O2729" s="64" t="s">
        <v>2942</v>
      </c>
      <c r="P2729" s="64" t="s">
        <v>2902</v>
      </c>
      <c r="Q2729" s="45" t="s">
        <v>922</v>
      </c>
      <c r="R2729" s="32" t="s">
        <v>254</v>
      </c>
      <c r="S2729" s="45" t="s">
        <v>98</v>
      </c>
      <c r="T2729" s="42" t="str">
        <f>VLOOKUP(Tabla1[[#This Row],[AREA]],Hoja1!A:B,2,FALSE)</f>
        <v>10. Personas mayores, familia y servicios sociales</v>
      </c>
      <c r="U2729" s="45" t="s">
        <v>155</v>
      </c>
      <c r="V2729" s="42" t="str">
        <f>VLOOKUP(Tabla1[[#This Row],[PROGRAMA]],Hoja1!A:B,2,FALSE)</f>
        <v>2312. Iniciativas sociales</v>
      </c>
      <c r="W2729" s="45" t="s">
        <v>236</v>
      </c>
      <c r="X2729" s="45" t="s">
        <v>3048</v>
      </c>
    </row>
    <row r="2730" spans="1:24" x14ac:dyDescent="0.25">
      <c r="A2730" s="57">
        <v>220250017603</v>
      </c>
      <c r="B2730" s="58" t="s">
        <v>526</v>
      </c>
      <c r="C2730" s="59">
        <v>45796</v>
      </c>
      <c r="D2730" s="57">
        <v>22025001103</v>
      </c>
      <c r="E2730" s="58" t="s">
        <v>3350</v>
      </c>
      <c r="F2730" s="60">
        <v>5.37</v>
      </c>
      <c r="G2730" s="58" t="s">
        <v>564</v>
      </c>
      <c r="H2730" s="58" t="s">
        <v>4290</v>
      </c>
      <c r="I2730" s="61" t="s">
        <v>2907</v>
      </c>
      <c r="J2730" s="58" t="s">
        <v>356</v>
      </c>
      <c r="K2730" s="58" t="s">
        <v>356</v>
      </c>
      <c r="L2730" s="58" t="s">
        <v>367</v>
      </c>
      <c r="M2730" s="58" t="s">
        <v>354</v>
      </c>
      <c r="N2730" s="58" t="s">
        <v>355</v>
      </c>
      <c r="O2730" s="64" t="s">
        <v>2942</v>
      </c>
      <c r="P2730" s="64" t="s">
        <v>2902</v>
      </c>
      <c r="Q2730" s="45" t="s">
        <v>922</v>
      </c>
      <c r="R2730" s="32" t="s">
        <v>254</v>
      </c>
      <c r="S2730" s="45" t="s">
        <v>98</v>
      </c>
      <c r="T2730" s="42" t="str">
        <f>VLOOKUP(Tabla1[[#This Row],[AREA]],Hoja1!A:B,2,FALSE)</f>
        <v>10. Personas mayores, familia y servicios sociales</v>
      </c>
      <c r="U2730" s="45" t="s">
        <v>158</v>
      </c>
      <c r="V2730" s="42" t="str">
        <f>VLOOKUP(Tabla1[[#This Row],[PROGRAMA]],Hoja1!A:B,2,FALSE)</f>
        <v>2314. Centro de programas juveniles</v>
      </c>
      <c r="W2730" s="45" t="s">
        <v>236</v>
      </c>
      <c r="X2730" s="45" t="s">
        <v>3048</v>
      </c>
    </row>
    <row r="2731" spans="1:24" x14ac:dyDescent="0.25">
      <c r="A2731" s="57">
        <v>220250011422</v>
      </c>
      <c r="B2731" s="58" t="s">
        <v>526</v>
      </c>
      <c r="C2731" s="59">
        <v>45758</v>
      </c>
      <c r="D2731" s="57">
        <v>22025001347</v>
      </c>
      <c r="E2731" s="58" t="s">
        <v>1493</v>
      </c>
      <c r="F2731" s="60">
        <v>5.17</v>
      </c>
      <c r="G2731" s="58" t="s">
        <v>74</v>
      </c>
      <c r="H2731" s="58" t="s">
        <v>4291</v>
      </c>
      <c r="I2731" s="61" t="s">
        <v>2907</v>
      </c>
      <c r="J2731" s="58" t="s">
        <v>356</v>
      </c>
      <c r="K2731" s="58" t="s">
        <v>356</v>
      </c>
      <c r="L2731" s="58" t="s">
        <v>367</v>
      </c>
      <c r="M2731" s="58" t="s">
        <v>354</v>
      </c>
      <c r="N2731" s="58" t="s">
        <v>355</v>
      </c>
      <c r="O2731" s="64" t="s">
        <v>2942</v>
      </c>
      <c r="P2731" s="64" t="s">
        <v>2902</v>
      </c>
      <c r="Q2731" s="45" t="s">
        <v>922</v>
      </c>
      <c r="R2731" s="32" t="s">
        <v>254</v>
      </c>
      <c r="S2731" s="45" t="s">
        <v>91</v>
      </c>
      <c r="T2731" s="42" t="str">
        <f>VLOOKUP(Tabla1[[#This Row],[AREA]],Hoja1!A:B,2,FALSE)</f>
        <v>02. Urbanismo y vivienda</v>
      </c>
      <c r="U2731" s="45" t="s">
        <v>220</v>
      </c>
      <c r="V2731" s="42" t="str">
        <f>VLOOKUP(Tabla1[[#This Row],[PROGRAMA]],Hoja1!A:B,2,FALSE)</f>
        <v>9332. Mantenimiento de edificios e instalaciones municipales</v>
      </c>
      <c r="W2731" s="45" t="s">
        <v>236</v>
      </c>
      <c r="X2731" s="45" t="s">
        <v>3048</v>
      </c>
    </row>
    <row r="2732" spans="1:24" x14ac:dyDescent="0.25">
      <c r="A2732" s="57">
        <v>220250013838</v>
      </c>
      <c r="B2732" s="58" t="s">
        <v>526</v>
      </c>
      <c r="C2732" s="59">
        <v>45772</v>
      </c>
      <c r="D2732" s="57">
        <v>22025001043</v>
      </c>
      <c r="E2732" s="58" t="s">
        <v>1462</v>
      </c>
      <c r="F2732" s="60">
        <v>4.76</v>
      </c>
      <c r="G2732" s="58" t="s">
        <v>74</v>
      </c>
      <c r="H2732" s="58" t="s">
        <v>4292</v>
      </c>
      <c r="I2732" s="61" t="s">
        <v>2907</v>
      </c>
      <c r="J2732" s="58" t="s">
        <v>356</v>
      </c>
      <c r="K2732" s="58" t="s">
        <v>356</v>
      </c>
      <c r="L2732" s="58" t="s">
        <v>367</v>
      </c>
      <c r="M2732" s="58" t="s">
        <v>354</v>
      </c>
      <c r="N2732" s="58" t="s">
        <v>355</v>
      </c>
      <c r="O2732" s="64" t="s">
        <v>2942</v>
      </c>
      <c r="P2732" s="64" t="s">
        <v>2902</v>
      </c>
      <c r="Q2732" s="45" t="s">
        <v>922</v>
      </c>
      <c r="R2732" s="32" t="s">
        <v>254</v>
      </c>
      <c r="S2732" s="45" t="s">
        <v>98</v>
      </c>
      <c r="T2732" s="42" t="str">
        <f>VLOOKUP(Tabla1[[#This Row],[AREA]],Hoja1!A:B,2,FALSE)</f>
        <v>10. Personas mayores, familia y servicios sociales</v>
      </c>
      <c r="U2732" s="45" t="s">
        <v>153</v>
      </c>
      <c r="V2732" s="42" t="str">
        <f>VLOOKUP(Tabla1[[#This Row],[PROGRAMA]],Hoja1!A:B,2,FALSE)</f>
        <v>2311. Intervención social</v>
      </c>
      <c r="W2732" s="45" t="s">
        <v>236</v>
      </c>
      <c r="X2732" s="45" t="s">
        <v>3048</v>
      </c>
    </row>
    <row r="2733" spans="1:24" x14ac:dyDescent="0.25">
      <c r="A2733" s="57">
        <v>220250010133</v>
      </c>
      <c r="B2733" s="58" t="s">
        <v>526</v>
      </c>
      <c r="C2733" s="59">
        <v>45755</v>
      </c>
      <c r="D2733" s="57">
        <v>22025001043</v>
      </c>
      <c r="E2733" s="58" t="s">
        <v>1462</v>
      </c>
      <c r="F2733" s="60">
        <v>4.63</v>
      </c>
      <c r="G2733" s="58" t="s">
        <v>74</v>
      </c>
      <c r="H2733" s="58" t="s">
        <v>4293</v>
      </c>
      <c r="I2733" s="61" t="s">
        <v>2907</v>
      </c>
      <c r="J2733" s="58" t="s">
        <v>356</v>
      </c>
      <c r="K2733" s="58" t="s">
        <v>356</v>
      </c>
      <c r="L2733" s="58" t="s">
        <v>367</v>
      </c>
      <c r="M2733" s="58" t="s">
        <v>354</v>
      </c>
      <c r="N2733" s="58" t="s">
        <v>355</v>
      </c>
      <c r="O2733" s="64" t="s">
        <v>2942</v>
      </c>
      <c r="P2733" s="64" t="s">
        <v>2902</v>
      </c>
      <c r="Q2733" s="45" t="s">
        <v>922</v>
      </c>
      <c r="R2733" s="32" t="s">
        <v>254</v>
      </c>
      <c r="S2733" s="45" t="s">
        <v>98</v>
      </c>
      <c r="T2733" s="42" t="str">
        <f>VLOOKUP(Tabla1[[#This Row],[AREA]],Hoja1!A:B,2,FALSE)</f>
        <v>10. Personas mayores, familia y servicios sociales</v>
      </c>
      <c r="U2733" s="45" t="s">
        <v>153</v>
      </c>
      <c r="V2733" s="42" t="str">
        <f>VLOOKUP(Tabla1[[#This Row],[PROGRAMA]],Hoja1!A:B,2,FALSE)</f>
        <v>2311. Intervención social</v>
      </c>
      <c r="W2733" s="45" t="s">
        <v>236</v>
      </c>
      <c r="X2733" s="45" t="s">
        <v>3048</v>
      </c>
    </row>
    <row r="2734" spans="1:24" x14ac:dyDescent="0.25">
      <c r="A2734" s="57">
        <v>220250013961</v>
      </c>
      <c r="B2734" s="58" t="s">
        <v>526</v>
      </c>
      <c r="C2734" s="59">
        <v>45772</v>
      </c>
      <c r="D2734" s="57">
        <v>22025001213</v>
      </c>
      <c r="E2734" s="58" t="s">
        <v>1495</v>
      </c>
      <c r="F2734" s="60">
        <v>4.34</v>
      </c>
      <c r="G2734" s="58" t="s">
        <v>74</v>
      </c>
      <c r="H2734" s="58" t="s">
        <v>4294</v>
      </c>
      <c r="I2734" s="61" t="s">
        <v>2907</v>
      </c>
      <c r="J2734" s="58" t="s">
        <v>356</v>
      </c>
      <c r="K2734" s="58" t="s">
        <v>356</v>
      </c>
      <c r="L2734" s="58" t="s">
        <v>367</v>
      </c>
      <c r="M2734" s="58" t="s">
        <v>354</v>
      </c>
      <c r="N2734" s="58" t="s">
        <v>355</v>
      </c>
      <c r="O2734" s="64" t="s">
        <v>2942</v>
      </c>
      <c r="P2734" s="64" t="s">
        <v>2902</v>
      </c>
      <c r="Q2734" s="45" t="s">
        <v>922</v>
      </c>
      <c r="R2734" s="32" t="s">
        <v>254</v>
      </c>
      <c r="S2734" s="45" t="s">
        <v>92</v>
      </c>
      <c r="T2734" s="42" t="str">
        <f>VLOOKUP(Tabla1[[#This Row],[AREA]],Hoja1!A:B,2,FALSE)</f>
        <v>03. Participación ciudadana y deportes</v>
      </c>
      <c r="U2734" s="45" t="s">
        <v>215</v>
      </c>
      <c r="V2734" s="42" t="str">
        <f>VLOOKUP(Tabla1[[#This Row],[PROGRAMA]],Hoja1!A:B,2,FALSE)</f>
        <v>9241. Participación ciudadana</v>
      </c>
      <c r="W2734" s="45" t="s">
        <v>236</v>
      </c>
      <c r="X2734" s="45" t="s">
        <v>2945</v>
      </c>
    </row>
    <row r="2735" spans="1:24" x14ac:dyDescent="0.25">
      <c r="A2735" s="57">
        <v>220250017365</v>
      </c>
      <c r="B2735" s="58" t="s">
        <v>526</v>
      </c>
      <c r="C2735" s="59">
        <v>45793</v>
      </c>
      <c r="D2735" s="57">
        <v>22025001079</v>
      </c>
      <c r="E2735" s="58" t="s">
        <v>1303</v>
      </c>
      <c r="F2735" s="60">
        <v>4.2</v>
      </c>
      <c r="G2735" s="58" t="s">
        <v>39</v>
      </c>
      <c r="H2735" s="58" t="s">
        <v>4295</v>
      </c>
      <c r="I2735" s="61" t="s">
        <v>2907</v>
      </c>
      <c r="J2735" s="58" t="s">
        <v>356</v>
      </c>
      <c r="K2735" s="58" t="s">
        <v>356</v>
      </c>
      <c r="L2735" s="58" t="s">
        <v>367</v>
      </c>
      <c r="M2735" s="58" t="s">
        <v>354</v>
      </c>
      <c r="N2735" s="58" t="s">
        <v>355</v>
      </c>
      <c r="O2735" s="64" t="s">
        <v>2942</v>
      </c>
      <c r="P2735" s="64" t="s">
        <v>2902</v>
      </c>
      <c r="Q2735" s="45" t="s">
        <v>922</v>
      </c>
      <c r="R2735" s="32" t="s">
        <v>254</v>
      </c>
      <c r="S2735" s="45" t="s">
        <v>94</v>
      </c>
      <c r="T2735" s="42" t="str">
        <f>VLOOKUP(Tabla1[[#This Row],[AREA]],Hoja1!A:B,2,FALSE)</f>
        <v>06. Educación y cultura</v>
      </c>
      <c r="U2735" s="45" t="s">
        <v>170</v>
      </c>
      <c r="V2735" s="42" t="str">
        <f>VLOOKUP(Tabla1[[#This Row],[PROGRAMA]],Hoja1!A:B,2,FALSE)</f>
        <v>3232. Conservación y mantenimiento centros educación infantil y primaria</v>
      </c>
      <c r="W2735" s="45" t="s">
        <v>236</v>
      </c>
      <c r="X2735" s="45" t="s">
        <v>3048</v>
      </c>
    </row>
    <row r="2736" spans="1:24" x14ac:dyDescent="0.25">
      <c r="A2736" s="57">
        <v>220250011420</v>
      </c>
      <c r="B2736" s="58" t="s">
        <v>526</v>
      </c>
      <c r="C2736" s="59">
        <v>45758</v>
      </c>
      <c r="D2736" s="57">
        <v>22025001347</v>
      </c>
      <c r="E2736" s="58" t="s">
        <v>1493</v>
      </c>
      <c r="F2736" s="60">
        <v>4.1900000000000004</v>
      </c>
      <c r="G2736" s="58" t="s">
        <v>74</v>
      </c>
      <c r="H2736" s="58" t="s">
        <v>4296</v>
      </c>
      <c r="I2736" s="61" t="s">
        <v>2907</v>
      </c>
      <c r="J2736" s="58" t="s">
        <v>356</v>
      </c>
      <c r="K2736" s="58" t="s">
        <v>356</v>
      </c>
      <c r="L2736" s="58" t="s">
        <v>367</v>
      </c>
      <c r="M2736" s="58" t="s">
        <v>354</v>
      </c>
      <c r="N2736" s="58" t="s">
        <v>355</v>
      </c>
      <c r="O2736" s="64" t="s">
        <v>2942</v>
      </c>
      <c r="P2736" s="64" t="s">
        <v>2902</v>
      </c>
      <c r="Q2736" s="45" t="s">
        <v>922</v>
      </c>
      <c r="R2736" s="32" t="s">
        <v>254</v>
      </c>
      <c r="S2736" s="45" t="s">
        <v>91</v>
      </c>
      <c r="T2736" s="42" t="str">
        <f>VLOOKUP(Tabla1[[#This Row],[AREA]],Hoja1!A:B,2,FALSE)</f>
        <v>02. Urbanismo y vivienda</v>
      </c>
      <c r="U2736" s="45" t="s">
        <v>220</v>
      </c>
      <c r="V2736" s="42" t="str">
        <f>VLOOKUP(Tabla1[[#This Row],[PROGRAMA]],Hoja1!A:B,2,FALSE)</f>
        <v>9332. Mantenimiento de edificios e instalaciones municipales</v>
      </c>
      <c r="W2736" s="45" t="s">
        <v>236</v>
      </c>
      <c r="X2736" s="45" t="s">
        <v>3048</v>
      </c>
    </row>
    <row r="2737" spans="1:24" x14ac:dyDescent="0.25">
      <c r="A2737" s="57">
        <v>220250010117</v>
      </c>
      <c r="B2737" s="58" t="s">
        <v>526</v>
      </c>
      <c r="C2737" s="59">
        <v>45755</v>
      </c>
      <c r="D2737" s="57">
        <v>22025001103</v>
      </c>
      <c r="E2737" s="58" t="s">
        <v>3350</v>
      </c>
      <c r="F2737" s="60">
        <v>3.98</v>
      </c>
      <c r="G2737" s="58" t="s">
        <v>564</v>
      </c>
      <c r="H2737" s="58" t="s">
        <v>4297</v>
      </c>
      <c r="I2737" s="61" t="s">
        <v>2907</v>
      </c>
      <c r="J2737" s="58" t="s">
        <v>356</v>
      </c>
      <c r="K2737" s="58" t="s">
        <v>356</v>
      </c>
      <c r="L2737" s="58" t="s">
        <v>367</v>
      </c>
      <c r="M2737" s="58" t="s">
        <v>354</v>
      </c>
      <c r="N2737" s="58" t="s">
        <v>355</v>
      </c>
      <c r="O2737" s="64" t="s">
        <v>2942</v>
      </c>
      <c r="P2737" s="64" t="s">
        <v>2902</v>
      </c>
      <c r="Q2737" s="45" t="s">
        <v>922</v>
      </c>
      <c r="R2737" s="32" t="s">
        <v>254</v>
      </c>
      <c r="S2737" s="45" t="s">
        <v>98</v>
      </c>
      <c r="T2737" s="42" t="str">
        <f>VLOOKUP(Tabla1[[#This Row],[AREA]],Hoja1!A:B,2,FALSE)</f>
        <v>10. Personas mayores, familia y servicios sociales</v>
      </c>
      <c r="U2737" s="45" t="s">
        <v>158</v>
      </c>
      <c r="V2737" s="42" t="str">
        <f>VLOOKUP(Tabla1[[#This Row],[PROGRAMA]],Hoja1!A:B,2,FALSE)</f>
        <v>2314. Centro de programas juveniles</v>
      </c>
      <c r="W2737" s="45" t="s">
        <v>236</v>
      </c>
      <c r="X2737" s="45" t="s">
        <v>3048</v>
      </c>
    </row>
    <row r="2738" spans="1:24" x14ac:dyDescent="0.25">
      <c r="A2738" s="57">
        <v>220250010141</v>
      </c>
      <c r="B2738" s="58" t="s">
        <v>526</v>
      </c>
      <c r="C2738" s="59">
        <v>45755</v>
      </c>
      <c r="D2738" s="57">
        <v>22025001043</v>
      </c>
      <c r="E2738" s="58" t="s">
        <v>1462</v>
      </c>
      <c r="F2738" s="60">
        <v>3.81</v>
      </c>
      <c r="G2738" s="58" t="s">
        <v>74</v>
      </c>
      <c r="H2738" s="58" t="s">
        <v>4298</v>
      </c>
      <c r="I2738" s="61" t="s">
        <v>2907</v>
      </c>
      <c r="J2738" s="58" t="s">
        <v>356</v>
      </c>
      <c r="K2738" s="58" t="s">
        <v>356</v>
      </c>
      <c r="L2738" s="58" t="s">
        <v>367</v>
      </c>
      <c r="M2738" s="58" t="s">
        <v>354</v>
      </c>
      <c r="N2738" s="58" t="s">
        <v>355</v>
      </c>
      <c r="O2738" s="64" t="s">
        <v>2942</v>
      </c>
      <c r="P2738" s="64" t="s">
        <v>2902</v>
      </c>
      <c r="Q2738" s="45" t="s">
        <v>922</v>
      </c>
      <c r="R2738" s="32" t="s">
        <v>254</v>
      </c>
      <c r="S2738" s="45" t="s">
        <v>98</v>
      </c>
      <c r="T2738" s="42" t="str">
        <f>VLOOKUP(Tabla1[[#This Row],[AREA]],Hoja1!A:B,2,FALSE)</f>
        <v>10. Personas mayores, familia y servicios sociales</v>
      </c>
      <c r="U2738" s="45" t="s">
        <v>153</v>
      </c>
      <c r="V2738" s="42" t="str">
        <f>VLOOKUP(Tabla1[[#This Row],[PROGRAMA]],Hoja1!A:B,2,FALSE)</f>
        <v>2311. Intervención social</v>
      </c>
      <c r="W2738" s="45" t="s">
        <v>236</v>
      </c>
      <c r="X2738" s="45" t="s">
        <v>3048</v>
      </c>
    </row>
    <row r="2739" spans="1:24" x14ac:dyDescent="0.25">
      <c r="A2739" s="57">
        <v>220250017305</v>
      </c>
      <c r="B2739" s="58" t="s">
        <v>526</v>
      </c>
      <c r="C2739" s="59">
        <v>45793</v>
      </c>
      <c r="D2739" s="57">
        <v>22025001043</v>
      </c>
      <c r="E2739" s="58" t="s">
        <v>1462</v>
      </c>
      <c r="F2739" s="60">
        <v>3.62</v>
      </c>
      <c r="G2739" s="58" t="s">
        <v>74</v>
      </c>
      <c r="H2739" s="58" t="s">
        <v>4299</v>
      </c>
      <c r="I2739" s="61" t="s">
        <v>2907</v>
      </c>
      <c r="J2739" s="58" t="s">
        <v>356</v>
      </c>
      <c r="K2739" s="58" t="s">
        <v>356</v>
      </c>
      <c r="L2739" s="58" t="s">
        <v>367</v>
      </c>
      <c r="M2739" s="58" t="s">
        <v>354</v>
      </c>
      <c r="N2739" s="58" t="s">
        <v>355</v>
      </c>
      <c r="O2739" s="64" t="s">
        <v>2942</v>
      </c>
      <c r="P2739" s="64" t="s">
        <v>2902</v>
      </c>
      <c r="Q2739" s="45" t="s">
        <v>922</v>
      </c>
      <c r="R2739" s="32" t="s">
        <v>254</v>
      </c>
      <c r="S2739" s="45" t="s">
        <v>98</v>
      </c>
      <c r="T2739" s="42" t="str">
        <f>VLOOKUP(Tabla1[[#This Row],[AREA]],Hoja1!A:B,2,FALSE)</f>
        <v>10. Personas mayores, familia y servicios sociales</v>
      </c>
      <c r="U2739" s="45" t="s">
        <v>153</v>
      </c>
      <c r="V2739" s="42" t="str">
        <f>VLOOKUP(Tabla1[[#This Row],[PROGRAMA]],Hoja1!A:B,2,FALSE)</f>
        <v>2311. Intervención social</v>
      </c>
      <c r="W2739" s="45" t="s">
        <v>236</v>
      </c>
      <c r="X2739" s="45" t="s">
        <v>3048</v>
      </c>
    </row>
    <row r="2740" spans="1:24" x14ac:dyDescent="0.25">
      <c r="A2740" s="57">
        <v>220250010135</v>
      </c>
      <c r="B2740" s="58" t="s">
        <v>526</v>
      </c>
      <c r="C2740" s="59">
        <v>45755</v>
      </c>
      <c r="D2740" s="57">
        <v>22025001043</v>
      </c>
      <c r="E2740" s="58" t="s">
        <v>1462</v>
      </c>
      <c r="F2740" s="60">
        <v>3.22</v>
      </c>
      <c r="G2740" s="58" t="s">
        <v>74</v>
      </c>
      <c r="H2740" s="58" t="s">
        <v>4300</v>
      </c>
      <c r="I2740" s="61" t="s">
        <v>2907</v>
      </c>
      <c r="J2740" s="58" t="s">
        <v>356</v>
      </c>
      <c r="K2740" s="58" t="s">
        <v>356</v>
      </c>
      <c r="L2740" s="58" t="s">
        <v>367</v>
      </c>
      <c r="M2740" s="58" t="s">
        <v>354</v>
      </c>
      <c r="N2740" s="58" t="s">
        <v>355</v>
      </c>
      <c r="O2740" s="64" t="s">
        <v>2942</v>
      </c>
      <c r="P2740" s="64" t="s">
        <v>2902</v>
      </c>
      <c r="Q2740" s="45" t="s">
        <v>922</v>
      </c>
      <c r="R2740" s="32" t="s">
        <v>254</v>
      </c>
      <c r="S2740" s="45" t="s">
        <v>98</v>
      </c>
      <c r="T2740" s="42" t="str">
        <f>VLOOKUP(Tabla1[[#This Row],[AREA]],Hoja1!A:B,2,FALSE)</f>
        <v>10. Personas mayores, familia y servicios sociales</v>
      </c>
      <c r="U2740" s="45" t="s">
        <v>153</v>
      </c>
      <c r="V2740" s="42" t="str">
        <f>VLOOKUP(Tabla1[[#This Row],[PROGRAMA]],Hoja1!A:B,2,FALSE)</f>
        <v>2311. Intervención social</v>
      </c>
      <c r="W2740" s="45" t="s">
        <v>236</v>
      </c>
      <c r="X2740" s="45" t="s">
        <v>3048</v>
      </c>
    </row>
    <row r="2741" spans="1:24" x14ac:dyDescent="0.25">
      <c r="A2741" s="57">
        <v>220250014129</v>
      </c>
      <c r="B2741" s="58" t="s">
        <v>526</v>
      </c>
      <c r="C2741" s="59">
        <v>45772</v>
      </c>
      <c r="D2741" s="57">
        <v>22025001081</v>
      </c>
      <c r="E2741" s="58" t="s">
        <v>1727</v>
      </c>
      <c r="F2741" s="60">
        <v>3.18</v>
      </c>
      <c r="G2741" s="58" t="s">
        <v>74</v>
      </c>
      <c r="H2741" s="58" t="s">
        <v>4301</v>
      </c>
      <c r="I2741" s="61" t="s">
        <v>2907</v>
      </c>
      <c r="J2741" s="58" t="s">
        <v>356</v>
      </c>
      <c r="K2741" s="58" t="s">
        <v>356</v>
      </c>
      <c r="L2741" s="58" t="s">
        <v>367</v>
      </c>
      <c r="M2741" s="58" t="s">
        <v>354</v>
      </c>
      <c r="N2741" s="58" t="s">
        <v>355</v>
      </c>
      <c r="O2741" s="64" t="s">
        <v>2942</v>
      </c>
      <c r="P2741" s="64" t="s">
        <v>2902</v>
      </c>
      <c r="Q2741" s="45" t="s">
        <v>922</v>
      </c>
      <c r="R2741" s="32" t="s">
        <v>254</v>
      </c>
      <c r="S2741" s="45" t="s">
        <v>94</v>
      </c>
      <c r="T2741" s="42" t="str">
        <f>VLOOKUP(Tabla1[[#This Row],[AREA]],Hoja1!A:B,2,FALSE)</f>
        <v>06. Educación y cultura</v>
      </c>
      <c r="U2741" s="45" t="s">
        <v>176</v>
      </c>
      <c r="V2741" s="42" t="str">
        <f>VLOOKUP(Tabla1[[#This Row],[PROGRAMA]],Hoja1!A:B,2,FALSE)</f>
        <v>3321. Bibliotecas públicas</v>
      </c>
      <c r="W2741" s="45" t="s">
        <v>236</v>
      </c>
      <c r="X2741" s="45" t="s">
        <v>3048</v>
      </c>
    </row>
    <row r="2742" spans="1:24" x14ac:dyDescent="0.25">
      <c r="A2742" s="57">
        <v>220250011456</v>
      </c>
      <c r="B2742" s="58" t="s">
        <v>526</v>
      </c>
      <c r="C2742" s="59">
        <v>45758</v>
      </c>
      <c r="D2742" s="57">
        <v>22025001213</v>
      </c>
      <c r="E2742" s="58" t="s">
        <v>1495</v>
      </c>
      <c r="F2742" s="60">
        <v>3</v>
      </c>
      <c r="G2742" s="58" t="s">
        <v>1119</v>
      </c>
      <c r="H2742" s="58" t="s">
        <v>4302</v>
      </c>
      <c r="I2742" s="61" t="s">
        <v>2907</v>
      </c>
      <c r="J2742" s="58" t="s">
        <v>356</v>
      </c>
      <c r="K2742" s="58" t="s">
        <v>356</v>
      </c>
      <c r="L2742" s="58" t="s">
        <v>367</v>
      </c>
      <c r="M2742" s="58" t="s">
        <v>354</v>
      </c>
      <c r="N2742" s="58" t="s">
        <v>355</v>
      </c>
      <c r="O2742" s="64" t="s">
        <v>2942</v>
      </c>
      <c r="P2742" s="64" t="s">
        <v>2902</v>
      </c>
      <c r="Q2742" s="45" t="s">
        <v>922</v>
      </c>
      <c r="R2742" s="32" t="s">
        <v>254</v>
      </c>
      <c r="S2742" s="45" t="s">
        <v>92</v>
      </c>
      <c r="T2742" s="42" t="str">
        <f>VLOOKUP(Tabla1[[#This Row],[AREA]],Hoja1!A:B,2,FALSE)</f>
        <v>03. Participación ciudadana y deportes</v>
      </c>
      <c r="U2742" s="45" t="s">
        <v>215</v>
      </c>
      <c r="V2742" s="42" t="str">
        <f>VLOOKUP(Tabla1[[#This Row],[PROGRAMA]],Hoja1!A:B,2,FALSE)</f>
        <v>9241. Participación ciudadana</v>
      </c>
      <c r="W2742" s="45" t="s">
        <v>236</v>
      </c>
      <c r="X2742" s="45" t="s">
        <v>2945</v>
      </c>
    </row>
    <row r="2743" spans="1:24" x14ac:dyDescent="0.25">
      <c r="A2743" s="57">
        <v>220250011414</v>
      </c>
      <c r="B2743" s="58" t="s">
        <v>526</v>
      </c>
      <c r="C2743" s="59">
        <v>45758</v>
      </c>
      <c r="D2743" s="57">
        <v>22025001347</v>
      </c>
      <c r="E2743" s="58" t="s">
        <v>1493</v>
      </c>
      <c r="F2743" s="60">
        <v>1.52</v>
      </c>
      <c r="G2743" s="58" t="s">
        <v>74</v>
      </c>
      <c r="H2743" s="58" t="s">
        <v>4247</v>
      </c>
      <c r="I2743" s="61" t="s">
        <v>2907</v>
      </c>
      <c r="J2743" s="58" t="s">
        <v>356</v>
      </c>
      <c r="K2743" s="58" t="s">
        <v>356</v>
      </c>
      <c r="L2743" s="58" t="s">
        <v>367</v>
      </c>
      <c r="M2743" s="58" t="s">
        <v>354</v>
      </c>
      <c r="N2743" s="58" t="s">
        <v>355</v>
      </c>
      <c r="O2743" s="64" t="s">
        <v>2942</v>
      </c>
      <c r="P2743" s="64" t="s">
        <v>2902</v>
      </c>
      <c r="Q2743" s="45" t="s">
        <v>922</v>
      </c>
      <c r="R2743" s="32" t="s">
        <v>254</v>
      </c>
      <c r="S2743" s="45" t="s">
        <v>91</v>
      </c>
      <c r="T2743" s="42" t="str">
        <f>VLOOKUP(Tabla1[[#This Row],[AREA]],Hoja1!A:B,2,FALSE)</f>
        <v>02. Urbanismo y vivienda</v>
      </c>
      <c r="U2743" s="45" t="s">
        <v>220</v>
      </c>
      <c r="V2743" s="42" t="str">
        <f>VLOOKUP(Tabla1[[#This Row],[PROGRAMA]],Hoja1!A:B,2,FALSE)</f>
        <v>9332. Mantenimiento de edificios e instalaciones municipales</v>
      </c>
      <c r="W2743" s="45" t="s">
        <v>236</v>
      </c>
      <c r="X2743" s="45" t="s">
        <v>3048</v>
      </c>
    </row>
    <row r="2744" spans="1:24" x14ac:dyDescent="0.25">
      <c r="A2744" s="57">
        <v>220250020274</v>
      </c>
      <c r="B2744" s="58" t="s">
        <v>503</v>
      </c>
      <c r="C2744" s="59">
        <v>45805</v>
      </c>
      <c r="D2744" s="57">
        <v>22025003069</v>
      </c>
      <c r="E2744" s="58" t="s">
        <v>1303</v>
      </c>
      <c r="F2744" s="60">
        <v>-7257.1</v>
      </c>
      <c r="G2744" s="58" t="s">
        <v>1312</v>
      </c>
      <c r="H2744" s="58" t="s">
        <v>4303</v>
      </c>
      <c r="I2744" s="61" t="s">
        <v>2901</v>
      </c>
      <c r="J2744" s="58" t="s">
        <v>356</v>
      </c>
      <c r="K2744" s="58" t="s">
        <v>356</v>
      </c>
      <c r="L2744" s="58" t="s">
        <v>357</v>
      </c>
      <c r="M2744" s="58" t="s">
        <v>458</v>
      </c>
      <c r="N2744" s="58" t="s">
        <v>429</v>
      </c>
      <c r="O2744" s="64" t="s">
        <v>2990</v>
      </c>
      <c r="P2744" s="64" t="s">
        <v>2902</v>
      </c>
      <c r="Q2744" s="45" t="s">
        <v>922</v>
      </c>
      <c r="R2744" s="32" t="s">
        <v>254</v>
      </c>
      <c r="S2744" s="45" t="s">
        <v>94</v>
      </c>
      <c r="T2744" s="42" t="str">
        <f>VLOOKUP(Tabla1[[#This Row],[AREA]],Hoja1!A:B,2,FALSE)</f>
        <v>06. Educación y cultura</v>
      </c>
      <c r="U2744" s="45" t="s">
        <v>170</v>
      </c>
      <c r="V2744" s="42" t="str">
        <f>VLOOKUP(Tabla1[[#This Row],[PROGRAMA]],Hoja1!A:B,2,FALSE)</f>
        <v>3232. Conservación y mantenimiento centros educación infantil y primaria</v>
      </c>
      <c r="W2744" s="45" t="s">
        <v>236</v>
      </c>
      <c r="X2744" s="45" t="s">
        <v>3048</v>
      </c>
    </row>
    <row r="2745" spans="1:24" x14ac:dyDescent="0.25">
      <c r="A2745" s="57">
        <v>220250017469</v>
      </c>
      <c r="B2745" s="58" t="s">
        <v>503</v>
      </c>
      <c r="C2745" s="59">
        <v>45796</v>
      </c>
      <c r="D2745" s="57">
        <v>22025001683</v>
      </c>
      <c r="E2745" s="58" t="s">
        <v>1562</v>
      </c>
      <c r="F2745" s="60">
        <v>-21832.07</v>
      </c>
      <c r="G2745" s="58" t="s">
        <v>418</v>
      </c>
      <c r="H2745" s="58" t="s">
        <v>4304</v>
      </c>
      <c r="I2745" s="61" t="s">
        <v>2901</v>
      </c>
      <c r="J2745" s="58" t="s">
        <v>356</v>
      </c>
      <c r="K2745" s="58" t="s">
        <v>356</v>
      </c>
      <c r="L2745" s="58" t="s">
        <v>357</v>
      </c>
      <c r="M2745" s="58" t="s">
        <v>354</v>
      </c>
      <c r="N2745" s="58" t="s">
        <v>355</v>
      </c>
      <c r="O2745" s="64" t="s">
        <v>305</v>
      </c>
      <c r="P2745" s="64" t="s">
        <v>2902</v>
      </c>
      <c r="Q2745" s="45" t="s">
        <v>922</v>
      </c>
      <c r="R2745" s="32" t="s">
        <v>254</v>
      </c>
      <c r="S2745" s="45" t="s">
        <v>92</v>
      </c>
      <c r="T2745" s="42" t="str">
        <f>VLOOKUP(Tabla1[[#This Row],[AREA]],Hoja1!A:B,2,FALSE)</f>
        <v>03. Participación ciudadana y deportes</v>
      </c>
      <c r="U2745" s="45" t="s">
        <v>215</v>
      </c>
      <c r="V2745" s="42" t="str">
        <f>VLOOKUP(Tabla1[[#This Row],[PROGRAMA]],Hoja1!A:B,2,FALSE)</f>
        <v>9241. Participación ciudadana</v>
      </c>
      <c r="W2745" s="45" t="s">
        <v>238</v>
      </c>
      <c r="X2745" s="45" t="s">
        <v>2926</v>
      </c>
    </row>
    <row r="2746" spans="1:24" x14ac:dyDescent="0.25">
      <c r="A2746" s="57">
        <v>220250020273</v>
      </c>
      <c r="B2746" s="58" t="s">
        <v>503</v>
      </c>
      <c r="C2746" s="59">
        <v>45805</v>
      </c>
      <c r="D2746" s="57">
        <v>22025002137</v>
      </c>
      <c r="E2746" s="58" t="s">
        <v>1231</v>
      </c>
      <c r="F2746" s="60">
        <v>-114583.33</v>
      </c>
      <c r="G2746" s="58" t="s">
        <v>325</v>
      </c>
      <c r="H2746" s="58" t="s">
        <v>4305</v>
      </c>
      <c r="I2746" s="61" t="s">
        <v>2901</v>
      </c>
      <c r="J2746" s="58" t="s">
        <v>352</v>
      </c>
      <c r="K2746" s="58" t="s">
        <v>352</v>
      </c>
      <c r="L2746" s="58" t="s">
        <v>357</v>
      </c>
      <c r="M2746" s="58" t="s">
        <v>354</v>
      </c>
      <c r="N2746" s="58" t="s">
        <v>355</v>
      </c>
      <c r="O2746" s="64" t="s">
        <v>305</v>
      </c>
      <c r="P2746" s="64" t="s">
        <v>2902</v>
      </c>
      <c r="Q2746" s="45" t="s">
        <v>922</v>
      </c>
      <c r="R2746" s="32" t="s">
        <v>254</v>
      </c>
      <c r="S2746" s="45" t="s">
        <v>291</v>
      </c>
      <c r="T2746" s="42" t="str">
        <f>VLOOKUP(Tabla1[[#This Row],[AREA]],Hoja1!A:B,2,FALSE)</f>
        <v>11. Salud pública y seguridad ciudadana</v>
      </c>
      <c r="U2746" s="45" t="s">
        <v>141</v>
      </c>
      <c r="V2746" s="42" t="str">
        <f>VLOOKUP(Tabla1[[#This Row],[PROGRAMA]],Hoja1!A:B,2,FALSE)</f>
        <v>1621. Recogida de residuos</v>
      </c>
      <c r="W2746" s="45" t="s">
        <v>238</v>
      </c>
      <c r="X2746" s="45" t="s">
        <v>2943</v>
      </c>
    </row>
    <row r="2747" spans="1:24" x14ac:dyDescent="0.25">
      <c r="A2747" s="57">
        <v>220250015181</v>
      </c>
      <c r="B2747" s="58" t="s">
        <v>503</v>
      </c>
      <c r="C2747" s="59">
        <v>45783</v>
      </c>
      <c r="D2747" s="57">
        <v>22025001611</v>
      </c>
      <c r="E2747" s="58" t="s">
        <v>1169</v>
      </c>
      <c r="F2747" s="60">
        <v>-3125000</v>
      </c>
      <c r="G2747" s="58" t="s">
        <v>559</v>
      </c>
      <c r="H2747" s="58" t="s">
        <v>4306</v>
      </c>
      <c r="I2747" s="61" t="s">
        <v>2901</v>
      </c>
      <c r="J2747" s="58" t="s">
        <v>356</v>
      </c>
      <c r="K2747" s="58" t="s">
        <v>356</v>
      </c>
      <c r="L2747" s="58" t="s">
        <v>357</v>
      </c>
      <c r="M2747" s="58" t="s">
        <v>354</v>
      </c>
      <c r="N2747" s="58" t="s">
        <v>355</v>
      </c>
      <c r="O2747" s="64" t="s">
        <v>305</v>
      </c>
      <c r="P2747" s="64" t="s">
        <v>2902</v>
      </c>
      <c r="Q2747" s="45" t="s">
        <v>926</v>
      </c>
      <c r="R2747" s="32" t="s">
        <v>255</v>
      </c>
      <c r="S2747" s="45" t="s">
        <v>96</v>
      </c>
      <c r="T2747" s="42" t="str">
        <f>VLOOKUP(Tabla1[[#This Row],[AREA]],Hoja1!A:B,2,FALSE)</f>
        <v>08. Tráfico y movilidad</v>
      </c>
      <c r="U2747" s="45" t="s">
        <v>140</v>
      </c>
      <c r="V2747" s="42" t="str">
        <f>VLOOKUP(Tabla1[[#This Row],[PROGRAMA]],Hoja1!A:B,2,FALSE)</f>
        <v>1532. Pavimentación vias públicas y otros servicios urbanísticos</v>
      </c>
      <c r="W2747" s="45" t="s">
        <v>244</v>
      </c>
      <c r="X2747" s="45" t="s">
        <v>2903</v>
      </c>
    </row>
    <row r="2748" spans="1:24" x14ac:dyDescent="0.25">
      <c r="A2748" s="57">
        <v>220250029949</v>
      </c>
      <c r="B2748" s="58" t="s">
        <v>349</v>
      </c>
      <c r="C2748" s="59">
        <v>45838</v>
      </c>
      <c r="D2748" s="57">
        <v>22025004935</v>
      </c>
      <c r="E2748" s="58" t="s">
        <v>1344</v>
      </c>
      <c r="F2748" s="60">
        <v>338.05</v>
      </c>
      <c r="G2748" s="58" t="s">
        <v>285</v>
      </c>
      <c r="H2748" s="58" t="s">
        <v>4307</v>
      </c>
      <c r="I2748" s="61">
        <v>220</v>
      </c>
      <c r="J2748" s="58" t="s">
        <v>356</v>
      </c>
      <c r="K2748" s="58" t="s">
        <v>356</v>
      </c>
      <c r="L2748" s="58" t="s">
        <v>357</v>
      </c>
      <c r="M2748" s="58" t="s">
        <v>458</v>
      </c>
      <c r="N2748" s="58" t="s">
        <v>429</v>
      </c>
      <c r="O2748" s="64" t="s">
        <v>2990</v>
      </c>
      <c r="P2748" s="64" t="s">
        <v>2902</v>
      </c>
      <c r="Q2748" s="45" t="s">
        <v>926</v>
      </c>
      <c r="R2748" s="32" t="s">
        <v>255</v>
      </c>
      <c r="S2748" s="45" t="s">
        <v>94</v>
      </c>
      <c r="T2748" s="42" t="str">
        <f>VLOOKUP(Tabla1[[#This Row],[AREA]],Hoja1!A:B,2,FALSE)</f>
        <v>06. Educación y cultura</v>
      </c>
      <c r="U2748" s="45" t="s">
        <v>170</v>
      </c>
      <c r="V2748" s="42" t="str">
        <f>VLOOKUP(Tabla1[[#This Row],[PROGRAMA]],Hoja1!A:B,2,FALSE)</f>
        <v>3232. Conservación y mantenimiento centros educación infantil y primaria</v>
      </c>
      <c r="W2748" s="45" t="s">
        <v>248</v>
      </c>
      <c r="X2748" s="45" t="s">
        <v>2991</v>
      </c>
    </row>
    <row r="2749" spans="1:24" x14ac:dyDescent="0.25">
      <c r="A2749" s="57">
        <v>220250027265</v>
      </c>
      <c r="B2749" s="58" t="s">
        <v>349</v>
      </c>
      <c r="C2749" s="59">
        <v>45827</v>
      </c>
      <c r="D2749" s="57">
        <v>22025004726</v>
      </c>
      <c r="E2749" s="58" t="s">
        <v>1714</v>
      </c>
      <c r="F2749" s="60">
        <v>171</v>
      </c>
      <c r="G2749" s="58" t="s">
        <v>4308</v>
      </c>
      <c r="H2749" s="58" t="s">
        <v>4309</v>
      </c>
      <c r="I2749" s="61">
        <v>220</v>
      </c>
      <c r="J2749" s="58" t="s">
        <v>401</v>
      </c>
      <c r="K2749" s="58" t="s">
        <v>352</v>
      </c>
      <c r="L2749" s="58" t="s">
        <v>367</v>
      </c>
      <c r="M2749" s="58" t="s">
        <v>458</v>
      </c>
      <c r="N2749" s="58" t="s">
        <v>429</v>
      </c>
      <c r="O2749" s="64" t="s">
        <v>2990</v>
      </c>
      <c r="P2749" s="64" t="s">
        <v>2902</v>
      </c>
      <c r="Q2749" s="45" t="s">
        <v>922</v>
      </c>
      <c r="R2749" s="32" t="s">
        <v>254</v>
      </c>
      <c r="S2749" s="45" t="s">
        <v>89</v>
      </c>
      <c r="T2749" s="42" t="str">
        <f>VLOOKUP(Tabla1[[#This Row],[AREA]],Hoja1!A:B,2,FALSE)</f>
        <v>01. Alcaldía</v>
      </c>
      <c r="U2749" s="45" t="s">
        <v>211</v>
      </c>
      <c r="V2749" s="42" t="str">
        <f>VLOOKUP(Tabla1[[#This Row],[PROGRAMA]],Hoja1!A:B,2,FALSE)</f>
        <v>9206. Archivo municipal</v>
      </c>
      <c r="W2749" s="45" t="s">
        <v>238</v>
      </c>
      <c r="X2749" s="45" t="s">
        <v>3120</v>
      </c>
    </row>
    <row r="2750" spans="1:24" x14ac:dyDescent="0.25">
      <c r="A2750" s="57">
        <v>220250026474</v>
      </c>
      <c r="B2750" s="58" t="s">
        <v>349</v>
      </c>
      <c r="C2750" s="59">
        <v>45824</v>
      </c>
      <c r="D2750" s="57">
        <v>22025004627</v>
      </c>
      <c r="E2750" s="58" t="s">
        <v>4310</v>
      </c>
      <c r="F2750" s="60">
        <v>70.790000000000006</v>
      </c>
      <c r="G2750" s="58" t="s">
        <v>72</v>
      </c>
      <c r="H2750" s="58" t="s">
        <v>4311</v>
      </c>
      <c r="I2750" s="61">
        <v>220</v>
      </c>
      <c r="J2750" s="58" t="s">
        <v>356</v>
      </c>
      <c r="K2750" s="58" t="s">
        <v>356</v>
      </c>
      <c r="L2750" s="58" t="s">
        <v>367</v>
      </c>
      <c r="M2750" s="58" t="s">
        <v>458</v>
      </c>
      <c r="N2750" s="58" t="s">
        <v>429</v>
      </c>
      <c r="O2750" s="64" t="s">
        <v>2990</v>
      </c>
      <c r="P2750" s="64" t="s">
        <v>2902</v>
      </c>
      <c r="Q2750" s="45" t="s">
        <v>922</v>
      </c>
      <c r="R2750" s="32" t="s">
        <v>254</v>
      </c>
      <c r="S2750" s="45" t="s">
        <v>98</v>
      </c>
      <c r="T2750" s="42" t="str">
        <f>VLOOKUP(Tabla1[[#This Row],[AREA]],Hoja1!A:B,2,FALSE)</f>
        <v>10. Personas mayores, familia y servicios sociales</v>
      </c>
      <c r="U2750" s="45" t="s">
        <v>153</v>
      </c>
      <c r="V2750" s="42" t="str">
        <f>VLOOKUP(Tabla1[[#This Row],[PROGRAMA]],Hoja1!A:B,2,FALSE)</f>
        <v>2311. Intervención social</v>
      </c>
      <c r="W2750" s="45" t="s">
        <v>238</v>
      </c>
      <c r="X2750" s="45" t="s">
        <v>3118</v>
      </c>
    </row>
    <row r="2751" spans="1:24" x14ac:dyDescent="0.25">
      <c r="A2751" s="57">
        <v>220250024950</v>
      </c>
      <c r="B2751" s="58" t="s">
        <v>349</v>
      </c>
      <c r="C2751" s="59">
        <v>45819</v>
      </c>
      <c r="D2751" s="57">
        <v>22025004040</v>
      </c>
      <c r="E2751" s="58" t="s">
        <v>1668</v>
      </c>
      <c r="F2751" s="60">
        <v>234.46</v>
      </c>
      <c r="G2751" s="58" t="s">
        <v>4312</v>
      </c>
      <c r="H2751" s="58" t="s">
        <v>4313</v>
      </c>
      <c r="I2751" s="61">
        <v>220</v>
      </c>
      <c r="J2751" s="58" t="s">
        <v>356</v>
      </c>
      <c r="K2751" s="58" t="s">
        <v>356</v>
      </c>
      <c r="L2751" s="58" t="s">
        <v>357</v>
      </c>
      <c r="M2751" s="58" t="s">
        <v>354</v>
      </c>
      <c r="N2751" s="58" t="s">
        <v>355</v>
      </c>
      <c r="O2751" s="64" t="s">
        <v>2942</v>
      </c>
      <c r="P2751" s="64" t="s">
        <v>2902</v>
      </c>
      <c r="Q2751" s="45" t="s">
        <v>922</v>
      </c>
      <c r="R2751" s="32" t="s">
        <v>254</v>
      </c>
      <c r="S2751" s="45" t="s">
        <v>291</v>
      </c>
      <c r="T2751" s="42" t="str">
        <f>VLOOKUP(Tabla1[[#This Row],[AREA]],Hoja1!A:B,2,FALSE)</f>
        <v>11. Salud pública y seguridad ciudadana</v>
      </c>
      <c r="U2751" s="45" t="s">
        <v>164</v>
      </c>
      <c r="V2751" s="42" t="str">
        <f>VLOOKUP(Tabla1[[#This Row],[PROGRAMA]],Hoja1!A:B,2,FALSE)</f>
        <v>3111. Protección de la salubridad pública</v>
      </c>
      <c r="W2751" s="45" t="s">
        <v>236</v>
      </c>
      <c r="X2751" s="45" t="s">
        <v>2945</v>
      </c>
    </row>
    <row r="2752" spans="1:24" x14ac:dyDescent="0.25">
      <c r="A2752" s="57">
        <v>220250026016</v>
      </c>
      <c r="B2752" s="58" t="s">
        <v>349</v>
      </c>
      <c r="C2752" s="59">
        <v>45824</v>
      </c>
      <c r="D2752" s="57">
        <v>22025004356</v>
      </c>
      <c r="E2752" s="58" t="s">
        <v>1719</v>
      </c>
      <c r="F2752" s="60">
        <v>338.8</v>
      </c>
      <c r="G2752" s="58" t="s">
        <v>3076</v>
      </c>
      <c r="H2752" s="58" t="s">
        <v>4314</v>
      </c>
      <c r="I2752" s="61">
        <v>220</v>
      </c>
      <c r="J2752" s="58" t="s">
        <v>356</v>
      </c>
      <c r="K2752" s="58" t="s">
        <v>356</v>
      </c>
      <c r="L2752" s="58" t="s">
        <v>357</v>
      </c>
      <c r="M2752" s="58" t="s">
        <v>458</v>
      </c>
      <c r="N2752" s="58" t="s">
        <v>429</v>
      </c>
      <c r="O2752" s="64" t="s">
        <v>2990</v>
      </c>
      <c r="P2752" s="64" t="s">
        <v>2902</v>
      </c>
      <c r="Q2752" s="45" t="s">
        <v>922</v>
      </c>
      <c r="R2752" s="32" t="s">
        <v>254</v>
      </c>
      <c r="S2752" s="45" t="s">
        <v>291</v>
      </c>
      <c r="T2752" s="42" t="str">
        <f>VLOOKUP(Tabla1[[#This Row],[AREA]],Hoja1!A:B,2,FALSE)</f>
        <v>11. Salud pública y seguridad ciudadana</v>
      </c>
      <c r="U2752" s="45" t="s">
        <v>135</v>
      </c>
      <c r="V2752" s="42" t="str">
        <f>VLOOKUP(Tabla1[[#This Row],[PROGRAMA]],Hoja1!A:B,2,FALSE)</f>
        <v>1361. Prevención y extinción de incencios</v>
      </c>
      <c r="W2752" s="45" t="s">
        <v>238</v>
      </c>
      <c r="X2752" s="45" t="s">
        <v>3161</v>
      </c>
    </row>
    <row r="2753" spans="1:24" x14ac:dyDescent="0.25">
      <c r="A2753" s="57">
        <v>220250029170</v>
      </c>
      <c r="B2753" s="58" t="s">
        <v>349</v>
      </c>
      <c r="C2753" s="59">
        <v>45834</v>
      </c>
      <c r="D2753" s="57">
        <v>22025004760</v>
      </c>
      <c r="E2753" s="58" t="s">
        <v>1793</v>
      </c>
      <c r="F2753" s="60">
        <v>11815.42</v>
      </c>
      <c r="G2753" s="58" t="s">
        <v>506</v>
      </c>
      <c r="H2753" s="58" t="s">
        <v>4315</v>
      </c>
      <c r="I2753" s="61">
        <v>220</v>
      </c>
      <c r="J2753" s="58" t="s">
        <v>356</v>
      </c>
      <c r="K2753" s="58" t="s">
        <v>356</v>
      </c>
      <c r="L2753" s="58" t="s">
        <v>358</v>
      </c>
      <c r="M2753" s="58" t="s">
        <v>458</v>
      </c>
      <c r="N2753" s="58" t="s">
        <v>429</v>
      </c>
      <c r="O2753" s="64" t="s">
        <v>2990</v>
      </c>
      <c r="P2753" s="64" t="s">
        <v>2902</v>
      </c>
      <c r="Q2753" s="45" t="s">
        <v>926</v>
      </c>
      <c r="R2753" s="32" t="s">
        <v>255</v>
      </c>
      <c r="S2753" s="45" t="s">
        <v>98</v>
      </c>
      <c r="T2753" s="42" t="str">
        <f>VLOOKUP(Tabla1[[#This Row],[AREA]],Hoja1!A:B,2,FALSE)</f>
        <v>10. Personas mayores, familia y servicios sociales</v>
      </c>
      <c r="U2753" s="45" t="s">
        <v>155</v>
      </c>
      <c r="V2753" s="42" t="str">
        <f>VLOOKUP(Tabla1[[#This Row],[PROGRAMA]],Hoja1!A:B,2,FALSE)</f>
        <v>2312. Iniciativas sociales</v>
      </c>
      <c r="W2753" s="45" t="s">
        <v>248</v>
      </c>
      <c r="X2753" s="45" t="s">
        <v>2991</v>
      </c>
    </row>
    <row r="2754" spans="1:24" x14ac:dyDescent="0.25">
      <c r="A2754" s="57">
        <v>220250029755</v>
      </c>
      <c r="B2754" s="58" t="s">
        <v>349</v>
      </c>
      <c r="C2754" s="59">
        <v>45835</v>
      </c>
      <c r="D2754" s="57">
        <v>22025004799</v>
      </c>
      <c r="E2754" s="58" t="s">
        <v>4316</v>
      </c>
      <c r="F2754" s="60">
        <v>9257.81</v>
      </c>
      <c r="G2754" s="58" t="s">
        <v>509</v>
      </c>
      <c r="H2754" s="58" t="s">
        <v>4317</v>
      </c>
      <c r="I2754" s="61">
        <v>220</v>
      </c>
      <c r="J2754" s="58" t="s">
        <v>356</v>
      </c>
      <c r="K2754" s="58" t="s">
        <v>356</v>
      </c>
      <c r="L2754" s="58" t="s">
        <v>367</v>
      </c>
      <c r="M2754" s="58" t="s">
        <v>458</v>
      </c>
      <c r="N2754" s="58" t="s">
        <v>429</v>
      </c>
      <c r="O2754" s="64" t="s">
        <v>2990</v>
      </c>
      <c r="P2754" s="64" t="s">
        <v>2902</v>
      </c>
      <c r="Q2754" s="45" t="s">
        <v>922</v>
      </c>
      <c r="R2754" s="32" t="s">
        <v>254</v>
      </c>
      <c r="S2754" s="45" t="s">
        <v>96</v>
      </c>
      <c r="T2754" s="42" t="str">
        <f>VLOOKUP(Tabla1[[#This Row],[AREA]],Hoja1!A:B,2,FALSE)</f>
        <v>08. Tráfico y movilidad</v>
      </c>
      <c r="U2754" s="45" t="s">
        <v>140</v>
      </c>
      <c r="V2754" s="42" t="str">
        <f>VLOOKUP(Tabla1[[#This Row],[PROGRAMA]],Hoja1!A:B,2,FALSE)</f>
        <v>1532. Pavimentación vias públicas y otros servicios urbanísticos</v>
      </c>
      <c r="W2754" s="45" t="s">
        <v>238</v>
      </c>
      <c r="X2754" s="45" t="s">
        <v>3053</v>
      </c>
    </row>
    <row r="2755" spans="1:24" x14ac:dyDescent="0.25">
      <c r="A2755" s="57">
        <v>220250024118</v>
      </c>
      <c r="B2755" s="58" t="s">
        <v>349</v>
      </c>
      <c r="C2755" s="59">
        <v>45818</v>
      </c>
      <c r="D2755" s="57">
        <v>22025004183</v>
      </c>
      <c r="E2755" s="58" t="s">
        <v>4318</v>
      </c>
      <c r="F2755" s="60">
        <v>8713.4</v>
      </c>
      <c r="G2755" s="58" t="s">
        <v>4319</v>
      </c>
      <c r="H2755" s="58" t="s">
        <v>4320</v>
      </c>
      <c r="I2755" s="61">
        <v>220</v>
      </c>
      <c r="J2755" s="58" t="s">
        <v>356</v>
      </c>
      <c r="K2755" s="58" t="s">
        <v>356</v>
      </c>
      <c r="L2755" s="58" t="s">
        <v>357</v>
      </c>
      <c r="M2755" s="58" t="s">
        <v>354</v>
      </c>
      <c r="N2755" s="58" t="s">
        <v>380</v>
      </c>
      <c r="O2755" s="64" t="s">
        <v>2942</v>
      </c>
      <c r="P2755" s="64" t="s">
        <v>2902</v>
      </c>
      <c r="Q2755" s="45" t="s">
        <v>922</v>
      </c>
      <c r="R2755" s="32" t="s">
        <v>254</v>
      </c>
      <c r="S2755" s="45" t="s">
        <v>290</v>
      </c>
      <c r="T2755" s="42" t="str">
        <f>VLOOKUP(Tabla1[[#This Row],[AREA]],Hoja1!A:B,2,FALSE)</f>
        <v>05. Comercio, mercados y consumo</v>
      </c>
      <c r="U2755" s="45" t="s">
        <v>197</v>
      </c>
      <c r="V2755" s="42" t="str">
        <f>VLOOKUP(Tabla1[[#This Row],[PROGRAMA]],Hoja1!A:B,2,FALSE)</f>
        <v>4312. Mercados</v>
      </c>
      <c r="W2755" s="45" t="s">
        <v>238</v>
      </c>
      <c r="X2755" s="45" t="s">
        <v>3335</v>
      </c>
    </row>
    <row r="2756" spans="1:24" x14ac:dyDescent="0.25">
      <c r="A2756" s="57">
        <v>220250027102</v>
      </c>
      <c r="B2756" s="58" t="s">
        <v>349</v>
      </c>
      <c r="C2756" s="59">
        <v>45826</v>
      </c>
      <c r="D2756" s="57">
        <v>22025004473</v>
      </c>
      <c r="E2756" s="58" t="s">
        <v>1267</v>
      </c>
      <c r="F2756" s="60">
        <v>893420.33</v>
      </c>
      <c r="G2756" s="58" t="s">
        <v>61</v>
      </c>
      <c r="H2756" s="58" t="s">
        <v>4321</v>
      </c>
      <c r="I2756" s="61">
        <v>220</v>
      </c>
      <c r="J2756" s="58" t="s">
        <v>356</v>
      </c>
      <c r="K2756" s="58" t="s">
        <v>356</v>
      </c>
      <c r="L2756" s="58" t="s">
        <v>357</v>
      </c>
      <c r="M2756" s="58" t="s">
        <v>354</v>
      </c>
      <c r="N2756" s="58" t="s">
        <v>355</v>
      </c>
      <c r="O2756" s="64" t="s">
        <v>305</v>
      </c>
      <c r="P2756" s="64" t="s">
        <v>2902</v>
      </c>
      <c r="Q2756" s="45" t="s">
        <v>926</v>
      </c>
      <c r="R2756" s="32" t="s">
        <v>255</v>
      </c>
      <c r="S2756" s="45" t="s">
        <v>96</v>
      </c>
      <c r="T2756" s="42" t="str">
        <f>VLOOKUP(Tabla1[[#This Row],[AREA]],Hoja1!A:B,2,FALSE)</f>
        <v>08. Tráfico y movilidad</v>
      </c>
      <c r="U2756" s="45" t="s">
        <v>146</v>
      </c>
      <c r="V2756" s="42" t="str">
        <f>VLOOKUP(Tabla1[[#This Row],[PROGRAMA]],Hoja1!A:B,2,FALSE)</f>
        <v>1651. Alumbrado público</v>
      </c>
      <c r="W2756" s="45" t="s">
        <v>244</v>
      </c>
      <c r="X2756" s="45" t="s">
        <v>2903</v>
      </c>
    </row>
    <row r="2757" spans="1:24" x14ac:dyDescent="0.25">
      <c r="A2757" s="57">
        <v>220250021914</v>
      </c>
      <c r="B2757" s="58" t="s">
        <v>526</v>
      </c>
      <c r="C2757" s="59">
        <v>45811</v>
      </c>
      <c r="D2757" s="57">
        <v>22025001122</v>
      </c>
      <c r="E2757" s="58" t="s">
        <v>1237</v>
      </c>
      <c r="F2757" s="60">
        <v>8519.33</v>
      </c>
      <c r="G2757" s="58" t="s">
        <v>589</v>
      </c>
      <c r="H2757" s="58" t="s">
        <v>4322</v>
      </c>
      <c r="I2757" s="61">
        <v>300</v>
      </c>
      <c r="J2757" s="58" t="s">
        <v>356</v>
      </c>
      <c r="K2757" s="58" t="s">
        <v>356</v>
      </c>
      <c r="L2757" s="58" t="s">
        <v>357</v>
      </c>
      <c r="M2757" s="58" t="s">
        <v>354</v>
      </c>
      <c r="N2757" s="58" t="s">
        <v>355</v>
      </c>
      <c r="O2757" s="64" t="s">
        <v>2942</v>
      </c>
      <c r="P2757" s="64" t="s">
        <v>2902</v>
      </c>
      <c r="Q2757" s="45" t="s">
        <v>922</v>
      </c>
      <c r="R2757" s="32" t="s">
        <v>254</v>
      </c>
      <c r="S2757" s="45" t="s">
        <v>291</v>
      </c>
      <c r="T2757" s="42" t="str">
        <f>VLOOKUP(Tabla1[[#This Row],[AREA]],Hoja1!A:B,2,FALSE)</f>
        <v>11. Salud pública y seguridad ciudadana</v>
      </c>
      <c r="U2757" s="45" t="s">
        <v>141</v>
      </c>
      <c r="V2757" s="42" t="str">
        <f>VLOOKUP(Tabla1[[#This Row],[PROGRAMA]],Hoja1!A:B,2,FALSE)</f>
        <v>1621. Recogida de residuos</v>
      </c>
      <c r="W2757" s="45" t="s">
        <v>236</v>
      </c>
      <c r="X2757" s="45" t="s">
        <v>3180</v>
      </c>
    </row>
    <row r="2758" spans="1:24" x14ac:dyDescent="0.25">
      <c r="A2758" s="57">
        <v>220250025933</v>
      </c>
      <c r="B2758" s="58" t="s">
        <v>349</v>
      </c>
      <c r="C2758" s="59">
        <v>45820</v>
      </c>
      <c r="D2758" s="57">
        <v>22025004286</v>
      </c>
      <c r="E2758" s="58" t="s">
        <v>3788</v>
      </c>
      <c r="F2758" s="60">
        <v>65.27</v>
      </c>
      <c r="G2758" s="58" t="s">
        <v>4323</v>
      </c>
      <c r="H2758" s="58" t="s">
        <v>4324</v>
      </c>
      <c r="I2758" s="61">
        <v>220</v>
      </c>
      <c r="J2758" s="58" t="s">
        <v>352</v>
      </c>
      <c r="K2758" s="58" t="s">
        <v>352</v>
      </c>
      <c r="L2758" s="58" t="s">
        <v>357</v>
      </c>
      <c r="M2758" s="58" t="s">
        <v>458</v>
      </c>
      <c r="N2758" s="58" t="s">
        <v>429</v>
      </c>
      <c r="O2758" s="64" t="s">
        <v>2990</v>
      </c>
      <c r="P2758" s="64" t="s">
        <v>2902</v>
      </c>
      <c r="Q2758" s="45" t="s">
        <v>922</v>
      </c>
      <c r="R2758" s="32" t="s">
        <v>254</v>
      </c>
      <c r="S2758" s="45" t="s">
        <v>98</v>
      </c>
      <c r="T2758" s="42" t="str">
        <f>VLOOKUP(Tabla1[[#This Row],[AREA]],Hoja1!A:B,2,FALSE)</f>
        <v>10. Personas mayores, familia y servicios sociales</v>
      </c>
      <c r="U2758" s="45" t="s">
        <v>162</v>
      </c>
      <c r="V2758" s="42" t="str">
        <f>VLOOKUP(Tabla1[[#This Row],[PROGRAMA]],Hoja1!A:B,2,FALSE)</f>
        <v>2412. Formación para el empleo</v>
      </c>
      <c r="W2758" s="45" t="s">
        <v>238</v>
      </c>
      <c r="X2758" s="45" t="s">
        <v>3161</v>
      </c>
    </row>
    <row r="2759" spans="1:24" x14ac:dyDescent="0.25">
      <c r="A2759" s="57">
        <v>220250025848</v>
      </c>
      <c r="B2759" s="58" t="s">
        <v>349</v>
      </c>
      <c r="C2759" s="59">
        <v>45820</v>
      </c>
      <c r="D2759" s="57">
        <v>22025004305</v>
      </c>
      <c r="E2759" s="58" t="s">
        <v>1902</v>
      </c>
      <c r="F2759" s="60">
        <v>350</v>
      </c>
      <c r="G2759" s="58" t="s">
        <v>491</v>
      </c>
      <c r="H2759" s="58" t="s">
        <v>4325</v>
      </c>
      <c r="I2759" s="61">
        <v>220</v>
      </c>
      <c r="J2759" s="58" t="s">
        <v>455</v>
      </c>
      <c r="K2759" s="58" t="s">
        <v>356</v>
      </c>
      <c r="L2759" s="58" t="s">
        <v>357</v>
      </c>
      <c r="M2759" s="58" t="s">
        <v>458</v>
      </c>
      <c r="N2759" s="58" t="s">
        <v>429</v>
      </c>
      <c r="O2759" s="64" t="s">
        <v>2990</v>
      </c>
      <c r="P2759" s="64" t="s">
        <v>2902</v>
      </c>
      <c r="Q2759" s="45" t="s">
        <v>922</v>
      </c>
      <c r="R2759" s="32" t="s">
        <v>254</v>
      </c>
      <c r="S2759" s="45" t="s">
        <v>98</v>
      </c>
      <c r="T2759" s="42" t="str">
        <f>VLOOKUP(Tabla1[[#This Row],[AREA]],Hoja1!A:B,2,FALSE)</f>
        <v>10. Personas mayores, familia y servicios sociales</v>
      </c>
      <c r="U2759" s="45" t="s">
        <v>155</v>
      </c>
      <c r="V2759" s="42" t="str">
        <f>VLOOKUP(Tabla1[[#This Row],[PROGRAMA]],Hoja1!A:B,2,FALSE)</f>
        <v>2312. Iniciativas sociales</v>
      </c>
      <c r="W2759" s="45" t="s">
        <v>238</v>
      </c>
      <c r="X2759" s="45" t="s">
        <v>3161</v>
      </c>
    </row>
    <row r="2760" spans="1:24" x14ac:dyDescent="0.25">
      <c r="A2760" s="57">
        <v>220250025332</v>
      </c>
      <c r="B2760" s="58" t="s">
        <v>349</v>
      </c>
      <c r="C2760" s="59">
        <v>45820</v>
      </c>
      <c r="D2760" s="57">
        <v>22025003893</v>
      </c>
      <c r="E2760" s="58" t="s">
        <v>1371</v>
      </c>
      <c r="F2760" s="60">
        <v>363</v>
      </c>
      <c r="G2760" s="58" t="s">
        <v>4326</v>
      </c>
      <c r="H2760" s="58" t="s">
        <v>4327</v>
      </c>
      <c r="I2760" s="61">
        <v>220</v>
      </c>
      <c r="J2760" s="58" t="s">
        <v>487</v>
      </c>
      <c r="K2760" s="58" t="s">
        <v>411</v>
      </c>
      <c r="L2760" s="58" t="s">
        <v>357</v>
      </c>
      <c r="M2760" s="58" t="s">
        <v>458</v>
      </c>
      <c r="N2760" s="58" t="s">
        <v>429</v>
      </c>
      <c r="O2760" s="64" t="s">
        <v>2990</v>
      </c>
      <c r="P2760" s="64" t="s">
        <v>2902</v>
      </c>
      <c r="Q2760" s="45" t="s">
        <v>922</v>
      </c>
      <c r="R2760" s="32" t="s">
        <v>254</v>
      </c>
      <c r="S2760" s="45" t="s">
        <v>98</v>
      </c>
      <c r="T2760" s="42" t="str">
        <f>VLOOKUP(Tabla1[[#This Row],[AREA]],Hoja1!A:B,2,FALSE)</f>
        <v>10. Personas mayores, familia y servicios sociales</v>
      </c>
      <c r="U2760" s="45" t="s">
        <v>158</v>
      </c>
      <c r="V2760" s="42" t="str">
        <f>VLOOKUP(Tabla1[[#This Row],[PROGRAMA]],Hoja1!A:B,2,FALSE)</f>
        <v>2314. Centro de programas juveniles</v>
      </c>
      <c r="W2760" s="45" t="s">
        <v>238</v>
      </c>
      <c r="X2760" s="45" t="s">
        <v>3173</v>
      </c>
    </row>
    <row r="2761" spans="1:24" x14ac:dyDescent="0.25">
      <c r="A2761" s="57">
        <v>220250022925</v>
      </c>
      <c r="B2761" s="58" t="s">
        <v>349</v>
      </c>
      <c r="C2761" s="59">
        <v>45813</v>
      </c>
      <c r="D2761" s="57">
        <v>22025004497</v>
      </c>
      <c r="E2761" s="58" t="s">
        <v>3134</v>
      </c>
      <c r="F2761" s="60">
        <v>653400</v>
      </c>
      <c r="G2761" s="58" t="s">
        <v>4328</v>
      </c>
      <c r="H2761" s="58" t="s">
        <v>4329</v>
      </c>
      <c r="I2761" s="61">
        <v>220</v>
      </c>
      <c r="J2761" s="58" t="s">
        <v>4330</v>
      </c>
      <c r="K2761" s="58" t="s">
        <v>395</v>
      </c>
      <c r="L2761" s="58" t="s">
        <v>367</v>
      </c>
      <c r="M2761" s="58" t="s">
        <v>354</v>
      </c>
      <c r="N2761" s="58" t="s">
        <v>355</v>
      </c>
      <c r="O2761" s="64" t="s">
        <v>305</v>
      </c>
      <c r="P2761" s="64" t="s">
        <v>2902</v>
      </c>
      <c r="Q2761" s="45">
        <v>6</v>
      </c>
      <c r="R2761" s="32" t="s">
        <v>255</v>
      </c>
      <c r="S2761" s="45" t="s">
        <v>97</v>
      </c>
      <c r="T2761" s="42" t="str">
        <f>VLOOKUP(Tabla1[[#This Row],[AREA]],Hoja1!A:B,2,FALSE)</f>
        <v>09. Turismo, eventos y marca ciudad</v>
      </c>
      <c r="U2761" s="45">
        <v>4321</v>
      </c>
      <c r="V2761" s="42" t="str">
        <f>VLOOKUP(Tabla1[[#This Row],[PROGRAMA]],Hoja1!A:B,2,FALSE)</f>
        <v>4321. Turismo</v>
      </c>
      <c r="W2761" s="45">
        <v>62</v>
      </c>
      <c r="X2761" s="45">
        <v>624</v>
      </c>
    </row>
    <row r="2762" spans="1:24" x14ac:dyDescent="0.25">
      <c r="A2762" s="57">
        <v>220250023991</v>
      </c>
      <c r="B2762" s="58" t="s">
        <v>349</v>
      </c>
      <c r="C2762" s="59">
        <v>45818</v>
      </c>
      <c r="D2762" s="57">
        <v>22025004084</v>
      </c>
      <c r="E2762" s="58" t="s">
        <v>1222</v>
      </c>
      <c r="F2762" s="60">
        <v>7538.22</v>
      </c>
      <c r="G2762" s="58" t="s">
        <v>48</v>
      </c>
      <c r="H2762" s="58" t="s">
        <v>4331</v>
      </c>
      <c r="I2762" s="61">
        <v>220</v>
      </c>
      <c r="J2762" s="58" t="s">
        <v>455</v>
      </c>
      <c r="K2762" s="58" t="s">
        <v>356</v>
      </c>
      <c r="L2762" s="58" t="s">
        <v>358</v>
      </c>
      <c r="M2762" s="58" t="s">
        <v>354</v>
      </c>
      <c r="N2762" s="58" t="s">
        <v>355</v>
      </c>
      <c r="O2762" s="64" t="s">
        <v>2942</v>
      </c>
      <c r="P2762" s="64" t="s">
        <v>2902</v>
      </c>
      <c r="Q2762" s="45" t="s">
        <v>926</v>
      </c>
      <c r="R2762" s="32" t="s">
        <v>255</v>
      </c>
      <c r="S2762" s="45" t="s">
        <v>96</v>
      </c>
      <c r="T2762" s="42" t="str">
        <f>VLOOKUP(Tabla1[[#This Row],[AREA]],Hoja1!A:B,2,FALSE)</f>
        <v>08. Tráfico y movilidad</v>
      </c>
      <c r="U2762" s="45" t="s">
        <v>140</v>
      </c>
      <c r="V2762" s="42" t="str">
        <f>VLOOKUP(Tabla1[[#This Row],[PROGRAMA]],Hoja1!A:B,2,FALSE)</f>
        <v>1532. Pavimentación vias públicas y otros servicios urbanísticos</v>
      </c>
      <c r="W2762" s="45" t="s">
        <v>242</v>
      </c>
      <c r="X2762" s="45" t="s">
        <v>2923</v>
      </c>
    </row>
    <row r="2763" spans="1:24" x14ac:dyDescent="0.25">
      <c r="A2763" s="57">
        <v>220250023573</v>
      </c>
      <c r="B2763" s="58" t="s">
        <v>349</v>
      </c>
      <c r="C2763" s="59">
        <v>45817</v>
      </c>
      <c r="D2763" s="57">
        <v>22025003662</v>
      </c>
      <c r="E2763" s="58" t="s">
        <v>1690</v>
      </c>
      <c r="F2763" s="60">
        <v>7260</v>
      </c>
      <c r="G2763" s="58" t="s">
        <v>1100</v>
      </c>
      <c r="H2763" s="58" t="s">
        <v>4332</v>
      </c>
      <c r="I2763" s="61">
        <v>220</v>
      </c>
      <c r="J2763" s="58" t="s">
        <v>356</v>
      </c>
      <c r="K2763" s="58" t="s">
        <v>356</v>
      </c>
      <c r="L2763" s="58" t="s">
        <v>357</v>
      </c>
      <c r="M2763" s="58" t="s">
        <v>458</v>
      </c>
      <c r="N2763" s="58" t="s">
        <v>429</v>
      </c>
      <c r="O2763" s="64" t="s">
        <v>2990</v>
      </c>
      <c r="P2763" s="64" t="s">
        <v>2902</v>
      </c>
      <c r="Q2763" s="45" t="s">
        <v>922</v>
      </c>
      <c r="R2763" s="32" t="s">
        <v>254</v>
      </c>
      <c r="S2763" s="45" t="s">
        <v>89</v>
      </c>
      <c r="T2763" s="42" t="str">
        <f>VLOOKUP(Tabla1[[#This Row],[AREA]],Hoja1!A:B,2,FALSE)</f>
        <v>01. Alcaldía</v>
      </c>
      <c r="U2763" s="45" t="s">
        <v>212</v>
      </c>
      <c r="V2763" s="42" t="str">
        <f>VLOOKUP(Tabla1[[#This Row],[PROGRAMA]],Hoja1!A:B,2,FALSE)</f>
        <v>9207. Gobierno y relaciones</v>
      </c>
      <c r="W2763" s="45" t="s">
        <v>238</v>
      </c>
      <c r="X2763" s="45" t="s">
        <v>3335</v>
      </c>
    </row>
    <row r="2764" spans="1:24" x14ac:dyDescent="0.25">
      <c r="A2764" s="57">
        <v>220250023921</v>
      </c>
      <c r="B2764" s="58" t="s">
        <v>526</v>
      </c>
      <c r="C2764" s="59">
        <v>45818</v>
      </c>
      <c r="D2764" s="57">
        <v>22025001122</v>
      </c>
      <c r="E2764" s="58" t="s">
        <v>1237</v>
      </c>
      <c r="F2764" s="60">
        <v>6939.3</v>
      </c>
      <c r="G2764" s="58" t="s">
        <v>663</v>
      </c>
      <c r="H2764" s="58" t="s">
        <v>4333</v>
      </c>
      <c r="I2764" s="61">
        <v>300</v>
      </c>
      <c r="J2764" s="58" t="s">
        <v>356</v>
      </c>
      <c r="K2764" s="58" t="s">
        <v>356</v>
      </c>
      <c r="L2764" s="58" t="s">
        <v>357</v>
      </c>
      <c r="M2764" s="58" t="s">
        <v>354</v>
      </c>
      <c r="N2764" s="58" t="s">
        <v>355</v>
      </c>
      <c r="O2764" s="64" t="s">
        <v>2942</v>
      </c>
      <c r="P2764" s="64" t="s">
        <v>2902</v>
      </c>
      <c r="Q2764" s="45" t="s">
        <v>922</v>
      </c>
      <c r="R2764" s="32" t="s">
        <v>254</v>
      </c>
      <c r="S2764" s="45" t="s">
        <v>291</v>
      </c>
      <c r="T2764" s="42" t="str">
        <f>VLOOKUP(Tabla1[[#This Row],[AREA]],Hoja1!A:B,2,FALSE)</f>
        <v>11. Salud pública y seguridad ciudadana</v>
      </c>
      <c r="U2764" s="45" t="s">
        <v>141</v>
      </c>
      <c r="V2764" s="42" t="str">
        <f>VLOOKUP(Tabla1[[#This Row],[PROGRAMA]],Hoja1!A:B,2,FALSE)</f>
        <v>1621. Recogida de residuos</v>
      </c>
      <c r="W2764" s="45" t="s">
        <v>236</v>
      </c>
      <c r="X2764" s="45" t="s">
        <v>3180</v>
      </c>
    </row>
    <row r="2765" spans="1:24" x14ac:dyDescent="0.25">
      <c r="A2765" s="57">
        <v>220250026017</v>
      </c>
      <c r="B2765" s="58" t="s">
        <v>349</v>
      </c>
      <c r="C2765" s="59">
        <v>45824</v>
      </c>
      <c r="D2765" s="57">
        <v>22025004456</v>
      </c>
      <c r="E2765" s="58" t="s">
        <v>1420</v>
      </c>
      <c r="F2765" s="60">
        <v>6655</v>
      </c>
      <c r="G2765" s="58" t="s">
        <v>4334</v>
      </c>
      <c r="H2765" s="58" t="s">
        <v>4335</v>
      </c>
      <c r="I2765" s="61">
        <v>220</v>
      </c>
      <c r="J2765" s="58" t="s">
        <v>356</v>
      </c>
      <c r="K2765" s="58" t="s">
        <v>356</v>
      </c>
      <c r="L2765" s="58" t="s">
        <v>367</v>
      </c>
      <c r="M2765" s="58" t="s">
        <v>458</v>
      </c>
      <c r="N2765" s="58" t="s">
        <v>429</v>
      </c>
      <c r="O2765" s="64" t="s">
        <v>2990</v>
      </c>
      <c r="P2765" s="64" t="s">
        <v>2902</v>
      </c>
      <c r="Q2765" s="45" t="s">
        <v>922</v>
      </c>
      <c r="R2765" s="32" t="s">
        <v>254</v>
      </c>
      <c r="S2765" s="45" t="s">
        <v>96</v>
      </c>
      <c r="T2765" s="42" t="str">
        <f>VLOOKUP(Tabla1[[#This Row],[AREA]],Hoja1!A:B,2,FALSE)</f>
        <v>08. Tráfico y movilidad</v>
      </c>
      <c r="U2765" s="45" t="s">
        <v>140</v>
      </c>
      <c r="V2765" s="42" t="str">
        <f>VLOOKUP(Tabla1[[#This Row],[PROGRAMA]],Hoja1!A:B,2,FALSE)</f>
        <v>1532. Pavimentación vias públicas y otros servicios urbanísticos</v>
      </c>
      <c r="W2765" s="45" t="s">
        <v>234</v>
      </c>
      <c r="X2765" s="45" t="s">
        <v>3098</v>
      </c>
    </row>
    <row r="2766" spans="1:24" x14ac:dyDescent="0.25">
      <c r="A2766" s="57">
        <v>220250028763</v>
      </c>
      <c r="B2766" s="58" t="s">
        <v>349</v>
      </c>
      <c r="C2766" s="59">
        <v>45833</v>
      </c>
      <c r="D2766" s="57">
        <v>22025004536</v>
      </c>
      <c r="E2766" s="58" t="s">
        <v>1237</v>
      </c>
      <c r="F2766" s="60">
        <v>5930.96</v>
      </c>
      <c r="G2766" s="58" t="s">
        <v>45</v>
      </c>
      <c r="H2766" s="58" t="s">
        <v>4336</v>
      </c>
      <c r="I2766" s="61">
        <v>220</v>
      </c>
      <c r="J2766" s="58" t="s">
        <v>627</v>
      </c>
      <c r="K2766" s="58" t="s">
        <v>628</v>
      </c>
      <c r="L2766" s="58" t="s">
        <v>357</v>
      </c>
      <c r="M2766" s="58" t="s">
        <v>458</v>
      </c>
      <c r="N2766" s="58" t="s">
        <v>429</v>
      </c>
      <c r="O2766" s="64" t="s">
        <v>2990</v>
      </c>
      <c r="P2766" s="64" t="s">
        <v>2902</v>
      </c>
      <c r="Q2766" s="45" t="s">
        <v>922</v>
      </c>
      <c r="R2766" s="32" t="s">
        <v>254</v>
      </c>
      <c r="S2766" s="45" t="s">
        <v>291</v>
      </c>
      <c r="T2766" s="42" t="str">
        <f>VLOOKUP(Tabla1[[#This Row],[AREA]],Hoja1!A:B,2,FALSE)</f>
        <v>11. Salud pública y seguridad ciudadana</v>
      </c>
      <c r="U2766" s="45" t="s">
        <v>141</v>
      </c>
      <c r="V2766" s="42" t="str">
        <f>VLOOKUP(Tabla1[[#This Row],[PROGRAMA]],Hoja1!A:B,2,FALSE)</f>
        <v>1621. Recogida de residuos</v>
      </c>
      <c r="W2766" s="45" t="s">
        <v>236</v>
      </c>
      <c r="X2766" s="45" t="s">
        <v>3180</v>
      </c>
    </row>
    <row r="2767" spans="1:24" x14ac:dyDescent="0.25">
      <c r="A2767" s="57">
        <v>220250022624</v>
      </c>
      <c r="B2767" s="58" t="s">
        <v>526</v>
      </c>
      <c r="C2767" s="59">
        <v>45813</v>
      </c>
      <c r="D2767" s="57">
        <v>22025001122</v>
      </c>
      <c r="E2767" s="58" t="s">
        <v>1237</v>
      </c>
      <c r="F2767" s="60">
        <v>5399.35</v>
      </c>
      <c r="G2767" s="58" t="s">
        <v>589</v>
      </c>
      <c r="H2767" s="58" t="s">
        <v>4337</v>
      </c>
      <c r="I2767" s="61">
        <v>300</v>
      </c>
      <c r="J2767" s="58" t="s">
        <v>356</v>
      </c>
      <c r="K2767" s="58" t="s">
        <v>356</v>
      </c>
      <c r="L2767" s="58" t="s">
        <v>357</v>
      </c>
      <c r="M2767" s="58" t="s">
        <v>354</v>
      </c>
      <c r="N2767" s="58" t="s">
        <v>355</v>
      </c>
      <c r="O2767" s="64" t="s">
        <v>2942</v>
      </c>
      <c r="P2767" s="64" t="s">
        <v>2902</v>
      </c>
      <c r="Q2767" s="45" t="s">
        <v>922</v>
      </c>
      <c r="R2767" s="32" t="s">
        <v>254</v>
      </c>
      <c r="S2767" s="45" t="s">
        <v>291</v>
      </c>
      <c r="T2767" s="42" t="str">
        <f>VLOOKUP(Tabla1[[#This Row],[AREA]],Hoja1!A:B,2,FALSE)</f>
        <v>11. Salud pública y seguridad ciudadana</v>
      </c>
      <c r="U2767" s="45" t="s">
        <v>141</v>
      </c>
      <c r="V2767" s="42" t="str">
        <f>VLOOKUP(Tabla1[[#This Row],[PROGRAMA]],Hoja1!A:B,2,FALSE)</f>
        <v>1621. Recogida de residuos</v>
      </c>
      <c r="W2767" s="45" t="s">
        <v>236</v>
      </c>
      <c r="X2767" s="45" t="s">
        <v>3180</v>
      </c>
    </row>
    <row r="2768" spans="1:24" x14ac:dyDescent="0.25">
      <c r="A2768" s="57">
        <v>220250029945</v>
      </c>
      <c r="B2768" s="58" t="s">
        <v>349</v>
      </c>
      <c r="C2768" s="59">
        <v>45838</v>
      </c>
      <c r="D2768" s="57">
        <v>22025004875</v>
      </c>
      <c r="E2768" s="58" t="s">
        <v>1346</v>
      </c>
      <c r="F2768" s="60">
        <v>5226.18</v>
      </c>
      <c r="G2768" s="58" t="s">
        <v>73</v>
      </c>
      <c r="H2768" s="58" t="s">
        <v>4338</v>
      </c>
      <c r="I2768" s="61">
        <v>220</v>
      </c>
      <c r="J2768" s="58" t="s">
        <v>356</v>
      </c>
      <c r="K2768" s="58" t="s">
        <v>356</v>
      </c>
      <c r="L2768" s="58" t="s">
        <v>367</v>
      </c>
      <c r="M2768" s="58" t="s">
        <v>458</v>
      </c>
      <c r="N2768" s="58" t="s">
        <v>429</v>
      </c>
      <c r="O2768" s="64" t="s">
        <v>2990</v>
      </c>
      <c r="P2768" s="64" t="s">
        <v>2902</v>
      </c>
      <c r="Q2768" s="45" t="s">
        <v>922</v>
      </c>
      <c r="R2768" s="32" t="s">
        <v>254</v>
      </c>
      <c r="S2768" s="45" t="s">
        <v>98</v>
      </c>
      <c r="T2768" s="42" t="str">
        <f>VLOOKUP(Tabla1[[#This Row],[AREA]],Hoja1!A:B,2,FALSE)</f>
        <v>10. Personas mayores, familia y servicios sociales</v>
      </c>
      <c r="U2768" s="45" t="s">
        <v>153</v>
      </c>
      <c r="V2768" s="42" t="str">
        <f>VLOOKUP(Tabla1[[#This Row],[PROGRAMA]],Hoja1!A:B,2,FALSE)</f>
        <v>2311. Intervención social</v>
      </c>
      <c r="W2768" s="45" t="s">
        <v>236</v>
      </c>
      <c r="X2768" s="45" t="s">
        <v>2945</v>
      </c>
    </row>
    <row r="2769" spans="1:24" x14ac:dyDescent="0.25">
      <c r="A2769" s="57">
        <v>220250029418</v>
      </c>
      <c r="B2769" s="58" t="s">
        <v>526</v>
      </c>
      <c r="C2769" s="59">
        <v>45835</v>
      </c>
      <c r="D2769" s="57">
        <v>22025001122</v>
      </c>
      <c r="E2769" s="58" t="s">
        <v>1237</v>
      </c>
      <c r="F2769" s="60">
        <v>4691.3599999999997</v>
      </c>
      <c r="G2769" s="58" t="s">
        <v>566</v>
      </c>
      <c r="H2769" s="58" t="s">
        <v>4339</v>
      </c>
      <c r="I2769" s="61">
        <v>300</v>
      </c>
      <c r="J2769" s="58" t="s">
        <v>356</v>
      </c>
      <c r="K2769" s="58" t="s">
        <v>356</v>
      </c>
      <c r="L2769" s="58" t="s">
        <v>357</v>
      </c>
      <c r="M2769" s="58" t="s">
        <v>354</v>
      </c>
      <c r="N2769" s="58" t="s">
        <v>355</v>
      </c>
      <c r="O2769" s="64" t="s">
        <v>2942</v>
      </c>
      <c r="P2769" s="64" t="s">
        <v>2902</v>
      </c>
      <c r="Q2769" s="45" t="s">
        <v>922</v>
      </c>
      <c r="R2769" s="32" t="s">
        <v>254</v>
      </c>
      <c r="S2769" s="45" t="s">
        <v>291</v>
      </c>
      <c r="T2769" s="42" t="str">
        <f>VLOOKUP(Tabla1[[#This Row],[AREA]],Hoja1!A:B,2,FALSE)</f>
        <v>11. Salud pública y seguridad ciudadana</v>
      </c>
      <c r="U2769" s="45" t="s">
        <v>141</v>
      </c>
      <c r="V2769" s="42" t="str">
        <f>VLOOKUP(Tabla1[[#This Row],[PROGRAMA]],Hoja1!A:B,2,FALSE)</f>
        <v>1621. Recogida de residuos</v>
      </c>
      <c r="W2769" s="45" t="s">
        <v>236</v>
      </c>
      <c r="X2769" s="45" t="s">
        <v>3180</v>
      </c>
    </row>
    <row r="2770" spans="1:24" x14ac:dyDescent="0.25">
      <c r="A2770" s="57">
        <v>220250022613</v>
      </c>
      <c r="B2770" s="58" t="s">
        <v>526</v>
      </c>
      <c r="C2770" s="59">
        <v>45813</v>
      </c>
      <c r="D2770" s="57">
        <v>22025001124</v>
      </c>
      <c r="E2770" s="58" t="s">
        <v>1237</v>
      </c>
      <c r="F2770" s="60">
        <v>4426.1499999999996</v>
      </c>
      <c r="G2770" s="58" t="s">
        <v>597</v>
      </c>
      <c r="H2770" s="58" t="s">
        <v>4340</v>
      </c>
      <c r="I2770" s="61">
        <v>300</v>
      </c>
      <c r="J2770" s="58" t="s">
        <v>356</v>
      </c>
      <c r="K2770" s="58" t="s">
        <v>356</v>
      </c>
      <c r="L2770" s="58" t="s">
        <v>367</v>
      </c>
      <c r="M2770" s="58" t="s">
        <v>354</v>
      </c>
      <c r="N2770" s="58" t="s">
        <v>355</v>
      </c>
      <c r="O2770" s="64" t="s">
        <v>2942</v>
      </c>
      <c r="P2770" s="64" t="s">
        <v>2902</v>
      </c>
      <c r="Q2770" s="45" t="s">
        <v>922</v>
      </c>
      <c r="R2770" s="32" t="s">
        <v>254</v>
      </c>
      <c r="S2770" s="45" t="s">
        <v>291</v>
      </c>
      <c r="T2770" s="42" t="str">
        <f>VLOOKUP(Tabla1[[#This Row],[AREA]],Hoja1!A:B,2,FALSE)</f>
        <v>11. Salud pública y seguridad ciudadana</v>
      </c>
      <c r="U2770" s="45" t="s">
        <v>141</v>
      </c>
      <c r="V2770" s="42" t="str">
        <f>VLOOKUP(Tabla1[[#This Row],[PROGRAMA]],Hoja1!A:B,2,FALSE)</f>
        <v>1621. Recogida de residuos</v>
      </c>
      <c r="W2770" s="45" t="s">
        <v>236</v>
      </c>
      <c r="X2770" s="45" t="s">
        <v>3180</v>
      </c>
    </row>
    <row r="2771" spans="1:24" x14ac:dyDescent="0.25">
      <c r="A2771" s="57">
        <v>220250022630</v>
      </c>
      <c r="B2771" s="58" t="s">
        <v>526</v>
      </c>
      <c r="C2771" s="59">
        <v>45813</v>
      </c>
      <c r="D2771" s="57">
        <v>22025001122</v>
      </c>
      <c r="E2771" s="58" t="s">
        <v>1237</v>
      </c>
      <c r="F2771" s="60">
        <v>4340.4799999999996</v>
      </c>
      <c r="G2771" s="58" t="s">
        <v>589</v>
      </c>
      <c r="H2771" s="58" t="s">
        <v>4341</v>
      </c>
      <c r="I2771" s="61">
        <v>300</v>
      </c>
      <c r="J2771" s="58" t="s">
        <v>356</v>
      </c>
      <c r="K2771" s="58" t="s">
        <v>356</v>
      </c>
      <c r="L2771" s="58" t="s">
        <v>367</v>
      </c>
      <c r="M2771" s="58" t="s">
        <v>354</v>
      </c>
      <c r="N2771" s="58" t="s">
        <v>355</v>
      </c>
      <c r="O2771" s="64" t="s">
        <v>2942</v>
      </c>
      <c r="P2771" s="64" t="s">
        <v>2902</v>
      </c>
      <c r="Q2771" s="45" t="s">
        <v>922</v>
      </c>
      <c r="R2771" s="32" t="s">
        <v>254</v>
      </c>
      <c r="S2771" s="45" t="s">
        <v>291</v>
      </c>
      <c r="T2771" s="42" t="str">
        <f>VLOOKUP(Tabla1[[#This Row],[AREA]],Hoja1!A:B,2,FALSE)</f>
        <v>11. Salud pública y seguridad ciudadana</v>
      </c>
      <c r="U2771" s="45" t="s">
        <v>141</v>
      </c>
      <c r="V2771" s="42" t="str">
        <f>VLOOKUP(Tabla1[[#This Row],[PROGRAMA]],Hoja1!A:B,2,FALSE)</f>
        <v>1621. Recogida de residuos</v>
      </c>
      <c r="W2771" s="45" t="s">
        <v>236</v>
      </c>
      <c r="X2771" s="45" t="s">
        <v>3180</v>
      </c>
    </row>
    <row r="2772" spans="1:24" x14ac:dyDescent="0.25">
      <c r="A2772" s="57">
        <v>220250022758</v>
      </c>
      <c r="B2772" s="58" t="s">
        <v>526</v>
      </c>
      <c r="C2772" s="59">
        <v>45813</v>
      </c>
      <c r="D2772" s="57">
        <v>22025001123</v>
      </c>
      <c r="E2772" s="58" t="s">
        <v>1973</v>
      </c>
      <c r="F2772" s="60">
        <v>4305.72</v>
      </c>
      <c r="G2772" s="58" t="s">
        <v>566</v>
      </c>
      <c r="H2772" s="58" t="s">
        <v>4342</v>
      </c>
      <c r="I2772" s="61">
        <v>300</v>
      </c>
      <c r="J2772" s="58" t="s">
        <v>356</v>
      </c>
      <c r="K2772" s="58" t="s">
        <v>356</v>
      </c>
      <c r="L2772" s="58" t="s">
        <v>357</v>
      </c>
      <c r="M2772" s="58" t="s">
        <v>354</v>
      </c>
      <c r="N2772" s="58" t="s">
        <v>355</v>
      </c>
      <c r="O2772" s="64" t="s">
        <v>2942</v>
      </c>
      <c r="P2772" s="64" t="s">
        <v>2902</v>
      </c>
      <c r="Q2772" s="45" t="s">
        <v>922</v>
      </c>
      <c r="R2772" s="32" t="s">
        <v>254</v>
      </c>
      <c r="S2772" s="45" t="s">
        <v>291</v>
      </c>
      <c r="T2772" s="42" t="str">
        <f>VLOOKUP(Tabla1[[#This Row],[AREA]],Hoja1!A:B,2,FALSE)</f>
        <v>11. Salud pública y seguridad ciudadana</v>
      </c>
      <c r="U2772" s="45" t="s">
        <v>144</v>
      </c>
      <c r="V2772" s="42" t="str">
        <f>VLOOKUP(Tabla1[[#This Row],[PROGRAMA]],Hoja1!A:B,2,FALSE)</f>
        <v>1631. Limpieza viaria</v>
      </c>
      <c r="W2772" s="45" t="s">
        <v>236</v>
      </c>
      <c r="X2772" s="45" t="s">
        <v>3180</v>
      </c>
    </row>
    <row r="2773" spans="1:24" x14ac:dyDescent="0.25">
      <c r="A2773" s="57">
        <v>220250022611</v>
      </c>
      <c r="B2773" s="58" t="s">
        <v>526</v>
      </c>
      <c r="C2773" s="59">
        <v>45813</v>
      </c>
      <c r="D2773" s="57">
        <v>22025001124</v>
      </c>
      <c r="E2773" s="58" t="s">
        <v>1237</v>
      </c>
      <c r="F2773" s="60">
        <v>4164.9399999999996</v>
      </c>
      <c r="G2773" s="58" t="s">
        <v>597</v>
      </c>
      <c r="H2773" s="58" t="s">
        <v>4343</v>
      </c>
      <c r="I2773" s="61">
        <v>300</v>
      </c>
      <c r="J2773" s="58" t="s">
        <v>356</v>
      </c>
      <c r="K2773" s="58" t="s">
        <v>356</v>
      </c>
      <c r="L2773" s="58" t="s">
        <v>367</v>
      </c>
      <c r="M2773" s="58" t="s">
        <v>354</v>
      </c>
      <c r="N2773" s="58" t="s">
        <v>355</v>
      </c>
      <c r="O2773" s="64" t="s">
        <v>2942</v>
      </c>
      <c r="P2773" s="64" t="s">
        <v>2902</v>
      </c>
      <c r="Q2773" s="45" t="s">
        <v>922</v>
      </c>
      <c r="R2773" s="32" t="s">
        <v>254</v>
      </c>
      <c r="S2773" s="45" t="s">
        <v>291</v>
      </c>
      <c r="T2773" s="42" t="str">
        <f>VLOOKUP(Tabla1[[#This Row],[AREA]],Hoja1!A:B,2,FALSE)</f>
        <v>11. Salud pública y seguridad ciudadana</v>
      </c>
      <c r="U2773" s="45" t="s">
        <v>141</v>
      </c>
      <c r="V2773" s="42" t="str">
        <f>VLOOKUP(Tabla1[[#This Row],[PROGRAMA]],Hoja1!A:B,2,FALSE)</f>
        <v>1621. Recogida de residuos</v>
      </c>
      <c r="W2773" s="45" t="s">
        <v>236</v>
      </c>
      <c r="X2773" s="45" t="s">
        <v>3180</v>
      </c>
    </row>
    <row r="2774" spans="1:24" x14ac:dyDescent="0.25">
      <c r="A2774" s="57">
        <v>220250027729</v>
      </c>
      <c r="B2774" s="58" t="s">
        <v>526</v>
      </c>
      <c r="C2774" s="59">
        <v>45827</v>
      </c>
      <c r="D2774" s="57">
        <v>22025001124</v>
      </c>
      <c r="E2774" s="58" t="s">
        <v>1237</v>
      </c>
      <c r="F2774" s="60">
        <v>4164.01</v>
      </c>
      <c r="G2774" s="58" t="s">
        <v>597</v>
      </c>
      <c r="H2774" s="58" t="s">
        <v>4344</v>
      </c>
      <c r="I2774" s="61">
        <v>300</v>
      </c>
      <c r="J2774" s="58" t="s">
        <v>356</v>
      </c>
      <c r="K2774" s="58" t="s">
        <v>356</v>
      </c>
      <c r="L2774" s="58" t="s">
        <v>367</v>
      </c>
      <c r="M2774" s="58" t="s">
        <v>354</v>
      </c>
      <c r="N2774" s="58" t="s">
        <v>355</v>
      </c>
      <c r="O2774" s="64" t="s">
        <v>2942</v>
      </c>
      <c r="P2774" s="64" t="s">
        <v>2902</v>
      </c>
      <c r="Q2774" s="45" t="s">
        <v>922</v>
      </c>
      <c r="R2774" s="32" t="s">
        <v>254</v>
      </c>
      <c r="S2774" s="45" t="s">
        <v>291</v>
      </c>
      <c r="T2774" s="42" t="str">
        <f>VLOOKUP(Tabla1[[#This Row],[AREA]],Hoja1!A:B,2,FALSE)</f>
        <v>11. Salud pública y seguridad ciudadana</v>
      </c>
      <c r="U2774" s="45" t="s">
        <v>141</v>
      </c>
      <c r="V2774" s="42" t="str">
        <f>VLOOKUP(Tabla1[[#This Row],[PROGRAMA]],Hoja1!A:B,2,FALSE)</f>
        <v>1621. Recogida de residuos</v>
      </c>
      <c r="W2774" s="45" t="s">
        <v>236</v>
      </c>
      <c r="X2774" s="45" t="s">
        <v>3180</v>
      </c>
    </row>
    <row r="2775" spans="1:24" x14ac:dyDescent="0.25">
      <c r="A2775" s="57">
        <v>220250022714</v>
      </c>
      <c r="B2775" s="58" t="s">
        <v>526</v>
      </c>
      <c r="C2775" s="59">
        <v>45813</v>
      </c>
      <c r="D2775" s="57">
        <v>22025001128</v>
      </c>
      <c r="E2775" s="58" t="s">
        <v>1498</v>
      </c>
      <c r="F2775" s="60">
        <v>4030.79</v>
      </c>
      <c r="G2775" s="58" t="s">
        <v>76</v>
      </c>
      <c r="H2775" s="58" t="s">
        <v>4345</v>
      </c>
      <c r="I2775" s="61">
        <v>300</v>
      </c>
      <c r="J2775" s="58" t="s">
        <v>356</v>
      </c>
      <c r="K2775" s="58" t="s">
        <v>356</v>
      </c>
      <c r="L2775" s="58" t="s">
        <v>367</v>
      </c>
      <c r="M2775" s="58" t="s">
        <v>354</v>
      </c>
      <c r="N2775" s="58" t="s">
        <v>355</v>
      </c>
      <c r="O2775" s="64" t="s">
        <v>2942</v>
      </c>
      <c r="P2775" s="64" t="s">
        <v>2902</v>
      </c>
      <c r="Q2775" s="45" t="s">
        <v>922</v>
      </c>
      <c r="R2775" s="32" t="s">
        <v>254</v>
      </c>
      <c r="S2775" s="45" t="s">
        <v>291</v>
      </c>
      <c r="T2775" s="42" t="str">
        <f>VLOOKUP(Tabla1[[#This Row],[AREA]],Hoja1!A:B,2,FALSE)</f>
        <v>11. Salud pública y seguridad ciudadana</v>
      </c>
      <c r="U2775" s="45" t="s">
        <v>141</v>
      </c>
      <c r="V2775" s="42" t="str">
        <f>VLOOKUP(Tabla1[[#This Row],[PROGRAMA]],Hoja1!A:B,2,FALSE)</f>
        <v>1621. Recogida de residuos</v>
      </c>
      <c r="W2775" s="45" t="s">
        <v>238</v>
      </c>
      <c r="X2775" s="45" t="s">
        <v>3118</v>
      </c>
    </row>
    <row r="2776" spans="1:24" x14ac:dyDescent="0.25">
      <c r="A2776" s="57">
        <v>220250022708</v>
      </c>
      <c r="B2776" s="58" t="s">
        <v>526</v>
      </c>
      <c r="C2776" s="59">
        <v>45813</v>
      </c>
      <c r="D2776" s="57">
        <v>22025001132</v>
      </c>
      <c r="E2776" s="58" t="s">
        <v>1599</v>
      </c>
      <c r="F2776" s="60">
        <v>3781.86</v>
      </c>
      <c r="G2776" s="58" t="s">
        <v>74</v>
      </c>
      <c r="H2776" s="58" t="s">
        <v>4346</v>
      </c>
      <c r="I2776" s="61">
        <v>300</v>
      </c>
      <c r="J2776" s="58" t="s">
        <v>356</v>
      </c>
      <c r="K2776" s="58" t="s">
        <v>356</v>
      </c>
      <c r="L2776" s="58" t="s">
        <v>367</v>
      </c>
      <c r="M2776" s="58" t="s">
        <v>354</v>
      </c>
      <c r="N2776" s="58" t="s">
        <v>355</v>
      </c>
      <c r="O2776" s="64" t="s">
        <v>2942</v>
      </c>
      <c r="P2776" s="64" t="s">
        <v>2902</v>
      </c>
      <c r="Q2776" s="45" t="s">
        <v>922</v>
      </c>
      <c r="R2776" s="32" t="s">
        <v>254</v>
      </c>
      <c r="S2776" s="45" t="s">
        <v>291</v>
      </c>
      <c r="T2776" s="42" t="str">
        <f>VLOOKUP(Tabla1[[#This Row],[AREA]],Hoja1!A:B,2,FALSE)</f>
        <v>11. Salud pública y seguridad ciudadana</v>
      </c>
      <c r="U2776" s="45" t="s">
        <v>144</v>
      </c>
      <c r="V2776" s="42" t="str">
        <f>VLOOKUP(Tabla1[[#This Row],[PROGRAMA]],Hoja1!A:B,2,FALSE)</f>
        <v>1631. Limpieza viaria</v>
      </c>
      <c r="W2776" s="45" t="s">
        <v>238</v>
      </c>
      <c r="X2776" s="45" t="s">
        <v>3118</v>
      </c>
    </row>
    <row r="2777" spans="1:24" x14ac:dyDescent="0.25">
      <c r="A2777" s="57">
        <v>220250026018</v>
      </c>
      <c r="B2777" s="58" t="s">
        <v>349</v>
      </c>
      <c r="C2777" s="59">
        <v>45824</v>
      </c>
      <c r="D2777" s="57">
        <v>22025004457</v>
      </c>
      <c r="E2777" s="58" t="s">
        <v>4347</v>
      </c>
      <c r="F2777" s="60">
        <v>3630</v>
      </c>
      <c r="G2777" s="58" t="s">
        <v>4334</v>
      </c>
      <c r="H2777" s="58" t="s">
        <v>4348</v>
      </c>
      <c r="I2777" s="61">
        <v>220</v>
      </c>
      <c r="J2777" s="58" t="s">
        <v>356</v>
      </c>
      <c r="K2777" s="58" t="s">
        <v>356</v>
      </c>
      <c r="L2777" s="58" t="s">
        <v>367</v>
      </c>
      <c r="M2777" s="58" t="s">
        <v>458</v>
      </c>
      <c r="N2777" s="58" t="s">
        <v>429</v>
      </c>
      <c r="O2777" s="64" t="s">
        <v>2990</v>
      </c>
      <c r="P2777" s="64" t="s">
        <v>2902</v>
      </c>
      <c r="Q2777" s="45" t="s">
        <v>922</v>
      </c>
      <c r="R2777" s="32" t="s">
        <v>254</v>
      </c>
      <c r="S2777" s="45" t="s">
        <v>96</v>
      </c>
      <c r="T2777" s="42" t="str">
        <f>VLOOKUP(Tabla1[[#This Row],[AREA]],Hoja1!A:B,2,FALSE)</f>
        <v>08. Tráfico y movilidad</v>
      </c>
      <c r="U2777" s="45" t="s">
        <v>140</v>
      </c>
      <c r="V2777" s="42" t="str">
        <f>VLOOKUP(Tabla1[[#This Row],[PROGRAMA]],Hoja1!A:B,2,FALSE)</f>
        <v>1532. Pavimentación vias públicas y otros servicios urbanísticos</v>
      </c>
      <c r="W2777" s="45" t="s">
        <v>234</v>
      </c>
      <c r="X2777" s="45" t="s">
        <v>3632</v>
      </c>
    </row>
    <row r="2778" spans="1:24" x14ac:dyDescent="0.25">
      <c r="A2778" s="57">
        <v>220250023850</v>
      </c>
      <c r="B2778" s="58" t="s">
        <v>526</v>
      </c>
      <c r="C2778" s="59">
        <v>45818</v>
      </c>
      <c r="D2778" s="57">
        <v>22025002596</v>
      </c>
      <c r="E2778" s="58" t="s">
        <v>2578</v>
      </c>
      <c r="F2778" s="60">
        <v>3390.6</v>
      </c>
      <c r="G2778" s="58" t="s">
        <v>4349</v>
      </c>
      <c r="H2778" s="58" t="s">
        <v>3260</v>
      </c>
      <c r="I2778" s="61">
        <v>300</v>
      </c>
      <c r="J2778" s="58" t="s">
        <v>356</v>
      </c>
      <c r="K2778" s="58" t="s">
        <v>356</v>
      </c>
      <c r="L2778" s="58" t="s">
        <v>367</v>
      </c>
      <c r="M2778" s="58" t="s">
        <v>354</v>
      </c>
      <c r="N2778" s="58" t="s">
        <v>355</v>
      </c>
      <c r="O2778" s="64" t="s">
        <v>2942</v>
      </c>
      <c r="P2778" s="64" t="s">
        <v>2902</v>
      </c>
      <c r="Q2778" s="45" t="s">
        <v>926</v>
      </c>
      <c r="R2778" s="32" t="s">
        <v>255</v>
      </c>
      <c r="S2778" s="45" t="s">
        <v>94</v>
      </c>
      <c r="T2778" s="42" t="str">
        <f>VLOOKUP(Tabla1[[#This Row],[AREA]],Hoja1!A:B,2,FALSE)</f>
        <v>06. Educación y cultura</v>
      </c>
      <c r="U2778" s="45" t="s">
        <v>176</v>
      </c>
      <c r="V2778" s="42" t="str">
        <f>VLOOKUP(Tabla1[[#This Row],[PROGRAMA]],Hoja1!A:B,2,FALSE)</f>
        <v>3321. Bibliotecas públicas</v>
      </c>
      <c r="W2778" s="45" t="s">
        <v>246</v>
      </c>
      <c r="X2778" s="45" t="s">
        <v>3261</v>
      </c>
    </row>
    <row r="2779" spans="1:24" x14ac:dyDescent="0.25">
      <c r="A2779" s="57">
        <v>220250026583</v>
      </c>
      <c r="B2779" s="58" t="s">
        <v>495</v>
      </c>
      <c r="C2779" s="59">
        <v>45824</v>
      </c>
      <c r="D2779" s="57">
        <v>22025002475</v>
      </c>
      <c r="E2779" s="58" t="s">
        <v>2890</v>
      </c>
      <c r="F2779" s="60">
        <v>422300.57</v>
      </c>
      <c r="G2779" s="58" t="s">
        <v>930</v>
      </c>
      <c r="H2779" s="58" t="s">
        <v>4350</v>
      </c>
      <c r="I2779" s="61">
        <v>250</v>
      </c>
      <c r="J2779" s="58" t="s">
        <v>356</v>
      </c>
      <c r="K2779" s="58" t="s">
        <v>356</v>
      </c>
      <c r="L2779" s="58" t="s">
        <v>931</v>
      </c>
      <c r="M2779" s="58" t="s">
        <v>354</v>
      </c>
      <c r="N2779" s="58" t="s">
        <v>355</v>
      </c>
      <c r="O2779" s="64" t="s">
        <v>305</v>
      </c>
      <c r="P2779" s="64" t="s">
        <v>2902</v>
      </c>
      <c r="Q2779" s="45" t="s">
        <v>922</v>
      </c>
      <c r="R2779" s="32" t="s">
        <v>254</v>
      </c>
      <c r="S2779" s="45" t="s">
        <v>95</v>
      </c>
      <c r="T2779" s="42" t="str">
        <f>VLOOKUP(Tabla1[[#This Row],[AREA]],Hoja1!A:B,2,FALSE)</f>
        <v>07. Medio ambiente</v>
      </c>
      <c r="U2779" s="45" t="s">
        <v>142</v>
      </c>
      <c r="V2779" s="42" t="str">
        <f>VLOOKUP(Tabla1[[#This Row],[PROGRAMA]],Hoja1!A:B,2,FALSE)</f>
        <v>1623. Tratamiento de residuos</v>
      </c>
      <c r="W2779" s="45" t="s">
        <v>238</v>
      </c>
      <c r="X2779" s="45" t="s">
        <v>2943</v>
      </c>
    </row>
    <row r="2780" spans="1:24" x14ac:dyDescent="0.25">
      <c r="A2780" s="57">
        <v>220250022634</v>
      </c>
      <c r="B2780" s="58" t="s">
        <v>526</v>
      </c>
      <c r="C2780" s="59">
        <v>45813</v>
      </c>
      <c r="D2780" s="57">
        <v>22025001122</v>
      </c>
      <c r="E2780" s="58" t="s">
        <v>1237</v>
      </c>
      <c r="F2780" s="60">
        <v>3390.49</v>
      </c>
      <c r="G2780" s="58" t="s">
        <v>566</v>
      </c>
      <c r="H2780" s="58" t="s">
        <v>4351</v>
      </c>
      <c r="I2780" s="61">
        <v>300</v>
      </c>
      <c r="J2780" s="58" t="s">
        <v>356</v>
      </c>
      <c r="K2780" s="58" t="s">
        <v>356</v>
      </c>
      <c r="L2780" s="58" t="s">
        <v>357</v>
      </c>
      <c r="M2780" s="58" t="s">
        <v>354</v>
      </c>
      <c r="N2780" s="58" t="s">
        <v>355</v>
      </c>
      <c r="O2780" s="64" t="s">
        <v>2942</v>
      </c>
      <c r="P2780" s="64" t="s">
        <v>2902</v>
      </c>
      <c r="Q2780" s="45" t="s">
        <v>922</v>
      </c>
      <c r="R2780" s="32" t="s">
        <v>254</v>
      </c>
      <c r="S2780" s="45" t="s">
        <v>291</v>
      </c>
      <c r="T2780" s="42" t="str">
        <f>VLOOKUP(Tabla1[[#This Row],[AREA]],Hoja1!A:B,2,FALSE)</f>
        <v>11. Salud pública y seguridad ciudadana</v>
      </c>
      <c r="U2780" s="45" t="s">
        <v>141</v>
      </c>
      <c r="V2780" s="42" t="str">
        <f>VLOOKUP(Tabla1[[#This Row],[PROGRAMA]],Hoja1!A:B,2,FALSE)</f>
        <v>1621. Recogida de residuos</v>
      </c>
      <c r="W2780" s="45" t="s">
        <v>236</v>
      </c>
      <c r="X2780" s="45" t="s">
        <v>3180</v>
      </c>
    </row>
    <row r="2781" spans="1:24" x14ac:dyDescent="0.25">
      <c r="A2781" s="57">
        <v>220250027727</v>
      </c>
      <c r="B2781" s="58" t="s">
        <v>526</v>
      </c>
      <c r="C2781" s="59">
        <v>45827</v>
      </c>
      <c r="D2781" s="57">
        <v>22025001124</v>
      </c>
      <c r="E2781" s="58" t="s">
        <v>1237</v>
      </c>
      <c r="F2781" s="60">
        <v>3327.15</v>
      </c>
      <c r="G2781" s="58" t="s">
        <v>597</v>
      </c>
      <c r="H2781" s="58" t="s">
        <v>4352</v>
      </c>
      <c r="I2781" s="61">
        <v>300</v>
      </c>
      <c r="J2781" s="58" t="s">
        <v>356</v>
      </c>
      <c r="K2781" s="58" t="s">
        <v>356</v>
      </c>
      <c r="L2781" s="58" t="s">
        <v>367</v>
      </c>
      <c r="M2781" s="58" t="s">
        <v>354</v>
      </c>
      <c r="N2781" s="58" t="s">
        <v>355</v>
      </c>
      <c r="O2781" s="64" t="s">
        <v>2942</v>
      </c>
      <c r="P2781" s="64" t="s">
        <v>2902</v>
      </c>
      <c r="Q2781" s="45" t="s">
        <v>922</v>
      </c>
      <c r="R2781" s="32" t="s">
        <v>254</v>
      </c>
      <c r="S2781" s="45" t="s">
        <v>291</v>
      </c>
      <c r="T2781" s="42" t="str">
        <f>VLOOKUP(Tabla1[[#This Row],[AREA]],Hoja1!A:B,2,FALSE)</f>
        <v>11. Salud pública y seguridad ciudadana</v>
      </c>
      <c r="U2781" s="45" t="s">
        <v>141</v>
      </c>
      <c r="V2781" s="42" t="str">
        <f>VLOOKUP(Tabla1[[#This Row],[PROGRAMA]],Hoja1!A:B,2,FALSE)</f>
        <v>1621. Recogida de residuos</v>
      </c>
      <c r="W2781" s="45" t="s">
        <v>236</v>
      </c>
      <c r="X2781" s="45" t="s">
        <v>3180</v>
      </c>
    </row>
    <row r="2782" spans="1:24" x14ac:dyDescent="0.25">
      <c r="A2782" s="57">
        <v>220250029406</v>
      </c>
      <c r="B2782" s="58" t="s">
        <v>526</v>
      </c>
      <c r="C2782" s="59">
        <v>45835</v>
      </c>
      <c r="D2782" s="57">
        <v>22025001122</v>
      </c>
      <c r="E2782" s="58" t="s">
        <v>1237</v>
      </c>
      <c r="F2782" s="60">
        <v>3253.52</v>
      </c>
      <c r="G2782" s="58" t="s">
        <v>566</v>
      </c>
      <c r="H2782" s="58" t="s">
        <v>4353</v>
      </c>
      <c r="I2782" s="61">
        <v>300</v>
      </c>
      <c r="J2782" s="58" t="s">
        <v>356</v>
      </c>
      <c r="K2782" s="58" t="s">
        <v>356</v>
      </c>
      <c r="L2782" s="58" t="s">
        <v>357</v>
      </c>
      <c r="M2782" s="58" t="s">
        <v>354</v>
      </c>
      <c r="N2782" s="58" t="s">
        <v>355</v>
      </c>
      <c r="O2782" s="64" t="s">
        <v>2942</v>
      </c>
      <c r="P2782" s="64" t="s">
        <v>2902</v>
      </c>
      <c r="Q2782" s="45" t="s">
        <v>922</v>
      </c>
      <c r="R2782" s="32" t="s">
        <v>254</v>
      </c>
      <c r="S2782" s="45" t="s">
        <v>291</v>
      </c>
      <c r="T2782" s="42" t="str">
        <f>VLOOKUP(Tabla1[[#This Row],[AREA]],Hoja1!A:B,2,FALSE)</f>
        <v>11. Salud pública y seguridad ciudadana</v>
      </c>
      <c r="U2782" s="45" t="s">
        <v>141</v>
      </c>
      <c r="V2782" s="42" t="str">
        <f>VLOOKUP(Tabla1[[#This Row],[PROGRAMA]],Hoja1!A:B,2,FALSE)</f>
        <v>1621. Recogida de residuos</v>
      </c>
      <c r="W2782" s="45" t="s">
        <v>236</v>
      </c>
      <c r="X2782" s="45" t="s">
        <v>3180</v>
      </c>
    </row>
    <row r="2783" spans="1:24" x14ac:dyDescent="0.25">
      <c r="A2783" s="57">
        <v>220250023891</v>
      </c>
      <c r="B2783" s="58" t="s">
        <v>526</v>
      </c>
      <c r="C2783" s="59">
        <v>45818</v>
      </c>
      <c r="D2783" s="57">
        <v>22025001122</v>
      </c>
      <c r="E2783" s="58" t="s">
        <v>1237</v>
      </c>
      <c r="F2783" s="60">
        <v>3163.4</v>
      </c>
      <c r="G2783" s="58" t="s">
        <v>566</v>
      </c>
      <c r="H2783" s="58" t="s">
        <v>4354</v>
      </c>
      <c r="I2783" s="61">
        <v>300</v>
      </c>
      <c r="J2783" s="58" t="s">
        <v>356</v>
      </c>
      <c r="K2783" s="58" t="s">
        <v>356</v>
      </c>
      <c r="L2783" s="58" t="s">
        <v>357</v>
      </c>
      <c r="M2783" s="58" t="s">
        <v>354</v>
      </c>
      <c r="N2783" s="58" t="s">
        <v>355</v>
      </c>
      <c r="O2783" s="64" t="s">
        <v>2942</v>
      </c>
      <c r="P2783" s="64" t="s">
        <v>2902</v>
      </c>
      <c r="Q2783" s="45" t="s">
        <v>922</v>
      </c>
      <c r="R2783" s="32" t="s">
        <v>254</v>
      </c>
      <c r="S2783" s="45" t="s">
        <v>291</v>
      </c>
      <c r="T2783" s="42" t="str">
        <f>VLOOKUP(Tabla1[[#This Row],[AREA]],Hoja1!A:B,2,FALSE)</f>
        <v>11. Salud pública y seguridad ciudadana</v>
      </c>
      <c r="U2783" s="45" t="s">
        <v>141</v>
      </c>
      <c r="V2783" s="42" t="str">
        <f>VLOOKUP(Tabla1[[#This Row],[PROGRAMA]],Hoja1!A:B,2,FALSE)</f>
        <v>1621. Recogida de residuos</v>
      </c>
      <c r="W2783" s="45" t="s">
        <v>236</v>
      </c>
      <c r="X2783" s="45" t="s">
        <v>3180</v>
      </c>
    </row>
    <row r="2784" spans="1:24" x14ac:dyDescent="0.25">
      <c r="A2784" s="57">
        <v>220250026536</v>
      </c>
      <c r="B2784" s="58" t="s">
        <v>526</v>
      </c>
      <c r="C2784" s="59">
        <v>45824</v>
      </c>
      <c r="D2784" s="57">
        <v>22025000730</v>
      </c>
      <c r="E2784" s="58" t="s">
        <v>1838</v>
      </c>
      <c r="F2784" s="60">
        <v>3140.53</v>
      </c>
      <c r="G2784" s="58" t="s">
        <v>573</v>
      </c>
      <c r="H2784" s="58" t="s">
        <v>4355</v>
      </c>
      <c r="I2784" s="61">
        <v>300</v>
      </c>
      <c r="J2784" s="58" t="s">
        <v>356</v>
      </c>
      <c r="K2784" s="58" t="s">
        <v>356</v>
      </c>
      <c r="L2784" s="58" t="s">
        <v>367</v>
      </c>
      <c r="M2784" s="58" t="s">
        <v>354</v>
      </c>
      <c r="N2784" s="58" t="s">
        <v>355</v>
      </c>
      <c r="O2784" s="64" t="s">
        <v>2942</v>
      </c>
      <c r="P2784" s="64" t="s">
        <v>2902</v>
      </c>
      <c r="Q2784" s="45" t="s">
        <v>922</v>
      </c>
      <c r="R2784" s="32" t="s">
        <v>254</v>
      </c>
      <c r="S2784" s="45" t="s">
        <v>98</v>
      </c>
      <c r="T2784" s="42" t="str">
        <f>VLOOKUP(Tabla1[[#This Row],[AREA]],Hoja1!A:B,2,FALSE)</f>
        <v>10. Personas mayores, familia y servicios sociales</v>
      </c>
      <c r="U2784" s="45" t="s">
        <v>155</v>
      </c>
      <c r="V2784" s="42" t="str">
        <f>VLOOKUP(Tabla1[[#This Row],[PROGRAMA]],Hoja1!A:B,2,FALSE)</f>
        <v>2312. Iniciativas sociales</v>
      </c>
      <c r="W2784" s="45" t="s">
        <v>236</v>
      </c>
      <c r="X2784" s="45" t="s">
        <v>3048</v>
      </c>
    </row>
    <row r="2785" spans="1:24" x14ac:dyDescent="0.25">
      <c r="A2785" s="57">
        <v>220250029374</v>
      </c>
      <c r="B2785" s="58" t="s">
        <v>526</v>
      </c>
      <c r="C2785" s="59">
        <v>45835</v>
      </c>
      <c r="D2785" s="57">
        <v>22025001128</v>
      </c>
      <c r="E2785" s="58" t="s">
        <v>1498</v>
      </c>
      <c r="F2785" s="60">
        <v>3112.2</v>
      </c>
      <c r="G2785" s="58" t="s">
        <v>76</v>
      </c>
      <c r="H2785" s="58" t="s">
        <v>4356</v>
      </c>
      <c r="I2785" s="61">
        <v>300</v>
      </c>
      <c r="J2785" s="58" t="s">
        <v>356</v>
      </c>
      <c r="K2785" s="58" t="s">
        <v>356</v>
      </c>
      <c r="L2785" s="58" t="s">
        <v>367</v>
      </c>
      <c r="M2785" s="58" t="s">
        <v>354</v>
      </c>
      <c r="N2785" s="58" t="s">
        <v>355</v>
      </c>
      <c r="O2785" s="64" t="s">
        <v>2942</v>
      </c>
      <c r="P2785" s="64" t="s">
        <v>2902</v>
      </c>
      <c r="Q2785" s="45" t="s">
        <v>922</v>
      </c>
      <c r="R2785" s="32" t="s">
        <v>254</v>
      </c>
      <c r="S2785" s="45" t="s">
        <v>291</v>
      </c>
      <c r="T2785" s="42" t="str">
        <f>VLOOKUP(Tabla1[[#This Row],[AREA]],Hoja1!A:B,2,FALSE)</f>
        <v>11. Salud pública y seguridad ciudadana</v>
      </c>
      <c r="U2785" s="45" t="s">
        <v>141</v>
      </c>
      <c r="V2785" s="42" t="str">
        <f>VLOOKUP(Tabla1[[#This Row],[PROGRAMA]],Hoja1!A:B,2,FALSE)</f>
        <v>1621. Recogida de residuos</v>
      </c>
      <c r="W2785" s="45" t="s">
        <v>238</v>
      </c>
      <c r="X2785" s="45" t="s">
        <v>3118</v>
      </c>
    </row>
    <row r="2786" spans="1:24" x14ac:dyDescent="0.25">
      <c r="A2786" s="57">
        <v>220250023896</v>
      </c>
      <c r="B2786" s="58" t="s">
        <v>526</v>
      </c>
      <c r="C2786" s="59">
        <v>45818</v>
      </c>
      <c r="D2786" s="57">
        <v>22025001122</v>
      </c>
      <c r="E2786" s="58" t="s">
        <v>1237</v>
      </c>
      <c r="F2786" s="60">
        <v>2954.51</v>
      </c>
      <c r="G2786" s="58" t="s">
        <v>566</v>
      </c>
      <c r="H2786" s="58" t="s">
        <v>4357</v>
      </c>
      <c r="I2786" s="61">
        <v>300</v>
      </c>
      <c r="J2786" s="58" t="s">
        <v>356</v>
      </c>
      <c r="K2786" s="58" t="s">
        <v>356</v>
      </c>
      <c r="L2786" s="58" t="s">
        <v>357</v>
      </c>
      <c r="M2786" s="58" t="s">
        <v>354</v>
      </c>
      <c r="N2786" s="58" t="s">
        <v>355</v>
      </c>
      <c r="O2786" s="64" t="s">
        <v>2942</v>
      </c>
      <c r="P2786" s="64" t="s">
        <v>2902</v>
      </c>
      <c r="Q2786" s="45" t="s">
        <v>922</v>
      </c>
      <c r="R2786" s="32" t="s">
        <v>254</v>
      </c>
      <c r="S2786" s="45" t="s">
        <v>291</v>
      </c>
      <c r="T2786" s="42" t="str">
        <f>VLOOKUP(Tabla1[[#This Row],[AREA]],Hoja1!A:B,2,FALSE)</f>
        <v>11. Salud pública y seguridad ciudadana</v>
      </c>
      <c r="U2786" s="45" t="s">
        <v>141</v>
      </c>
      <c r="V2786" s="42" t="str">
        <f>VLOOKUP(Tabla1[[#This Row],[PROGRAMA]],Hoja1!A:B,2,FALSE)</f>
        <v>1621. Recogida de residuos</v>
      </c>
      <c r="W2786" s="45" t="s">
        <v>236</v>
      </c>
      <c r="X2786" s="45" t="s">
        <v>3180</v>
      </c>
    </row>
    <row r="2787" spans="1:24" x14ac:dyDescent="0.25">
      <c r="A2787" s="57">
        <v>220250023846</v>
      </c>
      <c r="B2787" s="58" t="s">
        <v>526</v>
      </c>
      <c r="C2787" s="59">
        <v>45818</v>
      </c>
      <c r="D2787" s="57">
        <v>22025002596</v>
      </c>
      <c r="E2787" s="58" t="s">
        <v>2578</v>
      </c>
      <c r="F2787" s="60">
        <v>2936.79</v>
      </c>
      <c r="G2787" s="58" t="s">
        <v>1024</v>
      </c>
      <c r="H2787" s="58" t="s">
        <v>3260</v>
      </c>
      <c r="I2787" s="61">
        <v>300</v>
      </c>
      <c r="J2787" s="58" t="s">
        <v>356</v>
      </c>
      <c r="K2787" s="58" t="s">
        <v>356</v>
      </c>
      <c r="L2787" s="58" t="s">
        <v>367</v>
      </c>
      <c r="M2787" s="58" t="s">
        <v>354</v>
      </c>
      <c r="N2787" s="58" t="s">
        <v>355</v>
      </c>
      <c r="O2787" s="64" t="s">
        <v>2942</v>
      </c>
      <c r="P2787" s="64" t="s">
        <v>2902</v>
      </c>
      <c r="Q2787" s="45" t="s">
        <v>926</v>
      </c>
      <c r="R2787" s="32" t="s">
        <v>255</v>
      </c>
      <c r="S2787" s="45" t="s">
        <v>94</v>
      </c>
      <c r="T2787" s="42" t="str">
        <f>VLOOKUP(Tabla1[[#This Row],[AREA]],Hoja1!A:B,2,FALSE)</f>
        <v>06. Educación y cultura</v>
      </c>
      <c r="U2787" s="45" t="s">
        <v>176</v>
      </c>
      <c r="V2787" s="42" t="str">
        <f>VLOOKUP(Tabla1[[#This Row],[PROGRAMA]],Hoja1!A:B,2,FALSE)</f>
        <v>3321. Bibliotecas públicas</v>
      </c>
      <c r="W2787" s="45" t="s">
        <v>246</v>
      </c>
      <c r="X2787" s="45" t="s">
        <v>3261</v>
      </c>
    </row>
    <row r="2788" spans="1:24" x14ac:dyDescent="0.25">
      <c r="A2788" s="57">
        <v>220250024439</v>
      </c>
      <c r="B2788" s="58" t="s">
        <v>526</v>
      </c>
      <c r="C2788" s="59">
        <v>45819</v>
      </c>
      <c r="D2788" s="57">
        <v>22025001124</v>
      </c>
      <c r="E2788" s="58" t="s">
        <v>1237</v>
      </c>
      <c r="F2788" s="60">
        <v>2858.02</v>
      </c>
      <c r="G2788" s="58" t="s">
        <v>686</v>
      </c>
      <c r="H2788" s="58" t="s">
        <v>4358</v>
      </c>
      <c r="I2788" s="61">
        <v>300</v>
      </c>
      <c r="J2788" s="58" t="s">
        <v>356</v>
      </c>
      <c r="K2788" s="58" t="s">
        <v>356</v>
      </c>
      <c r="L2788" s="58" t="s">
        <v>367</v>
      </c>
      <c r="M2788" s="58" t="s">
        <v>354</v>
      </c>
      <c r="N2788" s="58" t="s">
        <v>355</v>
      </c>
      <c r="O2788" s="64" t="s">
        <v>2942</v>
      </c>
      <c r="P2788" s="64" t="s">
        <v>2902</v>
      </c>
      <c r="Q2788" s="45" t="s">
        <v>922</v>
      </c>
      <c r="R2788" s="32" t="s">
        <v>254</v>
      </c>
      <c r="S2788" s="45" t="s">
        <v>291</v>
      </c>
      <c r="T2788" s="42" t="str">
        <f>VLOOKUP(Tabla1[[#This Row],[AREA]],Hoja1!A:B,2,FALSE)</f>
        <v>11. Salud pública y seguridad ciudadana</v>
      </c>
      <c r="U2788" s="45" t="s">
        <v>141</v>
      </c>
      <c r="V2788" s="42" t="str">
        <f>VLOOKUP(Tabla1[[#This Row],[PROGRAMA]],Hoja1!A:B,2,FALSE)</f>
        <v>1621. Recogida de residuos</v>
      </c>
      <c r="W2788" s="45" t="s">
        <v>236</v>
      </c>
      <c r="X2788" s="45" t="s">
        <v>3180</v>
      </c>
    </row>
    <row r="2789" spans="1:24" x14ac:dyDescent="0.25">
      <c r="A2789" s="57">
        <v>220250023975</v>
      </c>
      <c r="B2789" s="58" t="s">
        <v>526</v>
      </c>
      <c r="C2789" s="59">
        <v>45818</v>
      </c>
      <c r="D2789" s="57">
        <v>22025001124</v>
      </c>
      <c r="E2789" s="58" t="s">
        <v>1237</v>
      </c>
      <c r="F2789" s="60">
        <v>2833.41</v>
      </c>
      <c r="G2789" s="58" t="s">
        <v>929</v>
      </c>
      <c r="H2789" s="58" t="s">
        <v>4359</v>
      </c>
      <c r="I2789" s="61">
        <v>300</v>
      </c>
      <c r="J2789" s="58" t="s">
        <v>356</v>
      </c>
      <c r="K2789" s="58" t="s">
        <v>356</v>
      </c>
      <c r="L2789" s="58" t="s">
        <v>357</v>
      </c>
      <c r="M2789" s="58" t="s">
        <v>354</v>
      </c>
      <c r="N2789" s="58" t="s">
        <v>355</v>
      </c>
      <c r="O2789" s="64" t="s">
        <v>2942</v>
      </c>
      <c r="P2789" s="64" t="s">
        <v>2902</v>
      </c>
      <c r="Q2789" s="45" t="s">
        <v>922</v>
      </c>
      <c r="R2789" s="32" t="s">
        <v>254</v>
      </c>
      <c r="S2789" s="45" t="s">
        <v>291</v>
      </c>
      <c r="T2789" s="42" t="str">
        <f>VLOOKUP(Tabla1[[#This Row],[AREA]],Hoja1!A:B,2,FALSE)</f>
        <v>11. Salud pública y seguridad ciudadana</v>
      </c>
      <c r="U2789" s="45" t="s">
        <v>141</v>
      </c>
      <c r="V2789" s="42" t="str">
        <f>VLOOKUP(Tabla1[[#This Row],[PROGRAMA]],Hoja1!A:B,2,FALSE)</f>
        <v>1621. Recogida de residuos</v>
      </c>
      <c r="W2789" s="45" t="s">
        <v>236</v>
      </c>
      <c r="X2789" s="45" t="s">
        <v>3180</v>
      </c>
    </row>
    <row r="2790" spans="1:24" x14ac:dyDescent="0.25">
      <c r="A2790" s="57">
        <v>220250027718</v>
      </c>
      <c r="B2790" s="58" t="s">
        <v>526</v>
      </c>
      <c r="C2790" s="59">
        <v>45827</v>
      </c>
      <c r="D2790" s="57">
        <v>22025001124</v>
      </c>
      <c r="E2790" s="58" t="s">
        <v>1237</v>
      </c>
      <c r="F2790" s="60">
        <v>2768.3</v>
      </c>
      <c r="G2790" s="58" t="s">
        <v>929</v>
      </c>
      <c r="H2790" s="58" t="s">
        <v>4360</v>
      </c>
      <c r="I2790" s="61">
        <v>300</v>
      </c>
      <c r="J2790" s="58" t="s">
        <v>356</v>
      </c>
      <c r="K2790" s="58" t="s">
        <v>356</v>
      </c>
      <c r="L2790" s="58" t="s">
        <v>367</v>
      </c>
      <c r="M2790" s="58" t="s">
        <v>354</v>
      </c>
      <c r="N2790" s="58" t="s">
        <v>355</v>
      </c>
      <c r="O2790" s="64" t="s">
        <v>2942</v>
      </c>
      <c r="P2790" s="64" t="s">
        <v>2902</v>
      </c>
      <c r="Q2790" s="45" t="s">
        <v>922</v>
      </c>
      <c r="R2790" s="32" t="s">
        <v>254</v>
      </c>
      <c r="S2790" s="45" t="s">
        <v>291</v>
      </c>
      <c r="T2790" s="42" t="str">
        <f>VLOOKUP(Tabla1[[#This Row],[AREA]],Hoja1!A:B,2,FALSE)</f>
        <v>11. Salud pública y seguridad ciudadana</v>
      </c>
      <c r="U2790" s="45" t="s">
        <v>141</v>
      </c>
      <c r="V2790" s="42" t="str">
        <f>VLOOKUP(Tabla1[[#This Row],[PROGRAMA]],Hoja1!A:B,2,FALSE)</f>
        <v>1621. Recogida de residuos</v>
      </c>
      <c r="W2790" s="45" t="s">
        <v>236</v>
      </c>
      <c r="X2790" s="45" t="s">
        <v>3180</v>
      </c>
    </row>
    <row r="2791" spans="1:24" x14ac:dyDescent="0.25">
      <c r="A2791" s="57">
        <v>220250023947</v>
      </c>
      <c r="B2791" s="58" t="s">
        <v>526</v>
      </c>
      <c r="C2791" s="59">
        <v>45818</v>
      </c>
      <c r="D2791" s="57">
        <v>22025001122</v>
      </c>
      <c r="E2791" s="58" t="s">
        <v>1237</v>
      </c>
      <c r="F2791" s="60">
        <v>2758.8</v>
      </c>
      <c r="G2791" s="58" t="s">
        <v>663</v>
      </c>
      <c r="H2791" s="58" t="s">
        <v>4361</v>
      </c>
      <c r="I2791" s="61">
        <v>300</v>
      </c>
      <c r="J2791" s="58" t="s">
        <v>356</v>
      </c>
      <c r="K2791" s="58" t="s">
        <v>356</v>
      </c>
      <c r="L2791" s="58" t="s">
        <v>357</v>
      </c>
      <c r="M2791" s="58" t="s">
        <v>354</v>
      </c>
      <c r="N2791" s="58" t="s">
        <v>355</v>
      </c>
      <c r="O2791" s="64" t="s">
        <v>2942</v>
      </c>
      <c r="P2791" s="64" t="s">
        <v>2902</v>
      </c>
      <c r="Q2791" s="45" t="s">
        <v>922</v>
      </c>
      <c r="R2791" s="32" t="s">
        <v>254</v>
      </c>
      <c r="S2791" s="45" t="s">
        <v>291</v>
      </c>
      <c r="T2791" s="42" t="str">
        <f>VLOOKUP(Tabla1[[#This Row],[AREA]],Hoja1!A:B,2,FALSE)</f>
        <v>11. Salud pública y seguridad ciudadana</v>
      </c>
      <c r="U2791" s="45" t="s">
        <v>141</v>
      </c>
      <c r="V2791" s="42" t="str">
        <f>VLOOKUP(Tabla1[[#This Row],[PROGRAMA]],Hoja1!A:B,2,FALSE)</f>
        <v>1621. Recogida de residuos</v>
      </c>
      <c r="W2791" s="45" t="s">
        <v>236</v>
      </c>
      <c r="X2791" s="45" t="s">
        <v>3180</v>
      </c>
    </row>
    <row r="2792" spans="1:24" x14ac:dyDescent="0.25">
      <c r="A2792" s="57">
        <v>220250024388</v>
      </c>
      <c r="B2792" s="58" t="s">
        <v>526</v>
      </c>
      <c r="C2792" s="59">
        <v>45819</v>
      </c>
      <c r="D2792" s="57">
        <v>22025001122</v>
      </c>
      <c r="E2792" s="58" t="s">
        <v>1237</v>
      </c>
      <c r="F2792" s="60">
        <v>2457.1</v>
      </c>
      <c r="G2792" s="58" t="s">
        <v>589</v>
      </c>
      <c r="H2792" s="58" t="s">
        <v>4362</v>
      </c>
      <c r="I2792" s="61">
        <v>300</v>
      </c>
      <c r="J2792" s="58" t="s">
        <v>356</v>
      </c>
      <c r="K2792" s="58" t="s">
        <v>356</v>
      </c>
      <c r="L2792" s="58" t="s">
        <v>357</v>
      </c>
      <c r="M2792" s="58" t="s">
        <v>354</v>
      </c>
      <c r="N2792" s="58" t="s">
        <v>355</v>
      </c>
      <c r="O2792" s="64" t="s">
        <v>2942</v>
      </c>
      <c r="P2792" s="64" t="s">
        <v>2902</v>
      </c>
      <c r="Q2792" s="45" t="s">
        <v>922</v>
      </c>
      <c r="R2792" s="32" t="s">
        <v>254</v>
      </c>
      <c r="S2792" s="45" t="s">
        <v>291</v>
      </c>
      <c r="T2792" s="42" t="str">
        <f>VLOOKUP(Tabla1[[#This Row],[AREA]],Hoja1!A:B,2,FALSE)</f>
        <v>11. Salud pública y seguridad ciudadana</v>
      </c>
      <c r="U2792" s="45" t="s">
        <v>141</v>
      </c>
      <c r="V2792" s="42" t="str">
        <f>VLOOKUP(Tabla1[[#This Row],[PROGRAMA]],Hoja1!A:B,2,FALSE)</f>
        <v>1621. Recogida de residuos</v>
      </c>
      <c r="W2792" s="45" t="s">
        <v>236</v>
      </c>
      <c r="X2792" s="45" t="s">
        <v>3180</v>
      </c>
    </row>
    <row r="2793" spans="1:24" x14ac:dyDescent="0.25">
      <c r="A2793" s="57">
        <v>220250029556</v>
      </c>
      <c r="B2793" s="58" t="s">
        <v>526</v>
      </c>
      <c r="C2793" s="59">
        <v>45835</v>
      </c>
      <c r="D2793" s="57">
        <v>22025001122</v>
      </c>
      <c r="E2793" s="58" t="s">
        <v>1237</v>
      </c>
      <c r="F2793" s="60">
        <v>2450.4699999999998</v>
      </c>
      <c r="G2793" s="58" t="s">
        <v>566</v>
      </c>
      <c r="H2793" s="58" t="s">
        <v>4363</v>
      </c>
      <c r="I2793" s="61">
        <v>300</v>
      </c>
      <c r="J2793" s="58" t="s">
        <v>356</v>
      </c>
      <c r="K2793" s="58" t="s">
        <v>356</v>
      </c>
      <c r="L2793" s="58" t="s">
        <v>357</v>
      </c>
      <c r="M2793" s="58" t="s">
        <v>354</v>
      </c>
      <c r="N2793" s="58" t="s">
        <v>355</v>
      </c>
      <c r="O2793" s="64" t="s">
        <v>2942</v>
      </c>
      <c r="P2793" s="64" t="s">
        <v>2902</v>
      </c>
      <c r="Q2793" s="45" t="s">
        <v>922</v>
      </c>
      <c r="R2793" s="32" t="s">
        <v>254</v>
      </c>
      <c r="S2793" s="45" t="s">
        <v>291</v>
      </c>
      <c r="T2793" s="42" t="str">
        <f>VLOOKUP(Tabla1[[#This Row],[AREA]],Hoja1!A:B,2,FALSE)</f>
        <v>11. Salud pública y seguridad ciudadana</v>
      </c>
      <c r="U2793" s="45" t="s">
        <v>141</v>
      </c>
      <c r="V2793" s="42" t="str">
        <f>VLOOKUP(Tabla1[[#This Row],[PROGRAMA]],Hoja1!A:B,2,FALSE)</f>
        <v>1621. Recogida de residuos</v>
      </c>
      <c r="W2793" s="45" t="s">
        <v>236</v>
      </c>
      <c r="X2793" s="45" t="s">
        <v>3180</v>
      </c>
    </row>
    <row r="2794" spans="1:24" x14ac:dyDescent="0.25">
      <c r="A2794" s="57">
        <v>220250027302</v>
      </c>
      <c r="B2794" s="58" t="s">
        <v>349</v>
      </c>
      <c r="C2794" s="59">
        <v>45827</v>
      </c>
      <c r="D2794" s="57">
        <v>22025004505</v>
      </c>
      <c r="E2794" s="58" t="s">
        <v>1854</v>
      </c>
      <c r="F2794" s="60">
        <v>2420</v>
      </c>
      <c r="G2794" s="58" t="s">
        <v>4364</v>
      </c>
      <c r="H2794" s="58" t="s">
        <v>4365</v>
      </c>
      <c r="I2794" s="61">
        <v>220</v>
      </c>
      <c r="J2794" s="58" t="s">
        <v>365</v>
      </c>
      <c r="K2794" s="58" t="s">
        <v>365</v>
      </c>
      <c r="L2794" s="58" t="s">
        <v>381</v>
      </c>
      <c r="M2794" s="58" t="s">
        <v>458</v>
      </c>
      <c r="N2794" s="58" t="s">
        <v>429</v>
      </c>
      <c r="O2794" s="64" t="s">
        <v>2990</v>
      </c>
      <c r="P2794" s="64" t="s">
        <v>2902</v>
      </c>
      <c r="Q2794" s="45" t="s">
        <v>922</v>
      </c>
      <c r="R2794" s="32" t="s">
        <v>254</v>
      </c>
      <c r="S2794" s="45" t="s">
        <v>89</v>
      </c>
      <c r="T2794" s="42" t="str">
        <f>VLOOKUP(Tabla1[[#This Row],[AREA]],Hoja1!A:B,2,FALSE)</f>
        <v>01. Alcaldía</v>
      </c>
      <c r="U2794" s="45" t="s">
        <v>294</v>
      </c>
      <c r="V2794" s="42" t="str">
        <f>VLOOKUP(Tabla1[[#This Row],[PROGRAMA]],Hoja1!A:B,2,FALSE)</f>
        <v>4331. Desarrollo empresarial</v>
      </c>
      <c r="W2794" s="45" t="s">
        <v>238</v>
      </c>
      <c r="X2794" s="45" t="s">
        <v>3161</v>
      </c>
    </row>
    <row r="2795" spans="1:24" x14ac:dyDescent="0.25">
      <c r="A2795" s="57">
        <v>220250027725</v>
      </c>
      <c r="B2795" s="58" t="s">
        <v>526</v>
      </c>
      <c r="C2795" s="59">
        <v>45827</v>
      </c>
      <c r="D2795" s="57">
        <v>22025001129</v>
      </c>
      <c r="E2795" s="58" t="s">
        <v>1973</v>
      </c>
      <c r="F2795" s="60">
        <v>2400.92</v>
      </c>
      <c r="G2795" s="58" t="s">
        <v>597</v>
      </c>
      <c r="H2795" s="58" t="s">
        <v>4366</v>
      </c>
      <c r="I2795" s="61">
        <v>300</v>
      </c>
      <c r="J2795" s="58" t="s">
        <v>356</v>
      </c>
      <c r="K2795" s="58" t="s">
        <v>356</v>
      </c>
      <c r="L2795" s="58" t="s">
        <v>367</v>
      </c>
      <c r="M2795" s="58" t="s">
        <v>354</v>
      </c>
      <c r="N2795" s="58" t="s">
        <v>355</v>
      </c>
      <c r="O2795" s="64" t="s">
        <v>2942</v>
      </c>
      <c r="P2795" s="64" t="s">
        <v>2902</v>
      </c>
      <c r="Q2795" s="45" t="s">
        <v>922</v>
      </c>
      <c r="R2795" s="32" t="s">
        <v>254</v>
      </c>
      <c r="S2795" s="45" t="s">
        <v>291</v>
      </c>
      <c r="T2795" s="42" t="str">
        <f>VLOOKUP(Tabla1[[#This Row],[AREA]],Hoja1!A:B,2,FALSE)</f>
        <v>11. Salud pública y seguridad ciudadana</v>
      </c>
      <c r="U2795" s="45" t="s">
        <v>144</v>
      </c>
      <c r="V2795" s="42" t="str">
        <f>VLOOKUP(Tabla1[[#This Row],[PROGRAMA]],Hoja1!A:B,2,FALSE)</f>
        <v>1631. Limpieza viaria</v>
      </c>
      <c r="W2795" s="45" t="s">
        <v>236</v>
      </c>
      <c r="X2795" s="45" t="s">
        <v>3180</v>
      </c>
    </row>
    <row r="2796" spans="1:24" x14ac:dyDescent="0.25">
      <c r="A2796" s="57">
        <v>220250022752</v>
      </c>
      <c r="B2796" s="58" t="s">
        <v>526</v>
      </c>
      <c r="C2796" s="59">
        <v>45813</v>
      </c>
      <c r="D2796" s="57">
        <v>22025001128</v>
      </c>
      <c r="E2796" s="58" t="s">
        <v>1498</v>
      </c>
      <c r="F2796" s="60">
        <v>2394.1999999999998</v>
      </c>
      <c r="G2796" s="58" t="s">
        <v>609</v>
      </c>
      <c r="H2796" s="58" t="s">
        <v>4367</v>
      </c>
      <c r="I2796" s="61">
        <v>300</v>
      </c>
      <c r="J2796" s="58" t="s">
        <v>356</v>
      </c>
      <c r="K2796" s="58" t="s">
        <v>356</v>
      </c>
      <c r="L2796" s="58" t="s">
        <v>367</v>
      </c>
      <c r="M2796" s="58" t="s">
        <v>354</v>
      </c>
      <c r="N2796" s="58" t="s">
        <v>355</v>
      </c>
      <c r="O2796" s="64" t="s">
        <v>2942</v>
      </c>
      <c r="P2796" s="64" t="s">
        <v>2902</v>
      </c>
      <c r="Q2796" s="45" t="s">
        <v>922</v>
      </c>
      <c r="R2796" s="32" t="s">
        <v>254</v>
      </c>
      <c r="S2796" s="45" t="s">
        <v>291</v>
      </c>
      <c r="T2796" s="42" t="str">
        <f>VLOOKUP(Tabla1[[#This Row],[AREA]],Hoja1!A:B,2,FALSE)</f>
        <v>11. Salud pública y seguridad ciudadana</v>
      </c>
      <c r="U2796" s="45" t="s">
        <v>141</v>
      </c>
      <c r="V2796" s="42" t="str">
        <f>VLOOKUP(Tabla1[[#This Row],[PROGRAMA]],Hoja1!A:B,2,FALSE)</f>
        <v>1621. Recogida de residuos</v>
      </c>
      <c r="W2796" s="45" t="s">
        <v>238</v>
      </c>
      <c r="X2796" s="45" t="s">
        <v>3118</v>
      </c>
    </row>
    <row r="2797" spans="1:24" x14ac:dyDescent="0.25">
      <c r="A2797" s="57">
        <v>220250027709</v>
      </c>
      <c r="B2797" s="58" t="s">
        <v>526</v>
      </c>
      <c r="C2797" s="59">
        <v>45827</v>
      </c>
      <c r="D2797" s="57">
        <v>22025001124</v>
      </c>
      <c r="E2797" s="58" t="s">
        <v>1237</v>
      </c>
      <c r="F2797" s="60">
        <v>2236.56</v>
      </c>
      <c r="G2797" s="58" t="s">
        <v>551</v>
      </c>
      <c r="H2797" s="58" t="s">
        <v>4368</v>
      </c>
      <c r="I2797" s="61">
        <v>300</v>
      </c>
      <c r="J2797" s="58" t="s">
        <v>356</v>
      </c>
      <c r="K2797" s="58" t="s">
        <v>356</v>
      </c>
      <c r="L2797" s="58" t="s">
        <v>367</v>
      </c>
      <c r="M2797" s="58" t="s">
        <v>354</v>
      </c>
      <c r="N2797" s="58" t="s">
        <v>355</v>
      </c>
      <c r="O2797" s="64" t="s">
        <v>2942</v>
      </c>
      <c r="P2797" s="64" t="s">
        <v>2902</v>
      </c>
      <c r="Q2797" s="45" t="s">
        <v>922</v>
      </c>
      <c r="R2797" s="32" t="s">
        <v>254</v>
      </c>
      <c r="S2797" s="45" t="s">
        <v>291</v>
      </c>
      <c r="T2797" s="42" t="str">
        <f>VLOOKUP(Tabla1[[#This Row],[AREA]],Hoja1!A:B,2,FALSE)</f>
        <v>11. Salud pública y seguridad ciudadana</v>
      </c>
      <c r="U2797" s="45" t="s">
        <v>141</v>
      </c>
      <c r="V2797" s="42" t="str">
        <f>VLOOKUP(Tabla1[[#This Row],[PROGRAMA]],Hoja1!A:B,2,FALSE)</f>
        <v>1621. Recogida de residuos</v>
      </c>
      <c r="W2797" s="45" t="s">
        <v>236</v>
      </c>
      <c r="X2797" s="45" t="s">
        <v>3180</v>
      </c>
    </row>
    <row r="2798" spans="1:24" x14ac:dyDescent="0.25">
      <c r="A2798" s="57">
        <v>220250024297</v>
      </c>
      <c r="B2798" s="58" t="s">
        <v>526</v>
      </c>
      <c r="C2798" s="59">
        <v>45819</v>
      </c>
      <c r="D2798" s="57">
        <v>22025000731</v>
      </c>
      <c r="E2798" s="58" t="s">
        <v>1838</v>
      </c>
      <c r="F2798" s="60">
        <v>2202.1999999999998</v>
      </c>
      <c r="G2798" s="58" t="s">
        <v>20</v>
      </c>
      <c r="H2798" s="58" t="s">
        <v>4369</v>
      </c>
      <c r="I2798" s="61">
        <v>300</v>
      </c>
      <c r="J2798" s="58" t="s">
        <v>356</v>
      </c>
      <c r="K2798" s="58" t="s">
        <v>356</v>
      </c>
      <c r="L2798" s="58" t="s">
        <v>367</v>
      </c>
      <c r="M2798" s="58" t="s">
        <v>354</v>
      </c>
      <c r="N2798" s="58" t="s">
        <v>355</v>
      </c>
      <c r="O2798" s="64" t="s">
        <v>2942</v>
      </c>
      <c r="P2798" s="64" t="s">
        <v>2902</v>
      </c>
      <c r="Q2798" s="45" t="s">
        <v>922</v>
      </c>
      <c r="R2798" s="32" t="s">
        <v>254</v>
      </c>
      <c r="S2798" s="45" t="s">
        <v>98</v>
      </c>
      <c r="T2798" s="42" t="str">
        <f>VLOOKUP(Tabla1[[#This Row],[AREA]],Hoja1!A:B,2,FALSE)</f>
        <v>10. Personas mayores, familia y servicios sociales</v>
      </c>
      <c r="U2798" s="45" t="s">
        <v>155</v>
      </c>
      <c r="V2798" s="42" t="str">
        <f>VLOOKUP(Tabla1[[#This Row],[PROGRAMA]],Hoja1!A:B,2,FALSE)</f>
        <v>2312. Iniciativas sociales</v>
      </c>
      <c r="W2798" s="45" t="s">
        <v>236</v>
      </c>
      <c r="X2798" s="45" t="s">
        <v>3048</v>
      </c>
    </row>
    <row r="2799" spans="1:24" x14ac:dyDescent="0.25">
      <c r="A2799" s="57">
        <v>220250029404</v>
      </c>
      <c r="B2799" s="58" t="s">
        <v>526</v>
      </c>
      <c r="C2799" s="59">
        <v>45835</v>
      </c>
      <c r="D2799" s="57">
        <v>22025001122</v>
      </c>
      <c r="E2799" s="58" t="s">
        <v>1237</v>
      </c>
      <c r="F2799" s="60">
        <v>2195.1799999999998</v>
      </c>
      <c r="G2799" s="58" t="s">
        <v>566</v>
      </c>
      <c r="H2799" s="58" t="s">
        <v>4370</v>
      </c>
      <c r="I2799" s="61">
        <v>300</v>
      </c>
      <c r="J2799" s="58" t="s">
        <v>356</v>
      </c>
      <c r="K2799" s="58" t="s">
        <v>356</v>
      </c>
      <c r="L2799" s="58" t="s">
        <v>357</v>
      </c>
      <c r="M2799" s="58" t="s">
        <v>354</v>
      </c>
      <c r="N2799" s="58" t="s">
        <v>355</v>
      </c>
      <c r="O2799" s="64" t="s">
        <v>2942</v>
      </c>
      <c r="P2799" s="64" t="s">
        <v>2902</v>
      </c>
      <c r="Q2799" s="45" t="s">
        <v>922</v>
      </c>
      <c r="R2799" s="32" t="s">
        <v>254</v>
      </c>
      <c r="S2799" s="45" t="s">
        <v>291</v>
      </c>
      <c r="T2799" s="42" t="str">
        <f>VLOOKUP(Tabla1[[#This Row],[AREA]],Hoja1!A:B,2,FALSE)</f>
        <v>11. Salud pública y seguridad ciudadana</v>
      </c>
      <c r="U2799" s="45" t="s">
        <v>141</v>
      </c>
      <c r="V2799" s="42" t="str">
        <f>VLOOKUP(Tabla1[[#This Row],[PROGRAMA]],Hoja1!A:B,2,FALSE)</f>
        <v>1621. Recogida de residuos</v>
      </c>
      <c r="W2799" s="45" t="s">
        <v>236</v>
      </c>
      <c r="X2799" s="45" t="s">
        <v>3180</v>
      </c>
    </row>
    <row r="2800" spans="1:24" x14ac:dyDescent="0.25">
      <c r="A2800" s="57">
        <v>220250025322</v>
      </c>
      <c r="B2800" s="58" t="s">
        <v>349</v>
      </c>
      <c r="C2800" s="59">
        <v>45820</v>
      </c>
      <c r="D2800" s="57">
        <v>22025004212</v>
      </c>
      <c r="E2800" s="58" t="s">
        <v>1462</v>
      </c>
      <c r="F2800" s="60">
        <v>2158.16</v>
      </c>
      <c r="G2800" s="58" t="s">
        <v>506</v>
      </c>
      <c r="H2800" s="58" t="s">
        <v>4371</v>
      </c>
      <c r="I2800" s="61">
        <v>220</v>
      </c>
      <c r="J2800" s="58" t="s">
        <v>356</v>
      </c>
      <c r="K2800" s="58" t="s">
        <v>356</v>
      </c>
      <c r="L2800" s="58" t="s">
        <v>367</v>
      </c>
      <c r="M2800" s="58" t="s">
        <v>458</v>
      </c>
      <c r="N2800" s="58" t="s">
        <v>429</v>
      </c>
      <c r="O2800" s="64" t="s">
        <v>2990</v>
      </c>
      <c r="P2800" s="64" t="s">
        <v>2902</v>
      </c>
      <c r="Q2800" s="45" t="s">
        <v>922</v>
      </c>
      <c r="R2800" s="32" t="s">
        <v>254</v>
      </c>
      <c r="S2800" s="45" t="s">
        <v>98</v>
      </c>
      <c r="T2800" s="42" t="str">
        <f>VLOOKUP(Tabla1[[#This Row],[AREA]],Hoja1!A:B,2,FALSE)</f>
        <v>10. Personas mayores, familia y servicios sociales</v>
      </c>
      <c r="U2800" s="45" t="s">
        <v>153</v>
      </c>
      <c r="V2800" s="42" t="str">
        <f>VLOOKUP(Tabla1[[#This Row],[PROGRAMA]],Hoja1!A:B,2,FALSE)</f>
        <v>2311. Intervención social</v>
      </c>
      <c r="W2800" s="45" t="s">
        <v>236</v>
      </c>
      <c r="X2800" s="45" t="s">
        <v>3048</v>
      </c>
    </row>
    <row r="2801" spans="1:24" x14ac:dyDescent="0.25">
      <c r="A2801" s="57">
        <v>220250025369</v>
      </c>
      <c r="B2801" s="58" t="s">
        <v>526</v>
      </c>
      <c r="C2801" s="59">
        <v>45820</v>
      </c>
      <c r="D2801" s="57">
        <v>22025002596</v>
      </c>
      <c r="E2801" s="58" t="s">
        <v>2578</v>
      </c>
      <c r="F2801" s="60">
        <v>2153.6999999999998</v>
      </c>
      <c r="G2801" s="58" t="s">
        <v>4372</v>
      </c>
      <c r="H2801" s="58" t="s">
        <v>4373</v>
      </c>
      <c r="I2801" s="61">
        <v>300</v>
      </c>
      <c r="J2801" s="58" t="s">
        <v>427</v>
      </c>
      <c r="K2801" s="58" t="s">
        <v>427</v>
      </c>
      <c r="L2801" s="58" t="s">
        <v>367</v>
      </c>
      <c r="M2801" s="58" t="s">
        <v>354</v>
      </c>
      <c r="N2801" s="58" t="s">
        <v>355</v>
      </c>
      <c r="O2801" s="64" t="s">
        <v>2942</v>
      </c>
      <c r="P2801" s="64" t="s">
        <v>2902</v>
      </c>
      <c r="Q2801" s="45" t="s">
        <v>926</v>
      </c>
      <c r="R2801" s="32" t="s">
        <v>255</v>
      </c>
      <c r="S2801" s="45" t="s">
        <v>94</v>
      </c>
      <c r="T2801" s="42" t="str">
        <f>VLOOKUP(Tabla1[[#This Row],[AREA]],Hoja1!A:B,2,FALSE)</f>
        <v>06. Educación y cultura</v>
      </c>
      <c r="U2801" s="45" t="s">
        <v>176</v>
      </c>
      <c r="V2801" s="42" t="str">
        <f>VLOOKUP(Tabla1[[#This Row],[PROGRAMA]],Hoja1!A:B,2,FALSE)</f>
        <v>3321. Bibliotecas públicas</v>
      </c>
      <c r="W2801" s="45" t="s">
        <v>246</v>
      </c>
      <c r="X2801" s="45" t="s">
        <v>3261</v>
      </c>
    </row>
    <row r="2802" spans="1:24" x14ac:dyDescent="0.25">
      <c r="A2802" s="57">
        <v>220250023949</v>
      </c>
      <c r="B2802" s="58" t="s">
        <v>526</v>
      </c>
      <c r="C2802" s="59">
        <v>45818</v>
      </c>
      <c r="D2802" s="57">
        <v>22025001122</v>
      </c>
      <c r="E2802" s="58" t="s">
        <v>1237</v>
      </c>
      <c r="F2802" s="60">
        <v>2143.4299999999998</v>
      </c>
      <c r="G2802" s="58" t="s">
        <v>663</v>
      </c>
      <c r="H2802" s="58" t="s">
        <v>4374</v>
      </c>
      <c r="I2802" s="61">
        <v>300</v>
      </c>
      <c r="J2802" s="58" t="s">
        <v>356</v>
      </c>
      <c r="K2802" s="58" t="s">
        <v>356</v>
      </c>
      <c r="L2802" s="58" t="s">
        <v>357</v>
      </c>
      <c r="M2802" s="58" t="s">
        <v>354</v>
      </c>
      <c r="N2802" s="58" t="s">
        <v>355</v>
      </c>
      <c r="O2802" s="64" t="s">
        <v>2942</v>
      </c>
      <c r="P2802" s="64" t="s">
        <v>2902</v>
      </c>
      <c r="Q2802" s="45" t="s">
        <v>922</v>
      </c>
      <c r="R2802" s="32" t="s">
        <v>254</v>
      </c>
      <c r="S2802" s="45" t="s">
        <v>291</v>
      </c>
      <c r="T2802" s="42" t="str">
        <f>VLOOKUP(Tabla1[[#This Row],[AREA]],Hoja1!A:B,2,FALSE)</f>
        <v>11. Salud pública y seguridad ciudadana</v>
      </c>
      <c r="U2802" s="45" t="s">
        <v>141</v>
      </c>
      <c r="V2802" s="42" t="str">
        <f>VLOOKUP(Tabla1[[#This Row],[PROGRAMA]],Hoja1!A:B,2,FALSE)</f>
        <v>1621. Recogida de residuos</v>
      </c>
      <c r="W2802" s="45" t="s">
        <v>236</v>
      </c>
      <c r="X2802" s="45" t="s">
        <v>3180</v>
      </c>
    </row>
    <row r="2803" spans="1:24" x14ac:dyDescent="0.25">
      <c r="A2803" s="57">
        <v>220250027733</v>
      </c>
      <c r="B2803" s="58" t="s">
        <v>526</v>
      </c>
      <c r="C2803" s="59">
        <v>45827</v>
      </c>
      <c r="D2803" s="57">
        <v>22025001125</v>
      </c>
      <c r="E2803" s="58" t="s">
        <v>1269</v>
      </c>
      <c r="F2803" s="60">
        <v>2110.2399999999998</v>
      </c>
      <c r="G2803" s="58" t="s">
        <v>684</v>
      </c>
      <c r="H2803" s="58" t="s">
        <v>4375</v>
      </c>
      <c r="I2803" s="61">
        <v>300</v>
      </c>
      <c r="J2803" s="58" t="s">
        <v>356</v>
      </c>
      <c r="K2803" s="58" t="s">
        <v>356</v>
      </c>
      <c r="L2803" s="58" t="s">
        <v>367</v>
      </c>
      <c r="M2803" s="58" t="s">
        <v>354</v>
      </c>
      <c r="N2803" s="58" t="s">
        <v>355</v>
      </c>
      <c r="O2803" s="64" t="s">
        <v>2942</v>
      </c>
      <c r="P2803" s="64" t="s">
        <v>2902</v>
      </c>
      <c r="Q2803" s="45" t="s">
        <v>922</v>
      </c>
      <c r="R2803" s="32" t="s">
        <v>254</v>
      </c>
      <c r="S2803" s="45" t="s">
        <v>291</v>
      </c>
      <c r="T2803" s="42" t="str">
        <f>VLOOKUP(Tabla1[[#This Row],[AREA]],Hoja1!A:B,2,FALSE)</f>
        <v>11. Salud pública y seguridad ciudadana</v>
      </c>
      <c r="U2803" s="45" t="s">
        <v>141</v>
      </c>
      <c r="V2803" s="42" t="str">
        <f>VLOOKUP(Tabla1[[#This Row],[PROGRAMA]],Hoja1!A:B,2,FALSE)</f>
        <v>1621. Recogida de residuos</v>
      </c>
      <c r="W2803" s="45" t="s">
        <v>238</v>
      </c>
      <c r="X2803" s="45" t="s">
        <v>2919</v>
      </c>
    </row>
    <row r="2804" spans="1:24" x14ac:dyDescent="0.25">
      <c r="A2804" s="57">
        <v>220250023943</v>
      </c>
      <c r="B2804" s="58" t="s">
        <v>526</v>
      </c>
      <c r="C2804" s="59">
        <v>45818</v>
      </c>
      <c r="D2804" s="57">
        <v>22025001122</v>
      </c>
      <c r="E2804" s="58" t="s">
        <v>1237</v>
      </c>
      <c r="F2804" s="60">
        <v>2073.27</v>
      </c>
      <c r="G2804" s="58" t="s">
        <v>663</v>
      </c>
      <c r="H2804" s="58" t="s">
        <v>4376</v>
      </c>
      <c r="I2804" s="61">
        <v>300</v>
      </c>
      <c r="J2804" s="58" t="s">
        <v>356</v>
      </c>
      <c r="K2804" s="58" t="s">
        <v>356</v>
      </c>
      <c r="L2804" s="58" t="s">
        <v>357</v>
      </c>
      <c r="M2804" s="58" t="s">
        <v>354</v>
      </c>
      <c r="N2804" s="58" t="s">
        <v>355</v>
      </c>
      <c r="O2804" s="64" t="s">
        <v>2942</v>
      </c>
      <c r="P2804" s="64" t="s">
        <v>2902</v>
      </c>
      <c r="Q2804" s="45" t="s">
        <v>922</v>
      </c>
      <c r="R2804" s="32" t="s">
        <v>254</v>
      </c>
      <c r="S2804" s="45" t="s">
        <v>291</v>
      </c>
      <c r="T2804" s="42" t="str">
        <f>VLOOKUP(Tabla1[[#This Row],[AREA]],Hoja1!A:B,2,FALSE)</f>
        <v>11. Salud pública y seguridad ciudadana</v>
      </c>
      <c r="U2804" s="45" t="s">
        <v>141</v>
      </c>
      <c r="V2804" s="42" t="str">
        <f>VLOOKUP(Tabla1[[#This Row],[PROGRAMA]],Hoja1!A:B,2,FALSE)</f>
        <v>1621. Recogida de residuos</v>
      </c>
      <c r="W2804" s="45" t="s">
        <v>236</v>
      </c>
      <c r="X2804" s="45" t="s">
        <v>3180</v>
      </c>
    </row>
    <row r="2805" spans="1:24" x14ac:dyDescent="0.25">
      <c r="A2805" s="57">
        <v>220250027723</v>
      </c>
      <c r="B2805" s="58" t="s">
        <v>526</v>
      </c>
      <c r="C2805" s="59">
        <v>45827</v>
      </c>
      <c r="D2805" s="57">
        <v>22025001123</v>
      </c>
      <c r="E2805" s="58" t="s">
        <v>1973</v>
      </c>
      <c r="F2805" s="60">
        <v>2069.69</v>
      </c>
      <c r="G2805" s="58" t="s">
        <v>589</v>
      </c>
      <c r="H2805" s="58" t="s">
        <v>4377</v>
      </c>
      <c r="I2805" s="61">
        <v>300</v>
      </c>
      <c r="J2805" s="58" t="s">
        <v>356</v>
      </c>
      <c r="K2805" s="58" t="s">
        <v>356</v>
      </c>
      <c r="L2805" s="58" t="s">
        <v>357</v>
      </c>
      <c r="M2805" s="58" t="s">
        <v>354</v>
      </c>
      <c r="N2805" s="58" t="s">
        <v>355</v>
      </c>
      <c r="O2805" s="64" t="s">
        <v>2942</v>
      </c>
      <c r="P2805" s="64" t="s">
        <v>2902</v>
      </c>
      <c r="Q2805" s="45" t="s">
        <v>922</v>
      </c>
      <c r="R2805" s="32" t="s">
        <v>254</v>
      </c>
      <c r="S2805" s="45" t="s">
        <v>291</v>
      </c>
      <c r="T2805" s="42" t="str">
        <f>VLOOKUP(Tabla1[[#This Row],[AREA]],Hoja1!A:B,2,FALSE)</f>
        <v>11. Salud pública y seguridad ciudadana</v>
      </c>
      <c r="U2805" s="45" t="s">
        <v>144</v>
      </c>
      <c r="V2805" s="42" t="str">
        <f>VLOOKUP(Tabla1[[#This Row],[PROGRAMA]],Hoja1!A:B,2,FALSE)</f>
        <v>1631. Limpieza viaria</v>
      </c>
      <c r="W2805" s="45" t="s">
        <v>236</v>
      </c>
      <c r="X2805" s="45" t="s">
        <v>3180</v>
      </c>
    </row>
    <row r="2806" spans="1:24" x14ac:dyDescent="0.25">
      <c r="A2806" s="57">
        <v>220250027721</v>
      </c>
      <c r="B2806" s="58" t="s">
        <v>526</v>
      </c>
      <c r="C2806" s="59">
        <v>45827</v>
      </c>
      <c r="D2806" s="57">
        <v>22025001123</v>
      </c>
      <c r="E2806" s="58" t="s">
        <v>1973</v>
      </c>
      <c r="F2806" s="60">
        <v>2056.4</v>
      </c>
      <c r="G2806" s="58" t="s">
        <v>589</v>
      </c>
      <c r="H2806" s="58" t="s">
        <v>4378</v>
      </c>
      <c r="I2806" s="61">
        <v>300</v>
      </c>
      <c r="J2806" s="58" t="s">
        <v>356</v>
      </c>
      <c r="K2806" s="58" t="s">
        <v>356</v>
      </c>
      <c r="L2806" s="58" t="s">
        <v>357</v>
      </c>
      <c r="M2806" s="58" t="s">
        <v>354</v>
      </c>
      <c r="N2806" s="58" t="s">
        <v>355</v>
      </c>
      <c r="O2806" s="64" t="s">
        <v>2942</v>
      </c>
      <c r="P2806" s="64" t="s">
        <v>2902</v>
      </c>
      <c r="Q2806" s="45" t="s">
        <v>922</v>
      </c>
      <c r="R2806" s="32" t="s">
        <v>254</v>
      </c>
      <c r="S2806" s="45" t="s">
        <v>291</v>
      </c>
      <c r="T2806" s="42" t="str">
        <f>VLOOKUP(Tabla1[[#This Row],[AREA]],Hoja1!A:B,2,FALSE)</f>
        <v>11. Salud pública y seguridad ciudadana</v>
      </c>
      <c r="U2806" s="45" t="s">
        <v>144</v>
      </c>
      <c r="V2806" s="42" t="str">
        <f>VLOOKUP(Tabla1[[#This Row],[PROGRAMA]],Hoja1!A:B,2,FALSE)</f>
        <v>1631. Limpieza viaria</v>
      </c>
      <c r="W2806" s="45" t="s">
        <v>236</v>
      </c>
      <c r="X2806" s="45" t="s">
        <v>3180</v>
      </c>
    </row>
    <row r="2807" spans="1:24" x14ac:dyDescent="0.25">
      <c r="A2807" s="57">
        <v>220250025451</v>
      </c>
      <c r="B2807" s="58" t="s">
        <v>526</v>
      </c>
      <c r="C2807" s="59">
        <v>45820</v>
      </c>
      <c r="D2807" s="57">
        <v>22025000919</v>
      </c>
      <c r="E2807" s="58" t="s">
        <v>2293</v>
      </c>
      <c r="F2807" s="60">
        <v>2037.71</v>
      </c>
      <c r="G2807" s="58" t="s">
        <v>601</v>
      </c>
      <c r="H2807" s="58" t="s">
        <v>4379</v>
      </c>
      <c r="I2807" s="61">
        <v>300</v>
      </c>
      <c r="J2807" s="58" t="s">
        <v>356</v>
      </c>
      <c r="K2807" s="58" t="s">
        <v>356</v>
      </c>
      <c r="L2807" s="58" t="s">
        <v>367</v>
      </c>
      <c r="M2807" s="58" t="s">
        <v>354</v>
      </c>
      <c r="N2807" s="58" t="s">
        <v>355</v>
      </c>
      <c r="O2807" s="64" t="s">
        <v>2942</v>
      </c>
      <c r="P2807" s="64" t="s">
        <v>2902</v>
      </c>
      <c r="Q2807" s="45" t="s">
        <v>922</v>
      </c>
      <c r="R2807" s="32" t="s">
        <v>254</v>
      </c>
      <c r="S2807" s="45" t="s">
        <v>291</v>
      </c>
      <c r="T2807" s="42" t="str">
        <f>VLOOKUP(Tabla1[[#This Row],[AREA]],Hoja1!A:B,2,FALSE)</f>
        <v>11. Salud pública y seguridad ciudadana</v>
      </c>
      <c r="U2807" s="45" t="s">
        <v>129</v>
      </c>
      <c r="V2807" s="42" t="str">
        <f>VLOOKUP(Tabla1[[#This Row],[PROGRAMA]],Hoja1!A:B,2,FALSE)</f>
        <v>1321. Policía municipal</v>
      </c>
      <c r="W2807" s="45" t="s">
        <v>236</v>
      </c>
      <c r="X2807" s="45" t="s">
        <v>3180</v>
      </c>
    </row>
    <row r="2808" spans="1:24" x14ac:dyDescent="0.25">
      <c r="A2808" s="57">
        <v>220250022523</v>
      </c>
      <c r="B2808" s="58" t="s">
        <v>526</v>
      </c>
      <c r="C2808" s="59">
        <v>45813</v>
      </c>
      <c r="D2808" s="57">
        <v>22025001124</v>
      </c>
      <c r="E2808" s="58" t="s">
        <v>1237</v>
      </c>
      <c r="F2808" s="60">
        <v>1995.29</v>
      </c>
      <c r="G2808" s="58" t="s">
        <v>686</v>
      </c>
      <c r="H2808" s="58" t="s">
        <v>4380</v>
      </c>
      <c r="I2808" s="61">
        <v>300</v>
      </c>
      <c r="J2808" s="58" t="s">
        <v>356</v>
      </c>
      <c r="K2808" s="58" t="s">
        <v>356</v>
      </c>
      <c r="L2808" s="58" t="s">
        <v>367</v>
      </c>
      <c r="M2808" s="58" t="s">
        <v>354</v>
      </c>
      <c r="N2808" s="58" t="s">
        <v>355</v>
      </c>
      <c r="O2808" s="64" t="s">
        <v>2942</v>
      </c>
      <c r="P2808" s="64" t="s">
        <v>2902</v>
      </c>
      <c r="Q2808" s="45" t="s">
        <v>922</v>
      </c>
      <c r="R2808" s="32" t="s">
        <v>254</v>
      </c>
      <c r="S2808" s="45" t="s">
        <v>291</v>
      </c>
      <c r="T2808" s="42" t="str">
        <f>VLOOKUP(Tabla1[[#This Row],[AREA]],Hoja1!A:B,2,FALSE)</f>
        <v>11. Salud pública y seguridad ciudadana</v>
      </c>
      <c r="U2808" s="45" t="s">
        <v>141</v>
      </c>
      <c r="V2808" s="42" t="str">
        <f>VLOOKUP(Tabla1[[#This Row],[PROGRAMA]],Hoja1!A:B,2,FALSE)</f>
        <v>1621. Recogida de residuos</v>
      </c>
      <c r="W2808" s="45" t="s">
        <v>236</v>
      </c>
      <c r="X2808" s="45" t="s">
        <v>3180</v>
      </c>
    </row>
    <row r="2809" spans="1:24" x14ac:dyDescent="0.25">
      <c r="A2809" s="57">
        <v>220250022395</v>
      </c>
      <c r="B2809" s="58" t="s">
        <v>526</v>
      </c>
      <c r="C2809" s="59">
        <v>45813</v>
      </c>
      <c r="D2809" s="57">
        <v>22025001128</v>
      </c>
      <c r="E2809" s="58" t="s">
        <v>1498</v>
      </c>
      <c r="F2809" s="60">
        <v>1968.26</v>
      </c>
      <c r="G2809" s="58" t="s">
        <v>698</v>
      </c>
      <c r="H2809" s="58" t="s">
        <v>4381</v>
      </c>
      <c r="I2809" s="61">
        <v>300</v>
      </c>
      <c r="J2809" s="58" t="s">
        <v>678</v>
      </c>
      <c r="K2809" s="58" t="s">
        <v>356</v>
      </c>
      <c r="L2809" s="58" t="s">
        <v>367</v>
      </c>
      <c r="M2809" s="58" t="s">
        <v>354</v>
      </c>
      <c r="N2809" s="58" t="s">
        <v>355</v>
      </c>
      <c r="O2809" s="64" t="s">
        <v>2942</v>
      </c>
      <c r="P2809" s="64" t="s">
        <v>2902</v>
      </c>
      <c r="Q2809" s="45" t="s">
        <v>922</v>
      </c>
      <c r="R2809" s="32" t="s">
        <v>254</v>
      </c>
      <c r="S2809" s="45" t="s">
        <v>291</v>
      </c>
      <c r="T2809" s="42" t="str">
        <f>VLOOKUP(Tabla1[[#This Row],[AREA]],Hoja1!A:B,2,FALSE)</f>
        <v>11. Salud pública y seguridad ciudadana</v>
      </c>
      <c r="U2809" s="45" t="s">
        <v>141</v>
      </c>
      <c r="V2809" s="42" t="str">
        <f>VLOOKUP(Tabla1[[#This Row],[PROGRAMA]],Hoja1!A:B,2,FALSE)</f>
        <v>1621. Recogida de residuos</v>
      </c>
      <c r="W2809" s="45" t="s">
        <v>238</v>
      </c>
      <c r="X2809" s="45" t="s">
        <v>3118</v>
      </c>
    </row>
    <row r="2810" spans="1:24" x14ac:dyDescent="0.25">
      <c r="A2810" s="57">
        <v>220250022712</v>
      </c>
      <c r="B2810" s="58" t="s">
        <v>526</v>
      </c>
      <c r="C2810" s="59">
        <v>45813</v>
      </c>
      <c r="D2810" s="57">
        <v>22025001131</v>
      </c>
      <c r="E2810" s="58" t="s">
        <v>2045</v>
      </c>
      <c r="F2810" s="60">
        <v>1965.04</v>
      </c>
      <c r="G2810" s="58" t="s">
        <v>76</v>
      </c>
      <c r="H2810" s="58" t="s">
        <v>4382</v>
      </c>
      <c r="I2810" s="61">
        <v>300</v>
      </c>
      <c r="J2810" s="58" t="s">
        <v>356</v>
      </c>
      <c r="K2810" s="58" t="s">
        <v>356</v>
      </c>
      <c r="L2810" s="58" t="s">
        <v>367</v>
      </c>
      <c r="M2810" s="58" t="s">
        <v>354</v>
      </c>
      <c r="N2810" s="58" t="s">
        <v>355</v>
      </c>
      <c r="O2810" s="64" t="s">
        <v>2942</v>
      </c>
      <c r="P2810" s="64" t="s">
        <v>2902</v>
      </c>
      <c r="Q2810" s="45" t="s">
        <v>922</v>
      </c>
      <c r="R2810" s="32" t="s">
        <v>254</v>
      </c>
      <c r="S2810" s="45" t="s">
        <v>291</v>
      </c>
      <c r="T2810" s="42" t="str">
        <f>VLOOKUP(Tabla1[[#This Row],[AREA]],Hoja1!A:B,2,FALSE)</f>
        <v>11. Salud pública y seguridad ciudadana</v>
      </c>
      <c r="U2810" s="45" t="s">
        <v>144</v>
      </c>
      <c r="V2810" s="42" t="str">
        <f>VLOOKUP(Tabla1[[#This Row],[PROGRAMA]],Hoja1!A:B,2,FALSE)</f>
        <v>1631. Limpieza viaria</v>
      </c>
      <c r="W2810" s="45" t="s">
        <v>238</v>
      </c>
      <c r="X2810" s="45" t="s">
        <v>3381</v>
      </c>
    </row>
    <row r="2811" spans="1:24" x14ac:dyDescent="0.25">
      <c r="A2811" s="57">
        <v>220250029372</v>
      </c>
      <c r="B2811" s="58" t="s">
        <v>526</v>
      </c>
      <c r="C2811" s="59">
        <v>45835</v>
      </c>
      <c r="D2811" s="57">
        <v>22025001131</v>
      </c>
      <c r="E2811" s="58" t="s">
        <v>2045</v>
      </c>
      <c r="F2811" s="60">
        <v>1965.04</v>
      </c>
      <c r="G2811" s="58" t="s">
        <v>76</v>
      </c>
      <c r="H2811" s="58" t="s">
        <v>4382</v>
      </c>
      <c r="I2811" s="61">
        <v>300</v>
      </c>
      <c r="J2811" s="58" t="s">
        <v>356</v>
      </c>
      <c r="K2811" s="58" t="s">
        <v>356</v>
      </c>
      <c r="L2811" s="58" t="s">
        <v>367</v>
      </c>
      <c r="M2811" s="58" t="s">
        <v>354</v>
      </c>
      <c r="N2811" s="58" t="s">
        <v>355</v>
      </c>
      <c r="O2811" s="64" t="s">
        <v>2942</v>
      </c>
      <c r="P2811" s="64" t="s">
        <v>2902</v>
      </c>
      <c r="Q2811" s="45" t="s">
        <v>922</v>
      </c>
      <c r="R2811" s="32" t="s">
        <v>254</v>
      </c>
      <c r="S2811" s="45" t="s">
        <v>291</v>
      </c>
      <c r="T2811" s="42" t="str">
        <f>VLOOKUP(Tabla1[[#This Row],[AREA]],Hoja1!A:B,2,FALSE)</f>
        <v>11. Salud pública y seguridad ciudadana</v>
      </c>
      <c r="U2811" s="45" t="s">
        <v>144</v>
      </c>
      <c r="V2811" s="42" t="str">
        <f>VLOOKUP(Tabla1[[#This Row],[PROGRAMA]],Hoja1!A:B,2,FALSE)</f>
        <v>1631. Limpieza viaria</v>
      </c>
      <c r="W2811" s="45" t="s">
        <v>238</v>
      </c>
      <c r="X2811" s="45" t="s">
        <v>3381</v>
      </c>
    </row>
    <row r="2812" spans="1:24" x14ac:dyDescent="0.25">
      <c r="A2812" s="57">
        <v>220250022351</v>
      </c>
      <c r="B2812" s="58" t="s">
        <v>526</v>
      </c>
      <c r="C2812" s="59">
        <v>45813</v>
      </c>
      <c r="D2812" s="57">
        <v>22025000917</v>
      </c>
      <c r="E2812" s="58" t="s">
        <v>2293</v>
      </c>
      <c r="F2812" s="60">
        <v>1945.62</v>
      </c>
      <c r="G2812" s="58" t="s">
        <v>594</v>
      </c>
      <c r="H2812" s="58" t="s">
        <v>4383</v>
      </c>
      <c r="I2812" s="61">
        <v>300</v>
      </c>
      <c r="J2812" s="58" t="s">
        <v>356</v>
      </c>
      <c r="K2812" s="58" t="s">
        <v>356</v>
      </c>
      <c r="L2812" s="58" t="s">
        <v>357</v>
      </c>
      <c r="M2812" s="58" t="s">
        <v>354</v>
      </c>
      <c r="N2812" s="58" t="s">
        <v>355</v>
      </c>
      <c r="O2812" s="64" t="s">
        <v>2942</v>
      </c>
      <c r="P2812" s="64" t="s">
        <v>2902</v>
      </c>
      <c r="Q2812" s="45" t="s">
        <v>922</v>
      </c>
      <c r="R2812" s="32" t="s">
        <v>254</v>
      </c>
      <c r="S2812" s="45" t="s">
        <v>291</v>
      </c>
      <c r="T2812" s="42" t="str">
        <f>VLOOKUP(Tabla1[[#This Row],[AREA]],Hoja1!A:B,2,FALSE)</f>
        <v>11. Salud pública y seguridad ciudadana</v>
      </c>
      <c r="U2812" s="45" t="s">
        <v>129</v>
      </c>
      <c r="V2812" s="42" t="str">
        <f>VLOOKUP(Tabla1[[#This Row],[PROGRAMA]],Hoja1!A:B,2,FALSE)</f>
        <v>1321. Policía municipal</v>
      </c>
      <c r="W2812" s="45" t="s">
        <v>236</v>
      </c>
      <c r="X2812" s="45" t="s">
        <v>3180</v>
      </c>
    </row>
    <row r="2813" spans="1:24" x14ac:dyDescent="0.25">
      <c r="A2813" s="57">
        <v>220250027920</v>
      </c>
      <c r="B2813" s="58" t="s">
        <v>349</v>
      </c>
      <c r="C2813" s="59">
        <v>45831</v>
      </c>
      <c r="D2813" s="57">
        <v>22025004647</v>
      </c>
      <c r="E2813" s="58" t="s">
        <v>4384</v>
      </c>
      <c r="F2813" s="60">
        <v>1936</v>
      </c>
      <c r="G2813" s="58" t="s">
        <v>4385</v>
      </c>
      <c r="H2813" s="58" t="s">
        <v>4386</v>
      </c>
      <c r="I2813" s="61">
        <v>220</v>
      </c>
      <c r="J2813" s="58" t="s">
        <v>356</v>
      </c>
      <c r="K2813" s="58" t="s">
        <v>356</v>
      </c>
      <c r="L2813" s="58" t="s">
        <v>357</v>
      </c>
      <c r="M2813" s="58" t="s">
        <v>354</v>
      </c>
      <c r="N2813" s="58" t="s">
        <v>355</v>
      </c>
      <c r="O2813" s="64" t="s">
        <v>2942</v>
      </c>
      <c r="P2813" s="64" t="s">
        <v>2902</v>
      </c>
      <c r="Q2813" s="45" t="s">
        <v>922</v>
      </c>
      <c r="R2813" s="32" t="s">
        <v>254</v>
      </c>
      <c r="S2813" s="45" t="s">
        <v>98</v>
      </c>
      <c r="T2813" s="42" t="str">
        <f>VLOOKUP(Tabla1[[#This Row],[AREA]],Hoja1!A:B,2,FALSE)</f>
        <v>10. Personas mayores, familia y servicios sociales</v>
      </c>
      <c r="U2813" s="45" t="s">
        <v>159</v>
      </c>
      <c r="V2813" s="42" t="str">
        <f>VLOOKUP(Tabla1[[#This Row],[PROGRAMA]],Hoja1!A:B,2,FALSE)</f>
        <v>2315. Políticas de Igualdad e infancia</v>
      </c>
      <c r="W2813" s="45" t="s">
        <v>238</v>
      </c>
      <c r="X2813" s="45" t="s">
        <v>3161</v>
      </c>
    </row>
    <row r="2814" spans="1:24" x14ac:dyDescent="0.25">
      <c r="A2814" s="57">
        <v>220250023957</v>
      </c>
      <c r="B2814" s="58" t="s">
        <v>526</v>
      </c>
      <c r="C2814" s="59">
        <v>45818</v>
      </c>
      <c r="D2814" s="57">
        <v>22025001125</v>
      </c>
      <c r="E2814" s="58" t="s">
        <v>1269</v>
      </c>
      <c r="F2814" s="60">
        <v>1929.95</v>
      </c>
      <c r="G2814" s="58" t="s">
        <v>684</v>
      </c>
      <c r="H2814" s="58" t="s">
        <v>4387</v>
      </c>
      <c r="I2814" s="61">
        <v>300</v>
      </c>
      <c r="J2814" s="58" t="s">
        <v>356</v>
      </c>
      <c r="K2814" s="58" t="s">
        <v>356</v>
      </c>
      <c r="L2814" s="58" t="s">
        <v>367</v>
      </c>
      <c r="M2814" s="58" t="s">
        <v>354</v>
      </c>
      <c r="N2814" s="58" t="s">
        <v>355</v>
      </c>
      <c r="O2814" s="64" t="s">
        <v>2942</v>
      </c>
      <c r="P2814" s="64" t="s">
        <v>2902</v>
      </c>
      <c r="Q2814" s="45" t="s">
        <v>922</v>
      </c>
      <c r="R2814" s="32" t="s">
        <v>254</v>
      </c>
      <c r="S2814" s="45" t="s">
        <v>291</v>
      </c>
      <c r="T2814" s="42" t="str">
        <f>VLOOKUP(Tabla1[[#This Row],[AREA]],Hoja1!A:B,2,FALSE)</f>
        <v>11. Salud pública y seguridad ciudadana</v>
      </c>
      <c r="U2814" s="45" t="s">
        <v>141</v>
      </c>
      <c r="V2814" s="42" t="str">
        <f>VLOOKUP(Tabla1[[#This Row],[PROGRAMA]],Hoja1!A:B,2,FALSE)</f>
        <v>1621. Recogida de residuos</v>
      </c>
      <c r="W2814" s="45" t="s">
        <v>238</v>
      </c>
      <c r="X2814" s="45" t="s">
        <v>2919</v>
      </c>
    </row>
    <row r="2815" spans="1:24" x14ac:dyDescent="0.25">
      <c r="A2815" s="57">
        <v>220250024392</v>
      </c>
      <c r="B2815" s="58" t="s">
        <v>526</v>
      </c>
      <c r="C2815" s="59">
        <v>45819</v>
      </c>
      <c r="D2815" s="57">
        <v>22025001122</v>
      </c>
      <c r="E2815" s="58" t="s">
        <v>1237</v>
      </c>
      <c r="F2815" s="60">
        <v>1925.15</v>
      </c>
      <c r="G2815" s="58" t="s">
        <v>589</v>
      </c>
      <c r="H2815" s="58" t="s">
        <v>4388</v>
      </c>
      <c r="I2815" s="61">
        <v>300</v>
      </c>
      <c r="J2815" s="58" t="s">
        <v>356</v>
      </c>
      <c r="K2815" s="58" t="s">
        <v>356</v>
      </c>
      <c r="L2815" s="58" t="s">
        <v>357</v>
      </c>
      <c r="M2815" s="58" t="s">
        <v>354</v>
      </c>
      <c r="N2815" s="58" t="s">
        <v>355</v>
      </c>
      <c r="O2815" s="64" t="s">
        <v>2942</v>
      </c>
      <c r="P2815" s="64" t="s">
        <v>2902</v>
      </c>
      <c r="Q2815" s="45" t="s">
        <v>922</v>
      </c>
      <c r="R2815" s="32" t="s">
        <v>254</v>
      </c>
      <c r="S2815" s="45" t="s">
        <v>291</v>
      </c>
      <c r="T2815" s="42" t="str">
        <f>VLOOKUP(Tabla1[[#This Row],[AREA]],Hoja1!A:B,2,FALSE)</f>
        <v>11. Salud pública y seguridad ciudadana</v>
      </c>
      <c r="U2815" s="45" t="s">
        <v>141</v>
      </c>
      <c r="V2815" s="42" t="str">
        <f>VLOOKUP(Tabla1[[#This Row],[PROGRAMA]],Hoja1!A:B,2,FALSE)</f>
        <v>1621. Recogida de residuos</v>
      </c>
      <c r="W2815" s="45" t="s">
        <v>236</v>
      </c>
      <c r="X2815" s="45" t="s">
        <v>3180</v>
      </c>
    </row>
    <row r="2816" spans="1:24" x14ac:dyDescent="0.25">
      <c r="A2816" s="57">
        <v>220250022609</v>
      </c>
      <c r="B2816" s="58" t="s">
        <v>526</v>
      </c>
      <c r="C2816" s="59">
        <v>45813</v>
      </c>
      <c r="D2816" s="57">
        <v>22025001128</v>
      </c>
      <c r="E2816" s="58" t="s">
        <v>1498</v>
      </c>
      <c r="F2816" s="60">
        <v>1897.24</v>
      </c>
      <c r="G2816" s="58" t="s">
        <v>601</v>
      </c>
      <c r="H2816" s="58" t="s">
        <v>4389</v>
      </c>
      <c r="I2816" s="61">
        <v>300</v>
      </c>
      <c r="J2816" s="58" t="s">
        <v>356</v>
      </c>
      <c r="K2816" s="58" t="s">
        <v>356</v>
      </c>
      <c r="L2816" s="58" t="s">
        <v>367</v>
      </c>
      <c r="M2816" s="58" t="s">
        <v>354</v>
      </c>
      <c r="N2816" s="58" t="s">
        <v>355</v>
      </c>
      <c r="O2816" s="64" t="s">
        <v>2942</v>
      </c>
      <c r="P2816" s="64" t="s">
        <v>2902</v>
      </c>
      <c r="Q2816" s="45" t="s">
        <v>922</v>
      </c>
      <c r="R2816" s="32" t="s">
        <v>254</v>
      </c>
      <c r="S2816" s="45" t="s">
        <v>291</v>
      </c>
      <c r="T2816" s="42" t="str">
        <f>VLOOKUP(Tabla1[[#This Row],[AREA]],Hoja1!A:B,2,FALSE)</f>
        <v>11. Salud pública y seguridad ciudadana</v>
      </c>
      <c r="U2816" s="45" t="s">
        <v>141</v>
      </c>
      <c r="V2816" s="42" t="str">
        <f>VLOOKUP(Tabla1[[#This Row],[PROGRAMA]],Hoja1!A:B,2,FALSE)</f>
        <v>1621. Recogida de residuos</v>
      </c>
      <c r="W2816" s="45" t="s">
        <v>238</v>
      </c>
      <c r="X2816" s="45" t="s">
        <v>3118</v>
      </c>
    </row>
    <row r="2817" spans="1:24" x14ac:dyDescent="0.25">
      <c r="A2817" s="57">
        <v>220250025373</v>
      </c>
      <c r="B2817" s="58" t="s">
        <v>526</v>
      </c>
      <c r="C2817" s="59">
        <v>45820</v>
      </c>
      <c r="D2817" s="57">
        <v>22025002597</v>
      </c>
      <c r="E2817" s="58" t="s">
        <v>2578</v>
      </c>
      <c r="F2817" s="60">
        <v>1859.58</v>
      </c>
      <c r="G2817" s="58" t="s">
        <v>1024</v>
      </c>
      <c r="H2817" s="58" t="s">
        <v>4390</v>
      </c>
      <c r="I2817" s="61">
        <v>300</v>
      </c>
      <c r="J2817" s="58" t="s">
        <v>356</v>
      </c>
      <c r="K2817" s="58" t="s">
        <v>356</v>
      </c>
      <c r="L2817" s="58" t="s">
        <v>367</v>
      </c>
      <c r="M2817" s="58" t="s">
        <v>354</v>
      </c>
      <c r="N2817" s="58" t="s">
        <v>355</v>
      </c>
      <c r="O2817" s="64" t="s">
        <v>2942</v>
      </c>
      <c r="P2817" s="64" t="s">
        <v>2902</v>
      </c>
      <c r="Q2817" s="45" t="s">
        <v>926</v>
      </c>
      <c r="R2817" s="32" t="s">
        <v>255</v>
      </c>
      <c r="S2817" s="45" t="s">
        <v>94</v>
      </c>
      <c r="T2817" s="42" t="str">
        <f>VLOOKUP(Tabla1[[#This Row],[AREA]],Hoja1!A:B,2,FALSE)</f>
        <v>06. Educación y cultura</v>
      </c>
      <c r="U2817" s="45" t="s">
        <v>176</v>
      </c>
      <c r="V2817" s="42" t="str">
        <f>VLOOKUP(Tabla1[[#This Row],[PROGRAMA]],Hoja1!A:B,2,FALSE)</f>
        <v>3321. Bibliotecas públicas</v>
      </c>
      <c r="W2817" s="45" t="s">
        <v>246</v>
      </c>
      <c r="X2817" s="45" t="s">
        <v>3261</v>
      </c>
    </row>
    <row r="2818" spans="1:24" x14ac:dyDescent="0.25">
      <c r="A2818" s="57">
        <v>220250023885</v>
      </c>
      <c r="B2818" s="58" t="s">
        <v>526</v>
      </c>
      <c r="C2818" s="59">
        <v>45818</v>
      </c>
      <c r="D2818" s="57">
        <v>22025001123</v>
      </c>
      <c r="E2818" s="58" t="s">
        <v>1973</v>
      </c>
      <c r="F2818" s="60">
        <v>1857.37</v>
      </c>
      <c r="G2818" s="58" t="s">
        <v>611</v>
      </c>
      <c r="H2818" s="58" t="s">
        <v>4391</v>
      </c>
      <c r="I2818" s="61">
        <v>300</v>
      </c>
      <c r="J2818" s="58" t="s">
        <v>462</v>
      </c>
      <c r="K2818" s="58" t="s">
        <v>356</v>
      </c>
      <c r="L2818" s="58" t="s">
        <v>357</v>
      </c>
      <c r="M2818" s="58" t="s">
        <v>354</v>
      </c>
      <c r="N2818" s="58" t="s">
        <v>355</v>
      </c>
      <c r="O2818" s="64" t="s">
        <v>2942</v>
      </c>
      <c r="P2818" s="64" t="s">
        <v>2902</v>
      </c>
      <c r="Q2818" s="45" t="s">
        <v>922</v>
      </c>
      <c r="R2818" s="32" t="s">
        <v>254</v>
      </c>
      <c r="S2818" s="45" t="s">
        <v>291</v>
      </c>
      <c r="T2818" s="42" t="str">
        <f>VLOOKUP(Tabla1[[#This Row],[AREA]],Hoja1!A:B,2,FALSE)</f>
        <v>11. Salud pública y seguridad ciudadana</v>
      </c>
      <c r="U2818" s="45" t="s">
        <v>144</v>
      </c>
      <c r="V2818" s="42" t="str">
        <f>VLOOKUP(Tabla1[[#This Row],[PROGRAMA]],Hoja1!A:B,2,FALSE)</f>
        <v>1631. Limpieza viaria</v>
      </c>
      <c r="W2818" s="45" t="s">
        <v>236</v>
      </c>
      <c r="X2818" s="45" t="s">
        <v>3180</v>
      </c>
    </row>
    <row r="2819" spans="1:24" x14ac:dyDescent="0.25">
      <c r="A2819" s="57">
        <v>220250024402</v>
      </c>
      <c r="B2819" s="58" t="s">
        <v>526</v>
      </c>
      <c r="C2819" s="59">
        <v>45819</v>
      </c>
      <c r="D2819" s="57">
        <v>22025001122</v>
      </c>
      <c r="E2819" s="58" t="s">
        <v>1237</v>
      </c>
      <c r="F2819" s="60">
        <v>1824.26</v>
      </c>
      <c r="G2819" s="58" t="s">
        <v>589</v>
      </c>
      <c r="H2819" s="58" t="s">
        <v>4392</v>
      </c>
      <c r="I2819" s="61">
        <v>300</v>
      </c>
      <c r="J2819" s="58" t="s">
        <v>356</v>
      </c>
      <c r="K2819" s="58" t="s">
        <v>356</v>
      </c>
      <c r="L2819" s="58" t="s">
        <v>357</v>
      </c>
      <c r="M2819" s="58" t="s">
        <v>354</v>
      </c>
      <c r="N2819" s="58" t="s">
        <v>355</v>
      </c>
      <c r="O2819" s="64" t="s">
        <v>2942</v>
      </c>
      <c r="P2819" s="64" t="s">
        <v>2902</v>
      </c>
      <c r="Q2819" s="45" t="s">
        <v>922</v>
      </c>
      <c r="R2819" s="32" t="s">
        <v>254</v>
      </c>
      <c r="S2819" s="45" t="s">
        <v>291</v>
      </c>
      <c r="T2819" s="42" t="str">
        <f>VLOOKUP(Tabla1[[#This Row],[AREA]],Hoja1!A:B,2,FALSE)</f>
        <v>11. Salud pública y seguridad ciudadana</v>
      </c>
      <c r="U2819" s="45" t="s">
        <v>141</v>
      </c>
      <c r="V2819" s="42" t="str">
        <f>VLOOKUP(Tabla1[[#This Row],[PROGRAMA]],Hoja1!A:B,2,FALSE)</f>
        <v>1621. Recogida de residuos</v>
      </c>
      <c r="W2819" s="45" t="s">
        <v>236</v>
      </c>
      <c r="X2819" s="45" t="s">
        <v>3180</v>
      </c>
    </row>
    <row r="2820" spans="1:24" x14ac:dyDescent="0.25">
      <c r="A2820" s="57">
        <v>220250022746</v>
      </c>
      <c r="B2820" s="58" t="s">
        <v>526</v>
      </c>
      <c r="C2820" s="59">
        <v>45813</v>
      </c>
      <c r="D2820" s="57">
        <v>22025001270</v>
      </c>
      <c r="E2820" s="58" t="s">
        <v>2310</v>
      </c>
      <c r="F2820" s="60">
        <v>1801.96</v>
      </c>
      <c r="G2820" s="58" t="s">
        <v>573</v>
      </c>
      <c r="H2820" s="58" t="s">
        <v>4393</v>
      </c>
      <c r="I2820" s="61">
        <v>300</v>
      </c>
      <c r="J2820" s="58" t="s">
        <v>356</v>
      </c>
      <c r="K2820" s="58" t="s">
        <v>356</v>
      </c>
      <c r="L2820" s="58" t="s">
        <v>367</v>
      </c>
      <c r="M2820" s="58" t="s">
        <v>354</v>
      </c>
      <c r="N2820" s="58" t="s">
        <v>355</v>
      </c>
      <c r="O2820" s="64" t="s">
        <v>2942</v>
      </c>
      <c r="P2820" s="64" t="s">
        <v>2902</v>
      </c>
      <c r="Q2820" s="45" t="s">
        <v>922</v>
      </c>
      <c r="R2820" s="32" t="s">
        <v>254</v>
      </c>
      <c r="S2820" s="45" t="s">
        <v>95</v>
      </c>
      <c r="T2820" s="42" t="str">
        <f>VLOOKUP(Tabla1[[#This Row],[AREA]],Hoja1!A:B,2,FALSE)</f>
        <v>07. Medio ambiente</v>
      </c>
      <c r="U2820" s="45" t="s">
        <v>149</v>
      </c>
      <c r="V2820" s="42" t="str">
        <f>VLOOKUP(Tabla1[[#This Row],[PROGRAMA]],Hoja1!A:B,2,FALSE)</f>
        <v>1711. Parques y jardines</v>
      </c>
      <c r="W2820" s="45" t="s">
        <v>238</v>
      </c>
      <c r="X2820" s="45" t="s">
        <v>3118</v>
      </c>
    </row>
    <row r="2821" spans="1:24" x14ac:dyDescent="0.25">
      <c r="A2821" s="57">
        <v>220250027318</v>
      </c>
      <c r="B2821" s="58" t="s">
        <v>526</v>
      </c>
      <c r="C2821" s="59">
        <v>45827</v>
      </c>
      <c r="D2821" s="57">
        <v>22025001103</v>
      </c>
      <c r="E2821" s="58" t="s">
        <v>3350</v>
      </c>
      <c r="F2821" s="60">
        <v>1786.78</v>
      </c>
      <c r="G2821" s="58" t="s">
        <v>506</v>
      </c>
      <c r="H2821" s="58" t="s">
        <v>4394</v>
      </c>
      <c r="I2821" s="61">
        <v>300</v>
      </c>
      <c r="J2821" s="58" t="s">
        <v>356</v>
      </c>
      <c r="K2821" s="58" t="s">
        <v>356</v>
      </c>
      <c r="L2821" s="58" t="s">
        <v>367</v>
      </c>
      <c r="M2821" s="58" t="s">
        <v>354</v>
      </c>
      <c r="N2821" s="58" t="s">
        <v>355</v>
      </c>
      <c r="O2821" s="64" t="s">
        <v>2942</v>
      </c>
      <c r="P2821" s="64" t="s">
        <v>2902</v>
      </c>
      <c r="Q2821" s="45" t="s">
        <v>922</v>
      </c>
      <c r="R2821" s="32" t="s">
        <v>254</v>
      </c>
      <c r="S2821" s="45" t="s">
        <v>98</v>
      </c>
      <c r="T2821" s="42" t="str">
        <f>VLOOKUP(Tabla1[[#This Row],[AREA]],Hoja1!A:B,2,FALSE)</f>
        <v>10. Personas mayores, familia y servicios sociales</v>
      </c>
      <c r="U2821" s="45" t="s">
        <v>158</v>
      </c>
      <c r="V2821" s="42" t="str">
        <f>VLOOKUP(Tabla1[[#This Row],[PROGRAMA]],Hoja1!A:B,2,FALSE)</f>
        <v>2314. Centro de programas juveniles</v>
      </c>
      <c r="W2821" s="45" t="s">
        <v>236</v>
      </c>
      <c r="X2821" s="45" t="s">
        <v>3048</v>
      </c>
    </row>
    <row r="2822" spans="1:24" x14ac:dyDescent="0.25">
      <c r="A2822" s="57">
        <v>220250027698</v>
      </c>
      <c r="B2822" s="58" t="s">
        <v>526</v>
      </c>
      <c r="C2822" s="59">
        <v>45827</v>
      </c>
      <c r="D2822" s="57">
        <v>22025002596</v>
      </c>
      <c r="E2822" s="58" t="s">
        <v>2578</v>
      </c>
      <c r="F2822" s="60">
        <v>1777.21</v>
      </c>
      <c r="G2822" s="58" t="s">
        <v>3600</v>
      </c>
      <c r="H2822" s="58" t="s">
        <v>4395</v>
      </c>
      <c r="I2822" s="61">
        <v>300</v>
      </c>
      <c r="J2822" s="58" t="s">
        <v>356</v>
      </c>
      <c r="K2822" s="58" t="s">
        <v>356</v>
      </c>
      <c r="L2822" s="58" t="s">
        <v>367</v>
      </c>
      <c r="M2822" s="58" t="s">
        <v>354</v>
      </c>
      <c r="N2822" s="58" t="s">
        <v>355</v>
      </c>
      <c r="O2822" s="64" t="s">
        <v>2942</v>
      </c>
      <c r="P2822" s="64" t="s">
        <v>2902</v>
      </c>
      <c r="Q2822" s="45" t="s">
        <v>926</v>
      </c>
      <c r="R2822" s="32" t="s">
        <v>255</v>
      </c>
      <c r="S2822" s="45" t="s">
        <v>94</v>
      </c>
      <c r="T2822" s="42" t="str">
        <f>VLOOKUP(Tabla1[[#This Row],[AREA]],Hoja1!A:B,2,FALSE)</f>
        <v>06. Educación y cultura</v>
      </c>
      <c r="U2822" s="45" t="s">
        <v>176</v>
      </c>
      <c r="V2822" s="42" t="str">
        <f>VLOOKUP(Tabla1[[#This Row],[PROGRAMA]],Hoja1!A:B,2,FALSE)</f>
        <v>3321. Bibliotecas públicas</v>
      </c>
      <c r="W2822" s="45" t="s">
        <v>246</v>
      </c>
      <c r="X2822" s="45" t="s">
        <v>3261</v>
      </c>
    </row>
    <row r="2823" spans="1:24" x14ac:dyDescent="0.25">
      <c r="A2823" s="57">
        <v>220250022646</v>
      </c>
      <c r="B2823" s="58" t="s">
        <v>526</v>
      </c>
      <c r="C2823" s="59">
        <v>45813</v>
      </c>
      <c r="D2823" s="57">
        <v>22025000730</v>
      </c>
      <c r="E2823" s="58" t="s">
        <v>1838</v>
      </c>
      <c r="F2823" s="60">
        <v>1761.89</v>
      </c>
      <c r="G2823" s="58" t="s">
        <v>573</v>
      </c>
      <c r="H2823" s="58" t="s">
        <v>4396</v>
      </c>
      <c r="I2823" s="61">
        <v>300</v>
      </c>
      <c r="J2823" s="58" t="s">
        <v>356</v>
      </c>
      <c r="K2823" s="58" t="s">
        <v>356</v>
      </c>
      <c r="L2823" s="58" t="s">
        <v>367</v>
      </c>
      <c r="M2823" s="58" t="s">
        <v>354</v>
      </c>
      <c r="N2823" s="58" t="s">
        <v>355</v>
      </c>
      <c r="O2823" s="64" t="s">
        <v>2942</v>
      </c>
      <c r="P2823" s="64" t="s">
        <v>2902</v>
      </c>
      <c r="Q2823" s="45" t="s">
        <v>922</v>
      </c>
      <c r="R2823" s="32" t="s">
        <v>254</v>
      </c>
      <c r="S2823" s="45" t="s">
        <v>98</v>
      </c>
      <c r="T2823" s="42" t="str">
        <f>VLOOKUP(Tabla1[[#This Row],[AREA]],Hoja1!A:B,2,FALSE)</f>
        <v>10. Personas mayores, familia y servicios sociales</v>
      </c>
      <c r="U2823" s="45" t="s">
        <v>155</v>
      </c>
      <c r="V2823" s="42" t="str">
        <f>VLOOKUP(Tabla1[[#This Row],[PROGRAMA]],Hoja1!A:B,2,FALSE)</f>
        <v>2312. Iniciativas sociales</v>
      </c>
      <c r="W2823" s="45" t="s">
        <v>236</v>
      </c>
      <c r="X2823" s="45" t="s">
        <v>3048</v>
      </c>
    </row>
    <row r="2824" spans="1:24" x14ac:dyDescent="0.25">
      <c r="A2824" s="57">
        <v>220250029449</v>
      </c>
      <c r="B2824" s="58" t="s">
        <v>526</v>
      </c>
      <c r="C2824" s="59">
        <v>45835</v>
      </c>
      <c r="D2824" s="57">
        <v>22025001603</v>
      </c>
      <c r="E2824" s="58" t="s">
        <v>1735</v>
      </c>
      <c r="F2824" s="60">
        <v>1732.5</v>
      </c>
      <c r="G2824" s="58" t="s">
        <v>3347</v>
      </c>
      <c r="H2824" s="58" t="s">
        <v>4397</v>
      </c>
      <c r="I2824" s="61">
        <v>300</v>
      </c>
      <c r="J2824" s="58" t="s">
        <v>528</v>
      </c>
      <c r="K2824" s="58" t="s">
        <v>352</v>
      </c>
      <c r="L2824" s="58" t="s">
        <v>367</v>
      </c>
      <c r="M2824" s="58" t="s">
        <v>354</v>
      </c>
      <c r="N2824" s="58" t="s">
        <v>355</v>
      </c>
      <c r="O2824" s="64" t="s">
        <v>2942</v>
      </c>
      <c r="P2824" s="64" t="s">
        <v>2902</v>
      </c>
      <c r="Q2824" s="45" t="s">
        <v>926</v>
      </c>
      <c r="R2824" s="32" t="s">
        <v>255</v>
      </c>
      <c r="S2824" s="45" t="s">
        <v>95</v>
      </c>
      <c r="T2824" s="42" t="str">
        <f>VLOOKUP(Tabla1[[#This Row],[AREA]],Hoja1!A:B,2,FALSE)</f>
        <v>07. Medio ambiente</v>
      </c>
      <c r="U2824" s="45" t="s">
        <v>149</v>
      </c>
      <c r="V2824" s="42" t="str">
        <f>VLOOKUP(Tabla1[[#This Row],[PROGRAMA]],Hoja1!A:B,2,FALSE)</f>
        <v>1711. Parques y jardines</v>
      </c>
      <c r="W2824" s="45" t="s">
        <v>244</v>
      </c>
      <c r="X2824" s="45" t="s">
        <v>2903</v>
      </c>
    </row>
    <row r="2825" spans="1:24" x14ac:dyDescent="0.25">
      <c r="A2825" s="57">
        <v>220250025437</v>
      </c>
      <c r="B2825" s="58" t="s">
        <v>526</v>
      </c>
      <c r="C2825" s="59">
        <v>45820</v>
      </c>
      <c r="D2825" s="57">
        <v>22025002597</v>
      </c>
      <c r="E2825" s="58" t="s">
        <v>2578</v>
      </c>
      <c r="F2825" s="60">
        <v>1724.09</v>
      </c>
      <c r="G2825" s="58" t="s">
        <v>3259</v>
      </c>
      <c r="H2825" s="58" t="s">
        <v>4398</v>
      </c>
      <c r="I2825" s="61">
        <v>300</v>
      </c>
      <c r="J2825" s="58" t="s">
        <v>356</v>
      </c>
      <c r="K2825" s="58" t="s">
        <v>356</v>
      </c>
      <c r="L2825" s="58" t="s">
        <v>367</v>
      </c>
      <c r="M2825" s="58" t="s">
        <v>354</v>
      </c>
      <c r="N2825" s="58" t="s">
        <v>355</v>
      </c>
      <c r="O2825" s="64" t="s">
        <v>2942</v>
      </c>
      <c r="P2825" s="64" t="s">
        <v>2902</v>
      </c>
      <c r="Q2825" s="45" t="s">
        <v>926</v>
      </c>
      <c r="R2825" s="32" t="s">
        <v>255</v>
      </c>
      <c r="S2825" s="45" t="s">
        <v>94</v>
      </c>
      <c r="T2825" s="42" t="str">
        <f>VLOOKUP(Tabla1[[#This Row],[AREA]],Hoja1!A:B,2,FALSE)</f>
        <v>06. Educación y cultura</v>
      </c>
      <c r="U2825" s="45" t="s">
        <v>176</v>
      </c>
      <c r="V2825" s="42" t="str">
        <f>VLOOKUP(Tabla1[[#This Row],[PROGRAMA]],Hoja1!A:B,2,FALSE)</f>
        <v>3321. Bibliotecas públicas</v>
      </c>
      <c r="W2825" s="45" t="s">
        <v>246</v>
      </c>
      <c r="X2825" s="45" t="s">
        <v>3261</v>
      </c>
    </row>
    <row r="2826" spans="1:24" x14ac:dyDescent="0.25">
      <c r="A2826" s="57">
        <v>220250022716</v>
      </c>
      <c r="B2826" s="58" t="s">
        <v>526</v>
      </c>
      <c r="C2826" s="59">
        <v>45813</v>
      </c>
      <c r="D2826" s="57">
        <v>22025001129</v>
      </c>
      <c r="E2826" s="58" t="s">
        <v>1973</v>
      </c>
      <c r="F2826" s="60">
        <v>1719.93</v>
      </c>
      <c r="G2826" s="58" t="s">
        <v>688</v>
      </c>
      <c r="H2826" s="58" t="s">
        <v>4399</v>
      </c>
      <c r="I2826" s="61">
        <v>300</v>
      </c>
      <c r="J2826" s="58" t="s">
        <v>352</v>
      </c>
      <c r="K2826" s="58" t="s">
        <v>352</v>
      </c>
      <c r="L2826" s="58" t="s">
        <v>367</v>
      </c>
      <c r="M2826" s="58" t="s">
        <v>354</v>
      </c>
      <c r="N2826" s="58" t="s">
        <v>355</v>
      </c>
      <c r="O2826" s="64" t="s">
        <v>2942</v>
      </c>
      <c r="P2826" s="64" t="s">
        <v>2902</v>
      </c>
      <c r="Q2826" s="45" t="s">
        <v>922</v>
      </c>
      <c r="R2826" s="32" t="s">
        <v>254</v>
      </c>
      <c r="S2826" s="45" t="s">
        <v>291</v>
      </c>
      <c r="T2826" s="42" t="str">
        <f>VLOOKUP(Tabla1[[#This Row],[AREA]],Hoja1!A:B,2,FALSE)</f>
        <v>11. Salud pública y seguridad ciudadana</v>
      </c>
      <c r="U2826" s="45" t="s">
        <v>144</v>
      </c>
      <c r="V2826" s="42" t="str">
        <f>VLOOKUP(Tabla1[[#This Row],[PROGRAMA]],Hoja1!A:B,2,FALSE)</f>
        <v>1631. Limpieza viaria</v>
      </c>
      <c r="W2826" s="45" t="s">
        <v>236</v>
      </c>
      <c r="X2826" s="45" t="s">
        <v>3180</v>
      </c>
    </row>
    <row r="2827" spans="1:24" x14ac:dyDescent="0.25">
      <c r="A2827" s="57">
        <v>220250022359</v>
      </c>
      <c r="B2827" s="58" t="s">
        <v>526</v>
      </c>
      <c r="C2827" s="59">
        <v>45813</v>
      </c>
      <c r="D2827" s="57">
        <v>22025000917</v>
      </c>
      <c r="E2827" s="58" t="s">
        <v>2293</v>
      </c>
      <c r="F2827" s="60">
        <v>1716.27</v>
      </c>
      <c r="G2827" s="58" t="s">
        <v>597</v>
      </c>
      <c r="H2827" s="58" t="s">
        <v>4400</v>
      </c>
      <c r="I2827" s="61">
        <v>300</v>
      </c>
      <c r="J2827" s="58" t="s">
        <v>356</v>
      </c>
      <c r="K2827" s="58" t="s">
        <v>356</v>
      </c>
      <c r="L2827" s="58" t="s">
        <v>357</v>
      </c>
      <c r="M2827" s="58" t="s">
        <v>354</v>
      </c>
      <c r="N2827" s="58" t="s">
        <v>355</v>
      </c>
      <c r="O2827" s="64" t="s">
        <v>2942</v>
      </c>
      <c r="P2827" s="64" t="s">
        <v>2902</v>
      </c>
      <c r="Q2827" s="45" t="s">
        <v>922</v>
      </c>
      <c r="R2827" s="32" t="s">
        <v>254</v>
      </c>
      <c r="S2827" s="45" t="s">
        <v>291</v>
      </c>
      <c r="T2827" s="42" t="str">
        <f>VLOOKUP(Tabla1[[#This Row],[AREA]],Hoja1!A:B,2,FALSE)</f>
        <v>11. Salud pública y seguridad ciudadana</v>
      </c>
      <c r="U2827" s="45" t="s">
        <v>129</v>
      </c>
      <c r="V2827" s="42" t="str">
        <f>VLOOKUP(Tabla1[[#This Row],[PROGRAMA]],Hoja1!A:B,2,FALSE)</f>
        <v>1321. Policía municipal</v>
      </c>
      <c r="W2827" s="45" t="s">
        <v>236</v>
      </c>
      <c r="X2827" s="45" t="s">
        <v>3180</v>
      </c>
    </row>
    <row r="2828" spans="1:24" x14ac:dyDescent="0.25">
      <c r="A2828" s="57">
        <v>220250027577</v>
      </c>
      <c r="B2828" s="58" t="s">
        <v>526</v>
      </c>
      <c r="C2828" s="59">
        <v>45827</v>
      </c>
      <c r="D2828" s="57">
        <v>22025000917</v>
      </c>
      <c r="E2828" s="58" t="s">
        <v>2293</v>
      </c>
      <c r="F2828" s="60">
        <v>1707.02</v>
      </c>
      <c r="G2828" s="58" t="s">
        <v>597</v>
      </c>
      <c r="H2828" s="58" t="s">
        <v>4401</v>
      </c>
      <c r="I2828" s="61">
        <v>300</v>
      </c>
      <c r="J2828" s="58" t="s">
        <v>356</v>
      </c>
      <c r="K2828" s="58" t="s">
        <v>356</v>
      </c>
      <c r="L2828" s="58" t="s">
        <v>357</v>
      </c>
      <c r="M2828" s="58" t="s">
        <v>354</v>
      </c>
      <c r="N2828" s="58" t="s">
        <v>355</v>
      </c>
      <c r="O2828" s="64" t="s">
        <v>2942</v>
      </c>
      <c r="P2828" s="64" t="s">
        <v>2902</v>
      </c>
      <c r="Q2828" s="45" t="s">
        <v>922</v>
      </c>
      <c r="R2828" s="32" t="s">
        <v>254</v>
      </c>
      <c r="S2828" s="45" t="s">
        <v>291</v>
      </c>
      <c r="T2828" s="42" t="str">
        <f>VLOOKUP(Tabla1[[#This Row],[AREA]],Hoja1!A:B,2,FALSE)</f>
        <v>11. Salud pública y seguridad ciudadana</v>
      </c>
      <c r="U2828" s="45" t="s">
        <v>129</v>
      </c>
      <c r="V2828" s="42" t="str">
        <f>VLOOKUP(Tabla1[[#This Row],[PROGRAMA]],Hoja1!A:B,2,FALSE)</f>
        <v>1321. Policía municipal</v>
      </c>
      <c r="W2828" s="45" t="s">
        <v>236</v>
      </c>
      <c r="X2828" s="45" t="s">
        <v>3180</v>
      </c>
    </row>
    <row r="2829" spans="1:24" x14ac:dyDescent="0.25">
      <c r="A2829" s="57">
        <v>220250022547</v>
      </c>
      <c r="B2829" s="58" t="s">
        <v>526</v>
      </c>
      <c r="C2829" s="59">
        <v>45813</v>
      </c>
      <c r="D2829" s="57">
        <v>22025001124</v>
      </c>
      <c r="E2829" s="58" t="s">
        <v>1237</v>
      </c>
      <c r="F2829" s="60">
        <v>1666.68</v>
      </c>
      <c r="G2829" s="58" t="s">
        <v>551</v>
      </c>
      <c r="H2829" s="58" t="s">
        <v>4402</v>
      </c>
      <c r="I2829" s="61">
        <v>300</v>
      </c>
      <c r="J2829" s="58" t="s">
        <v>356</v>
      </c>
      <c r="K2829" s="58" t="s">
        <v>356</v>
      </c>
      <c r="L2829" s="58" t="s">
        <v>367</v>
      </c>
      <c r="M2829" s="58" t="s">
        <v>354</v>
      </c>
      <c r="N2829" s="58" t="s">
        <v>355</v>
      </c>
      <c r="O2829" s="64" t="s">
        <v>2942</v>
      </c>
      <c r="P2829" s="64" t="s">
        <v>2902</v>
      </c>
      <c r="Q2829" s="45" t="s">
        <v>922</v>
      </c>
      <c r="R2829" s="32" t="s">
        <v>254</v>
      </c>
      <c r="S2829" s="45" t="s">
        <v>291</v>
      </c>
      <c r="T2829" s="42" t="str">
        <f>VLOOKUP(Tabla1[[#This Row],[AREA]],Hoja1!A:B,2,FALSE)</f>
        <v>11. Salud pública y seguridad ciudadana</v>
      </c>
      <c r="U2829" s="45" t="s">
        <v>141</v>
      </c>
      <c r="V2829" s="42" t="str">
        <f>VLOOKUP(Tabla1[[#This Row],[PROGRAMA]],Hoja1!A:B,2,FALSE)</f>
        <v>1621. Recogida de residuos</v>
      </c>
      <c r="W2829" s="45" t="s">
        <v>236</v>
      </c>
      <c r="X2829" s="45" t="s">
        <v>3180</v>
      </c>
    </row>
    <row r="2830" spans="1:24" x14ac:dyDescent="0.25">
      <c r="A2830" s="57">
        <v>220250029516</v>
      </c>
      <c r="B2830" s="58" t="s">
        <v>526</v>
      </c>
      <c r="C2830" s="59">
        <v>45835</v>
      </c>
      <c r="D2830" s="57">
        <v>22025001122</v>
      </c>
      <c r="E2830" s="58" t="s">
        <v>1237</v>
      </c>
      <c r="F2830" s="60">
        <v>1664.54</v>
      </c>
      <c r="G2830" s="58" t="s">
        <v>663</v>
      </c>
      <c r="H2830" s="58" t="s">
        <v>4403</v>
      </c>
      <c r="I2830" s="61">
        <v>300</v>
      </c>
      <c r="J2830" s="58" t="s">
        <v>356</v>
      </c>
      <c r="K2830" s="58" t="s">
        <v>356</v>
      </c>
      <c r="L2830" s="58" t="s">
        <v>357</v>
      </c>
      <c r="M2830" s="58" t="s">
        <v>354</v>
      </c>
      <c r="N2830" s="58" t="s">
        <v>355</v>
      </c>
      <c r="O2830" s="64" t="s">
        <v>2942</v>
      </c>
      <c r="P2830" s="64" t="s">
        <v>2902</v>
      </c>
      <c r="Q2830" s="45" t="s">
        <v>922</v>
      </c>
      <c r="R2830" s="32" t="s">
        <v>254</v>
      </c>
      <c r="S2830" s="45" t="s">
        <v>291</v>
      </c>
      <c r="T2830" s="42" t="str">
        <f>VLOOKUP(Tabla1[[#This Row],[AREA]],Hoja1!A:B,2,FALSE)</f>
        <v>11. Salud pública y seguridad ciudadana</v>
      </c>
      <c r="U2830" s="45" t="s">
        <v>141</v>
      </c>
      <c r="V2830" s="42" t="str">
        <f>VLOOKUP(Tabla1[[#This Row],[PROGRAMA]],Hoja1!A:B,2,FALSE)</f>
        <v>1621. Recogida de residuos</v>
      </c>
      <c r="W2830" s="45" t="s">
        <v>236</v>
      </c>
      <c r="X2830" s="45" t="s">
        <v>3180</v>
      </c>
    </row>
    <row r="2831" spans="1:24" x14ac:dyDescent="0.25">
      <c r="A2831" s="57">
        <v>220250023973</v>
      </c>
      <c r="B2831" s="58" t="s">
        <v>526</v>
      </c>
      <c r="C2831" s="59">
        <v>45818</v>
      </c>
      <c r="D2831" s="57">
        <v>22025001122</v>
      </c>
      <c r="E2831" s="58" t="s">
        <v>1237</v>
      </c>
      <c r="F2831" s="60">
        <v>1655.28</v>
      </c>
      <c r="G2831" s="58" t="s">
        <v>4404</v>
      </c>
      <c r="H2831" s="58" t="s">
        <v>4405</v>
      </c>
      <c r="I2831" s="61">
        <v>300</v>
      </c>
      <c r="J2831" s="58" t="s">
        <v>356</v>
      </c>
      <c r="K2831" s="58" t="s">
        <v>356</v>
      </c>
      <c r="L2831" s="58" t="s">
        <v>357</v>
      </c>
      <c r="M2831" s="58" t="s">
        <v>354</v>
      </c>
      <c r="N2831" s="58" t="s">
        <v>355</v>
      </c>
      <c r="O2831" s="64" t="s">
        <v>2942</v>
      </c>
      <c r="P2831" s="64" t="s">
        <v>2902</v>
      </c>
      <c r="Q2831" s="45" t="s">
        <v>922</v>
      </c>
      <c r="R2831" s="32" t="s">
        <v>254</v>
      </c>
      <c r="S2831" s="45" t="s">
        <v>291</v>
      </c>
      <c r="T2831" s="42" t="str">
        <f>VLOOKUP(Tabla1[[#This Row],[AREA]],Hoja1!A:B,2,FALSE)</f>
        <v>11. Salud pública y seguridad ciudadana</v>
      </c>
      <c r="U2831" s="45" t="s">
        <v>141</v>
      </c>
      <c r="V2831" s="42" t="str">
        <f>VLOOKUP(Tabla1[[#This Row],[PROGRAMA]],Hoja1!A:B,2,FALSE)</f>
        <v>1621. Recogida de residuos</v>
      </c>
      <c r="W2831" s="45" t="s">
        <v>236</v>
      </c>
      <c r="X2831" s="45" t="s">
        <v>3180</v>
      </c>
    </row>
    <row r="2832" spans="1:24" x14ac:dyDescent="0.25">
      <c r="A2832" s="57">
        <v>220250022724</v>
      </c>
      <c r="B2832" s="58" t="s">
        <v>526</v>
      </c>
      <c r="C2832" s="59">
        <v>45813</v>
      </c>
      <c r="D2832" s="57">
        <v>22025001125</v>
      </c>
      <c r="E2832" s="58" t="s">
        <v>1269</v>
      </c>
      <c r="F2832" s="60">
        <v>1633.5</v>
      </c>
      <c r="G2832" s="58" t="s">
        <v>599</v>
      </c>
      <c r="H2832" s="58" t="s">
        <v>4406</v>
      </c>
      <c r="I2832" s="61">
        <v>300</v>
      </c>
      <c r="J2832" s="58" t="s">
        <v>372</v>
      </c>
      <c r="K2832" s="58" t="s">
        <v>372</v>
      </c>
      <c r="L2832" s="58" t="s">
        <v>367</v>
      </c>
      <c r="M2832" s="58" t="s">
        <v>354</v>
      </c>
      <c r="N2832" s="58" t="s">
        <v>355</v>
      </c>
      <c r="O2832" s="64" t="s">
        <v>2942</v>
      </c>
      <c r="P2832" s="64" t="s">
        <v>2902</v>
      </c>
      <c r="Q2832" s="45" t="s">
        <v>922</v>
      </c>
      <c r="R2832" s="32" t="s">
        <v>254</v>
      </c>
      <c r="S2832" s="45" t="s">
        <v>291</v>
      </c>
      <c r="T2832" s="42" t="str">
        <f>VLOOKUP(Tabla1[[#This Row],[AREA]],Hoja1!A:B,2,FALSE)</f>
        <v>11. Salud pública y seguridad ciudadana</v>
      </c>
      <c r="U2832" s="45" t="s">
        <v>141</v>
      </c>
      <c r="V2832" s="42" t="str">
        <f>VLOOKUP(Tabla1[[#This Row],[PROGRAMA]],Hoja1!A:B,2,FALSE)</f>
        <v>1621. Recogida de residuos</v>
      </c>
      <c r="W2832" s="45" t="s">
        <v>238</v>
      </c>
      <c r="X2832" s="45" t="s">
        <v>2919</v>
      </c>
    </row>
    <row r="2833" spans="1:24" x14ac:dyDescent="0.25">
      <c r="A2833" s="57">
        <v>220250022343</v>
      </c>
      <c r="B2833" s="58" t="s">
        <v>526</v>
      </c>
      <c r="C2833" s="59">
        <v>45813</v>
      </c>
      <c r="D2833" s="57">
        <v>22025001122</v>
      </c>
      <c r="E2833" s="58" t="s">
        <v>1237</v>
      </c>
      <c r="F2833" s="60">
        <v>1588.31</v>
      </c>
      <c r="G2833" s="58" t="s">
        <v>566</v>
      </c>
      <c r="H2833" s="58" t="s">
        <v>4407</v>
      </c>
      <c r="I2833" s="61">
        <v>300</v>
      </c>
      <c r="J2833" s="58" t="s">
        <v>356</v>
      </c>
      <c r="K2833" s="58" t="s">
        <v>356</v>
      </c>
      <c r="L2833" s="58" t="s">
        <v>357</v>
      </c>
      <c r="M2833" s="58" t="s">
        <v>354</v>
      </c>
      <c r="N2833" s="58" t="s">
        <v>355</v>
      </c>
      <c r="O2833" s="64" t="s">
        <v>2942</v>
      </c>
      <c r="P2833" s="64" t="s">
        <v>2902</v>
      </c>
      <c r="Q2833" s="45" t="s">
        <v>922</v>
      </c>
      <c r="R2833" s="32" t="s">
        <v>254</v>
      </c>
      <c r="S2833" s="45" t="s">
        <v>291</v>
      </c>
      <c r="T2833" s="42" t="str">
        <f>VLOOKUP(Tabla1[[#This Row],[AREA]],Hoja1!A:B,2,FALSE)</f>
        <v>11. Salud pública y seguridad ciudadana</v>
      </c>
      <c r="U2833" s="45" t="s">
        <v>141</v>
      </c>
      <c r="V2833" s="42" t="str">
        <f>VLOOKUP(Tabla1[[#This Row],[PROGRAMA]],Hoja1!A:B,2,FALSE)</f>
        <v>1621. Recogida de residuos</v>
      </c>
      <c r="W2833" s="45" t="s">
        <v>236</v>
      </c>
      <c r="X2833" s="45" t="s">
        <v>3180</v>
      </c>
    </row>
    <row r="2834" spans="1:24" x14ac:dyDescent="0.25">
      <c r="A2834" s="57">
        <v>220250023883</v>
      </c>
      <c r="B2834" s="58" t="s">
        <v>526</v>
      </c>
      <c r="C2834" s="59">
        <v>45818</v>
      </c>
      <c r="D2834" s="57">
        <v>22025001123</v>
      </c>
      <c r="E2834" s="58" t="s">
        <v>1973</v>
      </c>
      <c r="F2834" s="60">
        <v>1549.17</v>
      </c>
      <c r="G2834" s="58" t="s">
        <v>611</v>
      </c>
      <c r="H2834" s="58" t="s">
        <v>4391</v>
      </c>
      <c r="I2834" s="61">
        <v>300</v>
      </c>
      <c r="J2834" s="58" t="s">
        <v>462</v>
      </c>
      <c r="K2834" s="58" t="s">
        <v>356</v>
      </c>
      <c r="L2834" s="58" t="s">
        <v>357</v>
      </c>
      <c r="M2834" s="58" t="s">
        <v>354</v>
      </c>
      <c r="N2834" s="58" t="s">
        <v>355</v>
      </c>
      <c r="O2834" s="64" t="s">
        <v>2942</v>
      </c>
      <c r="P2834" s="64" t="s">
        <v>2902</v>
      </c>
      <c r="Q2834" s="45" t="s">
        <v>922</v>
      </c>
      <c r="R2834" s="32" t="s">
        <v>254</v>
      </c>
      <c r="S2834" s="45" t="s">
        <v>291</v>
      </c>
      <c r="T2834" s="42" t="str">
        <f>VLOOKUP(Tabla1[[#This Row],[AREA]],Hoja1!A:B,2,FALSE)</f>
        <v>11. Salud pública y seguridad ciudadana</v>
      </c>
      <c r="U2834" s="45" t="s">
        <v>144</v>
      </c>
      <c r="V2834" s="42" t="str">
        <f>VLOOKUP(Tabla1[[#This Row],[PROGRAMA]],Hoja1!A:B,2,FALSE)</f>
        <v>1631. Limpieza viaria</v>
      </c>
      <c r="W2834" s="45" t="s">
        <v>236</v>
      </c>
      <c r="X2834" s="45" t="s">
        <v>3180</v>
      </c>
    </row>
    <row r="2835" spans="1:24" x14ac:dyDescent="0.25">
      <c r="A2835" s="57">
        <v>220250029420</v>
      </c>
      <c r="B2835" s="58" t="s">
        <v>526</v>
      </c>
      <c r="C2835" s="59">
        <v>45835</v>
      </c>
      <c r="D2835" s="57">
        <v>22025001122</v>
      </c>
      <c r="E2835" s="58" t="s">
        <v>1237</v>
      </c>
      <c r="F2835" s="60">
        <v>1518.73</v>
      </c>
      <c r="G2835" s="58" t="s">
        <v>566</v>
      </c>
      <c r="H2835" s="58" t="s">
        <v>4408</v>
      </c>
      <c r="I2835" s="61">
        <v>300</v>
      </c>
      <c r="J2835" s="58" t="s">
        <v>356</v>
      </c>
      <c r="K2835" s="58" t="s">
        <v>356</v>
      </c>
      <c r="L2835" s="58" t="s">
        <v>357</v>
      </c>
      <c r="M2835" s="58" t="s">
        <v>354</v>
      </c>
      <c r="N2835" s="58" t="s">
        <v>355</v>
      </c>
      <c r="O2835" s="64" t="s">
        <v>2942</v>
      </c>
      <c r="P2835" s="64" t="s">
        <v>2902</v>
      </c>
      <c r="Q2835" s="45" t="s">
        <v>922</v>
      </c>
      <c r="R2835" s="32" t="s">
        <v>254</v>
      </c>
      <c r="S2835" s="45" t="s">
        <v>291</v>
      </c>
      <c r="T2835" s="42" t="str">
        <f>VLOOKUP(Tabla1[[#This Row],[AREA]],Hoja1!A:B,2,FALSE)</f>
        <v>11. Salud pública y seguridad ciudadana</v>
      </c>
      <c r="U2835" s="45" t="s">
        <v>141</v>
      </c>
      <c r="V2835" s="42" t="str">
        <f>VLOOKUP(Tabla1[[#This Row],[PROGRAMA]],Hoja1!A:B,2,FALSE)</f>
        <v>1621. Recogida de residuos</v>
      </c>
      <c r="W2835" s="45" t="s">
        <v>236</v>
      </c>
      <c r="X2835" s="45" t="s">
        <v>3180</v>
      </c>
    </row>
    <row r="2836" spans="1:24" x14ac:dyDescent="0.25">
      <c r="A2836" s="57">
        <v>220250024123</v>
      </c>
      <c r="B2836" s="58" t="s">
        <v>349</v>
      </c>
      <c r="C2836" s="59">
        <v>45818</v>
      </c>
      <c r="D2836" s="57">
        <v>22025004302</v>
      </c>
      <c r="E2836" s="58" t="s">
        <v>3385</v>
      </c>
      <c r="F2836" s="60">
        <v>1515.78</v>
      </c>
      <c r="G2836" s="58" t="s">
        <v>573</v>
      </c>
      <c r="H2836" s="58" t="s">
        <v>4409</v>
      </c>
      <c r="I2836" s="61">
        <v>220</v>
      </c>
      <c r="J2836" s="58" t="s">
        <v>356</v>
      </c>
      <c r="K2836" s="58" t="s">
        <v>356</v>
      </c>
      <c r="L2836" s="58" t="s">
        <v>367</v>
      </c>
      <c r="M2836" s="58" t="s">
        <v>354</v>
      </c>
      <c r="N2836" s="58" t="s">
        <v>380</v>
      </c>
      <c r="O2836" s="64" t="s">
        <v>2942</v>
      </c>
      <c r="P2836" s="64" t="s">
        <v>2902</v>
      </c>
      <c r="Q2836" s="45" t="s">
        <v>922</v>
      </c>
      <c r="R2836" s="32" t="s">
        <v>254</v>
      </c>
      <c r="S2836" s="45" t="s">
        <v>290</v>
      </c>
      <c r="T2836" s="42" t="str">
        <f>VLOOKUP(Tabla1[[#This Row],[AREA]],Hoja1!A:B,2,FALSE)</f>
        <v>05. Comercio, mercados y consumo</v>
      </c>
      <c r="U2836" s="45" t="s">
        <v>197</v>
      </c>
      <c r="V2836" s="42" t="str">
        <f>VLOOKUP(Tabla1[[#This Row],[PROGRAMA]],Hoja1!A:B,2,FALSE)</f>
        <v>4312. Mercados</v>
      </c>
      <c r="W2836" s="45" t="s">
        <v>238</v>
      </c>
      <c r="X2836" s="45" t="s">
        <v>3118</v>
      </c>
    </row>
    <row r="2837" spans="1:24" x14ac:dyDescent="0.25">
      <c r="A2837" s="57">
        <v>220250029547</v>
      </c>
      <c r="B2837" s="58" t="s">
        <v>526</v>
      </c>
      <c r="C2837" s="59">
        <v>45835</v>
      </c>
      <c r="D2837" s="57">
        <v>22025001122</v>
      </c>
      <c r="E2837" s="58" t="s">
        <v>1237</v>
      </c>
      <c r="F2837" s="60">
        <v>1512.55</v>
      </c>
      <c r="G2837" s="58" t="s">
        <v>566</v>
      </c>
      <c r="H2837" s="58" t="s">
        <v>4410</v>
      </c>
      <c r="I2837" s="61">
        <v>300</v>
      </c>
      <c r="J2837" s="58" t="s">
        <v>356</v>
      </c>
      <c r="K2837" s="58" t="s">
        <v>356</v>
      </c>
      <c r="L2837" s="58" t="s">
        <v>357</v>
      </c>
      <c r="M2837" s="58" t="s">
        <v>354</v>
      </c>
      <c r="N2837" s="58" t="s">
        <v>355</v>
      </c>
      <c r="O2837" s="64" t="s">
        <v>2942</v>
      </c>
      <c r="P2837" s="64" t="s">
        <v>2902</v>
      </c>
      <c r="Q2837" s="45" t="s">
        <v>922</v>
      </c>
      <c r="R2837" s="32" t="s">
        <v>254</v>
      </c>
      <c r="S2837" s="45" t="s">
        <v>291</v>
      </c>
      <c r="T2837" s="42" t="str">
        <f>VLOOKUP(Tabla1[[#This Row],[AREA]],Hoja1!A:B,2,FALSE)</f>
        <v>11. Salud pública y seguridad ciudadana</v>
      </c>
      <c r="U2837" s="45" t="s">
        <v>141</v>
      </c>
      <c r="V2837" s="42" t="str">
        <f>VLOOKUP(Tabla1[[#This Row],[PROGRAMA]],Hoja1!A:B,2,FALSE)</f>
        <v>1621. Recogida de residuos</v>
      </c>
      <c r="W2837" s="45" t="s">
        <v>236</v>
      </c>
      <c r="X2837" s="45" t="s">
        <v>3180</v>
      </c>
    </row>
    <row r="2838" spans="1:24" x14ac:dyDescent="0.25">
      <c r="A2838" s="57">
        <v>220250022406</v>
      </c>
      <c r="B2838" s="58" t="s">
        <v>526</v>
      </c>
      <c r="C2838" s="59">
        <v>45813</v>
      </c>
      <c r="D2838" s="57">
        <v>22025000917</v>
      </c>
      <c r="E2838" s="58" t="s">
        <v>2293</v>
      </c>
      <c r="F2838" s="60">
        <v>1507.12</v>
      </c>
      <c r="G2838" s="58" t="s">
        <v>594</v>
      </c>
      <c r="H2838" s="58" t="s">
        <v>4411</v>
      </c>
      <c r="I2838" s="61">
        <v>300</v>
      </c>
      <c r="J2838" s="58" t="s">
        <v>356</v>
      </c>
      <c r="K2838" s="58" t="s">
        <v>356</v>
      </c>
      <c r="L2838" s="58" t="s">
        <v>357</v>
      </c>
      <c r="M2838" s="58" t="s">
        <v>354</v>
      </c>
      <c r="N2838" s="58" t="s">
        <v>355</v>
      </c>
      <c r="O2838" s="64" t="s">
        <v>2942</v>
      </c>
      <c r="P2838" s="64" t="s">
        <v>2902</v>
      </c>
      <c r="Q2838" s="45" t="s">
        <v>922</v>
      </c>
      <c r="R2838" s="32" t="s">
        <v>254</v>
      </c>
      <c r="S2838" s="45" t="s">
        <v>291</v>
      </c>
      <c r="T2838" s="42" t="str">
        <f>VLOOKUP(Tabla1[[#This Row],[AREA]],Hoja1!A:B,2,FALSE)</f>
        <v>11. Salud pública y seguridad ciudadana</v>
      </c>
      <c r="U2838" s="45" t="s">
        <v>129</v>
      </c>
      <c r="V2838" s="42" t="str">
        <f>VLOOKUP(Tabla1[[#This Row],[PROGRAMA]],Hoja1!A:B,2,FALSE)</f>
        <v>1321. Policía municipal</v>
      </c>
      <c r="W2838" s="45" t="s">
        <v>236</v>
      </c>
      <c r="X2838" s="45" t="s">
        <v>3180</v>
      </c>
    </row>
    <row r="2839" spans="1:24" x14ac:dyDescent="0.25">
      <c r="A2839" s="57">
        <v>220250022720</v>
      </c>
      <c r="B2839" s="58" t="s">
        <v>526</v>
      </c>
      <c r="C2839" s="59">
        <v>45813</v>
      </c>
      <c r="D2839" s="57">
        <v>22025001129</v>
      </c>
      <c r="E2839" s="58" t="s">
        <v>1973</v>
      </c>
      <c r="F2839" s="60">
        <v>1459.45</v>
      </c>
      <c r="G2839" s="58" t="s">
        <v>597</v>
      </c>
      <c r="H2839" s="58" t="s">
        <v>4412</v>
      </c>
      <c r="I2839" s="61">
        <v>300</v>
      </c>
      <c r="J2839" s="58" t="s">
        <v>356</v>
      </c>
      <c r="K2839" s="58" t="s">
        <v>356</v>
      </c>
      <c r="L2839" s="58" t="s">
        <v>367</v>
      </c>
      <c r="M2839" s="58" t="s">
        <v>354</v>
      </c>
      <c r="N2839" s="58" t="s">
        <v>355</v>
      </c>
      <c r="O2839" s="64" t="s">
        <v>2942</v>
      </c>
      <c r="P2839" s="64" t="s">
        <v>2902</v>
      </c>
      <c r="Q2839" s="45" t="s">
        <v>922</v>
      </c>
      <c r="R2839" s="32" t="s">
        <v>254</v>
      </c>
      <c r="S2839" s="45" t="s">
        <v>291</v>
      </c>
      <c r="T2839" s="42" t="str">
        <f>VLOOKUP(Tabla1[[#This Row],[AREA]],Hoja1!A:B,2,FALSE)</f>
        <v>11. Salud pública y seguridad ciudadana</v>
      </c>
      <c r="U2839" s="45" t="s">
        <v>144</v>
      </c>
      <c r="V2839" s="42" t="str">
        <f>VLOOKUP(Tabla1[[#This Row],[PROGRAMA]],Hoja1!A:B,2,FALSE)</f>
        <v>1631. Limpieza viaria</v>
      </c>
      <c r="W2839" s="45" t="s">
        <v>236</v>
      </c>
      <c r="X2839" s="45" t="s">
        <v>3180</v>
      </c>
    </row>
    <row r="2840" spans="1:24" x14ac:dyDescent="0.25">
      <c r="A2840" s="57">
        <v>220250024416</v>
      </c>
      <c r="B2840" s="58" t="s">
        <v>526</v>
      </c>
      <c r="C2840" s="59">
        <v>45819</v>
      </c>
      <c r="D2840" s="57">
        <v>22025001124</v>
      </c>
      <c r="E2840" s="58" t="s">
        <v>1237</v>
      </c>
      <c r="F2840" s="60">
        <v>1458.21</v>
      </c>
      <c r="G2840" s="58" t="s">
        <v>3376</v>
      </c>
      <c r="H2840" s="58" t="s">
        <v>4413</v>
      </c>
      <c r="I2840" s="61">
        <v>300</v>
      </c>
      <c r="J2840" s="58" t="s">
        <v>356</v>
      </c>
      <c r="K2840" s="58" t="s">
        <v>356</v>
      </c>
      <c r="L2840" s="58" t="s">
        <v>367</v>
      </c>
      <c r="M2840" s="58" t="s">
        <v>354</v>
      </c>
      <c r="N2840" s="58" t="s">
        <v>355</v>
      </c>
      <c r="O2840" s="64" t="s">
        <v>2942</v>
      </c>
      <c r="P2840" s="64" t="s">
        <v>2902</v>
      </c>
      <c r="Q2840" s="45" t="s">
        <v>922</v>
      </c>
      <c r="R2840" s="32" t="s">
        <v>254</v>
      </c>
      <c r="S2840" s="45" t="s">
        <v>291</v>
      </c>
      <c r="T2840" s="42" t="str">
        <f>VLOOKUP(Tabla1[[#This Row],[AREA]],Hoja1!A:B,2,FALSE)</f>
        <v>11. Salud pública y seguridad ciudadana</v>
      </c>
      <c r="U2840" s="45" t="s">
        <v>141</v>
      </c>
      <c r="V2840" s="42" t="str">
        <f>VLOOKUP(Tabla1[[#This Row],[PROGRAMA]],Hoja1!A:B,2,FALSE)</f>
        <v>1621. Recogida de residuos</v>
      </c>
      <c r="W2840" s="45" t="s">
        <v>236</v>
      </c>
      <c r="X2840" s="45" t="s">
        <v>3180</v>
      </c>
    </row>
    <row r="2841" spans="1:24" x14ac:dyDescent="0.25">
      <c r="A2841" s="57">
        <v>220250027731</v>
      </c>
      <c r="B2841" s="58" t="s">
        <v>526</v>
      </c>
      <c r="C2841" s="59">
        <v>45827</v>
      </c>
      <c r="D2841" s="57">
        <v>22025001124</v>
      </c>
      <c r="E2841" s="58" t="s">
        <v>1237</v>
      </c>
      <c r="F2841" s="60">
        <v>1436.04</v>
      </c>
      <c r="G2841" s="58" t="s">
        <v>597</v>
      </c>
      <c r="H2841" s="58" t="s">
        <v>4414</v>
      </c>
      <c r="I2841" s="61">
        <v>300</v>
      </c>
      <c r="J2841" s="58" t="s">
        <v>356</v>
      </c>
      <c r="K2841" s="58" t="s">
        <v>356</v>
      </c>
      <c r="L2841" s="58" t="s">
        <v>367</v>
      </c>
      <c r="M2841" s="58" t="s">
        <v>354</v>
      </c>
      <c r="N2841" s="58" t="s">
        <v>355</v>
      </c>
      <c r="O2841" s="64" t="s">
        <v>2942</v>
      </c>
      <c r="P2841" s="64" t="s">
        <v>2902</v>
      </c>
      <c r="Q2841" s="45" t="s">
        <v>922</v>
      </c>
      <c r="R2841" s="32" t="s">
        <v>254</v>
      </c>
      <c r="S2841" s="45" t="s">
        <v>291</v>
      </c>
      <c r="T2841" s="42" t="str">
        <f>VLOOKUP(Tabla1[[#This Row],[AREA]],Hoja1!A:B,2,FALSE)</f>
        <v>11. Salud pública y seguridad ciudadana</v>
      </c>
      <c r="U2841" s="45" t="s">
        <v>141</v>
      </c>
      <c r="V2841" s="42" t="str">
        <f>VLOOKUP(Tabla1[[#This Row],[PROGRAMA]],Hoja1!A:B,2,FALSE)</f>
        <v>1621. Recogida de residuos</v>
      </c>
      <c r="W2841" s="45" t="s">
        <v>236</v>
      </c>
      <c r="X2841" s="45" t="s">
        <v>3180</v>
      </c>
    </row>
    <row r="2842" spans="1:24" x14ac:dyDescent="0.25">
      <c r="A2842" s="57">
        <v>220250022465</v>
      </c>
      <c r="B2842" s="58" t="s">
        <v>526</v>
      </c>
      <c r="C2842" s="59">
        <v>45813</v>
      </c>
      <c r="D2842" s="57">
        <v>22025001347</v>
      </c>
      <c r="E2842" s="58" t="s">
        <v>1493</v>
      </c>
      <c r="F2842" s="60">
        <v>1428.03</v>
      </c>
      <c r="G2842" s="58" t="s">
        <v>600</v>
      </c>
      <c r="H2842" s="58" t="s">
        <v>4415</v>
      </c>
      <c r="I2842" s="61">
        <v>300</v>
      </c>
      <c r="J2842" s="58" t="s">
        <v>356</v>
      </c>
      <c r="K2842" s="58" t="s">
        <v>356</v>
      </c>
      <c r="L2842" s="58" t="s">
        <v>367</v>
      </c>
      <c r="M2842" s="58" t="s">
        <v>354</v>
      </c>
      <c r="N2842" s="58" t="s">
        <v>355</v>
      </c>
      <c r="O2842" s="64" t="s">
        <v>2942</v>
      </c>
      <c r="P2842" s="64" t="s">
        <v>2902</v>
      </c>
      <c r="Q2842" s="45" t="s">
        <v>922</v>
      </c>
      <c r="R2842" s="32" t="s">
        <v>254</v>
      </c>
      <c r="S2842" s="45" t="s">
        <v>91</v>
      </c>
      <c r="T2842" s="42" t="str">
        <f>VLOOKUP(Tabla1[[#This Row],[AREA]],Hoja1!A:B,2,FALSE)</f>
        <v>02. Urbanismo y vivienda</v>
      </c>
      <c r="U2842" s="45" t="s">
        <v>220</v>
      </c>
      <c r="V2842" s="42" t="str">
        <f>VLOOKUP(Tabla1[[#This Row],[PROGRAMA]],Hoja1!A:B,2,FALSE)</f>
        <v>9332. Mantenimiento de edificios e instalaciones municipales</v>
      </c>
      <c r="W2842" s="45" t="s">
        <v>236</v>
      </c>
      <c r="X2842" s="45" t="s">
        <v>3048</v>
      </c>
    </row>
    <row r="2843" spans="1:24" x14ac:dyDescent="0.25">
      <c r="A2843" s="57">
        <v>220250023889</v>
      </c>
      <c r="B2843" s="58" t="s">
        <v>526</v>
      </c>
      <c r="C2843" s="59">
        <v>45818</v>
      </c>
      <c r="D2843" s="57">
        <v>22025001122</v>
      </c>
      <c r="E2843" s="58" t="s">
        <v>1237</v>
      </c>
      <c r="F2843" s="60">
        <v>1415.7</v>
      </c>
      <c r="G2843" s="58" t="s">
        <v>566</v>
      </c>
      <c r="H2843" s="58" t="s">
        <v>4416</v>
      </c>
      <c r="I2843" s="61">
        <v>300</v>
      </c>
      <c r="J2843" s="58" t="s">
        <v>356</v>
      </c>
      <c r="K2843" s="58" t="s">
        <v>356</v>
      </c>
      <c r="L2843" s="58" t="s">
        <v>357</v>
      </c>
      <c r="M2843" s="58" t="s">
        <v>354</v>
      </c>
      <c r="N2843" s="58" t="s">
        <v>355</v>
      </c>
      <c r="O2843" s="64" t="s">
        <v>2942</v>
      </c>
      <c r="P2843" s="64" t="s">
        <v>2902</v>
      </c>
      <c r="Q2843" s="45" t="s">
        <v>922</v>
      </c>
      <c r="R2843" s="32" t="s">
        <v>254</v>
      </c>
      <c r="S2843" s="45" t="s">
        <v>291</v>
      </c>
      <c r="T2843" s="42" t="str">
        <f>VLOOKUP(Tabla1[[#This Row],[AREA]],Hoja1!A:B,2,FALSE)</f>
        <v>11. Salud pública y seguridad ciudadana</v>
      </c>
      <c r="U2843" s="45" t="s">
        <v>141</v>
      </c>
      <c r="V2843" s="42" t="str">
        <f>VLOOKUP(Tabla1[[#This Row],[PROGRAMA]],Hoja1!A:B,2,FALSE)</f>
        <v>1621. Recogida de residuos</v>
      </c>
      <c r="W2843" s="45" t="s">
        <v>236</v>
      </c>
      <c r="X2843" s="45" t="s">
        <v>3180</v>
      </c>
    </row>
    <row r="2844" spans="1:24" x14ac:dyDescent="0.25">
      <c r="A2844" s="57">
        <v>220250022391</v>
      </c>
      <c r="B2844" s="58" t="s">
        <v>526</v>
      </c>
      <c r="C2844" s="59">
        <v>45813</v>
      </c>
      <c r="D2844" s="57">
        <v>22025000919</v>
      </c>
      <c r="E2844" s="58" t="s">
        <v>2293</v>
      </c>
      <c r="F2844" s="60">
        <v>1385.67</v>
      </c>
      <c r="G2844" s="58" t="s">
        <v>598</v>
      </c>
      <c r="H2844" s="58" t="s">
        <v>4417</v>
      </c>
      <c r="I2844" s="61">
        <v>300</v>
      </c>
      <c r="J2844" s="58" t="s">
        <v>356</v>
      </c>
      <c r="K2844" s="58" t="s">
        <v>356</v>
      </c>
      <c r="L2844" s="58" t="s">
        <v>367</v>
      </c>
      <c r="M2844" s="58" t="s">
        <v>354</v>
      </c>
      <c r="N2844" s="58" t="s">
        <v>355</v>
      </c>
      <c r="O2844" s="64" t="s">
        <v>2942</v>
      </c>
      <c r="P2844" s="64" t="s">
        <v>2902</v>
      </c>
      <c r="Q2844" s="45" t="s">
        <v>922</v>
      </c>
      <c r="R2844" s="32" t="s">
        <v>254</v>
      </c>
      <c r="S2844" s="45" t="s">
        <v>291</v>
      </c>
      <c r="T2844" s="42" t="str">
        <f>VLOOKUP(Tabla1[[#This Row],[AREA]],Hoja1!A:B,2,FALSE)</f>
        <v>11. Salud pública y seguridad ciudadana</v>
      </c>
      <c r="U2844" s="45" t="s">
        <v>129</v>
      </c>
      <c r="V2844" s="42" t="str">
        <f>VLOOKUP(Tabla1[[#This Row],[PROGRAMA]],Hoja1!A:B,2,FALSE)</f>
        <v>1321. Policía municipal</v>
      </c>
      <c r="W2844" s="45" t="s">
        <v>236</v>
      </c>
      <c r="X2844" s="45" t="s">
        <v>3180</v>
      </c>
    </row>
    <row r="2845" spans="1:24" x14ac:dyDescent="0.25">
      <c r="A2845" s="57">
        <v>220250022963</v>
      </c>
      <c r="B2845" s="58" t="s">
        <v>349</v>
      </c>
      <c r="C2845" s="59">
        <v>45814</v>
      </c>
      <c r="D2845" s="57">
        <v>22025001336</v>
      </c>
      <c r="E2845" s="58" t="s">
        <v>4418</v>
      </c>
      <c r="F2845" s="60">
        <v>1383.76</v>
      </c>
      <c r="G2845" s="58" t="s">
        <v>509</v>
      </c>
      <c r="H2845" s="58" t="s">
        <v>4419</v>
      </c>
      <c r="I2845" s="61">
        <v>220</v>
      </c>
      <c r="J2845" s="58" t="s">
        <v>356</v>
      </c>
      <c r="K2845" s="58" t="s">
        <v>356</v>
      </c>
      <c r="L2845" s="58" t="s">
        <v>367</v>
      </c>
      <c r="M2845" s="58" t="s">
        <v>458</v>
      </c>
      <c r="N2845" s="58" t="s">
        <v>429</v>
      </c>
      <c r="O2845" s="64" t="s">
        <v>2990</v>
      </c>
      <c r="P2845" s="64" t="s">
        <v>2902</v>
      </c>
      <c r="Q2845" s="45" t="s">
        <v>922</v>
      </c>
      <c r="R2845" s="32" t="s">
        <v>254</v>
      </c>
      <c r="S2845" s="45" t="s">
        <v>98</v>
      </c>
      <c r="T2845" s="42" t="str">
        <f>VLOOKUP(Tabla1[[#This Row],[AREA]],Hoja1!A:B,2,FALSE)</f>
        <v>10. Personas mayores, familia y servicios sociales</v>
      </c>
      <c r="U2845" s="45" t="s">
        <v>162</v>
      </c>
      <c r="V2845" s="42" t="str">
        <f>VLOOKUP(Tabla1[[#This Row],[PROGRAMA]],Hoja1!A:B,2,FALSE)</f>
        <v>2412. Formación para el empleo</v>
      </c>
      <c r="W2845" s="45" t="s">
        <v>238</v>
      </c>
      <c r="X2845" s="45" t="s">
        <v>3053</v>
      </c>
    </row>
    <row r="2846" spans="1:24" x14ac:dyDescent="0.25">
      <c r="A2846" s="57">
        <v>220250029554</v>
      </c>
      <c r="B2846" s="58" t="s">
        <v>526</v>
      </c>
      <c r="C2846" s="59">
        <v>45835</v>
      </c>
      <c r="D2846" s="57">
        <v>22025001124</v>
      </c>
      <c r="E2846" s="58" t="s">
        <v>1237</v>
      </c>
      <c r="F2846" s="60">
        <v>1333.03</v>
      </c>
      <c r="G2846" s="58" t="s">
        <v>551</v>
      </c>
      <c r="H2846" s="58" t="s">
        <v>4420</v>
      </c>
      <c r="I2846" s="61">
        <v>300</v>
      </c>
      <c r="J2846" s="58" t="s">
        <v>356</v>
      </c>
      <c r="K2846" s="58" t="s">
        <v>356</v>
      </c>
      <c r="L2846" s="58" t="s">
        <v>367</v>
      </c>
      <c r="M2846" s="58" t="s">
        <v>354</v>
      </c>
      <c r="N2846" s="58" t="s">
        <v>355</v>
      </c>
      <c r="O2846" s="64" t="s">
        <v>2942</v>
      </c>
      <c r="P2846" s="64" t="s">
        <v>2902</v>
      </c>
      <c r="Q2846" s="45" t="s">
        <v>922</v>
      </c>
      <c r="R2846" s="32" t="s">
        <v>254</v>
      </c>
      <c r="S2846" s="45" t="s">
        <v>291</v>
      </c>
      <c r="T2846" s="42" t="str">
        <f>VLOOKUP(Tabla1[[#This Row],[AREA]],Hoja1!A:B,2,FALSE)</f>
        <v>11. Salud pública y seguridad ciudadana</v>
      </c>
      <c r="U2846" s="45" t="s">
        <v>141</v>
      </c>
      <c r="V2846" s="42" t="str">
        <f>VLOOKUP(Tabla1[[#This Row],[PROGRAMA]],Hoja1!A:B,2,FALSE)</f>
        <v>1621. Recogida de residuos</v>
      </c>
      <c r="W2846" s="45" t="s">
        <v>236</v>
      </c>
      <c r="X2846" s="45" t="s">
        <v>3180</v>
      </c>
    </row>
    <row r="2847" spans="1:24" x14ac:dyDescent="0.25">
      <c r="A2847" s="57">
        <v>220250024373</v>
      </c>
      <c r="B2847" s="58" t="s">
        <v>526</v>
      </c>
      <c r="C2847" s="59">
        <v>45819</v>
      </c>
      <c r="D2847" s="57">
        <v>22025000918</v>
      </c>
      <c r="E2847" s="58" t="s">
        <v>1317</v>
      </c>
      <c r="F2847" s="60">
        <v>1320.76</v>
      </c>
      <c r="G2847" s="58" t="s">
        <v>506</v>
      </c>
      <c r="H2847" s="58" t="s">
        <v>4421</v>
      </c>
      <c r="I2847" s="61">
        <v>300</v>
      </c>
      <c r="J2847" s="58" t="s">
        <v>356</v>
      </c>
      <c r="K2847" s="58" t="s">
        <v>356</v>
      </c>
      <c r="L2847" s="58" t="s">
        <v>367</v>
      </c>
      <c r="M2847" s="58" t="s">
        <v>354</v>
      </c>
      <c r="N2847" s="58" t="s">
        <v>355</v>
      </c>
      <c r="O2847" s="64" t="s">
        <v>2942</v>
      </c>
      <c r="P2847" s="64" t="s">
        <v>2902</v>
      </c>
      <c r="Q2847" s="45" t="s">
        <v>922</v>
      </c>
      <c r="R2847" s="32" t="s">
        <v>254</v>
      </c>
      <c r="S2847" s="45" t="s">
        <v>291</v>
      </c>
      <c r="T2847" s="42" t="str">
        <f>VLOOKUP(Tabla1[[#This Row],[AREA]],Hoja1!A:B,2,FALSE)</f>
        <v>11. Salud pública y seguridad ciudadana</v>
      </c>
      <c r="U2847" s="45" t="s">
        <v>129</v>
      </c>
      <c r="V2847" s="42" t="str">
        <f>VLOOKUP(Tabla1[[#This Row],[PROGRAMA]],Hoja1!A:B,2,FALSE)</f>
        <v>1321. Policía municipal</v>
      </c>
      <c r="W2847" s="45" t="s">
        <v>236</v>
      </c>
      <c r="X2847" s="45" t="s">
        <v>2945</v>
      </c>
    </row>
    <row r="2848" spans="1:24" x14ac:dyDescent="0.25">
      <c r="A2848" s="57">
        <v>220250022416</v>
      </c>
      <c r="B2848" s="58" t="s">
        <v>526</v>
      </c>
      <c r="C2848" s="59">
        <v>45813</v>
      </c>
      <c r="D2848" s="57">
        <v>22025001128</v>
      </c>
      <c r="E2848" s="58" t="s">
        <v>1498</v>
      </c>
      <c r="F2848" s="60">
        <v>1303.81</v>
      </c>
      <c r="G2848" s="58" t="s">
        <v>698</v>
      </c>
      <c r="H2848" s="58" t="s">
        <v>4422</v>
      </c>
      <c r="I2848" s="61">
        <v>300</v>
      </c>
      <c r="J2848" s="58" t="s">
        <v>678</v>
      </c>
      <c r="K2848" s="58" t="s">
        <v>356</v>
      </c>
      <c r="L2848" s="58" t="s">
        <v>367</v>
      </c>
      <c r="M2848" s="58" t="s">
        <v>354</v>
      </c>
      <c r="N2848" s="58" t="s">
        <v>355</v>
      </c>
      <c r="O2848" s="64" t="s">
        <v>2942</v>
      </c>
      <c r="P2848" s="64" t="s">
        <v>2902</v>
      </c>
      <c r="Q2848" s="45" t="s">
        <v>922</v>
      </c>
      <c r="R2848" s="32" t="s">
        <v>254</v>
      </c>
      <c r="S2848" s="45" t="s">
        <v>291</v>
      </c>
      <c r="T2848" s="42" t="str">
        <f>VLOOKUP(Tabla1[[#This Row],[AREA]],Hoja1!A:B,2,FALSE)</f>
        <v>11. Salud pública y seguridad ciudadana</v>
      </c>
      <c r="U2848" s="45" t="s">
        <v>141</v>
      </c>
      <c r="V2848" s="42" t="str">
        <f>VLOOKUP(Tabla1[[#This Row],[PROGRAMA]],Hoja1!A:B,2,FALSE)</f>
        <v>1621. Recogida de residuos</v>
      </c>
      <c r="W2848" s="45" t="s">
        <v>238</v>
      </c>
      <c r="X2848" s="45" t="s">
        <v>3118</v>
      </c>
    </row>
    <row r="2849" spans="1:24" x14ac:dyDescent="0.25">
      <c r="A2849" s="57">
        <v>220250022499</v>
      </c>
      <c r="B2849" s="58" t="s">
        <v>526</v>
      </c>
      <c r="C2849" s="59">
        <v>45813</v>
      </c>
      <c r="D2849" s="57">
        <v>22025001276</v>
      </c>
      <c r="E2849" s="58" t="s">
        <v>2347</v>
      </c>
      <c r="F2849" s="60">
        <v>1292.26</v>
      </c>
      <c r="G2849" s="58" t="s">
        <v>611</v>
      </c>
      <c r="H2849" s="58" t="s">
        <v>4423</v>
      </c>
      <c r="I2849" s="61">
        <v>300</v>
      </c>
      <c r="J2849" s="58" t="s">
        <v>462</v>
      </c>
      <c r="K2849" s="58" t="s">
        <v>356</v>
      </c>
      <c r="L2849" s="58" t="s">
        <v>357</v>
      </c>
      <c r="M2849" s="58" t="s">
        <v>354</v>
      </c>
      <c r="N2849" s="58" t="s">
        <v>355</v>
      </c>
      <c r="O2849" s="64" t="s">
        <v>2942</v>
      </c>
      <c r="P2849" s="64" t="s">
        <v>2902</v>
      </c>
      <c r="Q2849" s="45" t="s">
        <v>922</v>
      </c>
      <c r="R2849" s="32" t="s">
        <v>254</v>
      </c>
      <c r="S2849" s="45" t="s">
        <v>95</v>
      </c>
      <c r="T2849" s="42" t="str">
        <f>VLOOKUP(Tabla1[[#This Row],[AREA]],Hoja1!A:B,2,FALSE)</f>
        <v>07. Medio ambiente</v>
      </c>
      <c r="U2849" s="45" t="s">
        <v>149</v>
      </c>
      <c r="V2849" s="42" t="str">
        <f>VLOOKUP(Tabla1[[#This Row],[PROGRAMA]],Hoja1!A:B,2,FALSE)</f>
        <v>1711. Parques y jardines</v>
      </c>
      <c r="W2849" s="45" t="s">
        <v>236</v>
      </c>
      <c r="X2849" s="45" t="s">
        <v>3180</v>
      </c>
    </row>
    <row r="2850" spans="1:24" x14ac:dyDescent="0.25">
      <c r="A2850" s="57">
        <v>220250028751</v>
      </c>
      <c r="B2850" s="58" t="s">
        <v>349</v>
      </c>
      <c r="C2850" s="59">
        <v>45832</v>
      </c>
      <c r="D2850" s="57">
        <v>22025004933</v>
      </c>
      <c r="E2850" s="58" t="s">
        <v>1303</v>
      </c>
      <c r="F2850" s="60">
        <v>1282.78</v>
      </c>
      <c r="G2850" s="58" t="s">
        <v>4334</v>
      </c>
      <c r="H2850" s="58" t="s">
        <v>4424</v>
      </c>
      <c r="I2850" s="61">
        <v>220</v>
      </c>
      <c r="J2850" s="58" t="s">
        <v>356</v>
      </c>
      <c r="K2850" s="58" t="s">
        <v>356</v>
      </c>
      <c r="L2850" s="58" t="s">
        <v>357</v>
      </c>
      <c r="M2850" s="58" t="s">
        <v>458</v>
      </c>
      <c r="N2850" s="58" t="s">
        <v>429</v>
      </c>
      <c r="O2850" s="64" t="s">
        <v>2990</v>
      </c>
      <c r="P2850" s="64" t="s">
        <v>2902</v>
      </c>
      <c r="Q2850" s="45" t="s">
        <v>922</v>
      </c>
      <c r="R2850" s="32" t="s">
        <v>254</v>
      </c>
      <c r="S2850" s="45" t="s">
        <v>94</v>
      </c>
      <c r="T2850" s="42" t="str">
        <f>VLOOKUP(Tabla1[[#This Row],[AREA]],Hoja1!A:B,2,FALSE)</f>
        <v>06. Educación y cultura</v>
      </c>
      <c r="U2850" s="45" t="s">
        <v>170</v>
      </c>
      <c r="V2850" s="42" t="str">
        <f>VLOOKUP(Tabla1[[#This Row],[PROGRAMA]],Hoja1!A:B,2,FALSE)</f>
        <v>3232. Conservación y mantenimiento centros educación infantil y primaria</v>
      </c>
      <c r="W2850" s="45" t="s">
        <v>236</v>
      </c>
      <c r="X2850" s="45" t="s">
        <v>3048</v>
      </c>
    </row>
    <row r="2851" spans="1:24" x14ac:dyDescent="0.25">
      <c r="A2851" s="57">
        <v>220250023955</v>
      </c>
      <c r="B2851" s="58" t="s">
        <v>526</v>
      </c>
      <c r="C2851" s="59">
        <v>45818</v>
      </c>
      <c r="D2851" s="57">
        <v>22025001124</v>
      </c>
      <c r="E2851" s="58" t="s">
        <v>1237</v>
      </c>
      <c r="F2851" s="60">
        <v>1278.97</v>
      </c>
      <c r="G2851" s="58" t="s">
        <v>686</v>
      </c>
      <c r="H2851" s="58" t="s">
        <v>4425</v>
      </c>
      <c r="I2851" s="61">
        <v>300</v>
      </c>
      <c r="J2851" s="58" t="s">
        <v>356</v>
      </c>
      <c r="K2851" s="58" t="s">
        <v>356</v>
      </c>
      <c r="L2851" s="58" t="s">
        <v>367</v>
      </c>
      <c r="M2851" s="58" t="s">
        <v>354</v>
      </c>
      <c r="N2851" s="58" t="s">
        <v>355</v>
      </c>
      <c r="O2851" s="64" t="s">
        <v>2942</v>
      </c>
      <c r="P2851" s="64" t="s">
        <v>2902</v>
      </c>
      <c r="Q2851" s="45" t="s">
        <v>922</v>
      </c>
      <c r="R2851" s="32" t="s">
        <v>254</v>
      </c>
      <c r="S2851" s="45" t="s">
        <v>291</v>
      </c>
      <c r="T2851" s="42" t="str">
        <f>VLOOKUP(Tabla1[[#This Row],[AREA]],Hoja1!A:B,2,FALSE)</f>
        <v>11. Salud pública y seguridad ciudadana</v>
      </c>
      <c r="U2851" s="45" t="s">
        <v>141</v>
      </c>
      <c r="V2851" s="42" t="str">
        <f>VLOOKUP(Tabla1[[#This Row],[PROGRAMA]],Hoja1!A:B,2,FALSE)</f>
        <v>1621. Recogida de residuos</v>
      </c>
      <c r="W2851" s="45" t="s">
        <v>236</v>
      </c>
      <c r="X2851" s="45" t="s">
        <v>3180</v>
      </c>
    </row>
    <row r="2852" spans="1:24" x14ac:dyDescent="0.25">
      <c r="A2852" s="57">
        <v>220250023981</v>
      </c>
      <c r="B2852" s="58" t="s">
        <v>526</v>
      </c>
      <c r="C2852" s="59">
        <v>45818</v>
      </c>
      <c r="D2852" s="57">
        <v>22025001128</v>
      </c>
      <c r="E2852" s="58" t="s">
        <v>1498</v>
      </c>
      <c r="F2852" s="60">
        <v>1266.51</v>
      </c>
      <c r="G2852" s="58" t="s">
        <v>76</v>
      </c>
      <c r="H2852" s="58" t="s">
        <v>4426</v>
      </c>
      <c r="I2852" s="61">
        <v>300</v>
      </c>
      <c r="J2852" s="58" t="s">
        <v>356</v>
      </c>
      <c r="K2852" s="58" t="s">
        <v>356</v>
      </c>
      <c r="L2852" s="58" t="s">
        <v>367</v>
      </c>
      <c r="M2852" s="58" t="s">
        <v>354</v>
      </c>
      <c r="N2852" s="58" t="s">
        <v>355</v>
      </c>
      <c r="O2852" s="64" t="s">
        <v>2942</v>
      </c>
      <c r="P2852" s="64" t="s">
        <v>2902</v>
      </c>
      <c r="Q2852" s="45" t="s">
        <v>922</v>
      </c>
      <c r="R2852" s="32" t="s">
        <v>254</v>
      </c>
      <c r="S2852" s="45" t="s">
        <v>291</v>
      </c>
      <c r="T2852" s="42" t="str">
        <f>VLOOKUP(Tabla1[[#This Row],[AREA]],Hoja1!A:B,2,FALSE)</f>
        <v>11. Salud pública y seguridad ciudadana</v>
      </c>
      <c r="U2852" s="45" t="s">
        <v>141</v>
      </c>
      <c r="V2852" s="42" t="str">
        <f>VLOOKUP(Tabla1[[#This Row],[PROGRAMA]],Hoja1!A:B,2,FALSE)</f>
        <v>1621. Recogida de residuos</v>
      </c>
      <c r="W2852" s="45" t="s">
        <v>238</v>
      </c>
      <c r="X2852" s="45" t="s">
        <v>3118</v>
      </c>
    </row>
    <row r="2853" spans="1:24" x14ac:dyDescent="0.25">
      <c r="A2853" s="57">
        <v>220250022722</v>
      </c>
      <c r="B2853" s="58" t="s">
        <v>526</v>
      </c>
      <c r="C2853" s="59">
        <v>45813</v>
      </c>
      <c r="D2853" s="57">
        <v>22025001125</v>
      </c>
      <c r="E2853" s="58" t="s">
        <v>1269</v>
      </c>
      <c r="F2853" s="60">
        <v>1258.4000000000001</v>
      </c>
      <c r="G2853" s="58" t="s">
        <v>599</v>
      </c>
      <c r="H2853" s="58" t="s">
        <v>4427</v>
      </c>
      <c r="I2853" s="61">
        <v>300</v>
      </c>
      <c r="J2853" s="58" t="s">
        <v>372</v>
      </c>
      <c r="K2853" s="58" t="s">
        <v>372</v>
      </c>
      <c r="L2853" s="58" t="s">
        <v>367</v>
      </c>
      <c r="M2853" s="58" t="s">
        <v>354</v>
      </c>
      <c r="N2853" s="58" t="s">
        <v>355</v>
      </c>
      <c r="O2853" s="64" t="s">
        <v>2942</v>
      </c>
      <c r="P2853" s="64" t="s">
        <v>2902</v>
      </c>
      <c r="Q2853" s="45" t="s">
        <v>922</v>
      </c>
      <c r="R2853" s="32" t="s">
        <v>254</v>
      </c>
      <c r="S2853" s="45" t="s">
        <v>291</v>
      </c>
      <c r="T2853" s="42" t="str">
        <f>VLOOKUP(Tabla1[[#This Row],[AREA]],Hoja1!A:B,2,FALSE)</f>
        <v>11. Salud pública y seguridad ciudadana</v>
      </c>
      <c r="U2853" s="45" t="s">
        <v>141</v>
      </c>
      <c r="V2853" s="42" t="str">
        <f>VLOOKUP(Tabla1[[#This Row],[PROGRAMA]],Hoja1!A:B,2,FALSE)</f>
        <v>1621. Recogida de residuos</v>
      </c>
      <c r="W2853" s="45" t="s">
        <v>238</v>
      </c>
      <c r="X2853" s="45" t="s">
        <v>2919</v>
      </c>
    </row>
    <row r="2854" spans="1:24" x14ac:dyDescent="0.25">
      <c r="A2854" s="57">
        <v>220250028376</v>
      </c>
      <c r="B2854" s="58" t="s">
        <v>349</v>
      </c>
      <c r="C2854" s="59">
        <v>45831</v>
      </c>
      <c r="D2854" s="57">
        <v>22025004789</v>
      </c>
      <c r="E2854" s="58" t="s">
        <v>2957</v>
      </c>
      <c r="F2854" s="60">
        <v>1239.99</v>
      </c>
      <c r="G2854" s="58" t="s">
        <v>48</v>
      </c>
      <c r="H2854" s="58" t="s">
        <v>4428</v>
      </c>
      <c r="I2854" s="61">
        <v>220</v>
      </c>
      <c r="J2854" s="58" t="s">
        <v>455</v>
      </c>
      <c r="K2854" s="58" t="s">
        <v>356</v>
      </c>
      <c r="L2854" s="58" t="s">
        <v>357</v>
      </c>
      <c r="M2854" s="58" t="s">
        <v>458</v>
      </c>
      <c r="N2854" s="58" t="s">
        <v>429</v>
      </c>
      <c r="O2854" s="64" t="s">
        <v>2990</v>
      </c>
      <c r="P2854" s="64" t="s">
        <v>2902</v>
      </c>
      <c r="Q2854" s="45" t="s">
        <v>926</v>
      </c>
      <c r="R2854" s="32" t="s">
        <v>255</v>
      </c>
      <c r="S2854" s="45" t="s">
        <v>91</v>
      </c>
      <c r="T2854" s="42" t="str">
        <f>VLOOKUP(Tabla1[[#This Row],[AREA]],Hoja1!A:B,2,FALSE)</f>
        <v>02. Urbanismo y vivienda</v>
      </c>
      <c r="U2854" s="45" t="s">
        <v>138</v>
      </c>
      <c r="V2854" s="42" t="str">
        <f>VLOOKUP(Tabla1[[#This Row],[PROGRAMA]],Hoja1!A:B,2,FALSE)</f>
        <v>1511. Planficación y gestión del urbanismo</v>
      </c>
      <c r="W2854" s="45" t="s">
        <v>242</v>
      </c>
      <c r="X2854" s="45" t="s">
        <v>2923</v>
      </c>
    </row>
    <row r="2855" spans="1:24" x14ac:dyDescent="0.25">
      <c r="A2855" s="57">
        <v>220250022626</v>
      </c>
      <c r="B2855" s="58" t="s">
        <v>526</v>
      </c>
      <c r="C2855" s="59">
        <v>45813</v>
      </c>
      <c r="D2855" s="57">
        <v>22025001123</v>
      </c>
      <c r="E2855" s="58" t="s">
        <v>1973</v>
      </c>
      <c r="F2855" s="60">
        <v>1222.73</v>
      </c>
      <c r="G2855" s="58" t="s">
        <v>589</v>
      </c>
      <c r="H2855" s="58" t="s">
        <v>4429</v>
      </c>
      <c r="I2855" s="61">
        <v>300</v>
      </c>
      <c r="J2855" s="58" t="s">
        <v>356</v>
      </c>
      <c r="K2855" s="58" t="s">
        <v>356</v>
      </c>
      <c r="L2855" s="58" t="s">
        <v>357</v>
      </c>
      <c r="M2855" s="58" t="s">
        <v>354</v>
      </c>
      <c r="N2855" s="58" t="s">
        <v>355</v>
      </c>
      <c r="O2855" s="64" t="s">
        <v>2942</v>
      </c>
      <c r="P2855" s="64" t="s">
        <v>2902</v>
      </c>
      <c r="Q2855" s="45" t="s">
        <v>922</v>
      </c>
      <c r="R2855" s="32" t="s">
        <v>254</v>
      </c>
      <c r="S2855" s="45" t="s">
        <v>291</v>
      </c>
      <c r="T2855" s="42" t="str">
        <f>VLOOKUP(Tabla1[[#This Row],[AREA]],Hoja1!A:B,2,FALSE)</f>
        <v>11. Salud pública y seguridad ciudadana</v>
      </c>
      <c r="U2855" s="45" t="s">
        <v>144</v>
      </c>
      <c r="V2855" s="42" t="str">
        <f>VLOOKUP(Tabla1[[#This Row],[PROGRAMA]],Hoja1!A:B,2,FALSE)</f>
        <v>1631. Limpieza viaria</v>
      </c>
      <c r="W2855" s="45" t="s">
        <v>236</v>
      </c>
      <c r="X2855" s="45" t="s">
        <v>3180</v>
      </c>
    </row>
    <row r="2856" spans="1:24" x14ac:dyDescent="0.25">
      <c r="A2856" s="57">
        <v>220250029436</v>
      </c>
      <c r="B2856" s="58" t="s">
        <v>526</v>
      </c>
      <c r="C2856" s="59">
        <v>45835</v>
      </c>
      <c r="D2856" s="57">
        <v>22025001602</v>
      </c>
      <c r="E2856" s="58" t="s">
        <v>1735</v>
      </c>
      <c r="F2856" s="60">
        <v>1208.79</v>
      </c>
      <c r="G2856" s="58" t="s">
        <v>608</v>
      </c>
      <c r="H2856" s="58" t="s">
        <v>4430</v>
      </c>
      <c r="I2856" s="61">
        <v>300</v>
      </c>
      <c r="J2856" s="58" t="s">
        <v>356</v>
      </c>
      <c r="K2856" s="58" t="s">
        <v>356</v>
      </c>
      <c r="L2856" s="58" t="s">
        <v>367</v>
      </c>
      <c r="M2856" s="58" t="s">
        <v>354</v>
      </c>
      <c r="N2856" s="58" t="s">
        <v>355</v>
      </c>
      <c r="O2856" s="64" t="s">
        <v>2942</v>
      </c>
      <c r="P2856" s="64" t="s">
        <v>2902</v>
      </c>
      <c r="Q2856" s="45" t="s">
        <v>926</v>
      </c>
      <c r="R2856" s="32" t="s">
        <v>255</v>
      </c>
      <c r="S2856" s="45" t="s">
        <v>95</v>
      </c>
      <c r="T2856" s="42" t="str">
        <f>VLOOKUP(Tabla1[[#This Row],[AREA]],Hoja1!A:B,2,FALSE)</f>
        <v>07. Medio ambiente</v>
      </c>
      <c r="U2856" s="45" t="s">
        <v>149</v>
      </c>
      <c r="V2856" s="42" t="str">
        <f>VLOOKUP(Tabla1[[#This Row],[PROGRAMA]],Hoja1!A:B,2,FALSE)</f>
        <v>1711. Parques y jardines</v>
      </c>
      <c r="W2856" s="45" t="s">
        <v>244</v>
      </c>
      <c r="X2856" s="45" t="s">
        <v>2903</v>
      </c>
    </row>
    <row r="2857" spans="1:24" x14ac:dyDescent="0.25">
      <c r="A2857" s="57">
        <v>220250029402</v>
      </c>
      <c r="B2857" s="58" t="s">
        <v>526</v>
      </c>
      <c r="C2857" s="59">
        <v>45835</v>
      </c>
      <c r="D2857" s="57">
        <v>22025001122</v>
      </c>
      <c r="E2857" s="58" t="s">
        <v>1237</v>
      </c>
      <c r="F2857" s="60">
        <v>1199.07</v>
      </c>
      <c r="G2857" s="58" t="s">
        <v>565</v>
      </c>
      <c r="H2857" s="58" t="s">
        <v>4431</v>
      </c>
      <c r="I2857" s="61">
        <v>300</v>
      </c>
      <c r="J2857" s="58" t="s">
        <v>356</v>
      </c>
      <c r="K2857" s="58" t="s">
        <v>356</v>
      </c>
      <c r="L2857" s="58" t="s">
        <v>357</v>
      </c>
      <c r="M2857" s="58" t="s">
        <v>354</v>
      </c>
      <c r="N2857" s="58" t="s">
        <v>355</v>
      </c>
      <c r="O2857" s="64" t="s">
        <v>2942</v>
      </c>
      <c r="P2857" s="64" t="s">
        <v>2902</v>
      </c>
      <c r="Q2857" s="45" t="s">
        <v>922</v>
      </c>
      <c r="R2857" s="32" t="s">
        <v>254</v>
      </c>
      <c r="S2857" s="45" t="s">
        <v>291</v>
      </c>
      <c r="T2857" s="42" t="str">
        <f>VLOOKUP(Tabla1[[#This Row],[AREA]],Hoja1!A:B,2,FALSE)</f>
        <v>11. Salud pública y seguridad ciudadana</v>
      </c>
      <c r="U2857" s="45" t="s">
        <v>141</v>
      </c>
      <c r="V2857" s="42" t="str">
        <f>VLOOKUP(Tabla1[[#This Row],[PROGRAMA]],Hoja1!A:B,2,FALSE)</f>
        <v>1621. Recogida de residuos</v>
      </c>
      <c r="W2857" s="45" t="s">
        <v>236</v>
      </c>
      <c r="X2857" s="45" t="s">
        <v>3180</v>
      </c>
    </row>
    <row r="2858" spans="1:24" x14ac:dyDescent="0.25">
      <c r="A2858" s="57">
        <v>220250027696</v>
      </c>
      <c r="B2858" s="58" t="s">
        <v>526</v>
      </c>
      <c r="C2858" s="59">
        <v>45827</v>
      </c>
      <c r="D2858" s="57">
        <v>22025002597</v>
      </c>
      <c r="E2858" s="58" t="s">
        <v>2578</v>
      </c>
      <c r="F2858" s="60">
        <v>1183.68</v>
      </c>
      <c r="G2858" s="58" t="s">
        <v>4372</v>
      </c>
      <c r="H2858" s="58" t="s">
        <v>4432</v>
      </c>
      <c r="I2858" s="61">
        <v>300</v>
      </c>
      <c r="J2858" s="58" t="s">
        <v>427</v>
      </c>
      <c r="K2858" s="58" t="s">
        <v>427</v>
      </c>
      <c r="L2858" s="58" t="s">
        <v>367</v>
      </c>
      <c r="M2858" s="58" t="s">
        <v>354</v>
      </c>
      <c r="N2858" s="58" t="s">
        <v>355</v>
      </c>
      <c r="O2858" s="64" t="s">
        <v>2942</v>
      </c>
      <c r="P2858" s="64" t="s">
        <v>2902</v>
      </c>
      <c r="Q2858" s="45" t="s">
        <v>926</v>
      </c>
      <c r="R2858" s="32" t="s">
        <v>255</v>
      </c>
      <c r="S2858" s="45" t="s">
        <v>94</v>
      </c>
      <c r="T2858" s="42" t="str">
        <f>VLOOKUP(Tabla1[[#This Row],[AREA]],Hoja1!A:B,2,FALSE)</f>
        <v>06. Educación y cultura</v>
      </c>
      <c r="U2858" s="45" t="s">
        <v>176</v>
      </c>
      <c r="V2858" s="42" t="str">
        <f>VLOOKUP(Tabla1[[#This Row],[PROGRAMA]],Hoja1!A:B,2,FALSE)</f>
        <v>3321. Bibliotecas públicas</v>
      </c>
      <c r="W2858" s="45" t="s">
        <v>246</v>
      </c>
      <c r="X2858" s="45" t="s">
        <v>3261</v>
      </c>
    </row>
    <row r="2859" spans="1:24" x14ac:dyDescent="0.25">
      <c r="A2859" s="57">
        <v>220250022421</v>
      </c>
      <c r="B2859" s="58" t="s">
        <v>526</v>
      </c>
      <c r="C2859" s="59">
        <v>45813</v>
      </c>
      <c r="D2859" s="57">
        <v>22025001132</v>
      </c>
      <c r="E2859" s="58" t="s">
        <v>1599</v>
      </c>
      <c r="F2859" s="60">
        <v>1180.3800000000001</v>
      </c>
      <c r="G2859" s="58" t="s">
        <v>50</v>
      </c>
      <c r="H2859" s="58" t="s">
        <v>4433</v>
      </c>
      <c r="I2859" s="61">
        <v>300</v>
      </c>
      <c r="J2859" s="58" t="s">
        <v>356</v>
      </c>
      <c r="K2859" s="58" t="s">
        <v>356</v>
      </c>
      <c r="L2859" s="58" t="s">
        <v>367</v>
      </c>
      <c r="M2859" s="58" t="s">
        <v>354</v>
      </c>
      <c r="N2859" s="58" t="s">
        <v>355</v>
      </c>
      <c r="O2859" s="64" t="s">
        <v>2942</v>
      </c>
      <c r="P2859" s="64" t="s">
        <v>2902</v>
      </c>
      <c r="Q2859" s="45" t="s">
        <v>922</v>
      </c>
      <c r="R2859" s="32" t="s">
        <v>254</v>
      </c>
      <c r="S2859" s="45" t="s">
        <v>291</v>
      </c>
      <c r="T2859" s="42" t="str">
        <f>VLOOKUP(Tabla1[[#This Row],[AREA]],Hoja1!A:B,2,FALSE)</f>
        <v>11. Salud pública y seguridad ciudadana</v>
      </c>
      <c r="U2859" s="45" t="s">
        <v>144</v>
      </c>
      <c r="V2859" s="42" t="str">
        <f>VLOOKUP(Tabla1[[#This Row],[PROGRAMA]],Hoja1!A:B,2,FALSE)</f>
        <v>1631. Limpieza viaria</v>
      </c>
      <c r="W2859" s="45" t="s">
        <v>238</v>
      </c>
      <c r="X2859" s="45" t="s">
        <v>3118</v>
      </c>
    </row>
    <row r="2860" spans="1:24" x14ac:dyDescent="0.25">
      <c r="A2860" s="57">
        <v>220250022718</v>
      </c>
      <c r="B2860" s="58" t="s">
        <v>526</v>
      </c>
      <c r="C2860" s="59">
        <v>45813</v>
      </c>
      <c r="D2860" s="57">
        <v>22025001124</v>
      </c>
      <c r="E2860" s="58" t="s">
        <v>1237</v>
      </c>
      <c r="F2860" s="60">
        <v>1176.74</v>
      </c>
      <c r="G2860" s="58" t="s">
        <v>45</v>
      </c>
      <c r="H2860" s="58" t="s">
        <v>4434</v>
      </c>
      <c r="I2860" s="61">
        <v>300</v>
      </c>
      <c r="J2860" s="58" t="s">
        <v>627</v>
      </c>
      <c r="K2860" s="58" t="s">
        <v>628</v>
      </c>
      <c r="L2860" s="58" t="s">
        <v>367</v>
      </c>
      <c r="M2860" s="58" t="s">
        <v>354</v>
      </c>
      <c r="N2860" s="58" t="s">
        <v>355</v>
      </c>
      <c r="O2860" s="64" t="s">
        <v>2942</v>
      </c>
      <c r="P2860" s="64" t="s">
        <v>2902</v>
      </c>
      <c r="Q2860" s="45" t="s">
        <v>922</v>
      </c>
      <c r="R2860" s="32" t="s">
        <v>254</v>
      </c>
      <c r="S2860" s="45" t="s">
        <v>291</v>
      </c>
      <c r="T2860" s="42" t="str">
        <f>VLOOKUP(Tabla1[[#This Row],[AREA]],Hoja1!A:B,2,FALSE)</f>
        <v>11. Salud pública y seguridad ciudadana</v>
      </c>
      <c r="U2860" s="45" t="s">
        <v>141</v>
      </c>
      <c r="V2860" s="42" t="str">
        <f>VLOOKUP(Tabla1[[#This Row],[PROGRAMA]],Hoja1!A:B,2,FALSE)</f>
        <v>1621. Recogida de residuos</v>
      </c>
      <c r="W2860" s="45" t="s">
        <v>236</v>
      </c>
      <c r="X2860" s="45" t="s">
        <v>3180</v>
      </c>
    </row>
    <row r="2861" spans="1:24" x14ac:dyDescent="0.25">
      <c r="A2861" s="57">
        <v>220250022094</v>
      </c>
      <c r="B2861" s="58" t="s">
        <v>526</v>
      </c>
      <c r="C2861" s="59">
        <v>45811</v>
      </c>
      <c r="D2861" s="57">
        <v>22025001129</v>
      </c>
      <c r="E2861" s="58" t="s">
        <v>1973</v>
      </c>
      <c r="F2861" s="60">
        <v>1129.83</v>
      </c>
      <c r="G2861" s="58" t="s">
        <v>3578</v>
      </c>
      <c r="H2861" s="58" t="s">
        <v>4435</v>
      </c>
      <c r="I2861" s="61">
        <v>300</v>
      </c>
      <c r="J2861" s="58" t="s">
        <v>3580</v>
      </c>
      <c r="K2861" s="58" t="s">
        <v>3580</v>
      </c>
      <c r="L2861" s="58" t="s">
        <v>367</v>
      </c>
      <c r="M2861" s="58" t="s">
        <v>354</v>
      </c>
      <c r="N2861" s="58" t="s">
        <v>355</v>
      </c>
      <c r="O2861" s="64" t="s">
        <v>2942</v>
      </c>
      <c r="P2861" s="64" t="s">
        <v>2902</v>
      </c>
      <c r="Q2861" s="45" t="s">
        <v>922</v>
      </c>
      <c r="R2861" s="32" t="s">
        <v>254</v>
      </c>
      <c r="S2861" s="45" t="s">
        <v>291</v>
      </c>
      <c r="T2861" s="42" t="str">
        <f>VLOOKUP(Tabla1[[#This Row],[AREA]],Hoja1!A:B,2,FALSE)</f>
        <v>11. Salud pública y seguridad ciudadana</v>
      </c>
      <c r="U2861" s="45" t="s">
        <v>144</v>
      </c>
      <c r="V2861" s="42" t="str">
        <f>VLOOKUP(Tabla1[[#This Row],[PROGRAMA]],Hoja1!A:B,2,FALSE)</f>
        <v>1631. Limpieza viaria</v>
      </c>
      <c r="W2861" s="45" t="s">
        <v>236</v>
      </c>
      <c r="X2861" s="45" t="s">
        <v>3180</v>
      </c>
    </row>
    <row r="2862" spans="1:24" x14ac:dyDescent="0.25">
      <c r="A2862" s="57">
        <v>220250022831</v>
      </c>
      <c r="B2862" s="58" t="s">
        <v>526</v>
      </c>
      <c r="C2862" s="59">
        <v>45813</v>
      </c>
      <c r="D2862" s="57">
        <v>22025001274</v>
      </c>
      <c r="E2862" s="58" t="s">
        <v>1612</v>
      </c>
      <c r="F2862" s="60">
        <v>1123.9100000000001</v>
      </c>
      <c r="G2862" s="58" t="s">
        <v>664</v>
      </c>
      <c r="H2862" s="58" t="s">
        <v>4436</v>
      </c>
      <c r="I2862" s="61">
        <v>300</v>
      </c>
      <c r="J2862" s="58" t="s">
        <v>372</v>
      </c>
      <c r="K2862" s="58" t="s">
        <v>372</v>
      </c>
      <c r="L2862" s="58" t="s">
        <v>357</v>
      </c>
      <c r="M2862" s="58" t="s">
        <v>354</v>
      </c>
      <c r="N2862" s="58" t="s">
        <v>355</v>
      </c>
      <c r="O2862" s="64" t="s">
        <v>2942</v>
      </c>
      <c r="P2862" s="64" t="s">
        <v>2902</v>
      </c>
      <c r="Q2862" s="45" t="s">
        <v>922</v>
      </c>
      <c r="R2862" s="32" t="s">
        <v>254</v>
      </c>
      <c r="S2862" s="45" t="s">
        <v>95</v>
      </c>
      <c r="T2862" s="42" t="str">
        <f>VLOOKUP(Tabla1[[#This Row],[AREA]],Hoja1!A:B,2,FALSE)</f>
        <v>07. Medio ambiente</v>
      </c>
      <c r="U2862" s="45" t="s">
        <v>149</v>
      </c>
      <c r="V2862" s="42" t="str">
        <f>VLOOKUP(Tabla1[[#This Row],[PROGRAMA]],Hoja1!A:B,2,FALSE)</f>
        <v>1711. Parques y jardines</v>
      </c>
      <c r="W2862" s="45" t="s">
        <v>236</v>
      </c>
      <c r="X2862" s="45" t="s">
        <v>2945</v>
      </c>
    </row>
    <row r="2863" spans="1:24" x14ac:dyDescent="0.25">
      <c r="A2863" s="57">
        <v>220250022595</v>
      </c>
      <c r="B2863" s="58" t="s">
        <v>526</v>
      </c>
      <c r="C2863" s="59">
        <v>45813</v>
      </c>
      <c r="D2863" s="57">
        <v>22025001124</v>
      </c>
      <c r="E2863" s="58" t="s">
        <v>1237</v>
      </c>
      <c r="F2863" s="60">
        <v>1119.21</v>
      </c>
      <c r="G2863" s="58" t="s">
        <v>3376</v>
      </c>
      <c r="H2863" s="58" t="s">
        <v>4437</v>
      </c>
      <c r="I2863" s="61">
        <v>300</v>
      </c>
      <c r="J2863" s="58" t="s">
        <v>356</v>
      </c>
      <c r="K2863" s="58" t="s">
        <v>356</v>
      </c>
      <c r="L2863" s="58" t="s">
        <v>367</v>
      </c>
      <c r="M2863" s="58" t="s">
        <v>354</v>
      </c>
      <c r="N2863" s="58" t="s">
        <v>355</v>
      </c>
      <c r="O2863" s="64" t="s">
        <v>2942</v>
      </c>
      <c r="P2863" s="64" t="s">
        <v>2902</v>
      </c>
      <c r="Q2863" s="45" t="s">
        <v>922</v>
      </c>
      <c r="R2863" s="32" t="s">
        <v>254</v>
      </c>
      <c r="S2863" s="45" t="s">
        <v>291</v>
      </c>
      <c r="T2863" s="42" t="str">
        <f>VLOOKUP(Tabla1[[#This Row],[AREA]],Hoja1!A:B,2,FALSE)</f>
        <v>11. Salud pública y seguridad ciudadana</v>
      </c>
      <c r="U2863" s="45" t="s">
        <v>141</v>
      </c>
      <c r="V2863" s="42" t="str">
        <f>VLOOKUP(Tabla1[[#This Row],[PROGRAMA]],Hoja1!A:B,2,FALSE)</f>
        <v>1621. Recogida de residuos</v>
      </c>
      <c r="W2863" s="45" t="s">
        <v>236</v>
      </c>
      <c r="X2863" s="45" t="s">
        <v>3180</v>
      </c>
    </row>
    <row r="2864" spans="1:24" x14ac:dyDescent="0.25">
      <c r="A2864" s="57">
        <v>220250027389</v>
      </c>
      <c r="B2864" s="58" t="s">
        <v>526</v>
      </c>
      <c r="C2864" s="59">
        <v>45827</v>
      </c>
      <c r="D2864" s="57">
        <v>22025001270</v>
      </c>
      <c r="E2864" s="58" t="s">
        <v>2310</v>
      </c>
      <c r="F2864" s="60">
        <v>1098.93</v>
      </c>
      <c r="G2864" s="58" t="s">
        <v>509</v>
      </c>
      <c r="H2864" s="58" t="s">
        <v>4438</v>
      </c>
      <c r="I2864" s="61">
        <v>300</v>
      </c>
      <c r="J2864" s="58" t="s">
        <v>356</v>
      </c>
      <c r="K2864" s="58" t="s">
        <v>356</v>
      </c>
      <c r="L2864" s="58" t="s">
        <v>367</v>
      </c>
      <c r="M2864" s="58" t="s">
        <v>354</v>
      </c>
      <c r="N2864" s="58" t="s">
        <v>355</v>
      </c>
      <c r="O2864" s="64" t="s">
        <v>2942</v>
      </c>
      <c r="P2864" s="64" t="s">
        <v>2902</v>
      </c>
      <c r="Q2864" s="45" t="s">
        <v>922</v>
      </c>
      <c r="R2864" s="32" t="s">
        <v>254</v>
      </c>
      <c r="S2864" s="45" t="s">
        <v>95</v>
      </c>
      <c r="T2864" s="42" t="str">
        <f>VLOOKUP(Tabla1[[#This Row],[AREA]],Hoja1!A:B,2,FALSE)</f>
        <v>07. Medio ambiente</v>
      </c>
      <c r="U2864" s="45" t="s">
        <v>149</v>
      </c>
      <c r="V2864" s="42" t="str">
        <f>VLOOKUP(Tabla1[[#This Row],[PROGRAMA]],Hoja1!A:B,2,FALSE)</f>
        <v>1711. Parques y jardines</v>
      </c>
      <c r="W2864" s="45" t="s">
        <v>238</v>
      </c>
      <c r="X2864" s="45" t="s">
        <v>3118</v>
      </c>
    </row>
    <row r="2865" spans="1:24" x14ac:dyDescent="0.25">
      <c r="A2865" s="57">
        <v>220250024386</v>
      </c>
      <c r="B2865" s="58" t="s">
        <v>526</v>
      </c>
      <c r="C2865" s="59">
        <v>45819</v>
      </c>
      <c r="D2865" s="57">
        <v>22025001123</v>
      </c>
      <c r="E2865" s="58" t="s">
        <v>1973</v>
      </c>
      <c r="F2865" s="60">
        <v>1092.7</v>
      </c>
      <c r="G2865" s="58" t="s">
        <v>4439</v>
      </c>
      <c r="H2865" s="58" t="s">
        <v>4440</v>
      </c>
      <c r="I2865" s="61">
        <v>300</v>
      </c>
      <c r="J2865" s="58" t="s">
        <v>356</v>
      </c>
      <c r="K2865" s="58" t="s">
        <v>356</v>
      </c>
      <c r="L2865" s="58" t="s">
        <v>357</v>
      </c>
      <c r="M2865" s="58" t="s">
        <v>354</v>
      </c>
      <c r="N2865" s="58" t="s">
        <v>355</v>
      </c>
      <c r="O2865" s="64" t="s">
        <v>2942</v>
      </c>
      <c r="P2865" s="64" t="s">
        <v>2902</v>
      </c>
      <c r="Q2865" s="45" t="s">
        <v>922</v>
      </c>
      <c r="R2865" s="32" t="s">
        <v>254</v>
      </c>
      <c r="S2865" s="45" t="s">
        <v>291</v>
      </c>
      <c r="T2865" s="42" t="str">
        <f>VLOOKUP(Tabla1[[#This Row],[AREA]],Hoja1!A:B,2,FALSE)</f>
        <v>11. Salud pública y seguridad ciudadana</v>
      </c>
      <c r="U2865" s="45" t="s">
        <v>144</v>
      </c>
      <c r="V2865" s="42" t="str">
        <f>VLOOKUP(Tabla1[[#This Row],[PROGRAMA]],Hoja1!A:B,2,FALSE)</f>
        <v>1631. Limpieza viaria</v>
      </c>
      <c r="W2865" s="45" t="s">
        <v>236</v>
      </c>
      <c r="X2865" s="45" t="s">
        <v>3180</v>
      </c>
    </row>
    <row r="2866" spans="1:24" x14ac:dyDescent="0.25">
      <c r="A2866" s="57">
        <v>220250024314</v>
      </c>
      <c r="B2866" s="58" t="s">
        <v>526</v>
      </c>
      <c r="C2866" s="59">
        <v>45819</v>
      </c>
      <c r="D2866" s="57">
        <v>22025001122</v>
      </c>
      <c r="E2866" s="58" t="s">
        <v>1237</v>
      </c>
      <c r="F2866" s="60">
        <v>1075.69</v>
      </c>
      <c r="G2866" s="58" t="s">
        <v>923</v>
      </c>
      <c r="H2866" s="58" t="s">
        <v>4441</v>
      </c>
      <c r="I2866" s="61">
        <v>300</v>
      </c>
      <c r="J2866" s="58" t="s">
        <v>356</v>
      </c>
      <c r="K2866" s="58" t="s">
        <v>356</v>
      </c>
      <c r="L2866" s="58" t="s">
        <v>357</v>
      </c>
      <c r="M2866" s="58" t="s">
        <v>354</v>
      </c>
      <c r="N2866" s="58" t="s">
        <v>355</v>
      </c>
      <c r="O2866" s="64" t="s">
        <v>2942</v>
      </c>
      <c r="P2866" s="64" t="s">
        <v>2902</v>
      </c>
      <c r="Q2866" s="45" t="s">
        <v>922</v>
      </c>
      <c r="R2866" s="32" t="s">
        <v>254</v>
      </c>
      <c r="S2866" s="45" t="s">
        <v>291</v>
      </c>
      <c r="T2866" s="42" t="str">
        <f>VLOOKUP(Tabla1[[#This Row],[AREA]],Hoja1!A:B,2,FALSE)</f>
        <v>11. Salud pública y seguridad ciudadana</v>
      </c>
      <c r="U2866" s="45" t="s">
        <v>141</v>
      </c>
      <c r="V2866" s="42" t="str">
        <f>VLOOKUP(Tabla1[[#This Row],[PROGRAMA]],Hoja1!A:B,2,FALSE)</f>
        <v>1621. Recogida de residuos</v>
      </c>
      <c r="W2866" s="45" t="s">
        <v>236</v>
      </c>
      <c r="X2866" s="45" t="s">
        <v>3180</v>
      </c>
    </row>
    <row r="2867" spans="1:24" x14ac:dyDescent="0.25">
      <c r="A2867" s="57">
        <v>220250023977</v>
      </c>
      <c r="B2867" s="58" t="s">
        <v>526</v>
      </c>
      <c r="C2867" s="59">
        <v>45818</v>
      </c>
      <c r="D2867" s="57">
        <v>22025001131</v>
      </c>
      <c r="E2867" s="58" t="s">
        <v>2045</v>
      </c>
      <c r="F2867" s="60">
        <v>1070.25</v>
      </c>
      <c r="G2867" s="58" t="s">
        <v>76</v>
      </c>
      <c r="H2867" s="58" t="s">
        <v>4442</v>
      </c>
      <c r="I2867" s="61">
        <v>300</v>
      </c>
      <c r="J2867" s="58" t="s">
        <v>356</v>
      </c>
      <c r="K2867" s="58" t="s">
        <v>356</v>
      </c>
      <c r="L2867" s="58" t="s">
        <v>367</v>
      </c>
      <c r="M2867" s="58" t="s">
        <v>354</v>
      </c>
      <c r="N2867" s="58" t="s">
        <v>355</v>
      </c>
      <c r="O2867" s="64" t="s">
        <v>2942</v>
      </c>
      <c r="P2867" s="64" t="s">
        <v>2902</v>
      </c>
      <c r="Q2867" s="45" t="s">
        <v>922</v>
      </c>
      <c r="R2867" s="32" t="s">
        <v>254</v>
      </c>
      <c r="S2867" s="45" t="s">
        <v>291</v>
      </c>
      <c r="T2867" s="42" t="str">
        <f>VLOOKUP(Tabla1[[#This Row],[AREA]],Hoja1!A:B,2,FALSE)</f>
        <v>11. Salud pública y seguridad ciudadana</v>
      </c>
      <c r="U2867" s="45" t="s">
        <v>144</v>
      </c>
      <c r="V2867" s="42" t="str">
        <f>VLOOKUP(Tabla1[[#This Row],[PROGRAMA]],Hoja1!A:B,2,FALSE)</f>
        <v>1631. Limpieza viaria</v>
      </c>
      <c r="W2867" s="45" t="s">
        <v>238</v>
      </c>
      <c r="X2867" s="45" t="s">
        <v>3381</v>
      </c>
    </row>
    <row r="2868" spans="1:24" x14ac:dyDescent="0.25">
      <c r="A2868" s="57">
        <v>220250022581</v>
      </c>
      <c r="B2868" s="58" t="s">
        <v>526</v>
      </c>
      <c r="C2868" s="59">
        <v>45813</v>
      </c>
      <c r="D2868" s="57">
        <v>22025001128</v>
      </c>
      <c r="E2868" s="58" t="s">
        <v>1498</v>
      </c>
      <c r="F2868" s="60">
        <v>1065.93</v>
      </c>
      <c r="G2868" s="58" t="s">
        <v>76</v>
      </c>
      <c r="H2868" s="58" t="s">
        <v>4443</v>
      </c>
      <c r="I2868" s="61">
        <v>300</v>
      </c>
      <c r="J2868" s="58" t="s">
        <v>356</v>
      </c>
      <c r="K2868" s="58" t="s">
        <v>356</v>
      </c>
      <c r="L2868" s="58" t="s">
        <v>367</v>
      </c>
      <c r="M2868" s="58" t="s">
        <v>354</v>
      </c>
      <c r="N2868" s="58" t="s">
        <v>355</v>
      </c>
      <c r="O2868" s="64" t="s">
        <v>2942</v>
      </c>
      <c r="P2868" s="64" t="s">
        <v>2902</v>
      </c>
      <c r="Q2868" s="45" t="s">
        <v>922</v>
      </c>
      <c r="R2868" s="32" t="s">
        <v>254</v>
      </c>
      <c r="S2868" s="45" t="s">
        <v>291</v>
      </c>
      <c r="T2868" s="42" t="str">
        <f>VLOOKUP(Tabla1[[#This Row],[AREA]],Hoja1!A:B,2,FALSE)</f>
        <v>11. Salud pública y seguridad ciudadana</v>
      </c>
      <c r="U2868" s="45" t="s">
        <v>141</v>
      </c>
      <c r="V2868" s="42" t="str">
        <f>VLOOKUP(Tabla1[[#This Row],[PROGRAMA]],Hoja1!A:B,2,FALSE)</f>
        <v>1621. Recogida de residuos</v>
      </c>
      <c r="W2868" s="45" t="s">
        <v>238</v>
      </c>
      <c r="X2868" s="45" t="s">
        <v>3118</v>
      </c>
    </row>
    <row r="2869" spans="1:24" x14ac:dyDescent="0.25">
      <c r="A2869" s="57">
        <v>220250022638</v>
      </c>
      <c r="B2869" s="58" t="s">
        <v>526</v>
      </c>
      <c r="C2869" s="59">
        <v>45813</v>
      </c>
      <c r="D2869" s="57">
        <v>22025001123</v>
      </c>
      <c r="E2869" s="58" t="s">
        <v>1973</v>
      </c>
      <c r="F2869" s="60">
        <v>1057.67</v>
      </c>
      <c r="G2869" s="58" t="s">
        <v>566</v>
      </c>
      <c r="H2869" s="58" t="s">
        <v>4444</v>
      </c>
      <c r="I2869" s="61">
        <v>300</v>
      </c>
      <c r="J2869" s="58" t="s">
        <v>356</v>
      </c>
      <c r="K2869" s="58" t="s">
        <v>356</v>
      </c>
      <c r="L2869" s="58" t="s">
        <v>357</v>
      </c>
      <c r="M2869" s="58" t="s">
        <v>354</v>
      </c>
      <c r="N2869" s="58" t="s">
        <v>355</v>
      </c>
      <c r="O2869" s="64" t="s">
        <v>2942</v>
      </c>
      <c r="P2869" s="64" t="s">
        <v>2902</v>
      </c>
      <c r="Q2869" s="45" t="s">
        <v>922</v>
      </c>
      <c r="R2869" s="32" t="s">
        <v>254</v>
      </c>
      <c r="S2869" s="45" t="s">
        <v>291</v>
      </c>
      <c r="T2869" s="42" t="str">
        <f>VLOOKUP(Tabla1[[#This Row],[AREA]],Hoja1!A:B,2,FALSE)</f>
        <v>11. Salud pública y seguridad ciudadana</v>
      </c>
      <c r="U2869" s="45" t="s">
        <v>144</v>
      </c>
      <c r="V2869" s="42" t="str">
        <f>VLOOKUP(Tabla1[[#This Row],[PROGRAMA]],Hoja1!A:B,2,FALSE)</f>
        <v>1631. Limpieza viaria</v>
      </c>
      <c r="W2869" s="45" t="s">
        <v>236</v>
      </c>
      <c r="X2869" s="45" t="s">
        <v>3180</v>
      </c>
    </row>
    <row r="2870" spans="1:24" x14ac:dyDescent="0.25">
      <c r="A2870" s="57">
        <v>220250022659</v>
      </c>
      <c r="B2870" s="58" t="s">
        <v>526</v>
      </c>
      <c r="C2870" s="59">
        <v>45813</v>
      </c>
      <c r="D2870" s="57">
        <v>22025001122</v>
      </c>
      <c r="E2870" s="58" t="s">
        <v>1237</v>
      </c>
      <c r="F2870" s="60">
        <v>1045.44</v>
      </c>
      <c r="G2870" s="58" t="s">
        <v>923</v>
      </c>
      <c r="H2870" s="58" t="s">
        <v>4445</v>
      </c>
      <c r="I2870" s="61">
        <v>300</v>
      </c>
      <c r="J2870" s="58" t="s">
        <v>356</v>
      </c>
      <c r="K2870" s="58" t="s">
        <v>356</v>
      </c>
      <c r="L2870" s="58" t="s">
        <v>357</v>
      </c>
      <c r="M2870" s="58" t="s">
        <v>354</v>
      </c>
      <c r="N2870" s="58" t="s">
        <v>355</v>
      </c>
      <c r="O2870" s="64" t="s">
        <v>2942</v>
      </c>
      <c r="P2870" s="64" t="s">
        <v>2902</v>
      </c>
      <c r="Q2870" s="45" t="s">
        <v>922</v>
      </c>
      <c r="R2870" s="32" t="s">
        <v>254</v>
      </c>
      <c r="S2870" s="45" t="s">
        <v>291</v>
      </c>
      <c r="T2870" s="42" t="str">
        <f>VLOOKUP(Tabla1[[#This Row],[AREA]],Hoja1!A:B,2,FALSE)</f>
        <v>11. Salud pública y seguridad ciudadana</v>
      </c>
      <c r="U2870" s="45" t="s">
        <v>141</v>
      </c>
      <c r="V2870" s="42" t="str">
        <f>VLOOKUP(Tabla1[[#This Row],[PROGRAMA]],Hoja1!A:B,2,FALSE)</f>
        <v>1621. Recogida de residuos</v>
      </c>
      <c r="W2870" s="45" t="s">
        <v>236</v>
      </c>
      <c r="X2870" s="45" t="s">
        <v>3180</v>
      </c>
    </row>
    <row r="2871" spans="1:24" x14ac:dyDescent="0.25">
      <c r="A2871" s="57">
        <v>220250022636</v>
      </c>
      <c r="B2871" s="58" t="s">
        <v>526</v>
      </c>
      <c r="C2871" s="59">
        <v>45813</v>
      </c>
      <c r="D2871" s="57">
        <v>22025001122</v>
      </c>
      <c r="E2871" s="58" t="s">
        <v>1237</v>
      </c>
      <c r="F2871" s="60">
        <v>1037.74</v>
      </c>
      <c r="G2871" s="58" t="s">
        <v>566</v>
      </c>
      <c r="H2871" s="58" t="s">
        <v>4446</v>
      </c>
      <c r="I2871" s="61">
        <v>300</v>
      </c>
      <c r="J2871" s="58" t="s">
        <v>356</v>
      </c>
      <c r="K2871" s="58" t="s">
        <v>356</v>
      </c>
      <c r="L2871" s="58" t="s">
        <v>357</v>
      </c>
      <c r="M2871" s="58" t="s">
        <v>354</v>
      </c>
      <c r="N2871" s="58" t="s">
        <v>355</v>
      </c>
      <c r="O2871" s="64" t="s">
        <v>2942</v>
      </c>
      <c r="P2871" s="64" t="s">
        <v>2902</v>
      </c>
      <c r="Q2871" s="45" t="s">
        <v>922</v>
      </c>
      <c r="R2871" s="32" t="s">
        <v>254</v>
      </c>
      <c r="S2871" s="45" t="s">
        <v>291</v>
      </c>
      <c r="T2871" s="42" t="str">
        <f>VLOOKUP(Tabla1[[#This Row],[AREA]],Hoja1!A:B,2,FALSE)</f>
        <v>11. Salud pública y seguridad ciudadana</v>
      </c>
      <c r="U2871" s="45" t="s">
        <v>141</v>
      </c>
      <c r="V2871" s="42" t="str">
        <f>VLOOKUP(Tabla1[[#This Row],[PROGRAMA]],Hoja1!A:B,2,FALSE)</f>
        <v>1621. Recogida de residuos</v>
      </c>
      <c r="W2871" s="45" t="s">
        <v>236</v>
      </c>
      <c r="X2871" s="45" t="s">
        <v>3180</v>
      </c>
    </row>
    <row r="2872" spans="1:24" x14ac:dyDescent="0.25">
      <c r="A2872" s="57">
        <v>220250027714</v>
      </c>
      <c r="B2872" s="58" t="s">
        <v>526</v>
      </c>
      <c r="C2872" s="59">
        <v>45827</v>
      </c>
      <c r="D2872" s="57">
        <v>22025001129</v>
      </c>
      <c r="E2872" s="58" t="s">
        <v>1973</v>
      </c>
      <c r="F2872" s="60">
        <v>1036.0899999999999</v>
      </c>
      <c r="G2872" s="58" t="s">
        <v>460</v>
      </c>
      <c r="H2872" s="58" t="s">
        <v>4447</v>
      </c>
      <c r="I2872" s="61">
        <v>300</v>
      </c>
      <c r="J2872" s="58" t="s">
        <v>356</v>
      </c>
      <c r="K2872" s="58" t="s">
        <v>356</v>
      </c>
      <c r="L2872" s="58" t="s">
        <v>367</v>
      </c>
      <c r="M2872" s="58" t="s">
        <v>354</v>
      </c>
      <c r="N2872" s="58" t="s">
        <v>355</v>
      </c>
      <c r="O2872" s="64" t="s">
        <v>2942</v>
      </c>
      <c r="P2872" s="64" t="s">
        <v>2902</v>
      </c>
      <c r="Q2872" s="45" t="s">
        <v>922</v>
      </c>
      <c r="R2872" s="32" t="s">
        <v>254</v>
      </c>
      <c r="S2872" s="45" t="s">
        <v>291</v>
      </c>
      <c r="T2872" s="42" t="str">
        <f>VLOOKUP(Tabla1[[#This Row],[AREA]],Hoja1!A:B,2,FALSE)</f>
        <v>11. Salud pública y seguridad ciudadana</v>
      </c>
      <c r="U2872" s="45" t="s">
        <v>144</v>
      </c>
      <c r="V2872" s="42" t="str">
        <f>VLOOKUP(Tabla1[[#This Row],[PROGRAMA]],Hoja1!A:B,2,FALSE)</f>
        <v>1631. Limpieza viaria</v>
      </c>
      <c r="W2872" s="45" t="s">
        <v>236</v>
      </c>
      <c r="X2872" s="45" t="s">
        <v>3180</v>
      </c>
    </row>
    <row r="2873" spans="1:24" x14ac:dyDescent="0.25">
      <c r="A2873" s="57">
        <v>220250029552</v>
      </c>
      <c r="B2873" s="58" t="s">
        <v>526</v>
      </c>
      <c r="C2873" s="59">
        <v>45835</v>
      </c>
      <c r="D2873" s="57">
        <v>22025001128</v>
      </c>
      <c r="E2873" s="58" t="s">
        <v>1498</v>
      </c>
      <c r="F2873" s="60">
        <v>1034.79</v>
      </c>
      <c r="G2873" s="58" t="s">
        <v>76</v>
      </c>
      <c r="H2873" s="58" t="s">
        <v>4448</v>
      </c>
      <c r="I2873" s="61">
        <v>300</v>
      </c>
      <c r="J2873" s="58" t="s">
        <v>356</v>
      </c>
      <c r="K2873" s="58" t="s">
        <v>356</v>
      </c>
      <c r="L2873" s="58" t="s">
        <v>367</v>
      </c>
      <c r="M2873" s="58" t="s">
        <v>354</v>
      </c>
      <c r="N2873" s="58" t="s">
        <v>355</v>
      </c>
      <c r="O2873" s="64" t="s">
        <v>2942</v>
      </c>
      <c r="P2873" s="64" t="s">
        <v>2902</v>
      </c>
      <c r="Q2873" s="45" t="s">
        <v>922</v>
      </c>
      <c r="R2873" s="32" t="s">
        <v>254</v>
      </c>
      <c r="S2873" s="45" t="s">
        <v>291</v>
      </c>
      <c r="T2873" s="42" t="str">
        <f>VLOOKUP(Tabla1[[#This Row],[AREA]],Hoja1!A:B,2,FALSE)</f>
        <v>11. Salud pública y seguridad ciudadana</v>
      </c>
      <c r="U2873" s="45" t="s">
        <v>141</v>
      </c>
      <c r="V2873" s="42" t="str">
        <f>VLOOKUP(Tabla1[[#This Row],[PROGRAMA]],Hoja1!A:B,2,FALSE)</f>
        <v>1621. Recogida de residuos</v>
      </c>
      <c r="W2873" s="45" t="s">
        <v>238</v>
      </c>
      <c r="X2873" s="45" t="s">
        <v>3118</v>
      </c>
    </row>
    <row r="2874" spans="1:24" x14ac:dyDescent="0.25">
      <c r="A2874" s="57">
        <v>220250027403</v>
      </c>
      <c r="B2874" s="58" t="s">
        <v>526</v>
      </c>
      <c r="C2874" s="59">
        <v>45827</v>
      </c>
      <c r="D2874" s="57">
        <v>22025001270</v>
      </c>
      <c r="E2874" s="58" t="s">
        <v>2310</v>
      </c>
      <c r="F2874" s="60">
        <v>1017.22</v>
      </c>
      <c r="G2874" s="58" t="s">
        <v>573</v>
      </c>
      <c r="H2874" s="58" t="s">
        <v>4449</v>
      </c>
      <c r="I2874" s="61">
        <v>300</v>
      </c>
      <c r="J2874" s="58" t="s">
        <v>356</v>
      </c>
      <c r="K2874" s="58" t="s">
        <v>356</v>
      </c>
      <c r="L2874" s="58" t="s">
        <v>367</v>
      </c>
      <c r="M2874" s="58" t="s">
        <v>354</v>
      </c>
      <c r="N2874" s="58" t="s">
        <v>355</v>
      </c>
      <c r="O2874" s="64" t="s">
        <v>2942</v>
      </c>
      <c r="P2874" s="64" t="s">
        <v>2902</v>
      </c>
      <c r="Q2874" s="45" t="s">
        <v>922</v>
      </c>
      <c r="R2874" s="32" t="s">
        <v>254</v>
      </c>
      <c r="S2874" s="45" t="s">
        <v>95</v>
      </c>
      <c r="T2874" s="42" t="str">
        <f>VLOOKUP(Tabla1[[#This Row],[AREA]],Hoja1!A:B,2,FALSE)</f>
        <v>07. Medio ambiente</v>
      </c>
      <c r="U2874" s="45" t="s">
        <v>149</v>
      </c>
      <c r="V2874" s="42" t="str">
        <f>VLOOKUP(Tabla1[[#This Row],[PROGRAMA]],Hoja1!A:B,2,FALSE)</f>
        <v>1711. Parques y jardines</v>
      </c>
      <c r="W2874" s="45" t="s">
        <v>238</v>
      </c>
      <c r="X2874" s="45" t="s">
        <v>3118</v>
      </c>
    </row>
    <row r="2875" spans="1:24" x14ac:dyDescent="0.25">
      <c r="A2875" s="57">
        <v>220250029545</v>
      </c>
      <c r="B2875" s="58" t="s">
        <v>526</v>
      </c>
      <c r="C2875" s="59">
        <v>45835</v>
      </c>
      <c r="D2875" s="57">
        <v>22025001124</v>
      </c>
      <c r="E2875" s="58" t="s">
        <v>1237</v>
      </c>
      <c r="F2875" s="60">
        <v>1015.19</v>
      </c>
      <c r="G2875" s="58" t="s">
        <v>686</v>
      </c>
      <c r="H2875" s="58" t="s">
        <v>4450</v>
      </c>
      <c r="I2875" s="61">
        <v>300</v>
      </c>
      <c r="J2875" s="58" t="s">
        <v>356</v>
      </c>
      <c r="K2875" s="58" t="s">
        <v>356</v>
      </c>
      <c r="L2875" s="58" t="s">
        <v>367</v>
      </c>
      <c r="M2875" s="58" t="s">
        <v>354</v>
      </c>
      <c r="N2875" s="58" t="s">
        <v>355</v>
      </c>
      <c r="O2875" s="64" t="s">
        <v>2942</v>
      </c>
      <c r="P2875" s="64" t="s">
        <v>2902</v>
      </c>
      <c r="Q2875" s="45" t="s">
        <v>922</v>
      </c>
      <c r="R2875" s="32" t="s">
        <v>254</v>
      </c>
      <c r="S2875" s="45" t="s">
        <v>291</v>
      </c>
      <c r="T2875" s="42" t="str">
        <f>VLOOKUP(Tabla1[[#This Row],[AREA]],Hoja1!A:B,2,FALSE)</f>
        <v>11. Salud pública y seguridad ciudadana</v>
      </c>
      <c r="U2875" s="45" t="s">
        <v>141</v>
      </c>
      <c r="V2875" s="42" t="str">
        <f>VLOOKUP(Tabla1[[#This Row],[PROGRAMA]],Hoja1!A:B,2,FALSE)</f>
        <v>1621. Recogida de residuos</v>
      </c>
      <c r="W2875" s="45" t="s">
        <v>236</v>
      </c>
      <c r="X2875" s="45" t="s">
        <v>3180</v>
      </c>
    </row>
    <row r="2876" spans="1:24" x14ac:dyDescent="0.25">
      <c r="A2876" s="57">
        <v>220250027547</v>
      </c>
      <c r="B2876" s="58" t="s">
        <v>526</v>
      </c>
      <c r="C2876" s="59">
        <v>45827</v>
      </c>
      <c r="D2876" s="57">
        <v>22025001270</v>
      </c>
      <c r="E2876" s="58" t="s">
        <v>2310</v>
      </c>
      <c r="F2876" s="60">
        <v>1010.83</v>
      </c>
      <c r="G2876" s="58" t="s">
        <v>74</v>
      </c>
      <c r="H2876" s="58" t="s">
        <v>4451</v>
      </c>
      <c r="I2876" s="61">
        <v>300</v>
      </c>
      <c r="J2876" s="58" t="s">
        <v>356</v>
      </c>
      <c r="K2876" s="58" t="s">
        <v>356</v>
      </c>
      <c r="L2876" s="58" t="s">
        <v>367</v>
      </c>
      <c r="M2876" s="58" t="s">
        <v>354</v>
      </c>
      <c r="N2876" s="58" t="s">
        <v>355</v>
      </c>
      <c r="O2876" s="64" t="s">
        <v>2942</v>
      </c>
      <c r="P2876" s="64" t="s">
        <v>2902</v>
      </c>
      <c r="Q2876" s="45" t="s">
        <v>922</v>
      </c>
      <c r="R2876" s="32" t="s">
        <v>254</v>
      </c>
      <c r="S2876" s="45" t="s">
        <v>95</v>
      </c>
      <c r="T2876" s="42" t="str">
        <f>VLOOKUP(Tabla1[[#This Row],[AREA]],Hoja1!A:B,2,FALSE)</f>
        <v>07. Medio ambiente</v>
      </c>
      <c r="U2876" s="45" t="s">
        <v>149</v>
      </c>
      <c r="V2876" s="42" t="str">
        <f>VLOOKUP(Tabla1[[#This Row],[PROGRAMA]],Hoja1!A:B,2,FALSE)</f>
        <v>1711. Parques y jardines</v>
      </c>
      <c r="W2876" s="45" t="s">
        <v>238</v>
      </c>
      <c r="X2876" s="45" t="s">
        <v>3118</v>
      </c>
    </row>
    <row r="2877" spans="1:24" x14ac:dyDescent="0.25">
      <c r="A2877" s="57">
        <v>220250027596</v>
      </c>
      <c r="B2877" s="58" t="s">
        <v>526</v>
      </c>
      <c r="C2877" s="59">
        <v>45827</v>
      </c>
      <c r="D2877" s="57">
        <v>22025000918</v>
      </c>
      <c r="E2877" s="58" t="s">
        <v>1317</v>
      </c>
      <c r="F2877" s="60">
        <v>1006.72</v>
      </c>
      <c r="G2877" s="58" t="s">
        <v>939</v>
      </c>
      <c r="H2877" s="58" t="s">
        <v>4452</v>
      </c>
      <c r="I2877" s="61">
        <v>300</v>
      </c>
      <c r="J2877" s="58" t="s">
        <v>356</v>
      </c>
      <c r="K2877" s="58" t="s">
        <v>356</v>
      </c>
      <c r="L2877" s="58" t="s">
        <v>367</v>
      </c>
      <c r="M2877" s="58" t="s">
        <v>354</v>
      </c>
      <c r="N2877" s="58" t="s">
        <v>355</v>
      </c>
      <c r="O2877" s="64" t="s">
        <v>2942</v>
      </c>
      <c r="P2877" s="64" t="s">
        <v>2902</v>
      </c>
      <c r="Q2877" s="45" t="s">
        <v>922</v>
      </c>
      <c r="R2877" s="32" t="s">
        <v>254</v>
      </c>
      <c r="S2877" s="45" t="s">
        <v>291</v>
      </c>
      <c r="T2877" s="42" t="str">
        <f>VLOOKUP(Tabla1[[#This Row],[AREA]],Hoja1!A:B,2,FALSE)</f>
        <v>11. Salud pública y seguridad ciudadana</v>
      </c>
      <c r="U2877" s="45" t="s">
        <v>129</v>
      </c>
      <c r="V2877" s="42" t="str">
        <f>VLOOKUP(Tabla1[[#This Row],[PROGRAMA]],Hoja1!A:B,2,FALSE)</f>
        <v>1321. Policía municipal</v>
      </c>
      <c r="W2877" s="45" t="s">
        <v>236</v>
      </c>
      <c r="X2877" s="45" t="s">
        <v>2945</v>
      </c>
    </row>
    <row r="2878" spans="1:24" x14ac:dyDescent="0.25">
      <c r="A2878" s="57">
        <v>220250029434</v>
      </c>
      <c r="B2878" s="58" t="s">
        <v>526</v>
      </c>
      <c r="C2878" s="59">
        <v>45835</v>
      </c>
      <c r="D2878" s="57">
        <v>22025001602</v>
      </c>
      <c r="E2878" s="58" t="s">
        <v>1735</v>
      </c>
      <c r="F2878" s="60">
        <v>994.74</v>
      </c>
      <c r="G2878" s="58" t="s">
        <v>608</v>
      </c>
      <c r="H2878" s="58" t="s">
        <v>4453</v>
      </c>
      <c r="I2878" s="61">
        <v>300</v>
      </c>
      <c r="J2878" s="58" t="s">
        <v>356</v>
      </c>
      <c r="K2878" s="58" t="s">
        <v>356</v>
      </c>
      <c r="L2878" s="58" t="s">
        <v>367</v>
      </c>
      <c r="M2878" s="58" t="s">
        <v>354</v>
      </c>
      <c r="N2878" s="58" t="s">
        <v>355</v>
      </c>
      <c r="O2878" s="64" t="s">
        <v>2942</v>
      </c>
      <c r="P2878" s="64" t="s">
        <v>2902</v>
      </c>
      <c r="Q2878" s="45" t="s">
        <v>926</v>
      </c>
      <c r="R2878" s="32" t="s">
        <v>255</v>
      </c>
      <c r="S2878" s="45" t="s">
        <v>95</v>
      </c>
      <c r="T2878" s="42" t="str">
        <f>VLOOKUP(Tabla1[[#This Row],[AREA]],Hoja1!A:B,2,FALSE)</f>
        <v>07. Medio ambiente</v>
      </c>
      <c r="U2878" s="45" t="s">
        <v>149</v>
      </c>
      <c r="V2878" s="42" t="str">
        <f>VLOOKUP(Tabla1[[#This Row],[PROGRAMA]],Hoja1!A:B,2,FALSE)</f>
        <v>1711. Parques y jardines</v>
      </c>
      <c r="W2878" s="45" t="s">
        <v>244</v>
      </c>
      <c r="X2878" s="45" t="s">
        <v>2903</v>
      </c>
    </row>
    <row r="2879" spans="1:24" x14ac:dyDescent="0.25">
      <c r="A2879" s="57">
        <v>220250022579</v>
      </c>
      <c r="B2879" s="58" t="s">
        <v>526</v>
      </c>
      <c r="C2879" s="59">
        <v>45813</v>
      </c>
      <c r="D2879" s="57">
        <v>22025001131</v>
      </c>
      <c r="E2879" s="58" t="s">
        <v>2045</v>
      </c>
      <c r="F2879" s="60">
        <v>982.52</v>
      </c>
      <c r="G2879" s="58" t="s">
        <v>76</v>
      </c>
      <c r="H2879" s="58" t="s">
        <v>4382</v>
      </c>
      <c r="I2879" s="61">
        <v>300</v>
      </c>
      <c r="J2879" s="58" t="s">
        <v>356</v>
      </c>
      <c r="K2879" s="58" t="s">
        <v>356</v>
      </c>
      <c r="L2879" s="58" t="s">
        <v>367</v>
      </c>
      <c r="M2879" s="58" t="s">
        <v>354</v>
      </c>
      <c r="N2879" s="58" t="s">
        <v>355</v>
      </c>
      <c r="O2879" s="64" t="s">
        <v>2942</v>
      </c>
      <c r="P2879" s="64" t="s">
        <v>2902</v>
      </c>
      <c r="Q2879" s="45" t="s">
        <v>922</v>
      </c>
      <c r="R2879" s="32" t="s">
        <v>254</v>
      </c>
      <c r="S2879" s="45" t="s">
        <v>291</v>
      </c>
      <c r="T2879" s="42" t="str">
        <f>VLOOKUP(Tabla1[[#This Row],[AREA]],Hoja1!A:B,2,FALSE)</f>
        <v>11. Salud pública y seguridad ciudadana</v>
      </c>
      <c r="U2879" s="45" t="s">
        <v>144</v>
      </c>
      <c r="V2879" s="42" t="str">
        <f>VLOOKUP(Tabla1[[#This Row],[PROGRAMA]],Hoja1!A:B,2,FALSE)</f>
        <v>1631. Limpieza viaria</v>
      </c>
      <c r="W2879" s="45" t="s">
        <v>238</v>
      </c>
      <c r="X2879" s="45" t="s">
        <v>3381</v>
      </c>
    </row>
    <row r="2880" spans="1:24" x14ac:dyDescent="0.25">
      <c r="A2880" s="57">
        <v>220250022852</v>
      </c>
      <c r="B2880" s="58" t="s">
        <v>526</v>
      </c>
      <c r="C2880" s="59">
        <v>45813</v>
      </c>
      <c r="D2880" s="57">
        <v>22025001270</v>
      </c>
      <c r="E2880" s="58" t="s">
        <v>2310</v>
      </c>
      <c r="F2880" s="60">
        <v>968</v>
      </c>
      <c r="G2880" s="58" t="s">
        <v>608</v>
      </c>
      <c r="H2880" s="58" t="s">
        <v>4454</v>
      </c>
      <c r="I2880" s="61">
        <v>300</v>
      </c>
      <c r="J2880" s="58" t="s">
        <v>356</v>
      </c>
      <c r="K2880" s="58" t="s">
        <v>356</v>
      </c>
      <c r="L2880" s="58" t="s">
        <v>367</v>
      </c>
      <c r="M2880" s="58" t="s">
        <v>354</v>
      </c>
      <c r="N2880" s="58" t="s">
        <v>355</v>
      </c>
      <c r="O2880" s="64" t="s">
        <v>2942</v>
      </c>
      <c r="P2880" s="64" t="s">
        <v>2902</v>
      </c>
      <c r="Q2880" s="45" t="s">
        <v>922</v>
      </c>
      <c r="R2880" s="32" t="s">
        <v>254</v>
      </c>
      <c r="S2880" s="45" t="s">
        <v>95</v>
      </c>
      <c r="T2880" s="42" t="str">
        <f>VLOOKUP(Tabla1[[#This Row],[AREA]],Hoja1!A:B,2,FALSE)</f>
        <v>07. Medio ambiente</v>
      </c>
      <c r="U2880" s="45" t="s">
        <v>149</v>
      </c>
      <c r="V2880" s="42" t="str">
        <f>VLOOKUP(Tabla1[[#This Row],[PROGRAMA]],Hoja1!A:B,2,FALSE)</f>
        <v>1711. Parques y jardines</v>
      </c>
      <c r="W2880" s="45" t="s">
        <v>238</v>
      </c>
      <c r="X2880" s="45" t="s">
        <v>3118</v>
      </c>
    </row>
    <row r="2881" spans="1:24" x14ac:dyDescent="0.25">
      <c r="A2881" s="57">
        <v>220250022854</v>
      </c>
      <c r="B2881" s="58" t="s">
        <v>526</v>
      </c>
      <c r="C2881" s="59">
        <v>45813</v>
      </c>
      <c r="D2881" s="57">
        <v>22025001270</v>
      </c>
      <c r="E2881" s="58" t="s">
        <v>2310</v>
      </c>
      <c r="F2881" s="60">
        <v>968</v>
      </c>
      <c r="G2881" s="58" t="s">
        <v>608</v>
      </c>
      <c r="H2881" s="58" t="s">
        <v>4454</v>
      </c>
      <c r="I2881" s="61">
        <v>300</v>
      </c>
      <c r="J2881" s="58" t="s">
        <v>356</v>
      </c>
      <c r="K2881" s="58" t="s">
        <v>356</v>
      </c>
      <c r="L2881" s="58" t="s">
        <v>367</v>
      </c>
      <c r="M2881" s="58" t="s">
        <v>354</v>
      </c>
      <c r="N2881" s="58" t="s">
        <v>355</v>
      </c>
      <c r="O2881" s="64" t="s">
        <v>2942</v>
      </c>
      <c r="P2881" s="64" t="s">
        <v>2902</v>
      </c>
      <c r="Q2881" s="45" t="s">
        <v>922</v>
      </c>
      <c r="R2881" s="32" t="s">
        <v>254</v>
      </c>
      <c r="S2881" s="45" t="s">
        <v>95</v>
      </c>
      <c r="T2881" s="42" t="str">
        <f>VLOOKUP(Tabla1[[#This Row],[AREA]],Hoja1!A:B,2,FALSE)</f>
        <v>07. Medio ambiente</v>
      </c>
      <c r="U2881" s="45" t="s">
        <v>149</v>
      </c>
      <c r="V2881" s="42" t="str">
        <f>VLOOKUP(Tabla1[[#This Row],[PROGRAMA]],Hoja1!A:B,2,FALSE)</f>
        <v>1711. Parques y jardines</v>
      </c>
      <c r="W2881" s="45" t="s">
        <v>238</v>
      </c>
      <c r="X2881" s="45" t="s">
        <v>3118</v>
      </c>
    </row>
    <row r="2882" spans="1:24" x14ac:dyDescent="0.25">
      <c r="A2882" s="57">
        <v>220250024410</v>
      </c>
      <c r="B2882" s="58" t="s">
        <v>526</v>
      </c>
      <c r="C2882" s="59">
        <v>45819</v>
      </c>
      <c r="D2882" s="57">
        <v>22025001122</v>
      </c>
      <c r="E2882" s="58" t="s">
        <v>1237</v>
      </c>
      <c r="F2882" s="60">
        <v>965.48</v>
      </c>
      <c r="G2882" s="58" t="s">
        <v>586</v>
      </c>
      <c r="H2882" s="58" t="s">
        <v>4455</v>
      </c>
      <c r="I2882" s="61">
        <v>300</v>
      </c>
      <c r="J2882" s="58" t="s">
        <v>587</v>
      </c>
      <c r="K2882" s="58" t="s">
        <v>356</v>
      </c>
      <c r="L2882" s="58" t="s">
        <v>357</v>
      </c>
      <c r="M2882" s="58" t="s">
        <v>354</v>
      </c>
      <c r="N2882" s="58" t="s">
        <v>355</v>
      </c>
      <c r="O2882" s="64" t="s">
        <v>2942</v>
      </c>
      <c r="P2882" s="64" t="s">
        <v>2902</v>
      </c>
      <c r="Q2882" s="45" t="s">
        <v>922</v>
      </c>
      <c r="R2882" s="32" t="s">
        <v>254</v>
      </c>
      <c r="S2882" s="45" t="s">
        <v>291</v>
      </c>
      <c r="T2882" s="42" t="str">
        <f>VLOOKUP(Tabla1[[#This Row],[AREA]],Hoja1!A:B,2,FALSE)</f>
        <v>11. Salud pública y seguridad ciudadana</v>
      </c>
      <c r="U2882" s="45" t="s">
        <v>141</v>
      </c>
      <c r="V2882" s="42" t="str">
        <f>VLOOKUP(Tabla1[[#This Row],[PROGRAMA]],Hoja1!A:B,2,FALSE)</f>
        <v>1621. Recogida de residuos</v>
      </c>
      <c r="W2882" s="45" t="s">
        <v>236</v>
      </c>
      <c r="X2882" s="45" t="s">
        <v>3180</v>
      </c>
    </row>
    <row r="2883" spans="1:24" x14ac:dyDescent="0.25">
      <c r="A2883" s="57">
        <v>220250022383</v>
      </c>
      <c r="B2883" s="58" t="s">
        <v>526</v>
      </c>
      <c r="C2883" s="59">
        <v>45813</v>
      </c>
      <c r="D2883" s="57">
        <v>22025001128</v>
      </c>
      <c r="E2883" s="58" t="s">
        <v>1498</v>
      </c>
      <c r="F2883" s="60">
        <v>963.09</v>
      </c>
      <c r="G2883" s="58" t="s">
        <v>698</v>
      </c>
      <c r="H2883" s="58" t="s">
        <v>4456</v>
      </c>
      <c r="I2883" s="61">
        <v>300</v>
      </c>
      <c r="J2883" s="58" t="s">
        <v>678</v>
      </c>
      <c r="K2883" s="58" t="s">
        <v>356</v>
      </c>
      <c r="L2883" s="58" t="s">
        <v>367</v>
      </c>
      <c r="M2883" s="58" t="s">
        <v>354</v>
      </c>
      <c r="N2883" s="58" t="s">
        <v>355</v>
      </c>
      <c r="O2883" s="64" t="s">
        <v>2942</v>
      </c>
      <c r="P2883" s="64" t="s">
        <v>2902</v>
      </c>
      <c r="Q2883" s="45" t="s">
        <v>922</v>
      </c>
      <c r="R2883" s="32" t="s">
        <v>254</v>
      </c>
      <c r="S2883" s="45" t="s">
        <v>291</v>
      </c>
      <c r="T2883" s="42" t="str">
        <f>VLOOKUP(Tabla1[[#This Row],[AREA]],Hoja1!A:B,2,FALSE)</f>
        <v>11. Salud pública y seguridad ciudadana</v>
      </c>
      <c r="U2883" s="45" t="s">
        <v>141</v>
      </c>
      <c r="V2883" s="42" t="str">
        <f>VLOOKUP(Tabla1[[#This Row],[PROGRAMA]],Hoja1!A:B,2,FALSE)</f>
        <v>1621. Recogida de residuos</v>
      </c>
      <c r="W2883" s="45" t="s">
        <v>238</v>
      </c>
      <c r="X2883" s="45" t="s">
        <v>3118</v>
      </c>
    </row>
    <row r="2884" spans="1:24" x14ac:dyDescent="0.25">
      <c r="A2884" s="57">
        <v>220250024408</v>
      </c>
      <c r="B2884" s="58" t="s">
        <v>526</v>
      </c>
      <c r="C2884" s="59">
        <v>45819</v>
      </c>
      <c r="D2884" s="57">
        <v>22025001122</v>
      </c>
      <c r="E2884" s="58" t="s">
        <v>1237</v>
      </c>
      <c r="F2884" s="60">
        <v>962.12</v>
      </c>
      <c r="G2884" s="58" t="s">
        <v>586</v>
      </c>
      <c r="H2884" s="58" t="s">
        <v>4457</v>
      </c>
      <c r="I2884" s="61">
        <v>300</v>
      </c>
      <c r="J2884" s="58" t="s">
        <v>587</v>
      </c>
      <c r="K2884" s="58" t="s">
        <v>356</v>
      </c>
      <c r="L2884" s="58" t="s">
        <v>357</v>
      </c>
      <c r="M2884" s="58" t="s">
        <v>354</v>
      </c>
      <c r="N2884" s="58" t="s">
        <v>355</v>
      </c>
      <c r="O2884" s="64" t="s">
        <v>2942</v>
      </c>
      <c r="P2884" s="64" t="s">
        <v>2902</v>
      </c>
      <c r="Q2884" s="45" t="s">
        <v>922</v>
      </c>
      <c r="R2884" s="32" t="s">
        <v>254</v>
      </c>
      <c r="S2884" s="45" t="s">
        <v>291</v>
      </c>
      <c r="T2884" s="42" t="str">
        <f>VLOOKUP(Tabla1[[#This Row],[AREA]],Hoja1!A:B,2,FALSE)</f>
        <v>11. Salud pública y seguridad ciudadana</v>
      </c>
      <c r="U2884" s="45" t="s">
        <v>141</v>
      </c>
      <c r="V2884" s="42" t="str">
        <f>VLOOKUP(Tabla1[[#This Row],[PROGRAMA]],Hoja1!A:B,2,FALSE)</f>
        <v>1621. Recogida de residuos</v>
      </c>
      <c r="W2884" s="45" t="s">
        <v>236</v>
      </c>
      <c r="X2884" s="45" t="s">
        <v>3180</v>
      </c>
    </row>
    <row r="2885" spans="1:24" x14ac:dyDescent="0.25">
      <c r="A2885" s="57">
        <v>220250027555</v>
      </c>
      <c r="B2885" s="58" t="s">
        <v>526</v>
      </c>
      <c r="C2885" s="59">
        <v>45827</v>
      </c>
      <c r="D2885" s="57">
        <v>22025001276</v>
      </c>
      <c r="E2885" s="58" t="s">
        <v>2347</v>
      </c>
      <c r="F2885" s="60">
        <v>950.06</v>
      </c>
      <c r="G2885" s="58" t="s">
        <v>566</v>
      </c>
      <c r="H2885" s="58" t="s">
        <v>4458</v>
      </c>
      <c r="I2885" s="61">
        <v>300</v>
      </c>
      <c r="J2885" s="58" t="s">
        <v>356</v>
      </c>
      <c r="K2885" s="58" t="s">
        <v>356</v>
      </c>
      <c r="L2885" s="58" t="s">
        <v>357</v>
      </c>
      <c r="M2885" s="58" t="s">
        <v>354</v>
      </c>
      <c r="N2885" s="58" t="s">
        <v>355</v>
      </c>
      <c r="O2885" s="64" t="s">
        <v>2942</v>
      </c>
      <c r="P2885" s="64" t="s">
        <v>2902</v>
      </c>
      <c r="Q2885" s="45" t="s">
        <v>922</v>
      </c>
      <c r="R2885" s="32" t="s">
        <v>254</v>
      </c>
      <c r="S2885" s="45" t="s">
        <v>95</v>
      </c>
      <c r="T2885" s="42" t="str">
        <f>VLOOKUP(Tabla1[[#This Row],[AREA]],Hoja1!A:B,2,FALSE)</f>
        <v>07. Medio ambiente</v>
      </c>
      <c r="U2885" s="45" t="s">
        <v>149</v>
      </c>
      <c r="V2885" s="42" t="str">
        <f>VLOOKUP(Tabla1[[#This Row],[PROGRAMA]],Hoja1!A:B,2,FALSE)</f>
        <v>1711. Parques y jardines</v>
      </c>
      <c r="W2885" s="45" t="s">
        <v>236</v>
      </c>
      <c r="X2885" s="45" t="s">
        <v>3180</v>
      </c>
    </row>
    <row r="2886" spans="1:24" x14ac:dyDescent="0.25">
      <c r="A2886" s="57">
        <v>220250024278</v>
      </c>
      <c r="B2886" s="58" t="s">
        <v>526</v>
      </c>
      <c r="C2886" s="59">
        <v>45819</v>
      </c>
      <c r="D2886" s="57">
        <v>22025001325</v>
      </c>
      <c r="E2886" s="58" t="s">
        <v>3329</v>
      </c>
      <c r="F2886" s="60">
        <v>940.29</v>
      </c>
      <c r="G2886" s="58" t="s">
        <v>509</v>
      </c>
      <c r="H2886" s="58" t="s">
        <v>4459</v>
      </c>
      <c r="I2886" s="61">
        <v>300</v>
      </c>
      <c r="J2886" s="58" t="s">
        <v>356</v>
      </c>
      <c r="K2886" s="58" t="s">
        <v>356</v>
      </c>
      <c r="L2886" s="58" t="s">
        <v>367</v>
      </c>
      <c r="M2886" s="58" t="s">
        <v>354</v>
      </c>
      <c r="N2886" s="58" t="s">
        <v>355</v>
      </c>
      <c r="O2886" s="64" t="s">
        <v>2942</v>
      </c>
      <c r="P2886" s="64" t="s">
        <v>2902</v>
      </c>
      <c r="Q2886" s="45" t="s">
        <v>922</v>
      </c>
      <c r="R2886" s="32" t="s">
        <v>254</v>
      </c>
      <c r="S2886" s="45" t="s">
        <v>98</v>
      </c>
      <c r="T2886" s="42" t="str">
        <f>VLOOKUP(Tabla1[[#This Row],[AREA]],Hoja1!A:B,2,FALSE)</f>
        <v>10. Personas mayores, familia y servicios sociales</v>
      </c>
      <c r="U2886" s="45" t="s">
        <v>162</v>
      </c>
      <c r="V2886" s="42" t="str">
        <f>VLOOKUP(Tabla1[[#This Row],[PROGRAMA]],Hoja1!A:B,2,FALSE)</f>
        <v>2412. Formación para el empleo</v>
      </c>
      <c r="W2886" s="45" t="s">
        <v>238</v>
      </c>
      <c r="X2886" s="45" t="s">
        <v>3118</v>
      </c>
    </row>
    <row r="2887" spans="1:24" x14ac:dyDescent="0.25">
      <c r="A2887" s="57">
        <v>220250029378</v>
      </c>
      <c r="B2887" s="58" t="s">
        <v>526</v>
      </c>
      <c r="C2887" s="59">
        <v>45835</v>
      </c>
      <c r="D2887" s="57">
        <v>22025001122</v>
      </c>
      <c r="E2887" s="58" t="s">
        <v>1237</v>
      </c>
      <c r="F2887" s="60">
        <v>914.8</v>
      </c>
      <c r="G2887" s="58" t="s">
        <v>565</v>
      </c>
      <c r="H2887" s="58" t="s">
        <v>4460</v>
      </c>
      <c r="I2887" s="61">
        <v>300</v>
      </c>
      <c r="J2887" s="58" t="s">
        <v>356</v>
      </c>
      <c r="K2887" s="58" t="s">
        <v>356</v>
      </c>
      <c r="L2887" s="58" t="s">
        <v>357</v>
      </c>
      <c r="M2887" s="58" t="s">
        <v>354</v>
      </c>
      <c r="N2887" s="58" t="s">
        <v>355</v>
      </c>
      <c r="O2887" s="64" t="s">
        <v>2942</v>
      </c>
      <c r="P2887" s="64" t="s">
        <v>2902</v>
      </c>
      <c r="Q2887" s="45" t="s">
        <v>922</v>
      </c>
      <c r="R2887" s="32" t="s">
        <v>254</v>
      </c>
      <c r="S2887" s="45" t="s">
        <v>291</v>
      </c>
      <c r="T2887" s="42" t="str">
        <f>VLOOKUP(Tabla1[[#This Row],[AREA]],Hoja1!A:B,2,FALSE)</f>
        <v>11. Salud pública y seguridad ciudadana</v>
      </c>
      <c r="U2887" s="45" t="s">
        <v>141</v>
      </c>
      <c r="V2887" s="42" t="str">
        <f>VLOOKUP(Tabla1[[#This Row],[PROGRAMA]],Hoja1!A:B,2,FALSE)</f>
        <v>1621. Recogida de residuos</v>
      </c>
      <c r="W2887" s="45" t="s">
        <v>236</v>
      </c>
      <c r="X2887" s="45" t="s">
        <v>3180</v>
      </c>
    </row>
    <row r="2888" spans="1:24" x14ac:dyDescent="0.25">
      <c r="A2888" s="57">
        <v>220250027409</v>
      </c>
      <c r="B2888" s="58" t="s">
        <v>526</v>
      </c>
      <c r="C2888" s="59">
        <v>45827</v>
      </c>
      <c r="D2888" s="57">
        <v>22025001325</v>
      </c>
      <c r="E2888" s="58" t="s">
        <v>3329</v>
      </c>
      <c r="F2888" s="60">
        <v>913.57</v>
      </c>
      <c r="G2888" s="58" t="s">
        <v>39</v>
      </c>
      <c r="H2888" s="58" t="s">
        <v>4461</v>
      </c>
      <c r="I2888" s="61">
        <v>300</v>
      </c>
      <c r="J2888" s="58" t="s">
        <v>356</v>
      </c>
      <c r="K2888" s="58" t="s">
        <v>356</v>
      </c>
      <c r="L2888" s="58" t="s">
        <v>367</v>
      </c>
      <c r="M2888" s="58" t="s">
        <v>354</v>
      </c>
      <c r="N2888" s="58" t="s">
        <v>355</v>
      </c>
      <c r="O2888" s="64" t="s">
        <v>2942</v>
      </c>
      <c r="P2888" s="64" t="s">
        <v>2902</v>
      </c>
      <c r="Q2888" s="45" t="s">
        <v>922</v>
      </c>
      <c r="R2888" s="32" t="s">
        <v>254</v>
      </c>
      <c r="S2888" s="45" t="s">
        <v>98</v>
      </c>
      <c r="T2888" s="42" t="str">
        <f>VLOOKUP(Tabla1[[#This Row],[AREA]],Hoja1!A:B,2,FALSE)</f>
        <v>10. Personas mayores, familia y servicios sociales</v>
      </c>
      <c r="U2888" s="45" t="s">
        <v>162</v>
      </c>
      <c r="V2888" s="42" t="str">
        <f>VLOOKUP(Tabla1[[#This Row],[PROGRAMA]],Hoja1!A:B,2,FALSE)</f>
        <v>2412. Formación para el empleo</v>
      </c>
      <c r="W2888" s="45" t="s">
        <v>238</v>
      </c>
      <c r="X2888" s="45" t="s">
        <v>3118</v>
      </c>
    </row>
    <row r="2889" spans="1:24" x14ac:dyDescent="0.25">
      <c r="A2889" s="57">
        <v>220250022591</v>
      </c>
      <c r="B2889" s="58" t="s">
        <v>526</v>
      </c>
      <c r="C2889" s="59">
        <v>45813</v>
      </c>
      <c r="D2889" s="57">
        <v>22025001124</v>
      </c>
      <c r="E2889" s="58" t="s">
        <v>1237</v>
      </c>
      <c r="F2889" s="60">
        <v>893.51</v>
      </c>
      <c r="G2889" s="58" t="s">
        <v>3376</v>
      </c>
      <c r="H2889" s="58" t="s">
        <v>4462</v>
      </c>
      <c r="I2889" s="61">
        <v>300</v>
      </c>
      <c r="J2889" s="58" t="s">
        <v>356</v>
      </c>
      <c r="K2889" s="58" t="s">
        <v>356</v>
      </c>
      <c r="L2889" s="58" t="s">
        <v>367</v>
      </c>
      <c r="M2889" s="58" t="s">
        <v>354</v>
      </c>
      <c r="N2889" s="58" t="s">
        <v>355</v>
      </c>
      <c r="O2889" s="64" t="s">
        <v>2942</v>
      </c>
      <c r="P2889" s="64" t="s">
        <v>2902</v>
      </c>
      <c r="Q2889" s="45" t="s">
        <v>922</v>
      </c>
      <c r="R2889" s="32" t="s">
        <v>254</v>
      </c>
      <c r="S2889" s="45" t="s">
        <v>291</v>
      </c>
      <c r="T2889" s="42" t="str">
        <f>VLOOKUP(Tabla1[[#This Row],[AREA]],Hoja1!A:B,2,FALSE)</f>
        <v>11. Salud pública y seguridad ciudadana</v>
      </c>
      <c r="U2889" s="45" t="s">
        <v>141</v>
      </c>
      <c r="V2889" s="42" t="str">
        <f>VLOOKUP(Tabla1[[#This Row],[PROGRAMA]],Hoja1!A:B,2,FALSE)</f>
        <v>1621. Recogida de residuos</v>
      </c>
      <c r="W2889" s="45" t="s">
        <v>236</v>
      </c>
      <c r="X2889" s="45" t="s">
        <v>3180</v>
      </c>
    </row>
    <row r="2890" spans="1:24" x14ac:dyDescent="0.25">
      <c r="A2890" s="57">
        <v>220250022593</v>
      </c>
      <c r="B2890" s="58" t="s">
        <v>526</v>
      </c>
      <c r="C2890" s="59">
        <v>45813</v>
      </c>
      <c r="D2890" s="57">
        <v>22025001129</v>
      </c>
      <c r="E2890" s="58" t="s">
        <v>1973</v>
      </c>
      <c r="F2890" s="60">
        <v>893.51</v>
      </c>
      <c r="G2890" s="58" t="s">
        <v>3376</v>
      </c>
      <c r="H2890" s="58" t="s">
        <v>4463</v>
      </c>
      <c r="I2890" s="61">
        <v>300</v>
      </c>
      <c r="J2890" s="58" t="s">
        <v>356</v>
      </c>
      <c r="K2890" s="58" t="s">
        <v>356</v>
      </c>
      <c r="L2890" s="58" t="s">
        <v>367</v>
      </c>
      <c r="M2890" s="58" t="s">
        <v>354</v>
      </c>
      <c r="N2890" s="58" t="s">
        <v>355</v>
      </c>
      <c r="O2890" s="64" t="s">
        <v>2942</v>
      </c>
      <c r="P2890" s="64" t="s">
        <v>2902</v>
      </c>
      <c r="Q2890" s="45" t="s">
        <v>922</v>
      </c>
      <c r="R2890" s="32" t="s">
        <v>254</v>
      </c>
      <c r="S2890" s="45" t="s">
        <v>291</v>
      </c>
      <c r="T2890" s="42" t="str">
        <f>VLOOKUP(Tabla1[[#This Row],[AREA]],Hoja1!A:B,2,FALSE)</f>
        <v>11. Salud pública y seguridad ciudadana</v>
      </c>
      <c r="U2890" s="45" t="s">
        <v>144</v>
      </c>
      <c r="V2890" s="42" t="str">
        <f>VLOOKUP(Tabla1[[#This Row],[PROGRAMA]],Hoja1!A:B,2,FALSE)</f>
        <v>1631. Limpieza viaria</v>
      </c>
      <c r="W2890" s="45" t="s">
        <v>236</v>
      </c>
      <c r="X2890" s="45" t="s">
        <v>3180</v>
      </c>
    </row>
    <row r="2891" spans="1:24" x14ac:dyDescent="0.25">
      <c r="A2891" s="57">
        <v>220250022387</v>
      </c>
      <c r="B2891" s="58" t="s">
        <v>526</v>
      </c>
      <c r="C2891" s="59">
        <v>45813</v>
      </c>
      <c r="D2891" s="57">
        <v>22025001128</v>
      </c>
      <c r="E2891" s="58" t="s">
        <v>1498</v>
      </c>
      <c r="F2891" s="60">
        <v>855.34</v>
      </c>
      <c r="G2891" s="58" t="s">
        <v>698</v>
      </c>
      <c r="H2891" s="58" t="s">
        <v>4464</v>
      </c>
      <c r="I2891" s="61">
        <v>300</v>
      </c>
      <c r="J2891" s="58" t="s">
        <v>678</v>
      </c>
      <c r="K2891" s="58" t="s">
        <v>356</v>
      </c>
      <c r="L2891" s="58" t="s">
        <v>367</v>
      </c>
      <c r="M2891" s="58" t="s">
        <v>354</v>
      </c>
      <c r="N2891" s="58" t="s">
        <v>355</v>
      </c>
      <c r="O2891" s="64" t="s">
        <v>2942</v>
      </c>
      <c r="P2891" s="64" t="s">
        <v>2902</v>
      </c>
      <c r="Q2891" s="45" t="s">
        <v>922</v>
      </c>
      <c r="R2891" s="32" t="s">
        <v>254</v>
      </c>
      <c r="S2891" s="45" t="s">
        <v>291</v>
      </c>
      <c r="T2891" s="42" t="str">
        <f>VLOOKUP(Tabla1[[#This Row],[AREA]],Hoja1!A:B,2,FALSE)</f>
        <v>11. Salud pública y seguridad ciudadana</v>
      </c>
      <c r="U2891" s="45" t="s">
        <v>141</v>
      </c>
      <c r="V2891" s="42" t="str">
        <f>VLOOKUP(Tabla1[[#This Row],[PROGRAMA]],Hoja1!A:B,2,FALSE)</f>
        <v>1621. Recogida de residuos</v>
      </c>
      <c r="W2891" s="45" t="s">
        <v>238</v>
      </c>
      <c r="X2891" s="45" t="s">
        <v>3118</v>
      </c>
    </row>
    <row r="2892" spans="1:24" x14ac:dyDescent="0.25">
      <c r="A2892" s="57">
        <v>220250027632</v>
      </c>
      <c r="B2892" s="58" t="s">
        <v>526</v>
      </c>
      <c r="C2892" s="59">
        <v>45827</v>
      </c>
      <c r="D2892" s="57">
        <v>22025001128</v>
      </c>
      <c r="E2892" s="58" t="s">
        <v>1498</v>
      </c>
      <c r="F2892" s="60">
        <v>855.34</v>
      </c>
      <c r="G2892" s="58" t="s">
        <v>698</v>
      </c>
      <c r="H2892" s="58" t="s">
        <v>4465</v>
      </c>
      <c r="I2892" s="61">
        <v>300</v>
      </c>
      <c r="J2892" s="58" t="s">
        <v>678</v>
      </c>
      <c r="K2892" s="58" t="s">
        <v>356</v>
      </c>
      <c r="L2892" s="58" t="s">
        <v>367</v>
      </c>
      <c r="M2892" s="58" t="s">
        <v>354</v>
      </c>
      <c r="N2892" s="58" t="s">
        <v>355</v>
      </c>
      <c r="O2892" s="64" t="s">
        <v>2942</v>
      </c>
      <c r="P2892" s="64" t="s">
        <v>2902</v>
      </c>
      <c r="Q2892" s="45" t="s">
        <v>922</v>
      </c>
      <c r="R2892" s="32" t="s">
        <v>254</v>
      </c>
      <c r="S2892" s="45" t="s">
        <v>291</v>
      </c>
      <c r="T2892" s="42" t="str">
        <f>VLOOKUP(Tabla1[[#This Row],[AREA]],Hoja1!A:B,2,FALSE)</f>
        <v>11. Salud pública y seguridad ciudadana</v>
      </c>
      <c r="U2892" s="45" t="s">
        <v>141</v>
      </c>
      <c r="V2892" s="42" t="str">
        <f>VLOOKUP(Tabla1[[#This Row],[PROGRAMA]],Hoja1!A:B,2,FALSE)</f>
        <v>1621. Recogida de residuos</v>
      </c>
      <c r="W2892" s="45" t="s">
        <v>238</v>
      </c>
      <c r="X2892" s="45" t="s">
        <v>3118</v>
      </c>
    </row>
    <row r="2893" spans="1:24" x14ac:dyDescent="0.25">
      <c r="A2893" s="57">
        <v>220250027634</v>
      </c>
      <c r="B2893" s="58" t="s">
        <v>526</v>
      </c>
      <c r="C2893" s="59">
        <v>45827</v>
      </c>
      <c r="D2893" s="57">
        <v>22025001128</v>
      </c>
      <c r="E2893" s="58" t="s">
        <v>1498</v>
      </c>
      <c r="F2893" s="60">
        <v>855.34</v>
      </c>
      <c r="G2893" s="58" t="s">
        <v>698</v>
      </c>
      <c r="H2893" s="58" t="s">
        <v>4466</v>
      </c>
      <c r="I2893" s="61">
        <v>300</v>
      </c>
      <c r="J2893" s="58" t="s">
        <v>678</v>
      </c>
      <c r="K2893" s="58" t="s">
        <v>356</v>
      </c>
      <c r="L2893" s="58" t="s">
        <v>367</v>
      </c>
      <c r="M2893" s="58" t="s">
        <v>354</v>
      </c>
      <c r="N2893" s="58" t="s">
        <v>355</v>
      </c>
      <c r="O2893" s="64" t="s">
        <v>2942</v>
      </c>
      <c r="P2893" s="64" t="s">
        <v>2902</v>
      </c>
      <c r="Q2893" s="45" t="s">
        <v>922</v>
      </c>
      <c r="R2893" s="32" t="s">
        <v>254</v>
      </c>
      <c r="S2893" s="45" t="s">
        <v>291</v>
      </c>
      <c r="T2893" s="42" t="str">
        <f>VLOOKUP(Tabla1[[#This Row],[AREA]],Hoja1!A:B,2,FALSE)</f>
        <v>11. Salud pública y seguridad ciudadana</v>
      </c>
      <c r="U2893" s="45" t="s">
        <v>141</v>
      </c>
      <c r="V2893" s="42" t="str">
        <f>VLOOKUP(Tabla1[[#This Row],[PROGRAMA]],Hoja1!A:B,2,FALSE)</f>
        <v>1621. Recogida de residuos</v>
      </c>
      <c r="W2893" s="45" t="s">
        <v>238</v>
      </c>
      <c r="X2893" s="45" t="s">
        <v>3118</v>
      </c>
    </row>
    <row r="2894" spans="1:24" x14ac:dyDescent="0.25">
      <c r="A2894" s="57">
        <v>220250022829</v>
      </c>
      <c r="B2894" s="58" t="s">
        <v>526</v>
      </c>
      <c r="C2894" s="59">
        <v>45813</v>
      </c>
      <c r="D2894" s="57">
        <v>22025001274</v>
      </c>
      <c r="E2894" s="58" t="s">
        <v>1612</v>
      </c>
      <c r="F2894" s="60">
        <v>850.74</v>
      </c>
      <c r="G2894" s="58" t="s">
        <v>664</v>
      </c>
      <c r="H2894" s="58" t="s">
        <v>4467</v>
      </c>
      <c r="I2894" s="61">
        <v>300</v>
      </c>
      <c r="J2894" s="58" t="s">
        <v>372</v>
      </c>
      <c r="K2894" s="58" t="s">
        <v>372</v>
      </c>
      <c r="L2894" s="58" t="s">
        <v>357</v>
      </c>
      <c r="M2894" s="58" t="s">
        <v>354</v>
      </c>
      <c r="N2894" s="58" t="s">
        <v>355</v>
      </c>
      <c r="O2894" s="64" t="s">
        <v>2942</v>
      </c>
      <c r="P2894" s="64" t="s">
        <v>2902</v>
      </c>
      <c r="Q2894" s="45" t="s">
        <v>922</v>
      </c>
      <c r="R2894" s="32" t="s">
        <v>254</v>
      </c>
      <c r="S2894" s="45" t="s">
        <v>95</v>
      </c>
      <c r="T2894" s="42" t="str">
        <f>VLOOKUP(Tabla1[[#This Row],[AREA]],Hoja1!A:B,2,FALSE)</f>
        <v>07. Medio ambiente</v>
      </c>
      <c r="U2894" s="45" t="s">
        <v>149</v>
      </c>
      <c r="V2894" s="42" t="str">
        <f>VLOOKUP(Tabla1[[#This Row],[PROGRAMA]],Hoja1!A:B,2,FALSE)</f>
        <v>1711. Parques y jardines</v>
      </c>
      <c r="W2894" s="45" t="s">
        <v>236</v>
      </c>
      <c r="X2894" s="45" t="s">
        <v>2945</v>
      </c>
    </row>
    <row r="2895" spans="1:24" x14ac:dyDescent="0.25">
      <c r="A2895" s="57">
        <v>220250029397</v>
      </c>
      <c r="B2895" s="58" t="s">
        <v>526</v>
      </c>
      <c r="C2895" s="59">
        <v>45835</v>
      </c>
      <c r="D2895" s="57">
        <v>22025001122</v>
      </c>
      <c r="E2895" s="58" t="s">
        <v>1237</v>
      </c>
      <c r="F2895" s="60">
        <v>848.19</v>
      </c>
      <c r="G2895" s="58" t="s">
        <v>565</v>
      </c>
      <c r="H2895" s="58" t="s">
        <v>4468</v>
      </c>
      <c r="I2895" s="61">
        <v>300</v>
      </c>
      <c r="J2895" s="58" t="s">
        <v>356</v>
      </c>
      <c r="K2895" s="58" t="s">
        <v>356</v>
      </c>
      <c r="L2895" s="58" t="s">
        <v>357</v>
      </c>
      <c r="M2895" s="58" t="s">
        <v>354</v>
      </c>
      <c r="N2895" s="58" t="s">
        <v>355</v>
      </c>
      <c r="O2895" s="64" t="s">
        <v>2942</v>
      </c>
      <c r="P2895" s="64" t="s">
        <v>2902</v>
      </c>
      <c r="Q2895" s="45" t="s">
        <v>922</v>
      </c>
      <c r="R2895" s="32" t="s">
        <v>254</v>
      </c>
      <c r="S2895" s="45" t="s">
        <v>291</v>
      </c>
      <c r="T2895" s="42" t="str">
        <f>VLOOKUP(Tabla1[[#This Row],[AREA]],Hoja1!A:B,2,FALSE)</f>
        <v>11. Salud pública y seguridad ciudadana</v>
      </c>
      <c r="U2895" s="45" t="s">
        <v>141</v>
      </c>
      <c r="V2895" s="42" t="str">
        <f>VLOOKUP(Tabla1[[#This Row],[PROGRAMA]],Hoja1!A:B,2,FALSE)</f>
        <v>1621. Recogida de residuos</v>
      </c>
      <c r="W2895" s="45" t="s">
        <v>236</v>
      </c>
      <c r="X2895" s="45" t="s">
        <v>3180</v>
      </c>
    </row>
    <row r="2896" spans="1:24" x14ac:dyDescent="0.25">
      <c r="A2896" s="57">
        <v>220250025435</v>
      </c>
      <c r="B2896" s="58" t="s">
        <v>526</v>
      </c>
      <c r="C2896" s="59">
        <v>45820</v>
      </c>
      <c r="D2896" s="57">
        <v>22025002596</v>
      </c>
      <c r="E2896" s="58" t="s">
        <v>2578</v>
      </c>
      <c r="F2896" s="60">
        <v>840.43</v>
      </c>
      <c r="G2896" s="58" t="s">
        <v>4372</v>
      </c>
      <c r="H2896" s="58" t="s">
        <v>4373</v>
      </c>
      <c r="I2896" s="61">
        <v>300</v>
      </c>
      <c r="J2896" s="58" t="s">
        <v>427</v>
      </c>
      <c r="K2896" s="58" t="s">
        <v>427</v>
      </c>
      <c r="L2896" s="58" t="s">
        <v>367</v>
      </c>
      <c r="M2896" s="58" t="s">
        <v>354</v>
      </c>
      <c r="N2896" s="58" t="s">
        <v>355</v>
      </c>
      <c r="O2896" s="64" t="s">
        <v>2942</v>
      </c>
      <c r="P2896" s="64" t="s">
        <v>2902</v>
      </c>
      <c r="Q2896" s="45" t="s">
        <v>926</v>
      </c>
      <c r="R2896" s="32" t="s">
        <v>255</v>
      </c>
      <c r="S2896" s="45" t="s">
        <v>94</v>
      </c>
      <c r="T2896" s="42" t="str">
        <f>VLOOKUP(Tabla1[[#This Row],[AREA]],Hoja1!A:B,2,FALSE)</f>
        <v>06. Educación y cultura</v>
      </c>
      <c r="U2896" s="45" t="s">
        <v>176</v>
      </c>
      <c r="V2896" s="42" t="str">
        <f>VLOOKUP(Tabla1[[#This Row],[PROGRAMA]],Hoja1!A:B,2,FALSE)</f>
        <v>3321. Bibliotecas públicas</v>
      </c>
      <c r="W2896" s="45" t="s">
        <v>246</v>
      </c>
      <c r="X2896" s="45" t="s">
        <v>3261</v>
      </c>
    </row>
    <row r="2897" spans="1:24" x14ac:dyDescent="0.25">
      <c r="A2897" s="57">
        <v>220250022381</v>
      </c>
      <c r="B2897" s="58" t="s">
        <v>526</v>
      </c>
      <c r="C2897" s="59">
        <v>45813</v>
      </c>
      <c r="D2897" s="57">
        <v>22025001128</v>
      </c>
      <c r="E2897" s="58" t="s">
        <v>1498</v>
      </c>
      <c r="F2897" s="60">
        <v>833.94</v>
      </c>
      <c r="G2897" s="58" t="s">
        <v>698</v>
      </c>
      <c r="H2897" s="58" t="s">
        <v>4469</v>
      </c>
      <c r="I2897" s="61">
        <v>300</v>
      </c>
      <c r="J2897" s="58" t="s">
        <v>678</v>
      </c>
      <c r="K2897" s="58" t="s">
        <v>356</v>
      </c>
      <c r="L2897" s="58" t="s">
        <v>367</v>
      </c>
      <c r="M2897" s="58" t="s">
        <v>354</v>
      </c>
      <c r="N2897" s="58" t="s">
        <v>355</v>
      </c>
      <c r="O2897" s="64" t="s">
        <v>2942</v>
      </c>
      <c r="P2897" s="64" t="s">
        <v>2902</v>
      </c>
      <c r="Q2897" s="45" t="s">
        <v>922</v>
      </c>
      <c r="R2897" s="32" t="s">
        <v>254</v>
      </c>
      <c r="S2897" s="45" t="s">
        <v>291</v>
      </c>
      <c r="T2897" s="42" t="str">
        <f>VLOOKUP(Tabla1[[#This Row],[AREA]],Hoja1!A:B,2,FALSE)</f>
        <v>11. Salud pública y seguridad ciudadana</v>
      </c>
      <c r="U2897" s="45" t="s">
        <v>141</v>
      </c>
      <c r="V2897" s="42" t="str">
        <f>VLOOKUP(Tabla1[[#This Row],[PROGRAMA]],Hoja1!A:B,2,FALSE)</f>
        <v>1621. Recogida de residuos</v>
      </c>
      <c r="W2897" s="45" t="s">
        <v>238</v>
      </c>
      <c r="X2897" s="45" t="s">
        <v>3118</v>
      </c>
    </row>
    <row r="2898" spans="1:24" x14ac:dyDescent="0.25">
      <c r="A2898" s="57">
        <v>220250024327</v>
      </c>
      <c r="B2898" s="58" t="s">
        <v>526</v>
      </c>
      <c r="C2898" s="59">
        <v>45819</v>
      </c>
      <c r="D2898" s="57">
        <v>22025001128</v>
      </c>
      <c r="E2898" s="58" t="s">
        <v>1498</v>
      </c>
      <c r="F2898" s="60">
        <v>833.94</v>
      </c>
      <c r="G2898" s="58" t="s">
        <v>698</v>
      </c>
      <c r="H2898" s="58" t="s">
        <v>4470</v>
      </c>
      <c r="I2898" s="61">
        <v>300</v>
      </c>
      <c r="J2898" s="58" t="s">
        <v>678</v>
      </c>
      <c r="K2898" s="58" t="s">
        <v>356</v>
      </c>
      <c r="L2898" s="58" t="s">
        <v>367</v>
      </c>
      <c r="M2898" s="58" t="s">
        <v>354</v>
      </c>
      <c r="N2898" s="58" t="s">
        <v>355</v>
      </c>
      <c r="O2898" s="64" t="s">
        <v>2942</v>
      </c>
      <c r="P2898" s="64" t="s">
        <v>2902</v>
      </c>
      <c r="Q2898" s="45" t="s">
        <v>922</v>
      </c>
      <c r="R2898" s="32" t="s">
        <v>254</v>
      </c>
      <c r="S2898" s="45" t="s">
        <v>291</v>
      </c>
      <c r="T2898" s="42" t="str">
        <f>VLOOKUP(Tabla1[[#This Row],[AREA]],Hoja1!A:B,2,FALSE)</f>
        <v>11. Salud pública y seguridad ciudadana</v>
      </c>
      <c r="U2898" s="45" t="s">
        <v>141</v>
      </c>
      <c r="V2898" s="42" t="str">
        <f>VLOOKUP(Tabla1[[#This Row],[PROGRAMA]],Hoja1!A:B,2,FALSE)</f>
        <v>1621. Recogida de residuos</v>
      </c>
      <c r="W2898" s="45" t="s">
        <v>238</v>
      </c>
      <c r="X2898" s="45" t="s">
        <v>3118</v>
      </c>
    </row>
    <row r="2899" spans="1:24" x14ac:dyDescent="0.25">
      <c r="A2899" s="57">
        <v>220250022699</v>
      </c>
      <c r="B2899" s="58" t="s">
        <v>526</v>
      </c>
      <c r="C2899" s="59">
        <v>45813</v>
      </c>
      <c r="D2899" s="57">
        <v>22025001124</v>
      </c>
      <c r="E2899" s="58" t="s">
        <v>1237</v>
      </c>
      <c r="F2899" s="60">
        <v>830.06</v>
      </c>
      <c r="G2899" s="58" t="s">
        <v>686</v>
      </c>
      <c r="H2899" s="58" t="s">
        <v>4471</v>
      </c>
      <c r="I2899" s="61">
        <v>300</v>
      </c>
      <c r="J2899" s="58" t="s">
        <v>356</v>
      </c>
      <c r="K2899" s="58" t="s">
        <v>356</v>
      </c>
      <c r="L2899" s="58" t="s">
        <v>367</v>
      </c>
      <c r="M2899" s="58" t="s">
        <v>354</v>
      </c>
      <c r="N2899" s="58" t="s">
        <v>355</v>
      </c>
      <c r="O2899" s="64" t="s">
        <v>2942</v>
      </c>
      <c r="P2899" s="64" t="s">
        <v>2902</v>
      </c>
      <c r="Q2899" s="45" t="s">
        <v>922</v>
      </c>
      <c r="R2899" s="32" t="s">
        <v>254</v>
      </c>
      <c r="S2899" s="45" t="s">
        <v>291</v>
      </c>
      <c r="T2899" s="42" t="str">
        <f>VLOOKUP(Tabla1[[#This Row],[AREA]],Hoja1!A:B,2,FALSE)</f>
        <v>11. Salud pública y seguridad ciudadana</v>
      </c>
      <c r="U2899" s="45" t="s">
        <v>141</v>
      </c>
      <c r="V2899" s="42" t="str">
        <f>VLOOKUP(Tabla1[[#This Row],[PROGRAMA]],Hoja1!A:B,2,FALSE)</f>
        <v>1621. Recogida de residuos</v>
      </c>
      <c r="W2899" s="45" t="s">
        <v>236</v>
      </c>
      <c r="X2899" s="45" t="s">
        <v>3180</v>
      </c>
    </row>
    <row r="2900" spans="1:24" x14ac:dyDescent="0.25">
      <c r="A2900" s="57">
        <v>220250022726</v>
      </c>
      <c r="B2900" s="58" t="s">
        <v>526</v>
      </c>
      <c r="C2900" s="59">
        <v>45813</v>
      </c>
      <c r="D2900" s="57">
        <v>22025001070</v>
      </c>
      <c r="E2900" s="58" t="s">
        <v>1614</v>
      </c>
      <c r="F2900" s="60">
        <v>828.68</v>
      </c>
      <c r="G2900" s="58" t="s">
        <v>506</v>
      </c>
      <c r="H2900" s="58" t="s">
        <v>4472</v>
      </c>
      <c r="I2900" s="61">
        <v>300</v>
      </c>
      <c r="J2900" s="58" t="s">
        <v>356</v>
      </c>
      <c r="K2900" s="58" t="s">
        <v>356</v>
      </c>
      <c r="L2900" s="58" t="s">
        <v>367</v>
      </c>
      <c r="M2900" s="58" t="s">
        <v>354</v>
      </c>
      <c r="N2900" s="58" t="s">
        <v>355</v>
      </c>
      <c r="O2900" s="64" t="s">
        <v>2942</v>
      </c>
      <c r="P2900" s="64" t="s">
        <v>2902</v>
      </c>
      <c r="Q2900" s="45" t="s">
        <v>922</v>
      </c>
      <c r="R2900" s="32" t="s">
        <v>254</v>
      </c>
      <c r="S2900" s="45" t="s">
        <v>291</v>
      </c>
      <c r="T2900" s="42" t="str">
        <f>VLOOKUP(Tabla1[[#This Row],[AREA]],Hoja1!A:B,2,FALSE)</f>
        <v>11. Salud pública y seguridad ciudadana</v>
      </c>
      <c r="U2900" s="45" t="s">
        <v>164</v>
      </c>
      <c r="V2900" s="42" t="str">
        <f>VLOOKUP(Tabla1[[#This Row],[PROGRAMA]],Hoja1!A:B,2,FALSE)</f>
        <v>3111. Protección de la salubridad pública</v>
      </c>
      <c r="W2900" s="45" t="s">
        <v>238</v>
      </c>
      <c r="X2900" s="45" t="s">
        <v>3118</v>
      </c>
    </row>
    <row r="2901" spans="1:24" x14ac:dyDescent="0.25">
      <c r="A2901" s="57">
        <v>220250023805</v>
      </c>
      <c r="B2901" s="58" t="s">
        <v>526</v>
      </c>
      <c r="C2901" s="59">
        <v>45818</v>
      </c>
      <c r="D2901" s="57">
        <v>22025001347</v>
      </c>
      <c r="E2901" s="58" t="s">
        <v>1493</v>
      </c>
      <c r="F2901" s="60">
        <v>818.12</v>
      </c>
      <c r="G2901" s="58" t="s">
        <v>564</v>
      </c>
      <c r="H2901" s="58" t="s">
        <v>4473</v>
      </c>
      <c r="I2901" s="61">
        <v>300</v>
      </c>
      <c r="J2901" s="58" t="s">
        <v>356</v>
      </c>
      <c r="K2901" s="58" t="s">
        <v>356</v>
      </c>
      <c r="L2901" s="58" t="s">
        <v>367</v>
      </c>
      <c r="M2901" s="58" t="s">
        <v>354</v>
      </c>
      <c r="N2901" s="58" t="s">
        <v>355</v>
      </c>
      <c r="O2901" s="64" t="s">
        <v>2942</v>
      </c>
      <c r="P2901" s="64" t="s">
        <v>2902</v>
      </c>
      <c r="Q2901" s="45" t="s">
        <v>922</v>
      </c>
      <c r="R2901" s="32" t="s">
        <v>254</v>
      </c>
      <c r="S2901" s="45" t="s">
        <v>91</v>
      </c>
      <c r="T2901" s="42" t="str">
        <f>VLOOKUP(Tabla1[[#This Row],[AREA]],Hoja1!A:B,2,FALSE)</f>
        <v>02. Urbanismo y vivienda</v>
      </c>
      <c r="U2901" s="45" t="s">
        <v>220</v>
      </c>
      <c r="V2901" s="42" t="str">
        <f>VLOOKUP(Tabla1[[#This Row],[PROGRAMA]],Hoja1!A:B,2,FALSE)</f>
        <v>9332. Mantenimiento de edificios e instalaciones municipales</v>
      </c>
      <c r="W2901" s="45" t="s">
        <v>236</v>
      </c>
      <c r="X2901" s="45" t="s">
        <v>3048</v>
      </c>
    </row>
    <row r="2902" spans="1:24" x14ac:dyDescent="0.25">
      <c r="A2902" s="57">
        <v>220250023959</v>
      </c>
      <c r="B2902" s="58" t="s">
        <v>526</v>
      </c>
      <c r="C2902" s="59">
        <v>45818</v>
      </c>
      <c r="D2902" s="57">
        <v>22025001129</v>
      </c>
      <c r="E2902" s="58" t="s">
        <v>1973</v>
      </c>
      <c r="F2902" s="60">
        <v>807.18</v>
      </c>
      <c r="G2902" s="58" t="s">
        <v>688</v>
      </c>
      <c r="H2902" s="58" t="s">
        <v>4474</v>
      </c>
      <c r="I2902" s="61">
        <v>300</v>
      </c>
      <c r="J2902" s="58" t="s">
        <v>352</v>
      </c>
      <c r="K2902" s="58" t="s">
        <v>352</v>
      </c>
      <c r="L2902" s="58" t="s">
        <v>367</v>
      </c>
      <c r="M2902" s="58" t="s">
        <v>354</v>
      </c>
      <c r="N2902" s="58" t="s">
        <v>355</v>
      </c>
      <c r="O2902" s="64" t="s">
        <v>2942</v>
      </c>
      <c r="P2902" s="64" t="s">
        <v>2902</v>
      </c>
      <c r="Q2902" s="45" t="s">
        <v>922</v>
      </c>
      <c r="R2902" s="32" t="s">
        <v>254</v>
      </c>
      <c r="S2902" s="45" t="s">
        <v>291</v>
      </c>
      <c r="T2902" s="42" t="str">
        <f>VLOOKUP(Tabla1[[#This Row],[AREA]],Hoja1!A:B,2,FALSE)</f>
        <v>11. Salud pública y seguridad ciudadana</v>
      </c>
      <c r="U2902" s="45" t="s">
        <v>144</v>
      </c>
      <c r="V2902" s="42" t="str">
        <f>VLOOKUP(Tabla1[[#This Row],[PROGRAMA]],Hoja1!A:B,2,FALSE)</f>
        <v>1631. Limpieza viaria</v>
      </c>
      <c r="W2902" s="45" t="s">
        <v>236</v>
      </c>
      <c r="X2902" s="45" t="s">
        <v>3180</v>
      </c>
    </row>
    <row r="2903" spans="1:24" x14ac:dyDescent="0.25">
      <c r="A2903" s="57">
        <v>220250025976</v>
      </c>
      <c r="B2903" s="58" t="s">
        <v>349</v>
      </c>
      <c r="C2903" s="59">
        <v>45821</v>
      </c>
      <c r="D2903" s="57">
        <v>22025004702</v>
      </c>
      <c r="E2903" s="58" t="s">
        <v>1495</v>
      </c>
      <c r="F2903" s="60">
        <v>801.02</v>
      </c>
      <c r="G2903" s="58" t="s">
        <v>3401</v>
      </c>
      <c r="H2903" s="58" t="s">
        <v>4475</v>
      </c>
      <c r="I2903" s="61">
        <v>220</v>
      </c>
      <c r="J2903" s="58" t="s">
        <v>356</v>
      </c>
      <c r="K2903" s="58" t="s">
        <v>356</v>
      </c>
      <c r="L2903" s="58" t="s">
        <v>357</v>
      </c>
      <c r="M2903" s="58" t="s">
        <v>458</v>
      </c>
      <c r="N2903" s="58" t="s">
        <v>429</v>
      </c>
      <c r="O2903" s="64" t="s">
        <v>2990</v>
      </c>
      <c r="P2903" s="64" t="s">
        <v>2902</v>
      </c>
      <c r="Q2903" s="45" t="s">
        <v>922</v>
      </c>
      <c r="R2903" s="32" t="s">
        <v>254</v>
      </c>
      <c r="S2903" s="45" t="s">
        <v>92</v>
      </c>
      <c r="T2903" s="42" t="str">
        <f>VLOOKUP(Tabla1[[#This Row],[AREA]],Hoja1!A:B,2,FALSE)</f>
        <v>03. Participación ciudadana y deportes</v>
      </c>
      <c r="U2903" s="45" t="s">
        <v>215</v>
      </c>
      <c r="V2903" s="42" t="str">
        <f>VLOOKUP(Tabla1[[#This Row],[PROGRAMA]],Hoja1!A:B,2,FALSE)</f>
        <v>9241. Participación ciudadana</v>
      </c>
      <c r="W2903" s="45" t="s">
        <v>236</v>
      </c>
      <c r="X2903" s="45" t="s">
        <v>2945</v>
      </c>
    </row>
    <row r="2904" spans="1:24" x14ac:dyDescent="0.25">
      <c r="A2904" s="57">
        <v>220250024303</v>
      </c>
      <c r="B2904" s="58" t="s">
        <v>526</v>
      </c>
      <c r="C2904" s="59">
        <v>45819</v>
      </c>
      <c r="D2904" s="57">
        <v>22025001122</v>
      </c>
      <c r="E2904" s="58" t="s">
        <v>1237</v>
      </c>
      <c r="F2904" s="60">
        <v>775.61</v>
      </c>
      <c r="G2904" s="58" t="s">
        <v>586</v>
      </c>
      <c r="H2904" s="58" t="s">
        <v>4476</v>
      </c>
      <c r="I2904" s="61">
        <v>300</v>
      </c>
      <c r="J2904" s="58" t="s">
        <v>587</v>
      </c>
      <c r="K2904" s="58" t="s">
        <v>356</v>
      </c>
      <c r="L2904" s="58" t="s">
        <v>357</v>
      </c>
      <c r="M2904" s="58" t="s">
        <v>354</v>
      </c>
      <c r="N2904" s="58" t="s">
        <v>355</v>
      </c>
      <c r="O2904" s="64" t="s">
        <v>2942</v>
      </c>
      <c r="P2904" s="64" t="s">
        <v>2902</v>
      </c>
      <c r="Q2904" s="45" t="s">
        <v>922</v>
      </c>
      <c r="R2904" s="32" t="s">
        <v>254</v>
      </c>
      <c r="S2904" s="45" t="s">
        <v>291</v>
      </c>
      <c r="T2904" s="42" t="str">
        <f>VLOOKUP(Tabla1[[#This Row],[AREA]],Hoja1!A:B,2,FALSE)</f>
        <v>11. Salud pública y seguridad ciudadana</v>
      </c>
      <c r="U2904" s="45" t="s">
        <v>141</v>
      </c>
      <c r="V2904" s="42" t="str">
        <f>VLOOKUP(Tabla1[[#This Row],[PROGRAMA]],Hoja1!A:B,2,FALSE)</f>
        <v>1621. Recogida de residuos</v>
      </c>
      <c r="W2904" s="45" t="s">
        <v>236</v>
      </c>
      <c r="X2904" s="45" t="s">
        <v>3180</v>
      </c>
    </row>
    <row r="2905" spans="1:24" x14ac:dyDescent="0.25">
      <c r="A2905" s="57">
        <v>220250027584</v>
      </c>
      <c r="B2905" s="58" t="s">
        <v>526</v>
      </c>
      <c r="C2905" s="59">
        <v>45827</v>
      </c>
      <c r="D2905" s="57">
        <v>22025000917</v>
      </c>
      <c r="E2905" s="58" t="s">
        <v>2293</v>
      </c>
      <c r="F2905" s="60">
        <v>775.49</v>
      </c>
      <c r="G2905" s="58" t="s">
        <v>566</v>
      </c>
      <c r="H2905" s="58" t="s">
        <v>4477</v>
      </c>
      <c r="I2905" s="61">
        <v>300</v>
      </c>
      <c r="J2905" s="58" t="s">
        <v>356</v>
      </c>
      <c r="K2905" s="58" t="s">
        <v>356</v>
      </c>
      <c r="L2905" s="58" t="s">
        <v>357</v>
      </c>
      <c r="M2905" s="58" t="s">
        <v>354</v>
      </c>
      <c r="N2905" s="58" t="s">
        <v>355</v>
      </c>
      <c r="O2905" s="64" t="s">
        <v>2942</v>
      </c>
      <c r="P2905" s="64" t="s">
        <v>2902</v>
      </c>
      <c r="Q2905" s="45" t="s">
        <v>922</v>
      </c>
      <c r="R2905" s="32" t="s">
        <v>254</v>
      </c>
      <c r="S2905" s="45" t="s">
        <v>291</v>
      </c>
      <c r="T2905" s="42" t="str">
        <f>VLOOKUP(Tabla1[[#This Row],[AREA]],Hoja1!A:B,2,FALSE)</f>
        <v>11. Salud pública y seguridad ciudadana</v>
      </c>
      <c r="U2905" s="45" t="s">
        <v>129</v>
      </c>
      <c r="V2905" s="42" t="str">
        <f>VLOOKUP(Tabla1[[#This Row],[PROGRAMA]],Hoja1!A:B,2,FALSE)</f>
        <v>1321. Policía municipal</v>
      </c>
      <c r="W2905" s="45" t="s">
        <v>236</v>
      </c>
      <c r="X2905" s="45" t="s">
        <v>3180</v>
      </c>
    </row>
    <row r="2906" spans="1:24" x14ac:dyDescent="0.25">
      <c r="A2906" s="57">
        <v>220250029410</v>
      </c>
      <c r="B2906" s="58" t="s">
        <v>526</v>
      </c>
      <c r="C2906" s="59">
        <v>45835</v>
      </c>
      <c r="D2906" s="57">
        <v>22025001123</v>
      </c>
      <c r="E2906" s="58" t="s">
        <v>1973</v>
      </c>
      <c r="F2906" s="60">
        <v>750.81</v>
      </c>
      <c r="G2906" s="58" t="s">
        <v>566</v>
      </c>
      <c r="H2906" s="58" t="s">
        <v>4478</v>
      </c>
      <c r="I2906" s="61">
        <v>300</v>
      </c>
      <c r="J2906" s="58" t="s">
        <v>356</v>
      </c>
      <c r="K2906" s="58" t="s">
        <v>356</v>
      </c>
      <c r="L2906" s="58" t="s">
        <v>357</v>
      </c>
      <c r="M2906" s="58" t="s">
        <v>354</v>
      </c>
      <c r="N2906" s="58" t="s">
        <v>355</v>
      </c>
      <c r="O2906" s="64" t="s">
        <v>2942</v>
      </c>
      <c r="P2906" s="64" t="s">
        <v>2902</v>
      </c>
      <c r="Q2906" s="45" t="s">
        <v>922</v>
      </c>
      <c r="R2906" s="32" t="s">
        <v>254</v>
      </c>
      <c r="S2906" s="45" t="s">
        <v>291</v>
      </c>
      <c r="T2906" s="42" t="str">
        <f>VLOOKUP(Tabla1[[#This Row],[AREA]],Hoja1!A:B,2,FALSE)</f>
        <v>11. Salud pública y seguridad ciudadana</v>
      </c>
      <c r="U2906" s="45" t="s">
        <v>144</v>
      </c>
      <c r="V2906" s="42" t="str">
        <f>VLOOKUP(Tabla1[[#This Row],[PROGRAMA]],Hoja1!A:B,2,FALSE)</f>
        <v>1631. Limpieza viaria</v>
      </c>
      <c r="W2906" s="45" t="s">
        <v>236</v>
      </c>
      <c r="X2906" s="45" t="s">
        <v>3180</v>
      </c>
    </row>
    <row r="2907" spans="1:24" x14ac:dyDescent="0.25">
      <c r="A2907" s="57">
        <v>220250027134</v>
      </c>
      <c r="B2907" s="58" t="s">
        <v>349</v>
      </c>
      <c r="C2907" s="59">
        <v>45827</v>
      </c>
      <c r="D2907" s="57">
        <v>22025004864</v>
      </c>
      <c r="E2907" s="58" t="s">
        <v>1203</v>
      </c>
      <c r="F2907" s="60">
        <v>750</v>
      </c>
      <c r="G2907" s="58" t="s">
        <v>996</v>
      </c>
      <c r="H2907" s="58" t="s">
        <v>4479</v>
      </c>
      <c r="I2907" s="61">
        <v>220</v>
      </c>
      <c r="J2907" s="58" t="s">
        <v>352</v>
      </c>
      <c r="K2907" s="58" t="s">
        <v>352</v>
      </c>
      <c r="L2907" s="58" t="s">
        <v>367</v>
      </c>
      <c r="M2907" s="58" t="s">
        <v>458</v>
      </c>
      <c r="N2907" s="58" t="s">
        <v>429</v>
      </c>
      <c r="O2907" s="64" t="s">
        <v>2990</v>
      </c>
      <c r="P2907" s="64" t="s">
        <v>2902</v>
      </c>
      <c r="Q2907" s="45" t="s">
        <v>922</v>
      </c>
      <c r="R2907" s="32" t="s">
        <v>254</v>
      </c>
      <c r="S2907" s="45" t="s">
        <v>89</v>
      </c>
      <c r="T2907" s="42" t="str">
        <f>VLOOKUP(Tabla1[[#This Row],[AREA]],Hoja1!A:B,2,FALSE)</f>
        <v>01. Alcaldía</v>
      </c>
      <c r="U2907" s="45" t="s">
        <v>212</v>
      </c>
      <c r="V2907" s="42" t="str">
        <f>VLOOKUP(Tabla1[[#This Row],[PROGRAMA]],Hoja1!A:B,2,FALSE)</f>
        <v>9207. Gobierno y relaciones</v>
      </c>
      <c r="W2907" s="45" t="s">
        <v>238</v>
      </c>
      <c r="X2907" s="45" t="s">
        <v>3120</v>
      </c>
    </row>
    <row r="2908" spans="1:24" x14ac:dyDescent="0.25">
      <c r="A2908" s="57">
        <v>220250022501</v>
      </c>
      <c r="B2908" s="58" t="s">
        <v>526</v>
      </c>
      <c r="C2908" s="59">
        <v>45813</v>
      </c>
      <c r="D2908" s="57">
        <v>22025001274</v>
      </c>
      <c r="E2908" s="58" t="s">
        <v>1612</v>
      </c>
      <c r="F2908" s="60">
        <v>745.69</v>
      </c>
      <c r="G2908" s="58" t="s">
        <v>573</v>
      </c>
      <c r="H2908" s="58" t="s">
        <v>4480</v>
      </c>
      <c r="I2908" s="61">
        <v>300</v>
      </c>
      <c r="J2908" s="58" t="s">
        <v>356</v>
      </c>
      <c r="K2908" s="58" t="s">
        <v>356</v>
      </c>
      <c r="L2908" s="58" t="s">
        <v>357</v>
      </c>
      <c r="M2908" s="58" t="s">
        <v>354</v>
      </c>
      <c r="N2908" s="58" t="s">
        <v>355</v>
      </c>
      <c r="O2908" s="64" t="s">
        <v>2942</v>
      </c>
      <c r="P2908" s="64" t="s">
        <v>2902</v>
      </c>
      <c r="Q2908" s="45" t="s">
        <v>922</v>
      </c>
      <c r="R2908" s="32" t="s">
        <v>254</v>
      </c>
      <c r="S2908" s="45" t="s">
        <v>95</v>
      </c>
      <c r="T2908" s="42" t="str">
        <f>VLOOKUP(Tabla1[[#This Row],[AREA]],Hoja1!A:B,2,FALSE)</f>
        <v>07. Medio ambiente</v>
      </c>
      <c r="U2908" s="45" t="s">
        <v>149</v>
      </c>
      <c r="V2908" s="42" t="str">
        <f>VLOOKUP(Tabla1[[#This Row],[PROGRAMA]],Hoja1!A:B,2,FALSE)</f>
        <v>1711. Parques y jardines</v>
      </c>
      <c r="W2908" s="45" t="s">
        <v>236</v>
      </c>
      <c r="X2908" s="45" t="s">
        <v>2945</v>
      </c>
    </row>
    <row r="2909" spans="1:24" x14ac:dyDescent="0.25">
      <c r="A2909" s="57">
        <v>220250024422</v>
      </c>
      <c r="B2909" s="58" t="s">
        <v>526</v>
      </c>
      <c r="C2909" s="59">
        <v>45819</v>
      </c>
      <c r="D2909" s="57">
        <v>22025001128</v>
      </c>
      <c r="E2909" s="58" t="s">
        <v>1498</v>
      </c>
      <c r="F2909" s="60">
        <v>745.12</v>
      </c>
      <c r="G2909" s="58" t="s">
        <v>609</v>
      </c>
      <c r="H2909" s="58" t="s">
        <v>4481</v>
      </c>
      <c r="I2909" s="61">
        <v>300</v>
      </c>
      <c r="J2909" s="58" t="s">
        <v>356</v>
      </c>
      <c r="K2909" s="58" t="s">
        <v>356</v>
      </c>
      <c r="L2909" s="58" t="s">
        <v>367</v>
      </c>
      <c r="M2909" s="58" t="s">
        <v>354</v>
      </c>
      <c r="N2909" s="58" t="s">
        <v>355</v>
      </c>
      <c r="O2909" s="64" t="s">
        <v>2942</v>
      </c>
      <c r="P2909" s="64" t="s">
        <v>2902</v>
      </c>
      <c r="Q2909" s="45" t="s">
        <v>922</v>
      </c>
      <c r="R2909" s="32" t="s">
        <v>254</v>
      </c>
      <c r="S2909" s="45" t="s">
        <v>291</v>
      </c>
      <c r="T2909" s="42" t="str">
        <f>VLOOKUP(Tabla1[[#This Row],[AREA]],Hoja1!A:B,2,FALSE)</f>
        <v>11. Salud pública y seguridad ciudadana</v>
      </c>
      <c r="U2909" s="45" t="s">
        <v>141</v>
      </c>
      <c r="V2909" s="42" t="str">
        <f>VLOOKUP(Tabla1[[#This Row],[PROGRAMA]],Hoja1!A:B,2,FALSE)</f>
        <v>1621. Recogida de residuos</v>
      </c>
      <c r="W2909" s="45" t="s">
        <v>238</v>
      </c>
      <c r="X2909" s="45" t="s">
        <v>3118</v>
      </c>
    </row>
    <row r="2910" spans="1:24" x14ac:dyDescent="0.25">
      <c r="A2910" s="57">
        <v>220250022549</v>
      </c>
      <c r="B2910" s="58" t="s">
        <v>526</v>
      </c>
      <c r="C2910" s="59">
        <v>45813</v>
      </c>
      <c r="D2910" s="57">
        <v>22025001124</v>
      </c>
      <c r="E2910" s="58" t="s">
        <v>1237</v>
      </c>
      <c r="F2910" s="60">
        <v>734.71</v>
      </c>
      <c r="G2910" s="58" t="s">
        <v>551</v>
      </c>
      <c r="H2910" s="58" t="s">
        <v>4482</v>
      </c>
      <c r="I2910" s="61">
        <v>300</v>
      </c>
      <c r="J2910" s="58" t="s">
        <v>356</v>
      </c>
      <c r="K2910" s="58" t="s">
        <v>356</v>
      </c>
      <c r="L2910" s="58" t="s">
        <v>367</v>
      </c>
      <c r="M2910" s="58" t="s">
        <v>354</v>
      </c>
      <c r="N2910" s="58" t="s">
        <v>355</v>
      </c>
      <c r="O2910" s="64" t="s">
        <v>2942</v>
      </c>
      <c r="P2910" s="64" t="s">
        <v>2902</v>
      </c>
      <c r="Q2910" s="45" t="s">
        <v>922</v>
      </c>
      <c r="R2910" s="32" t="s">
        <v>254</v>
      </c>
      <c r="S2910" s="45" t="s">
        <v>291</v>
      </c>
      <c r="T2910" s="42" t="str">
        <f>VLOOKUP(Tabla1[[#This Row],[AREA]],Hoja1!A:B,2,FALSE)</f>
        <v>11. Salud pública y seguridad ciudadana</v>
      </c>
      <c r="U2910" s="45" t="s">
        <v>141</v>
      </c>
      <c r="V2910" s="42" t="str">
        <f>VLOOKUP(Tabla1[[#This Row],[PROGRAMA]],Hoja1!A:B,2,FALSE)</f>
        <v>1621. Recogida de residuos</v>
      </c>
      <c r="W2910" s="45" t="s">
        <v>236</v>
      </c>
      <c r="X2910" s="45" t="s">
        <v>3180</v>
      </c>
    </row>
    <row r="2911" spans="1:24" x14ac:dyDescent="0.25">
      <c r="A2911" s="57">
        <v>220250024346</v>
      </c>
      <c r="B2911" s="58" t="s">
        <v>526</v>
      </c>
      <c r="C2911" s="59">
        <v>45819</v>
      </c>
      <c r="D2911" s="57">
        <v>22025001079</v>
      </c>
      <c r="E2911" s="58" t="s">
        <v>1303</v>
      </c>
      <c r="F2911" s="60">
        <v>731.03</v>
      </c>
      <c r="G2911" s="58" t="s">
        <v>73</v>
      </c>
      <c r="H2911" s="58" t="s">
        <v>4483</v>
      </c>
      <c r="I2911" s="61">
        <v>300</v>
      </c>
      <c r="J2911" s="58" t="s">
        <v>356</v>
      </c>
      <c r="K2911" s="58" t="s">
        <v>356</v>
      </c>
      <c r="L2911" s="58" t="s">
        <v>367</v>
      </c>
      <c r="M2911" s="58" t="s">
        <v>354</v>
      </c>
      <c r="N2911" s="58" t="s">
        <v>355</v>
      </c>
      <c r="O2911" s="64" t="s">
        <v>2942</v>
      </c>
      <c r="P2911" s="64" t="s">
        <v>2902</v>
      </c>
      <c r="Q2911" s="45" t="s">
        <v>922</v>
      </c>
      <c r="R2911" s="32" t="s">
        <v>254</v>
      </c>
      <c r="S2911" s="45" t="s">
        <v>94</v>
      </c>
      <c r="T2911" s="42" t="str">
        <f>VLOOKUP(Tabla1[[#This Row],[AREA]],Hoja1!A:B,2,FALSE)</f>
        <v>06. Educación y cultura</v>
      </c>
      <c r="U2911" s="45" t="s">
        <v>170</v>
      </c>
      <c r="V2911" s="42" t="str">
        <f>VLOOKUP(Tabla1[[#This Row],[PROGRAMA]],Hoja1!A:B,2,FALSE)</f>
        <v>3232. Conservación y mantenimiento centros educación infantil y primaria</v>
      </c>
      <c r="W2911" s="45" t="s">
        <v>236</v>
      </c>
      <c r="X2911" s="45" t="s">
        <v>3048</v>
      </c>
    </row>
    <row r="2912" spans="1:24" x14ac:dyDescent="0.25">
      <c r="A2912" s="57">
        <v>220250022412</v>
      </c>
      <c r="B2912" s="58" t="s">
        <v>526</v>
      </c>
      <c r="C2912" s="59">
        <v>45813</v>
      </c>
      <c r="D2912" s="57">
        <v>22025001128</v>
      </c>
      <c r="E2912" s="58" t="s">
        <v>1498</v>
      </c>
      <c r="F2912" s="60">
        <v>726.19</v>
      </c>
      <c r="G2912" s="58" t="s">
        <v>698</v>
      </c>
      <c r="H2912" s="58" t="s">
        <v>4484</v>
      </c>
      <c r="I2912" s="61">
        <v>300</v>
      </c>
      <c r="J2912" s="58" t="s">
        <v>678</v>
      </c>
      <c r="K2912" s="58" t="s">
        <v>356</v>
      </c>
      <c r="L2912" s="58" t="s">
        <v>367</v>
      </c>
      <c r="M2912" s="58" t="s">
        <v>354</v>
      </c>
      <c r="N2912" s="58" t="s">
        <v>355</v>
      </c>
      <c r="O2912" s="64" t="s">
        <v>2942</v>
      </c>
      <c r="P2912" s="64" t="s">
        <v>2902</v>
      </c>
      <c r="Q2912" s="45" t="s">
        <v>922</v>
      </c>
      <c r="R2912" s="32" t="s">
        <v>254</v>
      </c>
      <c r="S2912" s="45" t="s">
        <v>291</v>
      </c>
      <c r="T2912" s="42" t="str">
        <f>VLOOKUP(Tabla1[[#This Row],[AREA]],Hoja1!A:B,2,FALSE)</f>
        <v>11. Salud pública y seguridad ciudadana</v>
      </c>
      <c r="U2912" s="45" t="s">
        <v>141</v>
      </c>
      <c r="V2912" s="42" t="str">
        <f>VLOOKUP(Tabla1[[#This Row],[PROGRAMA]],Hoja1!A:B,2,FALSE)</f>
        <v>1621. Recogida de residuos</v>
      </c>
      <c r="W2912" s="45" t="s">
        <v>238</v>
      </c>
      <c r="X2912" s="45" t="s">
        <v>3118</v>
      </c>
    </row>
    <row r="2913" spans="1:24" x14ac:dyDescent="0.25">
      <c r="A2913" s="57">
        <v>220250027586</v>
      </c>
      <c r="B2913" s="58" t="s">
        <v>526</v>
      </c>
      <c r="C2913" s="59">
        <v>45827</v>
      </c>
      <c r="D2913" s="57">
        <v>22025000917</v>
      </c>
      <c r="E2913" s="58" t="s">
        <v>2293</v>
      </c>
      <c r="F2913" s="60">
        <v>719.56</v>
      </c>
      <c r="G2913" s="58" t="s">
        <v>567</v>
      </c>
      <c r="H2913" s="58" t="s">
        <v>4485</v>
      </c>
      <c r="I2913" s="61">
        <v>300</v>
      </c>
      <c r="J2913" s="58" t="s">
        <v>356</v>
      </c>
      <c r="K2913" s="58" t="s">
        <v>356</v>
      </c>
      <c r="L2913" s="58" t="s">
        <v>357</v>
      </c>
      <c r="M2913" s="58" t="s">
        <v>354</v>
      </c>
      <c r="N2913" s="58" t="s">
        <v>355</v>
      </c>
      <c r="O2913" s="64" t="s">
        <v>2942</v>
      </c>
      <c r="P2913" s="64" t="s">
        <v>2902</v>
      </c>
      <c r="Q2913" s="45" t="s">
        <v>922</v>
      </c>
      <c r="R2913" s="32" t="s">
        <v>254</v>
      </c>
      <c r="S2913" s="45" t="s">
        <v>291</v>
      </c>
      <c r="T2913" s="42" t="str">
        <f>VLOOKUP(Tabla1[[#This Row],[AREA]],Hoja1!A:B,2,FALSE)</f>
        <v>11. Salud pública y seguridad ciudadana</v>
      </c>
      <c r="U2913" s="45" t="s">
        <v>129</v>
      </c>
      <c r="V2913" s="42" t="str">
        <f>VLOOKUP(Tabla1[[#This Row],[PROGRAMA]],Hoja1!A:B,2,FALSE)</f>
        <v>1321. Policía municipal</v>
      </c>
      <c r="W2913" s="45" t="s">
        <v>236</v>
      </c>
      <c r="X2913" s="45" t="s">
        <v>3180</v>
      </c>
    </row>
    <row r="2914" spans="1:24" x14ac:dyDescent="0.25">
      <c r="A2914" s="57">
        <v>220250027344</v>
      </c>
      <c r="B2914" s="58" t="s">
        <v>526</v>
      </c>
      <c r="C2914" s="59">
        <v>45827</v>
      </c>
      <c r="D2914" s="57">
        <v>22025001496</v>
      </c>
      <c r="E2914" s="58" t="s">
        <v>3385</v>
      </c>
      <c r="F2914" s="60">
        <v>716.45</v>
      </c>
      <c r="G2914" s="58" t="s">
        <v>564</v>
      </c>
      <c r="H2914" s="58" t="s">
        <v>4486</v>
      </c>
      <c r="I2914" s="61">
        <v>300</v>
      </c>
      <c r="J2914" s="58" t="s">
        <v>356</v>
      </c>
      <c r="K2914" s="58" t="s">
        <v>356</v>
      </c>
      <c r="L2914" s="58" t="s">
        <v>367</v>
      </c>
      <c r="M2914" s="58" t="s">
        <v>354</v>
      </c>
      <c r="N2914" s="58" t="s">
        <v>380</v>
      </c>
      <c r="O2914" s="64" t="s">
        <v>2942</v>
      </c>
      <c r="P2914" s="64" t="s">
        <v>2902</v>
      </c>
      <c r="Q2914" s="45" t="s">
        <v>922</v>
      </c>
      <c r="R2914" s="32" t="s">
        <v>254</v>
      </c>
      <c r="S2914" s="45" t="s">
        <v>290</v>
      </c>
      <c r="T2914" s="42" t="str">
        <f>VLOOKUP(Tabla1[[#This Row],[AREA]],Hoja1!A:B,2,FALSE)</f>
        <v>05. Comercio, mercados y consumo</v>
      </c>
      <c r="U2914" s="45" t="s">
        <v>197</v>
      </c>
      <c r="V2914" s="42" t="str">
        <f>VLOOKUP(Tabla1[[#This Row],[PROGRAMA]],Hoja1!A:B,2,FALSE)</f>
        <v>4312. Mercados</v>
      </c>
      <c r="W2914" s="45" t="s">
        <v>238</v>
      </c>
      <c r="X2914" s="45" t="s">
        <v>3118</v>
      </c>
    </row>
    <row r="2915" spans="1:24" x14ac:dyDescent="0.25">
      <c r="A2915" s="57">
        <v>220250022393</v>
      </c>
      <c r="B2915" s="58" t="s">
        <v>526</v>
      </c>
      <c r="C2915" s="59">
        <v>45813</v>
      </c>
      <c r="D2915" s="57">
        <v>22025001128</v>
      </c>
      <c r="E2915" s="58" t="s">
        <v>1498</v>
      </c>
      <c r="F2915" s="60">
        <v>704.79</v>
      </c>
      <c r="G2915" s="58" t="s">
        <v>698</v>
      </c>
      <c r="H2915" s="58" t="s">
        <v>4487</v>
      </c>
      <c r="I2915" s="61">
        <v>300</v>
      </c>
      <c r="J2915" s="58" t="s">
        <v>678</v>
      </c>
      <c r="K2915" s="58" t="s">
        <v>356</v>
      </c>
      <c r="L2915" s="58" t="s">
        <v>367</v>
      </c>
      <c r="M2915" s="58" t="s">
        <v>354</v>
      </c>
      <c r="N2915" s="58" t="s">
        <v>355</v>
      </c>
      <c r="O2915" s="64" t="s">
        <v>2942</v>
      </c>
      <c r="P2915" s="64" t="s">
        <v>2902</v>
      </c>
      <c r="Q2915" s="45" t="s">
        <v>922</v>
      </c>
      <c r="R2915" s="32" t="s">
        <v>254</v>
      </c>
      <c r="S2915" s="45" t="s">
        <v>291</v>
      </c>
      <c r="T2915" s="42" t="str">
        <f>VLOOKUP(Tabla1[[#This Row],[AREA]],Hoja1!A:B,2,FALSE)</f>
        <v>11. Salud pública y seguridad ciudadana</v>
      </c>
      <c r="U2915" s="45" t="s">
        <v>141</v>
      </c>
      <c r="V2915" s="42" t="str">
        <f>VLOOKUP(Tabla1[[#This Row],[PROGRAMA]],Hoja1!A:B,2,FALSE)</f>
        <v>1621. Recogida de residuos</v>
      </c>
      <c r="W2915" s="45" t="s">
        <v>238</v>
      </c>
      <c r="X2915" s="45" t="s">
        <v>3118</v>
      </c>
    </row>
    <row r="2916" spans="1:24" x14ac:dyDescent="0.25">
      <c r="A2916" s="57">
        <v>220250027628</v>
      </c>
      <c r="B2916" s="58" t="s">
        <v>526</v>
      </c>
      <c r="C2916" s="59">
        <v>45827</v>
      </c>
      <c r="D2916" s="57">
        <v>22025001128</v>
      </c>
      <c r="E2916" s="58" t="s">
        <v>1498</v>
      </c>
      <c r="F2916" s="60">
        <v>704.79</v>
      </c>
      <c r="G2916" s="58" t="s">
        <v>698</v>
      </c>
      <c r="H2916" s="58" t="s">
        <v>4488</v>
      </c>
      <c r="I2916" s="61">
        <v>300</v>
      </c>
      <c r="J2916" s="58" t="s">
        <v>678</v>
      </c>
      <c r="K2916" s="58" t="s">
        <v>356</v>
      </c>
      <c r="L2916" s="58" t="s">
        <v>367</v>
      </c>
      <c r="M2916" s="58" t="s">
        <v>354</v>
      </c>
      <c r="N2916" s="58" t="s">
        <v>355</v>
      </c>
      <c r="O2916" s="64" t="s">
        <v>2942</v>
      </c>
      <c r="P2916" s="64" t="s">
        <v>2902</v>
      </c>
      <c r="Q2916" s="45" t="s">
        <v>922</v>
      </c>
      <c r="R2916" s="32" t="s">
        <v>254</v>
      </c>
      <c r="S2916" s="45" t="s">
        <v>291</v>
      </c>
      <c r="T2916" s="42" t="str">
        <f>VLOOKUP(Tabla1[[#This Row],[AREA]],Hoja1!A:B,2,FALSE)</f>
        <v>11. Salud pública y seguridad ciudadana</v>
      </c>
      <c r="U2916" s="45" t="s">
        <v>141</v>
      </c>
      <c r="V2916" s="42" t="str">
        <f>VLOOKUP(Tabla1[[#This Row],[PROGRAMA]],Hoja1!A:B,2,FALSE)</f>
        <v>1621. Recogida de residuos</v>
      </c>
      <c r="W2916" s="45" t="s">
        <v>238</v>
      </c>
      <c r="X2916" s="45" t="s">
        <v>3118</v>
      </c>
    </row>
    <row r="2917" spans="1:24" x14ac:dyDescent="0.25">
      <c r="A2917" s="57">
        <v>220250025460</v>
      </c>
      <c r="B2917" s="58" t="s">
        <v>526</v>
      </c>
      <c r="C2917" s="59">
        <v>45820</v>
      </c>
      <c r="D2917" s="57">
        <v>22025004010</v>
      </c>
      <c r="E2917" s="58" t="s">
        <v>1495</v>
      </c>
      <c r="F2917" s="60">
        <v>695.97</v>
      </c>
      <c r="G2917" s="58" t="s">
        <v>506</v>
      </c>
      <c r="H2917" s="58" t="s">
        <v>4489</v>
      </c>
      <c r="I2917" s="61">
        <v>300</v>
      </c>
      <c r="J2917" s="58" t="s">
        <v>356</v>
      </c>
      <c r="K2917" s="58" t="s">
        <v>356</v>
      </c>
      <c r="L2917" s="58" t="s">
        <v>367</v>
      </c>
      <c r="M2917" s="58" t="s">
        <v>354</v>
      </c>
      <c r="N2917" s="58" t="s">
        <v>355</v>
      </c>
      <c r="O2917" s="64" t="s">
        <v>2942</v>
      </c>
      <c r="P2917" s="64" t="s">
        <v>2902</v>
      </c>
      <c r="Q2917" s="45" t="s">
        <v>922</v>
      </c>
      <c r="R2917" s="32" t="s">
        <v>254</v>
      </c>
      <c r="S2917" s="45" t="s">
        <v>92</v>
      </c>
      <c r="T2917" s="42" t="str">
        <f>VLOOKUP(Tabla1[[#This Row],[AREA]],Hoja1!A:B,2,FALSE)</f>
        <v>03. Participación ciudadana y deportes</v>
      </c>
      <c r="U2917" s="45" t="s">
        <v>215</v>
      </c>
      <c r="V2917" s="42" t="str">
        <f>VLOOKUP(Tabla1[[#This Row],[PROGRAMA]],Hoja1!A:B,2,FALSE)</f>
        <v>9241. Participación ciudadana</v>
      </c>
      <c r="W2917" s="45" t="s">
        <v>236</v>
      </c>
      <c r="X2917" s="45" t="s">
        <v>2945</v>
      </c>
    </row>
    <row r="2918" spans="1:24" x14ac:dyDescent="0.25">
      <c r="A2918" s="57">
        <v>220250024412</v>
      </c>
      <c r="B2918" s="58" t="s">
        <v>526</v>
      </c>
      <c r="C2918" s="59">
        <v>45819</v>
      </c>
      <c r="D2918" s="57">
        <v>22025001125</v>
      </c>
      <c r="E2918" s="58" t="s">
        <v>1269</v>
      </c>
      <c r="F2918" s="60">
        <v>695.27</v>
      </c>
      <c r="G2918" s="58" t="s">
        <v>599</v>
      </c>
      <c r="H2918" s="58" t="s">
        <v>4490</v>
      </c>
      <c r="I2918" s="61">
        <v>300</v>
      </c>
      <c r="J2918" s="58" t="s">
        <v>372</v>
      </c>
      <c r="K2918" s="58" t="s">
        <v>372</v>
      </c>
      <c r="L2918" s="58" t="s">
        <v>367</v>
      </c>
      <c r="M2918" s="58" t="s">
        <v>354</v>
      </c>
      <c r="N2918" s="58" t="s">
        <v>355</v>
      </c>
      <c r="O2918" s="64" t="s">
        <v>2942</v>
      </c>
      <c r="P2918" s="64" t="s">
        <v>2902</v>
      </c>
      <c r="Q2918" s="45" t="s">
        <v>922</v>
      </c>
      <c r="R2918" s="32" t="s">
        <v>254</v>
      </c>
      <c r="S2918" s="45" t="s">
        <v>291</v>
      </c>
      <c r="T2918" s="42" t="str">
        <f>VLOOKUP(Tabla1[[#This Row],[AREA]],Hoja1!A:B,2,FALSE)</f>
        <v>11. Salud pública y seguridad ciudadana</v>
      </c>
      <c r="U2918" s="45" t="s">
        <v>141</v>
      </c>
      <c r="V2918" s="42" t="str">
        <f>VLOOKUP(Tabla1[[#This Row],[PROGRAMA]],Hoja1!A:B,2,FALSE)</f>
        <v>1621. Recogida de residuos</v>
      </c>
      <c r="W2918" s="45" t="s">
        <v>238</v>
      </c>
      <c r="X2918" s="45" t="s">
        <v>2919</v>
      </c>
    </row>
    <row r="2919" spans="1:24" x14ac:dyDescent="0.25">
      <c r="A2919" s="57">
        <v>220250022587</v>
      </c>
      <c r="B2919" s="58" t="s">
        <v>526</v>
      </c>
      <c r="C2919" s="59">
        <v>45813</v>
      </c>
      <c r="D2919" s="57">
        <v>22025001124</v>
      </c>
      <c r="E2919" s="58" t="s">
        <v>1237</v>
      </c>
      <c r="F2919" s="60">
        <v>691.26</v>
      </c>
      <c r="G2919" s="58" t="s">
        <v>45</v>
      </c>
      <c r="H2919" s="58" t="s">
        <v>4491</v>
      </c>
      <c r="I2919" s="61">
        <v>300</v>
      </c>
      <c r="J2919" s="58" t="s">
        <v>627</v>
      </c>
      <c r="K2919" s="58" t="s">
        <v>628</v>
      </c>
      <c r="L2919" s="58" t="s">
        <v>367</v>
      </c>
      <c r="M2919" s="58" t="s">
        <v>354</v>
      </c>
      <c r="N2919" s="58" t="s">
        <v>355</v>
      </c>
      <c r="O2919" s="64" t="s">
        <v>2942</v>
      </c>
      <c r="P2919" s="64" t="s">
        <v>2902</v>
      </c>
      <c r="Q2919" s="45" t="s">
        <v>922</v>
      </c>
      <c r="R2919" s="32" t="s">
        <v>254</v>
      </c>
      <c r="S2919" s="45" t="s">
        <v>291</v>
      </c>
      <c r="T2919" s="42" t="str">
        <f>VLOOKUP(Tabla1[[#This Row],[AREA]],Hoja1!A:B,2,FALSE)</f>
        <v>11. Salud pública y seguridad ciudadana</v>
      </c>
      <c r="U2919" s="45" t="s">
        <v>141</v>
      </c>
      <c r="V2919" s="42" t="str">
        <f>VLOOKUP(Tabla1[[#This Row],[PROGRAMA]],Hoja1!A:B,2,FALSE)</f>
        <v>1621. Recogida de residuos</v>
      </c>
      <c r="W2919" s="45" t="s">
        <v>236</v>
      </c>
      <c r="X2919" s="45" t="s">
        <v>3180</v>
      </c>
    </row>
    <row r="2920" spans="1:24" x14ac:dyDescent="0.25">
      <c r="A2920" s="57">
        <v>220250024420</v>
      </c>
      <c r="B2920" s="58" t="s">
        <v>526</v>
      </c>
      <c r="C2920" s="59">
        <v>45819</v>
      </c>
      <c r="D2920" s="57">
        <v>22025001128</v>
      </c>
      <c r="E2920" s="58" t="s">
        <v>1498</v>
      </c>
      <c r="F2920" s="60">
        <v>687.46</v>
      </c>
      <c r="G2920" s="58" t="s">
        <v>601</v>
      </c>
      <c r="H2920" s="58" t="s">
        <v>4492</v>
      </c>
      <c r="I2920" s="61">
        <v>300</v>
      </c>
      <c r="J2920" s="58" t="s">
        <v>356</v>
      </c>
      <c r="K2920" s="58" t="s">
        <v>356</v>
      </c>
      <c r="L2920" s="58" t="s">
        <v>367</v>
      </c>
      <c r="M2920" s="58" t="s">
        <v>354</v>
      </c>
      <c r="N2920" s="58" t="s">
        <v>355</v>
      </c>
      <c r="O2920" s="64" t="s">
        <v>2942</v>
      </c>
      <c r="P2920" s="64" t="s">
        <v>2902</v>
      </c>
      <c r="Q2920" s="45" t="s">
        <v>922</v>
      </c>
      <c r="R2920" s="32" t="s">
        <v>254</v>
      </c>
      <c r="S2920" s="45" t="s">
        <v>291</v>
      </c>
      <c r="T2920" s="42" t="str">
        <f>VLOOKUP(Tabla1[[#This Row],[AREA]],Hoja1!A:B,2,FALSE)</f>
        <v>11. Salud pública y seguridad ciudadana</v>
      </c>
      <c r="U2920" s="45" t="s">
        <v>141</v>
      </c>
      <c r="V2920" s="42" t="str">
        <f>VLOOKUP(Tabla1[[#This Row],[PROGRAMA]],Hoja1!A:B,2,FALSE)</f>
        <v>1621. Recogida de residuos</v>
      </c>
      <c r="W2920" s="45" t="s">
        <v>238</v>
      </c>
      <c r="X2920" s="45" t="s">
        <v>3118</v>
      </c>
    </row>
    <row r="2921" spans="1:24" x14ac:dyDescent="0.25">
      <c r="A2921" s="57">
        <v>220250024398</v>
      </c>
      <c r="B2921" s="58" t="s">
        <v>526</v>
      </c>
      <c r="C2921" s="59">
        <v>45819</v>
      </c>
      <c r="D2921" s="57">
        <v>22025001123</v>
      </c>
      <c r="E2921" s="58" t="s">
        <v>1973</v>
      </c>
      <c r="F2921" s="60">
        <v>686.69</v>
      </c>
      <c r="G2921" s="58" t="s">
        <v>589</v>
      </c>
      <c r="H2921" s="58" t="s">
        <v>4493</v>
      </c>
      <c r="I2921" s="61">
        <v>300</v>
      </c>
      <c r="J2921" s="58" t="s">
        <v>356</v>
      </c>
      <c r="K2921" s="58" t="s">
        <v>356</v>
      </c>
      <c r="L2921" s="58" t="s">
        <v>357</v>
      </c>
      <c r="M2921" s="58" t="s">
        <v>354</v>
      </c>
      <c r="N2921" s="58" t="s">
        <v>355</v>
      </c>
      <c r="O2921" s="64" t="s">
        <v>2942</v>
      </c>
      <c r="P2921" s="64" t="s">
        <v>2902</v>
      </c>
      <c r="Q2921" s="45" t="s">
        <v>922</v>
      </c>
      <c r="R2921" s="32" t="s">
        <v>254</v>
      </c>
      <c r="S2921" s="45" t="s">
        <v>291</v>
      </c>
      <c r="T2921" s="42" t="str">
        <f>VLOOKUP(Tabla1[[#This Row],[AREA]],Hoja1!A:B,2,FALSE)</f>
        <v>11. Salud pública y seguridad ciudadana</v>
      </c>
      <c r="U2921" s="45" t="s">
        <v>144</v>
      </c>
      <c r="V2921" s="42" t="str">
        <f>VLOOKUP(Tabla1[[#This Row],[PROGRAMA]],Hoja1!A:B,2,FALSE)</f>
        <v>1631. Limpieza viaria</v>
      </c>
      <c r="W2921" s="45" t="s">
        <v>236</v>
      </c>
      <c r="X2921" s="45" t="s">
        <v>3180</v>
      </c>
    </row>
    <row r="2922" spans="1:24" x14ac:dyDescent="0.25">
      <c r="A2922" s="57">
        <v>220250022628</v>
      </c>
      <c r="B2922" s="58" t="s">
        <v>526</v>
      </c>
      <c r="C2922" s="59">
        <v>45813</v>
      </c>
      <c r="D2922" s="57">
        <v>22025001123</v>
      </c>
      <c r="E2922" s="58" t="s">
        <v>1973</v>
      </c>
      <c r="F2922" s="60">
        <v>674.19</v>
      </c>
      <c r="G2922" s="58" t="s">
        <v>589</v>
      </c>
      <c r="H2922" s="58" t="s">
        <v>4494</v>
      </c>
      <c r="I2922" s="61">
        <v>300</v>
      </c>
      <c r="J2922" s="58" t="s">
        <v>356</v>
      </c>
      <c r="K2922" s="58" t="s">
        <v>356</v>
      </c>
      <c r="L2922" s="58" t="s">
        <v>367</v>
      </c>
      <c r="M2922" s="58" t="s">
        <v>354</v>
      </c>
      <c r="N2922" s="58" t="s">
        <v>355</v>
      </c>
      <c r="O2922" s="64" t="s">
        <v>2942</v>
      </c>
      <c r="P2922" s="64" t="s">
        <v>2902</v>
      </c>
      <c r="Q2922" s="45" t="s">
        <v>922</v>
      </c>
      <c r="R2922" s="32" t="s">
        <v>254</v>
      </c>
      <c r="S2922" s="45" t="s">
        <v>291</v>
      </c>
      <c r="T2922" s="42" t="str">
        <f>VLOOKUP(Tabla1[[#This Row],[AREA]],Hoja1!A:B,2,FALSE)</f>
        <v>11. Salud pública y seguridad ciudadana</v>
      </c>
      <c r="U2922" s="45" t="s">
        <v>144</v>
      </c>
      <c r="V2922" s="42" t="str">
        <f>VLOOKUP(Tabla1[[#This Row],[PROGRAMA]],Hoja1!A:B,2,FALSE)</f>
        <v>1631. Limpieza viaria</v>
      </c>
      <c r="W2922" s="45" t="s">
        <v>236</v>
      </c>
      <c r="X2922" s="45" t="s">
        <v>3180</v>
      </c>
    </row>
    <row r="2923" spans="1:24" x14ac:dyDescent="0.25">
      <c r="A2923" s="57">
        <v>220250022617</v>
      </c>
      <c r="B2923" s="58" t="s">
        <v>526</v>
      </c>
      <c r="C2923" s="59">
        <v>45813</v>
      </c>
      <c r="D2923" s="57">
        <v>22025000731</v>
      </c>
      <c r="E2923" s="58" t="s">
        <v>1838</v>
      </c>
      <c r="F2923" s="60">
        <v>671.45</v>
      </c>
      <c r="G2923" s="58" t="s">
        <v>564</v>
      </c>
      <c r="H2923" s="58" t="s">
        <v>4495</v>
      </c>
      <c r="I2923" s="61">
        <v>300</v>
      </c>
      <c r="J2923" s="58" t="s">
        <v>356</v>
      </c>
      <c r="K2923" s="58" t="s">
        <v>356</v>
      </c>
      <c r="L2923" s="58" t="s">
        <v>367</v>
      </c>
      <c r="M2923" s="58" t="s">
        <v>354</v>
      </c>
      <c r="N2923" s="58" t="s">
        <v>355</v>
      </c>
      <c r="O2923" s="64" t="s">
        <v>2942</v>
      </c>
      <c r="P2923" s="64" t="s">
        <v>2902</v>
      </c>
      <c r="Q2923" s="45" t="s">
        <v>922</v>
      </c>
      <c r="R2923" s="32" t="s">
        <v>254</v>
      </c>
      <c r="S2923" s="45" t="s">
        <v>98</v>
      </c>
      <c r="T2923" s="42" t="str">
        <f>VLOOKUP(Tabla1[[#This Row],[AREA]],Hoja1!A:B,2,FALSE)</f>
        <v>10. Personas mayores, familia y servicios sociales</v>
      </c>
      <c r="U2923" s="45" t="s">
        <v>155</v>
      </c>
      <c r="V2923" s="42" t="str">
        <f>VLOOKUP(Tabla1[[#This Row],[PROGRAMA]],Hoja1!A:B,2,FALSE)</f>
        <v>2312. Iniciativas sociales</v>
      </c>
      <c r="W2923" s="45" t="s">
        <v>236</v>
      </c>
      <c r="X2923" s="45" t="s">
        <v>3048</v>
      </c>
    </row>
    <row r="2924" spans="1:24" x14ac:dyDescent="0.25">
      <c r="A2924" s="57">
        <v>220250024299</v>
      </c>
      <c r="B2924" s="58" t="s">
        <v>526</v>
      </c>
      <c r="C2924" s="59">
        <v>45819</v>
      </c>
      <c r="D2924" s="57">
        <v>22025000731</v>
      </c>
      <c r="E2924" s="58" t="s">
        <v>1838</v>
      </c>
      <c r="F2924" s="60">
        <v>659.45</v>
      </c>
      <c r="G2924" s="58" t="s">
        <v>20</v>
      </c>
      <c r="H2924" s="58" t="s">
        <v>4496</v>
      </c>
      <c r="I2924" s="61">
        <v>300</v>
      </c>
      <c r="J2924" s="58" t="s">
        <v>356</v>
      </c>
      <c r="K2924" s="58" t="s">
        <v>356</v>
      </c>
      <c r="L2924" s="58" t="s">
        <v>367</v>
      </c>
      <c r="M2924" s="58" t="s">
        <v>354</v>
      </c>
      <c r="N2924" s="58" t="s">
        <v>355</v>
      </c>
      <c r="O2924" s="64" t="s">
        <v>2942</v>
      </c>
      <c r="P2924" s="64" t="s">
        <v>2902</v>
      </c>
      <c r="Q2924" s="45" t="s">
        <v>922</v>
      </c>
      <c r="R2924" s="32" t="s">
        <v>254</v>
      </c>
      <c r="S2924" s="45" t="s">
        <v>98</v>
      </c>
      <c r="T2924" s="42" t="str">
        <f>VLOOKUP(Tabla1[[#This Row],[AREA]],Hoja1!A:B,2,FALSE)</f>
        <v>10. Personas mayores, familia y servicios sociales</v>
      </c>
      <c r="U2924" s="45" t="s">
        <v>155</v>
      </c>
      <c r="V2924" s="42" t="str">
        <f>VLOOKUP(Tabla1[[#This Row],[PROGRAMA]],Hoja1!A:B,2,FALSE)</f>
        <v>2312. Iniciativas sociales</v>
      </c>
      <c r="W2924" s="45" t="s">
        <v>236</v>
      </c>
      <c r="X2924" s="45" t="s">
        <v>3048</v>
      </c>
    </row>
    <row r="2925" spans="1:24" x14ac:dyDescent="0.25">
      <c r="A2925" s="57">
        <v>220250023876</v>
      </c>
      <c r="B2925" s="58" t="s">
        <v>526</v>
      </c>
      <c r="C2925" s="59">
        <v>45818</v>
      </c>
      <c r="D2925" s="57">
        <v>22025001122</v>
      </c>
      <c r="E2925" s="58" t="s">
        <v>1237</v>
      </c>
      <c r="F2925" s="60">
        <v>648.34</v>
      </c>
      <c r="G2925" s="58" t="s">
        <v>565</v>
      </c>
      <c r="H2925" s="58" t="s">
        <v>4497</v>
      </c>
      <c r="I2925" s="61">
        <v>300</v>
      </c>
      <c r="J2925" s="58" t="s">
        <v>356</v>
      </c>
      <c r="K2925" s="58" t="s">
        <v>356</v>
      </c>
      <c r="L2925" s="58" t="s">
        <v>357</v>
      </c>
      <c r="M2925" s="58" t="s">
        <v>354</v>
      </c>
      <c r="N2925" s="58" t="s">
        <v>355</v>
      </c>
      <c r="O2925" s="64" t="s">
        <v>2942</v>
      </c>
      <c r="P2925" s="64" t="s">
        <v>2902</v>
      </c>
      <c r="Q2925" s="45" t="s">
        <v>922</v>
      </c>
      <c r="R2925" s="32" t="s">
        <v>254</v>
      </c>
      <c r="S2925" s="45" t="s">
        <v>291</v>
      </c>
      <c r="T2925" s="42" t="str">
        <f>VLOOKUP(Tabla1[[#This Row],[AREA]],Hoja1!A:B,2,FALSE)</f>
        <v>11. Salud pública y seguridad ciudadana</v>
      </c>
      <c r="U2925" s="45" t="s">
        <v>141</v>
      </c>
      <c r="V2925" s="42" t="str">
        <f>VLOOKUP(Tabla1[[#This Row],[PROGRAMA]],Hoja1!A:B,2,FALSE)</f>
        <v>1621. Recogida de residuos</v>
      </c>
      <c r="W2925" s="45" t="s">
        <v>236</v>
      </c>
      <c r="X2925" s="45" t="s">
        <v>3180</v>
      </c>
    </row>
    <row r="2926" spans="1:24" x14ac:dyDescent="0.25">
      <c r="A2926" s="57">
        <v>220250025403</v>
      </c>
      <c r="B2926" s="58" t="s">
        <v>526</v>
      </c>
      <c r="C2926" s="59">
        <v>45820</v>
      </c>
      <c r="D2926" s="57">
        <v>22025001270</v>
      </c>
      <c r="E2926" s="58" t="s">
        <v>2310</v>
      </c>
      <c r="F2926" s="60">
        <v>617.4</v>
      </c>
      <c r="G2926" s="58" t="s">
        <v>4279</v>
      </c>
      <c r="H2926" s="58" t="s">
        <v>4498</v>
      </c>
      <c r="I2926" s="61">
        <v>300</v>
      </c>
      <c r="J2926" s="58" t="s">
        <v>356</v>
      </c>
      <c r="K2926" s="58" t="s">
        <v>356</v>
      </c>
      <c r="L2926" s="58" t="s">
        <v>367</v>
      </c>
      <c r="M2926" s="58" t="s">
        <v>354</v>
      </c>
      <c r="N2926" s="58" t="s">
        <v>355</v>
      </c>
      <c r="O2926" s="64" t="s">
        <v>2942</v>
      </c>
      <c r="P2926" s="64" t="s">
        <v>2902</v>
      </c>
      <c r="Q2926" s="45" t="s">
        <v>922</v>
      </c>
      <c r="R2926" s="32" t="s">
        <v>254</v>
      </c>
      <c r="S2926" s="45" t="s">
        <v>95</v>
      </c>
      <c r="T2926" s="42" t="str">
        <f>VLOOKUP(Tabla1[[#This Row],[AREA]],Hoja1!A:B,2,FALSE)</f>
        <v>07. Medio ambiente</v>
      </c>
      <c r="U2926" s="45" t="s">
        <v>149</v>
      </c>
      <c r="V2926" s="42" t="str">
        <f>VLOOKUP(Tabla1[[#This Row],[PROGRAMA]],Hoja1!A:B,2,FALSE)</f>
        <v>1711. Parques y jardines</v>
      </c>
      <c r="W2926" s="45" t="s">
        <v>238</v>
      </c>
      <c r="X2926" s="45" t="s">
        <v>3118</v>
      </c>
    </row>
    <row r="2927" spans="1:24" x14ac:dyDescent="0.25">
      <c r="A2927" s="57">
        <v>220250024952</v>
      </c>
      <c r="B2927" s="58" t="s">
        <v>349</v>
      </c>
      <c r="C2927" s="59">
        <v>45819</v>
      </c>
      <c r="D2927" s="57">
        <v>22025004082</v>
      </c>
      <c r="E2927" s="58" t="s">
        <v>1222</v>
      </c>
      <c r="F2927" s="60">
        <v>617.12</v>
      </c>
      <c r="G2927" s="58" t="s">
        <v>340</v>
      </c>
      <c r="H2927" s="58" t="s">
        <v>4499</v>
      </c>
      <c r="I2927" s="61">
        <v>220</v>
      </c>
      <c r="J2927" s="58" t="s">
        <v>452</v>
      </c>
      <c r="K2927" s="58" t="s">
        <v>452</v>
      </c>
      <c r="L2927" s="58" t="s">
        <v>358</v>
      </c>
      <c r="M2927" s="58" t="s">
        <v>354</v>
      </c>
      <c r="N2927" s="58" t="s">
        <v>355</v>
      </c>
      <c r="O2927" s="64" t="s">
        <v>2942</v>
      </c>
      <c r="P2927" s="64" t="s">
        <v>2902</v>
      </c>
      <c r="Q2927" s="45" t="s">
        <v>926</v>
      </c>
      <c r="R2927" s="32" t="s">
        <v>255</v>
      </c>
      <c r="S2927" s="45" t="s">
        <v>96</v>
      </c>
      <c r="T2927" s="42" t="str">
        <f>VLOOKUP(Tabla1[[#This Row],[AREA]],Hoja1!A:B,2,FALSE)</f>
        <v>08. Tráfico y movilidad</v>
      </c>
      <c r="U2927" s="45" t="s">
        <v>140</v>
      </c>
      <c r="V2927" s="42" t="str">
        <f>VLOOKUP(Tabla1[[#This Row],[PROGRAMA]],Hoja1!A:B,2,FALSE)</f>
        <v>1532. Pavimentación vias públicas y otros servicios urbanísticos</v>
      </c>
      <c r="W2927" s="45" t="s">
        <v>242</v>
      </c>
      <c r="X2927" s="45" t="s">
        <v>2923</v>
      </c>
    </row>
    <row r="2928" spans="1:24" x14ac:dyDescent="0.25">
      <c r="A2928" s="57">
        <v>220250023698</v>
      </c>
      <c r="B2928" s="58" t="s">
        <v>526</v>
      </c>
      <c r="C2928" s="59">
        <v>45818</v>
      </c>
      <c r="D2928" s="57">
        <v>22025002819</v>
      </c>
      <c r="E2928" s="58" t="s">
        <v>1481</v>
      </c>
      <c r="F2928" s="60">
        <v>607.99</v>
      </c>
      <c r="G2928" s="58" t="s">
        <v>509</v>
      </c>
      <c r="H2928" s="58" t="s">
        <v>4500</v>
      </c>
      <c r="I2928" s="61">
        <v>300</v>
      </c>
      <c r="J2928" s="58" t="s">
        <v>356</v>
      </c>
      <c r="K2928" s="58" t="s">
        <v>356</v>
      </c>
      <c r="L2928" s="58" t="s">
        <v>367</v>
      </c>
      <c r="M2928" s="58" t="s">
        <v>354</v>
      </c>
      <c r="N2928" s="58" t="s">
        <v>355</v>
      </c>
      <c r="O2928" s="64" t="s">
        <v>2942</v>
      </c>
      <c r="P2928" s="64" t="s">
        <v>2902</v>
      </c>
      <c r="Q2928" s="45" t="s">
        <v>922</v>
      </c>
      <c r="R2928" s="32" t="s">
        <v>254</v>
      </c>
      <c r="S2928" s="45" t="s">
        <v>96</v>
      </c>
      <c r="T2928" s="42" t="str">
        <f>VLOOKUP(Tabla1[[#This Row],[AREA]],Hoja1!A:B,2,FALSE)</f>
        <v>08. Tráfico y movilidad</v>
      </c>
      <c r="U2928" s="45" t="s">
        <v>140</v>
      </c>
      <c r="V2928" s="42" t="str">
        <f>VLOOKUP(Tabla1[[#This Row],[PROGRAMA]],Hoja1!A:B,2,FALSE)</f>
        <v>1532. Pavimentación vias públicas y otros servicios urbanísticos</v>
      </c>
      <c r="W2928" s="45" t="s">
        <v>236</v>
      </c>
      <c r="X2928" s="45" t="s">
        <v>3215</v>
      </c>
    </row>
    <row r="2929" spans="1:24" x14ac:dyDescent="0.25">
      <c r="A2929" s="57">
        <v>220250022583</v>
      </c>
      <c r="B2929" s="58" t="s">
        <v>526</v>
      </c>
      <c r="C2929" s="59">
        <v>45813</v>
      </c>
      <c r="D2929" s="57">
        <v>22025001129</v>
      </c>
      <c r="E2929" s="58" t="s">
        <v>1973</v>
      </c>
      <c r="F2929" s="60">
        <v>601.47</v>
      </c>
      <c r="G2929" s="58" t="s">
        <v>3578</v>
      </c>
      <c r="H2929" s="58" t="s">
        <v>4501</v>
      </c>
      <c r="I2929" s="61">
        <v>300</v>
      </c>
      <c r="J2929" s="58" t="s">
        <v>3580</v>
      </c>
      <c r="K2929" s="58" t="s">
        <v>3580</v>
      </c>
      <c r="L2929" s="58" t="s">
        <v>367</v>
      </c>
      <c r="M2929" s="58" t="s">
        <v>354</v>
      </c>
      <c r="N2929" s="58" t="s">
        <v>355</v>
      </c>
      <c r="O2929" s="64" t="s">
        <v>2942</v>
      </c>
      <c r="P2929" s="64" t="s">
        <v>2902</v>
      </c>
      <c r="Q2929" s="45" t="s">
        <v>922</v>
      </c>
      <c r="R2929" s="32" t="s">
        <v>254</v>
      </c>
      <c r="S2929" s="45" t="s">
        <v>291</v>
      </c>
      <c r="T2929" s="42" t="str">
        <f>VLOOKUP(Tabla1[[#This Row],[AREA]],Hoja1!A:B,2,FALSE)</f>
        <v>11. Salud pública y seguridad ciudadana</v>
      </c>
      <c r="U2929" s="45" t="s">
        <v>144</v>
      </c>
      <c r="V2929" s="42" t="str">
        <f>VLOOKUP(Tabla1[[#This Row],[PROGRAMA]],Hoja1!A:B,2,FALSE)</f>
        <v>1631. Limpieza viaria</v>
      </c>
      <c r="W2929" s="45" t="s">
        <v>236</v>
      </c>
      <c r="X2929" s="45" t="s">
        <v>3180</v>
      </c>
    </row>
    <row r="2930" spans="1:24" x14ac:dyDescent="0.25">
      <c r="A2930" s="57">
        <v>220250027393</v>
      </c>
      <c r="B2930" s="58" t="s">
        <v>526</v>
      </c>
      <c r="C2930" s="59">
        <v>45827</v>
      </c>
      <c r="D2930" s="57">
        <v>22025001325</v>
      </c>
      <c r="E2930" s="58" t="s">
        <v>3329</v>
      </c>
      <c r="F2930" s="60">
        <v>599.70000000000005</v>
      </c>
      <c r="G2930" s="58" t="s">
        <v>38</v>
      </c>
      <c r="H2930" s="58" t="s">
        <v>4502</v>
      </c>
      <c r="I2930" s="61">
        <v>300</v>
      </c>
      <c r="J2930" s="58" t="s">
        <v>356</v>
      </c>
      <c r="K2930" s="58" t="s">
        <v>356</v>
      </c>
      <c r="L2930" s="58" t="s">
        <v>367</v>
      </c>
      <c r="M2930" s="58" t="s">
        <v>354</v>
      </c>
      <c r="N2930" s="58" t="s">
        <v>355</v>
      </c>
      <c r="O2930" s="64" t="s">
        <v>2942</v>
      </c>
      <c r="P2930" s="64" t="s">
        <v>2902</v>
      </c>
      <c r="Q2930" s="45" t="s">
        <v>922</v>
      </c>
      <c r="R2930" s="32" t="s">
        <v>254</v>
      </c>
      <c r="S2930" s="45" t="s">
        <v>98</v>
      </c>
      <c r="T2930" s="42" t="str">
        <f>VLOOKUP(Tabla1[[#This Row],[AREA]],Hoja1!A:B,2,FALSE)</f>
        <v>10. Personas mayores, familia y servicios sociales</v>
      </c>
      <c r="U2930" s="45" t="s">
        <v>162</v>
      </c>
      <c r="V2930" s="42" t="str">
        <f>VLOOKUP(Tabla1[[#This Row],[PROGRAMA]],Hoja1!A:B,2,FALSE)</f>
        <v>2412. Formación para el empleo</v>
      </c>
      <c r="W2930" s="45" t="s">
        <v>238</v>
      </c>
      <c r="X2930" s="45" t="s">
        <v>3118</v>
      </c>
    </row>
    <row r="2931" spans="1:24" x14ac:dyDescent="0.25">
      <c r="A2931" s="57">
        <v>220250022414</v>
      </c>
      <c r="B2931" s="58" t="s">
        <v>526</v>
      </c>
      <c r="C2931" s="59">
        <v>45813</v>
      </c>
      <c r="D2931" s="57">
        <v>22025001128</v>
      </c>
      <c r="E2931" s="58" t="s">
        <v>1498</v>
      </c>
      <c r="F2931" s="60">
        <v>599.01</v>
      </c>
      <c r="G2931" s="58" t="s">
        <v>698</v>
      </c>
      <c r="H2931" s="58" t="s">
        <v>4464</v>
      </c>
      <c r="I2931" s="61">
        <v>300</v>
      </c>
      <c r="J2931" s="58" t="s">
        <v>678</v>
      </c>
      <c r="K2931" s="58" t="s">
        <v>356</v>
      </c>
      <c r="L2931" s="58" t="s">
        <v>367</v>
      </c>
      <c r="M2931" s="58" t="s">
        <v>354</v>
      </c>
      <c r="N2931" s="58" t="s">
        <v>355</v>
      </c>
      <c r="O2931" s="64" t="s">
        <v>2942</v>
      </c>
      <c r="P2931" s="64" t="s">
        <v>2902</v>
      </c>
      <c r="Q2931" s="45" t="s">
        <v>922</v>
      </c>
      <c r="R2931" s="32" t="s">
        <v>254</v>
      </c>
      <c r="S2931" s="45" t="s">
        <v>291</v>
      </c>
      <c r="T2931" s="42" t="str">
        <f>VLOOKUP(Tabla1[[#This Row],[AREA]],Hoja1!A:B,2,FALSE)</f>
        <v>11. Salud pública y seguridad ciudadana</v>
      </c>
      <c r="U2931" s="45" t="s">
        <v>141</v>
      </c>
      <c r="V2931" s="42" t="str">
        <f>VLOOKUP(Tabla1[[#This Row],[PROGRAMA]],Hoja1!A:B,2,FALSE)</f>
        <v>1621. Recogida de residuos</v>
      </c>
      <c r="W2931" s="45" t="s">
        <v>238</v>
      </c>
      <c r="X2931" s="45" t="s">
        <v>3118</v>
      </c>
    </row>
    <row r="2932" spans="1:24" x14ac:dyDescent="0.25">
      <c r="A2932" s="57">
        <v>220250022096</v>
      </c>
      <c r="B2932" s="58" t="s">
        <v>526</v>
      </c>
      <c r="C2932" s="59">
        <v>45811</v>
      </c>
      <c r="D2932" s="57">
        <v>22025001129</v>
      </c>
      <c r="E2932" s="58" t="s">
        <v>1973</v>
      </c>
      <c r="F2932" s="60">
        <v>593.86</v>
      </c>
      <c r="G2932" s="58" t="s">
        <v>3578</v>
      </c>
      <c r="H2932" s="58" t="s">
        <v>4503</v>
      </c>
      <c r="I2932" s="61">
        <v>300</v>
      </c>
      <c r="J2932" s="58" t="s">
        <v>3580</v>
      </c>
      <c r="K2932" s="58" t="s">
        <v>3580</v>
      </c>
      <c r="L2932" s="58" t="s">
        <v>367</v>
      </c>
      <c r="M2932" s="58" t="s">
        <v>354</v>
      </c>
      <c r="N2932" s="58" t="s">
        <v>355</v>
      </c>
      <c r="O2932" s="64" t="s">
        <v>2942</v>
      </c>
      <c r="P2932" s="64" t="s">
        <v>2902</v>
      </c>
      <c r="Q2932" s="45" t="s">
        <v>922</v>
      </c>
      <c r="R2932" s="32" t="s">
        <v>254</v>
      </c>
      <c r="S2932" s="45" t="s">
        <v>291</v>
      </c>
      <c r="T2932" s="42" t="str">
        <f>VLOOKUP(Tabla1[[#This Row],[AREA]],Hoja1!A:B,2,FALSE)</f>
        <v>11. Salud pública y seguridad ciudadana</v>
      </c>
      <c r="U2932" s="45" t="s">
        <v>144</v>
      </c>
      <c r="V2932" s="42" t="str">
        <f>VLOOKUP(Tabla1[[#This Row],[PROGRAMA]],Hoja1!A:B,2,FALSE)</f>
        <v>1631. Limpieza viaria</v>
      </c>
      <c r="W2932" s="45" t="s">
        <v>236</v>
      </c>
      <c r="X2932" s="45" t="s">
        <v>3180</v>
      </c>
    </row>
    <row r="2933" spans="1:24" x14ac:dyDescent="0.25">
      <c r="A2933" s="57">
        <v>220250027553</v>
      </c>
      <c r="B2933" s="58" t="s">
        <v>526</v>
      </c>
      <c r="C2933" s="59">
        <v>45827</v>
      </c>
      <c r="D2933" s="57">
        <v>22025001267</v>
      </c>
      <c r="E2933" s="58" t="s">
        <v>2120</v>
      </c>
      <c r="F2933" s="60">
        <v>589.77</v>
      </c>
      <c r="G2933" s="58" t="s">
        <v>940</v>
      </c>
      <c r="H2933" s="58" t="s">
        <v>4504</v>
      </c>
      <c r="I2933" s="61">
        <v>300</v>
      </c>
      <c r="J2933" s="58" t="s">
        <v>605</v>
      </c>
      <c r="K2933" s="58" t="s">
        <v>356</v>
      </c>
      <c r="L2933" s="58" t="s">
        <v>367</v>
      </c>
      <c r="M2933" s="58" t="s">
        <v>354</v>
      </c>
      <c r="N2933" s="58" t="s">
        <v>355</v>
      </c>
      <c r="O2933" s="64" t="s">
        <v>2942</v>
      </c>
      <c r="P2933" s="64" t="s">
        <v>2902</v>
      </c>
      <c r="Q2933" s="45" t="s">
        <v>922</v>
      </c>
      <c r="R2933" s="32" t="s">
        <v>254</v>
      </c>
      <c r="S2933" s="45" t="s">
        <v>95</v>
      </c>
      <c r="T2933" s="42" t="str">
        <f>VLOOKUP(Tabla1[[#This Row],[AREA]],Hoja1!A:B,2,FALSE)</f>
        <v>07. Medio ambiente</v>
      </c>
      <c r="U2933" s="45" t="s">
        <v>149</v>
      </c>
      <c r="V2933" s="42" t="str">
        <f>VLOOKUP(Tabla1[[#This Row],[PROGRAMA]],Hoja1!A:B,2,FALSE)</f>
        <v>1711. Parques y jardines</v>
      </c>
      <c r="W2933" s="45" t="s">
        <v>238</v>
      </c>
      <c r="X2933" s="45" t="s">
        <v>3057</v>
      </c>
    </row>
    <row r="2934" spans="1:24" x14ac:dyDescent="0.25">
      <c r="A2934" s="57">
        <v>220250022399</v>
      </c>
      <c r="B2934" s="58" t="s">
        <v>526</v>
      </c>
      <c r="C2934" s="59">
        <v>45813</v>
      </c>
      <c r="D2934" s="57">
        <v>22025000917</v>
      </c>
      <c r="E2934" s="58" t="s">
        <v>2293</v>
      </c>
      <c r="F2934" s="60">
        <v>584.02</v>
      </c>
      <c r="G2934" s="58" t="s">
        <v>567</v>
      </c>
      <c r="H2934" s="58" t="s">
        <v>4505</v>
      </c>
      <c r="I2934" s="61">
        <v>300</v>
      </c>
      <c r="J2934" s="58" t="s">
        <v>356</v>
      </c>
      <c r="K2934" s="58" t="s">
        <v>356</v>
      </c>
      <c r="L2934" s="58" t="s">
        <v>357</v>
      </c>
      <c r="M2934" s="58" t="s">
        <v>354</v>
      </c>
      <c r="N2934" s="58" t="s">
        <v>355</v>
      </c>
      <c r="O2934" s="64" t="s">
        <v>2942</v>
      </c>
      <c r="P2934" s="64" t="s">
        <v>2902</v>
      </c>
      <c r="Q2934" s="45" t="s">
        <v>922</v>
      </c>
      <c r="R2934" s="32" t="s">
        <v>254</v>
      </c>
      <c r="S2934" s="45" t="s">
        <v>291</v>
      </c>
      <c r="T2934" s="42" t="str">
        <f>VLOOKUP(Tabla1[[#This Row],[AREA]],Hoja1!A:B,2,FALSE)</f>
        <v>11. Salud pública y seguridad ciudadana</v>
      </c>
      <c r="U2934" s="45" t="s">
        <v>129</v>
      </c>
      <c r="V2934" s="42" t="str">
        <f>VLOOKUP(Tabla1[[#This Row],[PROGRAMA]],Hoja1!A:B,2,FALSE)</f>
        <v>1321. Policía municipal</v>
      </c>
      <c r="W2934" s="45" t="s">
        <v>236</v>
      </c>
      <c r="X2934" s="45" t="s">
        <v>3180</v>
      </c>
    </row>
    <row r="2935" spans="1:24" x14ac:dyDescent="0.25">
      <c r="A2935" s="57">
        <v>220250022529</v>
      </c>
      <c r="B2935" s="58" t="s">
        <v>526</v>
      </c>
      <c r="C2935" s="59">
        <v>45813</v>
      </c>
      <c r="D2935" s="57">
        <v>22025001129</v>
      </c>
      <c r="E2935" s="58" t="s">
        <v>1973</v>
      </c>
      <c r="F2935" s="60">
        <v>583.29</v>
      </c>
      <c r="G2935" s="58" t="s">
        <v>46</v>
      </c>
      <c r="H2935" s="58" t="s">
        <v>4506</v>
      </c>
      <c r="I2935" s="61">
        <v>300</v>
      </c>
      <c r="J2935" s="58" t="s">
        <v>356</v>
      </c>
      <c r="K2935" s="58" t="s">
        <v>356</v>
      </c>
      <c r="L2935" s="58" t="s">
        <v>367</v>
      </c>
      <c r="M2935" s="58" t="s">
        <v>354</v>
      </c>
      <c r="N2935" s="58" t="s">
        <v>355</v>
      </c>
      <c r="O2935" s="64" t="s">
        <v>2942</v>
      </c>
      <c r="P2935" s="64" t="s">
        <v>2902</v>
      </c>
      <c r="Q2935" s="45" t="s">
        <v>922</v>
      </c>
      <c r="R2935" s="32" t="s">
        <v>254</v>
      </c>
      <c r="S2935" s="45" t="s">
        <v>291</v>
      </c>
      <c r="T2935" s="42" t="str">
        <f>VLOOKUP(Tabla1[[#This Row],[AREA]],Hoja1!A:B,2,FALSE)</f>
        <v>11. Salud pública y seguridad ciudadana</v>
      </c>
      <c r="U2935" s="45" t="s">
        <v>144</v>
      </c>
      <c r="V2935" s="42" t="str">
        <f>VLOOKUP(Tabla1[[#This Row],[PROGRAMA]],Hoja1!A:B,2,FALSE)</f>
        <v>1631. Limpieza viaria</v>
      </c>
      <c r="W2935" s="45" t="s">
        <v>236</v>
      </c>
      <c r="X2935" s="45" t="s">
        <v>3180</v>
      </c>
    </row>
    <row r="2936" spans="1:24" x14ac:dyDescent="0.25">
      <c r="A2936" s="57">
        <v>220250023941</v>
      </c>
      <c r="B2936" s="58" t="s">
        <v>526</v>
      </c>
      <c r="C2936" s="59">
        <v>45818</v>
      </c>
      <c r="D2936" s="57">
        <v>22025001122</v>
      </c>
      <c r="E2936" s="58" t="s">
        <v>1237</v>
      </c>
      <c r="F2936" s="60">
        <v>582.01</v>
      </c>
      <c r="G2936" s="58" t="s">
        <v>663</v>
      </c>
      <c r="H2936" s="58" t="s">
        <v>4507</v>
      </c>
      <c r="I2936" s="61">
        <v>300</v>
      </c>
      <c r="J2936" s="58" t="s">
        <v>356</v>
      </c>
      <c r="K2936" s="58" t="s">
        <v>356</v>
      </c>
      <c r="L2936" s="58" t="s">
        <v>357</v>
      </c>
      <c r="M2936" s="58" t="s">
        <v>354</v>
      </c>
      <c r="N2936" s="58" t="s">
        <v>355</v>
      </c>
      <c r="O2936" s="64" t="s">
        <v>2942</v>
      </c>
      <c r="P2936" s="64" t="s">
        <v>2902</v>
      </c>
      <c r="Q2936" s="45" t="s">
        <v>922</v>
      </c>
      <c r="R2936" s="32" t="s">
        <v>254</v>
      </c>
      <c r="S2936" s="45" t="s">
        <v>291</v>
      </c>
      <c r="T2936" s="42" t="str">
        <f>VLOOKUP(Tabla1[[#This Row],[AREA]],Hoja1!A:B,2,FALSE)</f>
        <v>11. Salud pública y seguridad ciudadana</v>
      </c>
      <c r="U2936" s="45" t="s">
        <v>141</v>
      </c>
      <c r="V2936" s="42" t="str">
        <f>VLOOKUP(Tabla1[[#This Row],[PROGRAMA]],Hoja1!A:B,2,FALSE)</f>
        <v>1621. Recogida de residuos</v>
      </c>
      <c r="W2936" s="45" t="s">
        <v>236</v>
      </c>
      <c r="X2936" s="45" t="s">
        <v>3180</v>
      </c>
    </row>
    <row r="2937" spans="1:24" x14ac:dyDescent="0.25">
      <c r="A2937" s="57">
        <v>220250024414</v>
      </c>
      <c r="B2937" s="58" t="s">
        <v>526</v>
      </c>
      <c r="C2937" s="59">
        <v>45819</v>
      </c>
      <c r="D2937" s="57">
        <v>22025001125</v>
      </c>
      <c r="E2937" s="58" t="s">
        <v>1269</v>
      </c>
      <c r="F2937" s="60">
        <v>580.79999999999995</v>
      </c>
      <c r="G2937" s="58" t="s">
        <v>599</v>
      </c>
      <c r="H2937" s="58" t="s">
        <v>4508</v>
      </c>
      <c r="I2937" s="61">
        <v>300</v>
      </c>
      <c r="J2937" s="58" t="s">
        <v>372</v>
      </c>
      <c r="K2937" s="58" t="s">
        <v>372</v>
      </c>
      <c r="L2937" s="58" t="s">
        <v>367</v>
      </c>
      <c r="M2937" s="58" t="s">
        <v>354</v>
      </c>
      <c r="N2937" s="58" t="s">
        <v>355</v>
      </c>
      <c r="O2937" s="64" t="s">
        <v>2942</v>
      </c>
      <c r="P2937" s="64" t="s">
        <v>2902</v>
      </c>
      <c r="Q2937" s="45" t="s">
        <v>922</v>
      </c>
      <c r="R2937" s="32" t="s">
        <v>254</v>
      </c>
      <c r="S2937" s="45" t="s">
        <v>291</v>
      </c>
      <c r="T2937" s="42" t="str">
        <f>VLOOKUP(Tabla1[[#This Row],[AREA]],Hoja1!A:B,2,FALSE)</f>
        <v>11. Salud pública y seguridad ciudadana</v>
      </c>
      <c r="U2937" s="45" t="s">
        <v>141</v>
      </c>
      <c r="V2937" s="42" t="str">
        <f>VLOOKUP(Tabla1[[#This Row],[PROGRAMA]],Hoja1!A:B,2,FALSE)</f>
        <v>1621. Recogida de residuos</v>
      </c>
      <c r="W2937" s="45" t="s">
        <v>238</v>
      </c>
      <c r="X2937" s="45" t="s">
        <v>2919</v>
      </c>
    </row>
    <row r="2938" spans="1:24" x14ac:dyDescent="0.25">
      <c r="A2938" s="57">
        <v>220250027391</v>
      </c>
      <c r="B2938" s="58" t="s">
        <v>526</v>
      </c>
      <c r="C2938" s="59">
        <v>45827</v>
      </c>
      <c r="D2938" s="57">
        <v>22025001270</v>
      </c>
      <c r="E2938" s="58" t="s">
        <v>2310</v>
      </c>
      <c r="F2938" s="60">
        <v>577.04</v>
      </c>
      <c r="G2938" s="58" t="s">
        <v>573</v>
      </c>
      <c r="H2938" s="58" t="s">
        <v>4509</v>
      </c>
      <c r="I2938" s="61">
        <v>300</v>
      </c>
      <c r="J2938" s="58" t="s">
        <v>356</v>
      </c>
      <c r="K2938" s="58" t="s">
        <v>356</v>
      </c>
      <c r="L2938" s="58" t="s">
        <v>367</v>
      </c>
      <c r="M2938" s="58" t="s">
        <v>354</v>
      </c>
      <c r="N2938" s="58" t="s">
        <v>355</v>
      </c>
      <c r="O2938" s="64" t="s">
        <v>2942</v>
      </c>
      <c r="P2938" s="64" t="s">
        <v>2902</v>
      </c>
      <c r="Q2938" s="45" t="s">
        <v>922</v>
      </c>
      <c r="R2938" s="32" t="s">
        <v>254</v>
      </c>
      <c r="S2938" s="45" t="s">
        <v>95</v>
      </c>
      <c r="T2938" s="42" t="str">
        <f>VLOOKUP(Tabla1[[#This Row],[AREA]],Hoja1!A:B,2,FALSE)</f>
        <v>07. Medio ambiente</v>
      </c>
      <c r="U2938" s="45" t="s">
        <v>149</v>
      </c>
      <c r="V2938" s="42" t="str">
        <f>VLOOKUP(Tabla1[[#This Row],[PROGRAMA]],Hoja1!A:B,2,FALSE)</f>
        <v>1711. Parques y jardines</v>
      </c>
      <c r="W2938" s="45" t="s">
        <v>238</v>
      </c>
      <c r="X2938" s="45" t="s">
        <v>3118</v>
      </c>
    </row>
    <row r="2939" spans="1:24" x14ac:dyDescent="0.25">
      <c r="A2939" s="57">
        <v>220250022349</v>
      </c>
      <c r="B2939" s="58" t="s">
        <v>526</v>
      </c>
      <c r="C2939" s="59">
        <v>45813</v>
      </c>
      <c r="D2939" s="57">
        <v>22025000919</v>
      </c>
      <c r="E2939" s="58" t="s">
        <v>2293</v>
      </c>
      <c r="F2939" s="60">
        <v>573.52</v>
      </c>
      <c r="G2939" s="58" t="s">
        <v>601</v>
      </c>
      <c r="H2939" s="58" t="s">
        <v>4510</v>
      </c>
      <c r="I2939" s="61">
        <v>300</v>
      </c>
      <c r="J2939" s="58" t="s">
        <v>356</v>
      </c>
      <c r="K2939" s="58" t="s">
        <v>356</v>
      </c>
      <c r="L2939" s="58" t="s">
        <v>367</v>
      </c>
      <c r="M2939" s="58" t="s">
        <v>354</v>
      </c>
      <c r="N2939" s="58" t="s">
        <v>355</v>
      </c>
      <c r="O2939" s="64" t="s">
        <v>2942</v>
      </c>
      <c r="P2939" s="64" t="s">
        <v>2902</v>
      </c>
      <c r="Q2939" s="45" t="s">
        <v>922</v>
      </c>
      <c r="R2939" s="32" t="s">
        <v>254</v>
      </c>
      <c r="S2939" s="45" t="s">
        <v>291</v>
      </c>
      <c r="T2939" s="42" t="str">
        <f>VLOOKUP(Tabla1[[#This Row],[AREA]],Hoja1!A:B,2,FALSE)</f>
        <v>11. Salud pública y seguridad ciudadana</v>
      </c>
      <c r="U2939" s="45" t="s">
        <v>129</v>
      </c>
      <c r="V2939" s="42" t="str">
        <f>VLOOKUP(Tabla1[[#This Row],[PROGRAMA]],Hoja1!A:B,2,FALSE)</f>
        <v>1321. Policía municipal</v>
      </c>
      <c r="W2939" s="45" t="s">
        <v>236</v>
      </c>
      <c r="X2939" s="45" t="s">
        <v>3180</v>
      </c>
    </row>
    <row r="2940" spans="1:24" x14ac:dyDescent="0.25">
      <c r="A2940" s="57">
        <v>220250022675</v>
      </c>
      <c r="B2940" s="58" t="s">
        <v>526</v>
      </c>
      <c r="C2940" s="59">
        <v>45813</v>
      </c>
      <c r="D2940" s="57">
        <v>22025000917</v>
      </c>
      <c r="E2940" s="58" t="s">
        <v>2293</v>
      </c>
      <c r="F2940" s="60">
        <v>573.26</v>
      </c>
      <c r="G2940" s="58" t="s">
        <v>567</v>
      </c>
      <c r="H2940" s="58" t="s">
        <v>4511</v>
      </c>
      <c r="I2940" s="61">
        <v>300</v>
      </c>
      <c r="J2940" s="58" t="s">
        <v>356</v>
      </c>
      <c r="K2940" s="58" t="s">
        <v>356</v>
      </c>
      <c r="L2940" s="58" t="s">
        <v>357</v>
      </c>
      <c r="M2940" s="58" t="s">
        <v>354</v>
      </c>
      <c r="N2940" s="58" t="s">
        <v>355</v>
      </c>
      <c r="O2940" s="64" t="s">
        <v>2942</v>
      </c>
      <c r="P2940" s="64" t="s">
        <v>2902</v>
      </c>
      <c r="Q2940" s="45" t="s">
        <v>922</v>
      </c>
      <c r="R2940" s="32" t="s">
        <v>254</v>
      </c>
      <c r="S2940" s="45" t="s">
        <v>291</v>
      </c>
      <c r="T2940" s="42" t="str">
        <f>VLOOKUP(Tabla1[[#This Row],[AREA]],Hoja1!A:B,2,FALSE)</f>
        <v>11. Salud pública y seguridad ciudadana</v>
      </c>
      <c r="U2940" s="45" t="s">
        <v>129</v>
      </c>
      <c r="V2940" s="42" t="str">
        <f>VLOOKUP(Tabla1[[#This Row],[PROGRAMA]],Hoja1!A:B,2,FALSE)</f>
        <v>1321. Policía municipal</v>
      </c>
      <c r="W2940" s="45" t="s">
        <v>236</v>
      </c>
      <c r="X2940" s="45" t="s">
        <v>3180</v>
      </c>
    </row>
    <row r="2941" spans="1:24" x14ac:dyDescent="0.25">
      <c r="A2941" s="57">
        <v>220250024384</v>
      </c>
      <c r="B2941" s="58" t="s">
        <v>526</v>
      </c>
      <c r="C2941" s="59">
        <v>45819</v>
      </c>
      <c r="D2941" s="57">
        <v>22025001122</v>
      </c>
      <c r="E2941" s="58" t="s">
        <v>1237</v>
      </c>
      <c r="F2941" s="60">
        <v>572.96</v>
      </c>
      <c r="G2941" s="58" t="s">
        <v>595</v>
      </c>
      <c r="H2941" s="58" t="s">
        <v>4512</v>
      </c>
      <c r="I2941" s="61">
        <v>300</v>
      </c>
      <c r="J2941" s="58" t="s">
        <v>356</v>
      </c>
      <c r="K2941" s="58" t="s">
        <v>356</v>
      </c>
      <c r="L2941" s="58" t="s">
        <v>357</v>
      </c>
      <c r="M2941" s="58" t="s">
        <v>354</v>
      </c>
      <c r="N2941" s="58" t="s">
        <v>355</v>
      </c>
      <c r="O2941" s="64" t="s">
        <v>2942</v>
      </c>
      <c r="P2941" s="64" t="s">
        <v>2902</v>
      </c>
      <c r="Q2941" s="45" t="s">
        <v>922</v>
      </c>
      <c r="R2941" s="32" t="s">
        <v>254</v>
      </c>
      <c r="S2941" s="45" t="s">
        <v>291</v>
      </c>
      <c r="T2941" s="42" t="str">
        <f>VLOOKUP(Tabla1[[#This Row],[AREA]],Hoja1!A:B,2,FALSE)</f>
        <v>11. Salud pública y seguridad ciudadana</v>
      </c>
      <c r="U2941" s="45" t="s">
        <v>141</v>
      </c>
      <c r="V2941" s="42" t="str">
        <f>VLOOKUP(Tabla1[[#This Row],[PROGRAMA]],Hoja1!A:B,2,FALSE)</f>
        <v>1621. Recogida de residuos</v>
      </c>
      <c r="W2941" s="45" t="s">
        <v>236</v>
      </c>
      <c r="X2941" s="45" t="s">
        <v>3180</v>
      </c>
    </row>
    <row r="2942" spans="1:24" x14ac:dyDescent="0.25">
      <c r="A2942" s="57">
        <v>220250023924</v>
      </c>
      <c r="B2942" s="58" t="s">
        <v>526</v>
      </c>
      <c r="C2942" s="59">
        <v>45818</v>
      </c>
      <c r="D2942" s="57">
        <v>22025001122</v>
      </c>
      <c r="E2942" s="58" t="s">
        <v>1237</v>
      </c>
      <c r="F2942" s="60">
        <v>571.91</v>
      </c>
      <c r="G2942" s="58" t="s">
        <v>663</v>
      </c>
      <c r="H2942" s="58" t="s">
        <v>4513</v>
      </c>
      <c r="I2942" s="61">
        <v>300</v>
      </c>
      <c r="J2942" s="58" t="s">
        <v>356</v>
      </c>
      <c r="K2942" s="58" t="s">
        <v>356</v>
      </c>
      <c r="L2942" s="58" t="s">
        <v>357</v>
      </c>
      <c r="M2942" s="58" t="s">
        <v>354</v>
      </c>
      <c r="N2942" s="58" t="s">
        <v>355</v>
      </c>
      <c r="O2942" s="64" t="s">
        <v>2942</v>
      </c>
      <c r="P2942" s="64" t="s">
        <v>2902</v>
      </c>
      <c r="Q2942" s="45" t="s">
        <v>922</v>
      </c>
      <c r="R2942" s="32" t="s">
        <v>254</v>
      </c>
      <c r="S2942" s="45" t="s">
        <v>291</v>
      </c>
      <c r="T2942" s="42" t="str">
        <f>VLOOKUP(Tabla1[[#This Row],[AREA]],Hoja1!A:B,2,FALSE)</f>
        <v>11. Salud pública y seguridad ciudadana</v>
      </c>
      <c r="U2942" s="45" t="s">
        <v>141</v>
      </c>
      <c r="V2942" s="42" t="str">
        <f>VLOOKUP(Tabla1[[#This Row],[PROGRAMA]],Hoja1!A:B,2,FALSE)</f>
        <v>1621. Recogida de residuos</v>
      </c>
      <c r="W2942" s="45" t="s">
        <v>236</v>
      </c>
      <c r="X2942" s="45" t="s">
        <v>3180</v>
      </c>
    </row>
    <row r="2943" spans="1:24" x14ac:dyDescent="0.25">
      <c r="A2943" s="57">
        <v>220250027563</v>
      </c>
      <c r="B2943" s="58" t="s">
        <v>526</v>
      </c>
      <c r="C2943" s="59">
        <v>45827</v>
      </c>
      <c r="D2943" s="57">
        <v>22025001270</v>
      </c>
      <c r="E2943" s="58" t="s">
        <v>2310</v>
      </c>
      <c r="F2943" s="60">
        <v>570.49</v>
      </c>
      <c r="G2943" s="58" t="s">
        <v>73</v>
      </c>
      <c r="H2943" s="58" t="s">
        <v>4514</v>
      </c>
      <c r="I2943" s="61">
        <v>300</v>
      </c>
      <c r="J2943" s="58" t="s">
        <v>356</v>
      </c>
      <c r="K2943" s="58" t="s">
        <v>356</v>
      </c>
      <c r="L2943" s="58" t="s">
        <v>367</v>
      </c>
      <c r="M2943" s="58" t="s">
        <v>354</v>
      </c>
      <c r="N2943" s="58" t="s">
        <v>355</v>
      </c>
      <c r="O2943" s="64" t="s">
        <v>2942</v>
      </c>
      <c r="P2943" s="64" t="s">
        <v>2902</v>
      </c>
      <c r="Q2943" s="45" t="s">
        <v>922</v>
      </c>
      <c r="R2943" s="32" t="s">
        <v>254</v>
      </c>
      <c r="S2943" s="45" t="s">
        <v>95</v>
      </c>
      <c r="T2943" s="42" t="str">
        <f>VLOOKUP(Tabla1[[#This Row],[AREA]],Hoja1!A:B,2,FALSE)</f>
        <v>07. Medio ambiente</v>
      </c>
      <c r="U2943" s="45" t="s">
        <v>149</v>
      </c>
      <c r="V2943" s="42" t="str">
        <f>VLOOKUP(Tabla1[[#This Row],[PROGRAMA]],Hoja1!A:B,2,FALSE)</f>
        <v>1711. Parques y jardines</v>
      </c>
      <c r="W2943" s="45" t="s">
        <v>238</v>
      </c>
      <c r="X2943" s="45" t="s">
        <v>3118</v>
      </c>
    </row>
    <row r="2944" spans="1:24" x14ac:dyDescent="0.25">
      <c r="A2944" s="57">
        <v>220250022539</v>
      </c>
      <c r="B2944" s="58" t="s">
        <v>526</v>
      </c>
      <c r="C2944" s="59">
        <v>45813</v>
      </c>
      <c r="D2944" s="57">
        <v>22025004010</v>
      </c>
      <c r="E2944" s="58" t="s">
        <v>1495</v>
      </c>
      <c r="F2944" s="60">
        <v>569.9</v>
      </c>
      <c r="G2944" s="58" t="s">
        <v>506</v>
      </c>
      <c r="H2944" s="58" t="s">
        <v>4515</v>
      </c>
      <c r="I2944" s="61">
        <v>300</v>
      </c>
      <c r="J2944" s="58" t="s">
        <v>356</v>
      </c>
      <c r="K2944" s="58" t="s">
        <v>356</v>
      </c>
      <c r="L2944" s="58" t="s">
        <v>367</v>
      </c>
      <c r="M2944" s="58" t="s">
        <v>354</v>
      </c>
      <c r="N2944" s="58" t="s">
        <v>355</v>
      </c>
      <c r="O2944" s="64" t="s">
        <v>2942</v>
      </c>
      <c r="P2944" s="64" t="s">
        <v>2902</v>
      </c>
      <c r="Q2944" s="45" t="s">
        <v>922</v>
      </c>
      <c r="R2944" s="32" t="s">
        <v>254</v>
      </c>
      <c r="S2944" s="45" t="s">
        <v>92</v>
      </c>
      <c r="T2944" s="42" t="str">
        <f>VLOOKUP(Tabla1[[#This Row],[AREA]],Hoja1!A:B,2,FALSE)</f>
        <v>03. Participación ciudadana y deportes</v>
      </c>
      <c r="U2944" s="45" t="s">
        <v>215</v>
      </c>
      <c r="V2944" s="42" t="str">
        <f>VLOOKUP(Tabla1[[#This Row],[PROGRAMA]],Hoja1!A:B,2,FALSE)</f>
        <v>9241. Participación ciudadana</v>
      </c>
      <c r="W2944" s="45" t="s">
        <v>236</v>
      </c>
      <c r="X2944" s="45" t="s">
        <v>2945</v>
      </c>
    </row>
    <row r="2945" spans="1:24" x14ac:dyDescent="0.25">
      <c r="A2945" s="57">
        <v>220250029539</v>
      </c>
      <c r="B2945" s="58" t="s">
        <v>526</v>
      </c>
      <c r="C2945" s="59">
        <v>45835</v>
      </c>
      <c r="D2945" s="57">
        <v>22025000917</v>
      </c>
      <c r="E2945" s="58" t="s">
        <v>2293</v>
      </c>
      <c r="F2945" s="60">
        <v>567.97</v>
      </c>
      <c r="G2945" s="58" t="s">
        <v>3508</v>
      </c>
      <c r="H2945" s="58" t="s">
        <v>4516</v>
      </c>
      <c r="I2945" s="61">
        <v>300</v>
      </c>
      <c r="J2945" s="58" t="s">
        <v>356</v>
      </c>
      <c r="K2945" s="58" t="s">
        <v>356</v>
      </c>
      <c r="L2945" s="58" t="s">
        <v>357</v>
      </c>
      <c r="M2945" s="58" t="s">
        <v>354</v>
      </c>
      <c r="N2945" s="58" t="s">
        <v>355</v>
      </c>
      <c r="O2945" s="64" t="s">
        <v>2942</v>
      </c>
      <c r="P2945" s="64" t="s">
        <v>2902</v>
      </c>
      <c r="Q2945" s="45" t="s">
        <v>922</v>
      </c>
      <c r="R2945" s="32" t="s">
        <v>254</v>
      </c>
      <c r="S2945" s="45" t="s">
        <v>291</v>
      </c>
      <c r="T2945" s="42" t="str">
        <f>VLOOKUP(Tabla1[[#This Row],[AREA]],Hoja1!A:B,2,FALSE)</f>
        <v>11. Salud pública y seguridad ciudadana</v>
      </c>
      <c r="U2945" s="45" t="s">
        <v>129</v>
      </c>
      <c r="V2945" s="42" t="str">
        <f>VLOOKUP(Tabla1[[#This Row],[PROGRAMA]],Hoja1!A:B,2,FALSE)</f>
        <v>1321. Policía municipal</v>
      </c>
      <c r="W2945" s="45" t="s">
        <v>236</v>
      </c>
      <c r="X2945" s="45" t="s">
        <v>3180</v>
      </c>
    </row>
    <row r="2946" spans="1:24" x14ac:dyDescent="0.25">
      <c r="A2946" s="57">
        <v>220250029412</v>
      </c>
      <c r="B2946" s="58" t="s">
        <v>526</v>
      </c>
      <c r="C2946" s="59">
        <v>45835</v>
      </c>
      <c r="D2946" s="57">
        <v>22025001122</v>
      </c>
      <c r="E2946" s="58" t="s">
        <v>1237</v>
      </c>
      <c r="F2946" s="60">
        <v>567.9</v>
      </c>
      <c r="G2946" s="58" t="s">
        <v>938</v>
      </c>
      <c r="H2946" s="58" t="s">
        <v>4517</v>
      </c>
      <c r="I2946" s="61">
        <v>300</v>
      </c>
      <c r="J2946" s="58" t="s">
        <v>356</v>
      </c>
      <c r="K2946" s="58" t="s">
        <v>356</v>
      </c>
      <c r="L2946" s="58" t="s">
        <v>357</v>
      </c>
      <c r="M2946" s="58" t="s">
        <v>354</v>
      </c>
      <c r="N2946" s="58" t="s">
        <v>355</v>
      </c>
      <c r="O2946" s="64" t="s">
        <v>2942</v>
      </c>
      <c r="P2946" s="64" t="s">
        <v>2902</v>
      </c>
      <c r="Q2946" s="45" t="s">
        <v>922</v>
      </c>
      <c r="R2946" s="32" t="s">
        <v>254</v>
      </c>
      <c r="S2946" s="45" t="s">
        <v>291</v>
      </c>
      <c r="T2946" s="42" t="str">
        <f>VLOOKUP(Tabla1[[#This Row],[AREA]],Hoja1!A:B,2,FALSE)</f>
        <v>11. Salud pública y seguridad ciudadana</v>
      </c>
      <c r="U2946" s="45" t="s">
        <v>141</v>
      </c>
      <c r="V2946" s="42" t="str">
        <f>VLOOKUP(Tabla1[[#This Row],[PROGRAMA]],Hoja1!A:B,2,FALSE)</f>
        <v>1621. Recogida de residuos</v>
      </c>
      <c r="W2946" s="45" t="s">
        <v>236</v>
      </c>
      <c r="X2946" s="45" t="s">
        <v>3180</v>
      </c>
    </row>
    <row r="2947" spans="1:24" x14ac:dyDescent="0.25">
      <c r="A2947" s="57">
        <v>220250022309</v>
      </c>
      <c r="B2947" s="58" t="s">
        <v>526</v>
      </c>
      <c r="C2947" s="59">
        <v>45813</v>
      </c>
      <c r="D2947" s="57">
        <v>22025001324</v>
      </c>
      <c r="E2947" s="58" t="s">
        <v>3329</v>
      </c>
      <c r="F2947" s="60">
        <v>566.96</v>
      </c>
      <c r="G2947" s="58" t="s">
        <v>509</v>
      </c>
      <c r="H2947" s="58" t="s">
        <v>4518</v>
      </c>
      <c r="I2947" s="61">
        <v>300</v>
      </c>
      <c r="J2947" s="58" t="s">
        <v>356</v>
      </c>
      <c r="K2947" s="58" t="s">
        <v>356</v>
      </c>
      <c r="L2947" s="58" t="s">
        <v>367</v>
      </c>
      <c r="M2947" s="58" t="s">
        <v>354</v>
      </c>
      <c r="N2947" s="58" t="s">
        <v>355</v>
      </c>
      <c r="O2947" s="64" t="s">
        <v>2942</v>
      </c>
      <c r="P2947" s="64" t="s">
        <v>2902</v>
      </c>
      <c r="Q2947" s="45" t="s">
        <v>922</v>
      </c>
      <c r="R2947" s="32" t="s">
        <v>254</v>
      </c>
      <c r="S2947" s="45" t="s">
        <v>98</v>
      </c>
      <c r="T2947" s="42" t="str">
        <f>VLOOKUP(Tabla1[[#This Row],[AREA]],Hoja1!A:B,2,FALSE)</f>
        <v>10. Personas mayores, familia y servicios sociales</v>
      </c>
      <c r="U2947" s="45" t="s">
        <v>162</v>
      </c>
      <c r="V2947" s="42" t="str">
        <f>VLOOKUP(Tabla1[[#This Row],[PROGRAMA]],Hoja1!A:B,2,FALSE)</f>
        <v>2412. Formación para el empleo</v>
      </c>
      <c r="W2947" s="45" t="s">
        <v>238</v>
      </c>
      <c r="X2947" s="45" t="s">
        <v>3118</v>
      </c>
    </row>
    <row r="2948" spans="1:24" x14ac:dyDescent="0.25">
      <c r="A2948" s="57">
        <v>220250026584</v>
      </c>
      <c r="B2948" s="58" t="s">
        <v>495</v>
      </c>
      <c r="C2948" s="59">
        <v>45824</v>
      </c>
      <c r="D2948" s="57">
        <v>22025002475</v>
      </c>
      <c r="E2948" s="58" t="s">
        <v>2890</v>
      </c>
      <c r="F2948" s="60">
        <v>414951.22</v>
      </c>
      <c r="G2948" s="58" t="s">
        <v>930</v>
      </c>
      <c r="H2948" s="58" t="s">
        <v>4519</v>
      </c>
      <c r="I2948" s="61">
        <v>250</v>
      </c>
      <c r="J2948" s="58" t="s">
        <v>356</v>
      </c>
      <c r="K2948" s="58" t="s">
        <v>356</v>
      </c>
      <c r="L2948" s="58" t="s">
        <v>931</v>
      </c>
      <c r="M2948" s="58" t="s">
        <v>354</v>
      </c>
      <c r="N2948" s="58" t="s">
        <v>355</v>
      </c>
      <c r="O2948" s="64" t="s">
        <v>305</v>
      </c>
      <c r="P2948" s="64" t="s">
        <v>2902</v>
      </c>
      <c r="Q2948" s="45" t="s">
        <v>922</v>
      </c>
      <c r="R2948" s="32" t="s">
        <v>254</v>
      </c>
      <c r="S2948" s="45" t="s">
        <v>95</v>
      </c>
      <c r="T2948" s="42" t="str">
        <f>VLOOKUP(Tabla1[[#This Row],[AREA]],Hoja1!A:B,2,FALSE)</f>
        <v>07. Medio ambiente</v>
      </c>
      <c r="U2948" s="45" t="s">
        <v>142</v>
      </c>
      <c r="V2948" s="42" t="str">
        <f>VLOOKUP(Tabla1[[#This Row],[PROGRAMA]],Hoja1!A:B,2,FALSE)</f>
        <v>1623. Tratamiento de residuos</v>
      </c>
      <c r="W2948" s="45" t="s">
        <v>238</v>
      </c>
      <c r="X2948" s="45" t="s">
        <v>2943</v>
      </c>
    </row>
    <row r="2949" spans="1:24" x14ac:dyDescent="0.25">
      <c r="A2949" s="57">
        <v>220250027316</v>
      </c>
      <c r="B2949" s="58" t="s">
        <v>526</v>
      </c>
      <c r="C2949" s="59">
        <v>45827</v>
      </c>
      <c r="D2949" s="57">
        <v>22025001274</v>
      </c>
      <c r="E2949" s="58" t="s">
        <v>1612</v>
      </c>
      <c r="F2949" s="60">
        <v>565.48</v>
      </c>
      <c r="G2949" s="58" t="s">
        <v>572</v>
      </c>
      <c r="H2949" s="58" t="s">
        <v>4520</v>
      </c>
      <c r="I2949" s="61">
        <v>300</v>
      </c>
      <c r="J2949" s="58" t="s">
        <v>356</v>
      </c>
      <c r="K2949" s="58" t="s">
        <v>356</v>
      </c>
      <c r="L2949" s="58" t="s">
        <v>357</v>
      </c>
      <c r="M2949" s="58" t="s">
        <v>354</v>
      </c>
      <c r="N2949" s="58" t="s">
        <v>355</v>
      </c>
      <c r="O2949" s="64" t="s">
        <v>2942</v>
      </c>
      <c r="P2949" s="64" t="s">
        <v>2902</v>
      </c>
      <c r="Q2949" s="45" t="s">
        <v>922</v>
      </c>
      <c r="R2949" s="32" t="s">
        <v>254</v>
      </c>
      <c r="S2949" s="45" t="s">
        <v>95</v>
      </c>
      <c r="T2949" s="42" t="str">
        <f>VLOOKUP(Tabla1[[#This Row],[AREA]],Hoja1!A:B,2,FALSE)</f>
        <v>07. Medio ambiente</v>
      </c>
      <c r="U2949" s="45" t="s">
        <v>149</v>
      </c>
      <c r="V2949" s="42" t="str">
        <f>VLOOKUP(Tabla1[[#This Row],[PROGRAMA]],Hoja1!A:B,2,FALSE)</f>
        <v>1711. Parques y jardines</v>
      </c>
      <c r="W2949" s="45" t="s">
        <v>236</v>
      </c>
      <c r="X2949" s="45" t="s">
        <v>2945</v>
      </c>
    </row>
    <row r="2950" spans="1:24" x14ac:dyDescent="0.25">
      <c r="A2950" s="57">
        <v>220250022662</v>
      </c>
      <c r="B2950" s="58" t="s">
        <v>526</v>
      </c>
      <c r="C2950" s="59">
        <v>45813</v>
      </c>
      <c r="D2950" s="57">
        <v>22025001122</v>
      </c>
      <c r="E2950" s="58" t="s">
        <v>1237</v>
      </c>
      <c r="F2950" s="60">
        <v>561.14</v>
      </c>
      <c r="G2950" s="58" t="s">
        <v>595</v>
      </c>
      <c r="H2950" s="58" t="s">
        <v>4521</v>
      </c>
      <c r="I2950" s="61">
        <v>300</v>
      </c>
      <c r="J2950" s="58" t="s">
        <v>356</v>
      </c>
      <c r="K2950" s="58" t="s">
        <v>356</v>
      </c>
      <c r="L2950" s="58" t="s">
        <v>357</v>
      </c>
      <c r="M2950" s="58" t="s">
        <v>354</v>
      </c>
      <c r="N2950" s="58" t="s">
        <v>355</v>
      </c>
      <c r="O2950" s="64" t="s">
        <v>2942</v>
      </c>
      <c r="P2950" s="64" t="s">
        <v>2902</v>
      </c>
      <c r="Q2950" s="45" t="s">
        <v>922</v>
      </c>
      <c r="R2950" s="32" t="s">
        <v>254</v>
      </c>
      <c r="S2950" s="45" t="s">
        <v>291</v>
      </c>
      <c r="T2950" s="42" t="str">
        <f>VLOOKUP(Tabla1[[#This Row],[AREA]],Hoja1!A:B,2,FALSE)</f>
        <v>11. Salud pública y seguridad ciudadana</v>
      </c>
      <c r="U2950" s="45" t="s">
        <v>141</v>
      </c>
      <c r="V2950" s="42" t="str">
        <f>VLOOKUP(Tabla1[[#This Row],[PROGRAMA]],Hoja1!A:B,2,FALSE)</f>
        <v>1621. Recogida de residuos</v>
      </c>
      <c r="W2950" s="45" t="s">
        <v>236</v>
      </c>
      <c r="X2950" s="45" t="s">
        <v>3180</v>
      </c>
    </row>
    <row r="2951" spans="1:24" x14ac:dyDescent="0.25">
      <c r="A2951" s="57">
        <v>220250029408</v>
      </c>
      <c r="B2951" s="58" t="s">
        <v>526</v>
      </c>
      <c r="C2951" s="59">
        <v>45835</v>
      </c>
      <c r="D2951" s="57">
        <v>22025001123</v>
      </c>
      <c r="E2951" s="58" t="s">
        <v>1973</v>
      </c>
      <c r="F2951" s="60">
        <v>541.20000000000005</v>
      </c>
      <c r="G2951" s="58" t="s">
        <v>566</v>
      </c>
      <c r="H2951" s="58" t="s">
        <v>4522</v>
      </c>
      <c r="I2951" s="61">
        <v>300</v>
      </c>
      <c r="J2951" s="58" t="s">
        <v>356</v>
      </c>
      <c r="K2951" s="58" t="s">
        <v>356</v>
      </c>
      <c r="L2951" s="58" t="s">
        <v>357</v>
      </c>
      <c r="M2951" s="58" t="s">
        <v>354</v>
      </c>
      <c r="N2951" s="58" t="s">
        <v>355</v>
      </c>
      <c r="O2951" s="64" t="s">
        <v>2942</v>
      </c>
      <c r="P2951" s="64" t="s">
        <v>2902</v>
      </c>
      <c r="Q2951" s="45" t="s">
        <v>922</v>
      </c>
      <c r="R2951" s="32" t="s">
        <v>254</v>
      </c>
      <c r="S2951" s="45" t="s">
        <v>291</v>
      </c>
      <c r="T2951" s="42" t="str">
        <f>VLOOKUP(Tabla1[[#This Row],[AREA]],Hoja1!A:B,2,FALSE)</f>
        <v>11. Salud pública y seguridad ciudadana</v>
      </c>
      <c r="U2951" s="45" t="s">
        <v>144</v>
      </c>
      <c r="V2951" s="42" t="str">
        <f>VLOOKUP(Tabla1[[#This Row],[PROGRAMA]],Hoja1!A:B,2,FALSE)</f>
        <v>1631. Limpieza viaria</v>
      </c>
      <c r="W2951" s="45" t="s">
        <v>236</v>
      </c>
      <c r="X2951" s="45" t="s">
        <v>3180</v>
      </c>
    </row>
    <row r="2952" spans="1:24" x14ac:dyDescent="0.25">
      <c r="A2952" s="57">
        <v>220250023951</v>
      </c>
      <c r="B2952" s="58" t="s">
        <v>526</v>
      </c>
      <c r="C2952" s="59">
        <v>45818</v>
      </c>
      <c r="D2952" s="57">
        <v>22025001122</v>
      </c>
      <c r="E2952" s="58" t="s">
        <v>1237</v>
      </c>
      <c r="F2952" s="60">
        <v>537.24</v>
      </c>
      <c r="G2952" s="58" t="s">
        <v>4404</v>
      </c>
      <c r="H2952" s="58" t="s">
        <v>4523</v>
      </c>
      <c r="I2952" s="61">
        <v>300</v>
      </c>
      <c r="J2952" s="58" t="s">
        <v>356</v>
      </c>
      <c r="K2952" s="58" t="s">
        <v>356</v>
      </c>
      <c r="L2952" s="58" t="s">
        <v>357</v>
      </c>
      <c r="M2952" s="58" t="s">
        <v>354</v>
      </c>
      <c r="N2952" s="58" t="s">
        <v>355</v>
      </c>
      <c r="O2952" s="64" t="s">
        <v>2942</v>
      </c>
      <c r="P2952" s="64" t="s">
        <v>2902</v>
      </c>
      <c r="Q2952" s="45" t="s">
        <v>922</v>
      </c>
      <c r="R2952" s="32" t="s">
        <v>254</v>
      </c>
      <c r="S2952" s="45" t="s">
        <v>291</v>
      </c>
      <c r="T2952" s="42" t="str">
        <f>VLOOKUP(Tabla1[[#This Row],[AREA]],Hoja1!A:B,2,FALSE)</f>
        <v>11. Salud pública y seguridad ciudadana</v>
      </c>
      <c r="U2952" s="45" t="s">
        <v>141</v>
      </c>
      <c r="V2952" s="42" t="str">
        <f>VLOOKUP(Tabla1[[#This Row],[PROGRAMA]],Hoja1!A:B,2,FALSE)</f>
        <v>1621. Recogida de residuos</v>
      </c>
      <c r="W2952" s="45" t="s">
        <v>236</v>
      </c>
      <c r="X2952" s="45" t="s">
        <v>3180</v>
      </c>
    </row>
    <row r="2953" spans="1:24" x14ac:dyDescent="0.25">
      <c r="A2953" s="57">
        <v>220250022742</v>
      </c>
      <c r="B2953" s="58" t="s">
        <v>526</v>
      </c>
      <c r="C2953" s="59">
        <v>45813</v>
      </c>
      <c r="D2953" s="57">
        <v>22025001276</v>
      </c>
      <c r="E2953" s="58" t="s">
        <v>2347</v>
      </c>
      <c r="F2953" s="60">
        <v>536.54999999999995</v>
      </c>
      <c r="G2953" s="58" t="s">
        <v>566</v>
      </c>
      <c r="H2953" s="58" t="s">
        <v>4524</v>
      </c>
      <c r="I2953" s="61">
        <v>300</v>
      </c>
      <c r="J2953" s="58" t="s">
        <v>356</v>
      </c>
      <c r="K2953" s="58" t="s">
        <v>356</v>
      </c>
      <c r="L2953" s="58" t="s">
        <v>357</v>
      </c>
      <c r="M2953" s="58" t="s">
        <v>354</v>
      </c>
      <c r="N2953" s="58" t="s">
        <v>355</v>
      </c>
      <c r="O2953" s="64" t="s">
        <v>2942</v>
      </c>
      <c r="P2953" s="64" t="s">
        <v>2902</v>
      </c>
      <c r="Q2953" s="45" t="s">
        <v>922</v>
      </c>
      <c r="R2953" s="32" t="s">
        <v>254</v>
      </c>
      <c r="S2953" s="45" t="s">
        <v>95</v>
      </c>
      <c r="T2953" s="42" t="str">
        <f>VLOOKUP(Tabla1[[#This Row],[AREA]],Hoja1!A:B,2,FALSE)</f>
        <v>07. Medio ambiente</v>
      </c>
      <c r="U2953" s="45" t="s">
        <v>149</v>
      </c>
      <c r="V2953" s="42" t="str">
        <f>VLOOKUP(Tabla1[[#This Row],[PROGRAMA]],Hoja1!A:B,2,FALSE)</f>
        <v>1711. Parques y jardines</v>
      </c>
      <c r="W2953" s="45" t="s">
        <v>236</v>
      </c>
      <c r="X2953" s="45" t="s">
        <v>3180</v>
      </c>
    </row>
    <row r="2954" spans="1:24" x14ac:dyDescent="0.25">
      <c r="A2954" s="57">
        <v>220250024394</v>
      </c>
      <c r="B2954" s="58" t="s">
        <v>526</v>
      </c>
      <c r="C2954" s="59">
        <v>45819</v>
      </c>
      <c r="D2954" s="57">
        <v>22025001123</v>
      </c>
      <c r="E2954" s="58" t="s">
        <v>1973</v>
      </c>
      <c r="F2954" s="60">
        <v>526.22</v>
      </c>
      <c r="G2954" s="58" t="s">
        <v>589</v>
      </c>
      <c r="H2954" s="58" t="s">
        <v>4525</v>
      </c>
      <c r="I2954" s="61">
        <v>300</v>
      </c>
      <c r="J2954" s="58" t="s">
        <v>356</v>
      </c>
      <c r="K2954" s="58" t="s">
        <v>356</v>
      </c>
      <c r="L2954" s="58" t="s">
        <v>357</v>
      </c>
      <c r="M2954" s="58" t="s">
        <v>354</v>
      </c>
      <c r="N2954" s="58" t="s">
        <v>355</v>
      </c>
      <c r="O2954" s="64" t="s">
        <v>2942</v>
      </c>
      <c r="P2954" s="64" t="s">
        <v>2902</v>
      </c>
      <c r="Q2954" s="45" t="s">
        <v>922</v>
      </c>
      <c r="R2954" s="32" t="s">
        <v>254</v>
      </c>
      <c r="S2954" s="45" t="s">
        <v>291</v>
      </c>
      <c r="T2954" s="42" t="str">
        <f>VLOOKUP(Tabla1[[#This Row],[AREA]],Hoja1!A:B,2,FALSE)</f>
        <v>11. Salud pública y seguridad ciudadana</v>
      </c>
      <c r="U2954" s="45" t="s">
        <v>144</v>
      </c>
      <c r="V2954" s="42" t="str">
        <f>VLOOKUP(Tabla1[[#This Row],[PROGRAMA]],Hoja1!A:B,2,FALSE)</f>
        <v>1631. Limpieza viaria</v>
      </c>
      <c r="W2954" s="45" t="s">
        <v>236</v>
      </c>
      <c r="X2954" s="45" t="s">
        <v>3180</v>
      </c>
    </row>
    <row r="2955" spans="1:24" x14ac:dyDescent="0.25">
      <c r="A2955" s="57">
        <v>220250022541</v>
      </c>
      <c r="B2955" s="58" t="s">
        <v>526</v>
      </c>
      <c r="C2955" s="59">
        <v>45813</v>
      </c>
      <c r="D2955" s="57">
        <v>22025001128</v>
      </c>
      <c r="E2955" s="58" t="s">
        <v>1498</v>
      </c>
      <c r="F2955" s="60">
        <v>523.52</v>
      </c>
      <c r="G2955" s="58" t="s">
        <v>564</v>
      </c>
      <c r="H2955" s="58" t="s">
        <v>4526</v>
      </c>
      <c r="I2955" s="61">
        <v>300</v>
      </c>
      <c r="J2955" s="58" t="s">
        <v>356</v>
      </c>
      <c r="K2955" s="58" t="s">
        <v>356</v>
      </c>
      <c r="L2955" s="58" t="s">
        <v>367</v>
      </c>
      <c r="M2955" s="58" t="s">
        <v>354</v>
      </c>
      <c r="N2955" s="58" t="s">
        <v>355</v>
      </c>
      <c r="O2955" s="64" t="s">
        <v>2942</v>
      </c>
      <c r="P2955" s="64" t="s">
        <v>2902</v>
      </c>
      <c r="Q2955" s="45" t="s">
        <v>922</v>
      </c>
      <c r="R2955" s="32" t="s">
        <v>254</v>
      </c>
      <c r="S2955" s="45" t="s">
        <v>291</v>
      </c>
      <c r="T2955" s="42" t="str">
        <f>VLOOKUP(Tabla1[[#This Row],[AREA]],Hoja1!A:B,2,FALSE)</f>
        <v>11. Salud pública y seguridad ciudadana</v>
      </c>
      <c r="U2955" s="45" t="s">
        <v>141</v>
      </c>
      <c r="V2955" s="42" t="str">
        <f>VLOOKUP(Tabla1[[#This Row],[PROGRAMA]],Hoja1!A:B,2,FALSE)</f>
        <v>1621. Recogida de residuos</v>
      </c>
      <c r="W2955" s="45" t="s">
        <v>238</v>
      </c>
      <c r="X2955" s="45" t="s">
        <v>3118</v>
      </c>
    </row>
    <row r="2956" spans="1:24" x14ac:dyDescent="0.25">
      <c r="A2956" s="57">
        <v>220250022834</v>
      </c>
      <c r="B2956" s="58" t="s">
        <v>526</v>
      </c>
      <c r="C2956" s="59">
        <v>45813</v>
      </c>
      <c r="D2956" s="57">
        <v>22025001276</v>
      </c>
      <c r="E2956" s="58" t="s">
        <v>2347</v>
      </c>
      <c r="F2956" s="60">
        <v>520.30999999999995</v>
      </c>
      <c r="G2956" s="58" t="s">
        <v>611</v>
      </c>
      <c r="H2956" s="58" t="s">
        <v>4527</v>
      </c>
      <c r="I2956" s="61">
        <v>300</v>
      </c>
      <c r="J2956" s="58" t="s">
        <v>462</v>
      </c>
      <c r="K2956" s="58" t="s">
        <v>356</v>
      </c>
      <c r="L2956" s="58" t="s">
        <v>357</v>
      </c>
      <c r="M2956" s="58" t="s">
        <v>354</v>
      </c>
      <c r="N2956" s="58" t="s">
        <v>355</v>
      </c>
      <c r="O2956" s="64" t="s">
        <v>2942</v>
      </c>
      <c r="P2956" s="64" t="s">
        <v>2902</v>
      </c>
      <c r="Q2956" s="45" t="s">
        <v>922</v>
      </c>
      <c r="R2956" s="32" t="s">
        <v>254</v>
      </c>
      <c r="S2956" s="45" t="s">
        <v>95</v>
      </c>
      <c r="T2956" s="42" t="str">
        <f>VLOOKUP(Tabla1[[#This Row],[AREA]],Hoja1!A:B,2,FALSE)</f>
        <v>07. Medio ambiente</v>
      </c>
      <c r="U2956" s="45" t="s">
        <v>149</v>
      </c>
      <c r="V2956" s="42" t="str">
        <f>VLOOKUP(Tabla1[[#This Row],[PROGRAMA]],Hoja1!A:B,2,FALSE)</f>
        <v>1711. Parques y jardines</v>
      </c>
      <c r="W2956" s="45" t="s">
        <v>236</v>
      </c>
      <c r="X2956" s="45" t="s">
        <v>3180</v>
      </c>
    </row>
    <row r="2957" spans="1:24" x14ac:dyDescent="0.25">
      <c r="A2957" s="57">
        <v>220250022303</v>
      </c>
      <c r="B2957" s="58" t="s">
        <v>526</v>
      </c>
      <c r="C2957" s="59">
        <v>45813</v>
      </c>
      <c r="D2957" s="57">
        <v>22025001324</v>
      </c>
      <c r="E2957" s="58" t="s">
        <v>3329</v>
      </c>
      <c r="F2957" s="60">
        <v>518.76</v>
      </c>
      <c r="G2957" s="58" t="s">
        <v>629</v>
      </c>
      <c r="H2957" s="58" t="s">
        <v>4528</v>
      </c>
      <c r="I2957" s="61">
        <v>300</v>
      </c>
      <c r="J2957" s="58" t="s">
        <v>356</v>
      </c>
      <c r="K2957" s="58" t="s">
        <v>356</v>
      </c>
      <c r="L2957" s="58" t="s">
        <v>367</v>
      </c>
      <c r="M2957" s="58" t="s">
        <v>354</v>
      </c>
      <c r="N2957" s="58" t="s">
        <v>355</v>
      </c>
      <c r="O2957" s="64" t="s">
        <v>2942</v>
      </c>
      <c r="P2957" s="64" t="s">
        <v>2902</v>
      </c>
      <c r="Q2957" s="45" t="s">
        <v>922</v>
      </c>
      <c r="R2957" s="32" t="s">
        <v>254</v>
      </c>
      <c r="S2957" s="45" t="s">
        <v>98</v>
      </c>
      <c r="T2957" s="42" t="str">
        <f>VLOOKUP(Tabla1[[#This Row],[AREA]],Hoja1!A:B,2,FALSE)</f>
        <v>10. Personas mayores, familia y servicios sociales</v>
      </c>
      <c r="U2957" s="45" t="s">
        <v>162</v>
      </c>
      <c r="V2957" s="42" t="str">
        <f>VLOOKUP(Tabla1[[#This Row],[PROGRAMA]],Hoja1!A:B,2,FALSE)</f>
        <v>2412. Formación para el empleo</v>
      </c>
      <c r="W2957" s="45" t="s">
        <v>238</v>
      </c>
      <c r="X2957" s="45" t="s">
        <v>3118</v>
      </c>
    </row>
    <row r="2958" spans="1:24" x14ac:dyDescent="0.25">
      <c r="A2958" s="57">
        <v>220250022703</v>
      </c>
      <c r="B2958" s="58" t="s">
        <v>526</v>
      </c>
      <c r="C2958" s="59">
        <v>45813</v>
      </c>
      <c r="D2958" s="57">
        <v>22025001132</v>
      </c>
      <c r="E2958" s="58" t="s">
        <v>1599</v>
      </c>
      <c r="F2958" s="60">
        <v>518.16</v>
      </c>
      <c r="G2958" s="58" t="s">
        <v>590</v>
      </c>
      <c r="H2958" s="58" t="s">
        <v>4529</v>
      </c>
      <c r="I2958" s="61">
        <v>300</v>
      </c>
      <c r="J2958" s="58" t="s">
        <v>356</v>
      </c>
      <c r="K2958" s="58" t="s">
        <v>356</v>
      </c>
      <c r="L2958" s="58" t="s">
        <v>367</v>
      </c>
      <c r="M2958" s="58" t="s">
        <v>354</v>
      </c>
      <c r="N2958" s="58" t="s">
        <v>355</v>
      </c>
      <c r="O2958" s="64" t="s">
        <v>2942</v>
      </c>
      <c r="P2958" s="64" t="s">
        <v>2902</v>
      </c>
      <c r="Q2958" s="45" t="s">
        <v>922</v>
      </c>
      <c r="R2958" s="32" t="s">
        <v>254</v>
      </c>
      <c r="S2958" s="45" t="s">
        <v>291</v>
      </c>
      <c r="T2958" s="42" t="str">
        <f>VLOOKUP(Tabla1[[#This Row],[AREA]],Hoja1!A:B,2,FALSE)</f>
        <v>11. Salud pública y seguridad ciudadana</v>
      </c>
      <c r="U2958" s="45" t="s">
        <v>144</v>
      </c>
      <c r="V2958" s="42" t="str">
        <f>VLOOKUP(Tabla1[[#This Row],[PROGRAMA]],Hoja1!A:B,2,FALSE)</f>
        <v>1631. Limpieza viaria</v>
      </c>
      <c r="W2958" s="45" t="s">
        <v>238</v>
      </c>
      <c r="X2958" s="45" t="s">
        <v>3118</v>
      </c>
    </row>
    <row r="2959" spans="1:24" x14ac:dyDescent="0.25">
      <c r="A2959" s="57">
        <v>220250027407</v>
      </c>
      <c r="B2959" s="58" t="s">
        <v>526</v>
      </c>
      <c r="C2959" s="59">
        <v>45827</v>
      </c>
      <c r="D2959" s="57">
        <v>22025001602</v>
      </c>
      <c r="E2959" s="58" t="s">
        <v>1735</v>
      </c>
      <c r="F2959" s="60">
        <v>511.69</v>
      </c>
      <c r="G2959" s="58" t="s">
        <v>608</v>
      </c>
      <c r="H2959" s="58" t="s">
        <v>4530</v>
      </c>
      <c r="I2959" s="61">
        <v>300</v>
      </c>
      <c r="J2959" s="58" t="s">
        <v>356</v>
      </c>
      <c r="K2959" s="58" t="s">
        <v>356</v>
      </c>
      <c r="L2959" s="58" t="s">
        <v>367</v>
      </c>
      <c r="M2959" s="58" t="s">
        <v>354</v>
      </c>
      <c r="N2959" s="58" t="s">
        <v>355</v>
      </c>
      <c r="O2959" s="64" t="s">
        <v>2942</v>
      </c>
      <c r="P2959" s="64" t="s">
        <v>2902</v>
      </c>
      <c r="Q2959" s="45" t="s">
        <v>926</v>
      </c>
      <c r="R2959" s="32" t="s">
        <v>255</v>
      </c>
      <c r="S2959" s="45" t="s">
        <v>95</v>
      </c>
      <c r="T2959" s="42" t="str">
        <f>VLOOKUP(Tabla1[[#This Row],[AREA]],Hoja1!A:B,2,FALSE)</f>
        <v>07. Medio ambiente</v>
      </c>
      <c r="U2959" s="45" t="s">
        <v>149</v>
      </c>
      <c r="V2959" s="42" t="str">
        <f>VLOOKUP(Tabla1[[#This Row],[PROGRAMA]],Hoja1!A:B,2,FALSE)</f>
        <v>1711. Parques y jardines</v>
      </c>
      <c r="W2959" s="45" t="s">
        <v>244</v>
      </c>
      <c r="X2959" s="45" t="s">
        <v>2903</v>
      </c>
    </row>
    <row r="2960" spans="1:24" x14ac:dyDescent="0.25">
      <c r="A2960" s="57">
        <v>220250025462</v>
      </c>
      <c r="B2960" s="58" t="s">
        <v>526</v>
      </c>
      <c r="C2960" s="59">
        <v>45820</v>
      </c>
      <c r="D2960" s="57">
        <v>22025004014</v>
      </c>
      <c r="E2960" s="58" t="s">
        <v>1534</v>
      </c>
      <c r="F2960" s="60">
        <v>507.32</v>
      </c>
      <c r="G2960" s="58" t="s">
        <v>573</v>
      </c>
      <c r="H2960" s="58" t="s">
        <v>4531</v>
      </c>
      <c r="I2960" s="61">
        <v>300</v>
      </c>
      <c r="J2960" s="58" t="s">
        <v>356</v>
      </c>
      <c r="K2960" s="58" t="s">
        <v>356</v>
      </c>
      <c r="L2960" s="58" t="s">
        <v>367</v>
      </c>
      <c r="M2960" s="58" t="s">
        <v>354</v>
      </c>
      <c r="N2960" s="58" t="s">
        <v>355</v>
      </c>
      <c r="O2960" s="64" t="s">
        <v>2942</v>
      </c>
      <c r="P2960" s="64" t="s">
        <v>2902</v>
      </c>
      <c r="Q2960" s="45" t="s">
        <v>922</v>
      </c>
      <c r="R2960" s="32" t="s">
        <v>254</v>
      </c>
      <c r="S2960" s="45" t="s">
        <v>92</v>
      </c>
      <c r="T2960" s="42" t="str">
        <f>VLOOKUP(Tabla1[[#This Row],[AREA]],Hoja1!A:B,2,FALSE)</f>
        <v>03. Participación ciudadana y deportes</v>
      </c>
      <c r="U2960" s="45" t="s">
        <v>215</v>
      </c>
      <c r="V2960" s="42" t="str">
        <f>VLOOKUP(Tabla1[[#This Row],[PROGRAMA]],Hoja1!A:B,2,FALSE)</f>
        <v>9241. Participación ciudadana</v>
      </c>
      <c r="W2960" s="45" t="s">
        <v>236</v>
      </c>
      <c r="X2960" s="45" t="s">
        <v>3048</v>
      </c>
    </row>
    <row r="2961" spans="1:24" x14ac:dyDescent="0.25">
      <c r="A2961" s="57">
        <v>220250029463</v>
      </c>
      <c r="B2961" s="58" t="s">
        <v>526</v>
      </c>
      <c r="C2961" s="59">
        <v>45835</v>
      </c>
      <c r="D2961" s="57">
        <v>22025004014</v>
      </c>
      <c r="E2961" s="58" t="s">
        <v>1534</v>
      </c>
      <c r="F2961" s="60">
        <v>504.74</v>
      </c>
      <c r="G2961" s="58" t="s">
        <v>608</v>
      </c>
      <c r="H2961" s="58" t="s">
        <v>4532</v>
      </c>
      <c r="I2961" s="61">
        <v>300</v>
      </c>
      <c r="J2961" s="58" t="s">
        <v>356</v>
      </c>
      <c r="K2961" s="58" t="s">
        <v>356</v>
      </c>
      <c r="L2961" s="58" t="s">
        <v>367</v>
      </c>
      <c r="M2961" s="58" t="s">
        <v>354</v>
      </c>
      <c r="N2961" s="58" t="s">
        <v>355</v>
      </c>
      <c r="O2961" s="64" t="s">
        <v>2942</v>
      </c>
      <c r="P2961" s="64" t="s">
        <v>2902</v>
      </c>
      <c r="Q2961" s="45" t="s">
        <v>922</v>
      </c>
      <c r="R2961" s="32" t="s">
        <v>254</v>
      </c>
      <c r="S2961" s="45" t="s">
        <v>92</v>
      </c>
      <c r="T2961" s="42" t="str">
        <f>VLOOKUP(Tabla1[[#This Row],[AREA]],Hoja1!A:B,2,FALSE)</f>
        <v>03. Participación ciudadana y deportes</v>
      </c>
      <c r="U2961" s="45" t="s">
        <v>215</v>
      </c>
      <c r="V2961" s="42" t="str">
        <f>VLOOKUP(Tabla1[[#This Row],[PROGRAMA]],Hoja1!A:B,2,FALSE)</f>
        <v>9241. Participación ciudadana</v>
      </c>
      <c r="W2961" s="45" t="s">
        <v>236</v>
      </c>
      <c r="X2961" s="45" t="s">
        <v>3048</v>
      </c>
    </row>
    <row r="2962" spans="1:24" x14ac:dyDescent="0.25">
      <c r="A2962" s="57">
        <v>220250022527</v>
      </c>
      <c r="B2962" s="58" t="s">
        <v>526</v>
      </c>
      <c r="C2962" s="59">
        <v>45813</v>
      </c>
      <c r="D2962" s="57">
        <v>22025004010</v>
      </c>
      <c r="E2962" s="58" t="s">
        <v>1495</v>
      </c>
      <c r="F2962" s="60">
        <v>497.84</v>
      </c>
      <c r="G2962" s="58" t="s">
        <v>573</v>
      </c>
      <c r="H2962" s="58" t="s">
        <v>4533</v>
      </c>
      <c r="I2962" s="61">
        <v>300</v>
      </c>
      <c r="J2962" s="58" t="s">
        <v>356</v>
      </c>
      <c r="K2962" s="58" t="s">
        <v>356</v>
      </c>
      <c r="L2962" s="58" t="s">
        <v>367</v>
      </c>
      <c r="M2962" s="58" t="s">
        <v>354</v>
      </c>
      <c r="N2962" s="58" t="s">
        <v>355</v>
      </c>
      <c r="O2962" s="64" t="s">
        <v>2942</v>
      </c>
      <c r="P2962" s="64" t="s">
        <v>2902</v>
      </c>
      <c r="Q2962" s="45" t="s">
        <v>922</v>
      </c>
      <c r="R2962" s="32" t="s">
        <v>254</v>
      </c>
      <c r="S2962" s="45" t="s">
        <v>92</v>
      </c>
      <c r="T2962" s="42" t="str">
        <f>VLOOKUP(Tabla1[[#This Row],[AREA]],Hoja1!A:B,2,FALSE)</f>
        <v>03. Participación ciudadana y deportes</v>
      </c>
      <c r="U2962" s="45" t="s">
        <v>215</v>
      </c>
      <c r="V2962" s="42" t="str">
        <f>VLOOKUP(Tabla1[[#This Row],[PROGRAMA]],Hoja1!A:B,2,FALSE)</f>
        <v>9241. Participación ciudadana</v>
      </c>
      <c r="W2962" s="45" t="s">
        <v>236</v>
      </c>
      <c r="X2962" s="45" t="s">
        <v>2945</v>
      </c>
    </row>
    <row r="2963" spans="1:24" x14ac:dyDescent="0.25">
      <c r="A2963" s="57">
        <v>220250022856</v>
      </c>
      <c r="B2963" s="58" t="s">
        <v>526</v>
      </c>
      <c r="C2963" s="59">
        <v>45813</v>
      </c>
      <c r="D2963" s="57">
        <v>22025001270</v>
      </c>
      <c r="E2963" s="58" t="s">
        <v>2310</v>
      </c>
      <c r="F2963" s="60">
        <v>497.43</v>
      </c>
      <c r="G2963" s="58" t="s">
        <v>608</v>
      </c>
      <c r="H2963" s="58" t="s">
        <v>4534</v>
      </c>
      <c r="I2963" s="61">
        <v>300</v>
      </c>
      <c r="J2963" s="58" t="s">
        <v>356</v>
      </c>
      <c r="K2963" s="58" t="s">
        <v>356</v>
      </c>
      <c r="L2963" s="58" t="s">
        <v>367</v>
      </c>
      <c r="M2963" s="58" t="s">
        <v>354</v>
      </c>
      <c r="N2963" s="58" t="s">
        <v>355</v>
      </c>
      <c r="O2963" s="64" t="s">
        <v>2942</v>
      </c>
      <c r="P2963" s="64" t="s">
        <v>2902</v>
      </c>
      <c r="Q2963" s="45" t="s">
        <v>922</v>
      </c>
      <c r="R2963" s="32" t="s">
        <v>254</v>
      </c>
      <c r="S2963" s="45" t="s">
        <v>95</v>
      </c>
      <c r="T2963" s="42" t="str">
        <f>VLOOKUP(Tabla1[[#This Row],[AREA]],Hoja1!A:B,2,FALSE)</f>
        <v>07. Medio ambiente</v>
      </c>
      <c r="U2963" s="45" t="s">
        <v>149</v>
      </c>
      <c r="V2963" s="42" t="str">
        <f>VLOOKUP(Tabla1[[#This Row],[PROGRAMA]],Hoja1!A:B,2,FALSE)</f>
        <v>1711. Parques y jardines</v>
      </c>
      <c r="W2963" s="45" t="s">
        <v>238</v>
      </c>
      <c r="X2963" s="45" t="s">
        <v>3118</v>
      </c>
    </row>
    <row r="2964" spans="1:24" x14ac:dyDescent="0.25">
      <c r="A2964" s="57">
        <v>220250027579</v>
      </c>
      <c r="B2964" s="58" t="s">
        <v>526</v>
      </c>
      <c r="C2964" s="59">
        <v>45827</v>
      </c>
      <c r="D2964" s="57">
        <v>22025000919</v>
      </c>
      <c r="E2964" s="58" t="s">
        <v>2293</v>
      </c>
      <c r="F2964" s="60">
        <v>479.21</v>
      </c>
      <c r="G2964" s="58" t="s">
        <v>598</v>
      </c>
      <c r="H2964" s="58" t="s">
        <v>4535</v>
      </c>
      <c r="I2964" s="61">
        <v>300</v>
      </c>
      <c r="J2964" s="58" t="s">
        <v>356</v>
      </c>
      <c r="K2964" s="58" t="s">
        <v>356</v>
      </c>
      <c r="L2964" s="58" t="s">
        <v>367</v>
      </c>
      <c r="M2964" s="58" t="s">
        <v>354</v>
      </c>
      <c r="N2964" s="58" t="s">
        <v>355</v>
      </c>
      <c r="O2964" s="64" t="s">
        <v>2942</v>
      </c>
      <c r="P2964" s="64" t="s">
        <v>2902</v>
      </c>
      <c r="Q2964" s="45" t="s">
        <v>922</v>
      </c>
      <c r="R2964" s="32" t="s">
        <v>254</v>
      </c>
      <c r="S2964" s="45" t="s">
        <v>291</v>
      </c>
      <c r="T2964" s="42" t="str">
        <f>VLOOKUP(Tabla1[[#This Row],[AREA]],Hoja1!A:B,2,FALSE)</f>
        <v>11. Salud pública y seguridad ciudadana</v>
      </c>
      <c r="U2964" s="45" t="s">
        <v>129</v>
      </c>
      <c r="V2964" s="42" t="str">
        <f>VLOOKUP(Tabla1[[#This Row],[PROGRAMA]],Hoja1!A:B,2,FALSE)</f>
        <v>1321. Policía municipal</v>
      </c>
      <c r="W2964" s="45" t="s">
        <v>236</v>
      </c>
      <c r="X2964" s="45" t="s">
        <v>3180</v>
      </c>
    </row>
    <row r="2965" spans="1:24" x14ac:dyDescent="0.25">
      <c r="A2965" s="57">
        <v>220250030011</v>
      </c>
      <c r="B2965" s="58" t="s">
        <v>526</v>
      </c>
      <c r="C2965" s="59">
        <v>45838</v>
      </c>
      <c r="D2965" s="57">
        <v>22025002497</v>
      </c>
      <c r="E2965" s="58" t="s">
        <v>1166</v>
      </c>
      <c r="F2965" s="60">
        <v>234356.48000000001</v>
      </c>
      <c r="G2965" s="58" t="s">
        <v>4536</v>
      </c>
      <c r="H2965" s="58" t="s">
        <v>4537</v>
      </c>
      <c r="I2965" s="61">
        <v>300</v>
      </c>
      <c r="J2965" s="58" t="s">
        <v>352</v>
      </c>
      <c r="K2965" s="58" t="s">
        <v>352</v>
      </c>
      <c r="L2965" s="58" t="s">
        <v>357</v>
      </c>
      <c r="M2965" s="58" t="s">
        <v>354</v>
      </c>
      <c r="N2965" s="58" t="s">
        <v>355</v>
      </c>
      <c r="O2965" s="64" t="s">
        <v>305</v>
      </c>
      <c r="P2965" s="64" t="s">
        <v>2902</v>
      </c>
      <c r="Q2965" s="45" t="s">
        <v>922</v>
      </c>
      <c r="R2965" s="32" t="s">
        <v>254</v>
      </c>
      <c r="S2965" s="45" t="s">
        <v>96</v>
      </c>
      <c r="T2965" s="42" t="str">
        <f>VLOOKUP(Tabla1[[#This Row],[AREA]],Hoja1!A:B,2,FALSE)</f>
        <v>08. Tráfico y movilidad</v>
      </c>
      <c r="U2965" s="45" t="s">
        <v>131</v>
      </c>
      <c r="V2965" s="42" t="str">
        <f>VLOOKUP(Tabla1[[#This Row],[PROGRAMA]],Hoja1!A:B,2,FALSE)</f>
        <v>1341. Movilidad</v>
      </c>
      <c r="W2965" s="45" t="s">
        <v>238</v>
      </c>
      <c r="X2965" s="45" t="s">
        <v>2926</v>
      </c>
    </row>
    <row r="2966" spans="1:24" x14ac:dyDescent="0.25">
      <c r="A2966" s="57">
        <v>220250027108</v>
      </c>
      <c r="B2966" s="58" t="s">
        <v>349</v>
      </c>
      <c r="C2966" s="59">
        <v>45826</v>
      </c>
      <c r="D2966" s="57">
        <v>22025004613</v>
      </c>
      <c r="E2966" s="58" t="s">
        <v>1267</v>
      </c>
      <c r="F2966" s="60">
        <v>116000</v>
      </c>
      <c r="G2966" s="58" t="s">
        <v>61</v>
      </c>
      <c r="H2966" s="58" t="s">
        <v>4538</v>
      </c>
      <c r="I2966" s="61">
        <v>220</v>
      </c>
      <c r="J2966" s="58" t="s">
        <v>356</v>
      </c>
      <c r="K2966" s="58" t="s">
        <v>356</v>
      </c>
      <c r="L2966" s="58" t="s">
        <v>357</v>
      </c>
      <c r="M2966" s="58" t="s">
        <v>354</v>
      </c>
      <c r="N2966" s="58" t="s">
        <v>355</v>
      </c>
      <c r="O2966" s="64" t="s">
        <v>305</v>
      </c>
      <c r="P2966" s="64" t="s">
        <v>2902</v>
      </c>
      <c r="Q2966" s="45" t="s">
        <v>926</v>
      </c>
      <c r="R2966" s="32" t="s">
        <v>255</v>
      </c>
      <c r="S2966" s="45" t="s">
        <v>96</v>
      </c>
      <c r="T2966" s="42" t="str">
        <f>VLOOKUP(Tabla1[[#This Row],[AREA]],Hoja1!A:B,2,FALSE)</f>
        <v>08. Tráfico y movilidad</v>
      </c>
      <c r="U2966" s="45" t="s">
        <v>146</v>
      </c>
      <c r="V2966" s="42" t="str">
        <f>VLOOKUP(Tabla1[[#This Row],[PROGRAMA]],Hoja1!A:B,2,FALSE)</f>
        <v>1651. Alumbrado público</v>
      </c>
      <c r="W2966" s="45" t="s">
        <v>244</v>
      </c>
      <c r="X2966" s="45" t="s">
        <v>2903</v>
      </c>
    </row>
    <row r="2967" spans="1:24" x14ac:dyDescent="0.25">
      <c r="A2967" s="57">
        <v>220250022935</v>
      </c>
      <c r="B2967" s="58" t="s">
        <v>349</v>
      </c>
      <c r="C2967" s="59">
        <v>45813</v>
      </c>
      <c r="D2967" s="57">
        <v>22025002976</v>
      </c>
      <c r="E2967" s="58" t="s">
        <v>1605</v>
      </c>
      <c r="F2967" s="60">
        <v>100000</v>
      </c>
      <c r="G2967" s="58" t="s">
        <v>2927</v>
      </c>
      <c r="H2967" s="58" t="s">
        <v>4539</v>
      </c>
      <c r="I2967" s="61">
        <v>220</v>
      </c>
      <c r="J2967" s="58" t="s">
        <v>352</v>
      </c>
      <c r="K2967" s="58" t="s">
        <v>352</v>
      </c>
      <c r="L2967" s="58" t="s">
        <v>420</v>
      </c>
      <c r="M2967" s="58" t="s">
        <v>354</v>
      </c>
      <c r="N2967" s="58" t="s">
        <v>355</v>
      </c>
      <c r="O2967" s="64" t="s">
        <v>305</v>
      </c>
      <c r="P2967" s="64" t="s">
        <v>2902</v>
      </c>
      <c r="Q2967" s="45" t="s">
        <v>926</v>
      </c>
      <c r="R2967" s="32" t="s">
        <v>255</v>
      </c>
      <c r="S2967" s="45" t="s">
        <v>89</v>
      </c>
      <c r="T2967" s="42" t="str">
        <f>VLOOKUP(Tabla1[[#This Row],[AREA]],Hoja1!A:B,2,FALSE)</f>
        <v>01. Alcaldía</v>
      </c>
      <c r="U2967" s="45" t="s">
        <v>294</v>
      </c>
      <c r="V2967" s="42" t="str">
        <f>VLOOKUP(Tabla1[[#This Row],[PROGRAMA]],Hoja1!A:B,2,FALSE)</f>
        <v>4331. Desarrollo empresarial</v>
      </c>
      <c r="W2967" s="45" t="s">
        <v>246</v>
      </c>
      <c r="X2967" s="45" t="s">
        <v>2936</v>
      </c>
    </row>
    <row r="2968" spans="1:24" x14ac:dyDescent="0.25">
      <c r="A2968" s="57">
        <v>220250023993</v>
      </c>
      <c r="B2968" s="58" t="s">
        <v>349</v>
      </c>
      <c r="C2968" s="59">
        <v>45818</v>
      </c>
      <c r="D2968" s="57">
        <v>22025004155</v>
      </c>
      <c r="E2968" s="58" t="s">
        <v>1331</v>
      </c>
      <c r="F2968" s="60">
        <v>62202.32</v>
      </c>
      <c r="G2968" s="58" t="s">
        <v>59</v>
      </c>
      <c r="H2968" s="58" t="s">
        <v>4540</v>
      </c>
      <c r="I2968" s="61">
        <v>220</v>
      </c>
      <c r="J2968" s="58" t="s">
        <v>356</v>
      </c>
      <c r="K2968" s="58" t="s">
        <v>356</v>
      </c>
      <c r="L2968" s="58" t="s">
        <v>357</v>
      </c>
      <c r="M2968" s="58" t="s">
        <v>354</v>
      </c>
      <c r="N2968" s="58" t="s">
        <v>355</v>
      </c>
      <c r="O2968" s="64" t="s">
        <v>305</v>
      </c>
      <c r="P2968" s="64" t="s">
        <v>2902</v>
      </c>
      <c r="Q2968" s="45" t="s">
        <v>926</v>
      </c>
      <c r="R2968" s="32" t="s">
        <v>255</v>
      </c>
      <c r="S2968" s="45" t="s">
        <v>93</v>
      </c>
      <c r="T2968" s="42" t="str">
        <f>VLOOKUP(Tabla1[[#This Row],[AREA]],Hoja1!A:B,2,FALSE)</f>
        <v>04. Hacienda, personal y modernización administrativa</v>
      </c>
      <c r="U2968" s="45" t="s">
        <v>209</v>
      </c>
      <c r="V2968" s="42" t="str">
        <f>VLOOKUP(Tabla1[[#This Row],[PROGRAMA]],Hoja1!A:B,2,FALSE)</f>
        <v>9204. Tecnologías de la información y comunicación</v>
      </c>
      <c r="W2968" s="45" t="s">
        <v>248</v>
      </c>
      <c r="X2968" s="45" t="s">
        <v>3253</v>
      </c>
    </row>
    <row r="2969" spans="1:24" x14ac:dyDescent="0.25">
      <c r="A2969" s="57">
        <v>220250026477</v>
      </c>
      <c r="B2969" s="58" t="s">
        <v>349</v>
      </c>
      <c r="C2969" s="59">
        <v>45824</v>
      </c>
      <c r="D2969" s="57">
        <v>22025004606</v>
      </c>
      <c r="E2969" s="58" t="s">
        <v>4541</v>
      </c>
      <c r="F2969" s="60">
        <v>150</v>
      </c>
      <c r="G2969" s="58" t="s">
        <v>65</v>
      </c>
      <c r="H2969" s="58" t="s">
        <v>4542</v>
      </c>
      <c r="I2969" s="61">
        <v>220</v>
      </c>
      <c r="J2969" s="58" t="s">
        <v>356</v>
      </c>
      <c r="K2969" s="58" t="s">
        <v>356</v>
      </c>
      <c r="L2969" s="58" t="s">
        <v>357</v>
      </c>
      <c r="M2969" s="58" t="s">
        <v>458</v>
      </c>
      <c r="N2969" s="58" t="s">
        <v>429</v>
      </c>
      <c r="O2969" s="64" t="s">
        <v>2990</v>
      </c>
      <c r="P2969" s="64" t="s">
        <v>2902</v>
      </c>
      <c r="Q2969" s="45" t="s">
        <v>922</v>
      </c>
      <c r="R2969" s="32" t="s">
        <v>254</v>
      </c>
      <c r="S2969" s="45" t="s">
        <v>291</v>
      </c>
      <c r="T2969" s="42" t="str">
        <f>VLOOKUP(Tabla1[[#This Row],[AREA]],Hoja1!A:B,2,FALSE)</f>
        <v>11. Salud pública y seguridad ciudadana</v>
      </c>
      <c r="U2969" s="45" t="s">
        <v>129</v>
      </c>
      <c r="V2969" s="42" t="str">
        <f>VLOOKUP(Tabla1[[#This Row],[PROGRAMA]],Hoja1!A:B,2,FALSE)</f>
        <v>1321. Policía municipal</v>
      </c>
      <c r="W2969" s="45" t="s">
        <v>238</v>
      </c>
      <c r="X2969" s="45" t="s">
        <v>3143</v>
      </c>
    </row>
    <row r="2970" spans="1:24" x14ac:dyDescent="0.25">
      <c r="A2970" s="57">
        <v>220250025939</v>
      </c>
      <c r="B2970" s="58" t="s">
        <v>349</v>
      </c>
      <c r="C2970" s="59">
        <v>45820</v>
      </c>
      <c r="D2970" s="57">
        <v>22025004409</v>
      </c>
      <c r="E2970" s="58" t="s">
        <v>1902</v>
      </c>
      <c r="F2970" s="60">
        <v>201.65</v>
      </c>
      <c r="G2970" s="58" t="s">
        <v>3733</v>
      </c>
      <c r="H2970" s="58" t="s">
        <v>4543</v>
      </c>
      <c r="I2970" s="61">
        <v>220</v>
      </c>
      <c r="J2970" s="58" t="s">
        <v>356</v>
      </c>
      <c r="K2970" s="58" t="s">
        <v>356</v>
      </c>
      <c r="L2970" s="58" t="s">
        <v>357</v>
      </c>
      <c r="M2970" s="58" t="s">
        <v>458</v>
      </c>
      <c r="N2970" s="58" t="s">
        <v>429</v>
      </c>
      <c r="O2970" s="64" t="s">
        <v>2990</v>
      </c>
      <c r="P2970" s="64" t="s">
        <v>2902</v>
      </c>
      <c r="Q2970" s="45" t="s">
        <v>922</v>
      </c>
      <c r="R2970" s="32" t="s">
        <v>254</v>
      </c>
      <c r="S2970" s="45" t="s">
        <v>98</v>
      </c>
      <c r="T2970" s="42" t="str">
        <f>VLOOKUP(Tabla1[[#This Row],[AREA]],Hoja1!A:B,2,FALSE)</f>
        <v>10. Personas mayores, familia y servicios sociales</v>
      </c>
      <c r="U2970" s="45" t="s">
        <v>155</v>
      </c>
      <c r="V2970" s="42" t="str">
        <f>VLOOKUP(Tabla1[[#This Row],[PROGRAMA]],Hoja1!A:B,2,FALSE)</f>
        <v>2312. Iniciativas sociales</v>
      </c>
      <c r="W2970" s="45" t="s">
        <v>238</v>
      </c>
      <c r="X2970" s="45" t="s">
        <v>3161</v>
      </c>
    </row>
    <row r="2971" spans="1:24" x14ac:dyDescent="0.25">
      <c r="A2971" s="57">
        <v>220250025939</v>
      </c>
      <c r="B2971" s="58" t="s">
        <v>349</v>
      </c>
      <c r="C2971" s="59">
        <v>45820</v>
      </c>
      <c r="D2971" s="57">
        <v>22025004410</v>
      </c>
      <c r="E2971" s="58" t="s">
        <v>1902</v>
      </c>
      <c r="F2971" s="60">
        <v>282.35000000000002</v>
      </c>
      <c r="G2971" s="58" t="s">
        <v>3733</v>
      </c>
      <c r="H2971" s="58" t="s">
        <v>4543</v>
      </c>
      <c r="I2971" s="61">
        <v>220</v>
      </c>
      <c r="J2971" s="58" t="s">
        <v>356</v>
      </c>
      <c r="K2971" s="58" t="s">
        <v>356</v>
      </c>
      <c r="L2971" s="58" t="s">
        <v>357</v>
      </c>
      <c r="M2971" s="58" t="s">
        <v>458</v>
      </c>
      <c r="N2971" s="58" t="s">
        <v>429</v>
      </c>
      <c r="O2971" s="64" t="s">
        <v>2990</v>
      </c>
      <c r="P2971" s="64" t="s">
        <v>2902</v>
      </c>
      <c r="Q2971" s="45" t="s">
        <v>922</v>
      </c>
      <c r="R2971" s="32" t="s">
        <v>254</v>
      </c>
      <c r="S2971" s="45" t="s">
        <v>98</v>
      </c>
      <c r="T2971" s="42" t="str">
        <f>VLOOKUP(Tabla1[[#This Row],[AREA]],Hoja1!A:B,2,FALSE)</f>
        <v>10. Personas mayores, familia y servicios sociales</v>
      </c>
      <c r="U2971" s="45" t="s">
        <v>155</v>
      </c>
      <c r="V2971" s="42" t="str">
        <f>VLOOKUP(Tabla1[[#This Row],[PROGRAMA]],Hoja1!A:B,2,FALSE)</f>
        <v>2312. Iniciativas sociales</v>
      </c>
      <c r="W2971" s="45" t="s">
        <v>238</v>
      </c>
      <c r="X2971" s="45" t="s">
        <v>3161</v>
      </c>
    </row>
    <row r="2972" spans="1:24" x14ac:dyDescent="0.25">
      <c r="A2972" s="57">
        <v>220250027104</v>
      </c>
      <c r="B2972" s="58" t="s">
        <v>349</v>
      </c>
      <c r="C2972" s="59">
        <v>45826</v>
      </c>
      <c r="D2972" s="57">
        <v>22025004475</v>
      </c>
      <c r="E2972" s="58" t="s">
        <v>1267</v>
      </c>
      <c r="F2972" s="60">
        <v>56036.38</v>
      </c>
      <c r="G2972" s="58" t="s">
        <v>421</v>
      </c>
      <c r="H2972" s="58" t="s">
        <v>4544</v>
      </c>
      <c r="I2972" s="61">
        <v>220</v>
      </c>
      <c r="J2972" s="58" t="s">
        <v>352</v>
      </c>
      <c r="K2972" s="58" t="s">
        <v>352</v>
      </c>
      <c r="L2972" s="58" t="s">
        <v>357</v>
      </c>
      <c r="M2972" s="58" t="s">
        <v>354</v>
      </c>
      <c r="N2972" s="58" t="s">
        <v>355</v>
      </c>
      <c r="O2972" s="64" t="s">
        <v>305</v>
      </c>
      <c r="P2972" s="64" t="s">
        <v>2902</v>
      </c>
      <c r="Q2972" s="45" t="s">
        <v>926</v>
      </c>
      <c r="R2972" s="32" t="s">
        <v>255</v>
      </c>
      <c r="S2972" s="45" t="s">
        <v>96</v>
      </c>
      <c r="T2972" s="42" t="str">
        <f>VLOOKUP(Tabla1[[#This Row],[AREA]],Hoja1!A:B,2,FALSE)</f>
        <v>08. Tráfico y movilidad</v>
      </c>
      <c r="U2972" s="45" t="s">
        <v>146</v>
      </c>
      <c r="V2972" s="42" t="str">
        <f>VLOOKUP(Tabla1[[#This Row],[PROGRAMA]],Hoja1!A:B,2,FALSE)</f>
        <v>1651. Alumbrado público</v>
      </c>
      <c r="W2972" s="45" t="s">
        <v>244</v>
      </c>
      <c r="X2972" s="45" t="s">
        <v>2903</v>
      </c>
    </row>
    <row r="2973" spans="1:24" x14ac:dyDescent="0.25">
      <c r="A2973" s="57">
        <v>220250025944</v>
      </c>
      <c r="B2973" s="58" t="s">
        <v>349</v>
      </c>
      <c r="C2973" s="59">
        <v>45820</v>
      </c>
      <c r="D2973" s="57">
        <v>22025004442</v>
      </c>
      <c r="E2973" s="58" t="s">
        <v>1273</v>
      </c>
      <c r="F2973" s="60">
        <v>363</v>
      </c>
      <c r="G2973" s="58" t="s">
        <v>322</v>
      </c>
      <c r="H2973" s="58" t="s">
        <v>4545</v>
      </c>
      <c r="I2973" s="61">
        <v>220</v>
      </c>
      <c r="J2973" s="58" t="s">
        <v>356</v>
      </c>
      <c r="K2973" s="58" t="s">
        <v>356</v>
      </c>
      <c r="L2973" s="58" t="s">
        <v>357</v>
      </c>
      <c r="M2973" s="58" t="s">
        <v>458</v>
      </c>
      <c r="N2973" s="58" t="s">
        <v>429</v>
      </c>
      <c r="O2973" s="64" t="s">
        <v>2990</v>
      </c>
      <c r="P2973" s="64" t="s">
        <v>2902</v>
      </c>
      <c r="Q2973" s="45" t="s">
        <v>922</v>
      </c>
      <c r="R2973" s="32" t="s">
        <v>254</v>
      </c>
      <c r="S2973" s="45" t="s">
        <v>94</v>
      </c>
      <c r="T2973" s="42" t="str">
        <f>VLOOKUP(Tabla1[[#This Row],[AREA]],Hoja1!A:B,2,FALSE)</f>
        <v>06. Educación y cultura</v>
      </c>
      <c r="U2973" s="45" t="s">
        <v>176</v>
      </c>
      <c r="V2973" s="42" t="str">
        <f>VLOOKUP(Tabla1[[#This Row],[PROGRAMA]],Hoja1!A:B,2,FALSE)</f>
        <v>3321. Bibliotecas públicas</v>
      </c>
      <c r="W2973" s="45" t="s">
        <v>238</v>
      </c>
      <c r="X2973" s="45" t="s">
        <v>2926</v>
      </c>
    </row>
    <row r="2974" spans="1:24" x14ac:dyDescent="0.25">
      <c r="A2974" s="57">
        <v>220250029951</v>
      </c>
      <c r="B2974" s="58" t="s">
        <v>349</v>
      </c>
      <c r="C2974" s="59">
        <v>45838</v>
      </c>
      <c r="D2974" s="57">
        <v>22025004943</v>
      </c>
      <c r="E2974" s="58" t="s">
        <v>3827</v>
      </c>
      <c r="F2974" s="60">
        <v>400</v>
      </c>
      <c r="G2974" s="58" t="s">
        <v>4546</v>
      </c>
      <c r="H2974" s="58" t="s">
        <v>4547</v>
      </c>
      <c r="I2974" s="61">
        <v>220</v>
      </c>
      <c r="J2974" s="58" t="s">
        <v>356</v>
      </c>
      <c r="K2974" s="58" t="s">
        <v>356</v>
      </c>
      <c r="L2974" s="58" t="s">
        <v>357</v>
      </c>
      <c r="M2974" s="58" t="s">
        <v>458</v>
      </c>
      <c r="N2974" s="58" t="s">
        <v>429</v>
      </c>
      <c r="O2974" s="64" t="s">
        <v>2990</v>
      </c>
      <c r="P2974" s="64" t="s">
        <v>2902</v>
      </c>
      <c r="Q2974" s="45" t="s">
        <v>922</v>
      </c>
      <c r="R2974" s="32" t="s">
        <v>254</v>
      </c>
      <c r="S2974" s="45" t="s">
        <v>98</v>
      </c>
      <c r="T2974" s="42" t="str">
        <f>VLOOKUP(Tabla1[[#This Row],[AREA]],Hoja1!A:B,2,FALSE)</f>
        <v>10. Personas mayores, familia y servicios sociales</v>
      </c>
      <c r="U2974" s="45" t="s">
        <v>159</v>
      </c>
      <c r="V2974" s="42" t="str">
        <f>VLOOKUP(Tabla1[[#This Row],[PROGRAMA]],Hoja1!A:B,2,FALSE)</f>
        <v>2315. Políticas de Igualdad e infancia</v>
      </c>
      <c r="W2974" s="45" t="s">
        <v>238</v>
      </c>
      <c r="X2974" s="45" t="s">
        <v>3830</v>
      </c>
    </row>
    <row r="2975" spans="1:24" x14ac:dyDescent="0.25">
      <c r="A2975" s="57">
        <v>220250026471</v>
      </c>
      <c r="B2975" s="58" t="s">
        <v>349</v>
      </c>
      <c r="C2975" s="59">
        <v>45824</v>
      </c>
      <c r="D2975" s="57">
        <v>22025004578</v>
      </c>
      <c r="E2975" s="58" t="s">
        <v>1623</v>
      </c>
      <c r="F2975" s="60">
        <v>401.12</v>
      </c>
      <c r="G2975" s="58" t="s">
        <v>16</v>
      </c>
      <c r="H2975" s="58" t="s">
        <v>4548</v>
      </c>
      <c r="I2975" s="61">
        <v>220</v>
      </c>
      <c r="J2975" s="58" t="s">
        <v>356</v>
      </c>
      <c r="K2975" s="58" t="s">
        <v>356</v>
      </c>
      <c r="L2975" s="58" t="s">
        <v>367</v>
      </c>
      <c r="M2975" s="58" t="s">
        <v>458</v>
      </c>
      <c r="N2975" s="58" t="s">
        <v>429</v>
      </c>
      <c r="O2975" s="64" t="s">
        <v>2990</v>
      </c>
      <c r="P2975" s="64" t="s">
        <v>2902</v>
      </c>
      <c r="Q2975" s="45" t="s">
        <v>922</v>
      </c>
      <c r="R2975" s="32" t="s">
        <v>254</v>
      </c>
      <c r="S2975" s="45" t="s">
        <v>291</v>
      </c>
      <c r="T2975" s="42" t="str">
        <f>VLOOKUP(Tabla1[[#This Row],[AREA]],Hoja1!A:B,2,FALSE)</f>
        <v>11. Salud pública y seguridad ciudadana</v>
      </c>
      <c r="U2975" s="45" t="s">
        <v>135</v>
      </c>
      <c r="V2975" s="42" t="str">
        <f>VLOOKUP(Tabla1[[#This Row],[PROGRAMA]],Hoja1!A:B,2,FALSE)</f>
        <v>1361. Prevención y extinción de incencios</v>
      </c>
      <c r="W2975" s="45" t="s">
        <v>238</v>
      </c>
      <c r="X2975" s="45" t="s">
        <v>3118</v>
      </c>
    </row>
    <row r="2976" spans="1:24" x14ac:dyDescent="0.25">
      <c r="A2976" s="57">
        <v>220250027303</v>
      </c>
      <c r="B2976" s="58" t="s">
        <v>349</v>
      </c>
      <c r="C2976" s="59">
        <v>45827</v>
      </c>
      <c r="D2976" s="57">
        <v>22025004539</v>
      </c>
      <c r="E2976" s="58" t="s">
        <v>1534</v>
      </c>
      <c r="F2976" s="60">
        <v>409.69</v>
      </c>
      <c r="G2976" s="58" t="s">
        <v>81</v>
      </c>
      <c r="H2976" s="58" t="s">
        <v>4549</v>
      </c>
      <c r="I2976" s="61">
        <v>220</v>
      </c>
      <c r="J2976" s="58" t="s">
        <v>356</v>
      </c>
      <c r="K2976" s="58" t="s">
        <v>356</v>
      </c>
      <c r="L2976" s="58" t="s">
        <v>367</v>
      </c>
      <c r="M2976" s="58" t="s">
        <v>458</v>
      </c>
      <c r="N2976" s="58" t="s">
        <v>429</v>
      </c>
      <c r="O2976" s="64" t="s">
        <v>2990</v>
      </c>
      <c r="P2976" s="64" t="s">
        <v>2902</v>
      </c>
      <c r="Q2976" s="45" t="s">
        <v>922</v>
      </c>
      <c r="R2976" s="32" t="s">
        <v>254</v>
      </c>
      <c r="S2976" s="45" t="s">
        <v>92</v>
      </c>
      <c r="T2976" s="42" t="str">
        <f>VLOOKUP(Tabla1[[#This Row],[AREA]],Hoja1!A:B,2,FALSE)</f>
        <v>03. Participación ciudadana y deportes</v>
      </c>
      <c r="U2976" s="45" t="s">
        <v>215</v>
      </c>
      <c r="V2976" s="42" t="str">
        <f>VLOOKUP(Tabla1[[#This Row],[PROGRAMA]],Hoja1!A:B,2,FALSE)</f>
        <v>9241. Participación ciudadana</v>
      </c>
      <c r="W2976" s="45" t="s">
        <v>236</v>
      </c>
      <c r="X2976" s="45" t="s">
        <v>3048</v>
      </c>
    </row>
    <row r="2977" spans="1:24" x14ac:dyDescent="0.25">
      <c r="A2977" s="57">
        <v>220250023979</v>
      </c>
      <c r="B2977" s="58" t="s">
        <v>526</v>
      </c>
      <c r="C2977" s="59">
        <v>45818</v>
      </c>
      <c r="D2977" s="57">
        <v>22025001128</v>
      </c>
      <c r="E2977" s="58" t="s">
        <v>1498</v>
      </c>
      <c r="F2977" s="60">
        <v>476.52</v>
      </c>
      <c r="G2977" s="58" t="s">
        <v>76</v>
      </c>
      <c r="H2977" s="58" t="s">
        <v>4550</v>
      </c>
      <c r="I2977" s="61">
        <v>300</v>
      </c>
      <c r="J2977" s="58" t="s">
        <v>356</v>
      </c>
      <c r="K2977" s="58" t="s">
        <v>356</v>
      </c>
      <c r="L2977" s="58" t="s">
        <v>367</v>
      </c>
      <c r="M2977" s="58" t="s">
        <v>354</v>
      </c>
      <c r="N2977" s="58" t="s">
        <v>355</v>
      </c>
      <c r="O2977" s="64" t="s">
        <v>2942</v>
      </c>
      <c r="P2977" s="64" t="s">
        <v>2902</v>
      </c>
      <c r="Q2977" s="45" t="s">
        <v>922</v>
      </c>
      <c r="R2977" s="32" t="s">
        <v>254</v>
      </c>
      <c r="S2977" s="45" t="s">
        <v>291</v>
      </c>
      <c r="T2977" s="42" t="str">
        <f>VLOOKUP(Tabla1[[#This Row],[AREA]],Hoja1!A:B,2,FALSE)</f>
        <v>11. Salud pública y seguridad ciudadana</v>
      </c>
      <c r="U2977" s="45" t="s">
        <v>141</v>
      </c>
      <c r="V2977" s="42" t="str">
        <f>VLOOKUP(Tabla1[[#This Row],[PROGRAMA]],Hoja1!A:B,2,FALSE)</f>
        <v>1621. Recogida de residuos</v>
      </c>
      <c r="W2977" s="45" t="s">
        <v>238</v>
      </c>
      <c r="X2977" s="45" t="s">
        <v>3118</v>
      </c>
    </row>
    <row r="2978" spans="1:24" x14ac:dyDescent="0.25">
      <c r="A2978" s="57">
        <v>220250028381</v>
      </c>
      <c r="B2978" s="58" t="s">
        <v>349</v>
      </c>
      <c r="C2978" s="59">
        <v>45831</v>
      </c>
      <c r="D2978" s="57">
        <v>22025004645</v>
      </c>
      <c r="E2978" s="58" t="s">
        <v>3827</v>
      </c>
      <c r="F2978" s="60">
        <v>423.5</v>
      </c>
      <c r="G2978" s="58" t="s">
        <v>25</v>
      </c>
      <c r="H2978" s="58" t="s">
        <v>4551</v>
      </c>
      <c r="I2978" s="61">
        <v>220</v>
      </c>
      <c r="J2978" s="58" t="s">
        <v>356</v>
      </c>
      <c r="K2978" s="58" t="s">
        <v>356</v>
      </c>
      <c r="L2978" s="58" t="s">
        <v>357</v>
      </c>
      <c r="M2978" s="58" t="s">
        <v>458</v>
      </c>
      <c r="N2978" s="58" t="s">
        <v>429</v>
      </c>
      <c r="O2978" s="64" t="s">
        <v>2990</v>
      </c>
      <c r="P2978" s="64" t="s">
        <v>2902</v>
      </c>
      <c r="Q2978" s="45" t="s">
        <v>922</v>
      </c>
      <c r="R2978" s="32" t="s">
        <v>254</v>
      </c>
      <c r="S2978" s="45" t="s">
        <v>98</v>
      </c>
      <c r="T2978" s="42" t="str">
        <f>VLOOKUP(Tabla1[[#This Row],[AREA]],Hoja1!A:B,2,FALSE)</f>
        <v>10. Personas mayores, familia y servicios sociales</v>
      </c>
      <c r="U2978" s="45" t="s">
        <v>159</v>
      </c>
      <c r="V2978" s="42" t="str">
        <f>VLOOKUP(Tabla1[[#This Row],[PROGRAMA]],Hoja1!A:B,2,FALSE)</f>
        <v>2315. Políticas de Igualdad e infancia</v>
      </c>
      <c r="W2978" s="45" t="s">
        <v>238</v>
      </c>
      <c r="X2978" s="45" t="s">
        <v>3830</v>
      </c>
    </row>
    <row r="2979" spans="1:24" x14ac:dyDescent="0.25">
      <c r="A2979" s="57">
        <v>220250026355</v>
      </c>
      <c r="B2979" s="58" t="s">
        <v>349</v>
      </c>
      <c r="C2979" s="59">
        <v>45824</v>
      </c>
      <c r="D2979" s="57">
        <v>22025004201</v>
      </c>
      <c r="E2979" s="58" t="s">
        <v>1619</v>
      </c>
      <c r="F2979" s="60">
        <v>424.05</v>
      </c>
      <c r="G2979" s="58" t="s">
        <v>4552</v>
      </c>
      <c r="H2979" s="58" t="s">
        <v>4553</v>
      </c>
      <c r="I2979" s="61">
        <v>220</v>
      </c>
      <c r="J2979" s="58" t="s">
        <v>356</v>
      </c>
      <c r="K2979" s="58" t="s">
        <v>356</v>
      </c>
      <c r="L2979" s="58" t="s">
        <v>367</v>
      </c>
      <c r="M2979" s="58" t="s">
        <v>458</v>
      </c>
      <c r="N2979" s="58" t="s">
        <v>429</v>
      </c>
      <c r="O2979" s="64" t="s">
        <v>2990</v>
      </c>
      <c r="P2979" s="64" t="s">
        <v>2902</v>
      </c>
      <c r="Q2979" s="45" t="s">
        <v>926</v>
      </c>
      <c r="R2979" s="32" t="s">
        <v>255</v>
      </c>
      <c r="S2979" s="45" t="s">
        <v>98</v>
      </c>
      <c r="T2979" s="42" t="str">
        <f>VLOOKUP(Tabla1[[#This Row],[AREA]],Hoja1!A:B,2,FALSE)</f>
        <v>10. Personas mayores, familia y servicios sociales</v>
      </c>
      <c r="U2979" s="45" t="s">
        <v>155</v>
      </c>
      <c r="V2979" s="42" t="str">
        <f>VLOOKUP(Tabla1[[#This Row],[PROGRAMA]],Hoja1!A:B,2,FALSE)</f>
        <v>2312. Iniciativas sociales</v>
      </c>
      <c r="W2979" s="45" t="s">
        <v>246</v>
      </c>
      <c r="X2979" s="45" t="s">
        <v>2936</v>
      </c>
    </row>
    <row r="2980" spans="1:24" x14ac:dyDescent="0.25">
      <c r="A2980" s="57">
        <v>220250029603</v>
      </c>
      <c r="B2980" s="58" t="s">
        <v>349</v>
      </c>
      <c r="C2980" s="59">
        <v>45835</v>
      </c>
      <c r="D2980" s="57">
        <v>22025004945</v>
      </c>
      <c r="E2980" s="58" t="s">
        <v>3759</v>
      </c>
      <c r="F2980" s="60">
        <v>435.6</v>
      </c>
      <c r="G2980" s="58" t="s">
        <v>3760</v>
      </c>
      <c r="H2980" s="58" t="s">
        <v>4554</v>
      </c>
      <c r="I2980" s="61">
        <v>220</v>
      </c>
      <c r="J2980" s="58" t="s">
        <v>356</v>
      </c>
      <c r="K2980" s="58" t="s">
        <v>356</v>
      </c>
      <c r="L2980" s="58" t="s">
        <v>357</v>
      </c>
      <c r="M2980" s="58" t="s">
        <v>458</v>
      </c>
      <c r="N2980" s="58" t="s">
        <v>429</v>
      </c>
      <c r="O2980" s="64" t="s">
        <v>2990</v>
      </c>
      <c r="P2980" s="64" t="s">
        <v>2902</v>
      </c>
      <c r="Q2980" s="45" t="s">
        <v>922</v>
      </c>
      <c r="R2980" s="32" t="s">
        <v>254</v>
      </c>
      <c r="S2980" s="45" t="s">
        <v>89</v>
      </c>
      <c r="T2980" s="42" t="str">
        <f>VLOOKUP(Tabla1[[#This Row],[AREA]],Hoja1!A:B,2,FALSE)</f>
        <v>01. Alcaldía</v>
      </c>
      <c r="U2980" s="45" t="s">
        <v>211</v>
      </c>
      <c r="V2980" s="42" t="str">
        <f>VLOOKUP(Tabla1[[#This Row],[PROGRAMA]],Hoja1!A:B,2,FALSE)</f>
        <v>9206. Archivo municipal</v>
      </c>
      <c r="W2980" s="45" t="s">
        <v>238</v>
      </c>
      <c r="X2980" s="45" t="s">
        <v>3697</v>
      </c>
    </row>
    <row r="2981" spans="1:24" x14ac:dyDescent="0.25">
      <c r="A2981" s="57">
        <v>220250028746</v>
      </c>
      <c r="B2981" s="58" t="s">
        <v>349</v>
      </c>
      <c r="C2981" s="59">
        <v>45832</v>
      </c>
      <c r="D2981" s="57">
        <v>22025004843</v>
      </c>
      <c r="E2981" s="58" t="s">
        <v>1466</v>
      </c>
      <c r="F2981" s="60">
        <v>435.6</v>
      </c>
      <c r="G2981" s="58" t="s">
        <v>570</v>
      </c>
      <c r="H2981" s="58" t="s">
        <v>4555</v>
      </c>
      <c r="I2981" s="61">
        <v>220</v>
      </c>
      <c r="J2981" s="58" t="s">
        <v>356</v>
      </c>
      <c r="K2981" s="58" t="s">
        <v>356</v>
      </c>
      <c r="L2981" s="58" t="s">
        <v>357</v>
      </c>
      <c r="M2981" s="58" t="s">
        <v>458</v>
      </c>
      <c r="N2981" s="58" t="s">
        <v>429</v>
      </c>
      <c r="O2981" s="64" t="s">
        <v>2990</v>
      </c>
      <c r="P2981" s="64" t="s">
        <v>2902</v>
      </c>
      <c r="Q2981" s="45" t="s">
        <v>922</v>
      </c>
      <c r="R2981" s="32" t="s">
        <v>254</v>
      </c>
      <c r="S2981" s="45" t="s">
        <v>98</v>
      </c>
      <c r="T2981" s="42" t="str">
        <f>VLOOKUP(Tabla1[[#This Row],[AREA]],Hoja1!A:B,2,FALSE)</f>
        <v>10. Personas mayores, familia y servicios sociales</v>
      </c>
      <c r="U2981" s="45" t="s">
        <v>159</v>
      </c>
      <c r="V2981" s="42" t="str">
        <f>VLOOKUP(Tabla1[[#This Row],[PROGRAMA]],Hoja1!A:B,2,FALSE)</f>
        <v>2315. Políticas de Igualdad e infancia</v>
      </c>
      <c r="W2981" s="45" t="s">
        <v>238</v>
      </c>
      <c r="X2981" s="45" t="s">
        <v>2926</v>
      </c>
    </row>
    <row r="2982" spans="1:24" x14ac:dyDescent="0.25">
      <c r="A2982" s="57">
        <v>220250029947</v>
      </c>
      <c r="B2982" s="58" t="s">
        <v>349</v>
      </c>
      <c r="C2982" s="59">
        <v>45838</v>
      </c>
      <c r="D2982" s="57">
        <v>22025004905</v>
      </c>
      <c r="E2982" s="58" t="s">
        <v>1215</v>
      </c>
      <c r="F2982" s="60">
        <v>439.45</v>
      </c>
      <c r="G2982" s="58" t="s">
        <v>1037</v>
      </c>
      <c r="H2982" s="58" t="s">
        <v>4556</v>
      </c>
      <c r="I2982" s="61">
        <v>220</v>
      </c>
      <c r="J2982" s="58" t="s">
        <v>508</v>
      </c>
      <c r="K2982" s="58" t="s">
        <v>508</v>
      </c>
      <c r="L2982" s="58" t="s">
        <v>357</v>
      </c>
      <c r="M2982" s="58" t="s">
        <v>458</v>
      </c>
      <c r="N2982" s="58" t="s">
        <v>429</v>
      </c>
      <c r="O2982" s="64" t="s">
        <v>2990</v>
      </c>
      <c r="P2982" s="64" t="s">
        <v>2902</v>
      </c>
      <c r="Q2982" s="45" t="s">
        <v>922</v>
      </c>
      <c r="R2982" s="32" t="s">
        <v>254</v>
      </c>
      <c r="S2982" s="45" t="s">
        <v>98</v>
      </c>
      <c r="T2982" s="42" t="str">
        <f>VLOOKUP(Tabla1[[#This Row],[AREA]],Hoja1!A:B,2,FALSE)</f>
        <v>10. Personas mayores, familia y servicios sociales</v>
      </c>
      <c r="U2982" s="45" t="s">
        <v>159</v>
      </c>
      <c r="V2982" s="42" t="str">
        <f>VLOOKUP(Tabla1[[#This Row],[PROGRAMA]],Hoja1!A:B,2,FALSE)</f>
        <v>2315. Políticas de Igualdad e infancia</v>
      </c>
      <c r="W2982" s="45" t="s">
        <v>238</v>
      </c>
      <c r="X2982" s="45" t="s">
        <v>3045</v>
      </c>
    </row>
    <row r="2983" spans="1:24" x14ac:dyDescent="0.25">
      <c r="A2983" s="57">
        <v>220250028379</v>
      </c>
      <c r="B2983" s="58" t="s">
        <v>349</v>
      </c>
      <c r="C2983" s="59">
        <v>45831</v>
      </c>
      <c r="D2983" s="57">
        <v>22025004642</v>
      </c>
      <c r="E2983" s="58" t="s">
        <v>3827</v>
      </c>
      <c r="F2983" s="60">
        <v>440</v>
      </c>
      <c r="G2983" s="58" t="s">
        <v>4557</v>
      </c>
      <c r="H2983" s="58" t="s">
        <v>4558</v>
      </c>
      <c r="I2983" s="61">
        <v>220</v>
      </c>
      <c r="J2983" s="58" t="s">
        <v>356</v>
      </c>
      <c r="K2983" s="58" t="s">
        <v>356</v>
      </c>
      <c r="L2983" s="58" t="s">
        <v>357</v>
      </c>
      <c r="M2983" s="58" t="s">
        <v>458</v>
      </c>
      <c r="N2983" s="58" t="s">
        <v>429</v>
      </c>
      <c r="O2983" s="64" t="s">
        <v>2990</v>
      </c>
      <c r="P2983" s="64" t="s">
        <v>2902</v>
      </c>
      <c r="Q2983" s="45" t="s">
        <v>922</v>
      </c>
      <c r="R2983" s="32" t="s">
        <v>254</v>
      </c>
      <c r="S2983" s="45" t="s">
        <v>98</v>
      </c>
      <c r="T2983" s="42" t="str">
        <f>VLOOKUP(Tabla1[[#This Row],[AREA]],Hoja1!A:B,2,FALSE)</f>
        <v>10. Personas mayores, familia y servicios sociales</v>
      </c>
      <c r="U2983" s="45" t="s">
        <v>159</v>
      </c>
      <c r="V2983" s="42" t="str">
        <f>VLOOKUP(Tabla1[[#This Row],[PROGRAMA]],Hoja1!A:B,2,FALSE)</f>
        <v>2315. Políticas de Igualdad e infancia</v>
      </c>
      <c r="W2983" s="45" t="s">
        <v>238</v>
      </c>
      <c r="X2983" s="45" t="s">
        <v>3830</v>
      </c>
    </row>
    <row r="2984" spans="1:24" x14ac:dyDescent="0.25">
      <c r="A2984" s="57">
        <v>220250030013</v>
      </c>
      <c r="B2984" s="58" t="s">
        <v>526</v>
      </c>
      <c r="C2984" s="59">
        <v>45838</v>
      </c>
      <c r="D2984" s="57">
        <v>22025003365</v>
      </c>
      <c r="E2984" s="58" t="s">
        <v>1644</v>
      </c>
      <c r="F2984" s="60">
        <v>48400</v>
      </c>
      <c r="G2984" s="58" t="s">
        <v>4559</v>
      </c>
      <c r="H2984" s="58" t="s">
        <v>4560</v>
      </c>
      <c r="I2984" s="61">
        <v>300</v>
      </c>
      <c r="J2984" s="58" t="s">
        <v>588</v>
      </c>
      <c r="K2984" s="58" t="s">
        <v>2916</v>
      </c>
      <c r="L2984" s="58" t="s">
        <v>357</v>
      </c>
      <c r="M2984" s="58" t="s">
        <v>354</v>
      </c>
      <c r="N2984" s="58" t="s">
        <v>355</v>
      </c>
      <c r="O2984" s="64" t="s">
        <v>305</v>
      </c>
      <c r="P2984" s="64" t="s">
        <v>2902</v>
      </c>
      <c r="Q2984" s="45">
        <v>6</v>
      </c>
      <c r="R2984" s="32" t="s">
        <v>255</v>
      </c>
      <c r="S2984" s="45" t="s">
        <v>97</v>
      </c>
      <c r="T2984" s="42" t="str">
        <f>VLOOKUP(Tabla1[[#This Row],[AREA]],Hoja1!A:B,2,FALSE)</f>
        <v>09. Turismo, eventos y marca ciudad</v>
      </c>
      <c r="U2984" s="45">
        <v>4321</v>
      </c>
      <c r="V2984" s="42" t="str">
        <f>VLOOKUP(Tabla1[[#This Row],[PROGRAMA]],Hoja1!A:B,2,FALSE)</f>
        <v>4321. Turismo</v>
      </c>
      <c r="W2984" s="45">
        <v>64</v>
      </c>
      <c r="X2984" s="45">
        <v>640</v>
      </c>
    </row>
    <row r="2985" spans="1:24" x14ac:dyDescent="0.25">
      <c r="A2985" s="57">
        <v>220250028766</v>
      </c>
      <c r="B2985" s="58" t="s">
        <v>349</v>
      </c>
      <c r="C2985" s="59">
        <v>45833</v>
      </c>
      <c r="D2985" s="57">
        <v>22025004890</v>
      </c>
      <c r="E2985" s="58" t="s">
        <v>1169</v>
      </c>
      <c r="F2985" s="60">
        <v>48328.61</v>
      </c>
      <c r="G2985" s="58" t="s">
        <v>2899</v>
      </c>
      <c r="H2985" s="58" t="s">
        <v>4561</v>
      </c>
      <c r="I2985" s="61">
        <v>220</v>
      </c>
      <c r="J2985" s="58" t="s">
        <v>356</v>
      </c>
      <c r="K2985" s="58" t="s">
        <v>356</v>
      </c>
      <c r="L2985" s="58" t="s">
        <v>358</v>
      </c>
      <c r="M2985" s="58" t="s">
        <v>458</v>
      </c>
      <c r="N2985" s="58" t="s">
        <v>429</v>
      </c>
      <c r="O2985" s="64" t="s">
        <v>2990</v>
      </c>
      <c r="P2985" s="64" t="s">
        <v>2902</v>
      </c>
      <c r="Q2985" s="45" t="s">
        <v>926</v>
      </c>
      <c r="R2985" s="32" t="s">
        <v>255</v>
      </c>
      <c r="S2985" s="45" t="s">
        <v>96</v>
      </c>
      <c r="T2985" s="42" t="str">
        <f>VLOOKUP(Tabla1[[#This Row],[AREA]],Hoja1!A:B,2,FALSE)</f>
        <v>08. Tráfico y movilidad</v>
      </c>
      <c r="U2985" s="45" t="s">
        <v>140</v>
      </c>
      <c r="V2985" s="42" t="str">
        <f>VLOOKUP(Tabla1[[#This Row],[PROGRAMA]],Hoja1!A:B,2,FALSE)</f>
        <v>1532. Pavimentación vias públicas y otros servicios urbanísticos</v>
      </c>
      <c r="W2985" s="45" t="s">
        <v>244</v>
      </c>
      <c r="X2985" s="45" t="s">
        <v>2903</v>
      </c>
    </row>
    <row r="2986" spans="1:24" x14ac:dyDescent="0.25">
      <c r="A2986" s="57">
        <v>220250023568</v>
      </c>
      <c r="B2986" s="58" t="s">
        <v>349</v>
      </c>
      <c r="C2986" s="59">
        <v>45817</v>
      </c>
      <c r="D2986" s="57">
        <v>22025004320</v>
      </c>
      <c r="E2986" s="58" t="s">
        <v>1718</v>
      </c>
      <c r="F2986" s="60">
        <v>46145.84</v>
      </c>
      <c r="G2986" s="58" t="s">
        <v>3504</v>
      </c>
      <c r="H2986" s="58" t="s">
        <v>4562</v>
      </c>
      <c r="I2986" s="61">
        <v>220</v>
      </c>
      <c r="J2986" s="58" t="s">
        <v>3506</v>
      </c>
      <c r="K2986" s="58" t="s">
        <v>352</v>
      </c>
      <c r="L2986" s="58" t="s">
        <v>367</v>
      </c>
      <c r="M2986" s="58" t="s">
        <v>354</v>
      </c>
      <c r="N2986" s="58" t="s">
        <v>355</v>
      </c>
      <c r="O2986" s="64" t="s">
        <v>305</v>
      </c>
      <c r="P2986" s="64" t="s">
        <v>2902</v>
      </c>
      <c r="Q2986" s="45" t="s">
        <v>926</v>
      </c>
      <c r="R2986" s="32" t="s">
        <v>255</v>
      </c>
      <c r="S2986" s="45" t="s">
        <v>291</v>
      </c>
      <c r="T2986" s="42" t="str">
        <f>VLOOKUP(Tabla1[[#This Row],[AREA]],Hoja1!A:B,2,FALSE)</f>
        <v>11. Salud pública y seguridad ciudadana</v>
      </c>
      <c r="U2986" s="45" t="s">
        <v>129</v>
      </c>
      <c r="V2986" s="42" t="str">
        <f>VLOOKUP(Tabla1[[#This Row],[PROGRAMA]],Hoja1!A:B,2,FALSE)</f>
        <v>1321. Policía municipal</v>
      </c>
      <c r="W2986" s="45" t="s">
        <v>250</v>
      </c>
      <c r="X2986" s="45" t="s">
        <v>2949</v>
      </c>
    </row>
    <row r="2987" spans="1:24" x14ac:dyDescent="0.25">
      <c r="A2987" s="57">
        <v>220250022935</v>
      </c>
      <c r="B2987" s="58" t="s">
        <v>349</v>
      </c>
      <c r="C2987" s="59">
        <v>45813</v>
      </c>
      <c r="D2987" s="57">
        <v>22025002977</v>
      </c>
      <c r="E2987" s="58" t="s">
        <v>1605</v>
      </c>
      <c r="F2987" s="60">
        <v>45956.84</v>
      </c>
      <c r="G2987" s="58" t="s">
        <v>2927</v>
      </c>
      <c r="H2987" s="58" t="s">
        <v>4539</v>
      </c>
      <c r="I2987" s="61">
        <v>220</v>
      </c>
      <c r="J2987" s="58" t="s">
        <v>352</v>
      </c>
      <c r="K2987" s="58" t="s">
        <v>352</v>
      </c>
      <c r="L2987" s="58" t="s">
        <v>420</v>
      </c>
      <c r="M2987" s="58" t="s">
        <v>354</v>
      </c>
      <c r="N2987" s="58" t="s">
        <v>355</v>
      </c>
      <c r="O2987" s="64" t="s">
        <v>305</v>
      </c>
      <c r="P2987" s="64" t="s">
        <v>2902</v>
      </c>
      <c r="Q2987" s="45" t="s">
        <v>926</v>
      </c>
      <c r="R2987" s="32" t="s">
        <v>255</v>
      </c>
      <c r="S2987" s="45" t="s">
        <v>89</v>
      </c>
      <c r="T2987" s="42" t="str">
        <f>VLOOKUP(Tabla1[[#This Row],[AREA]],Hoja1!A:B,2,FALSE)</f>
        <v>01. Alcaldía</v>
      </c>
      <c r="U2987" s="45" t="s">
        <v>294</v>
      </c>
      <c r="V2987" s="42" t="str">
        <f>VLOOKUP(Tabla1[[#This Row],[PROGRAMA]],Hoja1!A:B,2,FALSE)</f>
        <v>4331. Desarrollo empresarial</v>
      </c>
      <c r="W2987" s="45" t="s">
        <v>246</v>
      </c>
      <c r="X2987" s="45" t="s">
        <v>2936</v>
      </c>
    </row>
    <row r="2988" spans="1:24" x14ac:dyDescent="0.25">
      <c r="A2988" s="57">
        <v>220250027309</v>
      </c>
      <c r="B2988" s="58" t="s">
        <v>495</v>
      </c>
      <c r="C2988" s="59">
        <v>45827</v>
      </c>
      <c r="D2988" s="57">
        <v>22025004502</v>
      </c>
      <c r="E2988" s="58" t="s">
        <v>2957</v>
      </c>
      <c r="F2988" s="60">
        <v>43865.91</v>
      </c>
      <c r="G2988" s="58" t="s">
        <v>3744</v>
      </c>
      <c r="H2988" s="58" t="s">
        <v>4563</v>
      </c>
      <c r="I2988" s="61">
        <v>240</v>
      </c>
      <c r="J2988" s="58" t="s">
        <v>3746</v>
      </c>
      <c r="K2988" s="58" t="s">
        <v>3747</v>
      </c>
      <c r="L2988" s="58" t="s">
        <v>357</v>
      </c>
      <c r="M2988" s="58" t="s">
        <v>354</v>
      </c>
      <c r="N2988" s="58" t="s">
        <v>355</v>
      </c>
      <c r="O2988" s="64" t="s">
        <v>305</v>
      </c>
      <c r="P2988" s="64" t="s">
        <v>2902</v>
      </c>
      <c r="Q2988" s="45" t="s">
        <v>926</v>
      </c>
      <c r="R2988" s="32" t="s">
        <v>255</v>
      </c>
      <c r="S2988" s="45" t="s">
        <v>91</v>
      </c>
      <c r="T2988" s="42" t="str">
        <f>VLOOKUP(Tabla1[[#This Row],[AREA]],Hoja1!A:B,2,FALSE)</f>
        <v>02. Urbanismo y vivienda</v>
      </c>
      <c r="U2988" s="45" t="s">
        <v>138</v>
      </c>
      <c r="V2988" s="42" t="str">
        <f>VLOOKUP(Tabla1[[#This Row],[PROGRAMA]],Hoja1!A:B,2,FALSE)</f>
        <v>1511. Planficación y gestión del urbanismo</v>
      </c>
      <c r="W2988" s="45" t="s">
        <v>242</v>
      </c>
      <c r="X2988" s="45" t="s">
        <v>2923</v>
      </c>
    </row>
    <row r="2989" spans="1:24" x14ac:dyDescent="0.25">
      <c r="A2989" s="57">
        <v>220250023997</v>
      </c>
      <c r="B2989" s="58" t="s">
        <v>349</v>
      </c>
      <c r="C2989" s="59">
        <v>45818</v>
      </c>
      <c r="D2989" s="57">
        <v>22025004168</v>
      </c>
      <c r="E2989" s="58" t="s">
        <v>2987</v>
      </c>
      <c r="F2989" s="60">
        <v>35879.480000000003</v>
      </c>
      <c r="G2989" s="58" t="s">
        <v>47</v>
      </c>
      <c r="H2989" s="58" t="s">
        <v>4564</v>
      </c>
      <c r="I2989" s="61">
        <v>220</v>
      </c>
      <c r="J2989" s="58" t="s">
        <v>356</v>
      </c>
      <c r="K2989" s="58" t="s">
        <v>356</v>
      </c>
      <c r="L2989" s="58" t="s">
        <v>358</v>
      </c>
      <c r="M2989" s="58" t="s">
        <v>458</v>
      </c>
      <c r="N2989" s="58" t="s">
        <v>429</v>
      </c>
      <c r="O2989" s="64" t="s">
        <v>2990</v>
      </c>
      <c r="P2989" s="64" t="s">
        <v>2902</v>
      </c>
      <c r="Q2989" s="45" t="s">
        <v>926</v>
      </c>
      <c r="R2989" s="32" t="s">
        <v>255</v>
      </c>
      <c r="S2989" s="45" t="s">
        <v>290</v>
      </c>
      <c r="T2989" s="42" t="str">
        <f>VLOOKUP(Tabla1[[#This Row],[AREA]],Hoja1!A:B,2,FALSE)</f>
        <v>05. Comercio, mercados y consumo</v>
      </c>
      <c r="U2989" s="45" t="s">
        <v>197</v>
      </c>
      <c r="V2989" s="42" t="str">
        <f>VLOOKUP(Tabla1[[#This Row],[PROGRAMA]],Hoja1!A:B,2,FALSE)</f>
        <v>4312. Mercados</v>
      </c>
      <c r="W2989" s="45" t="s">
        <v>248</v>
      </c>
      <c r="X2989" s="45" t="s">
        <v>2991</v>
      </c>
    </row>
    <row r="2990" spans="1:24" x14ac:dyDescent="0.25">
      <c r="A2990" s="57">
        <v>220250022251</v>
      </c>
      <c r="B2990" s="58" t="s">
        <v>349</v>
      </c>
      <c r="C2990" s="59">
        <v>45813</v>
      </c>
      <c r="D2990" s="57">
        <v>22025001567</v>
      </c>
      <c r="E2990" s="58" t="s">
        <v>1331</v>
      </c>
      <c r="F2990" s="60">
        <v>33493.56</v>
      </c>
      <c r="G2990" s="58" t="s">
        <v>59</v>
      </c>
      <c r="H2990" s="58" t="s">
        <v>4565</v>
      </c>
      <c r="I2990" s="61">
        <v>220</v>
      </c>
      <c r="J2990" s="58" t="s">
        <v>356</v>
      </c>
      <c r="K2990" s="58" t="s">
        <v>356</v>
      </c>
      <c r="L2990" s="58" t="s">
        <v>357</v>
      </c>
      <c r="M2990" s="58" t="s">
        <v>354</v>
      </c>
      <c r="N2990" s="58" t="s">
        <v>355</v>
      </c>
      <c r="O2990" s="64" t="s">
        <v>305</v>
      </c>
      <c r="P2990" s="64" t="s">
        <v>2902</v>
      </c>
      <c r="Q2990" s="45" t="s">
        <v>926</v>
      </c>
      <c r="R2990" s="32" t="s">
        <v>255</v>
      </c>
      <c r="S2990" s="45" t="s">
        <v>93</v>
      </c>
      <c r="T2990" s="42" t="str">
        <f>VLOOKUP(Tabla1[[#This Row],[AREA]],Hoja1!A:B,2,FALSE)</f>
        <v>04. Hacienda, personal y modernización administrativa</v>
      </c>
      <c r="U2990" s="45" t="s">
        <v>209</v>
      </c>
      <c r="V2990" s="42" t="str">
        <f>VLOOKUP(Tabla1[[#This Row],[PROGRAMA]],Hoja1!A:B,2,FALSE)</f>
        <v>9204. Tecnologías de la información y comunicación</v>
      </c>
      <c r="W2990" s="45" t="s">
        <v>248</v>
      </c>
      <c r="X2990" s="45" t="s">
        <v>3253</v>
      </c>
    </row>
    <row r="2991" spans="1:24" x14ac:dyDescent="0.25">
      <c r="A2991" s="57">
        <v>220250027103</v>
      </c>
      <c r="B2991" s="58" t="s">
        <v>349</v>
      </c>
      <c r="C2991" s="59">
        <v>45826</v>
      </c>
      <c r="D2991" s="57">
        <v>22025004474</v>
      </c>
      <c r="E2991" s="58" t="s">
        <v>1267</v>
      </c>
      <c r="F2991" s="60">
        <v>32020.79</v>
      </c>
      <c r="G2991" s="58" t="s">
        <v>61</v>
      </c>
      <c r="H2991" s="58" t="s">
        <v>4566</v>
      </c>
      <c r="I2991" s="61">
        <v>220</v>
      </c>
      <c r="J2991" s="58" t="s">
        <v>356</v>
      </c>
      <c r="K2991" s="58" t="s">
        <v>356</v>
      </c>
      <c r="L2991" s="58" t="s">
        <v>357</v>
      </c>
      <c r="M2991" s="58" t="s">
        <v>354</v>
      </c>
      <c r="N2991" s="58" t="s">
        <v>355</v>
      </c>
      <c r="O2991" s="64" t="s">
        <v>305</v>
      </c>
      <c r="P2991" s="64" t="s">
        <v>2902</v>
      </c>
      <c r="Q2991" s="45" t="s">
        <v>926</v>
      </c>
      <c r="R2991" s="32" t="s">
        <v>255</v>
      </c>
      <c r="S2991" s="45" t="s">
        <v>96</v>
      </c>
      <c r="T2991" s="42" t="str">
        <f>VLOOKUP(Tabla1[[#This Row],[AREA]],Hoja1!A:B,2,FALSE)</f>
        <v>08. Tráfico y movilidad</v>
      </c>
      <c r="U2991" s="45" t="s">
        <v>146</v>
      </c>
      <c r="V2991" s="42" t="str">
        <f>VLOOKUP(Tabla1[[#This Row],[PROGRAMA]],Hoja1!A:B,2,FALSE)</f>
        <v>1651. Alumbrado público</v>
      </c>
      <c r="W2991" s="45" t="s">
        <v>244</v>
      </c>
      <c r="X2991" s="45" t="s">
        <v>2903</v>
      </c>
    </row>
    <row r="2992" spans="1:24" x14ac:dyDescent="0.25">
      <c r="A2992" s="57">
        <v>220250022171</v>
      </c>
      <c r="B2992" s="58" t="s">
        <v>495</v>
      </c>
      <c r="C2992" s="59">
        <v>45811</v>
      </c>
      <c r="D2992" s="57">
        <v>22025004292</v>
      </c>
      <c r="E2992" s="58" t="s">
        <v>3924</v>
      </c>
      <c r="F2992" s="60">
        <v>30744.01</v>
      </c>
      <c r="G2992" s="58" t="s">
        <v>4567</v>
      </c>
      <c r="H2992" s="58" t="s">
        <v>4568</v>
      </c>
      <c r="I2992" s="61">
        <v>240</v>
      </c>
      <c r="J2992" s="58" t="s">
        <v>701</v>
      </c>
      <c r="K2992" s="58" t="s">
        <v>365</v>
      </c>
      <c r="L2992" s="58" t="s">
        <v>358</v>
      </c>
      <c r="M2992" s="58" t="s">
        <v>354</v>
      </c>
      <c r="N2992" s="58" t="s">
        <v>380</v>
      </c>
      <c r="O2992" s="64" t="s">
        <v>305</v>
      </c>
      <c r="P2992" s="64" t="s">
        <v>2902</v>
      </c>
      <c r="Q2992" s="45" t="s">
        <v>926</v>
      </c>
      <c r="R2992" s="32" t="s">
        <v>255</v>
      </c>
      <c r="S2992" s="45" t="s">
        <v>89</v>
      </c>
      <c r="T2992" s="42" t="str">
        <f>VLOOKUP(Tabla1[[#This Row],[AREA]],Hoja1!A:B,2,FALSE)</f>
        <v>01. Alcaldía</v>
      </c>
      <c r="U2992" s="45" t="s">
        <v>294</v>
      </c>
      <c r="V2992" s="42" t="str">
        <f>VLOOKUP(Tabla1[[#This Row],[PROGRAMA]],Hoja1!A:B,2,FALSE)</f>
        <v>4331. Desarrollo empresarial</v>
      </c>
      <c r="W2992" s="45" t="s">
        <v>246</v>
      </c>
      <c r="X2992" s="45" t="s">
        <v>3021</v>
      </c>
    </row>
    <row r="2993" spans="1:24" x14ac:dyDescent="0.25">
      <c r="A2993" s="57">
        <v>220250026751</v>
      </c>
      <c r="B2993" s="58" t="s">
        <v>526</v>
      </c>
      <c r="C2993" s="59">
        <v>45825</v>
      </c>
      <c r="D2993" s="57">
        <v>22025000898</v>
      </c>
      <c r="E2993" s="58" t="s">
        <v>1562</v>
      </c>
      <c r="F2993" s="60">
        <v>30208.86</v>
      </c>
      <c r="G2993" s="58" t="s">
        <v>4569</v>
      </c>
      <c r="H2993" s="58" t="s">
        <v>4570</v>
      </c>
      <c r="I2993" s="61">
        <v>300</v>
      </c>
      <c r="J2993" s="58" t="s">
        <v>352</v>
      </c>
      <c r="K2993" s="58" t="s">
        <v>352</v>
      </c>
      <c r="L2993" s="58" t="s">
        <v>357</v>
      </c>
      <c r="M2993" s="58" t="s">
        <v>354</v>
      </c>
      <c r="N2993" s="58" t="s">
        <v>355</v>
      </c>
      <c r="O2993" s="64" t="s">
        <v>305</v>
      </c>
      <c r="P2993" s="64" t="s">
        <v>2902</v>
      </c>
      <c r="Q2993" s="45" t="s">
        <v>922</v>
      </c>
      <c r="R2993" s="32" t="s">
        <v>254</v>
      </c>
      <c r="S2993" s="45" t="s">
        <v>92</v>
      </c>
      <c r="T2993" s="42" t="str">
        <f>VLOOKUP(Tabla1[[#This Row],[AREA]],Hoja1!A:B,2,FALSE)</f>
        <v>03. Participación ciudadana y deportes</v>
      </c>
      <c r="U2993" s="45" t="s">
        <v>215</v>
      </c>
      <c r="V2993" s="42" t="str">
        <f>VLOOKUP(Tabla1[[#This Row],[PROGRAMA]],Hoja1!A:B,2,FALSE)</f>
        <v>9241. Participación ciudadana</v>
      </c>
      <c r="W2993" s="45" t="s">
        <v>238</v>
      </c>
      <c r="X2993" s="45" t="s">
        <v>2926</v>
      </c>
    </row>
    <row r="2994" spans="1:24" x14ac:dyDescent="0.25">
      <c r="A2994" s="57">
        <v>220250029784</v>
      </c>
      <c r="B2994" s="58" t="s">
        <v>526</v>
      </c>
      <c r="C2994" s="59">
        <v>45835</v>
      </c>
      <c r="D2994" s="57">
        <v>22025002936</v>
      </c>
      <c r="E2994" s="58" t="s">
        <v>4571</v>
      </c>
      <c r="F2994" s="60">
        <v>25994.799999999999</v>
      </c>
      <c r="G2994" s="58" t="s">
        <v>4572</v>
      </c>
      <c r="H2994" s="58" t="s">
        <v>4573</v>
      </c>
      <c r="I2994" s="61">
        <v>300</v>
      </c>
      <c r="J2994" s="58" t="s">
        <v>427</v>
      </c>
      <c r="K2994" s="58" t="s">
        <v>427</v>
      </c>
      <c r="L2994" s="58" t="s">
        <v>367</v>
      </c>
      <c r="M2994" s="58" t="s">
        <v>428</v>
      </c>
      <c r="N2994" s="58" t="s">
        <v>429</v>
      </c>
      <c r="O2994" s="64" t="s">
        <v>307</v>
      </c>
      <c r="P2994" s="64" t="s">
        <v>2902</v>
      </c>
      <c r="Q2994" s="45" t="s">
        <v>922</v>
      </c>
      <c r="R2994" s="32" t="s">
        <v>254</v>
      </c>
      <c r="S2994" s="45" t="s">
        <v>89</v>
      </c>
      <c r="T2994" s="42" t="str">
        <f>VLOOKUP(Tabla1[[#This Row],[AREA]],Hoja1!A:B,2,FALSE)</f>
        <v>01. Alcaldía</v>
      </c>
      <c r="U2994" s="45" t="s">
        <v>204</v>
      </c>
      <c r="V2994" s="42" t="str">
        <f>VLOOKUP(Tabla1[[#This Row],[PROGRAMA]],Hoja1!A:B,2,FALSE)</f>
        <v>9121. Organos de Gobierno</v>
      </c>
      <c r="W2994" s="45" t="s">
        <v>238</v>
      </c>
      <c r="X2994" s="45" t="s">
        <v>3120</v>
      </c>
    </row>
    <row r="2995" spans="1:24" x14ac:dyDescent="0.25">
      <c r="A2995" s="57">
        <v>220250026344</v>
      </c>
      <c r="B2995" s="58" t="s">
        <v>349</v>
      </c>
      <c r="C2995" s="59">
        <v>45824</v>
      </c>
      <c r="D2995" s="57">
        <v>22025003830</v>
      </c>
      <c r="E2995" s="58" t="s">
        <v>2087</v>
      </c>
      <c r="F2995" s="60">
        <v>23897.19</v>
      </c>
      <c r="G2995" s="58" t="s">
        <v>955</v>
      </c>
      <c r="H2995" s="58" t="s">
        <v>4574</v>
      </c>
      <c r="I2995" s="61">
        <v>220</v>
      </c>
      <c r="J2995" s="58" t="s">
        <v>487</v>
      </c>
      <c r="K2995" s="58" t="s">
        <v>411</v>
      </c>
      <c r="L2995" s="58" t="s">
        <v>367</v>
      </c>
      <c r="M2995" s="58" t="s">
        <v>354</v>
      </c>
      <c r="N2995" s="58" t="s">
        <v>355</v>
      </c>
      <c r="O2995" s="64" t="s">
        <v>305</v>
      </c>
      <c r="P2995" s="64" t="s">
        <v>2902</v>
      </c>
      <c r="Q2995" s="45" t="s">
        <v>922</v>
      </c>
      <c r="R2995" s="32" t="s">
        <v>254</v>
      </c>
      <c r="S2995" s="45" t="s">
        <v>291</v>
      </c>
      <c r="T2995" s="42" t="str">
        <f>VLOOKUP(Tabla1[[#This Row],[AREA]],Hoja1!A:B,2,FALSE)</f>
        <v>11. Salud pública y seguridad ciudadana</v>
      </c>
      <c r="U2995" s="45" t="s">
        <v>164</v>
      </c>
      <c r="V2995" s="42" t="str">
        <f>VLOOKUP(Tabla1[[#This Row],[PROGRAMA]],Hoja1!A:B,2,FALSE)</f>
        <v>3111. Protección de la salubridad pública</v>
      </c>
      <c r="W2995" s="45" t="s">
        <v>238</v>
      </c>
      <c r="X2995" s="45" t="s">
        <v>4575</v>
      </c>
    </row>
    <row r="2996" spans="1:24" x14ac:dyDescent="0.25">
      <c r="A2996" s="57">
        <v>220250023992</v>
      </c>
      <c r="B2996" s="58" t="s">
        <v>349</v>
      </c>
      <c r="C2996" s="59">
        <v>45818</v>
      </c>
      <c r="D2996" s="57">
        <v>22025004154</v>
      </c>
      <c r="E2996" s="58" t="s">
        <v>1578</v>
      </c>
      <c r="F2996" s="60">
        <v>20000</v>
      </c>
      <c r="G2996" s="58" t="s">
        <v>59</v>
      </c>
      <c r="H2996" s="58" t="s">
        <v>4576</v>
      </c>
      <c r="I2996" s="61">
        <v>220</v>
      </c>
      <c r="J2996" s="58" t="s">
        <v>356</v>
      </c>
      <c r="K2996" s="58" t="s">
        <v>356</v>
      </c>
      <c r="L2996" s="58" t="s">
        <v>357</v>
      </c>
      <c r="M2996" s="58" t="s">
        <v>354</v>
      </c>
      <c r="N2996" s="58" t="s">
        <v>355</v>
      </c>
      <c r="O2996" s="64" t="s">
        <v>305</v>
      </c>
      <c r="P2996" s="64" t="s">
        <v>2902</v>
      </c>
      <c r="Q2996" s="45" t="s">
        <v>926</v>
      </c>
      <c r="R2996" s="32" t="s">
        <v>255</v>
      </c>
      <c r="S2996" s="45" t="s">
        <v>93</v>
      </c>
      <c r="T2996" s="42" t="str">
        <f>VLOOKUP(Tabla1[[#This Row],[AREA]],Hoja1!A:B,2,FALSE)</f>
        <v>04. Hacienda, personal y modernización administrativa</v>
      </c>
      <c r="U2996" s="45" t="s">
        <v>209</v>
      </c>
      <c r="V2996" s="42" t="str">
        <f>VLOOKUP(Tabla1[[#This Row],[PROGRAMA]],Hoja1!A:B,2,FALSE)</f>
        <v>9204. Tecnologías de la información y comunicación</v>
      </c>
      <c r="W2996" s="45" t="s">
        <v>246</v>
      </c>
      <c r="X2996" s="45" t="s">
        <v>2977</v>
      </c>
    </row>
    <row r="2997" spans="1:24" x14ac:dyDescent="0.25">
      <c r="A2997" s="57">
        <v>220250026203</v>
      </c>
      <c r="B2997" s="58" t="s">
        <v>349</v>
      </c>
      <c r="C2997" s="59">
        <v>45824</v>
      </c>
      <c r="D2997" s="57">
        <v>22025004543</v>
      </c>
      <c r="E2997" s="58" t="s">
        <v>4577</v>
      </c>
      <c r="F2997" s="60">
        <v>448.3</v>
      </c>
      <c r="G2997" s="58" t="s">
        <v>4578</v>
      </c>
      <c r="H2997" s="58" t="s">
        <v>4579</v>
      </c>
      <c r="I2997" s="61">
        <v>220</v>
      </c>
      <c r="J2997" s="58" t="s">
        <v>356</v>
      </c>
      <c r="K2997" s="58" t="s">
        <v>356</v>
      </c>
      <c r="L2997" s="58" t="s">
        <v>357</v>
      </c>
      <c r="M2997" s="58" t="s">
        <v>458</v>
      </c>
      <c r="N2997" s="58" t="s">
        <v>429</v>
      </c>
      <c r="O2997" s="64" t="s">
        <v>2990</v>
      </c>
      <c r="P2997" s="64" t="s">
        <v>2902</v>
      </c>
      <c r="Q2997" s="45" t="s">
        <v>922</v>
      </c>
      <c r="R2997" s="32" t="s">
        <v>254</v>
      </c>
      <c r="S2997" s="45" t="s">
        <v>98</v>
      </c>
      <c r="T2997" s="42" t="str">
        <f>VLOOKUP(Tabla1[[#This Row],[AREA]],Hoja1!A:B,2,FALSE)</f>
        <v>10. Personas mayores, familia y servicios sociales</v>
      </c>
      <c r="U2997" s="45" t="s">
        <v>162</v>
      </c>
      <c r="V2997" s="42" t="str">
        <f>VLOOKUP(Tabla1[[#This Row],[PROGRAMA]],Hoja1!A:B,2,FALSE)</f>
        <v>2412. Formación para el empleo</v>
      </c>
      <c r="W2997" s="45" t="s">
        <v>234</v>
      </c>
      <c r="X2997" s="45" t="s">
        <v>3632</v>
      </c>
    </row>
    <row r="2998" spans="1:24" x14ac:dyDescent="0.25">
      <c r="A2998" s="57">
        <v>220250028754</v>
      </c>
      <c r="B2998" s="58" t="s">
        <v>349</v>
      </c>
      <c r="C2998" s="59">
        <v>45832</v>
      </c>
      <c r="D2998" s="57">
        <v>22025002396</v>
      </c>
      <c r="E2998" s="58" t="s">
        <v>1240</v>
      </c>
      <c r="F2998" s="60">
        <v>15000</v>
      </c>
      <c r="G2998" s="58" t="s">
        <v>2501</v>
      </c>
      <c r="H2998" s="58" t="s">
        <v>4580</v>
      </c>
      <c r="I2998" s="61">
        <v>220</v>
      </c>
      <c r="J2998" s="58" t="s">
        <v>2503</v>
      </c>
      <c r="K2998" s="58" t="s">
        <v>2504</v>
      </c>
      <c r="L2998" s="58" t="s">
        <v>357</v>
      </c>
      <c r="M2998" s="58" t="s">
        <v>354</v>
      </c>
      <c r="N2998" s="58" t="s">
        <v>355</v>
      </c>
      <c r="O2998" s="64" t="s">
        <v>305</v>
      </c>
      <c r="P2998" s="64" t="s">
        <v>2902</v>
      </c>
      <c r="Q2998" s="45" t="s">
        <v>922</v>
      </c>
      <c r="R2998" s="32" t="s">
        <v>254</v>
      </c>
      <c r="S2998" s="45" t="s">
        <v>98</v>
      </c>
      <c r="T2998" s="42" t="str">
        <f>VLOOKUP(Tabla1[[#This Row],[AREA]],Hoja1!A:B,2,FALSE)</f>
        <v>10. Personas mayores, familia y servicios sociales</v>
      </c>
      <c r="U2998" s="45" t="s">
        <v>158</v>
      </c>
      <c r="V2998" s="42" t="str">
        <f>VLOOKUP(Tabla1[[#This Row],[PROGRAMA]],Hoja1!A:B,2,FALSE)</f>
        <v>2314. Centro de programas juveniles</v>
      </c>
      <c r="W2998" s="45" t="s">
        <v>238</v>
      </c>
      <c r="X2998" s="45" t="s">
        <v>2926</v>
      </c>
    </row>
    <row r="2999" spans="1:24" x14ac:dyDescent="0.25">
      <c r="A2999" s="57">
        <v>220250025979</v>
      </c>
      <c r="B2999" s="58" t="s">
        <v>526</v>
      </c>
      <c r="C2999" s="59">
        <v>45821</v>
      </c>
      <c r="D2999" s="57">
        <v>22025001338</v>
      </c>
      <c r="E2999" s="58" t="s">
        <v>2285</v>
      </c>
      <c r="F2999" s="60">
        <v>14907.2</v>
      </c>
      <c r="G2999" s="58" t="s">
        <v>332</v>
      </c>
      <c r="H2999" s="58" t="s">
        <v>4581</v>
      </c>
      <c r="I2999" s="61">
        <v>300</v>
      </c>
      <c r="J2999" s="58" t="s">
        <v>522</v>
      </c>
      <c r="K2999" s="58" t="s">
        <v>356</v>
      </c>
      <c r="L2999" s="58" t="s">
        <v>357</v>
      </c>
      <c r="M2999" s="58" t="s">
        <v>354</v>
      </c>
      <c r="N2999" s="58" t="s">
        <v>355</v>
      </c>
      <c r="O2999" s="64" t="s">
        <v>305</v>
      </c>
      <c r="P2999" s="64" t="s">
        <v>2902</v>
      </c>
      <c r="Q2999" s="45" t="s">
        <v>922</v>
      </c>
      <c r="R2999" s="32" t="s">
        <v>254</v>
      </c>
      <c r="S2999" s="45" t="s">
        <v>291</v>
      </c>
      <c r="T2999" s="42" t="str">
        <f>VLOOKUP(Tabla1[[#This Row],[AREA]],Hoja1!A:B,2,FALSE)</f>
        <v>11. Salud pública y seguridad ciudadana</v>
      </c>
      <c r="U2999" s="45" t="s">
        <v>164</v>
      </c>
      <c r="V2999" s="42" t="str">
        <f>VLOOKUP(Tabla1[[#This Row],[PROGRAMA]],Hoja1!A:B,2,FALSE)</f>
        <v>3111. Protección de la salubridad pública</v>
      </c>
      <c r="W2999" s="45" t="s">
        <v>238</v>
      </c>
      <c r="X2999" s="45" t="s">
        <v>2955</v>
      </c>
    </row>
    <row r="3000" spans="1:24" x14ac:dyDescent="0.25">
      <c r="A3000" s="57">
        <v>220250030021</v>
      </c>
      <c r="B3000" s="58" t="s">
        <v>349</v>
      </c>
      <c r="C3000" s="59">
        <v>45838</v>
      </c>
      <c r="D3000" s="57">
        <v>22025001825</v>
      </c>
      <c r="E3000" s="58" t="s">
        <v>1240</v>
      </c>
      <c r="F3000" s="60">
        <v>8376.94</v>
      </c>
      <c r="G3000" s="58" t="s">
        <v>657</v>
      </c>
      <c r="H3000" s="58" t="s">
        <v>4582</v>
      </c>
      <c r="I3000" s="61">
        <v>220</v>
      </c>
      <c r="J3000" s="58" t="s">
        <v>356</v>
      </c>
      <c r="K3000" s="58" t="s">
        <v>356</v>
      </c>
      <c r="L3000" s="58" t="s">
        <v>357</v>
      </c>
      <c r="M3000" s="58" t="s">
        <v>354</v>
      </c>
      <c r="N3000" s="58" t="s">
        <v>355</v>
      </c>
      <c r="O3000" s="64" t="s">
        <v>305</v>
      </c>
      <c r="P3000" s="64" t="s">
        <v>2902</v>
      </c>
      <c r="Q3000" s="45" t="s">
        <v>922</v>
      </c>
      <c r="R3000" s="32" t="s">
        <v>254</v>
      </c>
      <c r="S3000" s="45" t="s">
        <v>98</v>
      </c>
      <c r="T3000" s="42" t="str">
        <f>VLOOKUP(Tabla1[[#This Row],[AREA]],Hoja1!A:B,2,FALSE)</f>
        <v>10. Personas mayores, familia y servicios sociales</v>
      </c>
      <c r="U3000" s="45" t="s">
        <v>158</v>
      </c>
      <c r="V3000" s="42" t="str">
        <f>VLOOKUP(Tabla1[[#This Row],[PROGRAMA]],Hoja1!A:B,2,FALSE)</f>
        <v>2314. Centro de programas juveniles</v>
      </c>
      <c r="W3000" s="45" t="s">
        <v>238</v>
      </c>
      <c r="X3000" s="45" t="s">
        <v>2926</v>
      </c>
    </row>
    <row r="3001" spans="1:24" x14ac:dyDescent="0.25">
      <c r="A3001" s="57">
        <v>220250024390</v>
      </c>
      <c r="B3001" s="58" t="s">
        <v>526</v>
      </c>
      <c r="C3001" s="59">
        <v>45819</v>
      </c>
      <c r="D3001" s="57">
        <v>22025001122</v>
      </c>
      <c r="E3001" s="58" t="s">
        <v>1237</v>
      </c>
      <c r="F3001" s="60">
        <v>473.79</v>
      </c>
      <c r="G3001" s="58" t="s">
        <v>589</v>
      </c>
      <c r="H3001" s="58" t="s">
        <v>4583</v>
      </c>
      <c r="I3001" s="61">
        <v>300</v>
      </c>
      <c r="J3001" s="58" t="s">
        <v>356</v>
      </c>
      <c r="K3001" s="58" t="s">
        <v>356</v>
      </c>
      <c r="L3001" s="58" t="s">
        <v>357</v>
      </c>
      <c r="M3001" s="58" t="s">
        <v>354</v>
      </c>
      <c r="N3001" s="58" t="s">
        <v>355</v>
      </c>
      <c r="O3001" s="64" t="s">
        <v>2942</v>
      </c>
      <c r="P3001" s="64" t="s">
        <v>2902</v>
      </c>
      <c r="Q3001" s="45" t="s">
        <v>922</v>
      </c>
      <c r="R3001" s="32" t="s">
        <v>254</v>
      </c>
      <c r="S3001" s="45" t="s">
        <v>291</v>
      </c>
      <c r="T3001" s="42" t="str">
        <f>VLOOKUP(Tabla1[[#This Row],[AREA]],Hoja1!A:B,2,FALSE)</f>
        <v>11. Salud pública y seguridad ciudadana</v>
      </c>
      <c r="U3001" s="45" t="s">
        <v>141</v>
      </c>
      <c r="V3001" s="42" t="str">
        <f>VLOOKUP(Tabla1[[#This Row],[PROGRAMA]],Hoja1!A:B,2,FALSE)</f>
        <v>1621. Recogida de residuos</v>
      </c>
      <c r="W3001" s="45" t="s">
        <v>236</v>
      </c>
      <c r="X3001" s="45" t="s">
        <v>3180</v>
      </c>
    </row>
    <row r="3002" spans="1:24" x14ac:dyDescent="0.25">
      <c r="A3002" s="57">
        <v>220250025963</v>
      </c>
      <c r="B3002" s="58" t="s">
        <v>349</v>
      </c>
      <c r="C3002" s="59">
        <v>45821</v>
      </c>
      <c r="D3002" s="57">
        <v>22025004551</v>
      </c>
      <c r="E3002" s="58" t="s">
        <v>1534</v>
      </c>
      <c r="F3002" s="60">
        <v>229.5</v>
      </c>
      <c r="G3002" s="58" t="s">
        <v>3965</v>
      </c>
      <c r="H3002" s="58" t="s">
        <v>4584</v>
      </c>
      <c r="I3002" s="61">
        <v>220</v>
      </c>
      <c r="J3002" s="58" t="s">
        <v>356</v>
      </c>
      <c r="K3002" s="58" t="s">
        <v>356</v>
      </c>
      <c r="L3002" s="58" t="s">
        <v>357</v>
      </c>
      <c r="M3002" s="58" t="s">
        <v>458</v>
      </c>
      <c r="N3002" s="58" t="s">
        <v>429</v>
      </c>
      <c r="O3002" s="64" t="s">
        <v>2990</v>
      </c>
      <c r="P3002" s="64" t="s">
        <v>2902</v>
      </c>
      <c r="Q3002" s="45" t="s">
        <v>922</v>
      </c>
      <c r="R3002" s="32" t="s">
        <v>254</v>
      </c>
      <c r="S3002" s="45" t="s">
        <v>92</v>
      </c>
      <c r="T3002" s="42" t="str">
        <f>VLOOKUP(Tabla1[[#This Row],[AREA]],Hoja1!A:B,2,FALSE)</f>
        <v>03. Participación ciudadana y deportes</v>
      </c>
      <c r="U3002" s="45" t="s">
        <v>215</v>
      </c>
      <c r="V3002" s="42" t="str">
        <f>VLOOKUP(Tabla1[[#This Row],[PROGRAMA]],Hoja1!A:B,2,FALSE)</f>
        <v>9241. Participación ciudadana</v>
      </c>
      <c r="W3002" s="45" t="s">
        <v>236</v>
      </c>
      <c r="X3002" s="45" t="s">
        <v>3048</v>
      </c>
    </row>
    <row r="3003" spans="1:24" x14ac:dyDescent="0.25">
      <c r="A3003" s="57">
        <v>220250022953</v>
      </c>
      <c r="B3003" s="58" t="s">
        <v>526</v>
      </c>
      <c r="C3003" s="59">
        <v>45814</v>
      </c>
      <c r="D3003" s="57">
        <v>22025001523</v>
      </c>
      <c r="E3003" s="58" t="s">
        <v>1182</v>
      </c>
      <c r="F3003" s="60">
        <v>8335</v>
      </c>
      <c r="G3003" s="58" t="s">
        <v>4585</v>
      </c>
      <c r="H3003" s="58" t="s">
        <v>4586</v>
      </c>
      <c r="I3003" s="61">
        <v>300</v>
      </c>
      <c r="J3003" s="58" t="s">
        <v>352</v>
      </c>
      <c r="K3003" s="58" t="s">
        <v>352</v>
      </c>
      <c r="L3003" s="58" t="s">
        <v>357</v>
      </c>
      <c r="M3003" s="58" t="s">
        <v>354</v>
      </c>
      <c r="N3003" s="58" t="s">
        <v>355</v>
      </c>
      <c r="O3003" s="64" t="s">
        <v>2942</v>
      </c>
      <c r="P3003" s="64" t="s">
        <v>2902</v>
      </c>
      <c r="Q3003" s="45" t="s">
        <v>922</v>
      </c>
      <c r="R3003" s="32" t="s">
        <v>254</v>
      </c>
      <c r="S3003" s="45" t="s">
        <v>91</v>
      </c>
      <c r="T3003" s="42" t="str">
        <f>VLOOKUP(Tabla1[[#This Row],[AREA]],Hoja1!A:B,2,FALSE)</f>
        <v>02. Urbanismo y vivienda</v>
      </c>
      <c r="U3003" s="45" t="s">
        <v>219</v>
      </c>
      <c r="V3003" s="42" t="str">
        <f>VLOOKUP(Tabla1[[#This Row],[PROGRAMA]],Hoja1!A:B,2,FALSE)</f>
        <v>9331. Gestión del patrimonio</v>
      </c>
      <c r="W3003" s="45" t="s">
        <v>238</v>
      </c>
      <c r="X3003" s="45" t="s">
        <v>4587</v>
      </c>
    </row>
    <row r="3004" spans="1:24" x14ac:dyDescent="0.25">
      <c r="A3004" s="57">
        <v>220250026203</v>
      </c>
      <c r="B3004" s="58" t="s">
        <v>349</v>
      </c>
      <c r="C3004" s="59">
        <v>45824</v>
      </c>
      <c r="D3004" s="57">
        <v>22025004542</v>
      </c>
      <c r="E3004" s="58" t="s">
        <v>4577</v>
      </c>
      <c r="F3004" s="60">
        <v>448.31</v>
      </c>
      <c r="G3004" s="58" t="s">
        <v>4578</v>
      </c>
      <c r="H3004" s="58" t="s">
        <v>4579</v>
      </c>
      <c r="I3004" s="61">
        <v>220</v>
      </c>
      <c r="J3004" s="58" t="s">
        <v>356</v>
      </c>
      <c r="K3004" s="58" t="s">
        <v>356</v>
      </c>
      <c r="L3004" s="58" t="s">
        <v>357</v>
      </c>
      <c r="M3004" s="58" t="s">
        <v>458</v>
      </c>
      <c r="N3004" s="58" t="s">
        <v>429</v>
      </c>
      <c r="O3004" s="64" t="s">
        <v>2990</v>
      </c>
      <c r="P3004" s="64" t="s">
        <v>2902</v>
      </c>
      <c r="Q3004" s="45" t="s">
        <v>922</v>
      </c>
      <c r="R3004" s="32" t="s">
        <v>254</v>
      </c>
      <c r="S3004" s="45" t="s">
        <v>98</v>
      </c>
      <c r="T3004" s="42" t="str">
        <f>VLOOKUP(Tabla1[[#This Row],[AREA]],Hoja1!A:B,2,FALSE)</f>
        <v>10. Personas mayores, familia y servicios sociales</v>
      </c>
      <c r="U3004" s="45" t="s">
        <v>162</v>
      </c>
      <c r="V3004" s="42" t="str">
        <f>VLOOKUP(Tabla1[[#This Row],[PROGRAMA]],Hoja1!A:B,2,FALSE)</f>
        <v>2412. Formación para el empleo</v>
      </c>
      <c r="W3004" s="45" t="s">
        <v>234</v>
      </c>
      <c r="X3004" s="45" t="s">
        <v>3632</v>
      </c>
    </row>
    <row r="3005" spans="1:24" x14ac:dyDescent="0.25">
      <c r="A3005" s="57">
        <v>220250027268</v>
      </c>
      <c r="B3005" s="58" t="s">
        <v>349</v>
      </c>
      <c r="C3005" s="59">
        <v>45827</v>
      </c>
      <c r="D3005" s="57">
        <v>22025004829</v>
      </c>
      <c r="E3005" s="58" t="s">
        <v>1534</v>
      </c>
      <c r="F3005" s="60">
        <v>44.72</v>
      </c>
      <c r="G3005" s="58" t="s">
        <v>602</v>
      </c>
      <c r="H3005" s="58" t="s">
        <v>4588</v>
      </c>
      <c r="I3005" s="61">
        <v>220</v>
      </c>
      <c r="J3005" s="58" t="s">
        <v>603</v>
      </c>
      <c r="K3005" s="58" t="s">
        <v>508</v>
      </c>
      <c r="L3005" s="58" t="s">
        <v>367</v>
      </c>
      <c r="M3005" s="58" t="s">
        <v>458</v>
      </c>
      <c r="N3005" s="58" t="s">
        <v>429</v>
      </c>
      <c r="O3005" s="64" t="s">
        <v>2990</v>
      </c>
      <c r="P3005" s="64" t="s">
        <v>2902</v>
      </c>
      <c r="Q3005" s="45" t="s">
        <v>922</v>
      </c>
      <c r="R3005" s="32" t="s">
        <v>254</v>
      </c>
      <c r="S3005" s="45" t="s">
        <v>92</v>
      </c>
      <c r="T3005" s="42" t="str">
        <f>VLOOKUP(Tabla1[[#This Row],[AREA]],Hoja1!A:B,2,FALSE)</f>
        <v>03. Participación ciudadana y deportes</v>
      </c>
      <c r="U3005" s="45" t="s">
        <v>215</v>
      </c>
      <c r="V3005" s="42" t="str">
        <f>VLOOKUP(Tabla1[[#This Row],[PROGRAMA]],Hoja1!A:B,2,FALSE)</f>
        <v>9241. Participación ciudadana</v>
      </c>
      <c r="W3005" s="45" t="s">
        <v>236</v>
      </c>
      <c r="X3005" s="45" t="s">
        <v>3048</v>
      </c>
    </row>
    <row r="3006" spans="1:24" x14ac:dyDescent="0.25">
      <c r="A3006" s="57">
        <v>220250027626</v>
      </c>
      <c r="B3006" s="58" t="s">
        <v>526</v>
      </c>
      <c r="C3006" s="59">
        <v>45827</v>
      </c>
      <c r="D3006" s="57">
        <v>22025001128</v>
      </c>
      <c r="E3006" s="58" t="s">
        <v>1498</v>
      </c>
      <c r="F3006" s="60">
        <v>469.86</v>
      </c>
      <c r="G3006" s="58" t="s">
        <v>698</v>
      </c>
      <c r="H3006" s="58" t="s">
        <v>4589</v>
      </c>
      <c r="I3006" s="61">
        <v>300</v>
      </c>
      <c r="J3006" s="58" t="s">
        <v>678</v>
      </c>
      <c r="K3006" s="58" t="s">
        <v>356</v>
      </c>
      <c r="L3006" s="58" t="s">
        <v>367</v>
      </c>
      <c r="M3006" s="58" t="s">
        <v>354</v>
      </c>
      <c r="N3006" s="58" t="s">
        <v>355</v>
      </c>
      <c r="O3006" s="64" t="s">
        <v>2942</v>
      </c>
      <c r="P3006" s="64" t="s">
        <v>2902</v>
      </c>
      <c r="Q3006" s="45" t="s">
        <v>922</v>
      </c>
      <c r="R3006" s="32" t="s">
        <v>254</v>
      </c>
      <c r="S3006" s="45" t="s">
        <v>291</v>
      </c>
      <c r="T3006" s="42" t="str">
        <f>VLOOKUP(Tabla1[[#This Row],[AREA]],Hoja1!A:B,2,FALSE)</f>
        <v>11. Salud pública y seguridad ciudadana</v>
      </c>
      <c r="U3006" s="45" t="s">
        <v>141</v>
      </c>
      <c r="V3006" s="42" t="str">
        <f>VLOOKUP(Tabla1[[#This Row],[PROGRAMA]],Hoja1!A:B,2,FALSE)</f>
        <v>1621. Recogida de residuos</v>
      </c>
      <c r="W3006" s="45" t="s">
        <v>238</v>
      </c>
      <c r="X3006" s="45" t="s">
        <v>3118</v>
      </c>
    </row>
    <row r="3007" spans="1:24" x14ac:dyDescent="0.25">
      <c r="A3007" s="57">
        <v>220250025414</v>
      </c>
      <c r="B3007" s="58" t="s">
        <v>526</v>
      </c>
      <c r="C3007" s="59">
        <v>45820</v>
      </c>
      <c r="D3007" s="57">
        <v>22025000919</v>
      </c>
      <c r="E3007" s="58" t="s">
        <v>2293</v>
      </c>
      <c r="F3007" s="60">
        <v>465.12</v>
      </c>
      <c r="G3007" s="58" t="s">
        <v>599</v>
      </c>
      <c r="H3007" s="58" t="s">
        <v>4590</v>
      </c>
      <c r="I3007" s="61">
        <v>300</v>
      </c>
      <c r="J3007" s="58" t="s">
        <v>372</v>
      </c>
      <c r="K3007" s="58" t="s">
        <v>372</v>
      </c>
      <c r="L3007" s="58" t="s">
        <v>367</v>
      </c>
      <c r="M3007" s="58" t="s">
        <v>354</v>
      </c>
      <c r="N3007" s="58" t="s">
        <v>355</v>
      </c>
      <c r="O3007" s="64" t="s">
        <v>2942</v>
      </c>
      <c r="P3007" s="64" t="s">
        <v>2902</v>
      </c>
      <c r="Q3007" s="45" t="s">
        <v>922</v>
      </c>
      <c r="R3007" s="32" t="s">
        <v>254</v>
      </c>
      <c r="S3007" s="45" t="s">
        <v>291</v>
      </c>
      <c r="T3007" s="42" t="str">
        <f>VLOOKUP(Tabla1[[#This Row],[AREA]],Hoja1!A:B,2,FALSE)</f>
        <v>11. Salud pública y seguridad ciudadana</v>
      </c>
      <c r="U3007" s="45" t="s">
        <v>129</v>
      </c>
      <c r="V3007" s="42" t="str">
        <f>VLOOKUP(Tabla1[[#This Row],[PROGRAMA]],Hoja1!A:B,2,FALSE)</f>
        <v>1321. Policía municipal</v>
      </c>
      <c r="W3007" s="45" t="s">
        <v>236</v>
      </c>
      <c r="X3007" s="45" t="s">
        <v>3180</v>
      </c>
    </row>
    <row r="3008" spans="1:24" x14ac:dyDescent="0.25">
      <c r="A3008" s="57">
        <v>220250022371</v>
      </c>
      <c r="B3008" s="58" t="s">
        <v>526</v>
      </c>
      <c r="C3008" s="59">
        <v>45813</v>
      </c>
      <c r="D3008" s="57">
        <v>22025000919</v>
      </c>
      <c r="E3008" s="58" t="s">
        <v>2293</v>
      </c>
      <c r="F3008" s="60">
        <v>446.43</v>
      </c>
      <c r="G3008" s="58" t="s">
        <v>599</v>
      </c>
      <c r="H3008" s="58" t="s">
        <v>4591</v>
      </c>
      <c r="I3008" s="61">
        <v>300</v>
      </c>
      <c r="J3008" s="58" t="s">
        <v>372</v>
      </c>
      <c r="K3008" s="58" t="s">
        <v>372</v>
      </c>
      <c r="L3008" s="58" t="s">
        <v>367</v>
      </c>
      <c r="M3008" s="58" t="s">
        <v>354</v>
      </c>
      <c r="N3008" s="58" t="s">
        <v>355</v>
      </c>
      <c r="O3008" s="64" t="s">
        <v>2942</v>
      </c>
      <c r="P3008" s="64" t="s">
        <v>2902</v>
      </c>
      <c r="Q3008" s="45" t="s">
        <v>922</v>
      </c>
      <c r="R3008" s="32" t="s">
        <v>254</v>
      </c>
      <c r="S3008" s="45" t="s">
        <v>291</v>
      </c>
      <c r="T3008" s="42" t="str">
        <f>VLOOKUP(Tabla1[[#This Row],[AREA]],Hoja1!A:B,2,FALSE)</f>
        <v>11. Salud pública y seguridad ciudadana</v>
      </c>
      <c r="U3008" s="45" t="s">
        <v>129</v>
      </c>
      <c r="V3008" s="42" t="str">
        <f>VLOOKUP(Tabla1[[#This Row],[PROGRAMA]],Hoja1!A:B,2,FALSE)</f>
        <v>1321. Policía municipal</v>
      </c>
      <c r="W3008" s="45" t="s">
        <v>236</v>
      </c>
      <c r="X3008" s="45" t="s">
        <v>3180</v>
      </c>
    </row>
    <row r="3009" spans="1:24" x14ac:dyDescent="0.25">
      <c r="A3009" s="57">
        <v>220250029394</v>
      </c>
      <c r="B3009" s="58" t="s">
        <v>526</v>
      </c>
      <c r="C3009" s="59">
        <v>45835</v>
      </c>
      <c r="D3009" s="57">
        <v>22025000769</v>
      </c>
      <c r="E3009" s="58" t="s">
        <v>1623</v>
      </c>
      <c r="F3009" s="60">
        <v>444.31</v>
      </c>
      <c r="G3009" s="58" t="s">
        <v>74</v>
      </c>
      <c r="H3009" s="58" t="s">
        <v>4592</v>
      </c>
      <c r="I3009" s="61">
        <v>300</v>
      </c>
      <c r="J3009" s="58" t="s">
        <v>356</v>
      </c>
      <c r="K3009" s="58" t="s">
        <v>356</v>
      </c>
      <c r="L3009" s="58" t="s">
        <v>367</v>
      </c>
      <c r="M3009" s="58" t="s">
        <v>354</v>
      </c>
      <c r="N3009" s="58" t="s">
        <v>355</v>
      </c>
      <c r="O3009" s="64" t="s">
        <v>2942</v>
      </c>
      <c r="P3009" s="64" t="s">
        <v>2902</v>
      </c>
      <c r="Q3009" s="45" t="s">
        <v>922</v>
      </c>
      <c r="R3009" s="32" t="s">
        <v>254</v>
      </c>
      <c r="S3009" s="45" t="s">
        <v>291</v>
      </c>
      <c r="T3009" s="42" t="str">
        <f>VLOOKUP(Tabla1[[#This Row],[AREA]],Hoja1!A:B,2,FALSE)</f>
        <v>11. Salud pública y seguridad ciudadana</v>
      </c>
      <c r="U3009" s="45" t="s">
        <v>135</v>
      </c>
      <c r="V3009" s="42" t="str">
        <f>VLOOKUP(Tabla1[[#This Row],[PROGRAMA]],Hoja1!A:B,2,FALSE)</f>
        <v>1361. Prevención y extinción de incencios</v>
      </c>
      <c r="W3009" s="45" t="s">
        <v>238</v>
      </c>
      <c r="X3009" s="45" t="s">
        <v>3118</v>
      </c>
    </row>
    <row r="3010" spans="1:24" x14ac:dyDescent="0.25">
      <c r="A3010" s="57">
        <v>220250026511</v>
      </c>
      <c r="B3010" s="58" t="s">
        <v>526</v>
      </c>
      <c r="C3010" s="59">
        <v>45824</v>
      </c>
      <c r="D3010" s="57">
        <v>22025001043</v>
      </c>
      <c r="E3010" s="58" t="s">
        <v>1462</v>
      </c>
      <c r="F3010" s="60">
        <v>441.76</v>
      </c>
      <c r="G3010" s="58" t="s">
        <v>633</v>
      </c>
      <c r="H3010" s="58" t="s">
        <v>4593</v>
      </c>
      <c r="I3010" s="61">
        <v>300</v>
      </c>
      <c r="J3010" s="58" t="s">
        <v>356</v>
      </c>
      <c r="K3010" s="58" t="s">
        <v>356</v>
      </c>
      <c r="L3010" s="58" t="s">
        <v>367</v>
      </c>
      <c r="M3010" s="58" t="s">
        <v>354</v>
      </c>
      <c r="N3010" s="58" t="s">
        <v>355</v>
      </c>
      <c r="O3010" s="64" t="s">
        <v>2942</v>
      </c>
      <c r="P3010" s="64" t="s">
        <v>2902</v>
      </c>
      <c r="Q3010" s="45" t="s">
        <v>922</v>
      </c>
      <c r="R3010" s="32" t="s">
        <v>254</v>
      </c>
      <c r="S3010" s="45" t="s">
        <v>98</v>
      </c>
      <c r="T3010" s="42" t="str">
        <f>VLOOKUP(Tabla1[[#This Row],[AREA]],Hoja1!A:B,2,FALSE)</f>
        <v>10. Personas mayores, familia y servicios sociales</v>
      </c>
      <c r="U3010" s="45" t="s">
        <v>153</v>
      </c>
      <c r="V3010" s="42" t="str">
        <f>VLOOKUP(Tabla1[[#This Row],[PROGRAMA]],Hoja1!A:B,2,FALSE)</f>
        <v>2311. Intervención social</v>
      </c>
      <c r="W3010" s="45" t="s">
        <v>236</v>
      </c>
      <c r="X3010" s="45" t="s">
        <v>3048</v>
      </c>
    </row>
    <row r="3011" spans="1:24" x14ac:dyDescent="0.25">
      <c r="A3011" s="57">
        <v>220250022345</v>
      </c>
      <c r="B3011" s="58" t="s">
        <v>526</v>
      </c>
      <c r="C3011" s="59">
        <v>45813</v>
      </c>
      <c r="D3011" s="57">
        <v>22025000918</v>
      </c>
      <c r="E3011" s="58" t="s">
        <v>1317</v>
      </c>
      <c r="F3011" s="60">
        <v>441.13</v>
      </c>
      <c r="G3011" s="58" t="s">
        <v>564</v>
      </c>
      <c r="H3011" s="58" t="s">
        <v>4594</v>
      </c>
      <c r="I3011" s="61">
        <v>300</v>
      </c>
      <c r="J3011" s="58" t="s">
        <v>356</v>
      </c>
      <c r="K3011" s="58" t="s">
        <v>356</v>
      </c>
      <c r="L3011" s="58" t="s">
        <v>367</v>
      </c>
      <c r="M3011" s="58" t="s">
        <v>354</v>
      </c>
      <c r="N3011" s="58" t="s">
        <v>355</v>
      </c>
      <c r="O3011" s="64" t="s">
        <v>2942</v>
      </c>
      <c r="P3011" s="64" t="s">
        <v>2902</v>
      </c>
      <c r="Q3011" s="45" t="s">
        <v>922</v>
      </c>
      <c r="R3011" s="32" t="s">
        <v>254</v>
      </c>
      <c r="S3011" s="45" t="s">
        <v>291</v>
      </c>
      <c r="T3011" s="42" t="str">
        <f>VLOOKUP(Tabla1[[#This Row],[AREA]],Hoja1!A:B,2,FALSE)</f>
        <v>11. Salud pública y seguridad ciudadana</v>
      </c>
      <c r="U3011" s="45" t="s">
        <v>129</v>
      </c>
      <c r="V3011" s="42" t="str">
        <f>VLOOKUP(Tabla1[[#This Row],[PROGRAMA]],Hoja1!A:B,2,FALSE)</f>
        <v>1321. Policía municipal</v>
      </c>
      <c r="W3011" s="45" t="s">
        <v>236</v>
      </c>
      <c r="X3011" s="45" t="s">
        <v>2945</v>
      </c>
    </row>
    <row r="3012" spans="1:24" x14ac:dyDescent="0.25">
      <c r="A3012" s="57">
        <v>220250024396</v>
      </c>
      <c r="B3012" s="58" t="s">
        <v>526</v>
      </c>
      <c r="C3012" s="59">
        <v>45819</v>
      </c>
      <c r="D3012" s="57">
        <v>22025001123</v>
      </c>
      <c r="E3012" s="58" t="s">
        <v>1973</v>
      </c>
      <c r="F3012" s="60">
        <v>439.73</v>
      </c>
      <c r="G3012" s="58" t="s">
        <v>589</v>
      </c>
      <c r="H3012" s="58" t="s">
        <v>4595</v>
      </c>
      <c r="I3012" s="61">
        <v>300</v>
      </c>
      <c r="J3012" s="58" t="s">
        <v>356</v>
      </c>
      <c r="K3012" s="58" t="s">
        <v>356</v>
      </c>
      <c r="L3012" s="58" t="s">
        <v>357</v>
      </c>
      <c r="M3012" s="58" t="s">
        <v>354</v>
      </c>
      <c r="N3012" s="58" t="s">
        <v>355</v>
      </c>
      <c r="O3012" s="64" t="s">
        <v>2942</v>
      </c>
      <c r="P3012" s="64" t="s">
        <v>2902</v>
      </c>
      <c r="Q3012" s="45" t="s">
        <v>922</v>
      </c>
      <c r="R3012" s="32" t="s">
        <v>254</v>
      </c>
      <c r="S3012" s="45" t="s">
        <v>291</v>
      </c>
      <c r="T3012" s="42" t="str">
        <f>VLOOKUP(Tabla1[[#This Row],[AREA]],Hoja1!A:B,2,FALSE)</f>
        <v>11. Salud pública y seguridad ciudadana</v>
      </c>
      <c r="U3012" s="45" t="s">
        <v>144</v>
      </c>
      <c r="V3012" s="42" t="str">
        <f>VLOOKUP(Tabla1[[#This Row],[PROGRAMA]],Hoja1!A:B,2,FALSE)</f>
        <v>1631. Limpieza viaria</v>
      </c>
      <c r="W3012" s="45" t="s">
        <v>236</v>
      </c>
      <c r="X3012" s="45" t="s">
        <v>3180</v>
      </c>
    </row>
    <row r="3013" spans="1:24" x14ac:dyDescent="0.25">
      <c r="A3013" s="57">
        <v>220250022472</v>
      </c>
      <c r="B3013" s="58" t="s">
        <v>526</v>
      </c>
      <c r="C3013" s="59">
        <v>45813</v>
      </c>
      <c r="D3013" s="57">
        <v>22025001349</v>
      </c>
      <c r="E3013" s="58" t="s">
        <v>1971</v>
      </c>
      <c r="F3013" s="60">
        <v>434.55</v>
      </c>
      <c r="G3013" s="58" t="s">
        <v>554</v>
      </c>
      <c r="H3013" s="58" t="s">
        <v>4596</v>
      </c>
      <c r="I3013" s="61">
        <v>300</v>
      </c>
      <c r="J3013" s="58" t="s">
        <v>356</v>
      </c>
      <c r="K3013" s="58" t="s">
        <v>356</v>
      </c>
      <c r="L3013" s="58" t="s">
        <v>367</v>
      </c>
      <c r="M3013" s="58" t="s">
        <v>354</v>
      </c>
      <c r="N3013" s="58" t="s">
        <v>355</v>
      </c>
      <c r="O3013" s="64" t="s">
        <v>2942</v>
      </c>
      <c r="P3013" s="64" t="s">
        <v>2902</v>
      </c>
      <c r="Q3013" s="45" t="s">
        <v>922</v>
      </c>
      <c r="R3013" s="32" t="s">
        <v>254</v>
      </c>
      <c r="S3013" s="45" t="s">
        <v>91</v>
      </c>
      <c r="T3013" s="42" t="str">
        <f>VLOOKUP(Tabla1[[#This Row],[AREA]],Hoja1!A:B,2,FALSE)</f>
        <v>02. Urbanismo y vivienda</v>
      </c>
      <c r="U3013" s="45" t="s">
        <v>220</v>
      </c>
      <c r="V3013" s="42" t="str">
        <f>VLOOKUP(Tabla1[[#This Row],[PROGRAMA]],Hoja1!A:B,2,FALSE)</f>
        <v>9332. Mantenimiento de edificios e instalaciones municipales</v>
      </c>
      <c r="W3013" s="45" t="s">
        <v>236</v>
      </c>
      <c r="X3013" s="45" t="s">
        <v>3180</v>
      </c>
    </row>
    <row r="3014" spans="1:24" x14ac:dyDescent="0.25">
      <c r="A3014" s="57">
        <v>220250029529</v>
      </c>
      <c r="B3014" s="58" t="s">
        <v>526</v>
      </c>
      <c r="C3014" s="59">
        <v>45835</v>
      </c>
      <c r="D3014" s="57">
        <v>22025000918</v>
      </c>
      <c r="E3014" s="58" t="s">
        <v>1317</v>
      </c>
      <c r="F3014" s="60">
        <v>433.69</v>
      </c>
      <c r="G3014" s="58" t="s">
        <v>564</v>
      </c>
      <c r="H3014" s="58" t="s">
        <v>4597</v>
      </c>
      <c r="I3014" s="61">
        <v>300</v>
      </c>
      <c r="J3014" s="58" t="s">
        <v>356</v>
      </c>
      <c r="K3014" s="58" t="s">
        <v>356</v>
      </c>
      <c r="L3014" s="58" t="s">
        <v>367</v>
      </c>
      <c r="M3014" s="58" t="s">
        <v>354</v>
      </c>
      <c r="N3014" s="58" t="s">
        <v>355</v>
      </c>
      <c r="O3014" s="64" t="s">
        <v>2942</v>
      </c>
      <c r="P3014" s="64" t="s">
        <v>2902</v>
      </c>
      <c r="Q3014" s="45" t="s">
        <v>922</v>
      </c>
      <c r="R3014" s="32" t="s">
        <v>254</v>
      </c>
      <c r="S3014" s="45" t="s">
        <v>291</v>
      </c>
      <c r="T3014" s="42" t="str">
        <f>VLOOKUP(Tabla1[[#This Row],[AREA]],Hoja1!A:B,2,FALSE)</f>
        <v>11. Salud pública y seguridad ciudadana</v>
      </c>
      <c r="U3014" s="45" t="s">
        <v>129</v>
      </c>
      <c r="V3014" s="42" t="str">
        <f>VLOOKUP(Tabla1[[#This Row],[PROGRAMA]],Hoja1!A:B,2,FALSE)</f>
        <v>1321. Policía municipal</v>
      </c>
      <c r="W3014" s="45" t="s">
        <v>236</v>
      </c>
      <c r="X3014" s="45" t="s">
        <v>2945</v>
      </c>
    </row>
    <row r="3015" spans="1:24" x14ac:dyDescent="0.25">
      <c r="A3015" s="57">
        <v>220250024316</v>
      </c>
      <c r="B3015" s="58" t="s">
        <v>526</v>
      </c>
      <c r="C3015" s="59">
        <v>45819</v>
      </c>
      <c r="D3015" s="57">
        <v>22025001130</v>
      </c>
      <c r="E3015" s="58" t="s">
        <v>1692</v>
      </c>
      <c r="F3015" s="60">
        <v>430.28</v>
      </c>
      <c r="G3015" s="58" t="s">
        <v>509</v>
      </c>
      <c r="H3015" s="58" t="s">
        <v>4598</v>
      </c>
      <c r="I3015" s="61">
        <v>300</v>
      </c>
      <c r="J3015" s="58" t="s">
        <v>356</v>
      </c>
      <c r="K3015" s="58" t="s">
        <v>356</v>
      </c>
      <c r="L3015" s="58" t="s">
        <v>367</v>
      </c>
      <c r="M3015" s="58" t="s">
        <v>354</v>
      </c>
      <c r="N3015" s="58" t="s">
        <v>355</v>
      </c>
      <c r="O3015" s="64" t="s">
        <v>2942</v>
      </c>
      <c r="P3015" s="64" t="s">
        <v>2902</v>
      </c>
      <c r="Q3015" s="45" t="s">
        <v>922</v>
      </c>
      <c r="R3015" s="32" t="s">
        <v>254</v>
      </c>
      <c r="S3015" s="45" t="s">
        <v>291</v>
      </c>
      <c r="T3015" s="42" t="str">
        <f>VLOOKUP(Tabla1[[#This Row],[AREA]],Hoja1!A:B,2,FALSE)</f>
        <v>11. Salud pública y seguridad ciudadana</v>
      </c>
      <c r="U3015" s="45" t="s">
        <v>144</v>
      </c>
      <c r="V3015" s="42" t="str">
        <f>VLOOKUP(Tabla1[[#This Row],[PROGRAMA]],Hoja1!A:B,2,FALSE)</f>
        <v>1631. Limpieza viaria</v>
      </c>
      <c r="W3015" s="45" t="s">
        <v>238</v>
      </c>
      <c r="X3015" s="45" t="s">
        <v>3053</v>
      </c>
    </row>
    <row r="3016" spans="1:24" x14ac:dyDescent="0.25">
      <c r="A3016" s="57">
        <v>220250023750</v>
      </c>
      <c r="B3016" s="58" t="s">
        <v>526</v>
      </c>
      <c r="C3016" s="59">
        <v>45818</v>
      </c>
      <c r="D3016" s="57">
        <v>22025001079</v>
      </c>
      <c r="E3016" s="58" t="s">
        <v>1303</v>
      </c>
      <c r="F3016" s="60">
        <v>424.24</v>
      </c>
      <c r="G3016" s="58" t="s">
        <v>564</v>
      </c>
      <c r="H3016" s="58" t="s">
        <v>4599</v>
      </c>
      <c r="I3016" s="61">
        <v>300</v>
      </c>
      <c r="J3016" s="58" t="s">
        <v>356</v>
      </c>
      <c r="K3016" s="58" t="s">
        <v>356</v>
      </c>
      <c r="L3016" s="58" t="s">
        <v>367</v>
      </c>
      <c r="M3016" s="58" t="s">
        <v>354</v>
      </c>
      <c r="N3016" s="58" t="s">
        <v>355</v>
      </c>
      <c r="O3016" s="64" t="s">
        <v>2942</v>
      </c>
      <c r="P3016" s="64" t="s">
        <v>2902</v>
      </c>
      <c r="Q3016" s="45" t="s">
        <v>922</v>
      </c>
      <c r="R3016" s="32" t="s">
        <v>254</v>
      </c>
      <c r="S3016" s="45" t="s">
        <v>94</v>
      </c>
      <c r="T3016" s="42" t="str">
        <f>VLOOKUP(Tabla1[[#This Row],[AREA]],Hoja1!A:B,2,FALSE)</f>
        <v>06. Educación y cultura</v>
      </c>
      <c r="U3016" s="45" t="s">
        <v>170</v>
      </c>
      <c r="V3016" s="42" t="str">
        <f>VLOOKUP(Tabla1[[#This Row],[PROGRAMA]],Hoja1!A:B,2,FALSE)</f>
        <v>3232. Conservación y mantenimiento centros educación infantil y primaria</v>
      </c>
      <c r="W3016" s="45" t="s">
        <v>236</v>
      </c>
      <c r="X3016" s="45" t="s">
        <v>3048</v>
      </c>
    </row>
    <row r="3017" spans="1:24" x14ac:dyDescent="0.25">
      <c r="A3017" s="57">
        <v>220250022404</v>
      </c>
      <c r="B3017" s="58" t="s">
        <v>526</v>
      </c>
      <c r="C3017" s="59">
        <v>45813</v>
      </c>
      <c r="D3017" s="57">
        <v>22025000917</v>
      </c>
      <c r="E3017" s="58" t="s">
        <v>2293</v>
      </c>
      <c r="F3017" s="60">
        <v>418.56</v>
      </c>
      <c r="G3017" s="58" t="s">
        <v>594</v>
      </c>
      <c r="H3017" s="58" t="s">
        <v>4600</v>
      </c>
      <c r="I3017" s="61">
        <v>300</v>
      </c>
      <c r="J3017" s="58" t="s">
        <v>356</v>
      </c>
      <c r="K3017" s="58" t="s">
        <v>356</v>
      </c>
      <c r="L3017" s="58" t="s">
        <v>357</v>
      </c>
      <c r="M3017" s="58" t="s">
        <v>354</v>
      </c>
      <c r="N3017" s="58" t="s">
        <v>355</v>
      </c>
      <c r="O3017" s="64" t="s">
        <v>2942</v>
      </c>
      <c r="P3017" s="64" t="s">
        <v>2902</v>
      </c>
      <c r="Q3017" s="45" t="s">
        <v>922</v>
      </c>
      <c r="R3017" s="32" t="s">
        <v>254</v>
      </c>
      <c r="S3017" s="45" t="s">
        <v>291</v>
      </c>
      <c r="T3017" s="42" t="str">
        <f>VLOOKUP(Tabla1[[#This Row],[AREA]],Hoja1!A:B,2,FALSE)</f>
        <v>11. Salud pública y seguridad ciudadana</v>
      </c>
      <c r="U3017" s="45" t="s">
        <v>129</v>
      </c>
      <c r="V3017" s="42" t="str">
        <f>VLOOKUP(Tabla1[[#This Row],[PROGRAMA]],Hoja1!A:B,2,FALSE)</f>
        <v>1321. Policía municipal</v>
      </c>
      <c r="W3017" s="45" t="s">
        <v>236</v>
      </c>
      <c r="X3017" s="45" t="s">
        <v>3180</v>
      </c>
    </row>
    <row r="3018" spans="1:24" x14ac:dyDescent="0.25">
      <c r="A3018" s="57">
        <v>220250024274</v>
      </c>
      <c r="B3018" s="58" t="s">
        <v>526</v>
      </c>
      <c r="C3018" s="59">
        <v>45819</v>
      </c>
      <c r="D3018" s="57">
        <v>22025001325</v>
      </c>
      <c r="E3018" s="58" t="s">
        <v>3329</v>
      </c>
      <c r="F3018" s="60">
        <v>416.92</v>
      </c>
      <c r="G3018" s="58" t="s">
        <v>39</v>
      </c>
      <c r="H3018" s="58" t="s">
        <v>4601</v>
      </c>
      <c r="I3018" s="61">
        <v>300</v>
      </c>
      <c r="J3018" s="58" t="s">
        <v>356</v>
      </c>
      <c r="K3018" s="58" t="s">
        <v>356</v>
      </c>
      <c r="L3018" s="58" t="s">
        <v>367</v>
      </c>
      <c r="M3018" s="58" t="s">
        <v>354</v>
      </c>
      <c r="N3018" s="58" t="s">
        <v>355</v>
      </c>
      <c r="O3018" s="64" t="s">
        <v>2942</v>
      </c>
      <c r="P3018" s="64" t="s">
        <v>2902</v>
      </c>
      <c r="Q3018" s="45" t="s">
        <v>922</v>
      </c>
      <c r="R3018" s="32" t="s">
        <v>254</v>
      </c>
      <c r="S3018" s="45" t="s">
        <v>98</v>
      </c>
      <c r="T3018" s="42" t="str">
        <f>VLOOKUP(Tabla1[[#This Row],[AREA]],Hoja1!A:B,2,FALSE)</f>
        <v>10. Personas mayores, familia y servicios sociales</v>
      </c>
      <c r="U3018" s="45" t="s">
        <v>162</v>
      </c>
      <c r="V3018" s="42" t="str">
        <f>VLOOKUP(Tabla1[[#This Row],[PROGRAMA]],Hoja1!A:B,2,FALSE)</f>
        <v>2412. Formación para el empleo</v>
      </c>
      <c r="W3018" s="45" t="s">
        <v>238</v>
      </c>
      <c r="X3018" s="45" t="s">
        <v>3118</v>
      </c>
    </row>
    <row r="3019" spans="1:24" x14ac:dyDescent="0.25">
      <c r="A3019" s="57">
        <v>220250023962</v>
      </c>
      <c r="B3019" s="58" t="s">
        <v>526</v>
      </c>
      <c r="C3019" s="59">
        <v>45818</v>
      </c>
      <c r="D3019" s="57">
        <v>22025001132</v>
      </c>
      <c r="E3019" s="58" t="s">
        <v>1599</v>
      </c>
      <c r="F3019" s="60">
        <v>413.67</v>
      </c>
      <c r="G3019" s="58" t="s">
        <v>74</v>
      </c>
      <c r="H3019" s="58" t="s">
        <v>4602</v>
      </c>
      <c r="I3019" s="61">
        <v>300</v>
      </c>
      <c r="J3019" s="58" t="s">
        <v>356</v>
      </c>
      <c r="K3019" s="58" t="s">
        <v>356</v>
      </c>
      <c r="L3019" s="58" t="s">
        <v>367</v>
      </c>
      <c r="M3019" s="58" t="s">
        <v>354</v>
      </c>
      <c r="N3019" s="58" t="s">
        <v>355</v>
      </c>
      <c r="O3019" s="64" t="s">
        <v>2942</v>
      </c>
      <c r="P3019" s="64" t="s">
        <v>2902</v>
      </c>
      <c r="Q3019" s="45" t="s">
        <v>922</v>
      </c>
      <c r="R3019" s="32" t="s">
        <v>254</v>
      </c>
      <c r="S3019" s="45" t="s">
        <v>291</v>
      </c>
      <c r="T3019" s="42" t="str">
        <f>VLOOKUP(Tabla1[[#This Row],[AREA]],Hoja1!A:B,2,FALSE)</f>
        <v>11. Salud pública y seguridad ciudadana</v>
      </c>
      <c r="U3019" s="45" t="s">
        <v>144</v>
      </c>
      <c r="V3019" s="42" t="str">
        <f>VLOOKUP(Tabla1[[#This Row],[PROGRAMA]],Hoja1!A:B,2,FALSE)</f>
        <v>1631. Limpieza viaria</v>
      </c>
      <c r="W3019" s="45" t="s">
        <v>238</v>
      </c>
      <c r="X3019" s="45" t="s">
        <v>3118</v>
      </c>
    </row>
    <row r="3020" spans="1:24" x14ac:dyDescent="0.25">
      <c r="A3020" s="57">
        <v>220250027545</v>
      </c>
      <c r="B3020" s="58" t="s">
        <v>526</v>
      </c>
      <c r="C3020" s="59">
        <v>45827</v>
      </c>
      <c r="D3020" s="57">
        <v>22025001270</v>
      </c>
      <c r="E3020" s="58" t="s">
        <v>2310</v>
      </c>
      <c r="F3020" s="60">
        <v>412.5</v>
      </c>
      <c r="G3020" s="58" t="s">
        <v>629</v>
      </c>
      <c r="H3020" s="58" t="s">
        <v>4603</v>
      </c>
      <c r="I3020" s="61">
        <v>300</v>
      </c>
      <c r="J3020" s="58" t="s">
        <v>356</v>
      </c>
      <c r="K3020" s="58" t="s">
        <v>356</v>
      </c>
      <c r="L3020" s="58" t="s">
        <v>367</v>
      </c>
      <c r="M3020" s="58" t="s">
        <v>354</v>
      </c>
      <c r="N3020" s="58" t="s">
        <v>355</v>
      </c>
      <c r="O3020" s="64" t="s">
        <v>2942</v>
      </c>
      <c r="P3020" s="64" t="s">
        <v>2902</v>
      </c>
      <c r="Q3020" s="45" t="s">
        <v>922</v>
      </c>
      <c r="R3020" s="32" t="s">
        <v>254</v>
      </c>
      <c r="S3020" s="45" t="s">
        <v>95</v>
      </c>
      <c r="T3020" s="42" t="str">
        <f>VLOOKUP(Tabla1[[#This Row],[AREA]],Hoja1!A:B,2,FALSE)</f>
        <v>07. Medio ambiente</v>
      </c>
      <c r="U3020" s="45" t="s">
        <v>149</v>
      </c>
      <c r="V3020" s="42" t="str">
        <f>VLOOKUP(Tabla1[[#This Row],[PROGRAMA]],Hoja1!A:B,2,FALSE)</f>
        <v>1711. Parques y jardines</v>
      </c>
      <c r="W3020" s="45" t="s">
        <v>238</v>
      </c>
      <c r="X3020" s="45" t="s">
        <v>3118</v>
      </c>
    </row>
    <row r="3021" spans="1:24" x14ac:dyDescent="0.25">
      <c r="A3021" s="57">
        <v>220250022347</v>
      </c>
      <c r="B3021" s="58" t="s">
        <v>526</v>
      </c>
      <c r="C3021" s="59">
        <v>45813</v>
      </c>
      <c r="D3021" s="57">
        <v>22025000917</v>
      </c>
      <c r="E3021" s="58" t="s">
        <v>2293</v>
      </c>
      <c r="F3021" s="60">
        <v>411.05</v>
      </c>
      <c r="G3021" s="58" t="s">
        <v>567</v>
      </c>
      <c r="H3021" s="58" t="s">
        <v>4604</v>
      </c>
      <c r="I3021" s="61">
        <v>300</v>
      </c>
      <c r="J3021" s="58" t="s">
        <v>356</v>
      </c>
      <c r="K3021" s="58" t="s">
        <v>356</v>
      </c>
      <c r="L3021" s="58" t="s">
        <v>357</v>
      </c>
      <c r="M3021" s="58" t="s">
        <v>354</v>
      </c>
      <c r="N3021" s="58" t="s">
        <v>355</v>
      </c>
      <c r="O3021" s="64" t="s">
        <v>2942</v>
      </c>
      <c r="P3021" s="64" t="s">
        <v>2902</v>
      </c>
      <c r="Q3021" s="45" t="s">
        <v>922</v>
      </c>
      <c r="R3021" s="32" t="s">
        <v>254</v>
      </c>
      <c r="S3021" s="45" t="s">
        <v>291</v>
      </c>
      <c r="T3021" s="42" t="str">
        <f>VLOOKUP(Tabla1[[#This Row],[AREA]],Hoja1!A:B,2,FALSE)</f>
        <v>11. Salud pública y seguridad ciudadana</v>
      </c>
      <c r="U3021" s="45" t="s">
        <v>129</v>
      </c>
      <c r="V3021" s="42" t="str">
        <f>VLOOKUP(Tabla1[[#This Row],[PROGRAMA]],Hoja1!A:B,2,FALSE)</f>
        <v>1321. Policía municipal</v>
      </c>
      <c r="W3021" s="45" t="s">
        <v>236</v>
      </c>
      <c r="X3021" s="45" t="s">
        <v>3180</v>
      </c>
    </row>
    <row r="3022" spans="1:24" x14ac:dyDescent="0.25">
      <c r="A3022" s="57">
        <v>220250022701</v>
      </c>
      <c r="B3022" s="58" t="s">
        <v>526</v>
      </c>
      <c r="C3022" s="59">
        <v>45813</v>
      </c>
      <c r="D3022" s="57">
        <v>22025001129</v>
      </c>
      <c r="E3022" s="58" t="s">
        <v>1973</v>
      </c>
      <c r="F3022" s="60">
        <v>410.82</v>
      </c>
      <c r="G3022" s="58" t="s">
        <v>46</v>
      </c>
      <c r="H3022" s="58" t="s">
        <v>4605</v>
      </c>
      <c r="I3022" s="61">
        <v>300</v>
      </c>
      <c r="J3022" s="58" t="s">
        <v>356</v>
      </c>
      <c r="K3022" s="58" t="s">
        <v>356</v>
      </c>
      <c r="L3022" s="58" t="s">
        <v>367</v>
      </c>
      <c r="M3022" s="58" t="s">
        <v>354</v>
      </c>
      <c r="N3022" s="58" t="s">
        <v>355</v>
      </c>
      <c r="O3022" s="64" t="s">
        <v>2942</v>
      </c>
      <c r="P3022" s="64" t="s">
        <v>2902</v>
      </c>
      <c r="Q3022" s="45" t="s">
        <v>922</v>
      </c>
      <c r="R3022" s="32" t="s">
        <v>254</v>
      </c>
      <c r="S3022" s="45" t="s">
        <v>291</v>
      </c>
      <c r="T3022" s="42" t="str">
        <f>VLOOKUP(Tabla1[[#This Row],[AREA]],Hoja1!A:B,2,FALSE)</f>
        <v>11. Salud pública y seguridad ciudadana</v>
      </c>
      <c r="U3022" s="45" t="s">
        <v>144</v>
      </c>
      <c r="V3022" s="42" t="str">
        <f>VLOOKUP(Tabla1[[#This Row],[PROGRAMA]],Hoja1!A:B,2,FALSE)</f>
        <v>1631. Limpieza viaria</v>
      </c>
      <c r="W3022" s="45" t="s">
        <v>236</v>
      </c>
      <c r="X3022" s="45" t="s">
        <v>3180</v>
      </c>
    </row>
    <row r="3023" spans="1:24" x14ac:dyDescent="0.25">
      <c r="A3023" s="57">
        <v>220250022277</v>
      </c>
      <c r="B3023" s="58" t="s">
        <v>526</v>
      </c>
      <c r="C3023" s="59">
        <v>45813</v>
      </c>
      <c r="D3023" s="57">
        <v>22025001276</v>
      </c>
      <c r="E3023" s="58" t="s">
        <v>2347</v>
      </c>
      <c r="F3023" s="60">
        <v>405.25</v>
      </c>
      <c r="G3023" s="58" t="s">
        <v>566</v>
      </c>
      <c r="H3023" s="58" t="s">
        <v>4606</v>
      </c>
      <c r="I3023" s="61">
        <v>300</v>
      </c>
      <c r="J3023" s="58" t="s">
        <v>356</v>
      </c>
      <c r="K3023" s="58" t="s">
        <v>356</v>
      </c>
      <c r="L3023" s="58" t="s">
        <v>357</v>
      </c>
      <c r="M3023" s="58" t="s">
        <v>354</v>
      </c>
      <c r="N3023" s="58" t="s">
        <v>355</v>
      </c>
      <c r="O3023" s="64" t="s">
        <v>2942</v>
      </c>
      <c r="P3023" s="64" t="s">
        <v>2902</v>
      </c>
      <c r="Q3023" s="45" t="s">
        <v>922</v>
      </c>
      <c r="R3023" s="32" t="s">
        <v>254</v>
      </c>
      <c r="S3023" s="45" t="s">
        <v>95</v>
      </c>
      <c r="T3023" s="42" t="str">
        <f>VLOOKUP(Tabla1[[#This Row],[AREA]],Hoja1!A:B,2,FALSE)</f>
        <v>07. Medio ambiente</v>
      </c>
      <c r="U3023" s="45" t="s">
        <v>149</v>
      </c>
      <c r="V3023" s="42" t="str">
        <f>VLOOKUP(Tabla1[[#This Row],[PROGRAMA]],Hoja1!A:B,2,FALSE)</f>
        <v>1711. Parques y jardines</v>
      </c>
      <c r="W3023" s="45" t="s">
        <v>236</v>
      </c>
      <c r="X3023" s="45" t="s">
        <v>3180</v>
      </c>
    </row>
    <row r="3024" spans="1:24" x14ac:dyDescent="0.25">
      <c r="A3024" s="57">
        <v>220250029414</v>
      </c>
      <c r="B3024" s="58" t="s">
        <v>526</v>
      </c>
      <c r="C3024" s="59">
        <v>45835</v>
      </c>
      <c r="D3024" s="57">
        <v>22025001122</v>
      </c>
      <c r="E3024" s="58" t="s">
        <v>1237</v>
      </c>
      <c r="F3024" s="60">
        <v>395.31</v>
      </c>
      <c r="G3024" s="58" t="s">
        <v>595</v>
      </c>
      <c r="H3024" s="58" t="s">
        <v>4607</v>
      </c>
      <c r="I3024" s="61">
        <v>300</v>
      </c>
      <c r="J3024" s="58" t="s">
        <v>356</v>
      </c>
      <c r="K3024" s="58" t="s">
        <v>356</v>
      </c>
      <c r="L3024" s="58" t="s">
        <v>357</v>
      </c>
      <c r="M3024" s="58" t="s">
        <v>354</v>
      </c>
      <c r="N3024" s="58" t="s">
        <v>355</v>
      </c>
      <c r="O3024" s="64" t="s">
        <v>2942</v>
      </c>
      <c r="P3024" s="64" t="s">
        <v>2902</v>
      </c>
      <c r="Q3024" s="45" t="s">
        <v>922</v>
      </c>
      <c r="R3024" s="32" t="s">
        <v>254</v>
      </c>
      <c r="S3024" s="45" t="s">
        <v>291</v>
      </c>
      <c r="T3024" s="42" t="str">
        <f>VLOOKUP(Tabla1[[#This Row],[AREA]],Hoja1!A:B,2,FALSE)</f>
        <v>11. Salud pública y seguridad ciudadana</v>
      </c>
      <c r="U3024" s="45" t="s">
        <v>141</v>
      </c>
      <c r="V3024" s="42" t="str">
        <f>VLOOKUP(Tabla1[[#This Row],[PROGRAMA]],Hoja1!A:B,2,FALSE)</f>
        <v>1621. Recogida de residuos</v>
      </c>
      <c r="W3024" s="45" t="s">
        <v>236</v>
      </c>
      <c r="X3024" s="45" t="s">
        <v>3180</v>
      </c>
    </row>
    <row r="3025" spans="1:24" x14ac:dyDescent="0.25">
      <c r="A3025" s="57">
        <v>220250022369</v>
      </c>
      <c r="B3025" s="58" t="s">
        <v>526</v>
      </c>
      <c r="C3025" s="59">
        <v>45813</v>
      </c>
      <c r="D3025" s="57">
        <v>22025000917</v>
      </c>
      <c r="E3025" s="58" t="s">
        <v>2293</v>
      </c>
      <c r="F3025" s="60">
        <v>390.38</v>
      </c>
      <c r="G3025" s="58" t="s">
        <v>565</v>
      </c>
      <c r="H3025" s="58" t="s">
        <v>4608</v>
      </c>
      <c r="I3025" s="61">
        <v>300</v>
      </c>
      <c r="J3025" s="58" t="s">
        <v>356</v>
      </c>
      <c r="K3025" s="58" t="s">
        <v>356</v>
      </c>
      <c r="L3025" s="58" t="s">
        <v>357</v>
      </c>
      <c r="M3025" s="58" t="s">
        <v>354</v>
      </c>
      <c r="N3025" s="58" t="s">
        <v>355</v>
      </c>
      <c r="O3025" s="64" t="s">
        <v>2942</v>
      </c>
      <c r="P3025" s="64" t="s">
        <v>2902</v>
      </c>
      <c r="Q3025" s="45" t="s">
        <v>922</v>
      </c>
      <c r="R3025" s="32" t="s">
        <v>254</v>
      </c>
      <c r="S3025" s="45" t="s">
        <v>291</v>
      </c>
      <c r="T3025" s="42" t="str">
        <f>VLOOKUP(Tabla1[[#This Row],[AREA]],Hoja1!A:B,2,FALSE)</f>
        <v>11. Salud pública y seguridad ciudadana</v>
      </c>
      <c r="U3025" s="45" t="s">
        <v>129</v>
      </c>
      <c r="V3025" s="42" t="str">
        <f>VLOOKUP(Tabla1[[#This Row],[PROGRAMA]],Hoja1!A:B,2,FALSE)</f>
        <v>1321. Policía municipal</v>
      </c>
      <c r="W3025" s="45" t="s">
        <v>236</v>
      </c>
      <c r="X3025" s="45" t="s">
        <v>3180</v>
      </c>
    </row>
    <row r="3026" spans="1:24" x14ac:dyDescent="0.25">
      <c r="A3026" s="57">
        <v>220250024276</v>
      </c>
      <c r="B3026" s="58" t="s">
        <v>526</v>
      </c>
      <c r="C3026" s="59">
        <v>45819</v>
      </c>
      <c r="D3026" s="57">
        <v>22025001325</v>
      </c>
      <c r="E3026" s="58" t="s">
        <v>3329</v>
      </c>
      <c r="F3026" s="60">
        <v>389.62</v>
      </c>
      <c r="G3026" s="58" t="s">
        <v>39</v>
      </c>
      <c r="H3026" s="58" t="s">
        <v>4609</v>
      </c>
      <c r="I3026" s="61">
        <v>300</v>
      </c>
      <c r="J3026" s="58" t="s">
        <v>356</v>
      </c>
      <c r="K3026" s="58" t="s">
        <v>356</v>
      </c>
      <c r="L3026" s="58" t="s">
        <v>367</v>
      </c>
      <c r="M3026" s="58" t="s">
        <v>354</v>
      </c>
      <c r="N3026" s="58" t="s">
        <v>355</v>
      </c>
      <c r="O3026" s="64" t="s">
        <v>2942</v>
      </c>
      <c r="P3026" s="64" t="s">
        <v>2902</v>
      </c>
      <c r="Q3026" s="45" t="s">
        <v>922</v>
      </c>
      <c r="R3026" s="32" t="s">
        <v>254</v>
      </c>
      <c r="S3026" s="45" t="s">
        <v>98</v>
      </c>
      <c r="T3026" s="42" t="str">
        <f>VLOOKUP(Tabla1[[#This Row],[AREA]],Hoja1!A:B,2,FALSE)</f>
        <v>10. Personas mayores, familia y servicios sociales</v>
      </c>
      <c r="U3026" s="45" t="s">
        <v>162</v>
      </c>
      <c r="V3026" s="42" t="str">
        <f>VLOOKUP(Tabla1[[#This Row],[PROGRAMA]],Hoja1!A:B,2,FALSE)</f>
        <v>2412. Formación para el empleo</v>
      </c>
      <c r="W3026" s="45" t="s">
        <v>238</v>
      </c>
      <c r="X3026" s="45" t="s">
        <v>3118</v>
      </c>
    </row>
    <row r="3027" spans="1:24" x14ac:dyDescent="0.25">
      <c r="A3027" s="57">
        <v>220250022457</v>
      </c>
      <c r="B3027" s="58" t="s">
        <v>526</v>
      </c>
      <c r="C3027" s="59">
        <v>45813</v>
      </c>
      <c r="D3027" s="57">
        <v>22025001081</v>
      </c>
      <c r="E3027" s="58" t="s">
        <v>1727</v>
      </c>
      <c r="F3027" s="60">
        <v>383.98</v>
      </c>
      <c r="G3027" s="58" t="s">
        <v>74</v>
      </c>
      <c r="H3027" s="58" t="s">
        <v>4610</v>
      </c>
      <c r="I3027" s="61">
        <v>300</v>
      </c>
      <c r="J3027" s="58" t="s">
        <v>356</v>
      </c>
      <c r="K3027" s="58" t="s">
        <v>356</v>
      </c>
      <c r="L3027" s="58" t="s">
        <v>367</v>
      </c>
      <c r="M3027" s="58" t="s">
        <v>354</v>
      </c>
      <c r="N3027" s="58" t="s">
        <v>355</v>
      </c>
      <c r="O3027" s="64" t="s">
        <v>2942</v>
      </c>
      <c r="P3027" s="64" t="s">
        <v>2902</v>
      </c>
      <c r="Q3027" s="45" t="s">
        <v>922</v>
      </c>
      <c r="R3027" s="32" t="s">
        <v>254</v>
      </c>
      <c r="S3027" s="45" t="s">
        <v>94</v>
      </c>
      <c r="T3027" s="42" t="str">
        <f>VLOOKUP(Tabla1[[#This Row],[AREA]],Hoja1!A:B,2,FALSE)</f>
        <v>06. Educación y cultura</v>
      </c>
      <c r="U3027" s="45" t="s">
        <v>176</v>
      </c>
      <c r="V3027" s="42" t="str">
        <f>VLOOKUP(Tabla1[[#This Row],[PROGRAMA]],Hoja1!A:B,2,FALSE)</f>
        <v>3321. Bibliotecas públicas</v>
      </c>
      <c r="W3027" s="45" t="s">
        <v>236</v>
      </c>
      <c r="X3027" s="45" t="s">
        <v>3048</v>
      </c>
    </row>
    <row r="3028" spans="1:24" x14ac:dyDescent="0.25">
      <c r="A3028" s="57">
        <v>220250024404</v>
      </c>
      <c r="B3028" s="58" t="s">
        <v>526</v>
      </c>
      <c r="C3028" s="59">
        <v>45819</v>
      </c>
      <c r="D3028" s="57">
        <v>22025001122</v>
      </c>
      <c r="E3028" s="58" t="s">
        <v>1237</v>
      </c>
      <c r="F3028" s="60">
        <v>383.28</v>
      </c>
      <c r="G3028" s="58" t="s">
        <v>589</v>
      </c>
      <c r="H3028" s="58" t="s">
        <v>4611</v>
      </c>
      <c r="I3028" s="61">
        <v>300</v>
      </c>
      <c r="J3028" s="58" t="s">
        <v>356</v>
      </c>
      <c r="K3028" s="58" t="s">
        <v>356</v>
      </c>
      <c r="L3028" s="58" t="s">
        <v>357</v>
      </c>
      <c r="M3028" s="58" t="s">
        <v>354</v>
      </c>
      <c r="N3028" s="58" t="s">
        <v>355</v>
      </c>
      <c r="O3028" s="64" t="s">
        <v>2942</v>
      </c>
      <c r="P3028" s="64" t="s">
        <v>2902</v>
      </c>
      <c r="Q3028" s="45" t="s">
        <v>922</v>
      </c>
      <c r="R3028" s="32" t="s">
        <v>254</v>
      </c>
      <c r="S3028" s="45" t="s">
        <v>291</v>
      </c>
      <c r="T3028" s="42" t="str">
        <f>VLOOKUP(Tabla1[[#This Row],[AREA]],Hoja1!A:B,2,FALSE)</f>
        <v>11. Salud pública y seguridad ciudadana</v>
      </c>
      <c r="U3028" s="45" t="s">
        <v>141</v>
      </c>
      <c r="V3028" s="42" t="str">
        <f>VLOOKUP(Tabla1[[#This Row],[PROGRAMA]],Hoja1!A:B,2,FALSE)</f>
        <v>1621. Recogida de residuos</v>
      </c>
      <c r="W3028" s="45" t="s">
        <v>236</v>
      </c>
      <c r="X3028" s="45" t="s">
        <v>3180</v>
      </c>
    </row>
    <row r="3029" spans="1:24" x14ac:dyDescent="0.25">
      <c r="A3029" s="57">
        <v>220250023783</v>
      </c>
      <c r="B3029" s="58" t="s">
        <v>526</v>
      </c>
      <c r="C3029" s="59">
        <v>45818</v>
      </c>
      <c r="D3029" s="57">
        <v>22025000769</v>
      </c>
      <c r="E3029" s="58" t="s">
        <v>1623</v>
      </c>
      <c r="F3029" s="60">
        <v>375.62</v>
      </c>
      <c r="G3029" s="58" t="s">
        <v>76</v>
      </c>
      <c r="H3029" s="58" t="s">
        <v>4612</v>
      </c>
      <c r="I3029" s="61">
        <v>300</v>
      </c>
      <c r="J3029" s="58" t="s">
        <v>356</v>
      </c>
      <c r="K3029" s="58" t="s">
        <v>356</v>
      </c>
      <c r="L3029" s="58" t="s">
        <v>367</v>
      </c>
      <c r="M3029" s="58" t="s">
        <v>354</v>
      </c>
      <c r="N3029" s="58" t="s">
        <v>355</v>
      </c>
      <c r="O3029" s="64" t="s">
        <v>2942</v>
      </c>
      <c r="P3029" s="64" t="s">
        <v>2902</v>
      </c>
      <c r="Q3029" s="45" t="s">
        <v>922</v>
      </c>
      <c r="R3029" s="32" t="s">
        <v>254</v>
      </c>
      <c r="S3029" s="45" t="s">
        <v>291</v>
      </c>
      <c r="T3029" s="42" t="str">
        <f>VLOOKUP(Tabla1[[#This Row],[AREA]],Hoja1!A:B,2,FALSE)</f>
        <v>11. Salud pública y seguridad ciudadana</v>
      </c>
      <c r="U3029" s="45" t="s">
        <v>135</v>
      </c>
      <c r="V3029" s="42" t="str">
        <f>VLOOKUP(Tabla1[[#This Row],[PROGRAMA]],Hoja1!A:B,2,FALSE)</f>
        <v>1361. Prevención y extinción de incencios</v>
      </c>
      <c r="W3029" s="45" t="s">
        <v>238</v>
      </c>
      <c r="X3029" s="45" t="s">
        <v>3118</v>
      </c>
    </row>
    <row r="3030" spans="1:24" x14ac:dyDescent="0.25">
      <c r="A3030" s="57">
        <v>220250025375</v>
      </c>
      <c r="B3030" s="58" t="s">
        <v>526</v>
      </c>
      <c r="C3030" s="59">
        <v>45820</v>
      </c>
      <c r="D3030" s="57">
        <v>22025002596</v>
      </c>
      <c r="E3030" s="58" t="s">
        <v>2578</v>
      </c>
      <c r="F3030" s="60">
        <v>375.19</v>
      </c>
      <c r="G3030" s="58" t="s">
        <v>1024</v>
      </c>
      <c r="H3030" s="58" t="s">
        <v>4395</v>
      </c>
      <c r="I3030" s="61">
        <v>300</v>
      </c>
      <c r="J3030" s="58" t="s">
        <v>356</v>
      </c>
      <c r="K3030" s="58" t="s">
        <v>356</v>
      </c>
      <c r="L3030" s="58" t="s">
        <v>367</v>
      </c>
      <c r="M3030" s="58" t="s">
        <v>354</v>
      </c>
      <c r="N3030" s="58" t="s">
        <v>355</v>
      </c>
      <c r="O3030" s="64" t="s">
        <v>2942</v>
      </c>
      <c r="P3030" s="64" t="s">
        <v>2902</v>
      </c>
      <c r="Q3030" s="45" t="s">
        <v>926</v>
      </c>
      <c r="R3030" s="32" t="s">
        <v>255</v>
      </c>
      <c r="S3030" s="45" t="s">
        <v>94</v>
      </c>
      <c r="T3030" s="42" t="str">
        <f>VLOOKUP(Tabla1[[#This Row],[AREA]],Hoja1!A:B,2,FALSE)</f>
        <v>06. Educación y cultura</v>
      </c>
      <c r="U3030" s="45" t="s">
        <v>176</v>
      </c>
      <c r="V3030" s="42" t="str">
        <f>VLOOKUP(Tabla1[[#This Row],[PROGRAMA]],Hoja1!A:B,2,FALSE)</f>
        <v>3321. Bibliotecas públicas</v>
      </c>
      <c r="W3030" s="45" t="s">
        <v>246</v>
      </c>
      <c r="X3030" s="45" t="s">
        <v>3261</v>
      </c>
    </row>
    <row r="3031" spans="1:24" x14ac:dyDescent="0.25">
      <c r="A3031" s="57">
        <v>220250022694</v>
      </c>
      <c r="B3031" s="58" t="s">
        <v>526</v>
      </c>
      <c r="C3031" s="59">
        <v>45813</v>
      </c>
      <c r="D3031" s="57">
        <v>22025001325</v>
      </c>
      <c r="E3031" s="58" t="s">
        <v>3329</v>
      </c>
      <c r="F3031" s="60">
        <v>372.63</v>
      </c>
      <c r="G3031" s="58" t="s">
        <v>573</v>
      </c>
      <c r="H3031" s="58" t="s">
        <v>4613</v>
      </c>
      <c r="I3031" s="61">
        <v>300</v>
      </c>
      <c r="J3031" s="58" t="s">
        <v>356</v>
      </c>
      <c r="K3031" s="58" t="s">
        <v>356</v>
      </c>
      <c r="L3031" s="58" t="s">
        <v>367</v>
      </c>
      <c r="M3031" s="58" t="s">
        <v>354</v>
      </c>
      <c r="N3031" s="58" t="s">
        <v>355</v>
      </c>
      <c r="O3031" s="64" t="s">
        <v>2942</v>
      </c>
      <c r="P3031" s="64" t="s">
        <v>2902</v>
      </c>
      <c r="Q3031" s="45" t="s">
        <v>922</v>
      </c>
      <c r="R3031" s="32" t="s">
        <v>254</v>
      </c>
      <c r="S3031" s="45" t="s">
        <v>98</v>
      </c>
      <c r="T3031" s="42" t="str">
        <f>VLOOKUP(Tabla1[[#This Row],[AREA]],Hoja1!A:B,2,FALSE)</f>
        <v>10. Personas mayores, familia y servicios sociales</v>
      </c>
      <c r="U3031" s="45" t="s">
        <v>162</v>
      </c>
      <c r="V3031" s="42" t="str">
        <f>VLOOKUP(Tabla1[[#This Row],[PROGRAMA]],Hoja1!A:B,2,FALSE)</f>
        <v>2412. Formación para el empleo</v>
      </c>
      <c r="W3031" s="45" t="s">
        <v>238</v>
      </c>
      <c r="X3031" s="45" t="s">
        <v>3118</v>
      </c>
    </row>
    <row r="3032" spans="1:24" x14ac:dyDescent="0.25">
      <c r="A3032" s="57">
        <v>220250023729</v>
      </c>
      <c r="B3032" s="58" t="s">
        <v>526</v>
      </c>
      <c r="C3032" s="59">
        <v>45818</v>
      </c>
      <c r="D3032" s="57">
        <v>22025000745</v>
      </c>
      <c r="E3032" s="58" t="s">
        <v>4614</v>
      </c>
      <c r="F3032" s="60">
        <v>370.72</v>
      </c>
      <c r="G3032" s="58" t="s">
        <v>566</v>
      </c>
      <c r="H3032" s="58" t="s">
        <v>4615</v>
      </c>
      <c r="I3032" s="61">
        <v>300</v>
      </c>
      <c r="J3032" s="58" t="s">
        <v>356</v>
      </c>
      <c r="K3032" s="58" t="s">
        <v>356</v>
      </c>
      <c r="L3032" s="58" t="s">
        <v>367</v>
      </c>
      <c r="M3032" s="58" t="s">
        <v>354</v>
      </c>
      <c r="N3032" s="58" t="s">
        <v>355</v>
      </c>
      <c r="O3032" s="64" t="s">
        <v>2942</v>
      </c>
      <c r="P3032" s="64" t="s">
        <v>2902</v>
      </c>
      <c r="Q3032" s="45" t="s">
        <v>922</v>
      </c>
      <c r="R3032" s="32" t="s">
        <v>254</v>
      </c>
      <c r="S3032" s="45" t="s">
        <v>98</v>
      </c>
      <c r="T3032" s="42" t="str">
        <f>VLOOKUP(Tabla1[[#This Row],[AREA]],Hoja1!A:B,2,FALSE)</f>
        <v>10. Personas mayores, familia y servicios sociales</v>
      </c>
      <c r="U3032" s="45" t="s">
        <v>162</v>
      </c>
      <c r="V3032" s="42" t="str">
        <f>VLOOKUP(Tabla1[[#This Row],[PROGRAMA]],Hoja1!A:B,2,FALSE)</f>
        <v>2412. Formación para el empleo</v>
      </c>
      <c r="W3032" s="45" t="s">
        <v>236</v>
      </c>
      <c r="X3032" s="45" t="s">
        <v>3180</v>
      </c>
    </row>
    <row r="3033" spans="1:24" x14ac:dyDescent="0.25">
      <c r="A3033" s="57">
        <v>220250023795</v>
      </c>
      <c r="B3033" s="58" t="s">
        <v>495</v>
      </c>
      <c r="C3033" s="59">
        <v>45818</v>
      </c>
      <c r="D3033" s="57">
        <v>22025004467</v>
      </c>
      <c r="E3033" s="58" t="s">
        <v>4616</v>
      </c>
      <c r="F3033" s="60">
        <v>2826.13</v>
      </c>
      <c r="G3033" s="58" t="s">
        <v>4617</v>
      </c>
      <c r="H3033" s="58" t="s">
        <v>4618</v>
      </c>
      <c r="I3033" s="61">
        <v>240</v>
      </c>
      <c r="J3033" s="58" t="s">
        <v>356</v>
      </c>
      <c r="K3033" s="58" t="s">
        <v>356</v>
      </c>
      <c r="L3033" s="58" t="s">
        <v>357</v>
      </c>
      <c r="M3033" s="58" t="s">
        <v>458</v>
      </c>
      <c r="N3033" s="58" t="s">
        <v>429</v>
      </c>
      <c r="O3033" s="64" t="s">
        <v>1084</v>
      </c>
      <c r="P3033" s="64" t="s">
        <v>2902</v>
      </c>
      <c r="Q3033" s="45" t="s">
        <v>922</v>
      </c>
      <c r="R3033" s="32" t="s">
        <v>254</v>
      </c>
      <c r="S3033" s="45" t="s">
        <v>91</v>
      </c>
      <c r="T3033" s="42" t="str">
        <f>VLOOKUP(Tabla1[[#This Row],[AREA]],Hoja1!A:B,2,FALSE)</f>
        <v>02. Urbanismo y vivienda</v>
      </c>
      <c r="U3033" s="45" t="s">
        <v>296</v>
      </c>
      <c r="V3033" s="42" t="str">
        <f>VLOOKUP(Tabla1[[#This Row],[PROGRAMA]],Hoja1!A:B,2,FALSE)</f>
        <v>1513. Licencias urbanísticas</v>
      </c>
      <c r="W3033" s="45" t="s">
        <v>238</v>
      </c>
      <c r="X3033" s="45" t="s">
        <v>4619</v>
      </c>
    </row>
    <row r="3034" spans="1:24" x14ac:dyDescent="0.25">
      <c r="A3034" s="57">
        <v>220250023796</v>
      </c>
      <c r="B3034" s="58" t="s">
        <v>495</v>
      </c>
      <c r="C3034" s="59">
        <v>45818</v>
      </c>
      <c r="D3034" s="57">
        <v>22025004468</v>
      </c>
      <c r="E3034" s="58" t="s">
        <v>4616</v>
      </c>
      <c r="F3034" s="60">
        <v>33.99</v>
      </c>
      <c r="G3034" s="58" t="s">
        <v>4617</v>
      </c>
      <c r="H3034" s="58" t="s">
        <v>4620</v>
      </c>
      <c r="I3034" s="61">
        <v>240</v>
      </c>
      <c r="J3034" s="58" t="s">
        <v>356</v>
      </c>
      <c r="K3034" s="58" t="s">
        <v>356</v>
      </c>
      <c r="L3034" s="58" t="s">
        <v>357</v>
      </c>
      <c r="M3034" s="58" t="s">
        <v>458</v>
      </c>
      <c r="N3034" s="58" t="s">
        <v>429</v>
      </c>
      <c r="O3034" s="64" t="s">
        <v>1084</v>
      </c>
      <c r="P3034" s="64" t="s">
        <v>2902</v>
      </c>
      <c r="Q3034" s="45" t="s">
        <v>922</v>
      </c>
      <c r="R3034" s="32" t="s">
        <v>254</v>
      </c>
      <c r="S3034" s="45" t="s">
        <v>91</v>
      </c>
      <c r="T3034" s="42" t="str">
        <f>VLOOKUP(Tabla1[[#This Row],[AREA]],Hoja1!A:B,2,FALSE)</f>
        <v>02. Urbanismo y vivienda</v>
      </c>
      <c r="U3034" s="45" t="s">
        <v>296</v>
      </c>
      <c r="V3034" s="42" t="str">
        <f>VLOOKUP(Tabla1[[#This Row],[PROGRAMA]],Hoja1!A:B,2,FALSE)</f>
        <v>1513. Licencias urbanísticas</v>
      </c>
      <c r="W3034" s="45" t="s">
        <v>238</v>
      </c>
      <c r="X3034" s="45" t="s">
        <v>4619</v>
      </c>
    </row>
    <row r="3035" spans="1:24" x14ac:dyDescent="0.25">
      <c r="A3035" s="57">
        <v>220250023797</v>
      </c>
      <c r="B3035" s="58" t="s">
        <v>495</v>
      </c>
      <c r="C3035" s="59">
        <v>45818</v>
      </c>
      <c r="D3035" s="57">
        <v>22025004469</v>
      </c>
      <c r="E3035" s="58" t="s">
        <v>4616</v>
      </c>
      <c r="F3035" s="60">
        <v>185873.41</v>
      </c>
      <c r="G3035" s="58" t="s">
        <v>421</v>
      </c>
      <c r="H3035" s="58" t="s">
        <v>4621</v>
      </c>
      <c r="I3035" s="61">
        <v>240</v>
      </c>
      <c r="J3035" s="58" t="s">
        <v>352</v>
      </c>
      <c r="K3035" s="58" t="s">
        <v>352</v>
      </c>
      <c r="L3035" s="58" t="s">
        <v>357</v>
      </c>
      <c r="M3035" s="58" t="s">
        <v>458</v>
      </c>
      <c r="N3035" s="58" t="s">
        <v>429</v>
      </c>
      <c r="O3035" s="64" t="s">
        <v>1084</v>
      </c>
      <c r="P3035" s="64" t="s">
        <v>2902</v>
      </c>
      <c r="Q3035" s="45" t="s">
        <v>922</v>
      </c>
      <c r="R3035" s="32" t="s">
        <v>254</v>
      </c>
      <c r="S3035" s="45" t="s">
        <v>91</v>
      </c>
      <c r="T3035" s="42" t="str">
        <f>VLOOKUP(Tabla1[[#This Row],[AREA]],Hoja1!A:B,2,FALSE)</f>
        <v>02. Urbanismo y vivienda</v>
      </c>
      <c r="U3035" s="45" t="s">
        <v>296</v>
      </c>
      <c r="V3035" s="42" t="str">
        <f>VLOOKUP(Tabla1[[#This Row],[PROGRAMA]],Hoja1!A:B,2,FALSE)</f>
        <v>1513. Licencias urbanísticas</v>
      </c>
      <c r="W3035" s="45" t="s">
        <v>238</v>
      </c>
      <c r="X3035" s="45" t="s">
        <v>4619</v>
      </c>
    </row>
    <row r="3036" spans="1:24" x14ac:dyDescent="0.25">
      <c r="A3036" s="57">
        <v>220250023798</v>
      </c>
      <c r="B3036" s="58" t="s">
        <v>495</v>
      </c>
      <c r="C3036" s="59">
        <v>45818</v>
      </c>
      <c r="D3036" s="57">
        <v>22025004470</v>
      </c>
      <c r="E3036" s="58" t="s">
        <v>4616</v>
      </c>
      <c r="F3036" s="60">
        <v>740</v>
      </c>
      <c r="G3036" s="58" t="s">
        <v>285</v>
      </c>
      <c r="H3036" s="58" t="s">
        <v>4622</v>
      </c>
      <c r="I3036" s="61">
        <v>240</v>
      </c>
      <c r="J3036" s="58" t="s">
        <v>356</v>
      </c>
      <c r="K3036" s="58" t="s">
        <v>356</v>
      </c>
      <c r="L3036" s="58" t="s">
        <v>357</v>
      </c>
      <c r="M3036" s="58" t="s">
        <v>458</v>
      </c>
      <c r="N3036" s="58" t="s">
        <v>429</v>
      </c>
      <c r="O3036" s="64" t="s">
        <v>1084</v>
      </c>
      <c r="P3036" s="64" t="s">
        <v>2902</v>
      </c>
      <c r="Q3036" s="45" t="s">
        <v>922</v>
      </c>
      <c r="R3036" s="32" t="s">
        <v>254</v>
      </c>
      <c r="S3036" s="45" t="s">
        <v>91</v>
      </c>
      <c r="T3036" s="42" t="str">
        <f>VLOOKUP(Tabla1[[#This Row],[AREA]],Hoja1!A:B,2,FALSE)</f>
        <v>02. Urbanismo y vivienda</v>
      </c>
      <c r="U3036" s="45" t="s">
        <v>296</v>
      </c>
      <c r="V3036" s="42" t="str">
        <f>VLOOKUP(Tabla1[[#This Row],[PROGRAMA]],Hoja1!A:B,2,FALSE)</f>
        <v>1513. Licencias urbanísticas</v>
      </c>
      <c r="W3036" s="45" t="s">
        <v>238</v>
      </c>
      <c r="X3036" s="45" t="s">
        <v>4619</v>
      </c>
    </row>
    <row r="3037" spans="1:24" x14ac:dyDescent="0.25">
      <c r="A3037" s="57">
        <v>220250024325</v>
      </c>
      <c r="B3037" s="58" t="s">
        <v>526</v>
      </c>
      <c r="C3037" s="59">
        <v>45819</v>
      </c>
      <c r="D3037" s="57">
        <v>22025001128</v>
      </c>
      <c r="E3037" s="58" t="s">
        <v>1498</v>
      </c>
      <c r="F3037" s="60">
        <v>366.97</v>
      </c>
      <c r="G3037" s="58" t="s">
        <v>76</v>
      </c>
      <c r="H3037" s="58" t="s">
        <v>4623</v>
      </c>
      <c r="I3037" s="61">
        <v>300</v>
      </c>
      <c r="J3037" s="58" t="s">
        <v>356</v>
      </c>
      <c r="K3037" s="58" t="s">
        <v>356</v>
      </c>
      <c r="L3037" s="58" t="s">
        <v>367</v>
      </c>
      <c r="M3037" s="58" t="s">
        <v>354</v>
      </c>
      <c r="N3037" s="58" t="s">
        <v>355</v>
      </c>
      <c r="O3037" s="64" t="s">
        <v>2942</v>
      </c>
      <c r="P3037" s="64" t="s">
        <v>2902</v>
      </c>
      <c r="Q3037" s="45" t="s">
        <v>922</v>
      </c>
      <c r="R3037" s="32" t="s">
        <v>254</v>
      </c>
      <c r="S3037" s="45" t="s">
        <v>291</v>
      </c>
      <c r="T3037" s="42" t="str">
        <f>VLOOKUP(Tabla1[[#This Row],[AREA]],Hoja1!A:B,2,FALSE)</f>
        <v>11. Salud pública y seguridad ciudadana</v>
      </c>
      <c r="U3037" s="45" t="s">
        <v>141</v>
      </c>
      <c r="V3037" s="42" t="str">
        <f>VLOOKUP(Tabla1[[#This Row],[PROGRAMA]],Hoja1!A:B,2,FALSE)</f>
        <v>1621. Recogida de residuos</v>
      </c>
      <c r="W3037" s="45" t="s">
        <v>238</v>
      </c>
      <c r="X3037" s="45" t="s">
        <v>3118</v>
      </c>
    </row>
    <row r="3038" spans="1:24" x14ac:dyDescent="0.25">
      <c r="A3038" s="57">
        <v>220250022620</v>
      </c>
      <c r="B3038" s="58" t="s">
        <v>526</v>
      </c>
      <c r="C3038" s="59">
        <v>45813</v>
      </c>
      <c r="D3038" s="57">
        <v>22025001122</v>
      </c>
      <c r="E3038" s="58" t="s">
        <v>1237</v>
      </c>
      <c r="F3038" s="60">
        <v>364.77</v>
      </c>
      <c r="G3038" s="58" t="s">
        <v>595</v>
      </c>
      <c r="H3038" s="58" t="s">
        <v>4624</v>
      </c>
      <c r="I3038" s="61">
        <v>300</v>
      </c>
      <c r="J3038" s="58" t="s">
        <v>356</v>
      </c>
      <c r="K3038" s="58" t="s">
        <v>356</v>
      </c>
      <c r="L3038" s="58" t="s">
        <v>357</v>
      </c>
      <c r="M3038" s="58" t="s">
        <v>354</v>
      </c>
      <c r="N3038" s="58" t="s">
        <v>355</v>
      </c>
      <c r="O3038" s="64" t="s">
        <v>2942</v>
      </c>
      <c r="P3038" s="64" t="s">
        <v>2902</v>
      </c>
      <c r="Q3038" s="45" t="s">
        <v>922</v>
      </c>
      <c r="R3038" s="32" t="s">
        <v>254</v>
      </c>
      <c r="S3038" s="45" t="s">
        <v>291</v>
      </c>
      <c r="T3038" s="42" t="str">
        <f>VLOOKUP(Tabla1[[#This Row],[AREA]],Hoja1!A:B,2,FALSE)</f>
        <v>11. Salud pública y seguridad ciudadana</v>
      </c>
      <c r="U3038" s="45" t="s">
        <v>141</v>
      </c>
      <c r="V3038" s="42" t="str">
        <f>VLOOKUP(Tabla1[[#This Row],[PROGRAMA]],Hoja1!A:B,2,FALSE)</f>
        <v>1621. Recogida de residuos</v>
      </c>
      <c r="W3038" s="45" t="s">
        <v>236</v>
      </c>
      <c r="X3038" s="45" t="s">
        <v>3180</v>
      </c>
    </row>
    <row r="3039" spans="1:24" x14ac:dyDescent="0.25">
      <c r="A3039" s="57">
        <v>220250023727</v>
      </c>
      <c r="B3039" s="58" t="s">
        <v>526</v>
      </c>
      <c r="C3039" s="59">
        <v>45818</v>
      </c>
      <c r="D3039" s="57">
        <v>22025000745</v>
      </c>
      <c r="E3039" s="58" t="s">
        <v>4614</v>
      </c>
      <c r="F3039" s="60">
        <v>362.77</v>
      </c>
      <c r="G3039" s="58" t="s">
        <v>566</v>
      </c>
      <c r="H3039" s="58" t="s">
        <v>4625</v>
      </c>
      <c r="I3039" s="61">
        <v>300</v>
      </c>
      <c r="J3039" s="58" t="s">
        <v>356</v>
      </c>
      <c r="K3039" s="58" t="s">
        <v>356</v>
      </c>
      <c r="L3039" s="58" t="s">
        <v>367</v>
      </c>
      <c r="M3039" s="58" t="s">
        <v>354</v>
      </c>
      <c r="N3039" s="58" t="s">
        <v>355</v>
      </c>
      <c r="O3039" s="64" t="s">
        <v>2942</v>
      </c>
      <c r="P3039" s="64" t="s">
        <v>2902</v>
      </c>
      <c r="Q3039" s="45" t="s">
        <v>922</v>
      </c>
      <c r="R3039" s="32" t="s">
        <v>254</v>
      </c>
      <c r="S3039" s="45" t="s">
        <v>98</v>
      </c>
      <c r="T3039" s="42" t="str">
        <f>VLOOKUP(Tabla1[[#This Row],[AREA]],Hoja1!A:B,2,FALSE)</f>
        <v>10. Personas mayores, familia y servicios sociales</v>
      </c>
      <c r="U3039" s="45" t="s">
        <v>162</v>
      </c>
      <c r="V3039" s="42" t="str">
        <f>VLOOKUP(Tabla1[[#This Row],[PROGRAMA]],Hoja1!A:B,2,FALSE)</f>
        <v>2412. Formación para el empleo</v>
      </c>
      <c r="W3039" s="45" t="s">
        <v>236</v>
      </c>
      <c r="X3039" s="45" t="s">
        <v>3180</v>
      </c>
    </row>
    <row r="3040" spans="1:24" x14ac:dyDescent="0.25">
      <c r="A3040" s="57">
        <v>220250027735</v>
      </c>
      <c r="B3040" s="58" t="s">
        <v>526</v>
      </c>
      <c r="C3040" s="59">
        <v>45827</v>
      </c>
      <c r="D3040" s="57">
        <v>22025001125</v>
      </c>
      <c r="E3040" s="58" t="s">
        <v>1269</v>
      </c>
      <c r="F3040" s="60">
        <v>359.37</v>
      </c>
      <c r="G3040" s="58" t="s">
        <v>684</v>
      </c>
      <c r="H3040" s="58" t="s">
        <v>4626</v>
      </c>
      <c r="I3040" s="61">
        <v>300</v>
      </c>
      <c r="J3040" s="58" t="s">
        <v>356</v>
      </c>
      <c r="K3040" s="58" t="s">
        <v>356</v>
      </c>
      <c r="L3040" s="58" t="s">
        <v>367</v>
      </c>
      <c r="M3040" s="58" t="s">
        <v>354</v>
      </c>
      <c r="N3040" s="58" t="s">
        <v>355</v>
      </c>
      <c r="O3040" s="64" t="s">
        <v>2942</v>
      </c>
      <c r="P3040" s="64" t="s">
        <v>2902</v>
      </c>
      <c r="Q3040" s="45" t="s">
        <v>922</v>
      </c>
      <c r="R3040" s="32" t="s">
        <v>254</v>
      </c>
      <c r="S3040" s="45" t="s">
        <v>291</v>
      </c>
      <c r="T3040" s="42" t="str">
        <f>VLOOKUP(Tabla1[[#This Row],[AREA]],Hoja1!A:B,2,FALSE)</f>
        <v>11. Salud pública y seguridad ciudadana</v>
      </c>
      <c r="U3040" s="45" t="s">
        <v>141</v>
      </c>
      <c r="V3040" s="42" t="str">
        <f>VLOOKUP(Tabla1[[#This Row],[PROGRAMA]],Hoja1!A:B,2,FALSE)</f>
        <v>1621. Recogida de residuos</v>
      </c>
      <c r="W3040" s="45" t="s">
        <v>238</v>
      </c>
      <c r="X3040" s="45" t="s">
        <v>2919</v>
      </c>
    </row>
    <row r="3041" spans="1:24" x14ac:dyDescent="0.25">
      <c r="A3041" s="57">
        <v>220250022679</v>
      </c>
      <c r="B3041" s="58" t="s">
        <v>526</v>
      </c>
      <c r="C3041" s="59">
        <v>45813</v>
      </c>
      <c r="D3041" s="57">
        <v>22025000920</v>
      </c>
      <c r="E3041" s="58" t="s">
        <v>1373</v>
      </c>
      <c r="F3041" s="60">
        <v>358.27</v>
      </c>
      <c r="G3041" s="58" t="s">
        <v>74</v>
      </c>
      <c r="H3041" s="58" t="s">
        <v>4627</v>
      </c>
      <c r="I3041" s="61">
        <v>300</v>
      </c>
      <c r="J3041" s="58" t="s">
        <v>356</v>
      </c>
      <c r="K3041" s="58" t="s">
        <v>356</v>
      </c>
      <c r="L3041" s="58" t="s">
        <v>367</v>
      </c>
      <c r="M3041" s="58" t="s">
        <v>354</v>
      </c>
      <c r="N3041" s="58" t="s">
        <v>355</v>
      </c>
      <c r="O3041" s="64" t="s">
        <v>2942</v>
      </c>
      <c r="P3041" s="64" t="s">
        <v>2902</v>
      </c>
      <c r="Q3041" s="45" t="s">
        <v>922</v>
      </c>
      <c r="R3041" s="32" t="s">
        <v>254</v>
      </c>
      <c r="S3041" s="45" t="s">
        <v>291</v>
      </c>
      <c r="T3041" s="42" t="str">
        <f>VLOOKUP(Tabla1[[#This Row],[AREA]],Hoja1!A:B,2,FALSE)</f>
        <v>11. Salud pública y seguridad ciudadana</v>
      </c>
      <c r="U3041" s="45" t="s">
        <v>129</v>
      </c>
      <c r="V3041" s="42" t="str">
        <f>VLOOKUP(Tabla1[[#This Row],[PROGRAMA]],Hoja1!A:B,2,FALSE)</f>
        <v>1321. Policía municipal</v>
      </c>
      <c r="W3041" s="45" t="s">
        <v>238</v>
      </c>
      <c r="X3041" s="45" t="s">
        <v>3118</v>
      </c>
    </row>
    <row r="3042" spans="1:24" x14ac:dyDescent="0.25">
      <c r="A3042" s="57">
        <v>220250022848</v>
      </c>
      <c r="B3042" s="58" t="s">
        <v>526</v>
      </c>
      <c r="C3042" s="59">
        <v>45813</v>
      </c>
      <c r="D3042" s="57">
        <v>22025000920</v>
      </c>
      <c r="E3042" s="58" t="s">
        <v>1373</v>
      </c>
      <c r="F3042" s="60">
        <v>358.27</v>
      </c>
      <c r="G3042" s="58" t="s">
        <v>74</v>
      </c>
      <c r="H3042" s="58" t="s">
        <v>4627</v>
      </c>
      <c r="I3042" s="61">
        <v>300</v>
      </c>
      <c r="J3042" s="58" t="s">
        <v>356</v>
      </c>
      <c r="K3042" s="58" t="s">
        <v>356</v>
      </c>
      <c r="L3042" s="58" t="s">
        <v>367</v>
      </c>
      <c r="M3042" s="58" t="s">
        <v>354</v>
      </c>
      <c r="N3042" s="58" t="s">
        <v>355</v>
      </c>
      <c r="O3042" s="64" t="s">
        <v>2942</v>
      </c>
      <c r="P3042" s="64" t="s">
        <v>2902</v>
      </c>
      <c r="Q3042" s="45" t="s">
        <v>922</v>
      </c>
      <c r="R3042" s="32" t="s">
        <v>254</v>
      </c>
      <c r="S3042" s="45" t="s">
        <v>291</v>
      </c>
      <c r="T3042" s="42" t="str">
        <f>VLOOKUP(Tabla1[[#This Row],[AREA]],Hoja1!A:B,2,FALSE)</f>
        <v>11. Salud pública y seguridad ciudadana</v>
      </c>
      <c r="U3042" s="45" t="s">
        <v>129</v>
      </c>
      <c r="V3042" s="42" t="str">
        <f>VLOOKUP(Tabla1[[#This Row],[PROGRAMA]],Hoja1!A:B,2,FALSE)</f>
        <v>1321. Policía municipal</v>
      </c>
      <c r="W3042" s="45" t="s">
        <v>238</v>
      </c>
      <c r="X3042" s="45" t="s">
        <v>3118</v>
      </c>
    </row>
    <row r="3043" spans="1:24" x14ac:dyDescent="0.25">
      <c r="A3043" s="57">
        <v>220250022296</v>
      </c>
      <c r="B3043" s="58" t="s">
        <v>526</v>
      </c>
      <c r="C3043" s="59">
        <v>45813</v>
      </c>
      <c r="D3043" s="57">
        <v>22025000769</v>
      </c>
      <c r="E3043" s="58" t="s">
        <v>1623</v>
      </c>
      <c r="F3043" s="60">
        <v>350.9</v>
      </c>
      <c r="G3043" s="58" t="s">
        <v>50</v>
      </c>
      <c r="H3043" s="58" t="s">
        <v>4628</v>
      </c>
      <c r="I3043" s="61">
        <v>300</v>
      </c>
      <c r="J3043" s="58" t="s">
        <v>356</v>
      </c>
      <c r="K3043" s="58" t="s">
        <v>356</v>
      </c>
      <c r="L3043" s="58" t="s">
        <v>367</v>
      </c>
      <c r="M3043" s="58" t="s">
        <v>354</v>
      </c>
      <c r="N3043" s="58" t="s">
        <v>355</v>
      </c>
      <c r="O3043" s="64" t="s">
        <v>2942</v>
      </c>
      <c r="P3043" s="64" t="s">
        <v>2902</v>
      </c>
      <c r="Q3043" s="45" t="s">
        <v>922</v>
      </c>
      <c r="R3043" s="32" t="s">
        <v>254</v>
      </c>
      <c r="S3043" s="45" t="s">
        <v>291</v>
      </c>
      <c r="T3043" s="42" t="str">
        <f>VLOOKUP(Tabla1[[#This Row],[AREA]],Hoja1!A:B,2,FALSE)</f>
        <v>11. Salud pública y seguridad ciudadana</v>
      </c>
      <c r="U3043" s="45" t="s">
        <v>135</v>
      </c>
      <c r="V3043" s="42" t="str">
        <f>VLOOKUP(Tabla1[[#This Row],[PROGRAMA]],Hoja1!A:B,2,FALSE)</f>
        <v>1361. Prevención y extinción de incencios</v>
      </c>
      <c r="W3043" s="45" t="s">
        <v>238</v>
      </c>
      <c r="X3043" s="45" t="s">
        <v>3118</v>
      </c>
    </row>
    <row r="3044" spans="1:24" x14ac:dyDescent="0.25">
      <c r="A3044" s="57">
        <v>220250027559</v>
      </c>
      <c r="B3044" s="58" t="s">
        <v>526</v>
      </c>
      <c r="C3044" s="59">
        <v>45827</v>
      </c>
      <c r="D3044" s="57">
        <v>22025001270</v>
      </c>
      <c r="E3044" s="58" t="s">
        <v>2310</v>
      </c>
      <c r="F3044" s="60">
        <v>349.64</v>
      </c>
      <c r="G3044" s="58" t="s">
        <v>73</v>
      </c>
      <c r="H3044" s="58" t="s">
        <v>4629</v>
      </c>
      <c r="I3044" s="61">
        <v>300</v>
      </c>
      <c r="J3044" s="58" t="s">
        <v>356</v>
      </c>
      <c r="K3044" s="58" t="s">
        <v>356</v>
      </c>
      <c r="L3044" s="58" t="s">
        <v>367</v>
      </c>
      <c r="M3044" s="58" t="s">
        <v>354</v>
      </c>
      <c r="N3044" s="58" t="s">
        <v>355</v>
      </c>
      <c r="O3044" s="64" t="s">
        <v>2942</v>
      </c>
      <c r="P3044" s="64" t="s">
        <v>2902</v>
      </c>
      <c r="Q3044" s="45" t="s">
        <v>922</v>
      </c>
      <c r="R3044" s="32" t="s">
        <v>254</v>
      </c>
      <c r="S3044" s="45" t="s">
        <v>95</v>
      </c>
      <c r="T3044" s="42" t="str">
        <f>VLOOKUP(Tabla1[[#This Row],[AREA]],Hoja1!A:B,2,FALSE)</f>
        <v>07. Medio ambiente</v>
      </c>
      <c r="U3044" s="45" t="s">
        <v>149</v>
      </c>
      <c r="V3044" s="42" t="str">
        <f>VLOOKUP(Tabla1[[#This Row],[PROGRAMA]],Hoja1!A:B,2,FALSE)</f>
        <v>1711. Parques y jardines</v>
      </c>
      <c r="W3044" s="45" t="s">
        <v>238</v>
      </c>
      <c r="X3044" s="45" t="s">
        <v>3118</v>
      </c>
    </row>
    <row r="3045" spans="1:24" x14ac:dyDescent="0.25">
      <c r="A3045" s="57">
        <v>220250023837</v>
      </c>
      <c r="B3045" s="58" t="s">
        <v>495</v>
      </c>
      <c r="C3045" s="59">
        <v>45818</v>
      </c>
      <c r="D3045" s="57">
        <v>22025004534</v>
      </c>
      <c r="E3045" s="58" t="s">
        <v>1498</v>
      </c>
      <c r="F3045" s="60">
        <v>7138.18</v>
      </c>
      <c r="G3045" s="58" t="s">
        <v>640</v>
      </c>
      <c r="H3045" s="58" t="s">
        <v>3129</v>
      </c>
      <c r="I3045" s="61">
        <v>240</v>
      </c>
      <c r="J3045" s="58" t="s">
        <v>562</v>
      </c>
      <c r="K3045" s="58" t="s">
        <v>436</v>
      </c>
      <c r="L3045" s="58" t="s">
        <v>367</v>
      </c>
      <c r="M3045" s="58" t="s">
        <v>458</v>
      </c>
      <c r="N3045" s="58" t="s">
        <v>429</v>
      </c>
      <c r="O3045" s="64" t="s">
        <v>2990</v>
      </c>
      <c r="P3045" s="64" t="s">
        <v>2902</v>
      </c>
      <c r="Q3045" s="45" t="s">
        <v>922</v>
      </c>
      <c r="R3045" s="32" t="s">
        <v>254</v>
      </c>
      <c r="S3045" s="45" t="s">
        <v>291</v>
      </c>
      <c r="T3045" s="42" t="str">
        <f>VLOOKUP(Tabla1[[#This Row],[AREA]],Hoja1!A:B,2,FALSE)</f>
        <v>11. Salud pública y seguridad ciudadana</v>
      </c>
      <c r="U3045" s="45" t="s">
        <v>141</v>
      </c>
      <c r="V3045" s="42" t="str">
        <f>VLOOKUP(Tabla1[[#This Row],[PROGRAMA]],Hoja1!A:B,2,FALSE)</f>
        <v>1621. Recogida de residuos</v>
      </c>
      <c r="W3045" s="45" t="s">
        <v>238</v>
      </c>
      <c r="X3045" s="45" t="s">
        <v>3118</v>
      </c>
    </row>
    <row r="3046" spans="1:24" x14ac:dyDescent="0.25">
      <c r="A3046" s="57">
        <v>220250024301</v>
      </c>
      <c r="B3046" s="58" t="s">
        <v>526</v>
      </c>
      <c r="C3046" s="59">
        <v>45819</v>
      </c>
      <c r="D3046" s="57">
        <v>22025001124</v>
      </c>
      <c r="E3046" s="58" t="s">
        <v>1237</v>
      </c>
      <c r="F3046" s="60">
        <v>349.05</v>
      </c>
      <c r="G3046" s="58" t="s">
        <v>45</v>
      </c>
      <c r="H3046" s="58" t="s">
        <v>4630</v>
      </c>
      <c r="I3046" s="61">
        <v>300</v>
      </c>
      <c r="J3046" s="58" t="s">
        <v>627</v>
      </c>
      <c r="K3046" s="58" t="s">
        <v>628</v>
      </c>
      <c r="L3046" s="58" t="s">
        <v>367</v>
      </c>
      <c r="M3046" s="58" t="s">
        <v>354</v>
      </c>
      <c r="N3046" s="58" t="s">
        <v>355</v>
      </c>
      <c r="O3046" s="64" t="s">
        <v>2942</v>
      </c>
      <c r="P3046" s="64" t="s">
        <v>2902</v>
      </c>
      <c r="Q3046" s="45" t="s">
        <v>922</v>
      </c>
      <c r="R3046" s="32" t="s">
        <v>254</v>
      </c>
      <c r="S3046" s="45" t="s">
        <v>291</v>
      </c>
      <c r="T3046" s="42" t="str">
        <f>VLOOKUP(Tabla1[[#This Row],[AREA]],Hoja1!A:B,2,FALSE)</f>
        <v>11. Salud pública y seguridad ciudadana</v>
      </c>
      <c r="U3046" s="45" t="s">
        <v>141</v>
      </c>
      <c r="V3046" s="42" t="str">
        <f>VLOOKUP(Tabla1[[#This Row],[PROGRAMA]],Hoja1!A:B,2,FALSE)</f>
        <v>1621. Recogida de residuos</v>
      </c>
      <c r="W3046" s="45" t="s">
        <v>236</v>
      </c>
      <c r="X3046" s="45" t="s">
        <v>3180</v>
      </c>
    </row>
    <row r="3047" spans="1:24" x14ac:dyDescent="0.25">
      <c r="A3047" s="57">
        <v>220250025390</v>
      </c>
      <c r="B3047" s="58" t="s">
        <v>526</v>
      </c>
      <c r="C3047" s="59">
        <v>45820</v>
      </c>
      <c r="D3047" s="57">
        <v>22025001270</v>
      </c>
      <c r="E3047" s="58" t="s">
        <v>2310</v>
      </c>
      <c r="F3047" s="60">
        <v>345.35</v>
      </c>
      <c r="G3047" s="58" t="s">
        <v>1119</v>
      </c>
      <c r="H3047" s="58" t="s">
        <v>4631</v>
      </c>
      <c r="I3047" s="61">
        <v>300</v>
      </c>
      <c r="J3047" s="58" t="s">
        <v>356</v>
      </c>
      <c r="K3047" s="58" t="s">
        <v>356</v>
      </c>
      <c r="L3047" s="58" t="s">
        <v>367</v>
      </c>
      <c r="M3047" s="58" t="s">
        <v>354</v>
      </c>
      <c r="N3047" s="58" t="s">
        <v>355</v>
      </c>
      <c r="O3047" s="64" t="s">
        <v>2942</v>
      </c>
      <c r="P3047" s="64" t="s">
        <v>2902</v>
      </c>
      <c r="Q3047" s="45" t="s">
        <v>922</v>
      </c>
      <c r="R3047" s="32" t="s">
        <v>254</v>
      </c>
      <c r="S3047" s="45" t="s">
        <v>95</v>
      </c>
      <c r="T3047" s="42" t="str">
        <f>VLOOKUP(Tabla1[[#This Row],[AREA]],Hoja1!A:B,2,FALSE)</f>
        <v>07. Medio ambiente</v>
      </c>
      <c r="U3047" s="45" t="s">
        <v>149</v>
      </c>
      <c r="V3047" s="42" t="str">
        <f>VLOOKUP(Tabla1[[#This Row],[PROGRAMA]],Hoja1!A:B,2,FALSE)</f>
        <v>1711. Parques y jardines</v>
      </c>
      <c r="W3047" s="45" t="s">
        <v>238</v>
      </c>
      <c r="X3047" s="45" t="s">
        <v>3118</v>
      </c>
    </row>
    <row r="3048" spans="1:24" x14ac:dyDescent="0.25">
      <c r="A3048" s="57">
        <v>220250029511</v>
      </c>
      <c r="B3048" s="58" t="s">
        <v>526</v>
      </c>
      <c r="C3048" s="59">
        <v>45835</v>
      </c>
      <c r="D3048" s="57">
        <v>22025001349</v>
      </c>
      <c r="E3048" s="58" t="s">
        <v>1971</v>
      </c>
      <c r="F3048" s="60">
        <v>340.84</v>
      </c>
      <c r="G3048" s="58" t="s">
        <v>3776</v>
      </c>
      <c r="H3048" s="58" t="s">
        <v>4632</v>
      </c>
      <c r="I3048" s="61">
        <v>300</v>
      </c>
      <c r="J3048" s="58" t="s">
        <v>525</v>
      </c>
      <c r="K3048" s="58" t="s">
        <v>356</v>
      </c>
      <c r="L3048" s="58" t="s">
        <v>367</v>
      </c>
      <c r="M3048" s="58" t="s">
        <v>354</v>
      </c>
      <c r="N3048" s="58" t="s">
        <v>355</v>
      </c>
      <c r="O3048" s="64" t="s">
        <v>2942</v>
      </c>
      <c r="P3048" s="64" t="s">
        <v>2902</v>
      </c>
      <c r="Q3048" s="45" t="s">
        <v>922</v>
      </c>
      <c r="R3048" s="32" t="s">
        <v>254</v>
      </c>
      <c r="S3048" s="45" t="s">
        <v>91</v>
      </c>
      <c r="T3048" s="42" t="str">
        <f>VLOOKUP(Tabla1[[#This Row],[AREA]],Hoja1!A:B,2,FALSE)</f>
        <v>02. Urbanismo y vivienda</v>
      </c>
      <c r="U3048" s="45" t="s">
        <v>220</v>
      </c>
      <c r="V3048" s="42" t="str">
        <f>VLOOKUP(Tabla1[[#This Row],[PROGRAMA]],Hoja1!A:B,2,FALSE)</f>
        <v>9332. Mantenimiento de edificios e instalaciones municipales</v>
      </c>
      <c r="W3048" s="45" t="s">
        <v>236</v>
      </c>
      <c r="X3048" s="45" t="s">
        <v>3180</v>
      </c>
    </row>
    <row r="3049" spans="1:24" x14ac:dyDescent="0.25">
      <c r="A3049" s="57">
        <v>220250023964</v>
      </c>
      <c r="B3049" s="58" t="s">
        <v>526</v>
      </c>
      <c r="C3049" s="59">
        <v>45818</v>
      </c>
      <c r="D3049" s="57">
        <v>22025001129</v>
      </c>
      <c r="E3049" s="58" t="s">
        <v>1973</v>
      </c>
      <c r="F3049" s="60">
        <v>339.62</v>
      </c>
      <c r="G3049" s="58" t="s">
        <v>46</v>
      </c>
      <c r="H3049" s="58" t="s">
        <v>4633</v>
      </c>
      <c r="I3049" s="61">
        <v>300</v>
      </c>
      <c r="J3049" s="58" t="s">
        <v>356</v>
      </c>
      <c r="K3049" s="58" t="s">
        <v>356</v>
      </c>
      <c r="L3049" s="58" t="s">
        <v>367</v>
      </c>
      <c r="M3049" s="58" t="s">
        <v>354</v>
      </c>
      <c r="N3049" s="58" t="s">
        <v>355</v>
      </c>
      <c r="O3049" s="64" t="s">
        <v>2942</v>
      </c>
      <c r="P3049" s="64" t="s">
        <v>2902</v>
      </c>
      <c r="Q3049" s="45" t="s">
        <v>922</v>
      </c>
      <c r="R3049" s="32" t="s">
        <v>254</v>
      </c>
      <c r="S3049" s="45" t="s">
        <v>291</v>
      </c>
      <c r="T3049" s="42" t="str">
        <f>VLOOKUP(Tabla1[[#This Row],[AREA]],Hoja1!A:B,2,FALSE)</f>
        <v>11. Salud pública y seguridad ciudadana</v>
      </c>
      <c r="U3049" s="45" t="s">
        <v>144</v>
      </c>
      <c r="V3049" s="42" t="str">
        <f>VLOOKUP(Tabla1[[#This Row],[PROGRAMA]],Hoja1!A:B,2,FALSE)</f>
        <v>1631. Limpieza viaria</v>
      </c>
      <c r="W3049" s="45" t="s">
        <v>236</v>
      </c>
      <c r="X3049" s="45" t="s">
        <v>3180</v>
      </c>
    </row>
    <row r="3050" spans="1:24" x14ac:dyDescent="0.25">
      <c r="A3050" s="57">
        <v>220250022710</v>
      </c>
      <c r="B3050" s="58" t="s">
        <v>526</v>
      </c>
      <c r="C3050" s="59">
        <v>45813</v>
      </c>
      <c r="D3050" s="57">
        <v>22025001132</v>
      </c>
      <c r="E3050" s="58" t="s">
        <v>1599</v>
      </c>
      <c r="F3050" s="60">
        <v>338.1</v>
      </c>
      <c r="G3050" s="58" t="s">
        <v>74</v>
      </c>
      <c r="H3050" s="58" t="s">
        <v>4634</v>
      </c>
      <c r="I3050" s="61">
        <v>300</v>
      </c>
      <c r="J3050" s="58" t="s">
        <v>356</v>
      </c>
      <c r="K3050" s="58" t="s">
        <v>356</v>
      </c>
      <c r="L3050" s="58" t="s">
        <v>367</v>
      </c>
      <c r="M3050" s="58" t="s">
        <v>354</v>
      </c>
      <c r="N3050" s="58" t="s">
        <v>355</v>
      </c>
      <c r="O3050" s="64" t="s">
        <v>2942</v>
      </c>
      <c r="P3050" s="64" t="s">
        <v>2902</v>
      </c>
      <c r="Q3050" s="45" t="s">
        <v>922</v>
      </c>
      <c r="R3050" s="32" t="s">
        <v>254</v>
      </c>
      <c r="S3050" s="45" t="s">
        <v>291</v>
      </c>
      <c r="T3050" s="42" t="str">
        <f>VLOOKUP(Tabla1[[#This Row],[AREA]],Hoja1!A:B,2,FALSE)</f>
        <v>11. Salud pública y seguridad ciudadana</v>
      </c>
      <c r="U3050" s="45" t="s">
        <v>144</v>
      </c>
      <c r="V3050" s="42" t="str">
        <f>VLOOKUP(Tabla1[[#This Row],[PROGRAMA]],Hoja1!A:B,2,FALSE)</f>
        <v>1631. Limpieza viaria</v>
      </c>
      <c r="W3050" s="45" t="s">
        <v>238</v>
      </c>
      <c r="X3050" s="45" t="s">
        <v>3118</v>
      </c>
    </row>
    <row r="3051" spans="1:24" x14ac:dyDescent="0.25">
      <c r="A3051" s="57">
        <v>220250024418</v>
      </c>
      <c r="B3051" s="58" t="s">
        <v>526</v>
      </c>
      <c r="C3051" s="59">
        <v>45819</v>
      </c>
      <c r="D3051" s="57">
        <v>22025001124</v>
      </c>
      <c r="E3051" s="58" t="s">
        <v>1237</v>
      </c>
      <c r="F3051" s="60">
        <v>334.73</v>
      </c>
      <c r="G3051" s="58" t="s">
        <v>45</v>
      </c>
      <c r="H3051" s="58" t="s">
        <v>4635</v>
      </c>
      <c r="I3051" s="61">
        <v>300</v>
      </c>
      <c r="J3051" s="58" t="s">
        <v>627</v>
      </c>
      <c r="K3051" s="58" t="s">
        <v>628</v>
      </c>
      <c r="L3051" s="58" t="s">
        <v>367</v>
      </c>
      <c r="M3051" s="58" t="s">
        <v>354</v>
      </c>
      <c r="N3051" s="58" t="s">
        <v>355</v>
      </c>
      <c r="O3051" s="64" t="s">
        <v>2942</v>
      </c>
      <c r="P3051" s="64" t="s">
        <v>2902</v>
      </c>
      <c r="Q3051" s="45" t="s">
        <v>922</v>
      </c>
      <c r="R3051" s="32" t="s">
        <v>254</v>
      </c>
      <c r="S3051" s="45" t="s">
        <v>291</v>
      </c>
      <c r="T3051" s="42" t="str">
        <f>VLOOKUP(Tabla1[[#This Row],[AREA]],Hoja1!A:B,2,FALSE)</f>
        <v>11. Salud pública y seguridad ciudadana</v>
      </c>
      <c r="U3051" s="45" t="s">
        <v>141</v>
      </c>
      <c r="V3051" s="42" t="str">
        <f>VLOOKUP(Tabla1[[#This Row],[PROGRAMA]],Hoja1!A:B,2,FALSE)</f>
        <v>1621. Recogida de residuos</v>
      </c>
      <c r="W3051" s="45" t="s">
        <v>236</v>
      </c>
      <c r="X3051" s="45" t="s">
        <v>3180</v>
      </c>
    </row>
    <row r="3052" spans="1:24" x14ac:dyDescent="0.25">
      <c r="A3052" s="57">
        <v>220250027776</v>
      </c>
      <c r="B3052" s="58" t="s">
        <v>526</v>
      </c>
      <c r="C3052" s="59">
        <v>45827</v>
      </c>
      <c r="D3052" s="57">
        <v>22025001324</v>
      </c>
      <c r="E3052" s="58" t="s">
        <v>3329</v>
      </c>
      <c r="F3052" s="60">
        <v>324.20999999999998</v>
      </c>
      <c r="G3052" s="58" t="s">
        <v>73</v>
      </c>
      <c r="H3052" s="58" t="s">
        <v>4636</v>
      </c>
      <c r="I3052" s="61">
        <v>300</v>
      </c>
      <c r="J3052" s="58" t="s">
        <v>356</v>
      </c>
      <c r="K3052" s="58" t="s">
        <v>356</v>
      </c>
      <c r="L3052" s="58" t="s">
        <v>367</v>
      </c>
      <c r="M3052" s="58" t="s">
        <v>354</v>
      </c>
      <c r="N3052" s="58" t="s">
        <v>355</v>
      </c>
      <c r="O3052" s="64" t="s">
        <v>2942</v>
      </c>
      <c r="P3052" s="64" t="s">
        <v>2902</v>
      </c>
      <c r="Q3052" s="45" t="s">
        <v>922</v>
      </c>
      <c r="R3052" s="32" t="s">
        <v>254</v>
      </c>
      <c r="S3052" s="45" t="s">
        <v>98</v>
      </c>
      <c r="T3052" s="42" t="str">
        <f>VLOOKUP(Tabla1[[#This Row],[AREA]],Hoja1!A:B,2,FALSE)</f>
        <v>10. Personas mayores, familia y servicios sociales</v>
      </c>
      <c r="U3052" s="45" t="s">
        <v>162</v>
      </c>
      <c r="V3052" s="42" t="str">
        <f>VLOOKUP(Tabla1[[#This Row],[PROGRAMA]],Hoja1!A:B,2,FALSE)</f>
        <v>2412. Formación para el empleo</v>
      </c>
      <c r="W3052" s="45" t="s">
        <v>238</v>
      </c>
      <c r="X3052" s="45" t="s">
        <v>3118</v>
      </c>
    </row>
    <row r="3053" spans="1:24" x14ac:dyDescent="0.25">
      <c r="A3053" s="57">
        <v>220250027405</v>
      </c>
      <c r="B3053" s="58" t="s">
        <v>526</v>
      </c>
      <c r="C3053" s="59">
        <v>45827</v>
      </c>
      <c r="D3053" s="57">
        <v>22025001270</v>
      </c>
      <c r="E3053" s="58" t="s">
        <v>2310</v>
      </c>
      <c r="F3053" s="60">
        <v>323.89</v>
      </c>
      <c r="G3053" s="58" t="s">
        <v>564</v>
      </c>
      <c r="H3053" s="58" t="s">
        <v>4637</v>
      </c>
      <c r="I3053" s="61">
        <v>300</v>
      </c>
      <c r="J3053" s="58" t="s">
        <v>356</v>
      </c>
      <c r="K3053" s="58" t="s">
        <v>356</v>
      </c>
      <c r="L3053" s="58" t="s">
        <v>367</v>
      </c>
      <c r="M3053" s="58" t="s">
        <v>354</v>
      </c>
      <c r="N3053" s="58" t="s">
        <v>355</v>
      </c>
      <c r="O3053" s="64" t="s">
        <v>2942</v>
      </c>
      <c r="P3053" s="64" t="s">
        <v>2902</v>
      </c>
      <c r="Q3053" s="45" t="s">
        <v>922</v>
      </c>
      <c r="R3053" s="32" t="s">
        <v>254</v>
      </c>
      <c r="S3053" s="45" t="s">
        <v>95</v>
      </c>
      <c r="T3053" s="42" t="str">
        <f>VLOOKUP(Tabla1[[#This Row],[AREA]],Hoja1!A:B,2,FALSE)</f>
        <v>07. Medio ambiente</v>
      </c>
      <c r="U3053" s="45" t="s">
        <v>149</v>
      </c>
      <c r="V3053" s="42" t="str">
        <f>VLOOKUP(Tabla1[[#This Row],[PROGRAMA]],Hoja1!A:B,2,FALSE)</f>
        <v>1711. Parques y jardines</v>
      </c>
      <c r="W3053" s="45" t="s">
        <v>238</v>
      </c>
      <c r="X3053" s="45" t="s">
        <v>3118</v>
      </c>
    </row>
    <row r="3054" spans="1:24" x14ac:dyDescent="0.25">
      <c r="A3054" s="57">
        <v>220250023779</v>
      </c>
      <c r="B3054" s="58" t="s">
        <v>526</v>
      </c>
      <c r="C3054" s="59">
        <v>45818</v>
      </c>
      <c r="D3054" s="57">
        <v>22025000769</v>
      </c>
      <c r="E3054" s="58" t="s">
        <v>1623</v>
      </c>
      <c r="F3054" s="60">
        <v>323.8</v>
      </c>
      <c r="G3054" s="58" t="s">
        <v>564</v>
      </c>
      <c r="H3054" s="58" t="s">
        <v>4638</v>
      </c>
      <c r="I3054" s="61">
        <v>300</v>
      </c>
      <c r="J3054" s="58" t="s">
        <v>356</v>
      </c>
      <c r="K3054" s="58" t="s">
        <v>356</v>
      </c>
      <c r="L3054" s="58" t="s">
        <v>367</v>
      </c>
      <c r="M3054" s="58" t="s">
        <v>354</v>
      </c>
      <c r="N3054" s="58" t="s">
        <v>355</v>
      </c>
      <c r="O3054" s="64" t="s">
        <v>2942</v>
      </c>
      <c r="P3054" s="64" t="s">
        <v>2902</v>
      </c>
      <c r="Q3054" s="45" t="s">
        <v>922</v>
      </c>
      <c r="R3054" s="32" t="s">
        <v>254</v>
      </c>
      <c r="S3054" s="45" t="s">
        <v>291</v>
      </c>
      <c r="T3054" s="42" t="str">
        <f>VLOOKUP(Tabla1[[#This Row],[AREA]],Hoja1!A:B,2,FALSE)</f>
        <v>11. Salud pública y seguridad ciudadana</v>
      </c>
      <c r="U3054" s="45" t="s">
        <v>135</v>
      </c>
      <c r="V3054" s="42" t="str">
        <f>VLOOKUP(Tabla1[[#This Row],[PROGRAMA]],Hoja1!A:B,2,FALSE)</f>
        <v>1361. Prevención y extinción de incencios</v>
      </c>
      <c r="W3054" s="45" t="s">
        <v>238</v>
      </c>
      <c r="X3054" s="45" t="s">
        <v>3118</v>
      </c>
    </row>
    <row r="3055" spans="1:24" x14ac:dyDescent="0.25">
      <c r="A3055" s="57">
        <v>220250029389</v>
      </c>
      <c r="B3055" s="58" t="s">
        <v>526</v>
      </c>
      <c r="C3055" s="59">
        <v>45835</v>
      </c>
      <c r="D3055" s="57">
        <v>22025000769</v>
      </c>
      <c r="E3055" s="58" t="s">
        <v>1623</v>
      </c>
      <c r="F3055" s="60">
        <v>320.32</v>
      </c>
      <c r="G3055" s="58" t="s">
        <v>601</v>
      </c>
      <c r="H3055" s="58" t="s">
        <v>4639</v>
      </c>
      <c r="I3055" s="61">
        <v>300</v>
      </c>
      <c r="J3055" s="58" t="s">
        <v>356</v>
      </c>
      <c r="K3055" s="58" t="s">
        <v>356</v>
      </c>
      <c r="L3055" s="58" t="s">
        <v>367</v>
      </c>
      <c r="M3055" s="58" t="s">
        <v>354</v>
      </c>
      <c r="N3055" s="58" t="s">
        <v>355</v>
      </c>
      <c r="O3055" s="64" t="s">
        <v>2942</v>
      </c>
      <c r="P3055" s="64" t="s">
        <v>2902</v>
      </c>
      <c r="Q3055" s="45" t="s">
        <v>922</v>
      </c>
      <c r="R3055" s="32" t="s">
        <v>254</v>
      </c>
      <c r="S3055" s="45" t="s">
        <v>291</v>
      </c>
      <c r="T3055" s="42" t="str">
        <f>VLOOKUP(Tabla1[[#This Row],[AREA]],Hoja1!A:B,2,FALSE)</f>
        <v>11. Salud pública y seguridad ciudadana</v>
      </c>
      <c r="U3055" s="45" t="s">
        <v>135</v>
      </c>
      <c r="V3055" s="42" t="str">
        <f>VLOOKUP(Tabla1[[#This Row],[PROGRAMA]],Hoja1!A:B,2,FALSE)</f>
        <v>1361. Prevención y extinción de incencios</v>
      </c>
      <c r="W3055" s="45" t="s">
        <v>238</v>
      </c>
      <c r="X3055" s="45" t="s">
        <v>3118</v>
      </c>
    </row>
    <row r="3056" spans="1:24" x14ac:dyDescent="0.25">
      <c r="A3056" s="57">
        <v>220250022615</v>
      </c>
      <c r="B3056" s="58" t="s">
        <v>526</v>
      </c>
      <c r="C3056" s="59">
        <v>45813</v>
      </c>
      <c r="D3056" s="57">
        <v>22025000731</v>
      </c>
      <c r="E3056" s="58" t="s">
        <v>1838</v>
      </c>
      <c r="F3056" s="60">
        <v>317.99</v>
      </c>
      <c r="G3056" s="58" t="s">
        <v>506</v>
      </c>
      <c r="H3056" s="58" t="s">
        <v>4640</v>
      </c>
      <c r="I3056" s="61">
        <v>300</v>
      </c>
      <c r="J3056" s="58" t="s">
        <v>356</v>
      </c>
      <c r="K3056" s="58" t="s">
        <v>356</v>
      </c>
      <c r="L3056" s="58" t="s">
        <v>367</v>
      </c>
      <c r="M3056" s="58" t="s">
        <v>354</v>
      </c>
      <c r="N3056" s="58" t="s">
        <v>355</v>
      </c>
      <c r="O3056" s="64" t="s">
        <v>2942</v>
      </c>
      <c r="P3056" s="64" t="s">
        <v>2902</v>
      </c>
      <c r="Q3056" s="45" t="s">
        <v>922</v>
      </c>
      <c r="R3056" s="32" t="s">
        <v>254</v>
      </c>
      <c r="S3056" s="45" t="s">
        <v>98</v>
      </c>
      <c r="T3056" s="42" t="str">
        <f>VLOOKUP(Tabla1[[#This Row],[AREA]],Hoja1!A:B,2,FALSE)</f>
        <v>10. Personas mayores, familia y servicios sociales</v>
      </c>
      <c r="U3056" s="45" t="s">
        <v>155</v>
      </c>
      <c r="V3056" s="42" t="str">
        <f>VLOOKUP(Tabla1[[#This Row],[PROGRAMA]],Hoja1!A:B,2,FALSE)</f>
        <v>2312. Iniciativas sociales</v>
      </c>
      <c r="W3056" s="45" t="s">
        <v>236</v>
      </c>
      <c r="X3056" s="45" t="s">
        <v>3048</v>
      </c>
    </row>
    <row r="3057" spans="1:24" x14ac:dyDescent="0.25">
      <c r="A3057" s="57">
        <v>220250022622</v>
      </c>
      <c r="B3057" s="58" t="s">
        <v>526</v>
      </c>
      <c r="C3057" s="59">
        <v>45813</v>
      </c>
      <c r="D3057" s="57">
        <v>22025001122</v>
      </c>
      <c r="E3057" s="58" t="s">
        <v>1237</v>
      </c>
      <c r="F3057" s="60">
        <v>317.12</v>
      </c>
      <c r="G3057" s="58" t="s">
        <v>589</v>
      </c>
      <c r="H3057" s="58" t="s">
        <v>4641</v>
      </c>
      <c r="I3057" s="61">
        <v>300</v>
      </c>
      <c r="J3057" s="58" t="s">
        <v>356</v>
      </c>
      <c r="K3057" s="58" t="s">
        <v>356</v>
      </c>
      <c r="L3057" s="58" t="s">
        <v>357</v>
      </c>
      <c r="M3057" s="58" t="s">
        <v>354</v>
      </c>
      <c r="N3057" s="58" t="s">
        <v>355</v>
      </c>
      <c r="O3057" s="64" t="s">
        <v>2942</v>
      </c>
      <c r="P3057" s="64" t="s">
        <v>2902</v>
      </c>
      <c r="Q3057" s="45" t="s">
        <v>922</v>
      </c>
      <c r="R3057" s="32" t="s">
        <v>254</v>
      </c>
      <c r="S3057" s="45" t="s">
        <v>291</v>
      </c>
      <c r="T3057" s="42" t="str">
        <f>VLOOKUP(Tabla1[[#This Row],[AREA]],Hoja1!A:B,2,FALSE)</f>
        <v>11. Salud pública y seguridad ciudadana</v>
      </c>
      <c r="U3057" s="45" t="s">
        <v>141</v>
      </c>
      <c r="V3057" s="42" t="str">
        <f>VLOOKUP(Tabla1[[#This Row],[PROGRAMA]],Hoja1!A:B,2,FALSE)</f>
        <v>1621. Recogida de residuos</v>
      </c>
      <c r="W3057" s="45" t="s">
        <v>236</v>
      </c>
      <c r="X3057" s="45" t="s">
        <v>3180</v>
      </c>
    </row>
    <row r="3058" spans="1:24" x14ac:dyDescent="0.25">
      <c r="A3058" s="57">
        <v>220250023821</v>
      </c>
      <c r="B3058" s="58" t="s">
        <v>526</v>
      </c>
      <c r="C3058" s="59">
        <v>45818</v>
      </c>
      <c r="D3058" s="57">
        <v>22025001081</v>
      </c>
      <c r="E3058" s="58" t="s">
        <v>1727</v>
      </c>
      <c r="F3058" s="60">
        <v>317.02</v>
      </c>
      <c r="G3058" s="58" t="s">
        <v>573</v>
      </c>
      <c r="H3058" s="58" t="s">
        <v>4642</v>
      </c>
      <c r="I3058" s="61">
        <v>300</v>
      </c>
      <c r="J3058" s="58" t="s">
        <v>356</v>
      </c>
      <c r="K3058" s="58" t="s">
        <v>356</v>
      </c>
      <c r="L3058" s="58" t="s">
        <v>367</v>
      </c>
      <c r="M3058" s="58" t="s">
        <v>354</v>
      </c>
      <c r="N3058" s="58" t="s">
        <v>355</v>
      </c>
      <c r="O3058" s="64" t="s">
        <v>2942</v>
      </c>
      <c r="P3058" s="64" t="s">
        <v>2902</v>
      </c>
      <c r="Q3058" s="45" t="s">
        <v>922</v>
      </c>
      <c r="R3058" s="32" t="s">
        <v>254</v>
      </c>
      <c r="S3058" s="45" t="s">
        <v>94</v>
      </c>
      <c r="T3058" s="42" t="str">
        <f>VLOOKUP(Tabla1[[#This Row],[AREA]],Hoja1!A:B,2,FALSE)</f>
        <v>06. Educación y cultura</v>
      </c>
      <c r="U3058" s="45" t="s">
        <v>176</v>
      </c>
      <c r="V3058" s="42" t="str">
        <f>VLOOKUP(Tabla1[[#This Row],[PROGRAMA]],Hoja1!A:B,2,FALSE)</f>
        <v>3321. Bibliotecas públicas</v>
      </c>
      <c r="W3058" s="45" t="s">
        <v>236</v>
      </c>
      <c r="X3058" s="45" t="s">
        <v>3048</v>
      </c>
    </row>
    <row r="3059" spans="1:24" x14ac:dyDescent="0.25">
      <c r="A3059" s="57">
        <v>220250022844</v>
      </c>
      <c r="B3059" s="58" t="s">
        <v>526</v>
      </c>
      <c r="C3059" s="59">
        <v>45813</v>
      </c>
      <c r="D3059" s="57">
        <v>22025000917</v>
      </c>
      <c r="E3059" s="58" t="s">
        <v>2293</v>
      </c>
      <c r="F3059" s="60">
        <v>316.72000000000003</v>
      </c>
      <c r="G3059" s="58" t="s">
        <v>567</v>
      </c>
      <c r="H3059" s="58" t="s">
        <v>4643</v>
      </c>
      <c r="I3059" s="61">
        <v>300</v>
      </c>
      <c r="J3059" s="58" t="s">
        <v>356</v>
      </c>
      <c r="K3059" s="58" t="s">
        <v>356</v>
      </c>
      <c r="L3059" s="58" t="s">
        <v>357</v>
      </c>
      <c r="M3059" s="58" t="s">
        <v>354</v>
      </c>
      <c r="N3059" s="58" t="s">
        <v>355</v>
      </c>
      <c r="O3059" s="64" t="s">
        <v>2942</v>
      </c>
      <c r="P3059" s="64" t="s">
        <v>2902</v>
      </c>
      <c r="Q3059" s="45" t="s">
        <v>922</v>
      </c>
      <c r="R3059" s="32" t="s">
        <v>254</v>
      </c>
      <c r="S3059" s="45" t="s">
        <v>291</v>
      </c>
      <c r="T3059" s="42" t="str">
        <f>VLOOKUP(Tabla1[[#This Row],[AREA]],Hoja1!A:B,2,FALSE)</f>
        <v>11. Salud pública y seguridad ciudadana</v>
      </c>
      <c r="U3059" s="45" t="s">
        <v>129</v>
      </c>
      <c r="V3059" s="42" t="str">
        <f>VLOOKUP(Tabla1[[#This Row],[PROGRAMA]],Hoja1!A:B,2,FALSE)</f>
        <v>1321. Policía municipal</v>
      </c>
      <c r="W3059" s="45" t="s">
        <v>236</v>
      </c>
      <c r="X3059" s="45" t="s">
        <v>3180</v>
      </c>
    </row>
    <row r="3060" spans="1:24" x14ac:dyDescent="0.25">
      <c r="A3060" s="57">
        <v>220250022484</v>
      </c>
      <c r="B3060" s="58" t="s">
        <v>526</v>
      </c>
      <c r="C3060" s="59">
        <v>45813</v>
      </c>
      <c r="D3060" s="57">
        <v>22025001347</v>
      </c>
      <c r="E3060" s="58" t="s">
        <v>1493</v>
      </c>
      <c r="F3060" s="60">
        <v>315.47000000000003</v>
      </c>
      <c r="G3060" s="58" t="s">
        <v>573</v>
      </c>
      <c r="H3060" s="58" t="s">
        <v>4644</v>
      </c>
      <c r="I3060" s="61">
        <v>300</v>
      </c>
      <c r="J3060" s="58" t="s">
        <v>356</v>
      </c>
      <c r="K3060" s="58" t="s">
        <v>356</v>
      </c>
      <c r="L3060" s="58" t="s">
        <v>367</v>
      </c>
      <c r="M3060" s="58" t="s">
        <v>354</v>
      </c>
      <c r="N3060" s="58" t="s">
        <v>355</v>
      </c>
      <c r="O3060" s="64" t="s">
        <v>2942</v>
      </c>
      <c r="P3060" s="64" t="s">
        <v>2902</v>
      </c>
      <c r="Q3060" s="45" t="s">
        <v>922</v>
      </c>
      <c r="R3060" s="32" t="s">
        <v>254</v>
      </c>
      <c r="S3060" s="45" t="s">
        <v>91</v>
      </c>
      <c r="T3060" s="42" t="str">
        <f>VLOOKUP(Tabla1[[#This Row],[AREA]],Hoja1!A:B,2,FALSE)</f>
        <v>02. Urbanismo y vivienda</v>
      </c>
      <c r="U3060" s="45" t="s">
        <v>220</v>
      </c>
      <c r="V3060" s="42" t="str">
        <f>VLOOKUP(Tabla1[[#This Row],[PROGRAMA]],Hoja1!A:B,2,FALSE)</f>
        <v>9332. Mantenimiento de edificios e instalaciones municipales</v>
      </c>
      <c r="W3060" s="45" t="s">
        <v>236</v>
      </c>
      <c r="X3060" s="45" t="s">
        <v>3048</v>
      </c>
    </row>
    <row r="3061" spans="1:24" x14ac:dyDescent="0.25">
      <c r="A3061" s="57">
        <v>220250022521</v>
      </c>
      <c r="B3061" s="58" t="s">
        <v>526</v>
      </c>
      <c r="C3061" s="59">
        <v>45813</v>
      </c>
      <c r="D3061" s="57">
        <v>22025004010</v>
      </c>
      <c r="E3061" s="58" t="s">
        <v>1495</v>
      </c>
      <c r="F3061" s="60">
        <v>314.60000000000002</v>
      </c>
      <c r="G3061" s="58" t="s">
        <v>612</v>
      </c>
      <c r="H3061" s="58" t="s">
        <v>4645</v>
      </c>
      <c r="I3061" s="61">
        <v>300</v>
      </c>
      <c r="J3061" s="58" t="s">
        <v>356</v>
      </c>
      <c r="K3061" s="58" t="s">
        <v>356</v>
      </c>
      <c r="L3061" s="58" t="s">
        <v>367</v>
      </c>
      <c r="M3061" s="58" t="s">
        <v>354</v>
      </c>
      <c r="N3061" s="58" t="s">
        <v>355</v>
      </c>
      <c r="O3061" s="64" t="s">
        <v>2942</v>
      </c>
      <c r="P3061" s="64" t="s">
        <v>2902</v>
      </c>
      <c r="Q3061" s="45" t="s">
        <v>922</v>
      </c>
      <c r="R3061" s="32" t="s">
        <v>254</v>
      </c>
      <c r="S3061" s="45" t="s">
        <v>92</v>
      </c>
      <c r="T3061" s="42" t="str">
        <f>VLOOKUP(Tabla1[[#This Row],[AREA]],Hoja1!A:B,2,FALSE)</f>
        <v>03. Participación ciudadana y deportes</v>
      </c>
      <c r="U3061" s="45" t="s">
        <v>215</v>
      </c>
      <c r="V3061" s="42" t="str">
        <f>VLOOKUP(Tabla1[[#This Row],[PROGRAMA]],Hoja1!A:B,2,FALSE)</f>
        <v>9241. Participación ciudadana</v>
      </c>
      <c r="W3061" s="45" t="s">
        <v>236</v>
      </c>
      <c r="X3061" s="45" t="s">
        <v>2945</v>
      </c>
    </row>
    <row r="3062" spans="1:24" x14ac:dyDescent="0.25">
      <c r="A3062" s="57">
        <v>220250027411</v>
      </c>
      <c r="B3062" s="58" t="s">
        <v>526</v>
      </c>
      <c r="C3062" s="59">
        <v>45827</v>
      </c>
      <c r="D3062" s="57">
        <v>22025001325</v>
      </c>
      <c r="E3062" s="58" t="s">
        <v>3329</v>
      </c>
      <c r="F3062" s="60">
        <v>311.54000000000002</v>
      </c>
      <c r="G3062" s="58" t="s">
        <v>39</v>
      </c>
      <c r="H3062" s="58" t="s">
        <v>4646</v>
      </c>
      <c r="I3062" s="61">
        <v>300</v>
      </c>
      <c r="J3062" s="58" t="s">
        <v>356</v>
      </c>
      <c r="K3062" s="58" t="s">
        <v>356</v>
      </c>
      <c r="L3062" s="58" t="s">
        <v>367</v>
      </c>
      <c r="M3062" s="58" t="s">
        <v>354</v>
      </c>
      <c r="N3062" s="58" t="s">
        <v>355</v>
      </c>
      <c r="O3062" s="64" t="s">
        <v>2942</v>
      </c>
      <c r="P3062" s="64" t="s">
        <v>2902</v>
      </c>
      <c r="Q3062" s="45" t="s">
        <v>922</v>
      </c>
      <c r="R3062" s="32" t="s">
        <v>254</v>
      </c>
      <c r="S3062" s="45" t="s">
        <v>98</v>
      </c>
      <c r="T3062" s="42" t="str">
        <f>VLOOKUP(Tabla1[[#This Row],[AREA]],Hoja1!A:B,2,FALSE)</f>
        <v>10. Personas mayores, familia y servicios sociales</v>
      </c>
      <c r="U3062" s="45" t="s">
        <v>162</v>
      </c>
      <c r="V3062" s="42" t="str">
        <f>VLOOKUP(Tabla1[[#This Row],[PROGRAMA]],Hoja1!A:B,2,FALSE)</f>
        <v>2412. Formación para el empleo</v>
      </c>
      <c r="W3062" s="45" t="s">
        <v>238</v>
      </c>
      <c r="X3062" s="45" t="s">
        <v>3118</v>
      </c>
    </row>
    <row r="3063" spans="1:24" x14ac:dyDescent="0.25">
      <c r="A3063" s="57">
        <v>220250022353</v>
      </c>
      <c r="B3063" s="58" t="s">
        <v>526</v>
      </c>
      <c r="C3063" s="59">
        <v>45813</v>
      </c>
      <c r="D3063" s="57">
        <v>22025000917</v>
      </c>
      <c r="E3063" s="58" t="s">
        <v>2293</v>
      </c>
      <c r="F3063" s="60">
        <v>300.08</v>
      </c>
      <c r="G3063" s="58" t="s">
        <v>594</v>
      </c>
      <c r="H3063" s="58" t="s">
        <v>4647</v>
      </c>
      <c r="I3063" s="61">
        <v>300</v>
      </c>
      <c r="J3063" s="58" t="s">
        <v>356</v>
      </c>
      <c r="K3063" s="58" t="s">
        <v>356</v>
      </c>
      <c r="L3063" s="58" t="s">
        <v>357</v>
      </c>
      <c r="M3063" s="58" t="s">
        <v>354</v>
      </c>
      <c r="N3063" s="58" t="s">
        <v>355</v>
      </c>
      <c r="O3063" s="64" t="s">
        <v>2942</v>
      </c>
      <c r="P3063" s="64" t="s">
        <v>2902</v>
      </c>
      <c r="Q3063" s="45" t="s">
        <v>922</v>
      </c>
      <c r="R3063" s="32" t="s">
        <v>254</v>
      </c>
      <c r="S3063" s="45" t="s">
        <v>291</v>
      </c>
      <c r="T3063" s="42" t="str">
        <f>VLOOKUP(Tabla1[[#This Row],[AREA]],Hoja1!A:B,2,FALSE)</f>
        <v>11. Salud pública y seguridad ciudadana</v>
      </c>
      <c r="U3063" s="45" t="s">
        <v>129</v>
      </c>
      <c r="V3063" s="42" t="str">
        <f>VLOOKUP(Tabla1[[#This Row],[PROGRAMA]],Hoja1!A:B,2,FALSE)</f>
        <v>1321. Policía municipal</v>
      </c>
      <c r="W3063" s="45" t="s">
        <v>236</v>
      </c>
      <c r="X3063" s="45" t="s">
        <v>3180</v>
      </c>
    </row>
    <row r="3064" spans="1:24" x14ac:dyDescent="0.25">
      <c r="A3064" s="57">
        <v>220250022640</v>
      </c>
      <c r="B3064" s="58" t="s">
        <v>526</v>
      </c>
      <c r="C3064" s="59">
        <v>45813</v>
      </c>
      <c r="D3064" s="57">
        <v>22025001123</v>
      </c>
      <c r="E3064" s="58" t="s">
        <v>1973</v>
      </c>
      <c r="F3064" s="60">
        <v>292.27999999999997</v>
      </c>
      <c r="G3064" s="58" t="s">
        <v>611</v>
      </c>
      <c r="H3064" s="58" t="s">
        <v>4648</v>
      </c>
      <c r="I3064" s="61">
        <v>300</v>
      </c>
      <c r="J3064" s="58" t="s">
        <v>462</v>
      </c>
      <c r="K3064" s="58" t="s">
        <v>356</v>
      </c>
      <c r="L3064" s="58" t="s">
        <v>357</v>
      </c>
      <c r="M3064" s="58" t="s">
        <v>354</v>
      </c>
      <c r="N3064" s="58" t="s">
        <v>355</v>
      </c>
      <c r="O3064" s="64" t="s">
        <v>2942</v>
      </c>
      <c r="P3064" s="64" t="s">
        <v>2902</v>
      </c>
      <c r="Q3064" s="45" t="s">
        <v>922</v>
      </c>
      <c r="R3064" s="32" t="s">
        <v>254</v>
      </c>
      <c r="S3064" s="45" t="s">
        <v>291</v>
      </c>
      <c r="T3064" s="42" t="str">
        <f>VLOOKUP(Tabla1[[#This Row],[AREA]],Hoja1!A:B,2,FALSE)</f>
        <v>11. Salud pública y seguridad ciudadana</v>
      </c>
      <c r="U3064" s="45" t="s">
        <v>144</v>
      </c>
      <c r="V3064" s="42" t="str">
        <f>VLOOKUP(Tabla1[[#This Row],[PROGRAMA]],Hoja1!A:B,2,FALSE)</f>
        <v>1631. Limpieza viaria</v>
      </c>
      <c r="W3064" s="45" t="s">
        <v>236</v>
      </c>
      <c r="X3064" s="45" t="s">
        <v>3180</v>
      </c>
    </row>
    <row r="3065" spans="1:24" x14ac:dyDescent="0.25">
      <c r="A3065" s="57">
        <v>220250029376</v>
      </c>
      <c r="B3065" s="58" t="s">
        <v>526</v>
      </c>
      <c r="C3065" s="59">
        <v>45835</v>
      </c>
      <c r="D3065" s="57">
        <v>22025001124</v>
      </c>
      <c r="E3065" s="58" t="s">
        <v>1237</v>
      </c>
      <c r="F3065" s="60">
        <v>290.64999999999998</v>
      </c>
      <c r="G3065" s="58" t="s">
        <v>45</v>
      </c>
      <c r="H3065" s="58" t="s">
        <v>4649</v>
      </c>
      <c r="I3065" s="61">
        <v>300</v>
      </c>
      <c r="J3065" s="58" t="s">
        <v>627</v>
      </c>
      <c r="K3065" s="58" t="s">
        <v>628</v>
      </c>
      <c r="L3065" s="58" t="s">
        <v>367</v>
      </c>
      <c r="M3065" s="58" t="s">
        <v>354</v>
      </c>
      <c r="N3065" s="58" t="s">
        <v>355</v>
      </c>
      <c r="O3065" s="64" t="s">
        <v>2942</v>
      </c>
      <c r="P3065" s="64" t="s">
        <v>2902</v>
      </c>
      <c r="Q3065" s="45" t="s">
        <v>922</v>
      </c>
      <c r="R3065" s="32" t="s">
        <v>254</v>
      </c>
      <c r="S3065" s="45" t="s">
        <v>291</v>
      </c>
      <c r="T3065" s="42" t="str">
        <f>VLOOKUP(Tabla1[[#This Row],[AREA]],Hoja1!A:B,2,FALSE)</f>
        <v>11. Salud pública y seguridad ciudadana</v>
      </c>
      <c r="U3065" s="45" t="s">
        <v>141</v>
      </c>
      <c r="V3065" s="42" t="str">
        <f>VLOOKUP(Tabla1[[#This Row],[PROGRAMA]],Hoja1!A:B,2,FALSE)</f>
        <v>1621. Recogida de residuos</v>
      </c>
      <c r="W3065" s="45" t="s">
        <v>236</v>
      </c>
      <c r="X3065" s="45" t="s">
        <v>3180</v>
      </c>
    </row>
    <row r="3066" spans="1:24" x14ac:dyDescent="0.25">
      <c r="A3066" s="57">
        <v>220250024258</v>
      </c>
      <c r="B3066" s="58" t="s">
        <v>526</v>
      </c>
      <c r="C3066" s="59">
        <v>45819</v>
      </c>
      <c r="D3066" s="57">
        <v>22025002600</v>
      </c>
      <c r="E3066" s="58" t="s">
        <v>1714</v>
      </c>
      <c r="F3066" s="60">
        <v>290.01</v>
      </c>
      <c r="G3066" s="58" t="s">
        <v>3259</v>
      </c>
      <c r="H3066" s="58" t="s">
        <v>4650</v>
      </c>
      <c r="I3066" s="61">
        <v>300</v>
      </c>
      <c r="J3066" s="58" t="s">
        <v>356</v>
      </c>
      <c r="K3066" s="58" t="s">
        <v>356</v>
      </c>
      <c r="L3066" s="58" t="s">
        <v>367</v>
      </c>
      <c r="M3066" s="58" t="s">
        <v>354</v>
      </c>
      <c r="N3066" s="58" t="s">
        <v>355</v>
      </c>
      <c r="O3066" s="64" t="s">
        <v>2942</v>
      </c>
      <c r="P3066" s="64" t="s">
        <v>2902</v>
      </c>
      <c r="Q3066" s="45" t="s">
        <v>922</v>
      </c>
      <c r="R3066" s="32" t="s">
        <v>254</v>
      </c>
      <c r="S3066" s="45" t="s">
        <v>89</v>
      </c>
      <c r="T3066" s="42" t="str">
        <f>VLOOKUP(Tabla1[[#This Row],[AREA]],Hoja1!A:B,2,FALSE)</f>
        <v>01. Alcaldía</v>
      </c>
      <c r="U3066" s="45" t="s">
        <v>211</v>
      </c>
      <c r="V3066" s="42" t="str">
        <f>VLOOKUP(Tabla1[[#This Row],[PROGRAMA]],Hoja1!A:B,2,FALSE)</f>
        <v>9206. Archivo municipal</v>
      </c>
      <c r="W3066" s="45" t="s">
        <v>238</v>
      </c>
      <c r="X3066" s="45" t="s">
        <v>3120</v>
      </c>
    </row>
    <row r="3067" spans="1:24" x14ac:dyDescent="0.25">
      <c r="A3067" s="57">
        <v>220250029537</v>
      </c>
      <c r="B3067" s="58" t="s">
        <v>526</v>
      </c>
      <c r="C3067" s="59">
        <v>45835</v>
      </c>
      <c r="D3067" s="57">
        <v>22025000917</v>
      </c>
      <c r="E3067" s="58" t="s">
        <v>2293</v>
      </c>
      <c r="F3067" s="60">
        <v>287.85000000000002</v>
      </c>
      <c r="G3067" s="58" t="s">
        <v>566</v>
      </c>
      <c r="H3067" s="58" t="s">
        <v>4651</v>
      </c>
      <c r="I3067" s="61">
        <v>300</v>
      </c>
      <c r="J3067" s="58" t="s">
        <v>356</v>
      </c>
      <c r="K3067" s="58" t="s">
        <v>356</v>
      </c>
      <c r="L3067" s="58" t="s">
        <v>357</v>
      </c>
      <c r="M3067" s="58" t="s">
        <v>354</v>
      </c>
      <c r="N3067" s="58" t="s">
        <v>355</v>
      </c>
      <c r="O3067" s="64" t="s">
        <v>2942</v>
      </c>
      <c r="P3067" s="64" t="s">
        <v>2902</v>
      </c>
      <c r="Q3067" s="45" t="s">
        <v>922</v>
      </c>
      <c r="R3067" s="32" t="s">
        <v>254</v>
      </c>
      <c r="S3067" s="45" t="s">
        <v>291</v>
      </c>
      <c r="T3067" s="42" t="str">
        <f>VLOOKUP(Tabla1[[#This Row],[AREA]],Hoja1!A:B,2,FALSE)</f>
        <v>11. Salud pública y seguridad ciudadana</v>
      </c>
      <c r="U3067" s="45" t="s">
        <v>129</v>
      </c>
      <c r="V3067" s="42" t="str">
        <f>VLOOKUP(Tabla1[[#This Row],[PROGRAMA]],Hoja1!A:B,2,FALSE)</f>
        <v>1321. Policía municipal</v>
      </c>
      <c r="W3067" s="45" t="s">
        <v>236</v>
      </c>
      <c r="X3067" s="45" t="s">
        <v>3180</v>
      </c>
    </row>
    <row r="3068" spans="1:24" x14ac:dyDescent="0.25">
      <c r="A3068" s="57">
        <v>220250024350</v>
      </c>
      <c r="B3068" s="58" t="s">
        <v>526</v>
      </c>
      <c r="C3068" s="59">
        <v>45819</v>
      </c>
      <c r="D3068" s="57">
        <v>22025001079</v>
      </c>
      <c r="E3068" s="58" t="s">
        <v>1303</v>
      </c>
      <c r="F3068" s="60">
        <v>286.64999999999998</v>
      </c>
      <c r="G3068" s="58" t="s">
        <v>39</v>
      </c>
      <c r="H3068" s="58" t="s">
        <v>4652</v>
      </c>
      <c r="I3068" s="61">
        <v>300</v>
      </c>
      <c r="J3068" s="58" t="s">
        <v>356</v>
      </c>
      <c r="K3068" s="58" t="s">
        <v>356</v>
      </c>
      <c r="L3068" s="58" t="s">
        <v>367</v>
      </c>
      <c r="M3068" s="58" t="s">
        <v>354</v>
      </c>
      <c r="N3068" s="58" t="s">
        <v>355</v>
      </c>
      <c r="O3068" s="64" t="s">
        <v>2942</v>
      </c>
      <c r="P3068" s="64" t="s">
        <v>2902</v>
      </c>
      <c r="Q3068" s="45" t="s">
        <v>922</v>
      </c>
      <c r="R3068" s="32" t="s">
        <v>254</v>
      </c>
      <c r="S3068" s="45" t="s">
        <v>94</v>
      </c>
      <c r="T3068" s="42" t="str">
        <f>VLOOKUP(Tabla1[[#This Row],[AREA]],Hoja1!A:B,2,FALSE)</f>
        <v>06. Educación y cultura</v>
      </c>
      <c r="U3068" s="45" t="s">
        <v>170</v>
      </c>
      <c r="V3068" s="42" t="str">
        <f>VLOOKUP(Tabla1[[#This Row],[PROGRAMA]],Hoja1!A:B,2,FALSE)</f>
        <v>3232. Conservación y mantenimiento centros educación infantil y primaria</v>
      </c>
      <c r="W3068" s="45" t="s">
        <v>236</v>
      </c>
      <c r="X3068" s="45" t="s">
        <v>3048</v>
      </c>
    </row>
    <row r="3069" spans="1:24" x14ac:dyDescent="0.25">
      <c r="A3069" s="57">
        <v>220250022525</v>
      </c>
      <c r="B3069" s="58" t="s">
        <v>526</v>
      </c>
      <c r="C3069" s="59">
        <v>45813</v>
      </c>
      <c r="D3069" s="57">
        <v>22025001124</v>
      </c>
      <c r="E3069" s="58" t="s">
        <v>1237</v>
      </c>
      <c r="F3069" s="60">
        <v>283.14</v>
      </c>
      <c r="G3069" s="58" t="s">
        <v>686</v>
      </c>
      <c r="H3069" s="58" t="s">
        <v>4653</v>
      </c>
      <c r="I3069" s="61">
        <v>300</v>
      </c>
      <c r="J3069" s="58" t="s">
        <v>356</v>
      </c>
      <c r="K3069" s="58" t="s">
        <v>356</v>
      </c>
      <c r="L3069" s="58" t="s">
        <v>367</v>
      </c>
      <c r="M3069" s="58" t="s">
        <v>354</v>
      </c>
      <c r="N3069" s="58" t="s">
        <v>355</v>
      </c>
      <c r="O3069" s="64" t="s">
        <v>2942</v>
      </c>
      <c r="P3069" s="64" t="s">
        <v>2902</v>
      </c>
      <c r="Q3069" s="45" t="s">
        <v>922</v>
      </c>
      <c r="R3069" s="32" t="s">
        <v>254</v>
      </c>
      <c r="S3069" s="45" t="s">
        <v>291</v>
      </c>
      <c r="T3069" s="42" t="str">
        <f>VLOOKUP(Tabla1[[#This Row],[AREA]],Hoja1!A:B,2,FALSE)</f>
        <v>11. Salud pública y seguridad ciudadana</v>
      </c>
      <c r="U3069" s="45" t="s">
        <v>141</v>
      </c>
      <c r="V3069" s="42" t="str">
        <f>VLOOKUP(Tabla1[[#This Row],[PROGRAMA]],Hoja1!A:B,2,FALSE)</f>
        <v>1621. Recogida de residuos</v>
      </c>
      <c r="W3069" s="45" t="s">
        <v>236</v>
      </c>
      <c r="X3069" s="45" t="s">
        <v>3180</v>
      </c>
    </row>
    <row r="3070" spans="1:24" x14ac:dyDescent="0.25">
      <c r="A3070" s="57">
        <v>220250027543</v>
      </c>
      <c r="B3070" s="58" t="s">
        <v>526</v>
      </c>
      <c r="C3070" s="59">
        <v>45827</v>
      </c>
      <c r="D3070" s="57">
        <v>22025001270</v>
      </c>
      <c r="E3070" s="58" t="s">
        <v>2310</v>
      </c>
      <c r="F3070" s="60">
        <v>275</v>
      </c>
      <c r="G3070" s="58" t="s">
        <v>629</v>
      </c>
      <c r="H3070" s="58" t="s">
        <v>4654</v>
      </c>
      <c r="I3070" s="61">
        <v>300</v>
      </c>
      <c r="J3070" s="58" t="s">
        <v>356</v>
      </c>
      <c r="K3070" s="58" t="s">
        <v>356</v>
      </c>
      <c r="L3070" s="58" t="s">
        <v>367</v>
      </c>
      <c r="M3070" s="58" t="s">
        <v>354</v>
      </c>
      <c r="N3070" s="58" t="s">
        <v>355</v>
      </c>
      <c r="O3070" s="64" t="s">
        <v>2942</v>
      </c>
      <c r="P3070" s="64" t="s">
        <v>2902</v>
      </c>
      <c r="Q3070" s="45" t="s">
        <v>922</v>
      </c>
      <c r="R3070" s="32" t="s">
        <v>254</v>
      </c>
      <c r="S3070" s="45" t="s">
        <v>95</v>
      </c>
      <c r="T3070" s="42" t="str">
        <f>VLOOKUP(Tabla1[[#This Row],[AREA]],Hoja1!A:B,2,FALSE)</f>
        <v>07. Medio ambiente</v>
      </c>
      <c r="U3070" s="45" t="s">
        <v>149</v>
      </c>
      <c r="V3070" s="42" t="str">
        <f>VLOOKUP(Tabla1[[#This Row],[PROGRAMA]],Hoja1!A:B,2,FALSE)</f>
        <v>1711. Parques y jardines</v>
      </c>
      <c r="W3070" s="45" t="s">
        <v>238</v>
      </c>
      <c r="X3070" s="45" t="s">
        <v>3118</v>
      </c>
    </row>
    <row r="3071" spans="1:24" x14ac:dyDescent="0.25">
      <c r="A3071" s="57">
        <v>220250022686</v>
      </c>
      <c r="B3071" s="58" t="s">
        <v>526</v>
      </c>
      <c r="C3071" s="59">
        <v>45813</v>
      </c>
      <c r="D3071" s="57">
        <v>22025001324</v>
      </c>
      <c r="E3071" s="58" t="s">
        <v>3329</v>
      </c>
      <c r="F3071" s="60">
        <v>274.17</v>
      </c>
      <c r="G3071" s="58" t="s">
        <v>73</v>
      </c>
      <c r="H3071" s="58" t="s">
        <v>4655</v>
      </c>
      <c r="I3071" s="61">
        <v>300</v>
      </c>
      <c r="J3071" s="58" t="s">
        <v>356</v>
      </c>
      <c r="K3071" s="58" t="s">
        <v>356</v>
      </c>
      <c r="L3071" s="58" t="s">
        <v>367</v>
      </c>
      <c r="M3071" s="58" t="s">
        <v>354</v>
      </c>
      <c r="N3071" s="58" t="s">
        <v>355</v>
      </c>
      <c r="O3071" s="64" t="s">
        <v>2942</v>
      </c>
      <c r="P3071" s="64" t="s">
        <v>2902</v>
      </c>
      <c r="Q3071" s="45" t="s">
        <v>922</v>
      </c>
      <c r="R3071" s="32" t="s">
        <v>254</v>
      </c>
      <c r="S3071" s="45" t="s">
        <v>98</v>
      </c>
      <c r="T3071" s="42" t="str">
        <f>VLOOKUP(Tabla1[[#This Row],[AREA]],Hoja1!A:B,2,FALSE)</f>
        <v>10. Personas mayores, familia y servicios sociales</v>
      </c>
      <c r="U3071" s="45" t="s">
        <v>162</v>
      </c>
      <c r="V3071" s="42" t="str">
        <f>VLOOKUP(Tabla1[[#This Row],[PROGRAMA]],Hoja1!A:B,2,FALSE)</f>
        <v>2412. Formación para el empleo</v>
      </c>
      <c r="W3071" s="45" t="s">
        <v>238</v>
      </c>
      <c r="X3071" s="45" t="s">
        <v>3118</v>
      </c>
    </row>
    <row r="3072" spans="1:24" x14ac:dyDescent="0.25">
      <c r="A3072" s="57">
        <v>220250027417</v>
      </c>
      <c r="B3072" s="58" t="s">
        <v>526</v>
      </c>
      <c r="C3072" s="59">
        <v>45827</v>
      </c>
      <c r="D3072" s="57">
        <v>22025001324</v>
      </c>
      <c r="E3072" s="58" t="s">
        <v>3329</v>
      </c>
      <c r="F3072" s="60">
        <v>274.17</v>
      </c>
      <c r="G3072" s="58" t="s">
        <v>73</v>
      </c>
      <c r="H3072" s="58" t="s">
        <v>4656</v>
      </c>
      <c r="I3072" s="61">
        <v>300</v>
      </c>
      <c r="J3072" s="58" t="s">
        <v>356</v>
      </c>
      <c r="K3072" s="58" t="s">
        <v>356</v>
      </c>
      <c r="L3072" s="58" t="s">
        <v>367</v>
      </c>
      <c r="M3072" s="58" t="s">
        <v>354</v>
      </c>
      <c r="N3072" s="58" t="s">
        <v>355</v>
      </c>
      <c r="O3072" s="64" t="s">
        <v>2942</v>
      </c>
      <c r="P3072" s="64" t="s">
        <v>2902</v>
      </c>
      <c r="Q3072" s="45" t="s">
        <v>922</v>
      </c>
      <c r="R3072" s="32" t="s">
        <v>254</v>
      </c>
      <c r="S3072" s="45" t="s">
        <v>98</v>
      </c>
      <c r="T3072" s="42" t="str">
        <f>VLOOKUP(Tabla1[[#This Row],[AREA]],Hoja1!A:B,2,FALSE)</f>
        <v>10. Personas mayores, familia y servicios sociales</v>
      </c>
      <c r="U3072" s="45" t="s">
        <v>162</v>
      </c>
      <c r="V3072" s="42" t="str">
        <f>VLOOKUP(Tabla1[[#This Row],[PROGRAMA]],Hoja1!A:B,2,FALSE)</f>
        <v>2412. Formación para el empleo</v>
      </c>
      <c r="W3072" s="45" t="s">
        <v>238</v>
      </c>
      <c r="X3072" s="45" t="s">
        <v>3118</v>
      </c>
    </row>
    <row r="3073" spans="1:24" x14ac:dyDescent="0.25">
      <c r="A3073" s="57">
        <v>220250024360</v>
      </c>
      <c r="B3073" s="58" t="s">
        <v>526</v>
      </c>
      <c r="C3073" s="59">
        <v>45819</v>
      </c>
      <c r="D3073" s="57">
        <v>22025000730</v>
      </c>
      <c r="E3073" s="58" t="s">
        <v>1838</v>
      </c>
      <c r="F3073" s="60">
        <v>271.60000000000002</v>
      </c>
      <c r="G3073" s="58" t="s">
        <v>633</v>
      </c>
      <c r="H3073" s="58" t="s">
        <v>4657</v>
      </c>
      <c r="I3073" s="61">
        <v>300</v>
      </c>
      <c r="J3073" s="58" t="s">
        <v>356</v>
      </c>
      <c r="K3073" s="58" t="s">
        <v>356</v>
      </c>
      <c r="L3073" s="58" t="s">
        <v>367</v>
      </c>
      <c r="M3073" s="58" t="s">
        <v>354</v>
      </c>
      <c r="N3073" s="58" t="s">
        <v>355</v>
      </c>
      <c r="O3073" s="64" t="s">
        <v>2942</v>
      </c>
      <c r="P3073" s="64" t="s">
        <v>2902</v>
      </c>
      <c r="Q3073" s="45" t="s">
        <v>922</v>
      </c>
      <c r="R3073" s="32" t="s">
        <v>254</v>
      </c>
      <c r="S3073" s="45" t="s">
        <v>98</v>
      </c>
      <c r="T3073" s="42" t="str">
        <f>VLOOKUP(Tabla1[[#This Row],[AREA]],Hoja1!A:B,2,FALSE)</f>
        <v>10. Personas mayores, familia y servicios sociales</v>
      </c>
      <c r="U3073" s="45" t="s">
        <v>155</v>
      </c>
      <c r="V3073" s="42" t="str">
        <f>VLOOKUP(Tabla1[[#This Row],[PROGRAMA]],Hoja1!A:B,2,FALSE)</f>
        <v>2312. Iniciativas sociales</v>
      </c>
      <c r="W3073" s="45" t="s">
        <v>236</v>
      </c>
      <c r="X3073" s="45" t="s">
        <v>3048</v>
      </c>
    </row>
    <row r="3074" spans="1:24" x14ac:dyDescent="0.25">
      <c r="A3074" s="57">
        <v>220250027570</v>
      </c>
      <c r="B3074" s="58" t="s">
        <v>526</v>
      </c>
      <c r="C3074" s="59">
        <v>45827</v>
      </c>
      <c r="D3074" s="57">
        <v>22025001602</v>
      </c>
      <c r="E3074" s="58" t="s">
        <v>1735</v>
      </c>
      <c r="F3074" s="60">
        <v>271.54000000000002</v>
      </c>
      <c r="G3074" s="58" t="s">
        <v>73</v>
      </c>
      <c r="H3074" s="58" t="s">
        <v>4658</v>
      </c>
      <c r="I3074" s="61">
        <v>300</v>
      </c>
      <c r="J3074" s="58" t="s">
        <v>356</v>
      </c>
      <c r="K3074" s="58" t="s">
        <v>356</v>
      </c>
      <c r="L3074" s="58" t="s">
        <v>367</v>
      </c>
      <c r="M3074" s="58" t="s">
        <v>354</v>
      </c>
      <c r="N3074" s="58" t="s">
        <v>355</v>
      </c>
      <c r="O3074" s="64" t="s">
        <v>2942</v>
      </c>
      <c r="P3074" s="64" t="s">
        <v>2902</v>
      </c>
      <c r="Q3074" s="45" t="s">
        <v>926</v>
      </c>
      <c r="R3074" s="32" t="s">
        <v>255</v>
      </c>
      <c r="S3074" s="45" t="s">
        <v>95</v>
      </c>
      <c r="T3074" s="42" t="str">
        <f>VLOOKUP(Tabla1[[#This Row],[AREA]],Hoja1!A:B,2,FALSE)</f>
        <v>07. Medio ambiente</v>
      </c>
      <c r="U3074" s="45" t="s">
        <v>149</v>
      </c>
      <c r="V3074" s="42" t="str">
        <f>VLOOKUP(Tabla1[[#This Row],[PROGRAMA]],Hoja1!A:B,2,FALSE)</f>
        <v>1711. Parques y jardines</v>
      </c>
      <c r="W3074" s="45" t="s">
        <v>244</v>
      </c>
      <c r="X3074" s="45" t="s">
        <v>2903</v>
      </c>
    </row>
    <row r="3075" spans="1:24" x14ac:dyDescent="0.25">
      <c r="A3075" s="57">
        <v>220250022311</v>
      </c>
      <c r="B3075" s="58" t="s">
        <v>526</v>
      </c>
      <c r="C3075" s="59">
        <v>45813</v>
      </c>
      <c r="D3075" s="57">
        <v>22025000742</v>
      </c>
      <c r="E3075" s="58" t="s">
        <v>3909</v>
      </c>
      <c r="F3075" s="60">
        <v>265.57</v>
      </c>
      <c r="G3075" s="58" t="s">
        <v>509</v>
      </c>
      <c r="H3075" s="58" t="s">
        <v>4659</v>
      </c>
      <c r="I3075" s="61">
        <v>300</v>
      </c>
      <c r="J3075" s="58" t="s">
        <v>356</v>
      </c>
      <c r="K3075" s="58" t="s">
        <v>356</v>
      </c>
      <c r="L3075" s="58" t="s">
        <v>367</v>
      </c>
      <c r="M3075" s="58" t="s">
        <v>354</v>
      </c>
      <c r="N3075" s="58" t="s">
        <v>355</v>
      </c>
      <c r="O3075" s="64" t="s">
        <v>2942</v>
      </c>
      <c r="P3075" s="64" t="s">
        <v>2902</v>
      </c>
      <c r="Q3075" s="45" t="s">
        <v>922</v>
      </c>
      <c r="R3075" s="32" t="s">
        <v>254</v>
      </c>
      <c r="S3075" s="45" t="s">
        <v>98</v>
      </c>
      <c r="T3075" s="42" t="str">
        <f>VLOOKUP(Tabla1[[#This Row],[AREA]],Hoja1!A:B,2,FALSE)</f>
        <v>10. Personas mayores, familia y servicios sociales</v>
      </c>
      <c r="U3075" s="45" t="s">
        <v>162</v>
      </c>
      <c r="V3075" s="42" t="str">
        <f>VLOOKUP(Tabla1[[#This Row],[PROGRAMA]],Hoja1!A:B,2,FALSE)</f>
        <v>2412. Formación para el empleo</v>
      </c>
      <c r="W3075" s="45" t="s">
        <v>236</v>
      </c>
      <c r="X3075" s="45" t="s">
        <v>3048</v>
      </c>
    </row>
    <row r="3076" spans="1:24" x14ac:dyDescent="0.25">
      <c r="A3076" s="57">
        <v>220250022289</v>
      </c>
      <c r="B3076" s="58" t="s">
        <v>526</v>
      </c>
      <c r="C3076" s="59">
        <v>45813</v>
      </c>
      <c r="D3076" s="57">
        <v>22025001270</v>
      </c>
      <c r="E3076" s="58" t="s">
        <v>2310</v>
      </c>
      <c r="F3076" s="60">
        <v>265.05</v>
      </c>
      <c r="G3076" s="58" t="s">
        <v>73</v>
      </c>
      <c r="H3076" s="58" t="s">
        <v>4660</v>
      </c>
      <c r="I3076" s="61">
        <v>300</v>
      </c>
      <c r="J3076" s="58" t="s">
        <v>356</v>
      </c>
      <c r="K3076" s="58" t="s">
        <v>356</v>
      </c>
      <c r="L3076" s="58" t="s">
        <v>367</v>
      </c>
      <c r="M3076" s="58" t="s">
        <v>354</v>
      </c>
      <c r="N3076" s="58" t="s">
        <v>355</v>
      </c>
      <c r="O3076" s="64" t="s">
        <v>2942</v>
      </c>
      <c r="P3076" s="64" t="s">
        <v>2902</v>
      </c>
      <c r="Q3076" s="45" t="s">
        <v>922</v>
      </c>
      <c r="R3076" s="32" t="s">
        <v>254</v>
      </c>
      <c r="S3076" s="45" t="s">
        <v>95</v>
      </c>
      <c r="T3076" s="42" t="str">
        <f>VLOOKUP(Tabla1[[#This Row],[AREA]],Hoja1!A:B,2,FALSE)</f>
        <v>07. Medio ambiente</v>
      </c>
      <c r="U3076" s="45" t="s">
        <v>149</v>
      </c>
      <c r="V3076" s="42" t="str">
        <f>VLOOKUP(Tabla1[[#This Row],[PROGRAMA]],Hoja1!A:B,2,FALSE)</f>
        <v>1711. Parques y jardines</v>
      </c>
      <c r="W3076" s="45" t="s">
        <v>238</v>
      </c>
      <c r="X3076" s="45" t="s">
        <v>3118</v>
      </c>
    </row>
    <row r="3077" spans="1:24" x14ac:dyDescent="0.25">
      <c r="A3077" s="57">
        <v>220250022838</v>
      </c>
      <c r="B3077" s="58" t="s">
        <v>526</v>
      </c>
      <c r="C3077" s="59">
        <v>45813</v>
      </c>
      <c r="D3077" s="57">
        <v>22025000917</v>
      </c>
      <c r="E3077" s="58" t="s">
        <v>2293</v>
      </c>
      <c r="F3077" s="60">
        <v>263.77999999999997</v>
      </c>
      <c r="G3077" s="58" t="s">
        <v>610</v>
      </c>
      <c r="H3077" s="58" t="s">
        <v>4661</v>
      </c>
      <c r="I3077" s="61">
        <v>300</v>
      </c>
      <c r="J3077" s="58" t="s">
        <v>356</v>
      </c>
      <c r="K3077" s="58" t="s">
        <v>356</v>
      </c>
      <c r="L3077" s="58" t="s">
        <v>357</v>
      </c>
      <c r="M3077" s="58" t="s">
        <v>354</v>
      </c>
      <c r="N3077" s="58" t="s">
        <v>355</v>
      </c>
      <c r="O3077" s="64" t="s">
        <v>2942</v>
      </c>
      <c r="P3077" s="64" t="s">
        <v>2902</v>
      </c>
      <c r="Q3077" s="45" t="s">
        <v>922</v>
      </c>
      <c r="R3077" s="32" t="s">
        <v>254</v>
      </c>
      <c r="S3077" s="45" t="s">
        <v>291</v>
      </c>
      <c r="T3077" s="42" t="str">
        <f>VLOOKUP(Tabla1[[#This Row],[AREA]],Hoja1!A:B,2,FALSE)</f>
        <v>11. Salud pública y seguridad ciudadana</v>
      </c>
      <c r="U3077" s="45" t="s">
        <v>129</v>
      </c>
      <c r="V3077" s="42" t="str">
        <f>VLOOKUP(Tabla1[[#This Row],[PROGRAMA]],Hoja1!A:B,2,FALSE)</f>
        <v>1321. Policía municipal</v>
      </c>
      <c r="W3077" s="45" t="s">
        <v>236</v>
      </c>
      <c r="X3077" s="45" t="s">
        <v>3180</v>
      </c>
    </row>
    <row r="3078" spans="1:24" x14ac:dyDescent="0.25">
      <c r="A3078" s="57">
        <v>220250023879</v>
      </c>
      <c r="B3078" s="58" t="s">
        <v>526</v>
      </c>
      <c r="C3078" s="59">
        <v>45818</v>
      </c>
      <c r="D3078" s="57">
        <v>22025001122</v>
      </c>
      <c r="E3078" s="58" t="s">
        <v>1237</v>
      </c>
      <c r="F3078" s="60">
        <v>261.77</v>
      </c>
      <c r="G3078" s="58" t="s">
        <v>565</v>
      </c>
      <c r="H3078" s="58" t="s">
        <v>4662</v>
      </c>
      <c r="I3078" s="61">
        <v>300</v>
      </c>
      <c r="J3078" s="58" t="s">
        <v>356</v>
      </c>
      <c r="K3078" s="58" t="s">
        <v>356</v>
      </c>
      <c r="L3078" s="58" t="s">
        <v>357</v>
      </c>
      <c r="M3078" s="58" t="s">
        <v>354</v>
      </c>
      <c r="N3078" s="58" t="s">
        <v>355</v>
      </c>
      <c r="O3078" s="64" t="s">
        <v>2942</v>
      </c>
      <c r="P3078" s="64" t="s">
        <v>2902</v>
      </c>
      <c r="Q3078" s="45" t="s">
        <v>922</v>
      </c>
      <c r="R3078" s="32" t="s">
        <v>254</v>
      </c>
      <c r="S3078" s="45" t="s">
        <v>291</v>
      </c>
      <c r="T3078" s="42" t="str">
        <f>VLOOKUP(Tabla1[[#This Row],[AREA]],Hoja1!A:B,2,FALSE)</f>
        <v>11. Salud pública y seguridad ciudadana</v>
      </c>
      <c r="U3078" s="45" t="s">
        <v>141</v>
      </c>
      <c r="V3078" s="42" t="str">
        <f>VLOOKUP(Tabla1[[#This Row],[PROGRAMA]],Hoja1!A:B,2,FALSE)</f>
        <v>1621. Recogida de residuos</v>
      </c>
      <c r="W3078" s="45" t="s">
        <v>236</v>
      </c>
      <c r="X3078" s="45" t="s">
        <v>3180</v>
      </c>
    </row>
    <row r="3079" spans="1:24" x14ac:dyDescent="0.25">
      <c r="A3079" s="57">
        <v>220250025940</v>
      </c>
      <c r="B3079" s="58" t="s">
        <v>349</v>
      </c>
      <c r="C3079" s="59">
        <v>45820</v>
      </c>
      <c r="D3079" s="57">
        <v>22025004423</v>
      </c>
      <c r="E3079" s="58" t="s">
        <v>4663</v>
      </c>
      <c r="F3079" s="60">
        <v>450</v>
      </c>
      <c r="G3079" s="58" t="s">
        <v>4664</v>
      </c>
      <c r="H3079" s="58" t="s">
        <v>4665</v>
      </c>
      <c r="I3079" s="61">
        <v>220</v>
      </c>
      <c r="J3079" s="58" t="s">
        <v>356</v>
      </c>
      <c r="K3079" s="58" t="s">
        <v>356</v>
      </c>
      <c r="L3079" s="58" t="s">
        <v>357</v>
      </c>
      <c r="M3079" s="58" t="s">
        <v>458</v>
      </c>
      <c r="N3079" s="58" t="s">
        <v>429</v>
      </c>
      <c r="O3079" s="64" t="s">
        <v>2990</v>
      </c>
      <c r="P3079" s="64" t="s">
        <v>2902</v>
      </c>
      <c r="Q3079" s="45" t="s">
        <v>922</v>
      </c>
      <c r="R3079" s="32" t="s">
        <v>254</v>
      </c>
      <c r="S3079" s="45" t="s">
        <v>92</v>
      </c>
      <c r="T3079" s="42" t="str">
        <f>VLOOKUP(Tabla1[[#This Row],[AREA]],Hoja1!A:B,2,FALSE)</f>
        <v>03. Participación ciudadana y deportes</v>
      </c>
      <c r="U3079" s="45" t="s">
        <v>215</v>
      </c>
      <c r="V3079" s="42" t="str">
        <f>VLOOKUP(Tabla1[[#This Row],[PROGRAMA]],Hoja1!A:B,2,FALSE)</f>
        <v>9241. Participación ciudadana</v>
      </c>
      <c r="W3079" s="45" t="s">
        <v>238</v>
      </c>
      <c r="X3079" s="45" t="s">
        <v>3161</v>
      </c>
    </row>
    <row r="3080" spans="1:24" x14ac:dyDescent="0.25">
      <c r="A3080" s="57">
        <v>220250025366</v>
      </c>
      <c r="B3080" s="58" t="s">
        <v>526</v>
      </c>
      <c r="C3080" s="59">
        <v>45820</v>
      </c>
      <c r="D3080" s="57">
        <v>22025002596</v>
      </c>
      <c r="E3080" s="58" t="s">
        <v>2578</v>
      </c>
      <c r="F3080" s="60">
        <v>260.69</v>
      </c>
      <c r="G3080" s="58" t="s">
        <v>3275</v>
      </c>
      <c r="H3080" s="58" t="s">
        <v>4373</v>
      </c>
      <c r="I3080" s="61">
        <v>300</v>
      </c>
      <c r="J3080" s="58" t="s">
        <v>356</v>
      </c>
      <c r="K3080" s="58" t="s">
        <v>356</v>
      </c>
      <c r="L3080" s="58" t="s">
        <v>367</v>
      </c>
      <c r="M3080" s="58" t="s">
        <v>354</v>
      </c>
      <c r="N3080" s="58" t="s">
        <v>355</v>
      </c>
      <c r="O3080" s="64" t="s">
        <v>2942</v>
      </c>
      <c r="P3080" s="64" t="s">
        <v>2902</v>
      </c>
      <c r="Q3080" s="45" t="s">
        <v>926</v>
      </c>
      <c r="R3080" s="32" t="s">
        <v>255</v>
      </c>
      <c r="S3080" s="45" t="s">
        <v>94</v>
      </c>
      <c r="T3080" s="42" t="str">
        <f>VLOOKUP(Tabla1[[#This Row],[AREA]],Hoja1!A:B,2,FALSE)</f>
        <v>06. Educación y cultura</v>
      </c>
      <c r="U3080" s="45" t="s">
        <v>176</v>
      </c>
      <c r="V3080" s="42" t="str">
        <f>VLOOKUP(Tabla1[[#This Row],[PROGRAMA]],Hoja1!A:B,2,FALSE)</f>
        <v>3321. Bibliotecas públicas</v>
      </c>
      <c r="W3080" s="45" t="s">
        <v>246</v>
      </c>
      <c r="X3080" s="45" t="s">
        <v>3261</v>
      </c>
    </row>
    <row r="3081" spans="1:24" x14ac:dyDescent="0.25">
      <c r="A3081" s="57">
        <v>220250026923</v>
      </c>
      <c r="B3081" s="58" t="s">
        <v>349</v>
      </c>
      <c r="C3081" s="59">
        <v>45826</v>
      </c>
      <c r="D3081" s="57">
        <v>22025002459</v>
      </c>
      <c r="E3081" s="58" t="s">
        <v>1231</v>
      </c>
      <c r="F3081" s="60">
        <v>7018</v>
      </c>
      <c r="G3081" s="58" t="s">
        <v>325</v>
      </c>
      <c r="H3081" s="58" t="s">
        <v>4666</v>
      </c>
      <c r="I3081" s="61">
        <v>220</v>
      </c>
      <c r="J3081" s="58" t="s">
        <v>352</v>
      </c>
      <c r="K3081" s="58" t="s">
        <v>352</v>
      </c>
      <c r="L3081" s="58" t="s">
        <v>357</v>
      </c>
      <c r="M3081" s="58" t="s">
        <v>458</v>
      </c>
      <c r="N3081" s="58" t="s">
        <v>429</v>
      </c>
      <c r="O3081" s="64" t="s">
        <v>2990</v>
      </c>
      <c r="P3081" s="64" t="s">
        <v>2902</v>
      </c>
      <c r="Q3081" s="45" t="s">
        <v>922</v>
      </c>
      <c r="R3081" s="32" t="s">
        <v>254</v>
      </c>
      <c r="S3081" s="45" t="s">
        <v>291</v>
      </c>
      <c r="T3081" s="42" t="str">
        <f>VLOOKUP(Tabla1[[#This Row],[AREA]],Hoja1!A:B,2,FALSE)</f>
        <v>11. Salud pública y seguridad ciudadana</v>
      </c>
      <c r="U3081" s="45" t="s">
        <v>141</v>
      </c>
      <c r="V3081" s="42" t="str">
        <f>VLOOKUP(Tabla1[[#This Row],[PROGRAMA]],Hoja1!A:B,2,FALSE)</f>
        <v>1621. Recogida de residuos</v>
      </c>
      <c r="W3081" s="45" t="s">
        <v>238</v>
      </c>
      <c r="X3081" s="45" t="s">
        <v>2943</v>
      </c>
    </row>
    <row r="3082" spans="1:24" x14ac:dyDescent="0.25">
      <c r="A3082" s="57">
        <v>220250024239</v>
      </c>
      <c r="B3082" s="58" t="s">
        <v>349</v>
      </c>
      <c r="C3082" s="59">
        <v>45819</v>
      </c>
      <c r="D3082" s="57">
        <v>22025004107</v>
      </c>
      <c r="E3082" s="58" t="s">
        <v>2068</v>
      </c>
      <c r="F3082" s="60">
        <v>6473.52</v>
      </c>
      <c r="G3082" s="58" t="s">
        <v>40</v>
      </c>
      <c r="H3082" s="58" t="s">
        <v>2069</v>
      </c>
      <c r="I3082" s="61">
        <v>220</v>
      </c>
      <c r="J3082" s="58" t="s">
        <v>356</v>
      </c>
      <c r="K3082" s="58" t="s">
        <v>356</v>
      </c>
      <c r="L3082" s="58" t="s">
        <v>357</v>
      </c>
      <c r="M3082" s="58" t="s">
        <v>354</v>
      </c>
      <c r="N3082" s="58" t="s">
        <v>355</v>
      </c>
      <c r="O3082" s="64" t="s">
        <v>305</v>
      </c>
      <c r="P3082" s="64" t="s">
        <v>2902</v>
      </c>
      <c r="Q3082" s="45" t="s">
        <v>922</v>
      </c>
      <c r="R3082" s="32" t="s">
        <v>254</v>
      </c>
      <c r="S3082" s="45" t="s">
        <v>98</v>
      </c>
      <c r="T3082" s="42" t="str">
        <f>VLOOKUP(Tabla1[[#This Row],[AREA]],Hoja1!A:B,2,FALSE)</f>
        <v>10. Personas mayores, familia y servicios sociales</v>
      </c>
      <c r="U3082" s="45" t="s">
        <v>162</v>
      </c>
      <c r="V3082" s="42" t="str">
        <f>VLOOKUP(Tabla1[[#This Row],[PROGRAMA]],Hoja1!A:B,2,FALSE)</f>
        <v>2412. Formación para el empleo</v>
      </c>
      <c r="W3082" s="45" t="s">
        <v>238</v>
      </c>
      <c r="X3082" s="45" t="s">
        <v>2943</v>
      </c>
    </row>
    <row r="3083" spans="1:24" x14ac:dyDescent="0.25">
      <c r="A3083" s="57">
        <v>220250030024</v>
      </c>
      <c r="B3083" s="58" t="s">
        <v>349</v>
      </c>
      <c r="C3083" s="59">
        <v>45838</v>
      </c>
      <c r="D3083" s="57">
        <v>22025005045</v>
      </c>
      <c r="E3083" s="58" t="s">
        <v>2146</v>
      </c>
      <c r="F3083" s="60">
        <v>458.76</v>
      </c>
      <c r="G3083" s="58" t="s">
        <v>4667</v>
      </c>
      <c r="H3083" s="58" t="s">
        <v>4668</v>
      </c>
      <c r="I3083" s="61">
        <v>220</v>
      </c>
      <c r="J3083" s="58" t="s">
        <v>1043</v>
      </c>
      <c r="K3083" s="58" t="s">
        <v>1043</v>
      </c>
      <c r="L3083" s="58" t="s">
        <v>357</v>
      </c>
      <c r="M3083" s="58" t="s">
        <v>458</v>
      </c>
      <c r="N3083" s="58" t="s">
        <v>429</v>
      </c>
      <c r="O3083" s="64" t="s">
        <v>2990</v>
      </c>
      <c r="P3083" s="64" t="s">
        <v>2902</v>
      </c>
      <c r="Q3083" s="45" t="s">
        <v>922</v>
      </c>
      <c r="R3083" s="32" t="s">
        <v>254</v>
      </c>
      <c r="S3083" s="45" t="s">
        <v>89</v>
      </c>
      <c r="T3083" s="42" t="str">
        <f>VLOOKUP(Tabla1[[#This Row],[AREA]],Hoja1!A:B,2,FALSE)</f>
        <v>01. Alcaldía</v>
      </c>
      <c r="U3083" s="45" t="s">
        <v>212</v>
      </c>
      <c r="V3083" s="42" t="str">
        <f>VLOOKUP(Tabla1[[#This Row],[PROGRAMA]],Hoja1!A:B,2,FALSE)</f>
        <v>9207. Gobierno y relaciones</v>
      </c>
      <c r="W3083" s="45" t="s">
        <v>238</v>
      </c>
      <c r="X3083" s="45" t="s">
        <v>3161</v>
      </c>
    </row>
    <row r="3084" spans="1:24" x14ac:dyDescent="0.25">
      <c r="A3084" s="57">
        <v>220250025962</v>
      </c>
      <c r="B3084" s="58" t="s">
        <v>349</v>
      </c>
      <c r="C3084" s="59">
        <v>45821</v>
      </c>
      <c r="D3084" s="57">
        <v>22025004429</v>
      </c>
      <c r="E3084" s="58" t="s">
        <v>1768</v>
      </c>
      <c r="F3084" s="60">
        <v>465.85</v>
      </c>
      <c r="G3084" s="58" t="s">
        <v>3760</v>
      </c>
      <c r="H3084" s="58" t="s">
        <v>4669</v>
      </c>
      <c r="I3084" s="61">
        <v>220</v>
      </c>
      <c r="J3084" s="58" t="s">
        <v>356</v>
      </c>
      <c r="K3084" s="58" t="s">
        <v>356</v>
      </c>
      <c r="L3084" s="58" t="s">
        <v>357</v>
      </c>
      <c r="M3084" s="58" t="s">
        <v>458</v>
      </c>
      <c r="N3084" s="58" t="s">
        <v>429</v>
      </c>
      <c r="O3084" s="64" t="s">
        <v>2990</v>
      </c>
      <c r="P3084" s="64" t="s">
        <v>2902</v>
      </c>
      <c r="Q3084" s="45" t="s">
        <v>922</v>
      </c>
      <c r="R3084" s="32" t="s">
        <v>254</v>
      </c>
      <c r="S3084" s="45" t="s">
        <v>89</v>
      </c>
      <c r="T3084" s="42" t="str">
        <f>VLOOKUP(Tabla1[[#This Row],[AREA]],Hoja1!A:B,2,FALSE)</f>
        <v>01. Alcaldía</v>
      </c>
      <c r="U3084" s="45" t="s">
        <v>211</v>
      </c>
      <c r="V3084" s="42" t="str">
        <f>VLOOKUP(Tabla1[[#This Row],[PROGRAMA]],Hoja1!A:B,2,FALSE)</f>
        <v>9206. Archivo municipal</v>
      </c>
      <c r="W3084" s="45" t="s">
        <v>238</v>
      </c>
      <c r="X3084" s="45" t="s">
        <v>2926</v>
      </c>
    </row>
    <row r="3085" spans="1:24" x14ac:dyDescent="0.25">
      <c r="A3085" s="57">
        <v>220250025328</v>
      </c>
      <c r="B3085" s="58" t="s">
        <v>349</v>
      </c>
      <c r="C3085" s="59">
        <v>45820</v>
      </c>
      <c r="D3085" s="57">
        <v>22025004243</v>
      </c>
      <c r="E3085" s="58" t="s">
        <v>3788</v>
      </c>
      <c r="F3085" s="60">
        <v>467.5</v>
      </c>
      <c r="G3085" s="58" t="s">
        <v>4670</v>
      </c>
      <c r="H3085" s="58" t="s">
        <v>4671</v>
      </c>
      <c r="I3085" s="61">
        <v>220</v>
      </c>
      <c r="J3085" s="58" t="s">
        <v>356</v>
      </c>
      <c r="K3085" s="58" t="s">
        <v>356</v>
      </c>
      <c r="L3085" s="58" t="s">
        <v>357</v>
      </c>
      <c r="M3085" s="58" t="s">
        <v>458</v>
      </c>
      <c r="N3085" s="58" t="s">
        <v>429</v>
      </c>
      <c r="O3085" s="64" t="s">
        <v>2990</v>
      </c>
      <c r="P3085" s="64" t="s">
        <v>2902</v>
      </c>
      <c r="Q3085" s="45" t="s">
        <v>922</v>
      </c>
      <c r="R3085" s="32" t="s">
        <v>254</v>
      </c>
      <c r="S3085" s="45" t="s">
        <v>98</v>
      </c>
      <c r="T3085" s="42" t="str">
        <f>VLOOKUP(Tabla1[[#This Row],[AREA]],Hoja1!A:B,2,FALSE)</f>
        <v>10. Personas mayores, familia y servicios sociales</v>
      </c>
      <c r="U3085" s="45" t="s">
        <v>162</v>
      </c>
      <c r="V3085" s="42" t="str">
        <f>VLOOKUP(Tabla1[[#This Row],[PROGRAMA]],Hoja1!A:B,2,FALSE)</f>
        <v>2412. Formación para el empleo</v>
      </c>
      <c r="W3085" s="45" t="s">
        <v>238</v>
      </c>
      <c r="X3085" s="45" t="s">
        <v>3161</v>
      </c>
    </row>
    <row r="3086" spans="1:24" x14ac:dyDescent="0.25">
      <c r="A3086" s="57">
        <v>220250024239</v>
      </c>
      <c r="B3086" s="58" t="s">
        <v>349</v>
      </c>
      <c r="C3086" s="59">
        <v>45819</v>
      </c>
      <c r="D3086" s="57">
        <v>22025004108</v>
      </c>
      <c r="E3086" s="58" t="s">
        <v>2068</v>
      </c>
      <c r="F3086" s="60">
        <v>6473.52</v>
      </c>
      <c r="G3086" s="58" t="s">
        <v>40</v>
      </c>
      <c r="H3086" s="58" t="s">
        <v>2069</v>
      </c>
      <c r="I3086" s="61">
        <v>220</v>
      </c>
      <c r="J3086" s="58" t="s">
        <v>356</v>
      </c>
      <c r="K3086" s="58" t="s">
        <v>356</v>
      </c>
      <c r="L3086" s="58" t="s">
        <v>357</v>
      </c>
      <c r="M3086" s="58" t="s">
        <v>354</v>
      </c>
      <c r="N3086" s="58" t="s">
        <v>355</v>
      </c>
      <c r="O3086" s="64" t="s">
        <v>305</v>
      </c>
      <c r="P3086" s="64" t="s">
        <v>2902</v>
      </c>
      <c r="Q3086" s="45" t="s">
        <v>922</v>
      </c>
      <c r="R3086" s="32" t="s">
        <v>254</v>
      </c>
      <c r="S3086" s="45" t="s">
        <v>98</v>
      </c>
      <c r="T3086" s="42" t="str">
        <f>VLOOKUP(Tabla1[[#This Row],[AREA]],Hoja1!A:B,2,FALSE)</f>
        <v>10. Personas mayores, familia y servicios sociales</v>
      </c>
      <c r="U3086" s="45" t="s">
        <v>162</v>
      </c>
      <c r="V3086" s="42" t="str">
        <f>VLOOKUP(Tabla1[[#This Row],[PROGRAMA]],Hoja1!A:B,2,FALSE)</f>
        <v>2412. Formación para el empleo</v>
      </c>
      <c r="W3086" s="45" t="s">
        <v>238</v>
      </c>
      <c r="X3086" s="45" t="s">
        <v>2943</v>
      </c>
    </row>
    <row r="3087" spans="1:24" x14ac:dyDescent="0.25">
      <c r="A3087" s="57">
        <v>220250025941</v>
      </c>
      <c r="B3087" s="58" t="s">
        <v>349</v>
      </c>
      <c r="C3087" s="59">
        <v>45820</v>
      </c>
      <c r="D3087" s="57">
        <v>22025004427</v>
      </c>
      <c r="E3087" s="58" t="s">
        <v>2228</v>
      </c>
      <c r="F3087" s="60">
        <v>484</v>
      </c>
      <c r="G3087" s="58" t="s">
        <v>51</v>
      </c>
      <c r="H3087" s="58" t="s">
        <v>4672</v>
      </c>
      <c r="I3087" s="61">
        <v>220</v>
      </c>
      <c r="J3087" s="58" t="s">
        <v>356</v>
      </c>
      <c r="K3087" s="58" t="s">
        <v>356</v>
      </c>
      <c r="L3087" s="58" t="s">
        <v>367</v>
      </c>
      <c r="M3087" s="58" t="s">
        <v>458</v>
      </c>
      <c r="N3087" s="58" t="s">
        <v>429</v>
      </c>
      <c r="O3087" s="64" t="s">
        <v>2990</v>
      </c>
      <c r="P3087" s="64" t="s">
        <v>2902</v>
      </c>
      <c r="Q3087" s="45" t="s">
        <v>922</v>
      </c>
      <c r="R3087" s="32" t="s">
        <v>254</v>
      </c>
      <c r="S3087" s="45" t="s">
        <v>89</v>
      </c>
      <c r="T3087" s="42" t="str">
        <f>VLOOKUP(Tabla1[[#This Row],[AREA]],Hoja1!A:B,2,FALSE)</f>
        <v>01. Alcaldía</v>
      </c>
      <c r="U3087" s="45" t="s">
        <v>211</v>
      </c>
      <c r="V3087" s="42" t="str">
        <f>VLOOKUP(Tabla1[[#This Row],[PROGRAMA]],Hoja1!A:B,2,FALSE)</f>
        <v>9206. Archivo municipal</v>
      </c>
      <c r="W3087" s="45" t="s">
        <v>238</v>
      </c>
      <c r="X3087" s="45" t="s">
        <v>3335</v>
      </c>
    </row>
    <row r="3088" spans="1:24" x14ac:dyDescent="0.25">
      <c r="A3088" s="57">
        <v>220250027396</v>
      </c>
      <c r="B3088" s="58" t="s">
        <v>526</v>
      </c>
      <c r="C3088" s="59">
        <v>45827</v>
      </c>
      <c r="D3088" s="57">
        <v>22025001274</v>
      </c>
      <c r="E3088" s="58" t="s">
        <v>1612</v>
      </c>
      <c r="F3088" s="60">
        <v>258.93</v>
      </c>
      <c r="G3088" s="58" t="s">
        <v>573</v>
      </c>
      <c r="H3088" s="58" t="s">
        <v>4673</v>
      </c>
      <c r="I3088" s="61">
        <v>300</v>
      </c>
      <c r="J3088" s="58" t="s">
        <v>356</v>
      </c>
      <c r="K3088" s="58" t="s">
        <v>356</v>
      </c>
      <c r="L3088" s="58" t="s">
        <v>357</v>
      </c>
      <c r="M3088" s="58" t="s">
        <v>354</v>
      </c>
      <c r="N3088" s="58" t="s">
        <v>355</v>
      </c>
      <c r="O3088" s="64" t="s">
        <v>2942</v>
      </c>
      <c r="P3088" s="64" t="s">
        <v>2902</v>
      </c>
      <c r="Q3088" s="45" t="s">
        <v>922</v>
      </c>
      <c r="R3088" s="32" t="s">
        <v>254</v>
      </c>
      <c r="S3088" s="45" t="s">
        <v>95</v>
      </c>
      <c r="T3088" s="42" t="str">
        <f>VLOOKUP(Tabla1[[#This Row],[AREA]],Hoja1!A:B,2,FALSE)</f>
        <v>07. Medio ambiente</v>
      </c>
      <c r="U3088" s="45" t="s">
        <v>149</v>
      </c>
      <c r="V3088" s="42" t="str">
        <f>VLOOKUP(Tabla1[[#This Row],[PROGRAMA]],Hoja1!A:B,2,FALSE)</f>
        <v>1711. Parques y jardines</v>
      </c>
      <c r="W3088" s="45" t="s">
        <v>236</v>
      </c>
      <c r="X3088" s="45" t="s">
        <v>2945</v>
      </c>
    </row>
    <row r="3089" spans="1:24" x14ac:dyDescent="0.25">
      <c r="A3089" s="57">
        <v>220250024119</v>
      </c>
      <c r="B3089" s="58" t="s">
        <v>349</v>
      </c>
      <c r="C3089" s="59">
        <v>45818</v>
      </c>
      <c r="D3089" s="57">
        <v>22025004194</v>
      </c>
      <c r="E3089" s="58" t="s">
        <v>1317</v>
      </c>
      <c r="F3089" s="60">
        <v>493.32</v>
      </c>
      <c r="G3089" s="58" t="s">
        <v>18</v>
      </c>
      <c r="H3089" s="58" t="s">
        <v>4674</v>
      </c>
      <c r="I3089" s="61">
        <v>220</v>
      </c>
      <c r="J3089" s="58" t="s">
        <v>356</v>
      </c>
      <c r="K3089" s="58" t="s">
        <v>356</v>
      </c>
      <c r="L3089" s="58" t="s">
        <v>357</v>
      </c>
      <c r="M3089" s="58" t="s">
        <v>458</v>
      </c>
      <c r="N3089" s="58" t="s">
        <v>429</v>
      </c>
      <c r="O3089" s="64" t="s">
        <v>2990</v>
      </c>
      <c r="P3089" s="64" t="s">
        <v>2902</v>
      </c>
      <c r="Q3089" s="45" t="s">
        <v>922</v>
      </c>
      <c r="R3089" s="32" t="s">
        <v>254</v>
      </c>
      <c r="S3089" s="45" t="s">
        <v>291</v>
      </c>
      <c r="T3089" s="42" t="str">
        <f>VLOOKUP(Tabla1[[#This Row],[AREA]],Hoja1!A:B,2,FALSE)</f>
        <v>11. Salud pública y seguridad ciudadana</v>
      </c>
      <c r="U3089" s="45" t="s">
        <v>129</v>
      </c>
      <c r="V3089" s="42" t="str">
        <f>VLOOKUP(Tabla1[[#This Row],[PROGRAMA]],Hoja1!A:B,2,FALSE)</f>
        <v>1321. Policía municipal</v>
      </c>
      <c r="W3089" s="45" t="s">
        <v>236</v>
      </c>
      <c r="X3089" s="45" t="s">
        <v>2945</v>
      </c>
    </row>
    <row r="3090" spans="1:24" x14ac:dyDescent="0.25">
      <c r="A3090" s="57">
        <v>220250027916</v>
      </c>
      <c r="B3090" s="58" t="s">
        <v>349</v>
      </c>
      <c r="C3090" s="59">
        <v>45831</v>
      </c>
      <c r="D3090" s="57">
        <v>22025004734</v>
      </c>
      <c r="E3090" s="58" t="s">
        <v>3827</v>
      </c>
      <c r="F3090" s="60">
        <v>484</v>
      </c>
      <c r="G3090" s="58" t="s">
        <v>3355</v>
      </c>
      <c r="H3090" s="58" t="s">
        <v>4675</v>
      </c>
      <c r="I3090" s="61">
        <v>220</v>
      </c>
      <c r="J3090" s="58" t="s">
        <v>522</v>
      </c>
      <c r="K3090" s="58" t="s">
        <v>356</v>
      </c>
      <c r="L3090" s="58" t="s">
        <v>357</v>
      </c>
      <c r="M3090" s="58" t="s">
        <v>458</v>
      </c>
      <c r="N3090" s="58" t="s">
        <v>429</v>
      </c>
      <c r="O3090" s="64" t="s">
        <v>2990</v>
      </c>
      <c r="P3090" s="64" t="s">
        <v>2902</v>
      </c>
      <c r="Q3090" s="45" t="s">
        <v>922</v>
      </c>
      <c r="R3090" s="32" t="s">
        <v>254</v>
      </c>
      <c r="S3090" s="45" t="s">
        <v>98</v>
      </c>
      <c r="T3090" s="42" t="str">
        <f>VLOOKUP(Tabla1[[#This Row],[AREA]],Hoja1!A:B,2,FALSE)</f>
        <v>10. Personas mayores, familia y servicios sociales</v>
      </c>
      <c r="U3090" s="45" t="s">
        <v>159</v>
      </c>
      <c r="V3090" s="42" t="str">
        <f>VLOOKUP(Tabla1[[#This Row],[PROGRAMA]],Hoja1!A:B,2,FALSE)</f>
        <v>2315. Políticas de Igualdad e infancia</v>
      </c>
      <c r="W3090" s="45" t="s">
        <v>238</v>
      </c>
      <c r="X3090" s="45" t="s">
        <v>3830</v>
      </c>
    </row>
    <row r="3091" spans="1:24" x14ac:dyDescent="0.25">
      <c r="A3091" s="57">
        <v>220250023519</v>
      </c>
      <c r="B3091" s="58" t="s">
        <v>349</v>
      </c>
      <c r="C3091" s="59">
        <v>45817</v>
      </c>
      <c r="D3091" s="57">
        <v>22025004260</v>
      </c>
      <c r="E3091" s="58" t="s">
        <v>1474</v>
      </c>
      <c r="F3091" s="60">
        <v>22.96</v>
      </c>
      <c r="G3091" s="58" t="s">
        <v>12</v>
      </c>
      <c r="H3091" s="58" t="s">
        <v>4676</v>
      </c>
      <c r="I3091" s="61">
        <v>220</v>
      </c>
      <c r="J3091" s="58" t="s">
        <v>352</v>
      </c>
      <c r="K3091" s="58" t="s">
        <v>352</v>
      </c>
      <c r="L3091" s="58" t="s">
        <v>367</v>
      </c>
      <c r="M3091" s="58" t="s">
        <v>458</v>
      </c>
      <c r="N3091" s="58" t="s">
        <v>429</v>
      </c>
      <c r="O3091" s="64" t="s">
        <v>2990</v>
      </c>
      <c r="P3091" s="64" t="s">
        <v>2902</v>
      </c>
      <c r="Q3091" s="45" t="s">
        <v>922</v>
      </c>
      <c r="R3091" s="32" t="s">
        <v>254</v>
      </c>
      <c r="S3091" s="45" t="s">
        <v>89</v>
      </c>
      <c r="T3091" s="42" t="str">
        <f>VLOOKUP(Tabla1[[#This Row],[AREA]],Hoja1!A:B,2,FALSE)</f>
        <v>01. Alcaldía</v>
      </c>
      <c r="U3091" s="45" t="s">
        <v>208</v>
      </c>
      <c r="V3091" s="42" t="str">
        <f>VLOOKUP(Tabla1[[#This Row],[PROGRAMA]],Hoja1!A:B,2,FALSE)</f>
        <v>9203. Unidad de régimen interior</v>
      </c>
      <c r="W3091" s="45" t="s">
        <v>238</v>
      </c>
      <c r="X3091" s="45" t="s">
        <v>2919</v>
      </c>
    </row>
    <row r="3092" spans="1:24" x14ac:dyDescent="0.25">
      <c r="A3092" s="57">
        <v>220250027574</v>
      </c>
      <c r="B3092" s="58" t="s">
        <v>526</v>
      </c>
      <c r="C3092" s="59">
        <v>45827</v>
      </c>
      <c r="D3092" s="57">
        <v>22025001602</v>
      </c>
      <c r="E3092" s="58" t="s">
        <v>1735</v>
      </c>
      <c r="F3092" s="60">
        <v>254.48</v>
      </c>
      <c r="G3092" s="58" t="s">
        <v>73</v>
      </c>
      <c r="H3092" s="58" t="s">
        <v>4677</v>
      </c>
      <c r="I3092" s="61">
        <v>300</v>
      </c>
      <c r="J3092" s="58" t="s">
        <v>356</v>
      </c>
      <c r="K3092" s="58" t="s">
        <v>356</v>
      </c>
      <c r="L3092" s="58" t="s">
        <v>367</v>
      </c>
      <c r="M3092" s="58" t="s">
        <v>354</v>
      </c>
      <c r="N3092" s="58" t="s">
        <v>355</v>
      </c>
      <c r="O3092" s="64" t="s">
        <v>2942</v>
      </c>
      <c r="P3092" s="64" t="s">
        <v>2902</v>
      </c>
      <c r="Q3092" s="45" t="s">
        <v>926</v>
      </c>
      <c r="R3092" s="32" t="s">
        <v>255</v>
      </c>
      <c r="S3092" s="45" t="s">
        <v>95</v>
      </c>
      <c r="T3092" s="42" t="str">
        <f>VLOOKUP(Tabla1[[#This Row],[AREA]],Hoja1!A:B,2,FALSE)</f>
        <v>07. Medio ambiente</v>
      </c>
      <c r="U3092" s="45" t="s">
        <v>149</v>
      </c>
      <c r="V3092" s="42" t="str">
        <f>VLOOKUP(Tabla1[[#This Row],[PROGRAMA]],Hoja1!A:B,2,FALSE)</f>
        <v>1711. Parques y jardines</v>
      </c>
      <c r="W3092" s="45" t="s">
        <v>244</v>
      </c>
      <c r="X3092" s="45" t="s">
        <v>2903</v>
      </c>
    </row>
    <row r="3093" spans="1:24" x14ac:dyDescent="0.25">
      <c r="A3093" s="57">
        <v>220250027705</v>
      </c>
      <c r="B3093" s="58" t="s">
        <v>526</v>
      </c>
      <c r="C3093" s="59">
        <v>45827</v>
      </c>
      <c r="D3093" s="57">
        <v>22025001128</v>
      </c>
      <c r="E3093" s="58" t="s">
        <v>1498</v>
      </c>
      <c r="F3093" s="60">
        <v>253.95</v>
      </c>
      <c r="G3093" s="58" t="s">
        <v>38</v>
      </c>
      <c r="H3093" s="58" t="s">
        <v>4678</v>
      </c>
      <c r="I3093" s="61">
        <v>300</v>
      </c>
      <c r="J3093" s="58" t="s">
        <v>356</v>
      </c>
      <c r="K3093" s="58" t="s">
        <v>356</v>
      </c>
      <c r="L3093" s="58" t="s">
        <v>367</v>
      </c>
      <c r="M3093" s="58" t="s">
        <v>354</v>
      </c>
      <c r="N3093" s="58" t="s">
        <v>355</v>
      </c>
      <c r="O3093" s="64" t="s">
        <v>2942</v>
      </c>
      <c r="P3093" s="64" t="s">
        <v>2902</v>
      </c>
      <c r="Q3093" s="45" t="s">
        <v>922</v>
      </c>
      <c r="R3093" s="32" t="s">
        <v>254</v>
      </c>
      <c r="S3093" s="45" t="s">
        <v>291</v>
      </c>
      <c r="T3093" s="42" t="str">
        <f>VLOOKUP(Tabla1[[#This Row],[AREA]],Hoja1!A:B,2,FALSE)</f>
        <v>11. Salud pública y seguridad ciudadana</v>
      </c>
      <c r="U3093" s="45" t="s">
        <v>141</v>
      </c>
      <c r="V3093" s="42" t="str">
        <f>VLOOKUP(Tabla1[[#This Row],[PROGRAMA]],Hoja1!A:B,2,FALSE)</f>
        <v>1621. Recogida de residuos</v>
      </c>
      <c r="W3093" s="45" t="s">
        <v>238</v>
      </c>
      <c r="X3093" s="45" t="s">
        <v>3118</v>
      </c>
    </row>
    <row r="3094" spans="1:24" x14ac:dyDescent="0.25">
      <c r="A3094" s="57">
        <v>220250027301</v>
      </c>
      <c r="B3094" s="58" t="s">
        <v>349</v>
      </c>
      <c r="C3094" s="59">
        <v>45827</v>
      </c>
      <c r="D3094" s="57">
        <v>22025004311</v>
      </c>
      <c r="E3094" s="58" t="s">
        <v>2285</v>
      </c>
      <c r="F3094" s="60">
        <v>6397.87</v>
      </c>
      <c r="G3094" s="58" t="s">
        <v>4679</v>
      </c>
      <c r="H3094" s="58" t="s">
        <v>4680</v>
      </c>
      <c r="I3094" s="61">
        <v>220</v>
      </c>
      <c r="J3094" s="58" t="s">
        <v>477</v>
      </c>
      <c r="K3094" s="58" t="s">
        <v>356</v>
      </c>
      <c r="L3094" s="58" t="s">
        <v>357</v>
      </c>
      <c r="M3094" s="58" t="s">
        <v>354</v>
      </c>
      <c r="N3094" s="58" t="s">
        <v>355</v>
      </c>
      <c r="O3094" s="64" t="s">
        <v>305</v>
      </c>
      <c r="P3094" s="64" t="s">
        <v>2902</v>
      </c>
      <c r="Q3094" s="45" t="s">
        <v>922</v>
      </c>
      <c r="R3094" s="32" t="s">
        <v>254</v>
      </c>
      <c r="S3094" s="45" t="s">
        <v>291</v>
      </c>
      <c r="T3094" s="42" t="str">
        <f>VLOOKUP(Tabla1[[#This Row],[AREA]],Hoja1!A:B,2,FALSE)</f>
        <v>11. Salud pública y seguridad ciudadana</v>
      </c>
      <c r="U3094" s="45" t="s">
        <v>164</v>
      </c>
      <c r="V3094" s="42" t="str">
        <f>VLOOKUP(Tabla1[[#This Row],[PROGRAMA]],Hoja1!A:B,2,FALSE)</f>
        <v>3111. Protección de la salubridad pública</v>
      </c>
      <c r="W3094" s="45" t="s">
        <v>238</v>
      </c>
      <c r="X3094" s="45" t="s">
        <v>2955</v>
      </c>
    </row>
    <row r="3095" spans="1:24" x14ac:dyDescent="0.25">
      <c r="A3095" s="57">
        <v>220250029509</v>
      </c>
      <c r="B3095" s="58" t="s">
        <v>526</v>
      </c>
      <c r="C3095" s="59">
        <v>45835</v>
      </c>
      <c r="D3095" s="57">
        <v>22025001347</v>
      </c>
      <c r="E3095" s="58" t="s">
        <v>1493</v>
      </c>
      <c r="F3095" s="60">
        <v>253.11</v>
      </c>
      <c r="G3095" s="58" t="s">
        <v>608</v>
      </c>
      <c r="H3095" s="58" t="s">
        <v>4681</v>
      </c>
      <c r="I3095" s="61">
        <v>300</v>
      </c>
      <c r="J3095" s="58" t="s">
        <v>356</v>
      </c>
      <c r="K3095" s="58" t="s">
        <v>356</v>
      </c>
      <c r="L3095" s="58" t="s">
        <v>367</v>
      </c>
      <c r="M3095" s="58" t="s">
        <v>354</v>
      </c>
      <c r="N3095" s="58" t="s">
        <v>355</v>
      </c>
      <c r="O3095" s="64" t="s">
        <v>2942</v>
      </c>
      <c r="P3095" s="64" t="s">
        <v>2902</v>
      </c>
      <c r="Q3095" s="45" t="s">
        <v>922</v>
      </c>
      <c r="R3095" s="32" t="s">
        <v>254</v>
      </c>
      <c r="S3095" s="45" t="s">
        <v>91</v>
      </c>
      <c r="T3095" s="42" t="str">
        <f>VLOOKUP(Tabla1[[#This Row],[AREA]],Hoja1!A:B,2,FALSE)</f>
        <v>02. Urbanismo y vivienda</v>
      </c>
      <c r="U3095" s="45" t="s">
        <v>220</v>
      </c>
      <c r="V3095" s="42" t="str">
        <f>VLOOKUP(Tabla1[[#This Row],[PROGRAMA]],Hoja1!A:B,2,FALSE)</f>
        <v>9332. Mantenimiento de edificios e instalaciones municipales</v>
      </c>
      <c r="W3095" s="45" t="s">
        <v>236</v>
      </c>
      <c r="X3095" s="45" t="s">
        <v>3048</v>
      </c>
    </row>
    <row r="3096" spans="1:24" x14ac:dyDescent="0.25">
      <c r="A3096" s="57">
        <v>220250027266</v>
      </c>
      <c r="B3096" s="58" t="s">
        <v>349</v>
      </c>
      <c r="C3096" s="59">
        <v>45827</v>
      </c>
      <c r="D3096" s="57">
        <v>22025004854</v>
      </c>
      <c r="E3096" s="58" t="s">
        <v>1211</v>
      </c>
      <c r="F3096" s="60">
        <v>54.14</v>
      </c>
      <c r="G3096" s="58" t="s">
        <v>12</v>
      </c>
      <c r="H3096" s="58" t="s">
        <v>4682</v>
      </c>
      <c r="I3096" s="61">
        <v>220</v>
      </c>
      <c r="J3096" s="58" t="s">
        <v>352</v>
      </c>
      <c r="K3096" s="58" t="s">
        <v>352</v>
      </c>
      <c r="L3096" s="58" t="s">
        <v>367</v>
      </c>
      <c r="M3096" s="58" t="s">
        <v>458</v>
      </c>
      <c r="N3096" s="58" t="s">
        <v>429</v>
      </c>
      <c r="O3096" s="64" t="s">
        <v>2990</v>
      </c>
      <c r="P3096" s="64" t="s">
        <v>2902</v>
      </c>
      <c r="Q3096" s="45" t="s">
        <v>922</v>
      </c>
      <c r="R3096" s="32" t="s">
        <v>254</v>
      </c>
      <c r="S3096" s="45" t="s">
        <v>91</v>
      </c>
      <c r="T3096" s="42" t="str">
        <f>VLOOKUP(Tabla1[[#This Row],[AREA]],Hoja1!A:B,2,FALSE)</f>
        <v>02. Urbanismo y vivienda</v>
      </c>
      <c r="U3096" s="45" t="s">
        <v>220</v>
      </c>
      <c r="V3096" s="42" t="str">
        <f>VLOOKUP(Tabla1[[#This Row],[PROGRAMA]],Hoja1!A:B,2,FALSE)</f>
        <v>9332. Mantenimiento de edificios e instalaciones municipales</v>
      </c>
      <c r="W3096" s="45" t="s">
        <v>238</v>
      </c>
      <c r="X3096" s="45" t="s">
        <v>2919</v>
      </c>
    </row>
    <row r="3097" spans="1:24" x14ac:dyDescent="0.25">
      <c r="A3097" s="57">
        <v>220250030017</v>
      </c>
      <c r="B3097" s="58" t="s">
        <v>349</v>
      </c>
      <c r="C3097" s="59">
        <v>45838</v>
      </c>
      <c r="D3097" s="57">
        <v>22025001671</v>
      </c>
      <c r="E3097" s="58" t="s">
        <v>1167</v>
      </c>
      <c r="F3097" s="60">
        <v>5544</v>
      </c>
      <c r="G3097" s="58" t="s">
        <v>418</v>
      </c>
      <c r="H3097" s="58" t="s">
        <v>4683</v>
      </c>
      <c r="I3097" s="61">
        <v>220</v>
      </c>
      <c r="J3097" s="58" t="s">
        <v>356</v>
      </c>
      <c r="K3097" s="58" t="s">
        <v>356</v>
      </c>
      <c r="L3097" s="58" t="s">
        <v>357</v>
      </c>
      <c r="M3097" s="58" t="s">
        <v>354</v>
      </c>
      <c r="N3097" s="58" t="s">
        <v>355</v>
      </c>
      <c r="O3097" s="64" t="s">
        <v>305</v>
      </c>
      <c r="P3097" s="64" t="s">
        <v>2902</v>
      </c>
      <c r="Q3097" s="45" t="s">
        <v>922</v>
      </c>
      <c r="R3097" s="32" t="s">
        <v>254</v>
      </c>
      <c r="S3097" s="45" t="s">
        <v>98</v>
      </c>
      <c r="T3097" s="42" t="str">
        <f>VLOOKUP(Tabla1[[#This Row],[AREA]],Hoja1!A:B,2,FALSE)</f>
        <v>10. Personas mayores, familia y servicios sociales</v>
      </c>
      <c r="U3097" s="45" t="s">
        <v>153</v>
      </c>
      <c r="V3097" s="42" t="str">
        <f>VLOOKUP(Tabla1[[#This Row],[PROGRAMA]],Hoja1!A:B,2,FALSE)</f>
        <v>2311. Intervención social</v>
      </c>
      <c r="W3097" s="45" t="s">
        <v>238</v>
      </c>
      <c r="X3097" s="45" t="s">
        <v>2926</v>
      </c>
    </row>
    <row r="3098" spans="1:24" x14ac:dyDescent="0.25">
      <c r="A3098" s="57">
        <v>220250030020</v>
      </c>
      <c r="B3098" s="58" t="s">
        <v>349</v>
      </c>
      <c r="C3098" s="59">
        <v>45838</v>
      </c>
      <c r="D3098" s="57">
        <v>22025001824</v>
      </c>
      <c r="E3098" s="58" t="s">
        <v>1240</v>
      </c>
      <c r="F3098" s="60">
        <v>4633.2</v>
      </c>
      <c r="G3098" s="58" t="s">
        <v>532</v>
      </c>
      <c r="H3098" s="58" t="s">
        <v>4684</v>
      </c>
      <c r="I3098" s="61">
        <v>220</v>
      </c>
      <c r="J3098" s="58" t="s">
        <v>356</v>
      </c>
      <c r="K3098" s="58" t="s">
        <v>356</v>
      </c>
      <c r="L3098" s="58" t="s">
        <v>357</v>
      </c>
      <c r="M3098" s="58" t="s">
        <v>354</v>
      </c>
      <c r="N3098" s="58" t="s">
        <v>355</v>
      </c>
      <c r="O3098" s="64" t="s">
        <v>305</v>
      </c>
      <c r="P3098" s="64" t="s">
        <v>2902</v>
      </c>
      <c r="Q3098" s="45" t="s">
        <v>922</v>
      </c>
      <c r="R3098" s="32" t="s">
        <v>254</v>
      </c>
      <c r="S3098" s="45" t="s">
        <v>98</v>
      </c>
      <c r="T3098" s="42" t="str">
        <f>VLOOKUP(Tabla1[[#This Row],[AREA]],Hoja1!A:B,2,FALSE)</f>
        <v>10. Personas mayores, familia y servicios sociales</v>
      </c>
      <c r="U3098" s="45" t="s">
        <v>158</v>
      </c>
      <c r="V3098" s="42" t="str">
        <f>VLOOKUP(Tabla1[[#This Row],[PROGRAMA]],Hoja1!A:B,2,FALSE)</f>
        <v>2314. Centro de programas juveniles</v>
      </c>
      <c r="W3098" s="45" t="s">
        <v>238</v>
      </c>
      <c r="X3098" s="45" t="s">
        <v>2926</v>
      </c>
    </row>
    <row r="3099" spans="1:24" x14ac:dyDescent="0.25">
      <c r="A3099" s="57">
        <v>220250025842</v>
      </c>
      <c r="B3099" s="58" t="s">
        <v>349</v>
      </c>
      <c r="C3099" s="59">
        <v>45820</v>
      </c>
      <c r="D3099" s="57">
        <v>22025004297</v>
      </c>
      <c r="E3099" s="58" t="s">
        <v>1317</v>
      </c>
      <c r="F3099" s="60">
        <v>4552.49</v>
      </c>
      <c r="G3099" s="58" t="s">
        <v>18</v>
      </c>
      <c r="H3099" s="58" t="s">
        <v>4685</v>
      </c>
      <c r="I3099" s="61">
        <v>220</v>
      </c>
      <c r="J3099" s="58" t="s">
        <v>356</v>
      </c>
      <c r="K3099" s="58" t="s">
        <v>356</v>
      </c>
      <c r="L3099" s="58" t="s">
        <v>357</v>
      </c>
      <c r="M3099" s="58" t="s">
        <v>354</v>
      </c>
      <c r="N3099" s="58" t="s">
        <v>355</v>
      </c>
      <c r="O3099" s="64" t="s">
        <v>2942</v>
      </c>
      <c r="P3099" s="64" t="s">
        <v>2902</v>
      </c>
      <c r="Q3099" s="45" t="s">
        <v>922</v>
      </c>
      <c r="R3099" s="32" t="s">
        <v>254</v>
      </c>
      <c r="S3099" s="45" t="s">
        <v>291</v>
      </c>
      <c r="T3099" s="42" t="str">
        <f>VLOOKUP(Tabla1[[#This Row],[AREA]],Hoja1!A:B,2,FALSE)</f>
        <v>11. Salud pública y seguridad ciudadana</v>
      </c>
      <c r="U3099" s="45" t="s">
        <v>129</v>
      </c>
      <c r="V3099" s="42" t="str">
        <f>VLOOKUP(Tabla1[[#This Row],[PROGRAMA]],Hoja1!A:B,2,FALSE)</f>
        <v>1321. Policía municipal</v>
      </c>
      <c r="W3099" s="45" t="s">
        <v>236</v>
      </c>
      <c r="X3099" s="45" t="s">
        <v>2945</v>
      </c>
    </row>
    <row r="3100" spans="1:24" x14ac:dyDescent="0.25">
      <c r="A3100" s="57">
        <v>220250025974</v>
      </c>
      <c r="B3100" s="58" t="s">
        <v>349</v>
      </c>
      <c r="C3100" s="59">
        <v>45821</v>
      </c>
      <c r="D3100" s="57">
        <v>22025004718</v>
      </c>
      <c r="E3100" s="58" t="s">
        <v>1638</v>
      </c>
      <c r="F3100" s="60">
        <v>56.27</v>
      </c>
      <c r="G3100" s="58" t="s">
        <v>802</v>
      </c>
      <c r="H3100" s="58" t="s">
        <v>4686</v>
      </c>
      <c r="I3100" s="61">
        <v>220</v>
      </c>
      <c r="J3100" s="58" t="s">
        <v>356</v>
      </c>
      <c r="K3100" s="58" t="s">
        <v>356</v>
      </c>
      <c r="L3100" s="58" t="s">
        <v>367</v>
      </c>
      <c r="M3100" s="58" t="s">
        <v>458</v>
      </c>
      <c r="N3100" s="58" t="s">
        <v>429</v>
      </c>
      <c r="O3100" s="64" t="s">
        <v>2990</v>
      </c>
      <c r="P3100" s="64" t="s">
        <v>2902</v>
      </c>
      <c r="Q3100" s="45" t="s">
        <v>922</v>
      </c>
      <c r="R3100" s="32" t="s">
        <v>254</v>
      </c>
      <c r="S3100" s="45" t="s">
        <v>92</v>
      </c>
      <c r="T3100" s="42" t="str">
        <f>VLOOKUP(Tabla1[[#This Row],[AREA]],Hoja1!A:B,2,FALSE)</f>
        <v>03. Participación ciudadana y deportes</v>
      </c>
      <c r="U3100" s="45" t="s">
        <v>215</v>
      </c>
      <c r="V3100" s="42" t="str">
        <f>VLOOKUP(Tabla1[[#This Row],[PROGRAMA]],Hoja1!A:B,2,FALSE)</f>
        <v>9241. Participación ciudadana</v>
      </c>
      <c r="W3100" s="45" t="s">
        <v>238</v>
      </c>
      <c r="X3100" s="45" t="s">
        <v>3335</v>
      </c>
    </row>
    <row r="3101" spans="1:24" x14ac:dyDescent="0.25">
      <c r="A3101" s="57">
        <v>220250025325</v>
      </c>
      <c r="B3101" s="58" t="s">
        <v>349</v>
      </c>
      <c r="C3101" s="59">
        <v>45820</v>
      </c>
      <c r="D3101" s="57">
        <v>22025004230</v>
      </c>
      <c r="E3101" s="58" t="s">
        <v>1417</v>
      </c>
      <c r="F3101" s="60">
        <v>499.22</v>
      </c>
      <c r="G3101" s="58" t="s">
        <v>326</v>
      </c>
      <c r="H3101" s="58" t="s">
        <v>4687</v>
      </c>
      <c r="I3101" s="61">
        <v>220</v>
      </c>
      <c r="J3101" s="58" t="s">
        <v>622</v>
      </c>
      <c r="K3101" s="58" t="s">
        <v>433</v>
      </c>
      <c r="L3101" s="58" t="s">
        <v>357</v>
      </c>
      <c r="M3101" s="58" t="s">
        <v>458</v>
      </c>
      <c r="N3101" s="58" t="s">
        <v>429</v>
      </c>
      <c r="O3101" s="64" t="s">
        <v>2990</v>
      </c>
      <c r="P3101" s="64" t="s">
        <v>2902</v>
      </c>
      <c r="Q3101" s="45" t="s">
        <v>922</v>
      </c>
      <c r="R3101" s="32" t="s">
        <v>254</v>
      </c>
      <c r="S3101" s="45" t="s">
        <v>291</v>
      </c>
      <c r="T3101" s="42" t="str">
        <f>VLOOKUP(Tabla1[[#This Row],[AREA]],Hoja1!A:B,2,FALSE)</f>
        <v>11. Salud pública y seguridad ciudadana</v>
      </c>
      <c r="U3101" s="45" t="s">
        <v>135</v>
      </c>
      <c r="V3101" s="42" t="str">
        <f>VLOOKUP(Tabla1[[#This Row],[PROGRAMA]],Hoja1!A:B,2,FALSE)</f>
        <v>1361. Prevención y extinción de incencios</v>
      </c>
      <c r="W3101" s="45" t="s">
        <v>236</v>
      </c>
      <c r="X3101" s="45" t="s">
        <v>2945</v>
      </c>
    </row>
    <row r="3102" spans="1:24" x14ac:dyDescent="0.25">
      <c r="A3102" s="57">
        <v>220250024239</v>
      </c>
      <c r="B3102" s="58" t="s">
        <v>349</v>
      </c>
      <c r="C3102" s="59">
        <v>45819</v>
      </c>
      <c r="D3102" s="57">
        <v>22025004106</v>
      </c>
      <c r="E3102" s="58" t="s">
        <v>2068</v>
      </c>
      <c r="F3102" s="60">
        <v>4464.5</v>
      </c>
      <c r="G3102" s="58" t="s">
        <v>40</v>
      </c>
      <c r="H3102" s="58" t="s">
        <v>2069</v>
      </c>
      <c r="I3102" s="61">
        <v>220</v>
      </c>
      <c r="J3102" s="58" t="s">
        <v>356</v>
      </c>
      <c r="K3102" s="58" t="s">
        <v>356</v>
      </c>
      <c r="L3102" s="58" t="s">
        <v>357</v>
      </c>
      <c r="M3102" s="58" t="s">
        <v>354</v>
      </c>
      <c r="N3102" s="58" t="s">
        <v>355</v>
      </c>
      <c r="O3102" s="64" t="s">
        <v>305</v>
      </c>
      <c r="P3102" s="64" t="s">
        <v>2902</v>
      </c>
      <c r="Q3102" s="45" t="s">
        <v>922</v>
      </c>
      <c r="R3102" s="32" t="s">
        <v>254</v>
      </c>
      <c r="S3102" s="45" t="s">
        <v>98</v>
      </c>
      <c r="T3102" s="42" t="str">
        <f>VLOOKUP(Tabla1[[#This Row],[AREA]],Hoja1!A:B,2,FALSE)</f>
        <v>10. Personas mayores, familia y servicios sociales</v>
      </c>
      <c r="U3102" s="45" t="s">
        <v>162</v>
      </c>
      <c r="V3102" s="42" t="str">
        <f>VLOOKUP(Tabla1[[#This Row],[PROGRAMA]],Hoja1!A:B,2,FALSE)</f>
        <v>2412. Formación para el empleo</v>
      </c>
      <c r="W3102" s="45" t="s">
        <v>238</v>
      </c>
      <c r="X3102" s="45" t="s">
        <v>2943</v>
      </c>
    </row>
    <row r="3103" spans="1:24" x14ac:dyDescent="0.25">
      <c r="A3103" s="57">
        <v>220250024240</v>
      </c>
      <c r="B3103" s="58" t="s">
        <v>349</v>
      </c>
      <c r="C3103" s="59">
        <v>45819</v>
      </c>
      <c r="D3103" s="57">
        <v>22025004111</v>
      </c>
      <c r="E3103" s="58" t="s">
        <v>1997</v>
      </c>
      <c r="F3103" s="60">
        <v>3806.79</v>
      </c>
      <c r="G3103" s="58" t="s">
        <v>376</v>
      </c>
      <c r="H3103" s="58" t="s">
        <v>1998</v>
      </c>
      <c r="I3103" s="61">
        <v>220</v>
      </c>
      <c r="J3103" s="58" t="s">
        <v>377</v>
      </c>
      <c r="K3103" s="58" t="s">
        <v>378</v>
      </c>
      <c r="L3103" s="58" t="s">
        <v>367</v>
      </c>
      <c r="M3103" s="58" t="s">
        <v>354</v>
      </c>
      <c r="N3103" s="58" t="s">
        <v>355</v>
      </c>
      <c r="O3103" s="64" t="s">
        <v>305</v>
      </c>
      <c r="P3103" s="64" t="s">
        <v>2902</v>
      </c>
      <c r="Q3103" s="45" t="s">
        <v>922</v>
      </c>
      <c r="R3103" s="32" t="s">
        <v>254</v>
      </c>
      <c r="S3103" s="45" t="s">
        <v>98</v>
      </c>
      <c r="T3103" s="42" t="str">
        <f>VLOOKUP(Tabla1[[#This Row],[AREA]],Hoja1!A:B,2,FALSE)</f>
        <v>10. Personas mayores, familia y servicios sociales</v>
      </c>
      <c r="U3103" s="45" t="s">
        <v>162</v>
      </c>
      <c r="V3103" s="42" t="str">
        <f>VLOOKUP(Tabla1[[#This Row],[PROGRAMA]],Hoja1!A:B,2,FALSE)</f>
        <v>2412. Formación para el empleo</v>
      </c>
      <c r="W3103" s="45" t="s">
        <v>238</v>
      </c>
      <c r="X3103" s="45" t="s">
        <v>4688</v>
      </c>
    </row>
    <row r="3104" spans="1:24" x14ac:dyDescent="0.25">
      <c r="A3104" s="57">
        <v>220250024240</v>
      </c>
      <c r="B3104" s="58" t="s">
        <v>349</v>
      </c>
      <c r="C3104" s="59">
        <v>45819</v>
      </c>
      <c r="D3104" s="57">
        <v>22025004112</v>
      </c>
      <c r="E3104" s="58" t="s">
        <v>1997</v>
      </c>
      <c r="F3104" s="60">
        <v>3806.79</v>
      </c>
      <c r="G3104" s="58" t="s">
        <v>376</v>
      </c>
      <c r="H3104" s="58" t="s">
        <v>1998</v>
      </c>
      <c r="I3104" s="61">
        <v>220</v>
      </c>
      <c r="J3104" s="58" t="s">
        <v>377</v>
      </c>
      <c r="K3104" s="58" t="s">
        <v>378</v>
      </c>
      <c r="L3104" s="58" t="s">
        <v>367</v>
      </c>
      <c r="M3104" s="58" t="s">
        <v>354</v>
      </c>
      <c r="N3104" s="58" t="s">
        <v>355</v>
      </c>
      <c r="O3104" s="64" t="s">
        <v>305</v>
      </c>
      <c r="P3104" s="64" t="s">
        <v>2902</v>
      </c>
      <c r="Q3104" s="45" t="s">
        <v>922</v>
      </c>
      <c r="R3104" s="32" t="s">
        <v>254</v>
      </c>
      <c r="S3104" s="45" t="s">
        <v>98</v>
      </c>
      <c r="T3104" s="42" t="str">
        <f>VLOOKUP(Tabla1[[#This Row],[AREA]],Hoja1!A:B,2,FALSE)</f>
        <v>10. Personas mayores, familia y servicios sociales</v>
      </c>
      <c r="U3104" s="45" t="s">
        <v>162</v>
      </c>
      <c r="V3104" s="42" t="str">
        <f>VLOOKUP(Tabla1[[#This Row],[PROGRAMA]],Hoja1!A:B,2,FALSE)</f>
        <v>2412. Formación para el empleo</v>
      </c>
      <c r="W3104" s="45" t="s">
        <v>238</v>
      </c>
      <c r="X3104" s="45" t="s">
        <v>4688</v>
      </c>
    </row>
    <row r="3105" spans="1:24" x14ac:dyDescent="0.25">
      <c r="A3105" s="57">
        <v>220250029067</v>
      </c>
      <c r="B3105" s="58" t="s">
        <v>349</v>
      </c>
      <c r="C3105" s="59">
        <v>45834</v>
      </c>
      <c r="D3105" s="57">
        <v>22025004111</v>
      </c>
      <c r="E3105" s="58" t="s">
        <v>1997</v>
      </c>
      <c r="F3105" s="60">
        <v>3806.79</v>
      </c>
      <c r="G3105" s="58" t="s">
        <v>376</v>
      </c>
      <c r="H3105" s="58" t="s">
        <v>1998</v>
      </c>
      <c r="I3105" s="61">
        <v>220</v>
      </c>
      <c r="J3105" s="58" t="s">
        <v>377</v>
      </c>
      <c r="K3105" s="58" t="s">
        <v>378</v>
      </c>
      <c r="L3105" s="58" t="s">
        <v>367</v>
      </c>
      <c r="M3105" s="58" t="s">
        <v>354</v>
      </c>
      <c r="N3105" s="58" t="s">
        <v>355</v>
      </c>
      <c r="O3105" s="64" t="s">
        <v>305</v>
      </c>
      <c r="P3105" s="64" t="s">
        <v>2902</v>
      </c>
      <c r="Q3105" s="45" t="s">
        <v>922</v>
      </c>
      <c r="R3105" s="32" t="s">
        <v>254</v>
      </c>
      <c r="S3105" s="45" t="s">
        <v>98</v>
      </c>
      <c r="T3105" s="42" t="str">
        <f>VLOOKUP(Tabla1[[#This Row],[AREA]],Hoja1!A:B,2,FALSE)</f>
        <v>10. Personas mayores, familia y servicios sociales</v>
      </c>
      <c r="U3105" s="45" t="s">
        <v>162</v>
      </c>
      <c r="V3105" s="42" t="str">
        <f>VLOOKUP(Tabla1[[#This Row],[PROGRAMA]],Hoja1!A:B,2,FALSE)</f>
        <v>2412. Formación para el empleo</v>
      </c>
      <c r="W3105" s="45" t="s">
        <v>238</v>
      </c>
      <c r="X3105" s="45" t="s">
        <v>4688</v>
      </c>
    </row>
    <row r="3106" spans="1:24" x14ac:dyDescent="0.25">
      <c r="A3106" s="57">
        <v>220250029067</v>
      </c>
      <c r="B3106" s="58" t="s">
        <v>349</v>
      </c>
      <c r="C3106" s="59">
        <v>45834</v>
      </c>
      <c r="D3106" s="57">
        <v>22025004112</v>
      </c>
      <c r="E3106" s="58" t="s">
        <v>1997</v>
      </c>
      <c r="F3106" s="60">
        <v>3800.79</v>
      </c>
      <c r="G3106" s="58" t="s">
        <v>376</v>
      </c>
      <c r="H3106" s="58" t="s">
        <v>1998</v>
      </c>
      <c r="I3106" s="61">
        <v>220</v>
      </c>
      <c r="J3106" s="58" t="s">
        <v>377</v>
      </c>
      <c r="K3106" s="58" t="s">
        <v>378</v>
      </c>
      <c r="L3106" s="58" t="s">
        <v>367</v>
      </c>
      <c r="M3106" s="58" t="s">
        <v>354</v>
      </c>
      <c r="N3106" s="58" t="s">
        <v>355</v>
      </c>
      <c r="O3106" s="64" t="s">
        <v>305</v>
      </c>
      <c r="P3106" s="64" t="s">
        <v>2902</v>
      </c>
      <c r="Q3106" s="45" t="s">
        <v>922</v>
      </c>
      <c r="R3106" s="32" t="s">
        <v>254</v>
      </c>
      <c r="S3106" s="45" t="s">
        <v>98</v>
      </c>
      <c r="T3106" s="42" t="str">
        <f>VLOOKUP(Tabla1[[#This Row],[AREA]],Hoja1!A:B,2,FALSE)</f>
        <v>10. Personas mayores, familia y servicios sociales</v>
      </c>
      <c r="U3106" s="45" t="s">
        <v>162</v>
      </c>
      <c r="V3106" s="42" t="str">
        <f>VLOOKUP(Tabla1[[#This Row],[PROGRAMA]],Hoja1!A:B,2,FALSE)</f>
        <v>2412. Formación para el empleo</v>
      </c>
      <c r="W3106" s="45" t="s">
        <v>238</v>
      </c>
      <c r="X3106" s="45" t="s">
        <v>4688</v>
      </c>
    </row>
    <row r="3107" spans="1:24" x14ac:dyDescent="0.25">
      <c r="A3107" s="57">
        <v>220250024240</v>
      </c>
      <c r="B3107" s="58" t="s">
        <v>349</v>
      </c>
      <c r="C3107" s="59">
        <v>45819</v>
      </c>
      <c r="D3107" s="57">
        <v>22025004110</v>
      </c>
      <c r="E3107" s="58" t="s">
        <v>1997</v>
      </c>
      <c r="F3107" s="60">
        <v>2625.35</v>
      </c>
      <c r="G3107" s="58" t="s">
        <v>376</v>
      </c>
      <c r="H3107" s="58" t="s">
        <v>1998</v>
      </c>
      <c r="I3107" s="61">
        <v>220</v>
      </c>
      <c r="J3107" s="58" t="s">
        <v>377</v>
      </c>
      <c r="K3107" s="58" t="s">
        <v>378</v>
      </c>
      <c r="L3107" s="58" t="s">
        <v>367</v>
      </c>
      <c r="M3107" s="58" t="s">
        <v>354</v>
      </c>
      <c r="N3107" s="58" t="s">
        <v>355</v>
      </c>
      <c r="O3107" s="64" t="s">
        <v>305</v>
      </c>
      <c r="P3107" s="64" t="s">
        <v>2902</v>
      </c>
      <c r="Q3107" s="45" t="s">
        <v>922</v>
      </c>
      <c r="R3107" s="32" t="s">
        <v>254</v>
      </c>
      <c r="S3107" s="45" t="s">
        <v>98</v>
      </c>
      <c r="T3107" s="42" t="str">
        <f>VLOOKUP(Tabla1[[#This Row],[AREA]],Hoja1!A:B,2,FALSE)</f>
        <v>10. Personas mayores, familia y servicios sociales</v>
      </c>
      <c r="U3107" s="45" t="s">
        <v>162</v>
      </c>
      <c r="V3107" s="42" t="str">
        <f>VLOOKUP(Tabla1[[#This Row],[PROGRAMA]],Hoja1!A:B,2,FALSE)</f>
        <v>2412. Formación para el empleo</v>
      </c>
      <c r="W3107" s="45" t="s">
        <v>238</v>
      </c>
      <c r="X3107" s="45" t="s">
        <v>4688</v>
      </c>
    </row>
    <row r="3108" spans="1:24" x14ac:dyDescent="0.25">
      <c r="A3108" s="57">
        <v>220250029067</v>
      </c>
      <c r="B3108" s="58" t="s">
        <v>349</v>
      </c>
      <c r="C3108" s="59">
        <v>45834</v>
      </c>
      <c r="D3108" s="57">
        <v>22025004110</v>
      </c>
      <c r="E3108" s="58" t="s">
        <v>1997</v>
      </c>
      <c r="F3108" s="60">
        <v>2625.35</v>
      </c>
      <c r="G3108" s="58" t="s">
        <v>376</v>
      </c>
      <c r="H3108" s="58" t="s">
        <v>1998</v>
      </c>
      <c r="I3108" s="61">
        <v>220</v>
      </c>
      <c r="J3108" s="58" t="s">
        <v>377</v>
      </c>
      <c r="K3108" s="58" t="s">
        <v>378</v>
      </c>
      <c r="L3108" s="58" t="s">
        <v>367</v>
      </c>
      <c r="M3108" s="58" t="s">
        <v>354</v>
      </c>
      <c r="N3108" s="58" t="s">
        <v>355</v>
      </c>
      <c r="O3108" s="64" t="s">
        <v>305</v>
      </c>
      <c r="P3108" s="64" t="s">
        <v>2902</v>
      </c>
      <c r="Q3108" s="45" t="s">
        <v>922</v>
      </c>
      <c r="R3108" s="32" t="s">
        <v>254</v>
      </c>
      <c r="S3108" s="45" t="s">
        <v>98</v>
      </c>
      <c r="T3108" s="42" t="str">
        <f>VLOOKUP(Tabla1[[#This Row],[AREA]],Hoja1!A:B,2,FALSE)</f>
        <v>10. Personas mayores, familia y servicios sociales</v>
      </c>
      <c r="U3108" s="45" t="s">
        <v>162</v>
      </c>
      <c r="V3108" s="42" t="str">
        <f>VLOOKUP(Tabla1[[#This Row],[PROGRAMA]],Hoja1!A:B,2,FALSE)</f>
        <v>2412. Formación para el empleo</v>
      </c>
      <c r="W3108" s="45" t="s">
        <v>238</v>
      </c>
      <c r="X3108" s="45" t="s">
        <v>4688</v>
      </c>
    </row>
    <row r="3109" spans="1:24" x14ac:dyDescent="0.25">
      <c r="A3109" s="57">
        <v>220250030019</v>
      </c>
      <c r="B3109" s="58" t="s">
        <v>349</v>
      </c>
      <c r="C3109" s="59">
        <v>45838</v>
      </c>
      <c r="D3109" s="57">
        <v>22025001670</v>
      </c>
      <c r="E3109" s="58" t="s">
        <v>1220</v>
      </c>
      <c r="F3109" s="60">
        <v>2613.6</v>
      </c>
      <c r="G3109" s="58" t="s">
        <v>418</v>
      </c>
      <c r="H3109" s="58" t="s">
        <v>4689</v>
      </c>
      <c r="I3109" s="61">
        <v>220</v>
      </c>
      <c r="J3109" s="58" t="s">
        <v>356</v>
      </c>
      <c r="K3109" s="58" t="s">
        <v>356</v>
      </c>
      <c r="L3109" s="58" t="s">
        <v>357</v>
      </c>
      <c r="M3109" s="58" t="s">
        <v>354</v>
      </c>
      <c r="N3109" s="58" t="s">
        <v>355</v>
      </c>
      <c r="O3109" s="64" t="s">
        <v>305</v>
      </c>
      <c r="P3109" s="64" t="s">
        <v>2902</v>
      </c>
      <c r="Q3109" s="45" t="s">
        <v>922</v>
      </c>
      <c r="R3109" s="32" t="s">
        <v>254</v>
      </c>
      <c r="S3109" s="45" t="s">
        <v>98</v>
      </c>
      <c r="T3109" s="42" t="str">
        <f>VLOOKUP(Tabla1[[#This Row],[AREA]],Hoja1!A:B,2,FALSE)</f>
        <v>10. Personas mayores, familia y servicios sociales</v>
      </c>
      <c r="U3109" s="45" t="s">
        <v>155</v>
      </c>
      <c r="V3109" s="42" t="str">
        <f>VLOOKUP(Tabla1[[#This Row],[PROGRAMA]],Hoja1!A:B,2,FALSE)</f>
        <v>2312. Iniciativas sociales</v>
      </c>
      <c r="W3109" s="45" t="s">
        <v>238</v>
      </c>
      <c r="X3109" s="45" t="s">
        <v>2926</v>
      </c>
    </row>
    <row r="3110" spans="1:24" x14ac:dyDescent="0.25">
      <c r="A3110" s="57">
        <v>220250027377</v>
      </c>
      <c r="B3110" s="58" t="s">
        <v>495</v>
      </c>
      <c r="C3110" s="59">
        <v>45827</v>
      </c>
      <c r="D3110" s="57">
        <v>22025004685</v>
      </c>
      <c r="E3110" s="58" t="s">
        <v>2226</v>
      </c>
      <c r="F3110" s="60">
        <v>2520</v>
      </c>
      <c r="G3110" s="58" t="s">
        <v>4690</v>
      </c>
      <c r="H3110" s="58" t="s">
        <v>4691</v>
      </c>
      <c r="I3110" s="61">
        <v>240</v>
      </c>
      <c r="J3110" s="58" t="s">
        <v>356</v>
      </c>
      <c r="K3110" s="58" t="s">
        <v>356</v>
      </c>
      <c r="L3110" s="58" t="s">
        <v>4692</v>
      </c>
      <c r="M3110" s="58" t="s">
        <v>354</v>
      </c>
      <c r="N3110" s="58" t="s">
        <v>355</v>
      </c>
      <c r="O3110" s="64" t="s">
        <v>305</v>
      </c>
      <c r="P3110" s="64" t="s">
        <v>2902</v>
      </c>
      <c r="Q3110" s="45" t="s">
        <v>922</v>
      </c>
      <c r="R3110" s="32" t="s">
        <v>254</v>
      </c>
      <c r="S3110" s="45" t="s">
        <v>95</v>
      </c>
      <c r="T3110" s="42" t="str">
        <f>VLOOKUP(Tabla1[[#This Row],[AREA]],Hoja1!A:B,2,FALSE)</f>
        <v>07. Medio ambiente</v>
      </c>
      <c r="U3110" s="45" t="s">
        <v>147</v>
      </c>
      <c r="V3110" s="42" t="str">
        <f>VLOOKUP(Tabla1[[#This Row],[PROGRAMA]],Hoja1!A:B,2,FALSE)</f>
        <v>1701. Dirección del área de medio ambiente</v>
      </c>
      <c r="W3110" s="45" t="s">
        <v>238</v>
      </c>
      <c r="X3110" s="45" t="s">
        <v>3161</v>
      </c>
    </row>
    <row r="3111" spans="1:24" x14ac:dyDescent="0.25">
      <c r="A3111" s="57">
        <v>220250022266</v>
      </c>
      <c r="B3111" s="58" t="s">
        <v>526</v>
      </c>
      <c r="C3111" s="59">
        <v>45813</v>
      </c>
      <c r="D3111" s="57">
        <v>22025002819</v>
      </c>
      <c r="E3111" s="58" t="s">
        <v>1481</v>
      </c>
      <c r="F3111" s="60">
        <v>251.68</v>
      </c>
      <c r="G3111" s="58" t="s">
        <v>73</v>
      </c>
      <c r="H3111" s="58" t="s">
        <v>4693</v>
      </c>
      <c r="I3111" s="61">
        <v>300</v>
      </c>
      <c r="J3111" s="58" t="s">
        <v>356</v>
      </c>
      <c r="K3111" s="58" t="s">
        <v>356</v>
      </c>
      <c r="L3111" s="58" t="s">
        <v>367</v>
      </c>
      <c r="M3111" s="58" t="s">
        <v>354</v>
      </c>
      <c r="N3111" s="58" t="s">
        <v>355</v>
      </c>
      <c r="O3111" s="64" t="s">
        <v>2942</v>
      </c>
      <c r="P3111" s="64" t="s">
        <v>2902</v>
      </c>
      <c r="Q3111" s="45" t="s">
        <v>922</v>
      </c>
      <c r="R3111" s="32" t="s">
        <v>254</v>
      </c>
      <c r="S3111" s="45" t="s">
        <v>96</v>
      </c>
      <c r="T3111" s="42" t="str">
        <f>VLOOKUP(Tabla1[[#This Row],[AREA]],Hoja1!A:B,2,FALSE)</f>
        <v>08. Tráfico y movilidad</v>
      </c>
      <c r="U3111" s="45" t="s">
        <v>140</v>
      </c>
      <c r="V3111" s="42" t="str">
        <f>VLOOKUP(Tabla1[[#This Row],[PROGRAMA]],Hoja1!A:B,2,FALSE)</f>
        <v>1532. Pavimentación vias públicas y otros servicios urbanísticos</v>
      </c>
      <c r="W3111" s="45" t="s">
        <v>236</v>
      </c>
      <c r="X3111" s="45" t="s">
        <v>3215</v>
      </c>
    </row>
    <row r="3112" spans="1:24" x14ac:dyDescent="0.25">
      <c r="A3112" s="57">
        <v>220250022585</v>
      </c>
      <c r="B3112" s="58" t="s">
        <v>526</v>
      </c>
      <c r="C3112" s="59">
        <v>45813</v>
      </c>
      <c r="D3112" s="57">
        <v>22025001129</v>
      </c>
      <c r="E3112" s="58" t="s">
        <v>1973</v>
      </c>
      <c r="F3112" s="60">
        <v>248.68</v>
      </c>
      <c r="G3112" s="58" t="s">
        <v>688</v>
      </c>
      <c r="H3112" s="58" t="s">
        <v>4694</v>
      </c>
      <c r="I3112" s="61">
        <v>300</v>
      </c>
      <c r="J3112" s="58" t="s">
        <v>352</v>
      </c>
      <c r="K3112" s="58" t="s">
        <v>352</v>
      </c>
      <c r="L3112" s="58" t="s">
        <v>367</v>
      </c>
      <c r="M3112" s="58" t="s">
        <v>354</v>
      </c>
      <c r="N3112" s="58" t="s">
        <v>355</v>
      </c>
      <c r="O3112" s="64" t="s">
        <v>2942</v>
      </c>
      <c r="P3112" s="64" t="s">
        <v>2902</v>
      </c>
      <c r="Q3112" s="45" t="s">
        <v>922</v>
      </c>
      <c r="R3112" s="32" t="s">
        <v>254</v>
      </c>
      <c r="S3112" s="45" t="s">
        <v>291</v>
      </c>
      <c r="T3112" s="42" t="str">
        <f>VLOOKUP(Tabla1[[#This Row],[AREA]],Hoja1!A:B,2,FALSE)</f>
        <v>11. Salud pública y seguridad ciudadana</v>
      </c>
      <c r="U3112" s="45" t="s">
        <v>144</v>
      </c>
      <c r="V3112" s="42" t="str">
        <f>VLOOKUP(Tabla1[[#This Row],[PROGRAMA]],Hoja1!A:B,2,FALSE)</f>
        <v>1631. Limpieza viaria</v>
      </c>
      <c r="W3112" s="45" t="s">
        <v>236</v>
      </c>
      <c r="X3112" s="45" t="s">
        <v>3180</v>
      </c>
    </row>
    <row r="3113" spans="1:24" x14ac:dyDescent="0.25">
      <c r="A3113" s="57">
        <v>220250029503</v>
      </c>
      <c r="B3113" s="58" t="s">
        <v>526</v>
      </c>
      <c r="C3113" s="59">
        <v>45835</v>
      </c>
      <c r="D3113" s="57">
        <v>22025001347</v>
      </c>
      <c r="E3113" s="58" t="s">
        <v>1493</v>
      </c>
      <c r="F3113" s="60">
        <v>245.05</v>
      </c>
      <c r="G3113" s="58" t="s">
        <v>564</v>
      </c>
      <c r="H3113" s="58" t="s">
        <v>4695</v>
      </c>
      <c r="I3113" s="61">
        <v>300</v>
      </c>
      <c r="J3113" s="58" t="s">
        <v>356</v>
      </c>
      <c r="K3113" s="58" t="s">
        <v>356</v>
      </c>
      <c r="L3113" s="58" t="s">
        <v>367</v>
      </c>
      <c r="M3113" s="58" t="s">
        <v>354</v>
      </c>
      <c r="N3113" s="58" t="s">
        <v>355</v>
      </c>
      <c r="O3113" s="64" t="s">
        <v>2942</v>
      </c>
      <c r="P3113" s="64" t="s">
        <v>2902</v>
      </c>
      <c r="Q3113" s="45" t="s">
        <v>922</v>
      </c>
      <c r="R3113" s="32" t="s">
        <v>254</v>
      </c>
      <c r="S3113" s="45" t="s">
        <v>91</v>
      </c>
      <c r="T3113" s="42" t="str">
        <f>VLOOKUP(Tabla1[[#This Row],[AREA]],Hoja1!A:B,2,FALSE)</f>
        <v>02. Urbanismo y vivienda</v>
      </c>
      <c r="U3113" s="45" t="s">
        <v>220</v>
      </c>
      <c r="V3113" s="42" t="str">
        <f>VLOOKUP(Tabla1[[#This Row],[PROGRAMA]],Hoja1!A:B,2,FALSE)</f>
        <v>9332. Mantenimiento de edificios e instalaciones municipales</v>
      </c>
      <c r="W3113" s="45" t="s">
        <v>236</v>
      </c>
      <c r="X3113" s="45" t="s">
        <v>3048</v>
      </c>
    </row>
    <row r="3114" spans="1:24" x14ac:dyDescent="0.25">
      <c r="A3114" s="57">
        <v>220250022599</v>
      </c>
      <c r="B3114" s="58" t="s">
        <v>526</v>
      </c>
      <c r="C3114" s="59">
        <v>45813</v>
      </c>
      <c r="D3114" s="57">
        <v>22025001128</v>
      </c>
      <c r="E3114" s="58" t="s">
        <v>1498</v>
      </c>
      <c r="F3114" s="60">
        <v>242.62</v>
      </c>
      <c r="G3114" s="58" t="s">
        <v>38</v>
      </c>
      <c r="H3114" s="58" t="s">
        <v>4696</v>
      </c>
      <c r="I3114" s="61">
        <v>300</v>
      </c>
      <c r="J3114" s="58" t="s">
        <v>356</v>
      </c>
      <c r="K3114" s="58" t="s">
        <v>356</v>
      </c>
      <c r="L3114" s="58" t="s">
        <v>367</v>
      </c>
      <c r="M3114" s="58" t="s">
        <v>354</v>
      </c>
      <c r="N3114" s="58" t="s">
        <v>355</v>
      </c>
      <c r="O3114" s="64" t="s">
        <v>2942</v>
      </c>
      <c r="P3114" s="64" t="s">
        <v>2902</v>
      </c>
      <c r="Q3114" s="45" t="s">
        <v>922</v>
      </c>
      <c r="R3114" s="32" t="s">
        <v>254</v>
      </c>
      <c r="S3114" s="45" t="s">
        <v>291</v>
      </c>
      <c r="T3114" s="42" t="str">
        <f>VLOOKUP(Tabla1[[#This Row],[AREA]],Hoja1!A:B,2,FALSE)</f>
        <v>11. Salud pública y seguridad ciudadana</v>
      </c>
      <c r="U3114" s="45" t="s">
        <v>141</v>
      </c>
      <c r="V3114" s="42" t="str">
        <f>VLOOKUP(Tabla1[[#This Row],[PROGRAMA]],Hoja1!A:B,2,FALSE)</f>
        <v>1621. Recogida de residuos</v>
      </c>
      <c r="W3114" s="45" t="s">
        <v>238</v>
      </c>
      <c r="X3114" s="45" t="s">
        <v>3118</v>
      </c>
    </row>
    <row r="3115" spans="1:24" x14ac:dyDescent="0.25">
      <c r="A3115" s="57">
        <v>220250023839</v>
      </c>
      <c r="B3115" s="58" t="s">
        <v>526</v>
      </c>
      <c r="C3115" s="59">
        <v>45818</v>
      </c>
      <c r="D3115" s="57">
        <v>22025001071</v>
      </c>
      <c r="E3115" s="58" t="s">
        <v>4197</v>
      </c>
      <c r="F3115" s="60">
        <v>241.52</v>
      </c>
      <c r="G3115" s="58" t="s">
        <v>610</v>
      </c>
      <c r="H3115" s="58" t="s">
        <v>4697</v>
      </c>
      <c r="I3115" s="61">
        <v>300</v>
      </c>
      <c r="J3115" s="58" t="s">
        <v>356</v>
      </c>
      <c r="K3115" s="58" t="s">
        <v>356</v>
      </c>
      <c r="L3115" s="58" t="s">
        <v>357</v>
      </c>
      <c r="M3115" s="58" t="s">
        <v>354</v>
      </c>
      <c r="N3115" s="58" t="s">
        <v>355</v>
      </c>
      <c r="O3115" s="64" t="s">
        <v>2942</v>
      </c>
      <c r="P3115" s="64" t="s">
        <v>2902</v>
      </c>
      <c r="Q3115" s="45" t="s">
        <v>922</v>
      </c>
      <c r="R3115" s="32" t="s">
        <v>254</v>
      </c>
      <c r="S3115" s="45" t="s">
        <v>291</v>
      </c>
      <c r="T3115" s="42" t="str">
        <f>VLOOKUP(Tabla1[[#This Row],[AREA]],Hoja1!A:B,2,FALSE)</f>
        <v>11. Salud pública y seguridad ciudadana</v>
      </c>
      <c r="U3115" s="45" t="s">
        <v>164</v>
      </c>
      <c r="V3115" s="42" t="str">
        <f>VLOOKUP(Tabla1[[#This Row],[PROGRAMA]],Hoja1!A:B,2,FALSE)</f>
        <v>3111. Protección de la salubridad pública</v>
      </c>
      <c r="W3115" s="45" t="s">
        <v>236</v>
      </c>
      <c r="X3115" s="45" t="s">
        <v>3180</v>
      </c>
    </row>
    <row r="3116" spans="1:24" x14ac:dyDescent="0.25">
      <c r="A3116" s="57">
        <v>220250025424</v>
      </c>
      <c r="B3116" s="58" t="s">
        <v>526</v>
      </c>
      <c r="C3116" s="59">
        <v>45820</v>
      </c>
      <c r="D3116" s="57">
        <v>22025001079</v>
      </c>
      <c r="E3116" s="58" t="s">
        <v>1303</v>
      </c>
      <c r="F3116" s="60">
        <v>240.04</v>
      </c>
      <c r="G3116" s="58" t="s">
        <v>573</v>
      </c>
      <c r="H3116" s="58" t="s">
        <v>4698</v>
      </c>
      <c r="I3116" s="61">
        <v>300</v>
      </c>
      <c r="J3116" s="58" t="s">
        <v>356</v>
      </c>
      <c r="K3116" s="58" t="s">
        <v>356</v>
      </c>
      <c r="L3116" s="58" t="s">
        <v>367</v>
      </c>
      <c r="M3116" s="58" t="s">
        <v>354</v>
      </c>
      <c r="N3116" s="58" t="s">
        <v>355</v>
      </c>
      <c r="O3116" s="64" t="s">
        <v>2942</v>
      </c>
      <c r="P3116" s="64" t="s">
        <v>2902</v>
      </c>
      <c r="Q3116" s="45" t="s">
        <v>922</v>
      </c>
      <c r="R3116" s="32" t="s">
        <v>254</v>
      </c>
      <c r="S3116" s="45" t="s">
        <v>94</v>
      </c>
      <c r="T3116" s="42" t="str">
        <f>VLOOKUP(Tabla1[[#This Row],[AREA]],Hoja1!A:B,2,FALSE)</f>
        <v>06. Educación y cultura</v>
      </c>
      <c r="U3116" s="45" t="s">
        <v>170</v>
      </c>
      <c r="V3116" s="42" t="str">
        <f>VLOOKUP(Tabla1[[#This Row],[PROGRAMA]],Hoja1!A:B,2,FALSE)</f>
        <v>3232. Conservación y mantenimiento centros educación infantil y primaria</v>
      </c>
      <c r="W3116" s="45" t="s">
        <v>236</v>
      </c>
      <c r="X3116" s="45" t="s">
        <v>3048</v>
      </c>
    </row>
    <row r="3117" spans="1:24" x14ac:dyDescent="0.25">
      <c r="A3117" s="57">
        <v>220250023752</v>
      </c>
      <c r="B3117" s="58" t="s">
        <v>526</v>
      </c>
      <c r="C3117" s="59">
        <v>45818</v>
      </c>
      <c r="D3117" s="57">
        <v>22025001079</v>
      </c>
      <c r="E3117" s="58" t="s">
        <v>1303</v>
      </c>
      <c r="F3117" s="60">
        <v>238.88</v>
      </c>
      <c r="G3117" s="58" t="s">
        <v>564</v>
      </c>
      <c r="H3117" s="58" t="s">
        <v>4699</v>
      </c>
      <c r="I3117" s="61">
        <v>300</v>
      </c>
      <c r="J3117" s="58" t="s">
        <v>356</v>
      </c>
      <c r="K3117" s="58" t="s">
        <v>356</v>
      </c>
      <c r="L3117" s="58" t="s">
        <v>367</v>
      </c>
      <c r="M3117" s="58" t="s">
        <v>354</v>
      </c>
      <c r="N3117" s="58" t="s">
        <v>355</v>
      </c>
      <c r="O3117" s="64" t="s">
        <v>2942</v>
      </c>
      <c r="P3117" s="64" t="s">
        <v>2902</v>
      </c>
      <c r="Q3117" s="45" t="s">
        <v>922</v>
      </c>
      <c r="R3117" s="32" t="s">
        <v>254</v>
      </c>
      <c r="S3117" s="45" t="s">
        <v>94</v>
      </c>
      <c r="T3117" s="42" t="str">
        <f>VLOOKUP(Tabla1[[#This Row],[AREA]],Hoja1!A:B,2,FALSE)</f>
        <v>06. Educación y cultura</v>
      </c>
      <c r="U3117" s="45" t="s">
        <v>170</v>
      </c>
      <c r="V3117" s="42" t="str">
        <f>VLOOKUP(Tabla1[[#This Row],[PROGRAMA]],Hoja1!A:B,2,FALSE)</f>
        <v>3232. Conservación y mantenimiento centros educación infantil y primaria</v>
      </c>
      <c r="W3117" s="45" t="s">
        <v>236</v>
      </c>
      <c r="X3117" s="45" t="s">
        <v>3048</v>
      </c>
    </row>
    <row r="3118" spans="1:24" x14ac:dyDescent="0.25">
      <c r="A3118" s="57">
        <v>220250027693</v>
      </c>
      <c r="B3118" s="58" t="s">
        <v>526</v>
      </c>
      <c r="C3118" s="59">
        <v>45827</v>
      </c>
      <c r="D3118" s="57">
        <v>22025002596</v>
      </c>
      <c r="E3118" s="58" t="s">
        <v>2578</v>
      </c>
      <c r="F3118" s="60">
        <v>238.24</v>
      </c>
      <c r="G3118" s="58" t="s">
        <v>4372</v>
      </c>
      <c r="H3118" s="58" t="s">
        <v>4395</v>
      </c>
      <c r="I3118" s="61">
        <v>300</v>
      </c>
      <c r="J3118" s="58" t="s">
        <v>427</v>
      </c>
      <c r="K3118" s="58" t="s">
        <v>427</v>
      </c>
      <c r="L3118" s="58" t="s">
        <v>367</v>
      </c>
      <c r="M3118" s="58" t="s">
        <v>354</v>
      </c>
      <c r="N3118" s="58" t="s">
        <v>355</v>
      </c>
      <c r="O3118" s="64" t="s">
        <v>2942</v>
      </c>
      <c r="P3118" s="64" t="s">
        <v>2902</v>
      </c>
      <c r="Q3118" s="45" t="s">
        <v>926</v>
      </c>
      <c r="R3118" s="32" t="s">
        <v>255</v>
      </c>
      <c r="S3118" s="45" t="s">
        <v>94</v>
      </c>
      <c r="T3118" s="42" t="str">
        <f>VLOOKUP(Tabla1[[#This Row],[AREA]],Hoja1!A:B,2,FALSE)</f>
        <v>06. Educación y cultura</v>
      </c>
      <c r="U3118" s="45" t="s">
        <v>176</v>
      </c>
      <c r="V3118" s="42" t="str">
        <f>VLOOKUP(Tabla1[[#This Row],[PROGRAMA]],Hoja1!A:B,2,FALSE)</f>
        <v>3321. Bibliotecas públicas</v>
      </c>
      <c r="W3118" s="45" t="s">
        <v>246</v>
      </c>
      <c r="X3118" s="45" t="s">
        <v>3261</v>
      </c>
    </row>
    <row r="3119" spans="1:24" x14ac:dyDescent="0.25">
      <c r="A3119" s="57">
        <v>220250027636</v>
      </c>
      <c r="B3119" s="58" t="s">
        <v>526</v>
      </c>
      <c r="C3119" s="59">
        <v>45827</v>
      </c>
      <c r="D3119" s="57">
        <v>22025001128</v>
      </c>
      <c r="E3119" s="58" t="s">
        <v>1498</v>
      </c>
      <c r="F3119" s="60">
        <v>234.93</v>
      </c>
      <c r="G3119" s="58" t="s">
        <v>698</v>
      </c>
      <c r="H3119" s="58" t="s">
        <v>4700</v>
      </c>
      <c r="I3119" s="61">
        <v>300</v>
      </c>
      <c r="J3119" s="58" t="s">
        <v>678</v>
      </c>
      <c r="K3119" s="58" t="s">
        <v>356</v>
      </c>
      <c r="L3119" s="58" t="s">
        <v>367</v>
      </c>
      <c r="M3119" s="58" t="s">
        <v>354</v>
      </c>
      <c r="N3119" s="58" t="s">
        <v>355</v>
      </c>
      <c r="O3119" s="64" t="s">
        <v>2942</v>
      </c>
      <c r="P3119" s="64" t="s">
        <v>2902</v>
      </c>
      <c r="Q3119" s="45" t="s">
        <v>922</v>
      </c>
      <c r="R3119" s="32" t="s">
        <v>254</v>
      </c>
      <c r="S3119" s="45" t="s">
        <v>291</v>
      </c>
      <c r="T3119" s="42" t="str">
        <f>VLOOKUP(Tabla1[[#This Row],[AREA]],Hoja1!A:B,2,FALSE)</f>
        <v>11. Salud pública y seguridad ciudadana</v>
      </c>
      <c r="U3119" s="45" t="s">
        <v>141</v>
      </c>
      <c r="V3119" s="42" t="str">
        <f>VLOOKUP(Tabla1[[#This Row],[PROGRAMA]],Hoja1!A:B,2,FALSE)</f>
        <v>1621. Recogida de residuos</v>
      </c>
      <c r="W3119" s="45" t="s">
        <v>238</v>
      </c>
      <c r="X3119" s="45" t="s">
        <v>3118</v>
      </c>
    </row>
    <row r="3120" spans="1:24" x14ac:dyDescent="0.25">
      <c r="A3120" s="57">
        <v>220250023793</v>
      </c>
      <c r="B3120" s="58" t="s">
        <v>526</v>
      </c>
      <c r="C3120" s="59">
        <v>45818</v>
      </c>
      <c r="D3120" s="57">
        <v>22025000769</v>
      </c>
      <c r="E3120" s="58" t="s">
        <v>1623</v>
      </c>
      <c r="F3120" s="60">
        <v>234.74</v>
      </c>
      <c r="G3120" s="58" t="s">
        <v>50</v>
      </c>
      <c r="H3120" s="58" t="s">
        <v>4701</v>
      </c>
      <c r="I3120" s="61">
        <v>300</v>
      </c>
      <c r="J3120" s="58" t="s">
        <v>356</v>
      </c>
      <c r="K3120" s="58" t="s">
        <v>356</v>
      </c>
      <c r="L3120" s="58" t="s">
        <v>367</v>
      </c>
      <c r="M3120" s="58" t="s">
        <v>354</v>
      </c>
      <c r="N3120" s="58" t="s">
        <v>355</v>
      </c>
      <c r="O3120" s="64" t="s">
        <v>2942</v>
      </c>
      <c r="P3120" s="64" t="s">
        <v>2902</v>
      </c>
      <c r="Q3120" s="45" t="s">
        <v>922</v>
      </c>
      <c r="R3120" s="32" t="s">
        <v>254</v>
      </c>
      <c r="S3120" s="45" t="s">
        <v>291</v>
      </c>
      <c r="T3120" s="42" t="str">
        <f>VLOOKUP(Tabla1[[#This Row],[AREA]],Hoja1!A:B,2,FALSE)</f>
        <v>11. Salud pública y seguridad ciudadana</v>
      </c>
      <c r="U3120" s="45" t="s">
        <v>135</v>
      </c>
      <c r="V3120" s="42" t="str">
        <f>VLOOKUP(Tabla1[[#This Row],[PROGRAMA]],Hoja1!A:B,2,FALSE)</f>
        <v>1361. Prevención y extinción de incencios</v>
      </c>
      <c r="W3120" s="45" t="s">
        <v>238</v>
      </c>
      <c r="X3120" s="45" t="s">
        <v>3118</v>
      </c>
    </row>
    <row r="3121" spans="1:24" x14ac:dyDescent="0.25">
      <c r="A3121" s="57">
        <v>220250024427</v>
      </c>
      <c r="B3121" s="58" t="s">
        <v>526</v>
      </c>
      <c r="C3121" s="59">
        <v>45819</v>
      </c>
      <c r="D3121" s="57">
        <v>22025001128</v>
      </c>
      <c r="E3121" s="58" t="s">
        <v>1498</v>
      </c>
      <c r="F3121" s="60">
        <v>234.41</v>
      </c>
      <c r="G3121" s="58" t="s">
        <v>590</v>
      </c>
      <c r="H3121" s="58" t="s">
        <v>4702</v>
      </c>
      <c r="I3121" s="61">
        <v>300</v>
      </c>
      <c r="J3121" s="58" t="s">
        <v>356</v>
      </c>
      <c r="K3121" s="58" t="s">
        <v>356</v>
      </c>
      <c r="L3121" s="58" t="s">
        <v>367</v>
      </c>
      <c r="M3121" s="58" t="s">
        <v>354</v>
      </c>
      <c r="N3121" s="58" t="s">
        <v>355</v>
      </c>
      <c r="O3121" s="64" t="s">
        <v>2942</v>
      </c>
      <c r="P3121" s="64" t="s">
        <v>2902</v>
      </c>
      <c r="Q3121" s="45" t="s">
        <v>922</v>
      </c>
      <c r="R3121" s="32" t="s">
        <v>254</v>
      </c>
      <c r="S3121" s="45" t="s">
        <v>291</v>
      </c>
      <c r="T3121" s="42" t="str">
        <f>VLOOKUP(Tabla1[[#This Row],[AREA]],Hoja1!A:B,2,FALSE)</f>
        <v>11. Salud pública y seguridad ciudadana</v>
      </c>
      <c r="U3121" s="45" t="s">
        <v>141</v>
      </c>
      <c r="V3121" s="42" t="str">
        <f>VLOOKUP(Tabla1[[#This Row],[PROGRAMA]],Hoja1!A:B,2,FALSE)</f>
        <v>1621. Recogida de residuos</v>
      </c>
      <c r="W3121" s="45" t="s">
        <v>238</v>
      </c>
      <c r="X3121" s="45" t="s">
        <v>3118</v>
      </c>
    </row>
    <row r="3122" spans="1:24" x14ac:dyDescent="0.25">
      <c r="A3122" s="57">
        <v>220250022569</v>
      </c>
      <c r="B3122" s="58" t="s">
        <v>526</v>
      </c>
      <c r="C3122" s="59">
        <v>45813</v>
      </c>
      <c r="D3122" s="57">
        <v>22025001132</v>
      </c>
      <c r="E3122" s="58" t="s">
        <v>1599</v>
      </c>
      <c r="F3122" s="60">
        <v>234.24</v>
      </c>
      <c r="G3122" s="58" t="s">
        <v>74</v>
      </c>
      <c r="H3122" s="58" t="s">
        <v>4703</v>
      </c>
      <c r="I3122" s="61">
        <v>300</v>
      </c>
      <c r="J3122" s="58" t="s">
        <v>356</v>
      </c>
      <c r="K3122" s="58" t="s">
        <v>356</v>
      </c>
      <c r="L3122" s="58" t="s">
        <v>367</v>
      </c>
      <c r="M3122" s="58" t="s">
        <v>354</v>
      </c>
      <c r="N3122" s="58" t="s">
        <v>355</v>
      </c>
      <c r="O3122" s="64" t="s">
        <v>2942</v>
      </c>
      <c r="P3122" s="64" t="s">
        <v>2902</v>
      </c>
      <c r="Q3122" s="45" t="s">
        <v>922</v>
      </c>
      <c r="R3122" s="32" t="s">
        <v>254</v>
      </c>
      <c r="S3122" s="45" t="s">
        <v>291</v>
      </c>
      <c r="T3122" s="42" t="str">
        <f>VLOOKUP(Tabla1[[#This Row],[AREA]],Hoja1!A:B,2,FALSE)</f>
        <v>11. Salud pública y seguridad ciudadana</v>
      </c>
      <c r="U3122" s="45" t="s">
        <v>144</v>
      </c>
      <c r="V3122" s="42" t="str">
        <f>VLOOKUP(Tabla1[[#This Row],[PROGRAMA]],Hoja1!A:B,2,FALSE)</f>
        <v>1631. Limpieza viaria</v>
      </c>
      <c r="W3122" s="45" t="s">
        <v>238</v>
      </c>
      <c r="X3122" s="45" t="s">
        <v>3118</v>
      </c>
    </row>
    <row r="3123" spans="1:24" x14ac:dyDescent="0.25">
      <c r="A3123" s="57">
        <v>220250026543</v>
      </c>
      <c r="B3123" s="58" t="s">
        <v>526</v>
      </c>
      <c r="C3123" s="59">
        <v>45824</v>
      </c>
      <c r="D3123" s="57">
        <v>22025000731</v>
      </c>
      <c r="E3123" s="58" t="s">
        <v>1838</v>
      </c>
      <c r="F3123" s="60">
        <v>231.8</v>
      </c>
      <c r="G3123" s="58" t="s">
        <v>38</v>
      </c>
      <c r="H3123" s="58" t="s">
        <v>4704</v>
      </c>
      <c r="I3123" s="61">
        <v>300</v>
      </c>
      <c r="J3123" s="58" t="s">
        <v>356</v>
      </c>
      <c r="K3123" s="58" t="s">
        <v>356</v>
      </c>
      <c r="L3123" s="58" t="s">
        <v>367</v>
      </c>
      <c r="M3123" s="58" t="s">
        <v>354</v>
      </c>
      <c r="N3123" s="58" t="s">
        <v>355</v>
      </c>
      <c r="O3123" s="64" t="s">
        <v>2942</v>
      </c>
      <c r="P3123" s="64" t="s">
        <v>2902</v>
      </c>
      <c r="Q3123" s="45" t="s">
        <v>922</v>
      </c>
      <c r="R3123" s="32" t="s">
        <v>254</v>
      </c>
      <c r="S3123" s="45" t="s">
        <v>98</v>
      </c>
      <c r="T3123" s="42" t="str">
        <f>VLOOKUP(Tabla1[[#This Row],[AREA]],Hoja1!A:B,2,FALSE)</f>
        <v>10. Personas mayores, familia y servicios sociales</v>
      </c>
      <c r="U3123" s="45" t="s">
        <v>155</v>
      </c>
      <c r="V3123" s="42" t="str">
        <f>VLOOKUP(Tabla1[[#This Row],[PROGRAMA]],Hoja1!A:B,2,FALSE)</f>
        <v>2312. Iniciativas sociales</v>
      </c>
      <c r="W3123" s="45" t="s">
        <v>236</v>
      </c>
      <c r="X3123" s="45" t="s">
        <v>3048</v>
      </c>
    </row>
    <row r="3124" spans="1:24" x14ac:dyDescent="0.25">
      <c r="A3124" s="57">
        <v>220250027581</v>
      </c>
      <c r="B3124" s="58" t="s">
        <v>526</v>
      </c>
      <c r="C3124" s="59">
        <v>45827</v>
      </c>
      <c r="D3124" s="57">
        <v>22025000917</v>
      </c>
      <c r="E3124" s="58" t="s">
        <v>2293</v>
      </c>
      <c r="F3124" s="60">
        <v>225.96</v>
      </c>
      <c r="G3124" s="58" t="s">
        <v>567</v>
      </c>
      <c r="H3124" s="58" t="s">
        <v>4705</v>
      </c>
      <c r="I3124" s="61">
        <v>300</v>
      </c>
      <c r="J3124" s="58" t="s">
        <v>356</v>
      </c>
      <c r="K3124" s="58" t="s">
        <v>356</v>
      </c>
      <c r="L3124" s="58" t="s">
        <v>357</v>
      </c>
      <c r="M3124" s="58" t="s">
        <v>354</v>
      </c>
      <c r="N3124" s="58" t="s">
        <v>355</v>
      </c>
      <c r="O3124" s="64" t="s">
        <v>2942</v>
      </c>
      <c r="P3124" s="64" t="s">
        <v>2902</v>
      </c>
      <c r="Q3124" s="45" t="s">
        <v>922</v>
      </c>
      <c r="R3124" s="32" t="s">
        <v>254</v>
      </c>
      <c r="S3124" s="45" t="s">
        <v>291</v>
      </c>
      <c r="T3124" s="42" t="str">
        <f>VLOOKUP(Tabla1[[#This Row],[AREA]],Hoja1!A:B,2,FALSE)</f>
        <v>11. Salud pública y seguridad ciudadana</v>
      </c>
      <c r="U3124" s="45" t="s">
        <v>129</v>
      </c>
      <c r="V3124" s="42" t="str">
        <f>VLOOKUP(Tabla1[[#This Row],[PROGRAMA]],Hoja1!A:B,2,FALSE)</f>
        <v>1321. Policía municipal</v>
      </c>
      <c r="W3124" s="45" t="s">
        <v>236</v>
      </c>
      <c r="X3124" s="45" t="s">
        <v>3180</v>
      </c>
    </row>
    <row r="3125" spans="1:24" x14ac:dyDescent="0.25">
      <c r="A3125" s="57">
        <v>220250023807</v>
      </c>
      <c r="B3125" s="58" t="s">
        <v>526</v>
      </c>
      <c r="C3125" s="59">
        <v>45818</v>
      </c>
      <c r="D3125" s="57">
        <v>22025001347</v>
      </c>
      <c r="E3125" s="58" t="s">
        <v>1493</v>
      </c>
      <c r="F3125" s="60">
        <v>219.52</v>
      </c>
      <c r="G3125" s="58" t="s">
        <v>573</v>
      </c>
      <c r="H3125" s="58" t="s">
        <v>4706</v>
      </c>
      <c r="I3125" s="61">
        <v>300</v>
      </c>
      <c r="J3125" s="58" t="s">
        <v>356</v>
      </c>
      <c r="K3125" s="58" t="s">
        <v>356</v>
      </c>
      <c r="L3125" s="58" t="s">
        <v>367</v>
      </c>
      <c r="M3125" s="58" t="s">
        <v>354</v>
      </c>
      <c r="N3125" s="58" t="s">
        <v>355</v>
      </c>
      <c r="O3125" s="64" t="s">
        <v>2942</v>
      </c>
      <c r="P3125" s="64" t="s">
        <v>2902</v>
      </c>
      <c r="Q3125" s="45" t="s">
        <v>922</v>
      </c>
      <c r="R3125" s="32" t="s">
        <v>254</v>
      </c>
      <c r="S3125" s="45" t="s">
        <v>91</v>
      </c>
      <c r="T3125" s="42" t="str">
        <f>VLOOKUP(Tabla1[[#This Row],[AREA]],Hoja1!A:B,2,FALSE)</f>
        <v>02. Urbanismo y vivienda</v>
      </c>
      <c r="U3125" s="45" t="s">
        <v>220</v>
      </c>
      <c r="V3125" s="42" t="str">
        <f>VLOOKUP(Tabla1[[#This Row],[PROGRAMA]],Hoja1!A:B,2,FALSE)</f>
        <v>9332. Mantenimiento de edificios e instalaciones municipales</v>
      </c>
      <c r="W3125" s="45" t="s">
        <v>236</v>
      </c>
      <c r="X3125" s="45" t="s">
        <v>3048</v>
      </c>
    </row>
    <row r="3126" spans="1:24" x14ac:dyDescent="0.25">
      <c r="A3126" s="57">
        <v>220250029475</v>
      </c>
      <c r="B3126" s="58" t="s">
        <v>526</v>
      </c>
      <c r="C3126" s="59">
        <v>45835</v>
      </c>
      <c r="D3126" s="57">
        <v>22025001079</v>
      </c>
      <c r="E3126" s="58" t="s">
        <v>1303</v>
      </c>
      <c r="F3126" s="60">
        <v>218.86</v>
      </c>
      <c r="G3126" s="58" t="s">
        <v>608</v>
      </c>
      <c r="H3126" s="58" t="s">
        <v>4707</v>
      </c>
      <c r="I3126" s="61">
        <v>300</v>
      </c>
      <c r="J3126" s="58" t="s">
        <v>356</v>
      </c>
      <c r="K3126" s="58" t="s">
        <v>356</v>
      </c>
      <c r="L3126" s="58" t="s">
        <v>367</v>
      </c>
      <c r="M3126" s="58" t="s">
        <v>354</v>
      </c>
      <c r="N3126" s="58" t="s">
        <v>355</v>
      </c>
      <c r="O3126" s="64" t="s">
        <v>2942</v>
      </c>
      <c r="P3126" s="64" t="s">
        <v>2902</v>
      </c>
      <c r="Q3126" s="45" t="s">
        <v>922</v>
      </c>
      <c r="R3126" s="32" t="s">
        <v>254</v>
      </c>
      <c r="S3126" s="45" t="s">
        <v>94</v>
      </c>
      <c r="T3126" s="42" t="str">
        <f>VLOOKUP(Tabla1[[#This Row],[AREA]],Hoja1!A:B,2,FALSE)</f>
        <v>06. Educación y cultura</v>
      </c>
      <c r="U3126" s="45" t="s">
        <v>170</v>
      </c>
      <c r="V3126" s="42" t="str">
        <f>VLOOKUP(Tabla1[[#This Row],[PROGRAMA]],Hoja1!A:B,2,FALSE)</f>
        <v>3232. Conservación y mantenimiento centros educación infantil y primaria</v>
      </c>
      <c r="W3126" s="45" t="s">
        <v>236</v>
      </c>
      <c r="X3126" s="45" t="s">
        <v>3048</v>
      </c>
    </row>
    <row r="3127" spans="1:24" x14ac:dyDescent="0.25">
      <c r="A3127" s="57">
        <v>220250022533</v>
      </c>
      <c r="B3127" s="58" t="s">
        <v>526</v>
      </c>
      <c r="C3127" s="59">
        <v>45813</v>
      </c>
      <c r="D3127" s="57">
        <v>22025004010</v>
      </c>
      <c r="E3127" s="58" t="s">
        <v>1495</v>
      </c>
      <c r="F3127" s="60">
        <v>217.8</v>
      </c>
      <c r="G3127" s="58" t="s">
        <v>74</v>
      </c>
      <c r="H3127" s="58" t="s">
        <v>4708</v>
      </c>
      <c r="I3127" s="61">
        <v>300</v>
      </c>
      <c r="J3127" s="58" t="s">
        <v>356</v>
      </c>
      <c r="K3127" s="58" t="s">
        <v>356</v>
      </c>
      <c r="L3127" s="58" t="s">
        <v>367</v>
      </c>
      <c r="M3127" s="58" t="s">
        <v>354</v>
      </c>
      <c r="N3127" s="58" t="s">
        <v>355</v>
      </c>
      <c r="O3127" s="64" t="s">
        <v>2942</v>
      </c>
      <c r="P3127" s="64" t="s">
        <v>2902</v>
      </c>
      <c r="Q3127" s="45" t="s">
        <v>922</v>
      </c>
      <c r="R3127" s="32" t="s">
        <v>254</v>
      </c>
      <c r="S3127" s="45" t="s">
        <v>92</v>
      </c>
      <c r="T3127" s="42" t="str">
        <f>VLOOKUP(Tabla1[[#This Row],[AREA]],Hoja1!A:B,2,FALSE)</f>
        <v>03. Participación ciudadana y deportes</v>
      </c>
      <c r="U3127" s="45" t="s">
        <v>215</v>
      </c>
      <c r="V3127" s="42" t="str">
        <f>VLOOKUP(Tabla1[[#This Row],[PROGRAMA]],Hoja1!A:B,2,FALSE)</f>
        <v>9241. Participación ciudadana</v>
      </c>
      <c r="W3127" s="45" t="s">
        <v>236</v>
      </c>
      <c r="X3127" s="45" t="s">
        <v>2945</v>
      </c>
    </row>
    <row r="3128" spans="1:24" x14ac:dyDescent="0.25">
      <c r="A3128" s="57">
        <v>220250027561</v>
      </c>
      <c r="B3128" s="58" t="s">
        <v>526</v>
      </c>
      <c r="C3128" s="59">
        <v>45827</v>
      </c>
      <c r="D3128" s="57">
        <v>22025001270</v>
      </c>
      <c r="E3128" s="58" t="s">
        <v>2310</v>
      </c>
      <c r="F3128" s="60">
        <v>212.92</v>
      </c>
      <c r="G3128" s="58" t="s">
        <v>73</v>
      </c>
      <c r="H3128" s="58" t="s">
        <v>4709</v>
      </c>
      <c r="I3128" s="61">
        <v>300</v>
      </c>
      <c r="J3128" s="58" t="s">
        <v>356</v>
      </c>
      <c r="K3128" s="58" t="s">
        <v>356</v>
      </c>
      <c r="L3128" s="58" t="s">
        <v>367</v>
      </c>
      <c r="M3128" s="58" t="s">
        <v>354</v>
      </c>
      <c r="N3128" s="58" t="s">
        <v>355</v>
      </c>
      <c r="O3128" s="64" t="s">
        <v>2942</v>
      </c>
      <c r="P3128" s="64" t="s">
        <v>2902</v>
      </c>
      <c r="Q3128" s="45" t="s">
        <v>922</v>
      </c>
      <c r="R3128" s="32" t="s">
        <v>254</v>
      </c>
      <c r="S3128" s="45" t="s">
        <v>95</v>
      </c>
      <c r="T3128" s="42" t="str">
        <f>VLOOKUP(Tabla1[[#This Row],[AREA]],Hoja1!A:B,2,FALSE)</f>
        <v>07. Medio ambiente</v>
      </c>
      <c r="U3128" s="45" t="s">
        <v>149</v>
      </c>
      <c r="V3128" s="42" t="str">
        <f>VLOOKUP(Tabla1[[#This Row],[PROGRAMA]],Hoja1!A:B,2,FALSE)</f>
        <v>1711. Parques y jardines</v>
      </c>
      <c r="W3128" s="45" t="s">
        <v>238</v>
      </c>
      <c r="X3128" s="45" t="s">
        <v>3118</v>
      </c>
    </row>
    <row r="3129" spans="1:24" x14ac:dyDescent="0.25">
      <c r="A3129" s="57">
        <v>220250022293</v>
      </c>
      <c r="B3129" s="58" t="s">
        <v>526</v>
      </c>
      <c r="C3129" s="59">
        <v>45813</v>
      </c>
      <c r="D3129" s="57">
        <v>22025001270</v>
      </c>
      <c r="E3129" s="58" t="s">
        <v>2310</v>
      </c>
      <c r="F3129" s="60">
        <v>212.19</v>
      </c>
      <c r="G3129" s="58" t="s">
        <v>74</v>
      </c>
      <c r="H3129" s="58" t="s">
        <v>4710</v>
      </c>
      <c r="I3129" s="61">
        <v>300</v>
      </c>
      <c r="J3129" s="58" t="s">
        <v>356</v>
      </c>
      <c r="K3129" s="58" t="s">
        <v>356</v>
      </c>
      <c r="L3129" s="58" t="s">
        <v>367</v>
      </c>
      <c r="M3129" s="58" t="s">
        <v>354</v>
      </c>
      <c r="N3129" s="58" t="s">
        <v>355</v>
      </c>
      <c r="O3129" s="64" t="s">
        <v>2942</v>
      </c>
      <c r="P3129" s="64" t="s">
        <v>2902</v>
      </c>
      <c r="Q3129" s="45" t="s">
        <v>922</v>
      </c>
      <c r="R3129" s="32" t="s">
        <v>254</v>
      </c>
      <c r="S3129" s="45" t="s">
        <v>95</v>
      </c>
      <c r="T3129" s="42" t="str">
        <f>VLOOKUP(Tabla1[[#This Row],[AREA]],Hoja1!A:B,2,FALSE)</f>
        <v>07. Medio ambiente</v>
      </c>
      <c r="U3129" s="45" t="s">
        <v>149</v>
      </c>
      <c r="V3129" s="42" t="str">
        <f>VLOOKUP(Tabla1[[#This Row],[PROGRAMA]],Hoja1!A:B,2,FALSE)</f>
        <v>1711. Parques y jardines</v>
      </c>
      <c r="W3129" s="45" t="s">
        <v>238</v>
      </c>
      <c r="X3129" s="45" t="s">
        <v>3118</v>
      </c>
    </row>
    <row r="3130" spans="1:24" x14ac:dyDescent="0.25">
      <c r="A3130" s="57">
        <v>220250027572</v>
      </c>
      <c r="B3130" s="58" t="s">
        <v>526</v>
      </c>
      <c r="C3130" s="59">
        <v>45827</v>
      </c>
      <c r="D3130" s="57">
        <v>22025001602</v>
      </c>
      <c r="E3130" s="58" t="s">
        <v>1735</v>
      </c>
      <c r="F3130" s="60">
        <v>211.64</v>
      </c>
      <c r="G3130" s="58" t="s">
        <v>73</v>
      </c>
      <c r="H3130" s="58" t="s">
        <v>4711</v>
      </c>
      <c r="I3130" s="61">
        <v>300</v>
      </c>
      <c r="J3130" s="58" t="s">
        <v>356</v>
      </c>
      <c r="K3130" s="58" t="s">
        <v>356</v>
      </c>
      <c r="L3130" s="58" t="s">
        <v>367</v>
      </c>
      <c r="M3130" s="58" t="s">
        <v>354</v>
      </c>
      <c r="N3130" s="58" t="s">
        <v>355</v>
      </c>
      <c r="O3130" s="64" t="s">
        <v>2942</v>
      </c>
      <c r="P3130" s="64" t="s">
        <v>2902</v>
      </c>
      <c r="Q3130" s="45" t="s">
        <v>926</v>
      </c>
      <c r="R3130" s="32" t="s">
        <v>255</v>
      </c>
      <c r="S3130" s="45" t="s">
        <v>95</v>
      </c>
      <c r="T3130" s="42" t="str">
        <f>VLOOKUP(Tabla1[[#This Row],[AREA]],Hoja1!A:B,2,FALSE)</f>
        <v>07. Medio ambiente</v>
      </c>
      <c r="U3130" s="45" t="s">
        <v>149</v>
      </c>
      <c r="V3130" s="42" t="str">
        <f>VLOOKUP(Tabla1[[#This Row],[PROGRAMA]],Hoja1!A:B,2,FALSE)</f>
        <v>1711. Parques y jardines</v>
      </c>
      <c r="W3130" s="45" t="s">
        <v>244</v>
      </c>
      <c r="X3130" s="45" t="s">
        <v>2903</v>
      </c>
    </row>
    <row r="3131" spans="1:24" x14ac:dyDescent="0.25">
      <c r="A3131" s="57">
        <v>220250022563</v>
      </c>
      <c r="B3131" s="58" t="s">
        <v>526</v>
      </c>
      <c r="C3131" s="59">
        <v>45813</v>
      </c>
      <c r="D3131" s="57">
        <v>22025004014</v>
      </c>
      <c r="E3131" s="58" t="s">
        <v>1534</v>
      </c>
      <c r="F3131" s="60">
        <v>210.83</v>
      </c>
      <c r="G3131" s="58" t="s">
        <v>39</v>
      </c>
      <c r="H3131" s="58" t="s">
        <v>4712</v>
      </c>
      <c r="I3131" s="61">
        <v>300</v>
      </c>
      <c r="J3131" s="58" t="s">
        <v>356</v>
      </c>
      <c r="K3131" s="58" t="s">
        <v>356</v>
      </c>
      <c r="L3131" s="58" t="s">
        <v>367</v>
      </c>
      <c r="M3131" s="58" t="s">
        <v>354</v>
      </c>
      <c r="N3131" s="58" t="s">
        <v>355</v>
      </c>
      <c r="O3131" s="64" t="s">
        <v>2942</v>
      </c>
      <c r="P3131" s="64" t="s">
        <v>2902</v>
      </c>
      <c r="Q3131" s="45" t="s">
        <v>922</v>
      </c>
      <c r="R3131" s="32" t="s">
        <v>254</v>
      </c>
      <c r="S3131" s="45" t="s">
        <v>92</v>
      </c>
      <c r="T3131" s="42" t="str">
        <f>VLOOKUP(Tabla1[[#This Row],[AREA]],Hoja1!A:B,2,FALSE)</f>
        <v>03. Participación ciudadana y deportes</v>
      </c>
      <c r="U3131" s="45" t="s">
        <v>215</v>
      </c>
      <c r="V3131" s="42" t="str">
        <f>VLOOKUP(Tabla1[[#This Row],[PROGRAMA]],Hoja1!A:B,2,FALSE)</f>
        <v>9241. Participación ciudadana</v>
      </c>
      <c r="W3131" s="45" t="s">
        <v>236</v>
      </c>
      <c r="X3131" s="45" t="s">
        <v>3048</v>
      </c>
    </row>
    <row r="3132" spans="1:24" x14ac:dyDescent="0.25">
      <c r="A3132" s="57">
        <v>220250025397</v>
      </c>
      <c r="B3132" s="58" t="s">
        <v>526</v>
      </c>
      <c r="C3132" s="59">
        <v>45820</v>
      </c>
      <c r="D3132" s="57">
        <v>22025001274</v>
      </c>
      <c r="E3132" s="58" t="s">
        <v>1612</v>
      </c>
      <c r="F3132" s="60">
        <v>210.43</v>
      </c>
      <c r="G3132" s="58" t="s">
        <v>574</v>
      </c>
      <c r="H3132" s="58" t="s">
        <v>4713</v>
      </c>
      <c r="I3132" s="61">
        <v>300</v>
      </c>
      <c r="J3132" s="58" t="s">
        <v>356</v>
      </c>
      <c r="K3132" s="58" t="s">
        <v>356</v>
      </c>
      <c r="L3132" s="58" t="s">
        <v>357</v>
      </c>
      <c r="M3132" s="58" t="s">
        <v>354</v>
      </c>
      <c r="N3132" s="58" t="s">
        <v>355</v>
      </c>
      <c r="O3132" s="64" t="s">
        <v>2942</v>
      </c>
      <c r="P3132" s="64" t="s">
        <v>2902</v>
      </c>
      <c r="Q3132" s="45" t="s">
        <v>922</v>
      </c>
      <c r="R3132" s="32" t="s">
        <v>254</v>
      </c>
      <c r="S3132" s="45" t="s">
        <v>95</v>
      </c>
      <c r="T3132" s="42" t="str">
        <f>VLOOKUP(Tabla1[[#This Row],[AREA]],Hoja1!A:B,2,FALSE)</f>
        <v>07. Medio ambiente</v>
      </c>
      <c r="U3132" s="45" t="s">
        <v>149</v>
      </c>
      <c r="V3132" s="42" t="str">
        <f>VLOOKUP(Tabla1[[#This Row],[PROGRAMA]],Hoja1!A:B,2,FALSE)</f>
        <v>1711. Parques y jardines</v>
      </c>
      <c r="W3132" s="45" t="s">
        <v>236</v>
      </c>
      <c r="X3132" s="45" t="s">
        <v>2945</v>
      </c>
    </row>
    <row r="3133" spans="1:24" x14ac:dyDescent="0.25">
      <c r="A3133" s="57">
        <v>220250022744</v>
      </c>
      <c r="B3133" s="58" t="s">
        <v>526</v>
      </c>
      <c r="C3133" s="59">
        <v>45813</v>
      </c>
      <c r="D3133" s="57">
        <v>22025001270</v>
      </c>
      <c r="E3133" s="58" t="s">
        <v>2310</v>
      </c>
      <c r="F3133" s="60">
        <v>209.89</v>
      </c>
      <c r="G3133" s="58" t="s">
        <v>573</v>
      </c>
      <c r="H3133" s="58" t="s">
        <v>4714</v>
      </c>
      <c r="I3133" s="61">
        <v>300</v>
      </c>
      <c r="J3133" s="58" t="s">
        <v>356</v>
      </c>
      <c r="K3133" s="58" t="s">
        <v>356</v>
      </c>
      <c r="L3133" s="58" t="s">
        <v>367</v>
      </c>
      <c r="M3133" s="58" t="s">
        <v>354</v>
      </c>
      <c r="N3133" s="58" t="s">
        <v>355</v>
      </c>
      <c r="O3133" s="64" t="s">
        <v>2942</v>
      </c>
      <c r="P3133" s="64" t="s">
        <v>2902</v>
      </c>
      <c r="Q3133" s="45" t="s">
        <v>922</v>
      </c>
      <c r="R3133" s="32" t="s">
        <v>254</v>
      </c>
      <c r="S3133" s="45" t="s">
        <v>95</v>
      </c>
      <c r="T3133" s="42" t="str">
        <f>VLOOKUP(Tabla1[[#This Row],[AREA]],Hoja1!A:B,2,FALSE)</f>
        <v>07. Medio ambiente</v>
      </c>
      <c r="U3133" s="45" t="s">
        <v>149</v>
      </c>
      <c r="V3133" s="42" t="str">
        <f>VLOOKUP(Tabla1[[#This Row],[PROGRAMA]],Hoja1!A:B,2,FALSE)</f>
        <v>1711. Parques y jardines</v>
      </c>
      <c r="W3133" s="45" t="s">
        <v>238</v>
      </c>
      <c r="X3133" s="45" t="s">
        <v>3118</v>
      </c>
    </row>
    <row r="3134" spans="1:24" x14ac:dyDescent="0.25">
      <c r="A3134" s="57">
        <v>220250029643</v>
      </c>
      <c r="B3134" s="58" t="s">
        <v>526</v>
      </c>
      <c r="C3134" s="59">
        <v>45835</v>
      </c>
      <c r="D3134" s="57">
        <v>22025004010</v>
      </c>
      <c r="E3134" s="58" t="s">
        <v>1495</v>
      </c>
      <c r="F3134" s="60">
        <v>208.12</v>
      </c>
      <c r="G3134" s="58" t="s">
        <v>3401</v>
      </c>
      <c r="H3134" s="58" t="s">
        <v>4715</v>
      </c>
      <c r="I3134" s="61">
        <v>300</v>
      </c>
      <c r="J3134" s="58" t="s">
        <v>356</v>
      </c>
      <c r="K3134" s="58" t="s">
        <v>356</v>
      </c>
      <c r="L3134" s="58" t="s">
        <v>367</v>
      </c>
      <c r="M3134" s="58" t="s">
        <v>354</v>
      </c>
      <c r="N3134" s="58" t="s">
        <v>355</v>
      </c>
      <c r="O3134" s="64" t="s">
        <v>2942</v>
      </c>
      <c r="P3134" s="64" t="s">
        <v>2902</v>
      </c>
      <c r="Q3134" s="45" t="s">
        <v>922</v>
      </c>
      <c r="R3134" s="32" t="s">
        <v>254</v>
      </c>
      <c r="S3134" s="45" t="s">
        <v>92</v>
      </c>
      <c r="T3134" s="42" t="str">
        <f>VLOOKUP(Tabla1[[#This Row],[AREA]],Hoja1!A:B,2,FALSE)</f>
        <v>03. Participación ciudadana y deportes</v>
      </c>
      <c r="U3134" s="45" t="s">
        <v>215</v>
      </c>
      <c r="V3134" s="42" t="str">
        <f>VLOOKUP(Tabla1[[#This Row],[PROGRAMA]],Hoja1!A:B,2,FALSE)</f>
        <v>9241. Participación ciudadana</v>
      </c>
      <c r="W3134" s="45" t="s">
        <v>236</v>
      </c>
      <c r="X3134" s="45" t="s">
        <v>2945</v>
      </c>
    </row>
    <row r="3135" spans="1:24" x14ac:dyDescent="0.25">
      <c r="A3135" s="57">
        <v>220250029355</v>
      </c>
      <c r="B3135" s="58" t="s">
        <v>526</v>
      </c>
      <c r="C3135" s="59">
        <v>45835</v>
      </c>
      <c r="D3135" s="57">
        <v>22025003875</v>
      </c>
      <c r="E3135" s="58" t="s">
        <v>1410</v>
      </c>
      <c r="F3135" s="60">
        <v>206.91</v>
      </c>
      <c r="G3135" s="58" t="s">
        <v>506</v>
      </c>
      <c r="H3135" s="58" t="s">
        <v>4716</v>
      </c>
      <c r="I3135" s="61">
        <v>300</v>
      </c>
      <c r="J3135" s="58" t="s">
        <v>356</v>
      </c>
      <c r="K3135" s="58" t="s">
        <v>356</v>
      </c>
      <c r="L3135" s="58" t="s">
        <v>367</v>
      </c>
      <c r="M3135" s="58" t="s">
        <v>354</v>
      </c>
      <c r="N3135" s="58" t="s">
        <v>355</v>
      </c>
      <c r="O3135" s="64" t="s">
        <v>2942</v>
      </c>
      <c r="P3135" s="64" t="s">
        <v>2902</v>
      </c>
      <c r="Q3135" s="45" t="s">
        <v>922</v>
      </c>
      <c r="R3135" s="32" t="s">
        <v>254</v>
      </c>
      <c r="S3135" s="45" t="s">
        <v>93</v>
      </c>
      <c r="T3135" s="42" t="str">
        <f>VLOOKUP(Tabla1[[#This Row],[AREA]],Hoja1!A:B,2,FALSE)</f>
        <v>04. Hacienda, personal y modernización administrativa</v>
      </c>
      <c r="U3135" s="45" t="s">
        <v>209</v>
      </c>
      <c r="V3135" s="42" t="str">
        <f>VLOOKUP(Tabla1[[#This Row],[PROGRAMA]],Hoja1!A:B,2,FALSE)</f>
        <v>9204. Tecnologías de la información y comunicación</v>
      </c>
      <c r="W3135" s="45" t="s">
        <v>236</v>
      </c>
      <c r="X3135" s="45" t="s">
        <v>2945</v>
      </c>
    </row>
    <row r="3136" spans="1:24" x14ac:dyDescent="0.25">
      <c r="A3136" s="57">
        <v>220250027707</v>
      </c>
      <c r="B3136" s="58" t="s">
        <v>526</v>
      </c>
      <c r="C3136" s="59">
        <v>45827</v>
      </c>
      <c r="D3136" s="57">
        <v>22025001132</v>
      </c>
      <c r="E3136" s="58" t="s">
        <v>1599</v>
      </c>
      <c r="F3136" s="60">
        <v>204.8</v>
      </c>
      <c r="G3136" s="58" t="s">
        <v>46</v>
      </c>
      <c r="H3136" s="58" t="s">
        <v>4717</v>
      </c>
      <c r="I3136" s="61">
        <v>300</v>
      </c>
      <c r="J3136" s="58" t="s">
        <v>356</v>
      </c>
      <c r="K3136" s="58" t="s">
        <v>356</v>
      </c>
      <c r="L3136" s="58" t="s">
        <v>367</v>
      </c>
      <c r="M3136" s="58" t="s">
        <v>354</v>
      </c>
      <c r="N3136" s="58" t="s">
        <v>355</v>
      </c>
      <c r="O3136" s="64" t="s">
        <v>2942</v>
      </c>
      <c r="P3136" s="64" t="s">
        <v>2902</v>
      </c>
      <c r="Q3136" s="45" t="s">
        <v>922</v>
      </c>
      <c r="R3136" s="32" t="s">
        <v>254</v>
      </c>
      <c r="S3136" s="45" t="s">
        <v>291</v>
      </c>
      <c r="T3136" s="42" t="str">
        <f>VLOOKUP(Tabla1[[#This Row],[AREA]],Hoja1!A:B,2,FALSE)</f>
        <v>11. Salud pública y seguridad ciudadana</v>
      </c>
      <c r="U3136" s="45" t="s">
        <v>144</v>
      </c>
      <c r="V3136" s="42" t="str">
        <f>VLOOKUP(Tabla1[[#This Row],[PROGRAMA]],Hoja1!A:B,2,FALSE)</f>
        <v>1631. Limpieza viaria</v>
      </c>
      <c r="W3136" s="45" t="s">
        <v>238</v>
      </c>
      <c r="X3136" s="45" t="s">
        <v>3118</v>
      </c>
    </row>
    <row r="3137" spans="1:24" x14ac:dyDescent="0.25">
      <c r="A3137" s="57">
        <v>220250029641</v>
      </c>
      <c r="B3137" s="58" t="s">
        <v>526</v>
      </c>
      <c r="C3137" s="59">
        <v>45835</v>
      </c>
      <c r="D3137" s="57">
        <v>22025004010</v>
      </c>
      <c r="E3137" s="58" t="s">
        <v>1495</v>
      </c>
      <c r="F3137" s="60">
        <v>203.28</v>
      </c>
      <c r="G3137" s="58" t="s">
        <v>3401</v>
      </c>
      <c r="H3137" s="58" t="s">
        <v>4718</v>
      </c>
      <c r="I3137" s="61">
        <v>300</v>
      </c>
      <c r="J3137" s="58" t="s">
        <v>356</v>
      </c>
      <c r="K3137" s="58" t="s">
        <v>356</v>
      </c>
      <c r="L3137" s="58" t="s">
        <v>367</v>
      </c>
      <c r="M3137" s="58" t="s">
        <v>354</v>
      </c>
      <c r="N3137" s="58" t="s">
        <v>355</v>
      </c>
      <c r="O3137" s="64" t="s">
        <v>2942</v>
      </c>
      <c r="P3137" s="64" t="s">
        <v>2902</v>
      </c>
      <c r="Q3137" s="45" t="s">
        <v>922</v>
      </c>
      <c r="R3137" s="32" t="s">
        <v>254</v>
      </c>
      <c r="S3137" s="45" t="s">
        <v>92</v>
      </c>
      <c r="T3137" s="42" t="str">
        <f>VLOOKUP(Tabla1[[#This Row],[AREA]],Hoja1!A:B,2,FALSE)</f>
        <v>03. Participación ciudadana y deportes</v>
      </c>
      <c r="U3137" s="45" t="s">
        <v>215</v>
      </c>
      <c r="V3137" s="42" t="str">
        <f>VLOOKUP(Tabla1[[#This Row],[PROGRAMA]],Hoja1!A:B,2,FALSE)</f>
        <v>9241. Participación ciudadana</v>
      </c>
      <c r="W3137" s="45" t="s">
        <v>236</v>
      </c>
      <c r="X3137" s="45" t="s">
        <v>2945</v>
      </c>
    </row>
    <row r="3138" spans="1:24" x14ac:dyDescent="0.25">
      <c r="A3138" s="57">
        <v>220250022740</v>
      </c>
      <c r="B3138" s="58" t="s">
        <v>526</v>
      </c>
      <c r="C3138" s="59">
        <v>45813</v>
      </c>
      <c r="D3138" s="57">
        <v>22025001070</v>
      </c>
      <c r="E3138" s="58" t="s">
        <v>1614</v>
      </c>
      <c r="F3138" s="60">
        <v>202.77</v>
      </c>
      <c r="G3138" s="58" t="s">
        <v>50</v>
      </c>
      <c r="H3138" s="58" t="s">
        <v>4719</v>
      </c>
      <c r="I3138" s="61">
        <v>300</v>
      </c>
      <c r="J3138" s="58" t="s">
        <v>356</v>
      </c>
      <c r="K3138" s="58" t="s">
        <v>356</v>
      </c>
      <c r="L3138" s="58" t="s">
        <v>367</v>
      </c>
      <c r="M3138" s="58" t="s">
        <v>354</v>
      </c>
      <c r="N3138" s="58" t="s">
        <v>355</v>
      </c>
      <c r="O3138" s="64" t="s">
        <v>2942</v>
      </c>
      <c r="P3138" s="64" t="s">
        <v>2902</v>
      </c>
      <c r="Q3138" s="45" t="s">
        <v>922</v>
      </c>
      <c r="R3138" s="32" t="s">
        <v>254</v>
      </c>
      <c r="S3138" s="45" t="s">
        <v>291</v>
      </c>
      <c r="T3138" s="42" t="str">
        <f>VLOOKUP(Tabla1[[#This Row],[AREA]],Hoja1!A:B,2,FALSE)</f>
        <v>11. Salud pública y seguridad ciudadana</v>
      </c>
      <c r="U3138" s="45" t="s">
        <v>164</v>
      </c>
      <c r="V3138" s="42" t="str">
        <f>VLOOKUP(Tabla1[[#This Row],[PROGRAMA]],Hoja1!A:B,2,FALSE)</f>
        <v>3111. Protección de la salubridad pública</v>
      </c>
      <c r="W3138" s="45" t="s">
        <v>238</v>
      </c>
      <c r="X3138" s="45" t="s">
        <v>3118</v>
      </c>
    </row>
    <row r="3139" spans="1:24" x14ac:dyDescent="0.25">
      <c r="A3139" s="57">
        <v>220250029384</v>
      </c>
      <c r="B3139" s="58" t="s">
        <v>526</v>
      </c>
      <c r="C3139" s="59">
        <v>45835</v>
      </c>
      <c r="D3139" s="57">
        <v>22025000769</v>
      </c>
      <c r="E3139" s="58" t="s">
        <v>1623</v>
      </c>
      <c r="F3139" s="60">
        <v>202.76</v>
      </c>
      <c r="G3139" s="58" t="s">
        <v>564</v>
      </c>
      <c r="H3139" s="58" t="s">
        <v>4720</v>
      </c>
      <c r="I3139" s="61">
        <v>300</v>
      </c>
      <c r="J3139" s="58" t="s">
        <v>356</v>
      </c>
      <c r="K3139" s="58" t="s">
        <v>356</v>
      </c>
      <c r="L3139" s="58" t="s">
        <v>367</v>
      </c>
      <c r="M3139" s="58" t="s">
        <v>354</v>
      </c>
      <c r="N3139" s="58" t="s">
        <v>355</v>
      </c>
      <c r="O3139" s="64" t="s">
        <v>2942</v>
      </c>
      <c r="P3139" s="64" t="s">
        <v>2902</v>
      </c>
      <c r="Q3139" s="45" t="s">
        <v>922</v>
      </c>
      <c r="R3139" s="32" t="s">
        <v>254</v>
      </c>
      <c r="S3139" s="45" t="s">
        <v>291</v>
      </c>
      <c r="T3139" s="42" t="str">
        <f>VLOOKUP(Tabla1[[#This Row],[AREA]],Hoja1!A:B,2,FALSE)</f>
        <v>11. Salud pública y seguridad ciudadana</v>
      </c>
      <c r="U3139" s="45" t="s">
        <v>135</v>
      </c>
      <c r="V3139" s="42" t="str">
        <f>VLOOKUP(Tabla1[[#This Row],[PROGRAMA]],Hoja1!A:B,2,FALSE)</f>
        <v>1361. Prevención y extinción de incencios</v>
      </c>
      <c r="W3139" s="45" t="s">
        <v>238</v>
      </c>
      <c r="X3139" s="45" t="s">
        <v>3118</v>
      </c>
    </row>
    <row r="3140" spans="1:24" x14ac:dyDescent="0.25">
      <c r="A3140" s="57">
        <v>220250026508</v>
      </c>
      <c r="B3140" s="58" t="s">
        <v>526</v>
      </c>
      <c r="C3140" s="59">
        <v>45824</v>
      </c>
      <c r="D3140" s="57">
        <v>22025000769</v>
      </c>
      <c r="E3140" s="58" t="s">
        <v>1623</v>
      </c>
      <c r="F3140" s="60">
        <v>201.39</v>
      </c>
      <c r="G3140" s="58" t="s">
        <v>73</v>
      </c>
      <c r="H3140" s="58" t="s">
        <v>4721</v>
      </c>
      <c r="I3140" s="61">
        <v>300</v>
      </c>
      <c r="J3140" s="58" t="s">
        <v>356</v>
      </c>
      <c r="K3140" s="58" t="s">
        <v>356</v>
      </c>
      <c r="L3140" s="58" t="s">
        <v>367</v>
      </c>
      <c r="M3140" s="58" t="s">
        <v>354</v>
      </c>
      <c r="N3140" s="58" t="s">
        <v>355</v>
      </c>
      <c r="O3140" s="64" t="s">
        <v>2942</v>
      </c>
      <c r="P3140" s="64" t="s">
        <v>2902</v>
      </c>
      <c r="Q3140" s="45" t="s">
        <v>922</v>
      </c>
      <c r="R3140" s="32" t="s">
        <v>254</v>
      </c>
      <c r="S3140" s="45" t="s">
        <v>291</v>
      </c>
      <c r="T3140" s="42" t="str">
        <f>VLOOKUP(Tabla1[[#This Row],[AREA]],Hoja1!A:B,2,FALSE)</f>
        <v>11. Salud pública y seguridad ciudadana</v>
      </c>
      <c r="U3140" s="45" t="s">
        <v>135</v>
      </c>
      <c r="V3140" s="42" t="str">
        <f>VLOOKUP(Tabla1[[#This Row],[PROGRAMA]],Hoja1!A:B,2,FALSE)</f>
        <v>1361. Prevención y extinción de incencios</v>
      </c>
      <c r="W3140" s="45" t="s">
        <v>238</v>
      </c>
      <c r="X3140" s="45" t="s">
        <v>3118</v>
      </c>
    </row>
    <row r="3141" spans="1:24" x14ac:dyDescent="0.25">
      <c r="A3141" s="57">
        <v>220250023789</v>
      </c>
      <c r="B3141" s="58" t="s">
        <v>526</v>
      </c>
      <c r="C3141" s="59">
        <v>45818</v>
      </c>
      <c r="D3141" s="57">
        <v>22025000769</v>
      </c>
      <c r="E3141" s="58" t="s">
        <v>1623</v>
      </c>
      <c r="F3141" s="60">
        <v>199.8</v>
      </c>
      <c r="G3141" s="58" t="s">
        <v>929</v>
      </c>
      <c r="H3141" s="58" t="s">
        <v>4722</v>
      </c>
      <c r="I3141" s="61">
        <v>300</v>
      </c>
      <c r="J3141" s="58" t="s">
        <v>356</v>
      </c>
      <c r="K3141" s="58" t="s">
        <v>356</v>
      </c>
      <c r="L3141" s="58" t="s">
        <v>367</v>
      </c>
      <c r="M3141" s="58" t="s">
        <v>354</v>
      </c>
      <c r="N3141" s="58" t="s">
        <v>355</v>
      </c>
      <c r="O3141" s="64" t="s">
        <v>2942</v>
      </c>
      <c r="P3141" s="64" t="s">
        <v>2902</v>
      </c>
      <c r="Q3141" s="45" t="s">
        <v>922</v>
      </c>
      <c r="R3141" s="32" t="s">
        <v>254</v>
      </c>
      <c r="S3141" s="45" t="s">
        <v>291</v>
      </c>
      <c r="T3141" s="42" t="str">
        <f>VLOOKUP(Tabla1[[#This Row],[AREA]],Hoja1!A:B,2,FALSE)</f>
        <v>11. Salud pública y seguridad ciudadana</v>
      </c>
      <c r="U3141" s="45" t="s">
        <v>135</v>
      </c>
      <c r="V3141" s="42" t="str">
        <f>VLOOKUP(Tabla1[[#This Row],[PROGRAMA]],Hoja1!A:B,2,FALSE)</f>
        <v>1361. Prevención y extinción de incencios</v>
      </c>
      <c r="W3141" s="45" t="s">
        <v>238</v>
      </c>
      <c r="X3141" s="45" t="s">
        <v>3118</v>
      </c>
    </row>
    <row r="3142" spans="1:24" x14ac:dyDescent="0.25">
      <c r="A3142" s="57">
        <v>220250022357</v>
      </c>
      <c r="B3142" s="58" t="s">
        <v>526</v>
      </c>
      <c r="C3142" s="59">
        <v>45813</v>
      </c>
      <c r="D3142" s="57">
        <v>22025000917</v>
      </c>
      <c r="E3142" s="58" t="s">
        <v>2293</v>
      </c>
      <c r="F3142" s="60">
        <v>199.17</v>
      </c>
      <c r="G3142" s="58" t="s">
        <v>594</v>
      </c>
      <c r="H3142" s="58" t="s">
        <v>4723</v>
      </c>
      <c r="I3142" s="61">
        <v>300</v>
      </c>
      <c r="J3142" s="58" t="s">
        <v>356</v>
      </c>
      <c r="K3142" s="58" t="s">
        <v>356</v>
      </c>
      <c r="L3142" s="58" t="s">
        <v>357</v>
      </c>
      <c r="M3142" s="58" t="s">
        <v>354</v>
      </c>
      <c r="N3142" s="58" t="s">
        <v>355</v>
      </c>
      <c r="O3142" s="64" t="s">
        <v>2942</v>
      </c>
      <c r="P3142" s="64" t="s">
        <v>2902</v>
      </c>
      <c r="Q3142" s="45" t="s">
        <v>922</v>
      </c>
      <c r="R3142" s="32" t="s">
        <v>254</v>
      </c>
      <c r="S3142" s="45" t="s">
        <v>291</v>
      </c>
      <c r="T3142" s="42" t="str">
        <f>VLOOKUP(Tabla1[[#This Row],[AREA]],Hoja1!A:B,2,FALSE)</f>
        <v>11. Salud pública y seguridad ciudadana</v>
      </c>
      <c r="U3142" s="45" t="s">
        <v>129</v>
      </c>
      <c r="V3142" s="42" t="str">
        <f>VLOOKUP(Tabla1[[#This Row],[PROGRAMA]],Hoja1!A:B,2,FALSE)</f>
        <v>1321. Policía municipal</v>
      </c>
      <c r="W3142" s="45" t="s">
        <v>236</v>
      </c>
      <c r="X3142" s="45" t="s">
        <v>3180</v>
      </c>
    </row>
    <row r="3143" spans="1:24" x14ac:dyDescent="0.25">
      <c r="A3143" s="57">
        <v>220250026567</v>
      </c>
      <c r="B3143" s="58" t="s">
        <v>526</v>
      </c>
      <c r="C3143" s="59">
        <v>45824</v>
      </c>
      <c r="D3143" s="57">
        <v>22025004014</v>
      </c>
      <c r="E3143" s="58" t="s">
        <v>1534</v>
      </c>
      <c r="F3143" s="60">
        <v>198.91</v>
      </c>
      <c r="G3143" s="58" t="s">
        <v>73</v>
      </c>
      <c r="H3143" s="58" t="s">
        <v>4724</v>
      </c>
      <c r="I3143" s="61">
        <v>300</v>
      </c>
      <c r="J3143" s="58" t="s">
        <v>356</v>
      </c>
      <c r="K3143" s="58" t="s">
        <v>356</v>
      </c>
      <c r="L3143" s="58" t="s">
        <v>367</v>
      </c>
      <c r="M3143" s="58" t="s">
        <v>354</v>
      </c>
      <c r="N3143" s="58" t="s">
        <v>355</v>
      </c>
      <c r="O3143" s="64" t="s">
        <v>2942</v>
      </c>
      <c r="P3143" s="64" t="s">
        <v>2902</v>
      </c>
      <c r="Q3143" s="45" t="s">
        <v>922</v>
      </c>
      <c r="R3143" s="32" t="s">
        <v>254</v>
      </c>
      <c r="S3143" s="45" t="s">
        <v>92</v>
      </c>
      <c r="T3143" s="42" t="str">
        <f>VLOOKUP(Tabla1[[#This Row],[AREA]],Hoja1!A:B,2,FALSE)</f>
        <v>03. Participación ciudadana y deportes</v>
      </c>
      <c r="U3143" s="45" t="s">
        <v>215</v>
      </c>
      <c r="V3143" s="42" t="str">
        <f>VLOOKUP(Tabla1[[#This Row],[PROGRAMA]],Hoja1!A:B,2,FALSE)</f>
        <v>9241. Participación ciudadana</v>
      </c>
      <c r="W3143" s="45" t="s">
        <v>236</v>
      </c>
      <c r="X3143" s="45" t="s">
        <v>3048</v>
      </c>
    </row>
    <row r="3144" spans="1:24" x14ac:dyDescent="0.25">
      <c r="A3144" s="57">
        <v>220250027743</v>
      </c>
      <c r="B3144" s="58" t="s">
        <v>526</v>
      </c>
      <c r="C3144" s="59">
        <v>45827</v>
      </c>
      <c r="D3144" s="57">
        <v>22025001347</v>
      </c>
      <c r="E3144" s="58" t="s">
        <v>1493</v>
      </c>
      <c r="F3144" s="60">
        <v>196.82</v>
      </c>
      <c r="G3144" s="58" t="s">
        <v>74</v>
      </c>
      <c r="H3144" s="58" t="s">
        <v>4725</v>
      </c>
      <c r="I3144" s="61">
        <v>300</v>
      </c>
      <c r="J3144" s="58" t="s">
        <v>356</v>
      </c>
      <c r="K3144" s="58" t="s">
        <v>356</v>
      </c>
      <c r="L3144" s="58" t="s">
        <v>367</v>
      </c>
      <c r="M3144" s="58" t="s">
        <v>354</v>
      </c>
      <c r="N3144" s="58" t="s">
        <v>355</v>
      </c>
      <c r="O3144" s="64" t="s">
        <v>2942</v>
      </c>
      <c r="P3144" s="64" t="s">
        <v>2902</v>
      </c>
      <c r="Q3144" s="45" t="s">
        <v>922</v>
      </c>
      <c r="R3144" s="32" t="s">
        <v>254</v>
      </c>
      <c r="S3144" s="45" t="s">
        <v>91</v>
      </c>
      <c r="T3144" s="42" t="str">
        <f>VLOOKUP(Tabla1[[#This Row],[AREA]],Hoja1!A:B,2,FALSE)</f>
        <v>02. Urbanismo y vivienda</v>
      </c>
      <c r="U3144" s="45" t="s">
        <v>220</v>
      </c>
      <c r="V3144" s="42" t="str">
        <f>VLOOKUP(Tabla1[[#This Row],[PROGRAMA]],Hoja1!A:B,2,FALSE)</f>
        <v>9332. Mantenimiento de edificios e instalaciones municipales</v>
      </c>
      <c r="W3144" s="45" t="s">
        <v>236</v>
      </c>
      <c r="X3144" s="45" t="s">
        <v>3048</v>
      </c>
    </row>
    <row r="3145" spans="1:24" x14ac:dyDescent="0.25">
      <c r="A3145" s="57">
        <v>220250029645</v>
      </c>
      <c r="B3145" s="58" t="s">
        <v>526</v>
      </c>
      <c r="C3145" s="59">
        <v>45835</v>
      </c>
      <c r="D3145" s="57">
        <v>22025004010</v>
      </c>
      <c r="E3145" s="58" t="s">
        <v>1495</v>
      </c>
      <c r="F3145" s="60">
        <v>196.02</v>
      </c>
      <c r="G3145" s="58" t="s">
        <v>3401</v>
      </c>
      <c r="H3145" s="58" t="s">
        <v>4726</v>
      </c>
      <c r="I3145" s="61">
        <v>300</v>
      </c>
      <c r="J3145" s="58" t="s">
        <v>356</v>
      </c>
      <c r="K3145" s="58" t="s">
        <v>356</v>
      </c>
      <c r="L3145" s="58" t="s">
        <v>367</v>
      </c>
      <c r="M3145" s="58" t="s">
        <v>354</v>
      </c>
      <c r="N3145" s="58" t="s">
        <v>355</v>
      </c>
      <c r="O3145" s="64" t="s">
        <v>2942</v>
      </c>
      <c r="P3145" s="64" t="s">
        <v>2902</v>
      </c>
      <c r="Q3145" s="45" t="s">
        <v>922</v>
      </c>
      <c r="R3145" s="32" t="s">
        <v>254</v>
      </c>
      <c r="S3145" s="45" t="s">
        <v>92</v>
      </c>
      <c r="T3145" s="42" t="str">
        <f>VLOOKUP(Tabla1[[#This Row],[AREA]],Hoja1!A:B,2,FALSE)</f>
        <v>03. Participación ciudadana y deportes</v>
      </c>
      <c r="U3145" s="45" t="s">
        <v>215</v>
      </c>
      <c r="V3145" s="42" t="str">
        <f>VLOOKUP(Tabla1[[#This Row],[PROGRAMA]],Hoja1!A:B,2,FALSE)</f>
        <v>9241. Participación ciudadana</v>
      </c>
      <c r="W3145" s="45" t="s">
        <v>236</v>
      </c>
      <c r="X3145" s="45" t="s">
        <v>2945</v>
      </c>
    </row>
    <row r="3146" spans="1:24" x14ac:dyDescent="0.25">
      <c r="A3146" s="57">
        <v>220250022298</v>
      </c>
      <c r="B3146" s="58" t="s">
        <v>526</v>
      </c>
      <c r="C3146" s="59">
        <v>45813</v>
      </c>
      <c r="D3146" s="57">
        <v>22025000769</v>
      </c>
      <c r="E3146" s="58" t="s">
        <v>1623</v>
      </c>
      <c r="F3146" s="60">
        <v>194.05</v>
      </c>
      <c r="G3146" s="58" t="s">
        <v>73</v>
      </c>
      <c r="H3146" s="58" t="s">
        <v>4727</v>
      </c>
      <c r="I3146" s="61">
        <v>300</v>
      </c>
      <c r="J3146" s="58" t="s">
        <v>356</v>
      </c>
      <c r="K3146" s="58" t="s">
        <v>356</v>
      </c>
      <c r="L3146" s="58" t="s">
        <v>367</v>
      </c>
      <c r="M3146" s="58" t="s">
        <v>354</v>
      </c>
      <c r="N3146" s="58" t="s">
        <v>355</v>
      </c>
      <c r="O3146" s="64" t="s">
        <v>2942</v>
      </c>
      <c r="P3146" s="64" t="s">
        <v>2902</v>
      </c>
      <c r="Q3146" s="45" t="s">
        <v>922</v>
      </c>
      <c r="R3146" s="32" t="s">
        <v>254</v>
      </c>
      <c r="S3146" s="45" t="s">
        <v>291</v>
      </c>
      <c r="T3146" s="42" t="str">
        <f>VLOOKUP(Tabla1[[#This Row],[AREA]],Hoja1!A:B,2,FALSE)</f>
        <v>11. Salud pública y seguridad ciudadana</v>
      </c>
      <c r="U3146" s="45" t="s">
        <v>135</v>
      </c>
      <c r="V3146" s="42" t="str">
        <f>VLOOKUP(Tabla1[[#This Row],[PROGRAMA]],Hoja1!A:B,2,FALSE)</f>
        <v>1361. Prevención y extinción de incencios</v>
      </c>
      <c r="W3146" s="45" t="s">
        <v>238</v>
      </c>
      <c r="X3146" s="45" t="s">
        <v>3118</v>
      </c>
    </row>
    <row r="3147" spans="1:24" x14ac:dyDescent="0.25">
      <c r="A3147" s="57">
        <v>220250022477</v>
      </c>
      <c r="B3147" s="58" t="s">
        <v>526</v>
      </c>
      <c r="C3147" s="59">
        <v>45813</v>
      </c>
      <c r="D3147" s="57">
        <v>22025001347</v>
      </c>
      <c r="E3147" s="58" t="s">
        <v>1493</v>
      </c>
      <c r="F3147" s="60">
        <v>191.33</v>
      </c>
      <c r="G3147" s="58" t="s">
        <v>38</v>
      </c>
      <c r="H3147" s="58" t="s">
        <v>4728</v>
      </c>
      <c r="I3147" s="61">
        <v>300</v>
      </c>
      <c r="J3147" s="58" t="s">
        <v>356</v>
      </c>
      <c r="K3147" s="58" t="s">
        <v>356</v>
      </c>
      <c r="L3147" s="58" t="s">
        <v>367</v>
      </c>
      <c r="M3147" s="58" t="s">
        <v>354</v>
      </c>
      <c r="N3147" s="58" t="s">
        <v>355</v>
      </c>
      <c r="O3147" s="64" t="s">
        <v>2942</v>
      </c>
      <c r="P3147" s="64" t="s">
        <v>2902</v>
      </c>
      <c r="Q3147" s="45" t="s">
        <v>922</v>
      </c>
      <c r="R3147" s="32" t="s">
        <v>254</v>
      </c>
      <c r="S3147" s="45" t="s">
        <v>91</v>
      </c>
      <c r="T3147" s="42" t="str">
        <f>VLOOKUP(Tabla1[[#This Row],[AREA]],Hoja1!A:B,2,FALSE)</f>
        <v>02. Urbanismo y vivienda</v>
      </c>
      <c r="U3147" s="45" t="s">
        <v>220</v>
      </c>
      <c r="V3147" s="42" t="str">
        <f>VLOOKUP(Tabla1[[#This Row],[PROGRAMA]],Hoja1!A:B,2,FALSE)</f>
        <v>9332. Mantenimiento de edificios e instalaciones municipales</v>
      </c>
      <c r="W3147" s="45" t="s">
        <v>236</v>
      </c>
      <c r="X3147" s="45" t="s">
        <v>3048</v>
      </c>
    </row>
    <row r="3148" spans="1:24" x14ac:dyDescent="0.25">
      <c r="A3148" s="57">
        <v>220250027782</v>
      </c>
      <c r="B3148" s="58" t="s">
        <v>526</v>
      </c>
      <c r="C3148" s="59">
        <v>45827</v>
      </c>
      <c r="D3148" s="57">
        <v>22025001325</v>
      </c>
      <c r="E3148" s="58" t="s">
        <v>3329</v>
      </c>
      <c r="F3148" s="60">
        <v>188.99</v>
      </c>
      <c r="G3148" s="58" t="s">
        <v>39</v>
      </c>
      <c r="H3148" s="58" t="s">
        <v>4729</v>
      </c>
      <c r="I3148" s="61">
        <v>300</v>
      </c>
      <c r="J3148" s="58" t="s">
        <v>356</v>
      </c>
      <c r="K3148" s="58" t="s">
        <v>356</v>
      </c>
      <c r="L3148" s="58" t="s">
        <v>367</v>
      </c>
      <c r="M3148" s="58" t="s">
        <v>354</v>
      </c>
      <c r="N3148" s="58" t="s">
        <v>355</v>
      </c>
      <c r="O3148" s="64" t="s">
        <v>2942</v>
      </c>
      <c r="P3148" s="64" t="s">
        <v>2902</v>
      </c>
      <c r="Q3148" s="45" t="s">
        <v>922</v>
      </c>
      <c r="R3148" s="32" t="s">
        <v>254</v>
      </c>
      <c r="S3148" s="45" t="s">
        <v>98</v>
      </c>
      <c r="T3148" s="42" t="str">
        <f>VLOOKUP(Tabla1[[#This Row],[AREA]],Hoja1!A:B,2,FALSE)</f>
        <v>10. Personas mayores, familia y servicios sociales</v>
      </c>
      <c r="U3148" s="45" t="s">
        <v>162</v>
      </c>
      <c r="V3148" s="42" t="str">
        <f>VLOOKUP(Tabla1[[#This Row],[PROGRAMA]],Hoja1!A:B,2,FALSE)</f>
        <v>2412. Formación para el empleo</v>
      </c>
      <c r="W3148" s="45" t="s">
        <v>238</v>
      </c>
      <c r="X3148" s="45" t="s">
        <v>3118</v>
      </c>
    </row>
    <row r="3149" spans="1:24" x14ac:dyDescent="0.25">
      <c r="A3149" s="57">
        <v>220250023748</v>
      </c>
      <c r="B3149" s="58" t="s">
        <v>526</v>
      </c>
      <c r="C3149" s="59">
        <v>45818</v>
      </c>
      <c r="D3149" s="57">
        <v>22025001079</v>
      </c>
      <c r="E3149" s="58" t="s">
        <v>1303</v>
      </c>
      <c r="F3149" s="60">
        <v>188.7</v>
      </c>
      <c r="G3149" s="58" t="s">
        <v>573</v>
      </c>
      <c r="H3149" s="58" t="s">
        <v>4730</v>
      </c>
      <c r="I3149" s="61">
        <v>300</v>
      </c>
      <c r="J3149" s="58" t="s">
        <v>356</v>
      </c>
      <c r="K3149" s="58" t="s">
        <v>356</v>
      </c>
      <c r="L3149" s="58" t="s">
        <v>367</v>
      </c>
      <c r="M3149" s="58" t="s">
        <v>354</v>
      </c>
      <c r="N3149" s="58" t="s">
        <v>355</v>
      </c>
      <c r="O3149" s="64" t="s">
        <v>2942</v>
      </c>
      <c r="P3149" s="64" t="s">
        <v>2902</v>
      </c>
      <c r="Q3149" s="45" t="s">
        <v>922</v>
      </c>
      <c r="R3149" s="32" t="s">
        <v>254</v>
      </c>
      <c r="S3149" s="45" t="s">
        <v>94</v>
      </c>
      <c r="T3149" s="42" t="str">
        <f>VLOOKUP(Tabla1[[#This Row],[AREA]],Hoja1!A:B,2,FALSE)</f>
        <v>06. Educación y cultura</v>
      </c>
      <c r="U3149" s="45" t="s">
        <v>170</v>
      </c>
      <c r="V3149" s="42" t="str">
        <f>VLOOKUP(Tabla1[[#This Row],[PROGRAMA]],Hoja1!A:B,2,FALSE)</f>
        <v>3232. Conservación y mantenimiento centros educación infantil y primaria</v>
      </c>
      <c r="W3149" s="45" t="s">
        <v>236</v>
      </c>
      <c r="X3149" s="45" t="s">
        <v>3048</v>
      </c>
    </row>
    <row r="3150" spans="1:24" x14ac:dyDescent="0.25">
      <c r="A3150" s="57">
        <v>220250022301</v>
      </c>
      <c r="B3150" s="58" t="s">
        <v>526</v>
      </c>
      <c r="C3150" s="59">
        <v>45813</v>
      </c>
      <c r="D3150" s="57">
        <v>22025001427</v>
      </c>
      <c r="E3150" s="58" t="s">
        <v>1682</v>
      </c>
      <c r="F3150" s="60">
        <v>187.17</v>
      </c>
      <c r="G3150" s="58" t="s">
        <v>612</v>
      </c>
      <c r="H3150" s="58" t="s">
        <v>3881</v>
      </c>
      <c r="I3150" s="61">
        <v>300</v>
      </c>
      <c r="J3150" s="58" t="s">
        <v>356</v>
      </c>
      <c r="K3150" s="58" t="s">
        <v>356</v>
      </c>
      <c r="L3150" s="58" t="s">
        <v>367</v>
      </c>
      <c r="M3150" s="58" t="s">
        <v>354</v>
      </c>
      <c r="N3150" s="58" t="s">
        <v>355</v>
      </c>
      <c r="O3150" s="64" t="s">
        <v>2942</v>
      </c>
      <c r="P3150" s="64" t="s">
        <v>2902</v>
      </c>
      <c r="Q3150" s="45" t="s">
        <v>922</v>
      </c>
      <c r="R3150" s="32" t="s">
        <v>254</v>
      </c>
      <c r="S3150" s="45" t="s">
        <v>97</v>
      </c>
      <c r="T3150" s="42" t="str">
        <f>VLOOKUP(Tabla1[[#This Row],[AREA]],Hoja1!A:B,2,FALSE)</f>
        <v>09. Turismo, eventos y marca ciudad</v>
      </c>
      <c r="U3150" s="45" t="s">
        <v>199</v>
      </c>
      <c r="V3150" s="42" t="str">
        <f>VLOOKUP(Tabla1[[#This Row],[PROGRAMA]],Hoja1!A:B,2,FALSE)</f>
        <v>4321. Turismo</v>
      </c>
      <c r="W3150" s="45" t="s">
        <v>236</v>
      </c>
      <c r="X3150" s="45" t="s">
        <v>2945</v>
      </c>
    </row>
    <row r="3151" spans="1:24" x14ac:dyDescent="0.25">
      <c r="A3151" s="57">
        <v>220250027482</v>
      </c>
      <c r="B3151" s="58" t="s">
        <v>526</v>
      </c>
      <c r="C3151" s="59">
        <v>45827</v>
      </c>
      <c r="D3151" s="57">
        <v>22025001135</v>
      </c>
      <c r="E3151" s="58" t="s">
        <v>2608</v>
      </c>
      <c r="F3151" s="60">
        <v>184.09</v>
      </c>
      <c r="G3151" s="58" t="s">
        <v>73</v>
      </c>
      <c r="H3151" s="58" t="s">
        <v>4731</v>
      </c>
      <c r="I3151" s="61">
        <v>300</v>
      </c>
      <c r="J3151" s="58" t="s">
        <v>356</v>
      </c>
      <c r="K3151" s="58" t="s">
        <v>356</v>
      </c>
      <c r="L3151" s="58" t="s">
        <v>367</v>
      </c>
      <c r="M3151" s="58" t="s">
        <v>354</v>
      </c>
      <c r="N3151" s="58" t="s">
        <v>355</v>
      </c>
      <c r="O3151" s="64" t="s">
        <v>2942</v>
      </c>
      <c r="P3151" s="64" t="s">
        <v>2902</v>
      </c>
      <c r="Q3151" s="45" t="s">
        <v>922</v>
      </c>
      <c r="R3151" s="32" t="s">
        <v>254</v>
      </c>
      <c r="S3151" s="45" t="s">
        <v>89</v>
      </c>
      <c r="T3151" s="42" t="str">
        <f>VLOOKUP(Tabla1[[#This Row],[AREA]],Hoja1!A:B,2,FALSE)</f>
        <v>01. Alcaldía</v>
      </c>
      <c r="U3151" s="45" t="s">
        <v>294</v>
      </c>
      <c r="V3151" s="42" t="str">
        <f>VLOOKUP(Tabla1[[#This Row],[PROGRAMA]],Hoja1!A:B,2,FALSE)</f>
        <v>4331. Desarrollo empresarial</v>
      </c>
      <c r="W3151" s="45" t="s">
        <v>236</v>
      </c>
      <c r="X3151" s="45" t="s">
        <v>3048</v>
      </c>
    </row>
    <row r="3152" spans="1:24" x14ac:dyDescent="0.25">
      <c r="A3152" s="57">
        <v>220250022817</v>
      </c>
      <c r="B3152" s="58" t="s">
        <v>526</v>
      </c>
      <c r="C3152" s="59">
        <v>45813</v>
      </c>
      <c r="D3152" s="57">
        <v>22025001126</v>
      </c>
      <c r="E3152" s="58" t="s">
        <v>1594</v>
      </c>
      <c r="F3152" s="60">
        <v>182.61</v>
      </c>
      <c r="G3152" s="58" t="s">
        <v>50</v>
      </c>
      <c r="H3152" s="58" t="s">
        <v>4732</v>
      </c>
      <c r="I3152" s="61">
        <v>300</v>
      </c>
      <c r="J3152" s="58" t="s">
        <v>356</v>
      </c>
      <c r="K3152" s="58" t="s">
        <v>356</v>
      </c>
      <c r="L3152" s="58" t="s">
        <v>367</v>
      </c>
      <c r="M3152" s="58" t="s">
        <v>354</v>
      </c>
      <c r="N3152" s="58" t="s">
        <v>355</v>
      </c>
      <c r="O3152" s="64" t="s">
        <v>2942</v>
      </c>
      <c r="P3152" s="64" t="s">
        <v>2902</v>
      </c>
      <c r="Q3152" s="45" t="s">
        <v>922</v>
      </c>
      <c r="R3152" s="32" t="s">
        <v>254</v>
      </c>
      <c r="S3152" s="45" t="s">
        <v>291</v>
      </c>
      <c r="T3152" s="42" t="str">
        <f>VLOOKUP(Tabla1[[#This Row],[AREA]],Hoja1!A:B,2,FALSE)</f>
        <v>11. Salud pública y seguridad ciudadana</v>
      </c>
      <c r="U3152" s="45" t="s">
        <v>141</v>
      </c>
      <c r="V3152" s="42" t="str">
        <f>VLOOKUP(Tabla1[[#This Row],[PROGRAMA]],Hoja1!A:B,2,FALSE)</f>
        <v>1621. Recogida de residuos</v>
      </c>
      <c r="W3152" s="45" t="s">
        <v>238</v>
      </c>
      <c r="X3152" s="45" t="s">
        <v>3053</v>
      </c>
    </row>
    <row r="3153" spans="1:24" x14ac:dyDescent="0.25">
      <c r="A3153" s="57">
        <v>220250022575</v>
      </c>
      <c r="B3153" s="58" t="s">
        <v>526</v>
      </c>
      <c r="C3153" s="59">
        <v>45813</v>
      </c>
      <c r="D3153" s="57">
        <v>22025001132</v>
      </c>
      <c r="E3153" s="58" t="s">
        <v>1599</v>
      </c>
      <c r="F3153" s="60">
        <v>181.12</v>
      </c>
      <c r="G3153" s="58" t="s">
        <v>74</v>
      </c>
      <c r="H3153" s="58" t="s">
        <v>4733</v>
      </c>
      <c r="I3153" s="61">
        <v>300</v>
      </c>
      <c r="J3153" s="58" t="s">
        <v>356</v>
      </c>
      <c r="K3153" s="58" t="s">
        <v>356</v>
      </c>
      <c r="L3153" s="58" t="s">
        <v>367</v>
      </c>
      <c r="M3153" s="58" t="s">
        <v>354</v>
      </c>
      <c r="N3153" s="58" t="s">
        <v>355</v>
      </c>
      <c r="O3153" s="64" t="s">
        <v>2942</v>
      </c>
      <c r="P3153" s="64" t="s">
        <v>2902</v>
      </c>
      <c r="Q3153" s="45" t="s">
        <v>922</v>
      </c>
      <c r="R3153" s="32" t="s">
        <v>254</v>
      </c>
      <c r="S3153" s="45" t="s">
        <v>291</v>
      </c>
      <c r="T3153" s="42" t="str">
        <f>VLOOKUP(Tabla1[[#This Row],[AREA]],Hoja1!A:B,2,FALSE)</f>
        <v>11. Salud pública y seguridad ciudadana</v>
      </c>
      <c r="U3153" s="45" t="s">
        <v>144</v>
      </c>
      <c r="V3153" s="42" t="str">
        <f>VLOOKUP(Tabla1[[#This Row],[PROGRAMA]],Hoja1!A:B,2,FALSE)</f>
        <v>1631. Limpieza viaria</v>
      </c>
      <c r="W3153" s="45" t="s">
        <v>238</v>
      </c>
      <c r="X3153" s="45" t="s">
        <v>3118</v>
      </c>
    </row>
    <row r="3154" spans="1:24" x14ac:dyDescent="0.25">
      <c r="A3154" s="57">
        <v>220250022373</v>
      </c>
      <c r="B3154" s="58" t="s">
        <v>526</v>
      </c>
      <c r="C3154" s="59">
        <v>45813</v>
      </c>
      <c r="D3154" s="57">
        <v>22025001126</v>
      </c>
      <c r="E3154" s="58" t="s">
        <v>1594</v>
      </c>
      <c r="F3154" s="60">
        <v>176.84</v>
      </c>
      <c r="G3154" s="58" t="s">
        <v>50</v>
      </c>
      <c r="H3154" s="58" t="s">
        <v>4734</v>
      </c>
      <c r="I3154" s="61">
        <v>300</v>
      </c>
      <c r="J3154" s="58" t="s">
        <v>356</v>
      </c>
      <c r="K3154" s="58" t="s">
        <v>356</v>
      </c>
      <c r="L3154" s="58" t="s">
        <v>367</v>
      </c>
      <c r="M3154" s="58" t="s">
        <v>354</v>
      </c>
      <c r="N3154" s="58" t="s">
        <v>355</v>
      </c>
      <c r="O3154" s="64" t="s">
        <v>2942</v>
      </c>
      <c r="P3154" s="64" t="s">
        <v>2902</v>
      </c>
      <c r="Q3154" s="45" t="s">
        <v>922</v>
      </c>
      <c r="R3154" s="32" t="s">
        <v>254</v>
      </c>
      <c r="S3154" s="45" t="s">
        <v>291</v>
      </c>
      <c r="T3154" s="42" t="str">
        <f>VLOOKUP(Tabla1[[#This Row],[AREA]],Hoja1!A:B,2,FALSE)</f>
        <v>11. Salud pública y seguridad ciudadana</v>
      </c>
      <c r="U3154" s="45" t="s">
        <v>141</v>
      </c>
      <c r="V3154" s="42" t="str">
        <f>VLOOKUP(Tabla1[[#This Row],[PROGRAMA]],Hoja1!A:B,2,FALSE)</f>
        <v>1621. Recogida de residuos</v>
      </c>
      <c r="W3154" s="45" t="s">
        <v>238</v>
      </c>
      <c r="X3154" s="45" t="s">
        <v>3053</v>
      </c>
    </row>
    <row r="3155" spans="1:24" x14ac:dyDescent="0.25">
      <c r="A3155" s="57">
        <v>220250022337</v>
      </c>
      <c r="B3155" s="58" t="s">
        <v>526</v>
      </c>
      <c r="C3155" s="59">
        <v>45813</v>
      </c>
      <c r="D3155" s="57">
        <v>22025002821</v>
      </c>
      <c r="E3155" s="58" t="s">
        <v>1358</v>
      </c>
      <c r="F3155" s="60">
        <v>175.37</v>
      </c>
      <c r="G3155" s="58" t="s">
        <v>961</v>
      </c>
      <c r="H3155" s="58" t="s">
        <v>4735</v>
      </c>
      <c r="I3155" s="61">
        <v>300</v>
      </c>
      <c r="J3155" s="58" t="s">
        <v>356</v>
      </c>
      <c r="K3155" s="58" t="s">
        <v>356</v>
      </c>
      <c r="L3155" s="58" t="s">
        <v>367</v>
      </c>
      <c r="M3155" s="58" t="s">
        <v>354</v>
      </c>
      <c r="N3155" s="58" t="s">
        <v>355</v>
      </c>
      <c r="O3155" s="64" t="s">
        <v>2942</v>
      </c>
      <c r="P3155" s="64" t="s">
        <v>2902</v>
      </c>
      <c r="Q3155" s="45" t="s">
        <v>922</v>
      </c>
      <c r="R3155" s="32" t="s">
        <v>254</v>
      </c>
      <c r="S3155" s="45" t="s">
        <v>96</v>
      </c>
      <c r="T3155" s="42" t="str">
        <f>VLOOKUP(Tabla1[[#This Row],[AREA]],Hoja1!A:B,2,FALSE)</f>
        <v>08. Tráfico y movilidad</v>
      </c>
      <c r="U3155" s="45" t="s">
        <v>140</v>
      </c>
      <c r="V3155" s="42" t="str">
        <f>VLOOKUP(Tabla1[[#This Row],[PROGRAMA]],Hoja1!A:B,2,FALSE)</f>
        <v>1532. Pavimentación vias públicas y otros servicios urbanísticos</v>
      </c>
      <c r="W3155" s="45" t="s">
        <v>236</v>
      </c>
      <c r="X3155" s="45" t="s">
        <v>3180</v>
      </c>
    </row>
    <row r="3156" spans="1:24" x14ac:dyDescent="0.25">
      <c r="A3156" s="57">
        <v>220250027425</v>
      </c>
      <c r="B3156" s="58" t="s">
        <v>526</v>
      </c>
      <c r="C3156" s="59">
        <v>45827</v>
      </c>
      <c r="D3156" s="57">
        <v>22025001324</v>
      </c>
      <c r="E3156" s="58" t="s">
        <v>3329</v>
      </c>
      <c r="F3156" s="60">
        <v>174.95</v>
      </c>
      <c r="G3156" s="58" t="s">
        <v>73</v>
      </c>
      <c r="H3156" s="58" t="s">
        <v>4736</v>
      </c>
      <c r="I3156" s="61">
        <v>300</v>
      </c>
      <c r="J3156" s="58" t="s">
        <v>356</v>
      </c>
      <c r="K3156" s="58" t="s">
        <v>356</v>
      </c>
      <c r="L3156" s="58" t="s">
        <v>367</v>
      </c>
      <c r="M3156" s="58" t="s">
        <v>354</v>
      </c>
      <c r="N3156" s="58" t="s">
        <v>355</v>
      </c>
      <c r="O3156" s="64" t="s">
        <v>2942</v>
      </c>
      <c r="P3156" s="64" t="s">
        <v>2902</v>
      </c>
      <c r="Q3156" s="45" t="s">
        <v>922</v>
      </c>
      <c r="R3156" s="32" t="s">
        <v>254</v>
      </c>
      <c r="S3156" s="45" t="s">
        <v>98</v>
      </c>
      <c r="T3156" s="42" t="str">
        <f>VLOOKUP(Tabla1[[#This Row],[AREA]],Hoja1!A:B,2,FALSE)</f>
        <v>10. Personas mayores, familia y servicios sociales</v>
      </c>
      <c r="U3156" s="45" t="s">
        <v>162</v>
      </c>
      <c r="V3156" s="42" t="str">
        <f>VLOOKUP(Tabla1[[#This Row],[PROGRAMA]],Hoja1!A:B,2,FALSE)</f>
        <v>2412. Formación para el empleo</v>
      </c>
      <c r="W3156" s="45" t="s">
        <v>238</v>
      </c>
      <c r="X3156" s="45" t="s">
        <v>3118</v>
      </c>
    </row>
    <row r="3157" spans="1:24" x14ac:dyDescent="0.25">
      <c r="A3157" s="57">
        <v>220250022677</v>
      </c>
      <c r="B3157" s="58" t="s">
        <v>526</v>
      </c>
      <c r="C3157" s="59">
        <v>45813</v>
      </c>
      <c r="D3157" s="57">
        <v>22025000918</v>
      </c>
      <c r="E3157" s="58" t="s">
        <v>1317</v>
      </c>
      <c r="F3157" s="60">
        <v>172.61</v>
      </c>
      <c r="G3157" s="58" t="s">
        <v>564</v>
      </c>
      <c r="H3157" s="58" t="s">
        <v>4737</v>
      </c>
      <c r="I3157" s="61">
        <v>300</v>
      </c>
      <c r="J3157" s="58" t="s">
        <v>356</v>
      </c>
      <c r="K3157" s="58" t="s">
        <v>356</v>
      </c>
      <c r="L3157" s="58" t="s">
        <v>367</v>
      </c>
      <c r="M3157" s="58" t="s">
        <v>354</v>
      </c>
      <c r="N3157" s="58" t="s">
        <v>355</v>
      </c>
      <c r="O3157" s="64" t="s">
        <v>2942</v>
      </c>
      <c r="P3157" s="64" t="s">
        <v>2902</v>
      </c>
      <c r="Q3157" s="45" t="s">
        <v>922</v>
      </c>
      <c r="R3157" s="32" t="s">
        <v>254</v>
      </c>
      <c r="S3157" s="45" t="s">
        <v>291</v>
      </c>
      <c r="T3157" s="42" t="str">
        <f>VLOOKUP(Tabla1[[#This Row],[AREA]],Hoja1!A:B,2,FALSE)</f>
        <v>11. Salud pública y seguridad ciudadana</v>
      </c>
      <c r="U3157" s="45" t="s">
        <v>129</v>
      </c>
      <c r="V3157" s="42" t="str">
        <f>VLOOKUP(Tabla1[[#This Row],[PROGRAMA]],Hoja1!A:B,2,FALSE)</f>
        <v>1321. Policía municipal</v>
      </c>
      <c r="W3157" s="45" t="s">
        <v>236</v>
      </c>
      <c r="X3157" s="45" t="s">
        <v>2945</v>
      </c>
    </row>
    <row r="3158" spans="1:24" x14ac:dyDescent="0.25">
      <c r="A3158" s="57">
        <v>220250027557</v>
      </c>
      <c r="B3158" s="58" t="s">
        <v>526</v>
      </c>
      <c r="C3158" s="59">
        <v>45827</v>
      </c>
      <c r="D3158" s="57">
        <v>22025001274</v>
      </c>
      <c r="E3158" s="58" t="s">
        <v>1612</v>
      </c>
      <c r="F3158" s="60">
        <v>169.1</v>
      </c>
      <c r="G3158" s="58" t="s">
        <v>73</v>
      </c>
      <c r="H3158" s="58" t="s">
        <v>4738</v>
      </c>
      <c r="I3158" s="61">
        <v>300</v>
      </c>
      <c r="J3158" s="58" t="s">
        <v>356</v>
      </c>
      <c r="K3158" s="58" t="s">
        <v>356</v>
      </c>
      <c r="L3158" s="58" t="s">
        <v>357</v>
      </c>
      <c r="M3158" s="58" t="s">
        <v>354</v>
      </c>
      <c r="N3158" s="58" t="s">
        <v>355</v>
      </c>
      <c r="O3158" s="64" t="s">
        <v>2942</v>
      </c>
      <c r="P3158" s="64" t="s">
        <v>2902</v>
      </c>
      <c r="Q3158" s="45" t="s">
        <v>922</v>
      </c>
      <c r="R3158" s="32" t="s">
        <v>254</v>
      </c>
      <c r="S3158" s="45" t="s">
        <v>95</v>
      </c>
      <c r="T3158" s="42" t="str">
        <f>VLOOKUP(Tabla1[[#This Row],[AREA]],Hoja1!A:B,2,FALSE)</f>
        <v>07. Medio ambiente</v>
      </c>
      <c r="U3158" s="45" t="s">
        <v>149</v>
      </c>
      <c r="V3158" s="42" t="str">
        <f>VLOOKUP(Tabla1[[#This Row],[PROGRAMA]],Hoja1!A:B,2,FALSE)</f>
        <v>1711. Parques y jardines</v>
      </c>
      <c r="W3158" s="45" t="s">
        <v>236</v>
      </c>
      <c r="X3158" s="45" t="s">
        <v>2945</v>
      </c>
    </row>
    <row r="3159" spans="1:24" x14ac:dyDescent="0.25">
      <c r="A3159" s="57">
        <v>220250022537</v>
      </c>
      <c r="B3159" s="58" t="s">
        <v>526</v>
      </c>
      <c r="C3159" s="59">
        <v>45813</v>
      </c>
      <c r="D3159" s="57">
        <v>22025001128</v>
      </c>
      <c r="E3159" s="58" t="s">
        <v>1498</v>
      </c>
      <c r="F3159" s="60">
        <v>167.8</v>
      </c>
      <c r="G3159" s="58" t="s">
        <v>564</v>
      </c>
      <c r="H3159" s="58" t="s">
        <v>4739</v>
      </c>
      <c r="I3159" s="61">
        <v>300</v>
      </c>
      <c r="J3159" s="58" t="s">
        <v>356</v>
      </c>
      <c r="K3159" s="58" t="s">
        <v>356</v>
      </c>
      <c r="L3159" s="58" t="s">
        <v>367</v>
      </c>
      <c r="M3159" s="58" t="s">
        <v>354</v>
      </c>
      <c r="N3159" s="58" t="s">
        <v>355</v>
      </c>
      <c r="O3159" s="64" t="s">
        <v>2942</v>
      </c>
      <c r="P3159" s="64" t="s">
        <v>2902</v>
      </c>
      <c r="Q3159" s="45" t="s">
        <v>922</v>
      </c>
      <c r="R3159" s="32" t="s">
        <v>254</v>
      </c>
      <c r="S3159" s="45" t="s">
        <v>291</v>
      </c>
      <c r="T3159" s="42" t="str">
        <f>VLOOKUP(Tabla1[[#This Row],[AREA]],Hoja1!A:B,2,FALSE)</f>
        <v>11. Salud pública y seguridad ciudadana</v>
      </c>
      <c r="U3159" s="45" t="s">
        <v>141</v>
      </c>
      <c r="V3159" s="42" t="str">
        <f>VLOOKUP(Tabla1[[#This Row],[PROGRAMA]],Hoja1!A:B,2,FALSE)</f>
        <v>1621. Recogida de residuos</v>
      </c>
      <c r="W3159" s="45" t="s">
        <v>238</v>
      </c>
      <c r="X3159" s="45" t="s">
        <v>3118</v>
      </c>
    </row>
    <row r="3160" spans="1:24" x14ac:dyDescent="0.25">
      <c r="A3160" s="57">
        <v>220250028412</v>
      </c>
      <c r="B3160" s="58" t="s">
        <v>526</v>
      </c>
      <c r="C3160" s="59">
        <v>45831</v>
      </c>
      <c r="D3160" s="57">
        <v>22025001324</v>
      </c>
      <c r="E3160" s="58" t="s">
        <v>3329</v>
      </c>
      <c r="F3160" s="60">
        <v>158.09</v>
      </c>
      <c r="G3160" s="58" t="s">
        <v>73</v>
      </c>
      <c r="H3160" s="58" t="s">
        <v>4740</v>
      </c>
      <c r="I3160" s="61">
        <v>300</v>
      </c>
      <c r="J3160" s="58" t="s">
        <v>356</v>
      </c>
      <c r="K3160" s="58" t="s">
        <v>356</v>
      </c>
      <c r="L3160" s="58" t="s">
        <v>367</v>
      </c>
      <c r="M3160" s="58" t="s">
        <v>354</v>
      </c>
      <c r="N3160" s="58" t="s">
        <v>355</v>
      </c>
      <c r="O3160" s="64" t="s">
        <v>2942</v>
      </c>
      <c r="P3160" s="64" t="s">
        <v>2902</v>
      </c>
      <c r="Q3160" s="45" t="s">
        <v>922</v>
      </c>
      <c r="R3160" s="32" t="s">
        <v>254</v>
      </c>
      <c r="S3160" s="45" t="s">
        <v>98</v>
      </c>
      <c r="T3160" s="42" t="str">
        <f>VLOOKUP(Tabla1[[#This Row],[AREA]],Hoja1!A:B,2,FALSE)</f>
        <v>10. Personas mayores, familia y servicios sociales</v>
      </c>
      <c r="U3160" s="45" t="s">
        <v>162</v>
      </c>
      <c r="V3160" s="42" t="str">
        <f>VLOOKUP(Tabla1[[#This Row],[PROGRAMA]],Hoja1!A:B,2,FALSE)</f>
        <v>2412. Formación para el empleo</v>
      </c>
      <c r="W3160" s="45" t="s">
        <v>238</v>
      </c>
      <c r="X3160" s="45" t="s">
        <v>3118</v>
      </c>
    </row>
    <row r="3161" spans="1:24" x14ac:dyDescent="0.25">
      <c r="A3161" s="57">
        <v>220250027419</v>
      </c>
      <c r="B3161" s="58" t="s">
        <v>526</v>
      </c>
      <c r="C3161" s="59">
        <v>45827</v>
      </c>
      <c r="D3161" s="57">
        <v>22025001324</v>
      </c>
      <c r="E3161" s="58" t="s">
        <v>3329</v>
      </c>
      <c r="F3161" s="60">
        <v>153.88</v>
      </c>
      <c r="G3161" s="58" t="s">
        <v>73</v>
      </c>
      <c r="H3161" s="58" t="s">
        <v>4656</v>
      </c>
      <c r="I3161" s="61">
        <v>300</v>
      </c>
      <c r="J3161" s="58" t="s">
        <v>356</v>
      </c>
      <c r="K3161" s="58" t="s">
        <v>356</v>
      </c>
      <c r="L3161" s="58" t="s">
        <v>367</v>
      </c>
      <c r="M3161" s="58" t="s">
        <v>354</v>
      </c>
      <c r="N3161" s="58" t="s">
        <v>355</v>
      </c>
      <c r="O3161" s="64" t="s">
        <v>2942</v>
      </c>
      <c r="P3161" s="64" t="s">
        <v>2902</v>
      </c>
      <c r="Q3161" s="45" t="s">
        <v>922</v>
      </c>
      <c r="R3161" s="32" t="s">
        <v>254</v>
      </c>
      <c r="S3161" s="45" t="s">
        <v>98</v>
      </c>
      <c r="T3161" s="42" t="str">
        <f>VLOOKUP(Tabla1[[#This Row],[AREA]],Hoja1!A:B,2,FALSE)</f>
        <v>10. Personas mayores, familia y servicios sociales</v>
      </c>
      <c r="U3161" s="45" t="s">
        <v>162</v>
      </c>
      <c r="V3161" s="42" t="str">
        <f>VLOOKUP(Tabla1[[#This Row],[PROGRAMA]],Hoja1!A:B,2,FALSE)</f>
        <v>2412. Formación para el empleo</v>
      </c>
      <c r="W3161" s="45" t="s">
        <v>238</v>
      </c>
      <c r="X3161" s="45" t="s">
        <v>3118</v>
      </c>
    </row>
    <row r="3162" spans="1:24" x14ac:dyDescent="0.25">
      <c r="A3162" s="57">
        <v>220250024367</v>
      </c>
      <c r="B3162" s="58" t="s">
        <v>526</v>
      </c>
      <c r="C3162" s="59">
        <v>45819</v>
      </c>
      <c r="D3162" s="57">
        <v>22025000918</v>
      </c>
      <c r="E3162" s="58" t="s">
        <v>1317</v>
      </c>
      <c r="F3162" s="60">
        <v>148.16</v>
      </c>
      <c r="G3162" s="58" t="s">
        <v>564</v>
      </c>
      <c r="H3162" s="58" t="s">
        <v>4741</v>
      </c>
      <c r="I3162" s="61">
        <v>300</v>
      </c>
      <c r="J3162" s="58" t="s">
        <v>356</v>
      </c>
      <c r="K3162" s="58" t="s">
        <v>356</v>
      </c>
      <c r="L3162" s="58" t="s">
        <v>367</v>
      </c>
      <c r="M3162" s="58" t="s">
        <v>354</v>
      </c>
      <c r="N3162" s="58" t="s">
        <v>355</v>
      </c>
      <c r="O3162" s="64" t="s">
        <v>2942</v>
      </c>
      <c r="P3162" s="64" t="s">
        <v>2902</v>
      </c>
      <c r="Q3162" s="45" t="s">
        <v>922</v>
      </c>
      <c r="R3162" s="32" t="s">
        <v>254</v>
      </c>
      <c r="S3162" s="45" t="s">
        <v>291</v>
      </c>
      <c r="T3162" s="42" t="str">
        <f>VLOOKUP(Tabla1[[#This Row],[AREA]],Hoja1!A:B,2,FALSE)</f>
        <v>11. Salud pública y seguridad ciudadana</v>
      </c>
      <c r="U3162" s="45" t="s">
        <v>129</v>
      </c>
      <c r="V3162" s="42" t="str">
        <f>VLOOKUP(Tabla1[[#This Row],[PROGRAMA]],Hoja1!A:B,2,FALSE)</f>
        <v>1321. Policía municipal</v>
      </c>
      <c r="W3162" s="45" t="s">
        <v>236</v>
      </c>
      <c r="X3162" s="45" t="s">
        <v>2945</v>
      </c>
    </row>
    <row r="3163" spans="1:24" x14ac:dyDescent="0.25">
      <c r="A3163" s="57">
        <v>220250022482</v>
      </c>
      <c r="B3163" s="58" t="s">
        <v>526</v>
      </c>
      <c r="C3163" s="59">
        <v>45813</v>
      </c>
      <c r="D3163" s="57">
        <v>22025001347</v>
      </c>
      <c r="E3163" s="58" t="s">
        <v>1493</v>
      </c>
      <c r="F3163" s="60">
        <v>146.65</v>
      </c>
      <c r="G3163" s="58" t="s">
        <v>38</v>
      </c>
      <c r="H3163" s="58" t="s">
        <v>4742</v>
      </c>
      <c r="I3163" s="61">
        <v>300</v>
      </c>
      <c r="J3163" s="58" t="s">
        <v>356</v>
      </c>
      <c r="K3163" s="58" t="s">
        <v>356</v>
      </c>
      <c r="L3163" s="58" t="s">
        <v>367</v>
      </c>
      <c r="M3163" s="58" t="s">
        <v>354</v>
      </c>
      <c r="N3163" s="58" t="s">
        <v>355</v>
      </c>
      <c r="O3163" s="64" t="s">
        <v>2942</v>
      </c>
      <c r="P3163" s="64" t="s">
        <v>2902</v>
      </c>
      <c r="Q3163" s="45" t="s">
        <v>922</v>
      </c>
      <c r="R3163" s="32" t="s">
        <v>254</v>
      </c>
      <c r="S3163" s="45" t="s">
        <v>91</v>
      </c>
      <c r="T3163" s="42" t="str">
        <f>VLOOKUP(Tabla1[[#This Row],[AREA]],Hoja1!A:B,2,FALSE)</f>
        <v>02. Urbanismo y vivienda</v>
      </c>
      <c r="U3163" s="45" t="s">
        <v>220</v>
      </c>
      <c r="V3163" s="42" t="str">
        <f>VLOOKUP(Tabla1[[#This Row],[PROGRAMA]],Hoja1!A:B,2,FALSE)</f>
        <v>9332. Mantenimiento de edificios e instalaciones municipales</v>
      </c>
      <c r="W3163" s="45" t="s">
        <v>236</v>
      </c>
      <c r="X3163" s="45" t="s">
        <v>3048</v>
      </c>
    </row>
    <row r="3164" spans="1:24" x14ac:dyDescent="0.25">
      <c r="A3164" s="57">
        <v>220250022467</v>
      </c>
      <c r="B3164" s="58" t="s">
        <v>526</v>
      </c>
      <c r="C3164" s="59">
        <v>45813</v>
      </c>
      <c r="D3164" s="57">
        <v>22025001347</v>
      </c>
      <c r="E3164" s="58" t="s">
        <v>1493</v>
      </c>
      <c r="F3164" s="60">
        <v>146.63</v>
      </c>
      <c r="G3164" s="58" t="s">
        <v>573</v>
      </c>
      <c r="H3164" s="58" t="s">
        <v>4743</v>
      </c>
      <c r="I3164" s="61">
        <v>300</v>
      </c>
      <c r="J3164" s="58" t="s">
        <v>356</v>
      </c>
      <c r="K3164" s="58" t="s">
        <v>356</v>
      </c>
      <c r="L3164" s="58" t="s">
        <v>367</v>
      </c>
      <c r="M3164" s="58" t="s">
        <v>354</v>
      </c>
      <c r="N3164" s="58" t="s">
        <v>355</v>
      </c>
      <c r="O3164" s="64" t="s">
        <v>2942</v>
      </c>
      <c r="P3164" s="64" t="s">
        <v>2902</v>
      </c>
      <c r="Q3164" s="45" t="s">
        <v>922</v>
      </c>
      <c r="R3164" s="32" t="s">
        <v>254</v>
      </c>
      <c r="S3164" s="45" t="s">
        <v>91</v>
      </c>
      <c r="T3164" s="42" t="str">
        <f>VLOOKUP(Tabla1[[#This Row],[AREA]],Hoja1!A:B,2,FALSE)</f>
        <v>02. Urbanismo y vivienda</v>
      </c>
      <c r="U3164" s="45" t="s">
        <v>220</v>
      </c>
      <c r="V3164" s="42" t="str">
        <f>VLOOKUP(Tabla1[[#This Row],[PROGRAMA]],Hoja1!A:B,2,FALSE)</f>
        <v>9332. Mantenimiento de edificios e instalaciones municipales</v>
      </c>
      <c r="W3164" s="45" t="s">
        <v>236</v>
      </c>
      <c r="X3164" s="45" t="s">
        <v>3048</v>
      </c>
    </row>
    <row r="3165" spans="1:24" x14ac:dyDescent="0.25">
      <c r="A3165" s="57">
        <v>220250029527</v>
      </c>
      <c r="B3165" s="58" t="s">
        <v>526</v>
      </c>
      <c r="C3165" s="59">
        <v>45835</v>
      </c>
      <c r="D3165" s="57">
        <v>22025001124</v>
      </c>
      <c r="E3165" s="58" t="s">
        <v>1237</v>
      </c>
      <c r="F3165" s="60">
        <v>146.41</v>
      </c>
      <c r="G3165" s="58" t="s">
        <v>686</v>
      </c>
      <c r="H3165" s="58" t="s">
        <v>4744</v>
      </c>
      <c r="I3165" s="61">
        <v>300</v>
      </c>
      <c r="J3165" s="58" t="s">
        <v>356</v>
      </c>
      <c r="K3165" s="58" t="s">
        <v>356</v>
      </c>
      <c r="L3165" s="58" t="s">
        <v>367</v>
      </c>
      <c r="M3165" s="58" t="s">
        <v>354</v>
      </c>
      <c r="N3165" s="58" t="s">
        <v>355</v>
      </c>
      <c r="O3165" s="64" t="s">
        <v>2942</v>
      </c>
      <c r="P3165" s="64" t="s">
        <v>2902</v>
      </c>
      <c r="Q3165" s="45" t="s">
        <v>922</v>
      </c>
      <c r="R3165" s="32" t="s">
        <v>254</v>
      </c>
      <c r="S3165" s="45" t="s">
        <v>291</v>
      </c>
      <c r="T3165" s="42" t="str">
        <f>VLOOKUP(Tabla1[[#This Row],[AREA]],Hoja1!A:B,2,FALSE)</f>
        <v>11. Salud pública y seguridad ciudadana</v>
      </c>
      <c r="U3165" s="45" t="s">
        <v>141</v>
      </c>
      <c r="V3165" s="42" t="str">
        <f>VLOOKUP(Tabla1[[#This Row],[PROGRAMA]],Hoja1!A:B,2,FALSE)</f>
        <v>1621. Recogida de residuos</v>
      </c>
      <c r="W3165" s="45" t="s">
        <v>236</v>
      </c>
      <c r="X3165" s="45" t="s">
        <v>3180</v>
      </c>
    </row>
    <row r="3166" spans="1:24" x14ac:dyDescent="0.25">
      <c r="A3166" s="57">
        <v>220250024371</v>
      </c>
      <c r="B3166" s="58" t="s">
        <v>526</v>
      </c>
      <c r="C3166" s="59">
        <v>45819</v>
      </c>
      <c r="D3166" s="57">
        <v>22025000918</v>
      </c>
      <c r="E3166" s="58" t="s">
        <v>1317</v>
      </c>
      <c r="F3166" s="60">
        <v>146.36000000000001</v>
      </c>
      <c r="G3166" s="58" t="s">
        <v>506</v>
      </c>
      <c r="H3166" s="58" t="s">
        <v>4745</v>
      </c>
      <c r="I3166" s="61">
        <v>300</v>
      </c>
      <c r="J3166" s="58" t="s">
        <v>356</v>
      </c>
      <c r="K3166" s="58" t="s">
        <v>356</v>
      </c>
      <c r="L3166" s="58" t="s">
        <v>367</v>
      </c>
      <c r="M3166" s="58" t="s">
        <v>354</v>
      </c>
      <c r="N3166" s="58" t="s">
        <v>355</v>
      </c>
      <c r="O3166" s="64" t="s">
        <v>2942</v>
      </c>
      <c r="P3166" s="64" t="s">
        <v>2902</v>
      </c>
      <c r="Q3166" s="45" t="s">
        <v>922</v>
      </c>
      <c r="R3166" s="32" t="s">
        <v>254</v>
      </c>
      <c r="S3166" s="45" t="s">
        <v>291</v>
      </c>
      <c r="T3166" s="42" t="str">
        <f>VLOOKUP(Tabla1[[#This Row],[AREA]],Hoja1!A:B,2,FALSE)</f>
        <v>11. Salud pública y seguridad ciudadana</v>
      </c>
      <c r="U3166" s="45" t="s">
        <v>129</v>
      </c>
      <c r="V3166" s="42" t="str">
        <f>VLOOKUP(Tabla1[[#This Row],[PROGRAMA]],Hoja1!A:B,2,FALSE)</f>
        <v>1321. Policía municipal</v>
      </c>
      <c r="W3166" s="45" t="s">
        <v>236</v>
      </c>
      <c r="X3166" s="45" t="s">
        <v>2945</v>
      </c>
    </row>
    <row r="3167" spans="1:24" x14ac:dyDescent="0.25">
      <c r="A3167" s="57">
        <v>220250023769</v>
      </c>
      <c r="B3167" s="58" t="s">
        <v>526</v>
      </c>
      <c r="C3167" s="59">
        <v>45818</v>
      </c>
      <c r="D3167" s="57">
        <v>22025000769</v>
      </c>
      <c r="E3167" s="58" t="s">
        <v>1623</v>
      </c>
      <c r="F3167" s="60">
        <v>142.96</v>
      </c>
      <c r="G3167" s="58" t="s">
        <v>74</v>
      </c>
      <c r="H3167" s="58" t="s">
        <v>4746</v>
      </c>
      <c r="I3167" s="61">
        <v>300</v>
      </c>
      <c r="J3167" s="58" t="s">
        <v>356</v>
      </c>
      <c r="K3167" s="58" t="s">
        <v>356</v>
      </c>
      <c r="L3167" s="58" t="s">
        <v>367</v>
      </c>
      <c r="M3167" s="58" t="s">
        <v>354</v>
      </c>
      <c r="N3167" s="58" t="s">
        <v>355</v>
      </c>
      <c r="O3167" s="64" t="s">
        <v>2942</v>
      </c>
      <c r="P3167" s="64" t="s">
        <v>2902</v>
      </c>
      <c r="Q3167" s="45" t="s">
        <v>922</v>
      </c>
      <c r="R3167" s="32" t="s">
        <v>254</v>
      </c>
      <c r="S3167" s="45" t="s">
        <v>291</v>
      </c>
      <c r="T3167" s="42" t="str">
        <f>VLOOKUP(Tabla1[[#This Row],[AREA]],Hoja1!A:B,2,FALSE)</f>
        <v>11. Salud pública y seguridad ciudadana</v>
      </c>
      <c r="U3167" s="45" t="s">
        <v>135</v>
      </c>
      <c r="V3167" s="42" t="str">
        <f>VLOOKUP(Tabla1[[#This Row],[PROGRAMA]],Hoja1!A:B,2,FALSE)</f>
        <v>1361. Prevención y extinción de incencios</v>
      </c>
      <c r="W3167" s="45" t="s">
        <v>238</v>
      </c>
      <c r="X3167" s="45" t="s">
        <v>3118</v>
      </c>
    </row>
    <row r="3168" spans="1:24" x14ac:dyDescent="0.25">
      <c r="A3168" s="57">
        <v>220250022589</v>
      </c>
      <c r="B3168" s="58" t="s">
        <v>526</v>
      </c>
      <c r="C3168" s="59">
        <v>45813</v>
      </c>
      <c r="D3168" s="57">
        <v>22025001128</v>
      </c>
      <c r="E3168" s="58" t="s">
        <v>1498</v>
      </c>
      <c r="F3168" s="60">
        <v>142.05000000000001</v>
      </c>
      <c r="G3168" s="58" t="s">
        <v>939</v>
      </c>
      <c r="H3168" s="58" t="s">
        <v>4747</v>
      </c>
      <c r="I3168" s="61">
        <v>300</v>
      </c>
      <c r="J3168" s="58" t="s">
        <v>356</v>
      </c>
      <c r="K3168" s="58" t="s">
        <v>356</v>
      </c>
      <c r="L3168" s="58" t="s">
        <v>367</v>
      </c>
      <c r="M3168" s="58" t="s">
        <v>354</v>
      </c>
      <c r="N3168" s="58" t="s">
        <v>355</v>
      </c>
      <c r="O3168" s="64" t="s">
        <v>2942</v>
      </c>
      <c r="P3168" s="64" t="s">
        <v>2902</v>
      </c>
      <c r="Q3168" s="45" t="s">
        <v>922</v>
      </c>
      <c r="R3168" s="32" t="s">
        <v>254</v>
      </c>
      <c r="S3168" s="45" t="s">
        <v>291</v>
      </c>
      <c r="T3168" s="42" t="str">
        <f>VLOOKUP(Tabla1[[#This Row],[AREA]],Hoja1!A:B,2,FALSE)</f>
        <v>11. Salud pública y seguridad ciudadana</v>
      </c>
      <c r="U3168" s="45" t="s">
        <v>141</v>
      </c>
      <c r="V3168" s="42" t="str">
        <f>VLOOKUP(Tabla1[[#This Row],[PROGRAMA]],Hoja1!A:B,2,FALSE)</f>
        <v>1621. Recogida de residuos</v>
      </c>
      <c r="W3168" s="45" t="s">
        <v>238</v>
      </c>
      <c r="X3168" s="45" t="s">
        <v>3118</v>
      </c>
    </row>
    <row r="3169" spans="1:24" x14ac:dyDescent="0.25">
      <c r="A3169" s="57">
        <v>220250023517</v>
      </c>
      <c r="B3169" s="58" t="s">
        <v>349</v>
      </c>
      <c r="C3169" s="59">
        <v>45817</v>
      </c>
      <c r="D3169" s="57">
        <v>22025002731</v>
      </c>
      <c r="E3169" s="58" t="s">
        <v>1778</v>
      </c>
      <c r="F3169" s="60">
        <v>280</v>
      </c>
      <c r="G3169" s="58" t="s">
        <v>3948</v>
      </c>
      <c r="H3169" s="58" t="s">
        <v>4748</v>
      </c>
      <c r="I3169" s="61">
        <v>220</v>
      </c>
      <c r="J3169" s="58" t="s">
        <v>356</v>
      </c>
      <c r="K3169" s="58" t="s">
        <v>356</v>
      </c>
      <c r="L3169" s="58" t="s">
        <v>357</v>
      </c>
      <c r="M3169" s="58" t="s">
        <v>458</v>
      </c>
      <c r="N3169" s="58" t="s">
        <v>429</v>
      </c>
      <c r="O3169" s="64" t="s">
        <v>2990</v>
      </c>
      <c r="P3169" s="64" t="s">
        <v>2902</v>
      </c>
      <c r="Q3169" s="45" t="s">
        <v>922</v>
      </c>
      <c r="R3169" s="32" t="s">
        <v>254</v>
      </c>
      <c r="S3169" s="45" t="s">
        <v>98</v>
      </c>
      <c r="T3169" s="42" t="str">
        <f>VLOOKUP(Tabla1[[#This Row],[AREA]],Hoja1!A:B,2,FALSE)</f>
        <v>10. Personas mayores, familia y servicios sociales</v>
      </c>
      <c r="U3169" s="45" t="s">
        <v>153</v>
      </c>
      <c r="V3169" s="42" t="str">
        <f>VLOOKUP(Tabla1[[#This Row],[PROGRAMA]],Hoja1!A:B,2,FALSE)</f>
        <v>2311. Intervención social</v>
      </c>
      <c r="W3169" s="45" t="s">
        <v>238</v>
      </c>
      <c r="X3169" s="45" t="s">
        <v>3161</v>
      </c>
    </row>
    <row r="3170" spans="1:24" x14ac:dyDescent="0.25">
      <c r="A3170" s="57">
        <v>220250023572</v>
      </c>
      <c r="B3170" s="58" t="s">
        <v>349</v>
      </c>
      <c r="C3170" s="59">
        <v>45817</v>
      </c>
      <c r="D3170" s="57">
        <v>22025001619</v>
      </c>
      <c r="E3170" s="58" t="s">
        <v>1495</v>
      </c>
      <c r="F3170" s="60">
        <v>2438.75</v>
      </c>
      <c r="G3170" s="58" t="s">
        <v>18</v>
      </c>
      <c r="H3170" s="58" t="s">
        <v>4749</v>
      </c>
      <c r="I3170" s="61">
        <v>220</v>
      </c>
      <c r="J3170" s="58" t="s">
        <v>356</v>
      </c>
      <c r="K3170" s="58" t="s">
        <v>356</v>
      </c>
      <c r="L3170" s="58" t="s">
        <v>357</v>
      </c>
      <c r="M3170" s="58" t="s">
        <v>354</v>
      </c>
      <c r="N3170" s="58" t="s">
        <v>355</v>
      </c>
      <c r="O3170" s="64" t="s">
        <v>305</v>
      </c>
      <c r="P3170" s="64" t="s">
        <v>2902</v>
      </c>
      <c r="Q3170" s="45" t="s">
        <v>922</v>
      </c>
      <c r="R3170" s="32" t="s">
        <v>254</v>
      </c>
      <c r="S3170" s="45" t="s">
        <v>92</v>
      </c>
      <c r="T3170" s="42" t="str">
        <f>VLOOKUP(Tabla1[[#This Row],[AREA]],Hoja1!A:B,2,FALSE)</f>
        <v>03. Participación ciudadana y deportes</v>
      </c>
      <c r="U3170" s="45" t="s">
        <v>215</v>
      </c>
      <c r="V3170" s="42" t="str">
        <f>VLOOKUP(Tabla1[[#This Row],[PROGRAMA]],Hoja1!A:B,2,FALSE)</f>
        <v>9241. Participación ciudadana</v>
      </c>
      <c r="W3170" s="45" t="s">
        <v>236</v>
      </c>
      <c r="X3170" s="45" t="s">
        <v>2945</v>
      </c>
    </row>
    <row r="3171" spans="1:24" x14ac:dyDescent="0.25">
      <c r="A3171" s="57">
        <v>220250022246</v>
      </c>
      <c r="B3171" s="58" t="s">
        <v>349</v>
      </c>
      <c r="C3171" s="59">
        <v>45812</v>
      </c>
      <c r="D3171" s="57">
        <v>22025003970</v>
      </c>
      <c r="E3171" s="58" t="s">
        <v>1543</v>
      </c>
      <c r="F3171" s="60">
        <v>499.73</v>
      </c>
      <c r="G3171" s="58" t="s">
        <v>56</v>
      </c>
      <c r="H3171" s="58" t="s">
        <v>4750</v>
      </c>
      <c r="I3171" s="61">
        <v>220</v>
      </c>
      <c r="J3171" s="58" t="s">
        <v>356</v>
      </c>
      <c r="K3171" s="58" t="s">
        <v>356</v>
      </c>
      <c r="L3171" s="58" t="s">
        <v>367</v>
      </c>
      <c r="M3171" s="58" t="s">
        <v>458</v>
      </c>
      <c r="N3171" s="58" t="s">
        <v>429</v>
      </c>
      <c r="O3171" s="64" t="s">
        <v>2990</v>
      </c>
      <c r="P3171" s="64" t="s">
        <v>2902</v>
      </c>
      <c r="Q3171" s="45" t="s">
        <v>922</v>
      </c>
      <c r="R3171" s="32" t="s">
        <v>254</v>
      </c>
      <c r="S3171" s="45" t="s">
        <v>89</v>
      </c>
      <c r="T3171" s="42" t="str">
        <f>VLOOKUP(Tabla1[[#This Row],[AREA]],Hoja1!A:B,2,FALSE)</f>
        <v>01. Alcaldía</v>
      </c>
      <c r="U3171" s="45" t="s">
        <v>208</v>
      </c>
      <c r="V3171" s="42" t="str">
        <f>VLOOKUP(Tabla1[[#This Row],[PROGRAMA]],Hoja1!A:B,2,FALSE)</f>
        <v>9203. Unidad de régimen interior</v>
      </c>
      <c r="W3171" s="45" t="s">
        <v>238</v>
      </c>
      <c r="X3171" s="45" t="s">
        <v>3023</v>
      </c>
    </row>
    <row r="3172" spans="1:24" x14ac:dyDescent="0.25">
      <c r="A3172" s="57">
        <v>220250025331</v>
      </c>
      <c r="B3172" s="58" t="s">
        <v>349</v>
      </c>
      <c r="C3172" s="59">
        <v>45820</v>
      </c>
      <c r="D3172" s="57">
        <v>22025004273</v>
      </c>
      <c r="E3172" s="58" t="s">
        <v>1495</v>
      </c>
      <c r="F3172" s="60">
        <v>169.4</v>
      </c>
      <c r="G3172" s="58" t="s">
        <v>4751</v>
      </c>
      <c r="H3172" s="58" t="s">
        <v>4752</v>
      </c>
      <c r="I3172" s="61">
        <v>220</v>
      </c>
      <c r="J3172" s="58" t="s">
        <v>477</v>
      </c>
      <c r="K3172" s="58" t="s">
        <v>356</v>
      </c>
      <c r="L3172" s="58" t="s">
        <v>357</v>
      </c>
      <c r="M3172" s="58" t="s">
        <v>458</v>
      </c>
      <c r="N3172" s="58" t="s">
        <v>429</v>
      </c>
      <c r="O3172" s="64" t="s">
        <v>2990</v>
      </c>
      <c r="P3172" s="64" t="s">
        <v>2902</v>
      </c>
      <c r="Q3172" s="45" t="s">
        <v>922</v>
      </c>
      <c r="R3172" s="32" t="s">
        <v>254</v>
      </c>
      <c r="S3172" s="45" t="s">
        <v>92</v>
      </c>
      <c r="T3172" s="42" t="str">
        <f>VLOOKUP(Tabla1[[#This Row],[AREA]],Hoja1!A:B,2,FALSE)</f>
        <v>03. Participación ciudadana y deportes</v>
      </c>
      <c r="U3172" s="45" t="s">
        <v>215</v>
      </c>
      <c r="V3172" s="42" t="str">
        <f>VLOOKUP(Tabla1[[#This Row],[PROGRAMA]],Hoja1!A:B,2,FALSE)</f>
        <v>9241. Participación ciudadana</v>
      </c>
      <c r="W3172" s="45" t="s">
        <v>236</v>
      </c>
      <c r="X3172" s="45" t="s">
        <v>2945</v>
      </c>
    </row>
    <row r="3173" spans="1:24" x14ac:dyDescent="0.25">
      <c r="A3173" s="57">
        <v>220250025972</v>
      </c>
      <c r="B3173" s="58" t="s">
        <v>349</v>
      </c>
      <c r="C3173" s="59">
        <v>45821</v>
      </c>
      <c r="D3173" s="57">
        <v>22025004540</v>
      </c>
      <c r="E3173" s="58" t="s">
        <v>2228</v>
      </c>
      <c r="F3173" s="60">
        <v>500</v>
      </c>
      <c r="G3173" s="58" t="s">
        <v>4753</v>
      </c>
      <c r="H3173" s="58" t="s">
        <v>4754</v>
      </c>
      <c r="I3173" s="61">
        <v>220</v>
      </c>
      <c r="J3173" s="58" t="s">
        <v>356</v>
      </c>
      <c r="K3173" s="58" t="s">
        <v>356</v>
      </c>
      <c r="L3173" s="58" t="s">
        <v>357</v>
      </c>
      <c r="M3173" s="58" t="s">
        <v>458</v>
      </c>
      <c r="N3173" s="58" t="s">
        <v>429</v>
      </c>
      <c r="O3173" s="64" t="s">
        <v>2990</v>
      </c>
      <c r="P3173" s="64" t="s">
        <v>2902</v>
      </c>
      <c r="Q3173" s="45" t="s">
        <v>922</v>
      </c>
      <c r="R3173" s="32" t="s">
        <v>254</v>
      </c>
      <c r="S3173" s="45" t="s">
        <v>89</v>
      </c>
      <c r="T3173" s="42" t="str">
        <f>VLOOKUP(Tabla1[[#This Row],[AREA]],Hoja1!A:B,2,FALSE)</f>
        <v>01. Alcaldía</v>
      </c>
      <c r="U3173" s="45" t="s">
        <v>211</v>
      </c>
      <c r="V3173" s="42" t="str">
        <f>VLOOKUP(Tabla1[[#This Row],[PROGRAMA]],Hoja1!A:B,2,FALSE)</f>
        <v>9206. Archivo municipal</v>
      </c>
      <c r="W3173" s="45" t="s">
        <v>238</v>
      </c>
      <c r="X3173" s="45" t="s">
        <v>3335</v>
      </c>
    </row>
    <row r="3174" spans="1:24" x14ac:dyDescent="0.25">
      <c r="A3174" s="57">
        <v>220250024953</v>
      </c>
      <c r="B3174" s="58" t="s">
        <v>349</v>
      </c>
      <c r="C3174" s="59">
        <v>45819</v>
      </c>
      <c r="D3174" s="57">
        <v>22025004100</v>
      </c>
      <c r="E3174" s="58" t="s">
        <v>3350</v>
      </c>
      <c r="F3174" s="60">
        <v>145.19999999999999</v>
      </c>
      <c r="G3174" s="58" t="s">
        <v>19</v>
      </c>
      <c r="H3174" s="58" t="s">
        <v>4755</v>
      </c>
      <c r="I3174" s="61">
        <v>220</v>
      </c>
      <c r="J3174" s="58" t="s">
        <v>356</v>
      </c>
      <c r="K3174" s="58" t="s">
        <v>356</v>
      </c>
      <c r="L3174" s="58" t="s">
        <v>357</v>
      </c>
      <c r="M3174" s="58" t="s">
        <v>458</v>
      </c>
      <c r="N3174" s="58" t="s">
        <v>429</v>
      </c>
      <c r="O3174" s="64" t="s">
        <v>2990</v>
      </c>
      <c r="P3174" s="64" t="s">
        <v>2902</v>
      </c>
      <c r="Q3174" s="45" t="s">
        <v>922</v>
      </c>
      <c r="R3174" s="32" t="s">
        <v>254</v>
      </c>
      <c r="S3174" s="45" t="s">
        <v>98</v>
      </c>
      <c r="T3174" s="42" t="str">
        <f>VLOOKUP(Tabla1[[#This Row],[AREA]],Hoja1!A:B,2,FALSE)</f>
        <v>10. Personas mayores, familia y servicios sociales</v>
      </c>
      <c r="U3174" s="45" t="s">
        <v>158</v>
      </c>
      <c r="V3174" s="42" t="str">
        <f>VLOOKUP(Tabla1[[#This Row],[PROGRAMA]],Hoja1!A:B,2,FALSE)</f>
        <v>2314. Centro de programas juveniles</v>
      </c>
      <c r="W3174" s="45" t="s">
        <v>236</v>
      </c>
      <c r="X3174" s="45" t="s">
        <v>3048</v>
      </c>
    </row>
    <row r="3175" spans="1:24" x14ac:dyDescent="0.25">
      <c r="A3175" s="57">
        <v>220250027347</v>
      </c>
      <c r="B3175" s="58" t="s">
        <v>526</v>
      </c>
      <c r="C3175" s="59">
        <v>45827</v>
      </c>
      <c r="D3175" s="57">
        <v>22025001496</v>
      </c>
      <c r="E3175" s="58" t="s">
        <v>3385</v>
      </c>
      <c r="F3175" s="60">
        <v>141.49</v>
      </c>
      <c r="G3175" s="58" t="s">
        <v>564</v>
      </c>
      <c r="H3175" s="58" t="s">
        <v>4756</v>
      </c>
      <c r="I3175" s="61">
        <v>300</v>
      </c>
      <c r="J3175" s="58" t="s">
        <v>356</v>
      </c>
      <c r="K3175" s="58" t="s">
        <v>356</v>
      </c>
      <c r="L3175" s="58" t="s">
        <v>367</v>
      </c>
      <c r="M3175" s="58" t="s">
        <v>354</v>
      </c>
      <c r="N3175" s="58" t="s">
        <v>380</v>
      </c>
      <c r="O3175" s="64" t="s">
        <v>2942</v>
      </c>
      <c r="P3175" s="64" t="s">
        <v>2902</v>
      </c>
      <c r="Q3175" s="45" t="s">
        <v>922</v>
      </c>
      <c r="R3175" s="32" t="s">
        <v>254</v>
      </c>
      <c r="S3175" s="45" t="s">
        <v>290</v>
      </c>
      <c r="T3175" s="42" t="str">
        <f>VLOOKUP(Tabla1[[#This Row],[AREA]],Hoja1!A:B,2,FALSE)</f>
        <v>05. Comercio, mercados y consumo</v>
      </c>
      <c r="U3175" s="45" t="s">
        <v>197</v>
      </c>
      <c r="V3175" s="42" t="str">
        <f>VLOOKUP(Tabla1[[#This Row],[PROGRAMA]],Hoja1!A:B,2,FALSE)</f>
        <v>4312. Mercados</v>
      </c>
      <c r="W3175" s="45" t="s">
        <v>238</v>
      </c>
      <c r="X3175" s="45" t="s">
        <v>3118</v>
      </c>
    </row>
    <row r="3176" spans="1:24" x14ac:dyDescent="0.25">
      <c r="A3176" s="57">
        <v>220250023996</v>
      </c>
      <c r="B3176" s="58" t="s">
        <v>349</v>
      </c>
      <c r="C3176" s="59">
        <v>45818</v>
      </c>
      <c r="D3176" s="57">
        <v>22025004159</v>
      </c>
      <c r="E3176" s="58" t="s">
        <v>1733</v>
      </c>
      <c r="F3176" s="60">
        <v>275.88</v>
      </c>
      <c r="G3176" s="58" t="s">
        <v>4757</v>
      </c>
      <c r="H3176" s="58" t="s">
        <v>4758</v>
      </c>
      <c r="I3176" s="61">
        <v>220</v>
      </c>
      <c r="J3176" s="58" t="s">
        <v>356</v>
      </c>
      <c r="K3176" s="58" t="s">
        <v>356</v>
      </c>
      <c r="L3176" s="58" t="s">
        <v>367</v>
      </c>
      <c r="M3176" s="58" t="s">
        <v>458</v>
      </c>
      <c r="N3176" s="58" t="s">
        <v>429</v>
      </c>
      <c r="O3176" s="64" t="s">
        <v>2990</v>
      </c>
      <c r="P3176" s="64" t="s">
        <v>2902</v>
      </c>
      <c r="Q3176" s="45" t="s">
        <v>922</v>
      </c>
      <c r="R3176" s="32" t="s">
        <v>254</v>
      </c>
      <c r="S3176" s="45" t="s">
        <v>291</v>
      </c>
      <c r="T3176" s="42" t="str">
        <f>VLOOKUP(Tabla1[[#This Row],[AREA]],Hoja1!A:B,2,FALSE)</f>
        <v>11. Salud pública y seguridad ciudadana</v>
      </c>
      <c r="U3176" s="45" t="s">
        <v>129</v>
      </c>
      <c r="V3176" s="42" t="str">
        <f>VLOOKUP(Tabla1[[#This Row],[PROGRAMA]],Hoja1!A:B,2,FALSE)</f>
        <v>1321. Policía municipal</v>
      </c>
      <c r="W3176" s="45" t="s">
        <v>238</v>
      </c>
      <c r="X3176" s="45" t="s">
        <v>3161</v>
      </c>
    </row>
    <row r="3177" spans="1:24" x14ac:dyDescent="0.25">
      <c r="A3177" s="57">
        <v>220250029750</v>
      </c>
      <c r="B3177" s="58" t="s">
        <v>349</v>
      </c>
      <c r="C3177" s="59">
        <v>45835</v>
      </c>
      <c r="D3177" s="57">
        <v>22025005007</v>
      </c>
      <c r="E3177" s="58" t="s">
        <v>1614</v>
      </c>
      <c r="F3177" s="60">
        <v>502.45</v>
      </c>
      <c r="G3177" s="58" t="s">
        <v>4759</v>
      </c>
      <c r="H3177" s="58" t="s">
        <v>4760</v>
      </c>
      <c r="I3177" s="61">
        <v>220</v>
      </c>
      <c r="J3177" s="58" t="s">
        <v>508</v>
      </c>
      <c r="K3177" s="58" t="s">
        <v>508</v>
      </c>
      <c r="L3177" s="58" t="s">
        <v>367</v>
      </c>
      <c r="M3177" s="58" t="s">
        <v>458</v>
      </c>
      <c r="N3177" s="58" t="s">
        <v>429</v>
      </c>
      <c r="O3177" s="64" t="s">
        <v>2990</v>
      </c>
      <c r="P3177" s="64" t="s">
        <v>2902</v>
      </c>
      <c r="Q3177" s="45" t="s">
        <v>922</v>
      </c>
      <c r="R3177" s="32" t="s">
        <v>254</v>
      </c>
      <c r="S3177" s="45" t="s">
        <v>291</v>
      </c>
      <c r="T3177" s="42" t="str">
        <f>VLOOKUP(Tabla1[[#This Row],[AREA]],Hoja1!A:B,2,FALSE)</f>
        <v>11. Salud pública y seguridad ciudadana</v>
      </c>
      <c r="U3177" s="45" t="s">
        <v>164</v>
      </c>
      <c r="V3177" s="42" t="str">
        <f>VLOOKUP(Tabla1[[#This Row],[PROGRAMA]],Hoja1!A:B,2,FALSE)</f>
        <v>3111. Protección de la salubridad pública</v>
      </c>
      <c r="W3177" s="45" t="s">
        <v>238</v>
      </c>
      <c r="X3177" s="45" t="s">
        <v>3118</v>
      </c>
    </row>
    <row r="3178" spans="1:24" x14ac:dyDescent="0.25">
      <c r="A3178" s="57">
        <v>220250027888</v>
      </c>
      <c r="B3178" s="58" t="s">
        <v>349</v>
      </c>
      <c r="C3178" s="59">
        <v>45831</v>
      </c>
      <c r="D3178" s="57">
        <v>22025004696</v>
      </c>
      <c r="E3178" s="58" t="s">
        <v>1495</v>
      </c>
      <c r="F3178" s="60">
        <v>505.78</v>
      </c>
      <c r="G3178" s="58" t="s">
        <v>47</v>
      </c>
      <c r="H3178" s="58" t="s">
        <v>4761</v>
      </c>
      <c r="I3178" s="61">
        <v>220</v>
      </c>
      <c r="J3178" s="58" t="s">
        <v>356</v>
      </c>
      <c r="K3178" s="58" t="s">
        <v>356</v>
      </c>
      <c r="L3178" s="58" t="s">
        <v>367</v>
      </c>
      <c r="M3178" s="58" t="s">
        <v>458</v>
      </c>
      <c r="N3178" s="58" t="s">
        <v>429</v>
      </c>
      <c r="O3178" s="64" t="s">
        <v>2990</v>
      </c>
      <c r="P3178" s="64" t="s">
        <v>2902</v>
      </c>
      <c r="Q3178" s="45" t="s">
        <v>922</v>
      </c>
      <c r="R3178" s="32" t="s">
        <v>254</v>
      </c>
      <c r="S3178" s="45" t="s">
        <v>92</v>
      </c>
      <c r="T3178" s="42" t="str">
        <f>VLOOKUP(Tabla1[[#This Row],[AREA]],Hoja1!A:B,2,FALSE)</f>
        <v>03. Participación ciudadana y deportes</v>
      </c>
      <c r="U3178" s="45" t="s">
        <v>215</v>
      </c>
      <c r="V3178" s="42" t="str">
        <f>VLOOKUP(Tabla1[[#This Row],[PROGRAMA]],Hoja1!A:B,2,FALSE)</f>
        <v>9241. Participación ciudadana</v>
      </c>
      <c r="W3178" s="45" t="s">
        <v>236</v>
      </c>
      <c r="X3178" s="45" t="s">
        <v>2945</v>
      </c>
    </row>
    <row r="3179" spans="1:24" x14ac:dyDescent="0.25">
      <c r="A3179" s="57">
        <v>220250028736</v>
      </c>
      <c r="B3179" s="58" t="s">
        <v>349</v>
      </c>
      <c r="C3179" s="59">
        <v>45832</v>
      </c>
      <c r="D3179" s="57">
        <v>22025004858</v>
      </c>
      <c r="E3179" s="58" t="s">
        <v>3788</v>
      </c>
      <c r="F3179" s="60">
        <v>506</v>
      </c>
      <c r="G3179" s="58" t="s">
        <v>4762</v>
      </c>
      <c r="H3179" s="58" t="s">
        <v>4763</v>
      </c>
      <c r="I3179" s="61">
        <v>220</v>
      </c>
      <c r="J3179" s="58" t="s">
        <v>513</v>
      </c>
      <c r="K3179" s="58" t="s">
        <v>356</v>
      </c>
      <c r="L3179" s="58" t="s">
        <v>357</v>
      </c>
      <c r="M3179" s="58" t="s">
        <v>458</v>
      </c>
      <c r="N3179" s="58" t="s">
        <v>429</v>
      </c>
      <c r="O3179" s="64" t="s">
        <v>2990</v>
      </c>
      <c r="P3179" s="64" t="s">
        <v>2902</v>
      </c>
      <c r="Q3179" s="45" t="s">
        <v>922</v>
      </c>
      <c r="R3179" s="32" t="s">
        <v>254</v>
      </c>
      <c r="S3179" s="45" t="s">
        <v>98</v>
      </c>
      <c r="T3179" s="42" t="str">
        <f>VLOOKUP(Tabla1[[#This Row],[AREA]],Hoja1!A:B,2,FALSE)</f>
        <v>10. Personas mayores, familia y servicios sociales</v>
      </c>
      <c r="U3179" s="45" t="s">
        <v>162</v>
      </c>
      <c r="V3179" s="42" t="str">
        <f>VLOOKUP(Tabla1[[#This Row],[PROGRAMA]],Hoja1!A:B,2,FALSE)</f>
        <v>2412. Formación para el empleo</v>
      </c>
      <c r="W3179" s="45" t="s">
        <v>238</v>
      </c>
      <c r="X3179" s="45" t="s">
        <v>3161</v>
      </c>
    </row>
    <row r="3180" spans="1:24" x14ac:dyDescent="0.25">
      <c r="A3180" s="57">
        <v>220250025849</v>
      </c>
      <c r="B3180" s="58" t="s">
        <v>349</v>
      </c>
      <c r="C3180" s="59">
        <v>45820</v>
      </c>
      <c r="D3180" s="57">
        <v>22025004306</v>
      </c>
      <c r="E3180" s="58" t="s">
        <v>1733</v>
      </c>
      <c r="F3180" s="60">
        <v>529.53</v>
      </c>
      <c r="G3180" s="58" t="s">
        <v>4764</v>
      </c>
      <c r="H3180" s="58" t="s">
        <v>4765</v>
      </c>
      <c r="I3180" s="61">
        <v>220</v>
      </c>
      <c r="J3180" s="58" t="s">
        <v>542</v>
      </c>
      <c r="K3180" s="58" t="s">
        <v>352</v>
      </c>
      <c r="L3180" s="58" t="s">
        <v>357</v>
      </c>
      <c r="M3180" s="58" t="s">
        <v>458</v>
      </c>
      <c r="N3180" s="58" t="s">
        <v>429</v>
      </c>
      <c r="O3180" s="64" t="s">
        <v>2990</v>
      </c>
      <c r="P3180" s="64" t="s">
        <v>2902</v>
      </c>
      <c r="Q3180" s="45" t="s">
        <v>922</v>
      </c>
      <c r="R3180" s="32" t="s">
        <v>254</v>
      </c>
      <c r="S3180" s="45" t="s">
        <v>291</v>
      </c>
      <c r="T3180" s="42" t="str">
        <f>VLOOKUP(Tabla1[[#This Row],[AREA]],Hoja1!A:B,2,FALSE)</f>
        <v>11. Salud pública y seguridad ciudadana</v>
      </c>
      <c r="U3180" s="45" t="s">
        <v>129</v>
      </c>
      <c r="V3180" s="42" t="str">
        <f>VLOOKUP(Tabla1[[#This Row],[PROGRAMA]],Hoja1!A:B,2,FALSE)</f>
        <v>1321. Policía municipal</v>
      </c>
      <c r="W3180" s="45" t="s">
        <v>238</v>
      </c>
      <c r="X3180" s="45" t="s">
        <v>3161</v>
      </c>
    </row>
    <row r="3181" spans="1:24" x14ac:dyDescent="0.25">
      <c r="A3181" s="57">
        <v>220250029760</v>
      </c>
      <c r="B3181" s="58" t="s">
        <v>349</v>
      </c>
      <c r="C3181" s="59">
        <v>45835</v>
      </c>
      <c r="D3181" s="57">
        <v>22025004953</v>
      </c>
      <c r="E3181" s="58" t="s">
        <v>4766</v>
      </c>
      <c r="F3181" s="60">
        <v>538.17999999999995</v>
      </c>
      <c r="G3181" s="58" t="s">
        <v>4767</v>
      </c>
      <c r="H3181" s="58" t="s">
        <v>4768</v>
      </c>
      <c r="I3181" s="61">
        <v>220</v>
      </c>
      <c r="J3181" s="58" t="s">
        <v>356</v>
      </c>
      <c r="K3181" s="58" t="s">
        <v>356</v>
      </c>
      <c r="L3181" s="58" t="s">
        <v>367</v>
      </c>
      <c r="M3181" s="58" t="s">
        <v>458</v>
      </c>
      <c r="N3181" s="58" t="s">
        <v>429</v>
      </c>
      <c r="O3181" s="64" t="s">
        <v>2990</v>
      </c>
      <c r="P3181" s="64" t="s">
        <v>2902</v>
      </c>
      <c r="Q3181" s="45" t="s">
        <v>922</v>
      </c>
      <c r="R3181" s="32" t="s">
        <v>254</v>
      </c>
      <c r="S3181" s="45" t="s">
        <v>94</v>
      </c>
      <c r="T3181" s="42" t="str">
        <f>VLOOKUP(Tabla1[[#This Row],[AREA]],Hoja1!A:B,2,FALSE)</f>
        <v>06. Educación y cultura</v>
      </c>
      <c r="U3181" s="45" t="s">
        <v>176</v>
      </c>
      <c r="V3181" s="42" t="str">
        <f>VLOOKUP(Tabla1[[#This Row],[PROGRAMA]],Hoja1!A:B,2,FALSE)</f>
        <v>3321. Bibliotecas públicas</v>
      </c>
      <c r="W3181" s="45" t="s">
        <v>238</v>
      </c>
      <c r="X3181" s="45" t="s">
        <v>3053</v>
      </c>
    </row>
    <row r="3182" spans="1:24" x14ac:dyDescent="0.25">
      <c r="A3182" s="57">
        <v>220250025936</v>
      </c>
      <c r="B3182" s="58" t="s">
        <v>349</v>
      </c>
      <c r="C3182" s="59">
        <v>45820</v>
      </c>
      <c r="D3182" s="57">
        <v>22025004338</v>
      </c>
      <c r="E3182" s="58" t="s">
        <v>2371</v>
      </c>
      <c r="F3182" s="60">
        <v>544.5</v>
      </c>
      <c r="G3182" s="58" t="s">
        <v>4751</v>
      </c>
      <c r="H3182" s="58" t="s">
        <v>4769</v>
      </c>
      <c r="I3182" s="61">
        <v>220</v>
      </c>
      <c r="J3182" s="58" t="s">
        <v>477</v>
      </c>
      <c r="K3182" s="58" t="s">
        <v>356</v>
      </c>
      <c r="L3182" s="58" t="s">
        <v>357</v>
      </c>
      <c r="M3182" s="58" t="s">
        <v>458</v>
      </c>
      <c r="N3182" s="58" t="s">
        <v>429</v>
      </c>
      <c r="O3182" s="64" t="s">
        <v>2990</v>
      </c>
      <c r="P3182" s="64" t="s">
        <v>2902</v>
      </c>
      <c r="Q3182" s="45" t="s">
        <v>922</v>
      </c>
      <c r="R3182" s="32" t="s">
        <v>254</v>
      </c>
      <c r="S3182" s="45" t="s">
        <v>96</v>
      </c>
      <c r="T3182" s="42" t="str">
        <f>VLOOKUP(Tabla1[[#This Row],[AREA]],Hoja1!A:B,2,FALSE)</f>
        <v>08. Tráfico y movilidad</v>
      </c>
      <c r="U3182" s="45" t="s">
        <v>146</v>
      </c>
      <c r="V3182" s="42" t="str">
        <f>VLOOKUP(Tabla1[[#This Row],[PROGRAMA]],Hoja1!A:B,2,FALSE)</f>
        <v>1651. Alumbrado público</v>
      </c>
      <c r="W3182" s="45" t="s">
        <v>236</v>
      </c>
      <c r="X3182" s="45" t="s">
        <v>3180</v>
      </c>
    </row>
    <row r="3183" spans="1:24" x14ac:dyDescent="0.25">
      <c r="A3183" s="57">
        <v>220250026468</v>
      </c>
      <c r="B3183" s="58" t="s">
        <v>349</v>
      </c>
      <c r="C3183" s="59">
        <v>45824</v>
      </c>
      <c r="D3183" s="57">
        <v>22025004626</v>
      </c>
      <c r="E3183" s="58" t="s">
        <v>1623</v>
      </c>
      <c r="F3183" s="60">
        <v>14.52</v>
      </c>
      <c r="G3183" s="58" t="s">
        <v>630</v>
      </c>
      <c r="H3183" s="58" t="s">
        <v>4770</v>
      </c>
      <c r="I3183" s="61">
        <v>220</v>
      </c>
      <c r="J3183" s="58" t="s">
        <v>356</v>
      </c>
      <c r="K3183" s="58" t="s">
        <v>356</v>
      </c>
      <c r="L3183" s="58" t="s">
        <v>367</v>
      </c>
      <c r="M3183" s="58" t="s">
        <v>458</v>
      </c>
      <c r="N3183" s="58" t="s">
        <v>429</v>
      </c>
      <c r="O3183" s="64" t="s">
        <v>2990</v>
      </c>
      <c r="P3183" s="64" t="s">
        <v>2902</v>
      </c>
      <c r="Q3183" s="45" t="s">
        <v>922</v>
      </c>
      <c r="R3183" s="32" t="s">
        <v>254</v>
      </c>
      <c r="S3183" s="45" t="s">
        <v>291</v>
      </c>
      <c r="T3183" s="42" t="str">
        <f>VLOOKUP(Tabla1[[#This Row],[AREA]],Hoja1!A:B,2,FALSE)</f>
        <v>11. Salud pública y seguridad ciudadana</v>
      </c>
      <c r="U3183" s="45" t="s">
        <v>135</v>
      </c>
      <c r="V3183" s="42" t="str">
        <f>VLOOKUP(Tabla1[[#This Row],[PROGRAMA]],Hoja1!A:B,2,FALSE)</f>
        <v>1361. Prevención y extinción de incencios</v>
      </c>
      <c r="W3183" s="45" t="s">
        <v>238</v>
      </c>
      <c r="X3183" s="45" t="s">
        <v>3118</v>
      </c>
    </row>
    <row r="3184" spans="1:24" x14ac:dyDescent="0.25">
      <c r="A3184" s="57">
        <v>220250023044</v>
      </c>
      <c r="B3184" s="58" t="s">
        <v>349</v>
      </c>
      <c r="C3184" s="59">
        <v>45817</v>
      </c>
      <c r="D3184" s="57">
        <v>22025004041</v>
      </c>
      <c r="E3184" s="58" t="s">
        <v>1498</v>
      </c>
      <c r="F3184" s="60">
        <v>551.76</v>
      </c>
      <c r="G3184" s="58" t="s">
        <v>734</v>
      </c>
      <c r="H3184" s="58" t="s">
        <v>4771</v>
      </c>
      <c r="I3184" s="61">
        <v>220</v>
      </c>
      <c r="J3184" s="58" t="s">
        <v>735</v>
      </c>
      <c r="K3184" s="58" t="s">
        <v>395</v>
      </c>
      <c r="L3184" s="58" t="s">
        <v>367</v>
      </c>
      <c r="M3184" s="58" t="s">
        <v>458</v>
      </c>
      <c r="N3184" s="58" t="s">
        <v>429</v>
      </c>
      <c r="O3184" s="64" t="s">
        <v>2990</v>
      </c>
      <c r="P3184" s="64" t="s">
        <v>2902</v>
      </c>
      <c r="Q3184" s="45" t="s">
        <v>922</v>
      </c>
      <c r="R3184" s="32" t="s">
        <v>254</v>
      </c>
      <c r="S3184" s="45" t="s">
        <v>291</v>
      </c>
      <c r="T3184" s="42" t="str">
        <f>VLOOKUP(Tabla1[[#This Row],[AREA]],Hoja1!A:B,2,FALSE)</f>
        <v>11. Salud pública y seguridad ciudadana</v>
      </c>
      <c r="U3184" s="45" t="s">
        <v>141</v>
      </c>
      <c r="V3184" s="42" t="str">
        <f>VLOOKUP(Tabla1[[#This Row],[PROGRAMA]],Hoja1!A:B,2,FALSE)</f>
        <v>1621. Recogida de residuos</v>
      </c>
      <c r="W3184" s="45" t="s">
        <v>238</v>
      </c>
      <c r="X3184" s="45" t="s">
        <v>3118</v>
      </c>
    </row>
    <row r="3185" spans="1:24" x14ac:dyDescent="0.25">
      <c r="A3185" s="57">
        <v>220250025851</v>
      </c>
      <c r="B3185" s="58" t="s">
        <v>349</v>
      </c>
      <c r="C3185" s="59">
        <v>45820</v>
      </c>
      <c r="D3185" s="57">
        <v>22025004310</v>
      </c>
      <c r="E3185" s="58" t="s">
        <v>4772</v>
      </c>
      <c r="F3185" s="60">
        <v>579.04999999999995</v>
      </c>
      <c r="G3185" s="58" t="s">
        <v>4773</v>
      </c>
      <c r="H3185" s="58" t="s">
        <v>4774</v>
      </c>
      <c r="I3185" s="61">
        <v>220</v>
      </c>
      <c r="J3185" s="58" t="s">
        <v>356</v>
      </c>
      <c r="K3185" s="58" t="s">
        <v>356</v>
      </c>
      <c r="L3185" s="58" t="s">
        <v>367</v>
      </c>
      <c r="M3185" s="58" t="s">
        <v>458</v>
      </c>
      <c r="N3185" s="58" t="s">
        <v>429</v>
      </c>
      <c r="O3185" s="64" t="s">
        <v>2990</v>
      </c>
      <c r="P3185" s="64" t="s">
        <v>2902</v>
      </c>
      <c r="Q3185" s="45" t="s">
        <v>922</v>
      </c>
      <c r="R3185" s="32" t="s">
        <v>254</v>
      </c>
      <c r="S3185" s="45" t="s">
        <v>291</v>
      </c>
      <c r="T3185" s="42" t="str">
        <f>VLOOKUP(Tabla1[[#This Row],[AREA]],Hoja1!A:B,2,FALSE)</f>
        <v>11. Salud pública y seguridad ciudadana</v>
      </c>
      <c r="U3185" s="45" t="s">
        <v>129</v>
      </c>
      <c r="V3185" s="42" t="str">
        <f>VLOOKUP(Tabla1[[#This Row],[PROGRAMA]],Hoja1!A:B,2,FALSE)</f>
        <v>1321. Policía municipal</v>
      </c>
      <c r="W3185" s="45" t="s">
        <v>238</v>
      </c>
      <c r="X3185" s="45" t="s">
        <v>3057</v>
      </c>
    </row>
    <row r="3186" spans="1:24" x14ac:dyDescent="0.25">
      <c r="A3186" s="57">
        <v>220250024272</v>
      </c>
      <c r="B3186" s="58" t="s">
        <v>526</v>
      </c>
      <c r="C3186" s="59">
        <v>45819</v>
      </c>
      <c r="D3186" s="57">
        <v>22025000731</v>
      </c>
      <c r="E3186" s="58" t="s">
        <v>1838</v>
      </c>
      <c r="F3186" s="60">
        <v>141.16999999999999</v>
      </c>
      <c r="G3186" s="58" t="s">
        <v>612</v>
      </c>
      <c r="H3186" s="58" t="s">
        <v>4775</v>
      </c>
      <c r="I3186" s="61">
        <v>300</v>
      </c>
      <c r="J3186" s="58" t="s">
        <v>356</v>
      </c>
      <c r="K3186" s="58" t="s">
        <v>356</v>
      </c>
      <c r="L3186" s="58" t="s">
        <v>367</v>
      </c>
      <c r="M3186" s="58" t="s">
        <v>354</v>
      </c>
      <c r="N3186" s="58" t="s">
        <v>355</v>
      </c>
      <c r="O3186" s="64" t="s">
        <v>2942</v>
      </c>
      <c r="P3186" s="64" t="s">
        <v>2902</v>
      </c>
      <c r="Q3186" s="45" t="s">
        <v>922</v>
      </c>
      <c r="R3186" s="32" t="s">
        <v>254</v>
      </c>
      <c r="S3186" s="45" t="s">
        <v>98</v>
      </c>
      <c r="T3186" s="42" t="str">
        <f>VLOOKUP(Tabla1[[#This Row],[AREA]],Hoja1!A:B,2,FALSE)</f>
        <v>10. Personas mayores, familia y servicios sociales</v>
      </c>
      <c r="U3186" s="45" t="s">
        <v>155</v>
      </c>
      <c r="V3186" s="42" t="str">
        <f>VLOOKUP(Tabla1[[#This Row],[PROGRAMA]],Hoja1!A:B,2,FALSE)</f>
        <v>2312. Iniciativas sociales</v>
      </c>
      <c r="W3186" s="45" t="s">
        <v>236</v>
      </c>
      <c r="X3186" s="45" t="s">
        <v>3048</v>
      </c>
    </row>
    <row r="3187" spans="1:24" x14ac:dyDescent="0.25">
      <c r="A3187" s="57">
        <v>220250025955</v>
      </c>
      <c r="B3187" s="58" t="s">
        <v>349</v>
      </c>
      <c r="C3187" s="59">
        <v>45820</v>
      </c>
      <c r="D3187" s="57">
        <v>22025004450</v>
      </c>
      <c r="E3187" s="58" t="s">
        <v>1273</v>
      </c>
      <c r="F3187" s="60">
        <v>600</v>
      </c>
      <c r="G3187" s="58" t="s">
        <v>4776</v>
      </c>
      <c r="H3187" s="58" t="s">
        <v>4777</v>
      </c>
      <c r="I3187" s="61">
        <v>220</v>
      </c>
      <c r="J3187" s="58" t="s">
        <v>356</v>
      </c>
      <c r="K3187" s="58" t="s">
        <v>356</v>
      </c>
      <c r="L3187" s="58" t="s">
        <v>357</v>
      </c>
      <c r="M3187" s="58" t="s">
        <v>458</v>
      </c>
      <c r="N3187" s="58" t="s">
        <v>429</v>
      </c>
      <c r="O3187" s="64" t="s">
        <v>2990</v>
      </c>
      <c r="P3187" s="64" t="s">
        <v>2902</v>
      </c>
      <c r="Q3187" s="45" t="s">
        <v>922</v>
      </c>
      <c r="R3187" s="32" t="s">
        <v>254</v>
      </c>
      <c r="S3187" s="45" t="s">
        <v>94</v>
      </c>
      <c r="T3187" s="42" t="str">
        <f>VLOOKUP(Tabla1[[#This Row],[AREA]],Hoja1!A:B,2,FALSE)</f>
        <v>06. Educación y cultura</v>
      </c>
      <c r="U3187" s="45" t="s">
        <v>176</v>
      </c>
      <c r="V3187" s="42" t="str">
        <f>VLOOKUP(Tabla1[[#This Row],[PROGRAMA]],Hoja1!A:B,2,FALSE)</f>
        <v>3321. Bibliotecas públicas</v>
      </c>
      <c r="W3187" s="45" t="s">
        <v>238</v>
      </c>
      <c r="X3187" s="45" t="s">
        <v>2926</v>
      </c>
    </row>
    <row r="3188" spans="1:24" x14ac:dyDescent="0.25">
      <c r="A3188" s="57">
        <v>220250029950</v>
      </c>
      <c r="B3188" s="58" t="s">
        <v>349</v>
      </c>
      <c r="C3188" s="59">
        <v>45838</v>
      </c>
      <c r="D3188" s="57">
        <v>22025004941</v>
      </c>
      <c r="E3188" s="58" t="s">
        <v>3827</v>
      </c>
      <c r="F3188" s="60">
        <v>605</v>
      </c>
      <c r="G3188" s="58" t="s">
        <v>3636</v>
      </c>
      <c r="H3188" s="58" t="s">
        <v>4778</v>
      </c>
      <c r="I3188" s="61">
        <v>220</v>
      </c>
      <c r="J3188" s="58" t="s">
        <v>356</v>
      </c>
      <c r="K3188" s="58" t="s">
        <v>356</v>
      </c>
      <c r="L3188" s="58" t="s">
        <v>357</v>
      </c>
      <c r="M3188" s="58" t="s">
        <v>458</v>
      </c>
      <c r="N3188" s="58" t="s">
        <v>429</v>
      </c>
      <c r="O3188" s="64" t="s">
        <v>2990</v>
      </c>
      <c r="P3188" s="64" t="s">
        <v>2902</v>
      </c>
      <c r="Q3188" s="45" t="s">
        <v>922</v>
      </c>
      <c r="R3188" s="32" t="s">
        <v>254</v>
      </c>
      <c r="S3188" s="45" t="s">
        <v>98</v>
      </c>
      <c r="T3188" s="42" t="str">
        <f>VLOOKUP(Tabla1[[#This Row],[AREA]],Hoja1!A:B,2,FALSE)</f>
        <v>10. Personas mayores, familia y servicios sociales</v>
      </c>
      <c r="U3188" s="45" t="s">
        <v>159</v>
      </c>
      <c r="V3188" s="42" t="str">
        <f>VLOOKUP(Tabla1[[#This Row],[PROGRAMA]],Hoja1!A:B,2,FALSE)</f>
        <v>2315. Políticas de Igualdad e infancia</v>
      </c>
      <c r="W3188" s="45" t="s">
        <v>238</v>
      </c>
      <c r="X3188" s="45" t="s">
        <v>3830</v>
      </c>
    </row>
    <row r="3189" spans="1:24" x14ac:dyDescent="0.25">
      <c r="A3189" s="57">
        <v>220250025341</v>
      </c>
      <c r="B3189" s="58" t="s">
        <v>349</v>
      </c>
      <c r="C3189" s="59">
        <v>45820</v>
      </c>
      <c r="D3189" s="57">
        <v>22025004276</v>
      </c>
      <c r="E3189" s="58" t="s">
        <v>1733</v>
      </c>
      <c r="F3189" s="60">
        <v>614.72</v>
      </c>
      <c r="G3189" s="58" t="s">
        <v>4779</v>
      </c>
      <c r="H3189" s="58" t="s">
        <v>4780</v>
      </c>
      <c r="I3189" s="61">
        <v>220</v>
      </c>
      <c r="J3189" s="58" t="s">
        <v>356</v>
      </c>
      <c r="K3189" s="58" t="s">
        <v>356</v>
      </c>
      <c r="L3189" s="58" t="s">
        <v>367</v>
      </c>
      <c r="M3189" s="58" t="s">
        <v>458</v>
      </c>
      <c r="N3189" s="58" t="s">
        <v>429</v>
      </c>
      <c r="O3189" s="64" t="s">
        <v>2990</v>
      </c>
      <c r="P3189" s="64" t="s">
        <v>2902</v>
      </c>
      <c r="Q3189" s="45" t="s">
        <v>922</v>
      </c>
      <c r="R3189" s="32" t="s">
        <v>254</v>
      </c>
      <c r="S3189" s="45" t="s">
        <v>291</v>
      </c>
      <c r="T3189" s="42" t="str">
        <f>VLOOKUP(Tabla1[[#This Row],[AREA]],Hoja1!A:B,2,FALSE)</f>
        <v>11. Salud pública y seguridad ciudadana</v>
      </c>
      <c r="U3189" s="45" t="s">
        <v>129</v>
      </c>
      <c r="V3189" s="42" t="str">
        <f>VLOOKUP(Tabla1[[#This Row],[PROGRAMA]],Hoja1!A:B,2,FALSE)</f>
        <v>1321. Policía municipal</v>
      </c>
      <c r="W3189" s="45" t="s">
        <v>238</v>
      </c>
      <c r="X3189" s="45" t="s">
        <v>3161</v>
      </c>
    </row>
    <row r="3190" spans="1:24" x14ac:dyDescent="0.25">
      <c r="A3190" s="57">
        <v>220250028745</v>
      </c>
      <c r="B3190" s="58" t="s">
        <v>349</v>
      </c>
      <c r="C3190" s="59">
        <v>45832</v>
      </c>
      <c r="D3190" s="57">
        <v>22025004833</v>
      </c>
      <c r="E3190" s="58" t="s">
        <v>4781</v>
      </c>
      <c r="F3190" s="60">
        <v>628.54999999999995</v>
      </c>
      <c r="G3190" s="58" t="s">
        <v>82</v>
      </c>
      <c r="H3190" s="58" t="s">
        <v>4782</v>
      </c>
      <c r="I3190" s="61">
        <v>220</v>
      </c>
      <c r="J3190" s="58" t="s">
        <v>356</v>
      </c>
      <c r="K3190" s="58" t="s">
        <v>356</v>
      </c>
      <c r="L3190" s="58" t="s">
        <v>357</v>
      </c>
      <c r="M3190" s="58" t="s">
        <v>458</v>
      </c>
      <c r="N3190" s="58" t="s">
        <v>429</v>
      </c>
      <c r="O3190" s="64" t="s">
        <v>2990</v>
      </c>
      <c r="P3190" s="64" t="s">
        <v>2902</v>
      </c>
      <c r="Q3190" s="45" t="s">
        <v>922</v>
      </c>
      <c r="R3190" s="32" t="s">
        <v>254</v>
      </c>
      <c r="S3190" s="45" t="s">
        <v>95</v>
      </c>
      <c r="T3190" s="42" t="str">
        <f>VLOOKUP(Tabla1[[#This Row],[AREA]],Hoja1!A:B,2,FALSE)</f>
        <v>07. Medio ambiente</v>
      </c>
      <c r="U3190" s="45" t="s">
        <v>151</v>
      </c>
      <c r="V3190" s="42" t="str">
        <f>VLOOKUP(Tabla1[[#This Row],[PROGRAMA]],Hoja1!A:B,2,FALSE)</f>
        <v>1721. Protección del medio ambiente</v>
      </c>
      <c r="W3190" s="45" t="s">
        <v>238</v>
      </c>
      <c r="X3190" s="45" t="s">
        <v>3335</v>
      </c>
    </row>
    <row r="3191" spans="1:24" x14ac:dyDescent="0.25">
      <c r="A3191" s="57">
        <v>220250025932</v>
      </c>
      <c r="B3191" s="58" t="s">
        <v>349</v>
      </c>
      <c r="C3191" s="59">
        <v>45820</v>
      </c>
      <c r="D3191" s="57">
        <v>22025004344</v>
      </c>
      <c r="E3191" s="58" t="s">
        <v>4783</v>
      </c>
      <c r="F3191" s="60">
        <v>324.12</v>
      </c>
      <c r="G3191" s="58" t="s">
        <v>4784</v>
      </c>
      <c r="H3191" s="58" t="s">
        <v>4785</v>
      </c>
      <c r="I3191" s="61">
        <v>220</v>
      </c>
      <c r="J3191" s="58" t="s">
        <v>356</v>
      </c>
      <c r="K3191" s="58" t="s">
        <v>356</v>
      </c>
      <c r="L3191" s="58" t="s">
        <v>357</v>
      </c>
      <c r="M3191" s="58" t="s">
        <v>458</v>
      </c>
      <c r="N3191" s="58" t="s">
        <v>429</v>
      </c>
      <c r="O3191" s="64" t="s">
        <v>2990</v>
      </c>
      <c r="P3191" s="64" t="s">
        <v>2902</v>
      </c>
      <c r="Q3191" s="45" t="s">
        <v>922</v>
      </c>
      <c r="R3191" s="32" t="s">
        <v>254</v>
      </c>
      <c r="S3191" s="45" t="s">
        <v>95</v>
      </c>
      <c r="T3191" s="42" t="str">
        <f>VLOOKUP(Tabla1[[#This Row],[AREA]],Hoja1!A:B,2,FALSE)</f>
        <v>07. Medio ambiente</v>
      </c>
      <c r="U3191" s="45" t="s">
        <v>149</v>
      </c>
      <c r="V3191" s="42" t="str">
        <f>VLOOKUP(Tabla1[[#This Row],[PROGRAMA]],Hoja1!A:B,2,FALSE)</f>
        <v>1711. Parques y jardines</v>
      </c>
      <c r="W3191" s="45" t="s">
        <v>238</v>
      </c>
      <c r="X3191" s="45" t="s">
        <v>3516</v>
      </c>
    </row>
    <row r="3192" spans="1:24" x14ac:dyDescent="0.25">
      <c r="A3192" s="57">
        <v>220250025956</v>
      </c>
      <c r="B3192" s="58" t="s">
        <v>349</v>
      </c>
      <c r="C3192" s="59">
        <v>45820</v>
      </c>
      <c r="D3192" s="57">
        <v>22025004453</v>
      </c>
      <c r="E3192" s="58" t="s">
        <v>1507</v>
      </c>
      <c r="F3192" s="60">
        <v>86.65</v>
      </c>
      <c r="G3192" s="58" t="s">
        <v>4786</v>
      </c>
      <c r="H3192" s="58" t="s">
        <v>4787</v>
      </c>
      <c r="I3192" s="61">
        <v>220</v>
      </c>
      <c r="J3192" s="58" t="s">
        <v>356</v>
      </c>
      <c r="K3192" s="58" t="s">
        <v>356</v>
      </c>
      <c r="L3192" s="58" t="s">
        <v>367</v>
      </c>
      <c r="M3192" s="58" t="s">
        <v>458</v>
      </c>
      <c r="N3192" s="58" t="s">
        <v>429</v>
      </c>
      <c r="O3192" s="64" t="s">
        <v>2990</v>
      </c>
      <c r="P3192" s="64" t="s">
        <v>2902</v>
      </c>
      <c r="Q3192" s="45" t="s">
        <v>922</v>
      </c>
      <c r="R3192" s="32" t="s">
        <v>254</v>
      </c>
      <c r="S3192" s="45" t="s">
        <v>94</v>
      </c>
      <c r="T3192" s="42" t="str">
        <f>VLOOKUP(Tabla1[[#This Row],[AREA]],Hoja1!A:B,2,FALSE)</f>
        <v>06. Educación y cultura</v>
      </c>
      <c r="U3192" s="45" t="s">
        <v>176</v>
      </c>
      <c r="V3192" s="42" t="str">
        <f>VLOOKUP(Tabla1[[#This Row],[PROGRAMA]],Hoja1!A:B,2,FALSE)</f>
        <v>3321. Bibliotecas públicas</v>
      </c>
      <c r="W3192" s="45" t="s">
        <v>238</v>
      </c>
      <c r="X3192" s="45" t="s">
        <v>3118</v>
      </c>
    </row>
    <row r="3193" spans="1:24" x14ac:dyDescent="0.25">
      <c r="A3193" s="57">
        <v>220250029953</v>
      </c>
      <c r="B3193" s="58" t="s">
        <v>349</v>
      </c>
      <c r="C3193" s="59">
        <v>45838</v>
      </c>
      <c r="D3193" s="57">
        <v>22025005036</v>
      </c>
      <c r="E3193" s="58" t="s">
        <v>2146</v>
      </c>
      <c r="F3193" s="60">
        <v>649.77</v>
      </c>
      <c r="G3193" s="58" t="s">
        <v>82</v>
      </c>
      <c r="H3193" s="58" t="s">
        <v>4788</v>
      </c>
      <c r="I3193" s="61">
        <v>220</v>
      </c>
      <c r="J3193" s="58" t="s">
        <v>356</v>
      </c>
      <c r="K3193" s="58" t="s">
        <v>356</v>
      </c>
      <c r="L3193" s="58" t="s">
        <v>367</v>
      </c>
      <c r="M3193" s="58" t="s">
        <v>458</v>
      </c>
      <c r="N3193" s="58" t="s">
        <v>429</v>
      </c>
      <c r="O3193" s="64" t="s">
        <v>2990</v>
      </c>
      <c r="P3193" s="64" t="s">
        <v>2902</v>
      </c>
      <c r="Q3193" s="45" t="s">
        <v>922</v>
      </c>
      <c r="R3193" s="32" t="s">
        <v>254</v>
      </c>
      <c r="S3193" s="45" t="s">
        <v>89</v>
      </c>
      <c r="T3193" s="42" t="str">
        <f>VLOOKUP(Tabla1[[#This Row],[AREA]],Hoja1!A:B,2,FALSE)</f>
        <v>01. Alcaldía</v>
      </c>
      <c r="U3193" s="45" t="s">
        <v>212</v>
      </c>
      <c r="V3193" s="42" t="str">
        <f>VLOOKUP(Tabla1[[#This Row],[PROGRAMA]],Hoja1!A:B,2,FALSE)</f>
        <v>9207. Gobierno y relaciones</v>
      </c>
      <c r="W3193" s="45" t="s">
        <v>238</v>
      </c>
      <c r="X3193" s="45" t="s">
        <v>3161</v>
      </c>
    </row>
    <row r="3194" spans="1:24" x14ac:dyDescent="0.25">
      <c r="A3194" s="57">
        <v>220250028765</v>
      </c>
      <c r="B3194" s="58" t="s">
        <v>349</v>
      </c>
      <c r="C3194" s="59">
        <v>45833</v>
      </c>
      <c r="D3194" s="57">
        <v>22025004711</v>
      </c>
      <c r="E3194" s="58" t="s">
        <v>2222</v>
      </c>
      <c r="F3194" s="60">
        <v>665.5</v>
      </c>
      <c r="G3194" s="58" t="s">
        <v>925</v>
      </c>
      <c r="H3194" s="58" t="s">
        <v>4789</v>
      </c>
      <c r="I3194" s="61">
        <v>220</v>
      </c>
      <c r="J3194" s="58" t="s">
        <v>477</v>
      </c>
      <c r="K3194" s="58" t="s">
        <v>356</v>
      </c>
      <c r="L3194" s="58" t="s">
        <v>357</v>
      </c>
      <c r="M3194" s="58" t="s">
        <v>458</v>
      </c>
      <c r="N3194" s="58" t="s">
        <v>429</v>
      </c>
      <c r="O3194" s="64" t="s">
        <v>2990</v>
      </c>
      <c r="P3194" s="64" t="s">
        <v>2902</v>
      </c>
      <c r="Q3194" s="45" t="s">
        <v>922</v>
      </c>
      <c r="R3194" s="32" t="s">
        <v>254</v>
      </c>
      <c r="S3194" s="45" t="s">
        <v>96</v>
      </c>
      <c r="T3194" s="42" t="str">
        <f>VLOOKUP(Tabla1[[#This Row],[AREA]],Hoja1!A:B,2,FALSE)</f>
        <v>08. Tráfico y movilidad</v>
      </c>
      <c r="U3194" s="45" t="s">
        <v>140</v>
      </c>
      <c r="V3194" s="42" t="str">
        <f>VLOOKUP(Tabla1[[#This Row],[PROGRAMA]],Hoja1!A:B,2,FALSE)</f>
        <v>1532. Pavimentación vias públicas y otros servicios urbanísticos</v>
      </c>
      <c r="W3194" s="45" t="s">
        <v>238</v>
      </c>
      <c r="X3194" s="45" t="s">
        <v>2955</v>
      </c>
    </row>
    <row r="3195" spans="1:24" x14ac:dyDescent="0.25">
      <c r="A3195" s="57">
        <v>220250025330</v>
      </c>
      <c r="B3195" s="58" t="s">
        <v>349</v>
      </c>
      <c r="C3195" s="59">
        <v>45820</v>
      </c>
      <c r="D3195" s="57">
        <v>22025004252</v>
      </c>
      <c r="E3195" s="58" t="s">
        <v>1344</v>
      </c>
      <c r="F3195" s="60">
        <v>679.19</v>
      </c>
      <c r="G3195" s="58" t="s">
        <v>1099</v>
      </c>
      <c r="H3195" s="58" t="s">
        <v>4790</v>
      </c>
      <c r="I3195" s="61">
        <v>220</v>
      </c>
      <c r="J3195" s="58" t="s">
        <v>360</v>
      </c>
      <c r="K3195" s="58" t="s">
        <v>352</v>
      </c>
      <c r="L3195" s="58" t="s">
        <v>357</v>
      </c>
      <c r="M3195" s="58" t="s">
        <v>354</v>
      </c>
      <c r="N3195" s="58" t="s">
        <v>355</v>
      </c>
      <c r="O3195" s="64" t="s">
        <v>2942</v>
      </c>
      <c r="P3195" s="64" t="s">
        <v>2902</v>
      </c>
      <c r="Q3195" s="45" t="s">
        <v>926</v>
      </c>
      <c r="R3195" s="32" t="s">
        <v>255</v>
      </c>
      <c r="S3195" s="45" t="s">
        <v>94</v>
      </c>
      <c r="T3195" s="42" t="str">
        <f>VLOOKUP(Tabla1[[#This Row],[AREA]],Hoja1!A:B,2,FALSE)</f>
        <v>06. Educación y cultura</v>
      </c>
      <c r="U3195" s="45" t="s">
        <v>170</v>
      </c>
      <c r="V3195" s="42" t="str">
        <f>VLOOKUP(Tabla1[[#This Row],[PROGRAMA]],Hoja1!A:B,2,FALSE)</f>
        <v>3232. Conservación y mantenimiento centros educación infantil y primaria</v>
      </c>
      <c r="W3195" s="45" t="s">
        <v>248</v>
      </c>
      <c r="X3195" s="45" t="s">
        <v>2991</v>
      </c>
    </row>
    <row r="3196" spans="1:24" x14ac:dyDescent="0.25">
      <c r="A3196" s="57">
        <v>220250021911</v>
      </c>
      <c r="B3196" s="58" t="s">
        <v>349</v>
      </c>
      <c r="C3196" s="59">
        <v>45811</v>
      </c>
      <c r="D3196" s="57">
        <v>22025003981</v>
      </c>
      <c r="E3196" s="58" t="s">
        <v>1451</v>
      </c>
      <c r="F3196" s="60">
        <v>696.96</v>
      </c>
      <c r="G3196" s="58" t="s">
        <v>2431</v>
      </c>
      <c r="H3196" s="58" t="s">
        <v>4791</v>
      </c>
      <c r="I3196" s="61">
        <v>220</v>
      </c>
      <c r="J3196" s="58" t="s">
        <v>356</v>
      </c>
      <c r="K3196" s="58" t="s">
        <v>356</v>
      </c>
      <c r="L3196" s="58" t="s">
        <v>357</v>
      </c>
      <c r="M3196" s="58" t="s">
        <v>458</v>
      </c>
      <c r="N3196" s="58" t="s">
        <v>429</v>
      </c>
      <c r="O3196" s="64" t="s">
        <v>2990</v>
      </c>
      <c r="P3196" s="64" t="s">
        <v>2902</v>
      </c>
      <c r="Q3196" s="45" t="s">
        <v>922</v>
      </c>
      <c r="R3196" s="32" t="s">
        <v>254</v>
      </c>
      <c r="S3196" s="45" t="s">
        <v>98</v>
      </c>
      <c r="T3196" s="42" t="str">
        <f>VLOOKUP(Tabla1[[#This Row],[AREA]],Hoja1!A:B,2,FALSE)</f>
        <v>10. Personas mayores, familia y servicios sociales</v>
      </c>
      <c r="U3196" s="45" t="s">
        <v>155</v>
      </c>
      <c r="V3196" s="42" t="str">
        <f>VLOOKUP(Tabla1[[#This Row],[PROGRAMA]],Hoja1!A:B,2,FALSE)</f>
        <v>2312. Iniciativas sociales</v>
      </c>
      <c r="W3196" s="45" t="s">
        <v>238</v>
      </c>
      <c r="X3196" s="45" t="s">
        <v>2943</v>
      </c>
    </row>
    <row r="3197" spans="1:24" x14ac:dyDescent="0.25">
      <c r="A3197" s="57">
        <v>220250028733</v>
      </c>
      <c r="B3197" s="58" t="s">
        <v>349</v>
      </c>
      <c r="C3197" s="59">
        <v>45832</v>
      </c>
      <c r="D3197" s="57">
        <v>22025004939</v>
      </c>
      <c r="E3197" s="58" t="s">
        <v>1733</v>
      </c>
      <c r="F3197" s="60">
        <v>88.72</v>
      </c>
      <c r="G3197" s="58" t="s">
        <v>3623</v>
      </c>
      <c r="H3197" s="58" t="s">
        <v>4792</v>
      </c>
      <c r="I3197" s="61">
        <v>220</v>
      </c>
      <c r="J3197" s="58" t="s">
        <v>356</v>
      </c>
      <c r="K3197" s="58" t="s">
        <v>356</v>
      </c>
      <c r="L3197" s="58" t="s">
        <v>367</v>
      </c>
      <c r="M3197" s="58" t="s">
        <v>458</v>
      </c>
      <c r="N3197" s="58" t="s">
        <v>429</v>
      </c>
      <c r="O3197" s="64" t="s">
        <v>2990</v>
      </c>
      <c r="P3197" s="64" t="s">
        <v>2902</v>
      </c>
      <c r="Q3197" s="45" t="s">
        <v>922</v>
      </c>
      <c r="R3197" s="32" t="s">
        <v>254</v>
      </c>
      <c r="S3197" s="45" t="s">
        <v>291</v>
      </c>
      <c r="T3197" s="42" t="str">
        <f>VLOOKUP(Tabla1[[#This Row],[AREA]],Hoja1!A:B,2,FALSE)</f>
        <v>11. Salud pública y seguridad ciudadana</v>
      </c>
      <c r="U3197" s="45" t="s">
        <v>129</v>
      </c>
      <c r="V3197" s="42" t="str">
        <f>VLOOKUP(Tabla1[[#This Row],[PROGRAMA]],Hoja1!A:B,2,FALSE)</f>
        <v>1321. Policía municipal</v>
      </c>
      <c r="W3197" s="45" t="s">
        <v>238</v>
      </c>
      <c r="X3197" s="45" t="s">
        <v>3161</v>
      </c>
    </row>
    <row r="3198" spans="1:24" x14ac:dyDescent="0.25">
      <c r="A3198" s="57">
        <v>220250025951</v>
      </c>
      <c r="B3198" s="58" t="s">
        <v>349</v>
      </c>
      <c r="C3198" s="59">
        <v>45820</v>
      </c>
      <c r="D3198" s="57">
        <v>22025004441</v>
      </c>
      <c r="E3198" s="58" t="s">
        <v>2667</v>
      </c>
      <c r="F3198" s="60">
        <v>320.64999999999998</v>
      </c>
      <c r="G3198" s="58" t="s">
        <v>329</v>
      </c>
      <c r="H3198" s="58" t="s">
        <v>4793</v>
      </c>
      <c r="I3198" s="61">
        <v>220</v>
      </c>
      <c r="J3198" s="58" t="s">
        <v>356</v>
      </c>
      <c r="K3198" s="58" t="s">
        <v>356</v>
      </c>
      <c r="L3198" s="58" t="s">
        <v>367</v>
      </c>
      <c r="M3198" s="58" t="s">
        <v>458</v>
      </c>
      <c r="N3198" s="58" t="s">
        <v>429</v>
      </c>
      <c r="O3198" s="64" t="s">
        <v>2990</v>
      </c>
      <c r="P3198" s="64" t="s">
        <v>2902</v>
      </c>
      <c r="Q3198" s="45" t="s">
        <v>922</v>
      </c>
      <c r="R3198" s="32" t="s">
        <v>254</v>
      </c>
      <c r="S3198" s="45" t="s">
        <v>89</v>
      </c>
      <c r="T3198" s="42" t="str">
        <f>VLOOKUP(Tabla1[[#This Row],[AREA]],Hoja1!A:B,2,FALSE)</f>
        <v>01. Alcaldía</v>
      </c>
      <c r="U3198" s="45" t="s">
        <v>208</v>
      </c>
      <c r="V3198" s="42" t="str">
        <f>VLOOKUP(Tabla1[[#This Row],[PROGRAMA]],Hoja1!A:B,2,FALSE)</f>
        <v>9203. Unidad de régimen interior</v>
      </c>
      <c r="W3198" s="45" t="s">
        <v>238</v>
      </c>
      <c r="X3198" s="45" t="s">
        <v>3161</v>
      </c>
    </row>
    <row r="3199" spans="1:24" x14ac:dyDescent="0.25">
      <c r="A3199" s="57">
        <v>220250024262</v>
      </c>
      <c r="B3199" s="58" t="s">
        <v>526</v>
      </c>
      <c r="C3199" s="59">
        <v>45819</v>
      </c>
      <c r="D3199" s="57">
        <v>22025001103</v>
      </c>
      <c r="E3199" s="58" t="s">
        <v>3350</v>
      </c>
      <c r="F3199" s="60">
        <v>140.94</v>
      </c>
      <c r="G3199" s="58" t="s">
        <v>564</v>
      </c>
      <c r="H3199" s="58" t="s">
        <v>4794</v>
      </c>
      <c r="I3199" s="61">
        <v>300</v>
      </c>
      <c r="J3199" s="58" t="s">
        <v>356</v>
      </c>
      <c r="K3199" s="58" t="s">
        <v>356</v>
      </c>
      <c r="L3199" s="58" t="s">
        <v>367</v>
      </c>
      <c r="M3199" s="58" t="s">
        <v>354</v>
      </c>
      <c r="N3199" s="58" t="s">
        <v>355</v>
      </c>
      <c r="O3199" s="64" t="s">
        <v>2942</v>
      </c>
      <c r="P3199" s="64" t="s">
        <v>2902</v>
      </c>
      <c r="Q3199" s="45" t="s">
        <v>922</v>
      </c>
      <c r="R3199" s="32" t="s">
        <v>254</v>
      </c>
      <c r="S3199" s="45" t="s">
        <v>98</v>
      </c>
      <c r="T3199" s="42" t="str">
        <f>VLOOKUP(Tabla1[[#This Row],[AREA]],Hoja1!A:B,2,FALSE)</f>
        <v>10. Personas mayores, familia y servicios sociales</v>
      </c>
      <c r="U3199" s="45" t="s">
        <v>158</v>
      </c>
      <c r="V3199" s="42" t="str">
        <f>VLOOKUP(Tabla1[[#This Row],[PROGRAMA]],Hoja1!A:B,2,FALSE)</f>
        <v>2314. Centro de programas juveniles</v>
      </c>
      <c r="W3199" s="45" t="s">
        <v>236</v>
      </c>
      <c r="X3199" s="45" t="s">
        <v>3048</v>
      </c>
    </row>
    <row r="3200" spans="1:24" x14ac:dyDescent="0.25">
      <c r="A3200" s="57">
        <v>220250024344</v>
      </c>
      <c r="B3200" s="58" t="s">
        <v>526</v>
      </c>
      <c r="C3200" s="59">
        <v>45819</v>
      </c>
      <c r="D3200" s="57">
        <v>22025001079</v>
      </c>
      <c r="E3200" s="58" t="s">
        <v>1303</v>
      </c>
      <c r="F3200" s="60">
        <v>139.09</v>
      </c>
      <c r="G3200" s="58" t="s">
        <v>73</v>
      </c>
      <c r="H3200" s="58" t="s">
        <v>4795</v>
      </c>
      <c r="I3200" s="61">
        <v>300</v>
      </c>
      <c r="J3200" s="58" t="s">
        <v>356</v>
      </c>
      <c r="K3200" s="58" t="s">
        <v>356</v>
      </c>
      <c r="L3200" s="58" t="s">
        <v>367</v>
      </c>
      <c r="M3200" s="58" t="s">
        <v>354</v>
      </c>
      <c r="N3200" s="58" t="s">
        <v>355</v>
      </c>
      <c r="O3200" s="64" t="s">
        <v>2942</v>
      </c>
      <c r="P3200" s="64" t="s">
        <v>2902</v>
      </c>
      <c r="Q3200" s="45" t="s">
        <v>922</v>
      </c>
      <c r="R3200" s="32" t="s">
        <v>254</v>
      </c>
      <c r="S3200" s="45" t="s">
        <v>94</v>
      </c>
      <c r="T3200" s="42" t="str">
        <f>VLOOKUP(Tabla1[[#This Row],[AREA]],Hoja1!A:B,2,FALSE)</f>
        <v>06. Educación y cultura</v>
      </c>
      <c r="U3200" s="45" t="s">
        <v>170</v>
      </c>
      <c r="V3200" s="42" t="str">
        <f>VLOOKUP(Tabla1[[#This Row],[PROGRAMA]],Hoja1!A:B,2,FALSE)</f>
        <v>3232. Conservación y mantenimiento centros educación infantil y primaria</v>
      </c>
      <c r="W3200" s="45" t="s">
        <v>236</v>
      </c>
      <c r="X3200" s="45" t="s">
        <v>3048</v>
      </c>
    </row>
    <row r="3201" spans="1:24" x14ac:dyDescent="0.25">
      <c r="A3201" s="57">
        <v>220250029753</v>
      </c>
      <c r="B3201" s="58" t="s">
        <v>349</v>
      </c>
      <c r="C3201" s="59">
        <v>45835</v>
      </c>
      <c r="D3201" s="57">
        <v>22025004593</v>
      </c>
      <c r="E3201" s="58" t="s">
        <v>1636</v>
      </c>
      <c r="F3201" s="60">
        <v>2420</v>
      </c>
      <c r="G3201" s="58" t="s">
        <v>12</v>
      </c>
      <c r="H3201" s="58" t="s">
        <v>4796</v>
      </c>
      <c r="I3201" s="61">
        <v>220</v>
      </c>
      <c r="J3201" s="58" t="s">
        <v>352</v>
      </c>
      <c r="K3201" s="58" t="s">
        <v>352</v>
      </c>
      <c r="L3201" s="58" t="s">
        <v>367</v>
      </c>
      <c r="M3201" s="58" t="s">
        <v>458</v>
      </c>
      <c r="N3201" s="58" t="s">
        <v>429</v>
      </c>
      <c r="O3201" s="64" t="s">
        <v>2990</v>
      </c>
      <c r="P3201" s="64" t="s">
        <v>2902</v>
      </c>
      <c r="Q3201" s="45" t="s">
        <v>922</v>
      </c>
      <c r="R3201" s="32" t="s">
        <v>254</v>
      </c>
      <c r="S3201" s="45" t="s">
        <v>96</v>
      </c>
      <c r="T3201" s="42" t="str">
        <f>VLOOKUP(Tabla1[[#This Row],[AREA]],Hoja1!A:B,2,FALSE)</f>
        <v>08. Tráfico y movilidad</v>
      </c>
      <c r="U3201" s="45" t="s">
        <v>140</v>
      </c>
      <c r="V3201" s="42" t="str">
        <f>VLOOKUP(Tabla1[[#This Row],[PROGRAMA]],Hoja1!A:B,2,FALSE)</f>
        <v>1532. Pavimentación vias públicas y otros servicios urbanísticos</v>
      </c>
      <c r="W3201" s="45" t="s">
        <v>238</v>
      </c>
      <c r="X3201" s="45" t="s">
        <v>2919</v>
      </c>
    </row>
    <row r="3202" spans="1:24" x14ac:dyDescent="0.25">
      <c r="A3202" s="57">
        <v>220250022291</v>
      </c>
      <c r="B3202" s="58" t="s">
        <v>526</v>
      </c>
      <c r="C3202" s="59">
        <v>45813</v>
      </c>
      <c r="D3202" s="57">
        <v>22025001270</v>
      </c>
      <c r="E3202" s="58" t="s">
        <v>2310</v>
      </c>
      <c r="F3202" s="60">
        <v>135.46</v>
      </c>
      <c r="G3202" s="58" t="s">
        <v>74</v>
      </c>
      <c r="H3202" s="58" t="s">
        <v>4797</v>
      </c>
      <c r="I3202" s="61">
        <v>300</v>
      </c>
      <c r="J3202" s="58" t="s">
        <v>356</v>
      </c>
      <c r="K3202" s="58" t="s">
        <v>356</v>
      </c>
      <c r="L3202" s="58" t="s">
        <v>367</v>
      </c>
      <c r="M3202" s="58" t="s">
        <v>354</v>
      </c>
      <c r="N3202" s="58" t="s">
        <v>355</v>
      </c>
      <c r="O3202" s="64" t="s">
        <v>2942</v>
      </c>
      <c r="P3202" s="64" t="s">
        <v>2902</v>
      </c>
      <c r="Q3202" s="45" t="s">
        <v>922</v>
      </c>
      <c r="R3202" s="32" t="s">
        <v>254</v>
      </c>
      <c r="S3202" s="45" t="s">
        <v>95</v>
      </c>
      <c r="T3202" s="42" t="str">
        <f>VLOOKUP(Tabla1[[#This Row],[AREA]],Hoja1!A:B,2,FALSE)</f>
        <v>07. Medio ambiente</v>
      </c>
      <c r="U3202" s="45" t="s">
        <v>149</v>
      </c>
      <c r="V3202" s="42" t="str">
        <f>VLOOKUP(Tabla1[[#This Row],[PROGRAMA]],Hoja1!A:B,2,FALSE)</f>
        <v>1711. Parques y jardines</v>
      </c>
      <c r="W3202" s="45" t="s">
        <v>238</v>
      </c>
      <c r="X3202" s="45" t="s">
        <v>3118</v>
      </c>
    </row>
    <row r="3203" spans="1:24" x14ac:dyDescent="0.25">
      <c r="A3203" s="57">
        <v>220250023829</v>
      </c>
      <c r="B3203" s="58" t="s">
        <v>526</v>
      </c>
      <c r="C3203" s="59">
        <v>45818</v>
      </c>
      <c r="D3203" s="57">
        <v>22025003875</v>
      </c>
      <c r="E3203" s="58" t="s">
        <v>1410</v>
      </c>
      <c r="F3203" s="60">
        <v>134.82</v>
      </c>
      <c r="G3203" s="58" t="s">
        <v>564</v>
      </c>
      <c r="H3203" s="58" t="s">
        <v>4798</v>
      </c>
      <c r="I3203" s="61">
        <v>300</v>
      </c>
      <c r="J3203" s="58" t="s">
        <v>356</v>
      </c>
      <c r="K3203" s="58" t="s">
        <v>356</v>
      </c>
      <c r="L3203" s="58" t="s">
        <v>367</v>
      </c>
      <c r="M3203" s="58" t="s">
        <v>354</v>
      </c>
      <c r="N3203" s="58" t="s">
        <v>355</v>
      </c>
      <c r="O3203" s="64" t="s">
        <v>2942</v>
      </c>
      <c r="P3203" s="64" t="s">
        <v>2902</v>
      </c>
      <c r="Q3203" s="45" t="s">
        <v>922</v>
      </c>
      <c r="R3203" s="32" t="s">
        <v>254</v>
      </c>
      <c r="S3203" s="45" t="s">
        <v>93</v>
      </c>
      <c r="T3203" s="42" t="str">
        <f>VLOOKUP(Tabla1[[#This Row],[AREA]],Hoja1!A:B,2,FALSE)</f>
        <v>04. Hacienda, personal y modernización administrativa</v>
      </c>
      <c r="U3203" s="45" t="s">
        <v>209</v>
      </c>
      <c r="V3203" s="42" t="str">
        <f>VLOOKUP(Tabla1[[#This Row],[PROGRAMA]],Hoja1!A:B,2,FALSE)</f>
        <v>9204. Tecnologías de la información y comunicación</v>
      </c>
      <c r="W3203" s="45" t="s">
        <v>236</v>
      </c>
      <c r="X3203" s="45" t="s">
        <v>2945</v>
      </c>
    </row>
    <row r="3204" spans="1:24" x14ac:dyDescent="0.25">
      <c r="A3204" s="57">
        <v>220250029507</v>
      </c>
      <c r="B3204" s="58" t="s">
        <v>526</v>
      </c>
      <c r="C3204" s="59">
        <v>45835</v>
      </c>
      <c r="D3204" s="57">
        <v>22025001347</v>
      </c>
      <c r="E3204" s="58" t="s">
        <v>1493</v>
      </c>
      <c r="F3204" s="60">
        <v>134.04</v>
      </c>
      <c r="G3204" s="58" t="s">
        <v>573</v>
      </c>
      <c r="H3204" s="58" t="s">
        <v>4799</v>
      </c>
      <c r="I3204" s="61">
        <v>300</v>
      </c>
      <c r="J3204" s="58" t="s">
        <v>356</v>
      </c>
      <c r="K3204" s="58" t="s">
        <v>356</v>
      </c>
      <c r="L3204" s="58" t="s">
        <v>367</v>
      </c>
      <c r="M3204" s="58" t="s">
        <v>354</v>
      </c>
      <c r="N3204" s="58" t="s">
        <v>355</v>
      </c>
      <c r="O3204" s="64" t="s">
        <v>2942</v>
      </c>
      <c r="P3204" s="64" t="s">
        <v>2902</v>
      </c>
      <c r="Q3204" s="45" t="s">
        <v>922</v>
      </c>
      <c r="R3204" s="32" t="s">
        <v>254</v>
      </c>
      <c r="S3204" s="45" t="s">
        <v>91</v>
      </c>
      <c r="T3204" s="42" t="str">
        <f>VLOOKUP(Tabla1[[#This Row],[AREA]],Hoja1!A:B,2,FALSE)</f>
        <v>02. Urbanismo y vivienda</v>
      </c>
      <c r="U3204" s="45" t="s">
        <v>220</v>
      </c>
      <c r="V3204" s="42" t="str">
        <f>VLOOKUP(Tabla1[[#This Row],[PROGRAMA]],Hoja1!A:B,2,FALSE)</f>
        <v>9332. Mantenimiento de edificios e instalaciones municipales</v>
      </c>
      <c r="W3204" s="45" t="s">
        <v>236</v>
      </c>
      <c r="X3204" s="45" t="s">
        <v>3048</v>
      </c>
    </row>
    <row r="3205" spans="1:24" x14ac:dyDescent="0.25">
      <c r="A3205" s="57">
        <v>220250022551</v>
      </c>
      <c r="B3205" s="58" t="s">
        <v>526</v>
      </c>
      <c r="C3205" s="59">
        <v>45813</v>
      </c>
      <c r="D3205" s="57">
        <v>22025001128</v>
      </c>
      <c r="E3205" s="58" t="s">
        <v>1498</v>
      </c>
      <c r="F3205" s="60">
        <v>134.01</v>
      </c>
      <c r="G3205" s="58" t="s">
        <v>590</v>
      </c>
      <c r="H3205" s="58" t="s">
        <v>4800</v>
      </c>
      <c r="I3205" s="61">
        <v>300</v>
      </c>
      <c r="J3205" s="58" t="s">
        <v>356</v>
      </c>
      <c r="K3205" s="58" t="s">
        <v>356</v>
      </c>
      <c r="L3205" s="58" t="s">
        <v>367</v>
      </c>
      <c r="M3205" s="58" t="s">
        <v>354</v>
      </c>
      <c r="N3205" s="58" t="s">
        <v>355</v>
      </c>
      <c r="O3205" s="64" t="s">
        <v>2942</v>
      </c>
      <c r="P3205" s="64" t="s">
        <v>2902</v>
      </c>
      <c r="Q3205" s="45" t="s">
        <v>922</v>
      </c>
      <c r="R3205" s="32" t="s">
        <v>254</v>
      </c>
      <c r="S3205" s="45" t="s">
        <v>291</v>
      </c>
      <c r="T3205" s="42" t="str">
        <f>VLOOKUP(Tabla1[[#This Row],[AREA]],Hoja1!A:B,2,FALSE)</f>
        <v>11. Salud pública y seguridad ciudadana</v>
      </c>
      <c r="U3205" s="45" t="s">
        <v>141</v>
      </c>
      <c r="V3205" s="42" t="str">
        <f>VLOOKUP(Tabla1[[#This Row],[PROGRAMA]],Hoja1!A:B,2,FALSE)</f>
        <v>1621. Recogida de residuos</v>
      </c>
      <c r="W3205" s="45" t="s">
        <v>238</v>
      </c>
      <c r="X3205" s="45" t="s">
        <v>3118</v>
      </c>
    </row>
    <row r="3206" spans="1:24" x14ac:dyDescent="0.25">
      <c r="A3206" s="57">
        <v>220250026533</v>
      </c>
      <c r="B3206" s="58" t="s">
        <v>526</v>
      </c>
      <c r="C3206" s="59">
        <v>45824</v>
      </c>
      <c r="D3206" s="57">
        <v>22025000730</v>
      </c>
      <c r="E3206" s="58" t="s">
        <v>1838</v>
      </c>
      <c r="F3206" s="60">
        <v>132.97</v>
      </c>
      <c r="G3206" s="58" t="s">
        <v>564</v>
      </c>
      <c r="H3206" s="58" t="s">
        <v>4801</v>
      </c>
      <c r="I3206" s="61">
        <v>300</v>
      </c>
      <c r="J3206" s="58" t="s">
        <v>356</v>
      </c>
      <c r="K3206" s="58" t="s">
        <v>356</v>
      </c>
      <c r="L3206" s="58" t="s">
        <v>367</v>
      </c>
      <c r="M3206" s="58" t="s">
        <v>354</v>
      </c>
      <c r="N3206" s="58" t="s">
        <v>355</v>
      </c>
      <c r="O3206" s="64" t="s">
        <v>2942</v>
      </c>
      <c r="P3206" s="64" t="s">
        <v>2902</v>
      </c>
      <c r="Q3206" s="45" t="s">
        <v>922</v>
      </c>
      <c r="R3206" s="32" t="s">
        <v>254</v>
      </c>
      <c r="S3206" s="45" t="s">
        <v>98</v>
      </c>
      <c r="T3206" s="42" t="str">
        <f>VLOOKUP(Tabla1[[#This Row],[AREA]],Hoja1!A:B,2,FALSE)</f>
        <v>10. Personas mayores, familia y servicios sociales</v>
      </c>
      <c r="U3206" s="45" t="s">
        <v>155</v>
      </c>
      <c r="V3206" s="42" t="str">
        <f>VLOOKUP(Tabla1[[#This Row],[PROGRAMA]],Hoja1!A:B,2,FALSE)</f>
        <v>2312. Iniciativas sociales</v>
      </c>
      <c r="W3206" s="45" t="s">
        <v>236</v>
      </c>
      <c r="X3206" s="45" t="s">
        <v>3048</v>
      </c>
    </row>
    <row r="3207" spans="1:24" x14ac:dyDescent="0.25">
      <c r="A3207" s="57">
        <v>220250027439</v>
      </c>
      <c r="B3207" s="58" t="s">
        <v>526</v>
      </c>
      <c r="C3207" s="59">
        <v>45827</v>
      </c>
      <c r="D3207" s="57">
        <v>22025001079</v>
      </c>
      <c r="E3207" s="58" t="s">
        <v>1303</v>
      </c>
      <c r="F3207" s="60">
        <v>132.69999999999999</v>
      </c>
      <c r="G3207" s="58" t="s">
        <v>74</v>
      </c>
      <c r="H3207" s="58" t="s">
        <v>3750</v>
      </c>
      <c r="I3207" s="61">
        <v>300</v>
      </c>
      <c r="J3207" s="58" t="s">
        <v>356</v>
      </c>
      <c r="K3207" s="58" t="s">
        <v>356</v>
      </c>
      <c r="L3207" s="58" t="s">
        <v>367</v>
      </c>
      <c r="M3207" s="58" t="s">
        <v>354</v>
      </c>
      <c r="N3207" s="58" t="s">
        <v>355</v>
      </c>
      <c r="O3207" s="64" t="s">
        <v>2942</v>
      </c>
      <c r="P3207" s="64" t="s">
        <v>2902</v>
      </c>
      <c r="Q3207" s="45" t="s">
        <v>922</v>
      </c>
      <c r="R3207" s="32" t="s">
        <v>254</v>
      </c>
      <c r="S3207" s="45" t="s">
        <v>94</v>
      </c>
      <c r="T3207" s="42" t="str">
        <f>VLOOKUP(Tabla1[[#This Row],[AREA]],Hoja1!A:B,2,FALSE)</f>
        <v>06. Educación y cultura</v>
      </c>
      <c r="U3207" s="45" t="s">
        <v>170</v>
      </c>
      <c r="V3207" s="42" t="str">
        <f>VLOOKUP(Tabla1[[#This Row],[PROGRAMA]],Hoja1!A:B,2,FALSE)</f>
        <v>3232. Conservación y mantenimiento centros educación infantil y primaria</v>
      </c>
      <c r="W3207" s="45" t="s">
        <v>236</v>
      </c>
      <c r="X3207" s="45" t="s">
        <v>3048</v>
      </c>
    </row>
    <row r="3208" spans="1:24" x14ac:dyDescent="0.25">
      <c r="A3208" s="57">
        <v>220250029416</v>
      </c>
      <c r="B3208" s="58" t="s">
        <v>526</v>
      </c>
      <c r="C3208" s="59">
        <v>45835</v>
      </c>
      <c r="D3208" s="57">
        <v>22025001128</v>
      </c>
      <c r="E3208" s="58" t="s">
        <v>1498</v>
      </c>
      <c r="F3208" s="60">
        <v>130.16999999999999</v>
      </c>
      <c r="G3208" s="58" t="s">
        <v>73</v>
      </c>
      <c r="H3208" s="58" t="s">
        <v>4802</v>
      </c>
      <c r="I3208" s="61">
        <v>300</v>
      </c>
      <c r="J3208" s="58" t="s">
        <v>356</v>
      </c>
      <c r="K3208" s="58" t="s">
        <v>356</v>
      </c>
      <c r="L3208" s="58" t="s">
        <v>367</v>
      </c>
      <c r="M3208" s="58" t="s">
        <v>354</v>
      </c>
      <c r="N3208" s="58" t="s">
        <v>355</v>
      </c>
      <c r="O3208" s="64" t="s">
        <v>2942</v>
      </c>
      <c r="P3208" s="64" t="s">
        <v>2902</v>
      </c>
      <c r="Q3208" s="45" t="s">
        <v>922</v>
      </c>
      <c r="R3208" s="32" t="s">
        <v>254</v>
      </c>
      <c r="S3208" s="45" t="s">
        <v>291</v>
      </c>
      <c r="T3208" s="42" t="str">
        <f>VLOOKUP(Tabla1[[#This Row],[AREA]],Hoja1!A:B,2,FALSE)</f>
        <v>11. Salud pública y seguridad ciudadana</v>
      </c>
      <c r="U3208" s="45" t="s">
        <v>141</v>
      </c>
      <c r="V3208" s="42" t="str">
        <f>VLOOKUP(Tabla1[[#This Row],[PROGRAMA]],Hoja1!A:B,2,FALSE)</f>
        <v>1621. Recogida de residuos</v>
      </c>
      <c r="W3208" s="45" t="s">
        <v>238</v>
      </c>
      <c r="X3208" s="45" t="s">
        <v>3118</v>
      </c>
    </row>
    <row r="3209" spans="1:24" x14ac:dyDescent="0.25">
      <c r="A3209" s="57">
        <v>220250025386</v>
      </c>
      <c r="B3209" s="58" t="s">
        <v>495</v>
      </c>
      <c r="C3209" s="59">
        <v>45820</v>
      </c>
      <c r="D3209" s="57">
        <v>22025004592</v>
      </c>
      <c r="E3209" s="58" t="s">
        <v>2897</v>
      </c>
      <c r="F3209" s="60">
        <v>73804.69</v>
      </c>
      <c r="G3209" s="58" t="s">
        <v>4803</v>
      </c>
      <c r="H3209" s="58" t="s">
        <v>4804</v>
      </c>
      <c r="I3209" s="61">
        <v>240</v>
      </c>
      <c r="J3209" s="58" t="s">
        <v>352</v>
      </c>
      <c r="K3209" s="58" t="s">
        <v>352</v>
      </c>
      <c r="L3209" s="58" t="s">
        <v>358</v>
      </c>
      <c r="M3209" s="58" t="s">
        <v>354</v>
      </c>
      <c r="N3209" s="58" t="s">
        <v>355</v>
      </c>
      <c r="O3209" s="64" t="s">
        <v>305</v>
      </c>
      <c r="P3209" s="64" t="s">
        <v>2902</v>
      </c>
      <c r="Q3209" s="45" t="s">
        <v>948</v>
      </c>
      <c r="R3209" s="32" t="s">
        <v>262</v>
      </c>
      <c r="S3209" s="45" t="s">
        <v>93</v>
      </c>
      <c r="T3209" s="42" t="str">
        <f>VLOOKUP(Tabla1[[#This Row],[AREA]],Hoja1!A:B,2,FALSE)</f>
        <v>04. Hacienda, personal y modernización administrativa</v>
      </c>
      <c r="U3209" s="45" t="s">
        <v>207</v>
      </c>
      <c r="V3209" s="42" t="str">
        <f>VLOOKUP(Tabla1[[#This Row],[PROGRAMA]],Hoja1!A:B,2,FALSE)</f>
        <v>9202. Gestión de recursos humanos</v>
      </c>
      <c r="W3209" s="45" t="s">
        <v>3340</v>
      </c>
      <c r="X3209" s="45" t="s">
        <v>4805</v>
      </c>
    </row>
    <row r="3210" spans="1:24" x14ac:dyDescent="0.25">
      <c r="A3210" s="57">
        <v>220250023953</v>
      </c>
      <c r="B3210" s="58" t="s">
        <v>526</v>
      </c>
      <c r="C3210" s="59">
        <v>45818</v>
      </c>
      <c r="D3210" s="57">
        <v>22025001124</v>
      </c>
      <c r="E3210" s="58" t="s">
        <v>1237</v>
      </c>
      <c r="F3210" s="60">
        <v>129.47</v>
      </c>
      <c r="G3210" s="58" t="s">
        <v>686</v>
      </c>
      <c r="H3210" s="58" t="s">
        <v>4425</v>
      </c>
      <c r="I3210" s="61">
        <v>300</v>
      </c>
      <c r="J3210" s="58" t="s">
        <v>356</v>
      </c>
      <c r="K3210" s="58" t="s">
        <v>356</v>
      </c>
      <c r="L3210" s="58" t="s">
        <v>367</v>
      </c>
      <c r="M3210" s="58" t="s">
        <v>354</v>
      </c>
      <c r="N3210" s="58" t="s">
        <v>355</v>
      </c>
      <c r="O3210" s="64" t="s">
        <v>2942</v>
      </c>
      <c r="P3210" s="64" t="s">
        <v>2902</v>
      </c>
      <c r="Q3210" s="45" t="s">
        <v>922</v>
      </c>
      <c r="R3210" s="32" t="s">
        <v>254</v>
      </c>
      <c r="S3210" s="45" t="s">
        <v>291</v>
      </c>
      <c r="T3210" s="42" t="str">
        <f>VLOOKUP(Tabla1[[#This Row],[AREA]],Hoja1!A:B,2,FALSE)</f>
        <v>11. Salud pública y seguridad ciudadana</v>
      </c>
      <c r="U3210" s="45" t="s">
        <v>141</v>
      </c>
      <c r="V3210" s="42" t="str">
        <f>VLOOKUP(Tabla1[[#This Row],[PROGRAMA]],Hoja1!A:B,2,FALSE)</f>
        <v>1621. Recogida de residuos</v>
      </c>
      <c r="W3210" s="45" t="s">
        <v>236</v>
      </c>
      <c r="X3210" s="45" t="s">
        <v>3180</v>
      </c>
    </row>
    <row r="3211" spans="1:24" x14ac:dyDescent="0.25">
      <c r="A3211" s="57">
        <v>220250027383</v>
      </c>
      <c r="B3211" s="58" t="s">
        <v>526</v>
      </c>
      <c r="C3211" s="59">
        <v>45827</v>
      </c>
      <c r="D3211" s="57">
        <v>22025001270</v>
      </c>
      <c r="E3211" s="58" t="s">
        <v>2310</v>
      </c>
      <c r="F3211" s="60">
        <v>128.26</v>
      </c>
      <c r="G3211" s="58" t="s">
        <v>590</v>
      </c>
      <c r="H3211" s="58" t="s">
        <v>4806</v>
      </c>
      <c r="I3211" s="61">
        <v>300</v>
      </c>
      <c r="J3211" s="58" t="s">
        <v>356</v>
      </c>
      <c r="K3211" s="58" t="s">
        <v>356</v>
      </c>
      <c r="L3211" s="58" t="s">
        <v>367</v>
      </c>
      <c r="M3211" s="58" t="s">
        <v>354</v>
      </c>
      <c r="N3211" s="58" t="s">
        <v>355</v>
      </c>
      <c r="O3211" s="64" t="s">
        <v>2942</v>
      </c>
      <c r="P3211" s="64" t="s">
        <v>2902</v>
      </c>
      <c r="Q3211" s="45" t="s">
        <v>922</v>
      </c>
      <c r="R3211" s="32" t="s">
        <v>254</v>
      </c>
      <c r="S3211" s="45" t="s">
        <v>95</v>
      </c>
      <c r="T3211" s="42" t="str">
        <f>VLOOKUP(Tabla1[[#This Row],[AREA]],Hoja1!A:B,2,FALSE)</f>
        <v>07. Medio ambiente</v>
      </c>
      <c r="U3211" s="45" t="s">
        <v>149</v>
      </c>
      <c r="V3211" s="42" t="str">
        <f>VLOOKUP(Tabla1[[#This Row],[PROGRAMA]],Hoja1!A:B,2,FALSE)</f>
        <v>1711. Parques y jardines</v>
      </c>
      <c r="W3211" s="45" t="s">
        <v>238</v>
      </c>
      <c r="X3211" s="45" t="s">
        <v>3118</v>
      </c>
    </row>
    <row r="3212" spans="1:24" x14ac:dyDescent="0.25">
      <c r="A3212" s="57">
        <v>220250023738</v>
      </c>
      <c r="B3212" s="58" t="s">
        <v>526</v>
      </c>
      <c r="C3212" s="59">
        <v>45818</v>
      </c>
      <c r="D3212" s="57">
        <v>22025001079</v>
      </c>
      <c r="E3212" s="58" t="s">
        <v>1303</v>
      </c>
      <c r="F3212" s="60">
        <v>127.07</v>
      </c>
      <c r="G3212" s="58" t="s">
        <v>633</v>
      </c>
      <c r="H3212" s="58" t="s">
        <v>4807</v>
      </c>
      <c r="I3212" s="61">
        <v>300</v>
      </c>
      <c r="J3212" s="58" t="s">
        <v>356</v>
      </c>
      <c r="K3212" s="58" t="s">
        <v>356</v>
      </c>
      <c r="L3212" s="58" t="s">
        <v>367</v>
      </c>
      <c r="M3212" s="58" t="s">
        <v>354</v>
      </c>
      <c r="N3212" s="58" t="s">
        <v>355</v>
      </c>
      <c r="O3212" s="64" t="s">
        <v>2942</v>
      </c>
      <c r="P3212" s="64" t="s">
        <v>2902</v>
      </c>
      <c r="Q3212" s="45" t="s">
        <v>922</v>
      </c>
      <c r="R3212" s="32" t="s">
        <v>254</v>
      </c>
      <c r="S3212" s="45" t="s">
        <v>94</v>
      </c>
      <c r="T3212" s="42" t="str">
        <f>VLOOKUP(Tabla1[[#This Row],[AREA]],Hoja1!A:B,2,FALSE)</f>
        <v>06. Educación y cultura</v>
      </c>
      <c r="U3212" s="45" t="s">
        <v>170</v>
      </c>
      <c r="V3212" s="42" t="str">
        <f>VLOOKUP(Tabla1[[#This Row],[PROGRAMA]],Hoja1!A:B,2,FALSE)</f>
        <v>3232. Conservación y mantenimiento centros educación infantil y primaria</v>
      </c>
      <c r="W3212" s="45" t="s">
        <v>236</v>
      </c>
      <c r="X3212" s="45" t="s">
        <v>3048</v>
      </c>
    </row>
    <row r="3213" spans="1:24" x14ac:dyDescent="0.25">
      <c r="A3213" s="57">
        <v>220250022419</v>
      </c>
      <c r="B3213" s="58" t="s">
        <v>526</v>
      </c>
      <c r="C3213" s="59">
        <v>45813</v>
      </c>
      <c r="D3213" s="57">
        <v>22025001128</v>
      </c>
      <c r="E3213" s="58" t="s">
        <v>1498</v>
      </c>
      <c r="F3213" s="60">
        <v>124.15</v>
      </c>
      <c r="G3213" s="58" t="s">
        <v>50</v>
      </c>
      <c r="H3213" s="58" t="s">
        <v>4808</v>
      </c>
      <c r="I3213" s="61">
        <v>300</v>
      </c>
      <c r="J3213" s="58" t="s">
        <v>356</v>
      </c>
      <c r="K3213" s="58" t="s">
        <v>356</v>
      </c>
      <c r="L3213" s="58" t="s">
        <v>367</v>
      </c>
      <c r="M3213" s="58" t="s">
        <v>354</v>
      </c>
      <c r="N3213" s="58" t="s">
        <v>355</v>
      </c>
      <c r="O3213" s="64" t="s">
        <v>2942</v>
      </c>
      <c r="P3213" s="64" t="s">
        <v>2902</v>
      </c>
      <c r="Q3213" s="45" t="s">
        <v>922</v>
      </c>
      <c r="R3213" s="32" t="s">
        <v>254</v>
      </c>
      <c r="S3213" s="45" t="s">
        <v>291</v>
      </c>
      <c r="T3213" s="42" t="str">
        <f>VLOOKUP(Tabla1[[#This Row],[AREA]],Hoja1!A:B,2,FALSE)</f>
        <v>11. Salud pública y seguridad ciudadana</v>
      </c>
      <c r="U3213" s="45" t="s">
        <v>141</v>
      </c>
      <c r="V3213" s="42" t="str">
        <f>VLOOKUP(Tabla1[[#This Row],[PROGRAMA]],Hoja1!A:B,2,FALSE)</f>
        <v>1621. Recogida de residuos</v>
      </c>
      <c r="W3213" s="45" t="s">
        <v>238</v>
      </c>
      <c r="X3213" s="45" t="s">
        <v>3118</v>
      </c>
    </row>
    <row r="3214" spans="1:24" x14ac:dyDescent="0.25">
      <c r="A3214" s="57">
        <v>220250022461</v>
      </c>
      <c r="B3214" s="58" t="s">
        <v>526</v>
      </c>
      <c r="C3214" s="59">
        <v>45813</v>
      </c>
      <c r="D3214" s="57">
        <v>22025001347</v>
      </c>
      <c r="E3214" s="58" t="s">
        <v>1493</v>
      </c>
      <c r="F3214" s="60">
        <v>123.72</v>
      </c>
      <c r="G3214" s="58" t="s">
        <v>564</v>
      </c>
      <c r="H3214" s="58" t="s">
        <v>4809</v>
      </c>
      <c r="I3214" s="61">
        <v>300</v>
      </c>
      <c r="J3214" s="58" t="s">
        <v>356</v>
      </c>
      <c r="K3214" s="58" t="s">
        <v>356</v>
      </c>
      <c r="L3214" s="58" t="s">
        <v>367</v>
      </c>
      <c r="M3214" s="58" t="s">
        <v>354</v>
      </c>
      <c r="N3214" s="58" t="s">
        <v>355</v>
      </c>
      <c r="O3214" s="64" t="s">
        <v>2942</v>
      </c>
      <c r="P3214" s="64" t="s">
        <v>2902</v>
      </c>
      <c r="Q3214" s="45" t="s">
        <v>922</v>
      </c>
      <c r="R3214" s="32" t="s">
        <v>254</v>
      </c>
      <c r="S3214" s="45" t="s">
        <v>91</v>
      </c>
      <c r="T3214" s="42" t="str">
        <f>VLOOKUP(Tabla1[[#This Row],[AREA]],Hoja1!A:B,2,FALSE)</f>
        <v>02. Urbanismo y vivienda</v>
      </c>
      <c r="U3214" s="45" t="s">
        <v>220</v>
      </c>
      <c r="V3214" s="42" t="str">
        <f>VLOOKUP(Tabla1[[#This Row],[PROGRAMA]],Hoja1!A:B,2,FALSE)</f>
        <v>9332. Mantenimiento de edificios e instalaciones municipales</v>
      </c>
      <c r="W3214" s="45" t="s">
        <v>236</v>
      </c>
      <c r="X3214" s="45" t="s">
        <v>3048</v>
      </c>
    </row>
    <row r="3215" spans="1:24" x14ac:dyDescent="0.25">
      <c r="A3215" s="57">
        <v>220250022577</v>
      </c>
      <c r="B3215" s="58" t="s">
        <v>526</v>
      </c>
      <c r="C3215" s="59">
        <v>45813</v>
      </c>
      <c r="D3215" s="57">
        <v>22025001132</v>
      </c>
      <c r="E3215" s="58" t="s">
        <v>1599</v>
      </c>
      <c r="F3215" s="60">
        <v>123.34</v>
      </c>
      <c r="G3215" s="58" t="s">
        <v>74</v>
      </c>
      <c r="H3215" s="58" t="s">
        <v>4810</v>
      </c>
      <c r="I3215" s="61">
        <v>300</v>
      </c>
      <c r="J3215" s="58" t="s">
        <v>356</v>
      </c>
      <c r="K3215" s="58" t="s">
        <v>356</v>
      </c>
      <c r="L3215" s="58" t="s">
        <v>367</v>
      </c>
      <c r="M3215" s="58" t="s">
        <v>354</v>
      </c>
      <c r="N3215" s="58" t="s">
        <v>355</v>
      </c>
      <c r="O3215" s="64" t="s">
        <v>2942</v>
      </c>
      <c r="P3215" s="64" t="s">
        <v>2902</v>
      </c>
      <c r="Q3215" s="45" t="s">
        <v>922</v>
      </c>
      <c r="R3215" s="32" t="s">
        <v>254</v>
      </c>
      <c r="S3215" s="45" t="s">
        <v>291</v>
      </c>
      <c r="T3215" s="42" t="str">
        <f>VLOOKUP(Tabla1[[#This Row],[AREA]],Hoja1!A:B,2,FALSE)</f>
        <v>11. Salud pública y seguridad ciudadana</v>
      </c>
      <c r="U3215" s="45" t="s">
        <v>144</v>
      </c>
      <c r="V3215" s="42" t="str">
        <f>VLOOKUP(Tabla1[[#This Row],[PROGRAMA]],Hoja1!A:B,2,FALSE)</f>
        <v>1631. Limpieza viaria</v>
      </c>
      <c r="W3215" s="45" t="s">
        <v>238</v>
      </c>
      <c r="X3215" s="45" t="s">
        <v>3118</v>
      </c>
    </row>
    <row r="3216" spans="1:24" x14ac:dyDescent="0.25">
      <c r="A3216" s="57">
        <v>220250024400</v>
      </c>
      <c r="B3216" s="58" t="s">
        <v>526</v>
      </c>
      <c r="C3216" s="59">
        <v>45819</v>
      </c>
      <c r="D3216" s="57">
        <v>22025001122</v>
      </c>
      <c r="E3216" s="58" t="s">
        <v>1237</v>
      </c>
      <c r="F3216" s="60">
        <v>122.43</v>
      </c>
      <c r="G3216" s="58" t="s">
        <v>589</v>
      </c>
      <c r="H3216" s="58" t="s">
        <v>4811</v>
      </c>
      <c r="I3216" s="61">
        <v>300</v>
      </c>
      <c r="J3216" s="58" t="s">
        <v>356</v>
      </c>
      <c r="K3216" s="58" t="s">
        <v>356</v>
      </c>
      <c r="L3216" s="58" t="s">
        <v>357</v>
      </c>
      <c r="M3216" s="58" t="s">
        <v>354</v>
      </c>
      <c r="N3216" s="58" t="s">
        <v>355</v>
      </c>
      <c r="O3216" s="64" t="s">
        <v>2942</v>
      </c>
      <c r="P3216" s="64" t="s">
        <v>2902</v>
      </c>
      <c r="Q3216" s="45" t="s">
        <v>922</v>
      </c>
      <c r="R3216" s="32" t="s">
        <v>254</v>
      </c>
      <c r="S3216" s="45" t="s">
        <v>291</v>
      </c>
      <c r="T3216" s="42" t="str">
        <f>VLOOKUP(Tabla1[[#This Row],[AREA]],Hoja1!A:B,2,FALSE)</f>
        <v>11. Salud pública y seguridad ciudadana</v>
      </c>
      <c r="U3216" s="45" t="s">
        <v>141</v>
      </c>
      <c r="V3216" s="42" t="str">
        <f>VLOOKUP(Tabla1[[#This Row],[PROGRAMA]],Hoja1!A:B,2,FALSE)</f>
        <v>1621. Recogida de residuos</v>
      </c>
      <c r="W3216" s="45" t="s">
        <v>236</v>
      </c>
      <c r="X3216" s="45" t="s">
        <v>3180</v>
      </c>
    </row>
    <row r="3217" spans="1:24" x14ac:dyDescent="0.25">
      <c r="A3217" s="57">
        <v>220250026548</v>
      </c>
      <c r="B3217" s="58" t="s">
        <v>526</v>
      </c>
      <c r="C3217" s="59">
        <v>45824</v>
      </c>
      <c r="D3217" s="57">
        <v>22025001324</v>
      </c>
      <c r="E3217" s="58" t="s">
        <v>3329</v>
      </c>
      <c r="F3217" s="60">
        <v>121.9</v>
      </c>
      <c r="G3217" s="58" t="s">
        <v>509</v>
      </c>
      <c r="H3217" s="58" t="s">
        <v>4812</v>
      </c>
      <c r="I3217" s="61">
        <v>300</v>
      </c>
      <c r="J3217" s="58" t="s">
        <v>356</v>
      </c>
      <c r="K3217" s="58" t="s">
        <v>356</v>
      </c>
      <c r="L3217" s="58" t="s">
        <v>367</v>
      </c>
      <c r="M3217" s="58" t="s">
        <v>354</v>
      </c>
      <c r="N3217" s="58" t="s">
        <v>355</v>
      </c>
      <c r="O3217" s="64" t="s">
        <v>2942</v>
      </c>
      <c r="P3217" s="64" t="s">
        <v>2902</v>
      </c>
      <c r="Q3217" s="45" t="s">
        <v>922</v>
      </c>
      <c r="R3217" s="32" t="s">
        <v>254</v>
      </c>
      <c r="S3217" s="45" t="s">
        <v>98</v>
      </c>
      <c r="T3217" s="42" t="str">
        <f>VLOOKUP(Tabla1[[#This Row],[AREA]],Hoja1!A:B,2,FALSE)</f>
        <v>10. Personas mayores, familia y servicios sociales</v>
      </c>
      <c r="U3217" s="45" t="s">
        <v>162</v>
      </c>
      <c r="V3217" s="42" t="str">
        <f>VLOOKUP(Tabla1[[#This Row],[PROGRAMA]],Hoja1!A:B,2,FALSE)</f>
        <v>2412. Formación para el empleo</v>
      </c>
      <c r="W3217" s="45" t="s">
        <v>238</v>
      </c>
      <c r="X3217" s="45" t="s">
        <v>3118</v>
      </c>
    </row>
    <row r="3218" spans="1:24" x14ac:dyDescent="0.25">
      <c r="A3218" s="57">
        <v>220250027691</v>
      </c>
      <c r="B3218" s="58" t="s">
        <v>526</v>
      </c>
      <c r="C3218" s="59">
        <v>45827</v>
      </c>
      <c r="D3218" s="57">
        <v>22025001081</v>
      </c>
      <c r="E3218" s="58" t="s">
        <v>1727</v>
      </c>
      <c r="F3218" s="60">
        <v>121.61</v>
      </c>
      <c r="G3218" s="58" t="s">
        <v>573</v>
      </c>
      <c r="H3218" s="58" t="s">
        <v>4813</v>
      </c>
      <c r="I3218" s="61">
        <v>300</v>
      </c>
      <c r="J3218" s="58" t="s">
        <v>356</v>
      </c>
      <c r="K3218" s="58" t="s">
        <v>356</v>
      </c>
      <c r="L3218" s="58" t="s">
        <v>367</v>
      </c>
      <c r="M3218" s="58" t="s">
        <v>354</v>
      </c>
      <c r="N3218" s="58" t="s">
        <v>355</v>
      </c>
      <c r="O3218" s="64" t="s">
        <v>2942</v>
      </c>
      <c r="P3218" s="64" t="s">
        <v>2902</v>
      </c>
      <c r="Q3218" s="45" t="s">
        <v>922</v>
      </c>
      <c r="R3218" s="32" t="s">
        <v>254</v>
      </c>
      <c r="S3218" s="45" t="s">
        <v>94</v>
      </c>
      <c r="T3218" s="42" t="str">
        <f>VLOOKUP(Tabla1[[#This Row],[AREA]],Hoja1!A:B,2,FALSE)</f>
        <v>06. Educación y cultura</v>
      </c>
      <c r="U3218" s="45" t="s">
        <v>176</v>
      </c>
      <c r="V3218" s="42" t="str">
        <f>VLOOKUP(Tabla1[[#This Row],[PROGRAMA]],Hoja1!A:B,2,FALSE)</f>
        <v>3321. Bibliotecas públicas</v>
      </c>
      <c r="W3218" s="45" t="s">
        <v>236</v>
      </c>
      <c r="X3218" s="45" t="s">
        <v>3048</v>
      </c>
    </row>
    <row r="3219" spans="1:24" x14ac:dyDescent="0.25">
      <c r="A3219" s="57">
        <v>220250023704</v>
      </c>
      <c r="B3219" s="58" t="s">
        <v>526</v>
      </c>
      <c r="C3219" s="59">
        <v>45818</v>
      </c>
      <c r="D3219" s="57">
        <v>22025001071</v>
      </c>
      <c r="E3219" s="58" t="s">
        <v>4197</v>
      </c>
      <c r="F3219" s="60">
        <v>121.16</v>
      </c>
      <c r="G3219" s="58" t="s">
        <v>271</v>
      </c>
      <c r="H3219" s="58" t="s">
        <v>4814</v>
      </c>
      <c r="I3219" s="61">
        <v>300</v>
      </c>
      <c r="J3219" s="58" t="s">
        <v>356</v>
      </c>
      <c r="K3219" s="58" t="s">
        <v>356</v>
      </c>
      <c r="L3219" s="58" t="s">
        <v>357</v>
      </c>
      <c r="M3219" s="58" t="s">
        <v>354</v>
      </c>
      <c r="N3219" s="58" t="s">
        <v>355</v>
      </c>
      <c r="O3219" s="64" t="s">
        <v>2942</v>
      </c>
      <c r="P3219" s="64" t="s">
        <v>2902</v>
      </c>
      <c r="Q3219" s="45" t="s">
        <v>922</v>
      </c>
      <c r="R3219" s="32" t="s">
        <v>254</v>
      </c>
      <c r="S3219" s="45" t="s">
        <v>291</v>
      </c>
      <c r="T3219" s="42" t="str">
        <f>VLOOKUP(Tabla1[[#This Row],[AREA]],Hoja1!A:B,2,FALSE)</f>
        <v>11. Salud pública y seguridad ciudadana</v>
      </c>
      <c r="U3219" s="45" t="s">
        <v>164</v>
      </c>
      <c r="V3219" s="42" t="str">
        <f>VLOOKUP(Tabla1[[#This Row],[PROGRAMA]],Hoja1!A:B,2,FALSE)</f>
        <v>3111. Protección de la salubridad pública</v>
      </c>
      <c r="W3219" s="45" t="s">
        <v>236</v>
      </c>
      <c r="X3219" s="45" t="s">
        <v>3180</v>
      </c>
    </row>
    <row r="3220" spans="1:24" x14ac:dyDescent="0.25">
      <c r="A3220" s="57">
        <v>220250022567</v>
      </c>
      <c r="B3220" s="58" t="s">
        <v>526</v>
      </c>
      <c r="C3220" s="59">
        <v>45813</v>
      </c>
      <c r="D3220" s="57">
        <v>22025004014</v>
      </c>
      <c r="E3220" s="58" t="s">
        <v>1534</v>
      </c>
      <c r="F3220" s="60">
        <v>120.17</v>
      </c>
      <c r="G3220" s="58" t="s">
        <v>573</v>
      </c>
      <c r="H3220" s="58" t="s">
        <v>4815</v>
      </c>
      <c r="I3220" s="61">
        <v>300</v>
      </c>
      <c r="J3220" s="58" t="s">
        <v>356</v>
      </c>
      <c r="K3220" s="58" t="s">
        <v>356</v>
      </c>
      <c r="L3220" s="58" t="s">
        <v>367</v>
      </c>
      <c r="M3220" s="58" t="s">
        <v>354</v>
      </c>
      <c r="N3220" s="58" t="s">
        <v>355</v>
      </c>
      <c r="O3220" s="64" t="s">
        <v>2942</v>
      </c>
      <c r="P3220" s="64" t="s">
        <v>2902</v>
      </c>
      <c r="Q3220" s="45" t="s">
        <v>922</v>
      </c>
      <c r="R3220" s="32" t="s">
        <v>254</v>
      </c>
      <c r="S3220" s="45" t="s">
        <v>92</v>
      </c>
      <c r="T3220" s="42" t="str">
        <f>VLOOKUP(Tabla1[[#This Row],[AREA]],Hoja1!A:B,2,FALSE)</f>
        <v>03. Participación ciudadana y deportes</v>
      </c>
      <c r="U3220" s="45" t="s">
        <v>215</v>
      </c>
      <c r="V3220" s="42" t="str">
        <f>VLOOKUP(Tabla1[[#This Row],[PROGRAMA]],Hoja1!A:B,2,FALSE)</f>
        <v>9241. Participación ciudadana</v>
      </c>
      <c r="W3220" s="45" t="s">
        <v>236</v>
      </c>
      <c r="X3220" s="45" t="s">
        <v>3048</v>
      </c>
    </row>
    <row r="3221" spans="1:24" x14ac:dyDescent="0.25">
      <c r="A3221" s="57">
        <v>220250022375</v>
      </c>
      <c r="B3221" s="58" t="s">
        <v>526</v>
      </c>
      <c r="C3221" s="59">
        <v>45813</v>
      </c>
      <c r="D3221" s="57">
        <v>22025001130</v>
      </c>
      <c r="E3221" s="58" t="s">
        <v>1692</v>
      </c>
      <c r="F3221" s="60">
        <v>120.03</v>
      </c>
      <c r="G3221" s="58" t="s">
        <v>509</v>
      </c>
      <c r="H3221" s="58" t="s">
        <v>4816</v>
      </c>
      <c r="I3221" s="61">
        <v>300</v>
      </c>
      <c r="J3221" s="58" t="s">
        <v>356</v>
      </c>
      <c r="K3221" s="58" t="s">
        <v>356</v>
      </c>
      <c r="L3221" s="58" t="s">
        <v>367</v>
      </c>
      <c r="M3221" s="58" t="s">
        <v>354</v>
      </c>
      <c r="N3221" s="58" t="s">
        <v>355</v>
      </c>
      <c r="O3221" s="64" t="s">
        <v>2942</v>
      </c>
      <c r="P3221" s="64" t="s">
        <v>2902</v>
      </c>
      <c r="Q3221" s="45" t="s">
        <v>922</v>
      </c>
      <c r="R3221" s="32" t="s">
        <v>254</v>
      </c>
      <c r="S3221" s="45" t="s">
        <v>291</v>
      </c>
      <c r="T3221" s="42" t="str">
        <f>VLOOKUP(Tabla1[[#This Row],[AREA]],Hoja1!A:B,2,FALSE)</f>
        <v>11. Salud pública y seguridad ciudadana</v>
      </c>
      <c r="U3221" s="45" t="s">
        <v>144</v>
      </c>
      <c r="V3221" s="42" t="str">
        <f>VLOOKUP(Tabla1[[#This Row],[PROGRAMA]],Hoja1!A:B,2,FALSE)</f>
        <v>1631. Limpieza viaria</v>
      </c>
      <c r="W3221" s="45" t="s">
        <v>238</v>
      </c>
      <c r="X3221" s="45" t="s">
        <v>3053</v>
      </c>
    </row>
    <row r="3222" spans="1:24" x14ac:dyDescent="0.25">
      <c r="A3222" s="57">
        <v>220250023916</v>
      </c>
      <c r="B3222" s="58" t="s">
        <v>526</v>
      </c>
      <c r="C3222" s="59">
        <v>45818</v>
      </c>
      <c r="D3222" s="57">
        <v>22025002821</v>
      </c>
      <c r="E3222" s="58" t="s">
        <v>1358</v>
      </c>
      <c r="F3222" s="60">
        <v>117.38</v>
      </c>
      <c r="G3222" s="58" t="s">
        <v>610</v>
      </c>
      <c r="H3222" s="58" t="s">
        <v>4817</v>
      </c>
      <c r="I3222" s="61">
        <v>300</v>
      </c>
      <c r="J3222" s="58" t="s">
        <v>356</v>
      </c>
      <c r="K3222" s="58" t="s">
        <v>356</v>
      </c>
      <c r="L3222" s="58" t="s">
        <v>357</v>
      </c>
      <c r="M3222" s="58" t="s">
        <v>354</v>
      </c>
      <c r="N3222" s="58" t="s">
        <v>355</v>
      </c>
      <c r="O3222" s="64" t="s">
        <v>2942</v>
      </c>
      <c r="P3222" s="64" t="s">
        <v>2902</v>
      </c>
      <c r="Q3222" s="45" t="s">
        <v>922</v>
      </c>
      <c r="R3222" s="32" t="s">
        <v>254</v>
      </c>
      <c r="S3222" s="45" t="s">
        <v>96</v>
      </c>
      <c r="T3222" s="42" t="str">
        <f>VLOOKUP(Tabla1[[#This Row],[AREA]],Hoja1!A:B,2,FALSE)</f>
        <v>08. Tráfico y movilidad</v>
      </c>
      <c r="U3222" s="45" t="s">
        <v>140</v>
      </c>
      <c r="V3222" s="42" t="str">
        <f>VLOOKUP(Tabla1[[#This Row],[PROGRAMA]],Hoja1!A:B,2,FALSE)</f>
        <v>1532. Pavimentación vias públicas y otros servicios urbanísticos</v>
      </c>
      <c r="W3222" s="45" t="s">
        <v>236</v>
      </c>
      <c r="X3222" s="45" t="s">
        <v>3180</v>
      </c>
    </row>
    <row r="3223" spans="1:24" x14ac:dyDescent="0.25">
      <c r="A3223" s="57">
        <v>220250022531</v>
      </c>
      <c r="B3223" s="58" t="s">
        <v>526</v>
      </c>
      <c r="C3223" s="59">
        <v>45813</v>
      </c>
      <c r="D3223" s="57">
        <v>22025004010</v>
      </c>
      <c r="E3223" s="58" t="s">
        <v>1495</v>
      </c>
      <c r="F3223" s="60">
        <v>115.53</v>
      </c>
      <c r="G3223" s="58" t="s">
        <v>564</v>
      </c>
      <c r="H3223" s="58" t="s">
        <v>4818</v>
      </c>
      <c r="I3223" s="61">
        <v>300</v>
      </c>
      <c r="J3223" s="58" t="s">
        <v>356</v>
      </c>
      <c r="K3223" s="58" t="s">
        <v>356</v>
      </c>
      <c r="L3223" s="58" t="s">
        <v>367</v>
      </c>
      <c r="M3223" s="58" t="s">
        <v>354</v>
      </c>
      <c r="N3223" s="58" t="s">
        <v>355</v>
      </c>
      <c r="O3223" s="64" t="s">
        <v>2942</v>
      </c>
      <c r="P3223" s="64" t="s">
        <v>2902</v>
      </c>
      <c r="Q3223" s="45" t="s">
        <v>922</v>
      </c>
      <c r="R3223" s="32" t="s">
        <v>254</v>
      </c>
      <c r="S3223" s="45" t="s">
        <v>92</v>
      </c>
      <c r="T3223" s="42" t="str">
        <f>VLOOKUP(Tabla1[[#This Row],[AREA]],Hoja1!A:B,2,FALSE)</f>
        <v>03. Participación ciudadana y deportes</v>
      </c>
      <c r="U3223" s="45" t="s">
        <v>215</v>
      </c>
      <c r="V3223" s="42" t="str">
        <f>VLOOKUP(Tabla1[[#This Row],[PROGRAMA]],Hoja1!A:B,2,FALSE)</f>
        <v>9241. Participación ciudadana</v>
      </c>
      <c r="W3223" s="45" t="s">
        <v>236</v>
      </c>
      <c r="X3223" s="45" t="s">
        <v>2945</v>
      </c>
    </row>
    <row r="3224" spans="1:24" x14ac:dyDescent="0.25">
      <c r="A3224" s="57">
        <v>220250025443</v>
      </c>
      <c r="B3224" s="58" t="s">
        <v>495</v>
      </c>
      <c r="C3224" s="59">
        <v>45820</v>
      </c>
      <c r="D3224" s="57">
        <v>22025004650</v>
      </c>
      <c r="E3224" s="58" t="s">
        <v>2897</v>
      </c>
      <c r="F3224" s="60">
        <v>12482.1</v>
      </c>
      <c r="G3224" s="58" t="s">
        <v>707</v>
      </c>
      <c r="H3224" s="58" t="s">
        <v>4819</v>
      </c>
      <c r="I3224" s="61">
        <v>240</v>
      </c>
      <c r="J3224" s="58" t="s">
        <v>352</v>
      </c>
      <c r="K3224" s="58" t="s">
        <v>352</v>
      </c>
      <c r="L3224" s="58" t="s">
        <v>357</v>
      </c>
      <c r="M3224" s="58" t="s">
        <v>354</v>
      </c>
      <c r="N3224" s="58" t="s">
        <v>355</v>
      </c>
      <c r="O3224" s="64" t="s">
        <v>2942</v>
      </c>
      <c r="P3224" s="64" t="s">
        <v>2902</v>
      </c>
      <c r="Q3224" s="45" t="s">
        <v>948</v>
      </c>
      <c r="R3224" s="32" t="s">
        <v>262</v>
      </c>
      <c r="S3224" s="45" t="s">
        <v>93</v>
      </c>
      <c r="T3224" s="42" t="str">
        <f>VLOOKUP(Tabla1[[#This Row],[AREA]],Hoja1!A:B,2,FALSE)</f>
        <v>04. Hacienda, personal y modernización administrativa</v>
      </c>
      <c r="U3224" s="45" t="s">
        <v>207</v>
      </c>
      <c r="V3224" s="42" t="str">
        <f>VLOOKUP(Tabla1[[#This Row],[PROGRAMA]],Hoja1!A:B,2,FALSE)</f>
        <v>9202. Gestión de recursos humanos</v>
      </c>
      <c r="W3224" s="45" t="s">
        <v>3340</v>
      </c>
      <c r="X3224" s="45" t="s">
        <v>4805</v>
      </c>
    </row>
    <row r="3225" spans="1:24" x14ac:dyDescent="0.25">
      <c r="A3225" s="57">
        <v>220250027415</v>
      </c>
      <c r="B3225" s="58" t="s">
        <v>526</v>
      </c>
      <c r="C3225" s="59">
        <v>45827</v>
      </c>
      <c r="D3225" s="57">
        <v>22025001324</v>
      </c>
      <c r="E3225" s="58" t="s">
        <v>3329</v>
      </c>
      <c r="F3225" s="60">
        <v>115.41</v>
      </c>
      <c r="G3225" s="58" t="s">
        <v>73</v>
      </c>
      <c r="H3225" s="58" t="s">
        <v>4820</v>
      </c>
      <c r="I3225" s="61">
        <v>300</v>
      </c>
      <c r="J3225" s="58" t="s">
        <v>356</v>
      </c>
      <c r="K3225" s="58" t="s">
        <v>356</v>
      </c>
      <c r="L3225" s="58" t="s">
        <v>367</v>
      </c>
      <c r="M3225" s="58" t="s">
        <v>354</v>
      </c>
      <c r="N3225" s="58" t="s">
        <v>355</v>
      </c>
      <c r="O3225" s="64" t="s">
        <v>2942</v>
      </c>
      <c r="P3225" s="64" t="s">
        <v>2902</v>
      </c>
      <c r="Q3225" s="45" t="s">
        <v>922</v>
      </c>
      <c r="R3225" s="32" t="s">
        <v>254</v>
      </c>
      <c r="S3225" s="45" t="s">
        <v>98</v>
      </c>
      <c r="T3225" s="42" t="str">
        <f>VLOOKUP(Tabla1[[#This Row],[AREA]],Hoja1!A:B,2,FALSE)</f>
        <v>10. Personas mayores, familia y servicios sociales</v>
      </c>
      <c r="U3225" s="45" t="s">
        <v>162</v>
      </c>
      <c r="V3225" s="42" t="str">
        <f>VLOOKUP(Tabla1[[#This Row],[PROGRAMA]],Hoja1!A:B,2,FALSE)</f>
        <v>2412. Formación para el empleo</v>
      </c>
      <c r="W3225" s="45" t="s">
        <v>238</v>
      </c>
      <c r="X3225" s="45" t="s">
        <v>3118</v>
      </c>
    </row>
    <row r="3226" spans="1:24" x14ac:dyDescent="0.25">
      <c r="A3226" s="57">
        <v>220250024270</v>
      </c>
      <c r="B3226" s="58" t="s">
        <v>526</v>
      </c>
      <c r="C3226" s="59">
        <v>45819</v>
      </c>
      <c r="D3226" s="57">
        <v>22025000730</v>
      </c>
      <c r="E3226" s="58" t="s">
        <v>1838</v>
      </c>
      <c r="F3226" s="60">
        <v>115.01</v>
      </c>
      <c r="G3226" s="58" t="s">
        <v>74</v>
      </c>
      <c r="H3226" s="58" t="s">
        <v>4821</v>
      </c>
      <c r="I3226" s="61">
        <v>300</v>
      </c>
      <c r="J3226" s="58" t="s">
        <v>356</v>
      </c>
      <c r="K3226" s="58" t="s">
        <v>356</v>
      </c>
      <c r="L3226" s="58" t="s">
        <v>367</v>
      </c>
      <c r="M3226" s="58" t="s">
        <v>354</v>
      </c>
      <c r="N3226" s="58" t="s">
        <v>355</v>
      </c>
      <c r="O3226" s="64" t="s">
        <v>2942</v>
      </c>
      <c r="P3226" s="64" t="s">
        <v>2902</v>
      </c>
      <c r="Q3226" s="45" t="s">
        <v>922</v>
      </c>
      <c r="R3226" s="32" t="s">
        <v>254</v>
      </c>
      <c r="S3226" s="45" t="s">
        <v>98</v>
      </c>
      <c r="T3226" s="42" t="str">
        <f>VLOOKUP(Tabla1[[#This Row],[AREA]],Hoja1!A:B,2,FALSE)</f>
        <v>10. Personas mayores, familia y servicios sociales</v>
      </c>
      <c r="U3226" s="45" t="s">
        <v>155</v>
      </c>
      <c r="V3226" s="42" t="str">
        <f>VLOOKUP(Tabla1[[#This Row],[PROGRAMA]],Hoja1!A:B,2,FALSE)</f>
        <v>2312. Iniciativas sociales</v>
      </c>
      <c r="W3226" s="45" t="s">
        <v>236</v>
      </c>
      <c r="X3226" s="45" t="s">
        <v>3048</v>
      </c>
    </row>
    <row r="3227" spans="1:24" x14ac:dyDescent="0.25">
      <c r="A3227" s="57">
        <v>220250022842</v>
      </c>
      <c r="B3227" s="58" t="s">
        <v>526</v>
      </c>
      <c r="C3227" s="59">
        <v>45813</v>
      </c>
      <c r="D3227" s="57">
        <v>22025000917</v>
      </c>
      <c r="E3227" s="58" t="s">
        <v>2293</v>
      </c>
      <c r="F3227" s="60">
        <v>114.6</v>
      </c>
      <c r="G3227" s="58" t="s">
        <v>568</v>
      </c>
      <c r="H3227" s="58" t="s">
        <v>4822</v>
      </c>
      <c r="I3227" s="61">
        <v>300</v>
      </c>
      <c r="J3227" s="58" t="s">
        <v>356</v>
      </c>
      <c r="K3227" s="58" t="s">
        <v>356</v>
      </c>
      <c r="L3227" s="58" t="s">
        <v>357</v>
      </c>
      <c r="M3227" s="58" t="s">
        <v>354</v>
      </c>
      <c r="N3227" s="58" t="s">
        <v>355</v>
      </c>
      <c r="O3227" s="64" t="s">
        <v>2942</v>
      </c>
      <c r="P3227" s="64" t="s">
        <v>2902</v>
      </c>
      <c r="Q3227" s="45" t="s">
        <v>922</v>
      </c>
      <c r="R3227" s="32" t="s">
        <v>254</v>
      </c>
      <c r="S3227" s="45" t="s">
        <v>291</v>
      </c>
      <c r="T3227" s="42" t="str">
        <f>VLOOKUP(Tabla1[[#This Row],[AREA]],Hoja1!A:B,2,FALSE)</f>
        <v>11. Salud pública y seguridad ciudadana</v>
      </c>
      <c r="U3227" s="45" t="s">
        <v>129</v>
      </c>
      <c r="V3227" s="42" t="str">
        <f>VLOOKUP(Tabla1[[#This Row],[PROGRAMA]],Hoja1!A:B,2,FALSE)</f>
        <v>1321. Policía municipal</v>
      </c>
      <c r="W3227" s="45" t="s">
        <v>236</v>
      </c>
      <c r="X3227" s="45" t="s">
        <v>3180</v>
      </c>
    </row>
    <row r="3228" spans="1:24" x14ac:dyDescent="0.25">
      <c r="A3228" s="57">
        <v>220250023781</v>
      </c>
      <c r="B3228" s="58" t="s">
        <v>526</v>
      </c>
      <c r="C3228" s="59">
        <v>45818</v>
      </c>
      <c r="D3228" s="57">
        <v>22025000769</v>
      </c>
      <c r="E3228" s="58" t="s">
        <v>1623</v>
      </c>
      <c r="F3228" s="60">
        <v>114.3</v>
      </c>
      <c r="G3228" s="58" t="s">
        <v>564</v>
      </c>
      <c r="H3228" s="58" t="s">
        <v>4823</v>
      </c>
      <c r="I3228" s="61">
        <v>300</v>
      </c>
      <c r="J3228" s="58" t="s">
        <v>356</v>
      </c>
      <c r="K3228" s="58" t="s">
        <v>356</v>
      </c>
      <c r="L3228" s="58" t="s">
        <v>367</v>
      </c>
      <c r="M3228" s="58" t="s">
        <v>354</v>
      </c>
      <c r="N3228" s="58" t="s">
        <v>355</v>
      </c>
      <c r="O3228" s="64" t="s">
        <v>2942</v>
      </c>
      <c r="P3228" s="64" t="s">
        <v>2902</v>
      </c>
      <c r="Q3228" s="45" t="s">
        <v>922</v>
      </c>
      <c r="R3228" s="32" t="s">
        <v>254</v>
      </c>
      <c r="S3228" s="45" t="s">
        <v>291</v>
      </c>
      <c r="T3228" s="42" t="str">
        <f>VLOOKUP(Tabla1[[#This Row],[AREA]],Hoja1!A:B,2,FALSE)</f>
        <v>11. Salud pública y seguridad ciudadana</v>
      </c>
      <c r="U3228" s="45" t="s">
        <v>135</v>
      </c>
      <c r="V3228" s="42" t="str">
        <f>VLOOKUP(Tabla1[[#This Row],[PROGRAMA]],Hoja1!A:B,2,FALSE)</f>
        <v>1361. Prevención y extinción de incencios</v>
      </c>
      <c r="W3228" s="45" t="s">
        <v>238</v>
      </c>
      <c r="X3228" s="45" t="s">
        <v>3118</v>
      </c>
    </row>
    <row r="3229" spans="1:24" x14ac:dyDescent="0.25">
      <c r="A3229" s="57">
        <v>220250022535</v>
      </c>
      <c r="B3229" s="58" t="s">
        <v>526</v>
      </c>
      <c r="C3229" s="59">
        <v>45813</v>
      </c>
      <c r="D3229" s="57">
        <v>22025004010</v>
      </c>
      <c r="E3229" s="58" t="s">
        <v>1495</v>
      </c>
      <c r="F3229" s="60">
        <v>111.27</v>
      </c>
      <c r="G3229" s="58" t="s">
        <v>74</v>
      </c>
      <c r="H3229" s="58" t="s">
        <v>4824</v>
      </c>
      <c r="I3229" s="61">
        <v>300</v>
      </c>
      <c r="J3229" s="58" t="s">
        <v>356</v>
      </c>
      <c r="K3229" s="58" t="s">
        <v>356</v>
      </c>
      <c r="L3229" s="58" t="s">
        <v>367</v>
      </c>
      <c r="M3229" s="58" t="s">
        <v>354</v>
      </c>
      <c r="N3229" s="58" t="s">
        <v>355</v>
      </c>
      <c r="O3229" s="64" t="s">
        <v>2942</v>
      </c>
      <c r="P3229" s="64" t="s">
        <v>2902</v>
      </c>
      <c r="Q3229" s="45" t="s">
        <v>922</v>
      </c>
      <c r="R3229" s="32" t="s">
        <v>254</v>
      </c>
      <c r="S3229" s="45" t="s">
        <v>92</v>
      </c>
      <c r="T3229" s="42" t="str">
        <f>VLOOKUP(Tabla1[[#This Row],[AREA]],Hoja1!A:B,2,FALSE)</f>
        <v>03. Participación ciudadana y deportes</v>
      </c>
      <c r="U3229" s="45" t="s">
        <v>215</v>
      </c>
      <c r="V3229" s="42" t="str">
        <f>VLOOKUP(Tabla1[[#This Row],[PROGRAMA]],Hoja1!A:B,2,FALSE)</f>
        <v>9241. Participación ciudadana</v>
      </c>
      <c r="W3229" s="45" t="s">
        <v>236</v>
      </c>
      <c r="X3229" s="45" t="s">
        <v>2945</v>
      </c>
    </row>
    <row r="3230" spans="1:24" x14ac:dyDescent="0.25">
      <c r="A3230" s="57">
        <v>220250024437</v>
      </c>
      <c r="B3230" s="58" t="s">
        <v>526</v>
      </c>
      <c r="C3230" s="59">
        <v>45819</v>
      </c>
      <c r="D3230" s="57">
        <v>22025001124</v>
      </c>
      <c r="E3230" s="58" t="s">
        <v>1237</v>
      </c>
      <c r="F3230" s="60">
        <v>110.11</v>
      </c>
      <c r="G3230" s="58" t="s">
        <v>686</v>
      </c>
      <c r="H3230" s="58" t="s">
        <v>4825</v>
      </c>
      <c r="I3230" s="61">
        <v>300</v>
      </c>
      <c r="J3230" s="58" t="s">
        <v>356</v>
      </c>
      <c r="K3230" s="58" t="s">
        <v>356</v>
      </c>
      <c r="L3230" s="58" t="s">
        <v>367</v>
      </c>
      <c r="M3230" s="58" t="s">
        <v>354</v>
      </c>
      <c r="N3230" s="58" t="s">
        <v>355</v>
      </c>
      <c r="O3230" s="64" t="s">
        <v>2942</v>
      </c>
      <c r="P3230" s="64" t="s">
        <v>2902</v>
      </c>
      <c r="Q3230" s="45" t="s">
        <v>922</v>
      </c>
      <c r="R3230" s="32" t="s">
        <v>254</v>
      </c>
      <c r="S3230" s="45" t="s">
        <v>291</v>
      </c>
      <c r="T3230" s="42" t="str">
        <f>VLOOKUP(Tabla1[[#This Row],[AREA]],Hoja1!A:B,2,FALSE)</f>
        <v>11. Salud pública y seguridad ciudadana</v>
      </c>
      <c r="U3230" s="45" t="s">
        <v>141</v>
      </c>
      <c r="V3230" s="42" t="str">
        <f>VLOOKUP(Tabla1[[#This Row],[PROGRAMA]],Hoja1!A:B,2,FALSE)</f>
        <v>1621. Recogida de residuos</v>
      </c>
      <c r="W3230" s="45" t="s">
        <v>236</v>
      </c>
      <c r="X3230" s="45" t="s">
        <v>3180</v>
      </c>
    </row>
    <row r="3231" spans="1:24" x14ac:dyDescent="0.25">
      <c r="A3231" s="57">
        <v>220250026347</v>
      </c>
      <c r="B3231" s="58" t="s">
        <v>349</v>
      </c>
      <c r="C3231" s="59">
        <v>45824</v>
      </c>
      <c r="D3231" s="57">
        <v>22025004670</v>
      </c>
      <c r="E3231" s="58" t="s">
        <v>1208</v>
      </c>
      <c r="F3231" s="60">
        <v>701.8</v>
      </c>
      <c r="G3231" s="58" t="s">
        <v>3417</v>
      </c>
      <c r="H3231" s="58" t="s">
        <v>4826</v>
      </c>
      <c r="I3231" s="61">
        <v>220</v>
      </c>
      <c r="J3231" s="58" t="s">
        <v>356</v>
      </c>
      <c r="K3231" s="58" t="s">
        <v>356</v>
      </c>
      <c r="L3231" s="58" t="s">
        <v>357</v>
      </c>
      <c r="M3231" s="58" t="s">
        <v>458</v>
      </c>
      <c r="N3231" s="58" t="s">
        <v>429</v>
      </c>
      <c r="O3231" s="64" t="s">
        <v>2990</v>
      </c>
      <c r="P3231" s="64" t="s">
        <v>2902</v>
      </c>
      <c r="Q3231" s="45" t="s">
        <v>922</v>
      </c>
      <c r="R3231" s="32" t="s">
        <v>254</v>
      </c>
      <c r="S3231" s="45" t="s">
        <v>89</v>
      </c>
      <c r="T3231" s="42" t="str">
        <f>VLOOKUP(Tabla1[[#This Row],[AREA]],Hoja1!A:B,2,FALSE)</f>
        <v>01. Alcaldía</v>
      </c>
      <c r="U3231" s="45" t="s">
        <v>294</v>
      </c>
      <c r="V3231" s="42" t="str">
        <f>VLOOKUP(Tabla1[[#This Row],[PROGRAMA]],Hoja1!A:B,2,FALSE)</f>
        <v>4331. Desarrollo empresarial</v>
      </c>
      <c r="W3231" s="45" t="s">
        <v>238</v>
      </c>
      <c r="X3231" s="45" t="s">
        <v>2926</v>
      </c>
    </row>
    <row r="3232" spans="1:24" x14ac:dyDescent="0.25">
      <c r="A3232" s="57">
        <v>220250025846</v>
      </c>
      <c r="B3232" s="58" t="s">
        <v>349</v>
      </c>
      <c r="C3232" s="59">
        <v>45820</v>
      </c>
      <c r="D3232" s="57">
        <v>22025004301</v>
      </c>
      <c r="E3232" s="58" t="s">
        <v>1317</v>
      </c>
      <c r="F3232" s="60">
        <v>2359.5</v>
      </c>
      <c r="G3232" s="58" t="s">
        <v>18</v>
      </c>
      <c r="H3232" s="58" t="s">
        <v>4827</v>
      </c>
      <c r="I3232" s="61">
        <v>220</v>
      </c>
      <c r="J3232" s="58" t="s">
        <v>356</v>
      </c>
      <c r="K3232" s="58" t="s">
        <v>356</v>
      </c>
      <c r="L3232" s="58" t="s">
        <v>357</v>
      </c>
      <c r="M3232" s="58" t="s">
        <v>354</v>
      </c>
      <c r="N3232" s="58" t="s">
        <v>355</v>
      </c>
      <c r="O3232" s="64" t="s">
        <v>2942</v>
      </c>
      <c r="P3232" s="64" t="s">
        <v>2902</v>
      </c>
      <c r="Q3232" s="45" t="s">
        <v>922</v>
      </c>
      <c r="R3232" s="32" t="s">
        <v>254</v>
      </c>
      <c r="S3232" s="45" t="s">
        <v>291</v>
      </c>
      <c r="T3232" s="42" t="str">
        <f>VLOOKUP(Tabla1[[#This Row],[AREA]],Hoja1!A:B,2,FALSE)</f>
        <v>11. Salud pública y seguridad ciudadana</v>
      </c>
      <c r="U3232" s="45" t="s">
        <v>129</v>
      </c>
      <c r="V3232" s="42" t="str">
        <f>VLOOKUP(Tabla1[[#This Row],[PROGRAMA]],Hoja1!A:B,2,FALSE)</f>
        <v>1321. Policía municipal</v>
      </c>
      <c r="W3232" s="45" t="s">
        <v>236</v>
      </c>
      <c r="X3232" s="45" t="s">
        <v>2945</v>
      </c>
    </row>
    <row r="3233" spans="1:24" x14ac:dyDescent="0.25">
      <c r="A3233" s="57">
        <v>220250029751</v>
      </c>
      <c r="B3233" s="58" t="s">
        <v>349</v>
      </c>
      <c r="C3233" s="59">
        <v>45835</v>
      </c>
      <c r="D3233" s="57">
        <v>22025005006</v>
      </c>
      <c r="E3233" s="58" t="s">
        <v>1668</v>
      </c>
      <c r="F3233" s="60">
        <v>236.5</v>
      </c>
      <c r="G3233" s="58" t="s">
        <v>4759</v>
      </c>
      <c r="H3233" s="58" t="s">
        <v>4828</v>
      </c>
      <c r="I3233" s="61">
        <v>220</v>
      </c>
      <c r="J3233" s="58" t="s">
        <v>508</v>
      </c>
      <c r="K3233" s="58" t="s">
        <v>508</v>
      </c>
      <c r="L3233" s="58" t="s">
        <v>357</v>
      </c>
      <c r="M3233" s="58" t="s">
        <v>458</v>
      </c>
      <c r="N3233" s="58" t="s">
        <v>429</v>
      </c>
      <c r="O3233" s="64" t="s">
        <v>2990</v>
      </c>
      <c r="P3233" s="64" t="s">
        <v>2902</v>
      </c>
      <c r="Q3233" s="45" t="s">
        <v>922</v>
      </c>
      <c r="R3233" s="32" t="s">
        <v>254</v>
      </c>
      <c r="S3233" s="45" t="s">
        <v>291</v>
      </c>
      <c r="T3233" s="42" t="str">
        <f>VLOOKUP(Tabla1[[#This Row],[AREA]],Hoja1!A:B,2,FALSE)</f>
        <v>11. Salud pública y seguridad ciudadana</v>
      </c>
      <c r="U3233" s="45" t="s">
        <v>164</v>
      </c>
      <c r="V3233" s="42" t="str">
        <f>VLOOKUP(Tabla1[[#This Row],[PROGRAMA]],Hoja1!A:B,2,FALSE)</f>
        <v>3111. Protección de la salubridad pública</v>
      </c>
      <c r="W3233" s="45" t="s">
        <v>236</v>
      </c>
      <c r="X3233" s="45" t="s">
        <v>2945</v>
      </c>
    </row>
    <row r="3234" spans="1:24" x14ac:dyDescent="0.25">
      <c r="A3234" s="57">
        <v>220250024120</v>
      </c>
      <c r="B3234" s="58" t="s">
        <v>349</v>
      </c>
      <c r="C3234" s="59">
        <v>45818</v>
      </c>
      <c r="D3234" s="57">
        <v>22025004204</v>
      </c>
      <c r="E3234" s="58" t="s">
        <v>1426</v>
      </c>
      <c r="F3234" s="60">
        <v>701.8</v>
      </c>
      <c r="G3234" s="58" t="s">
        <v>25</v>
      </c>
      <c r="H3234" s="58" t="s">
        <v>4829</v>
      </c>
      <c r="I3234" s="61">
        <v>220</v>
      </c>
      <c r="J3234" s="58" t="s">
        <v>356</v>
      </c>
      <c r="K3234" s="58" t="s">
        <v>356</v>
      </c>
      <c r="L3234" s="58" t="s">
        <v>357</v>
      </c>
      <c r="M3234" s="58" t="s">
        <v>458</v>
      </c>
      <c r="N3234" s="58" t="s">
        <v>429</v>
      </c>
      <c r="O3234" s="64" t="s">
        <v>2990</v>
      </c>
      <c r="P3234" s="64" t="s">
        <v>2902</v>
      </c>
      <c r="Q3234" s="45" t="s">
        <v>922</v>
      </c>
      <c r="R3234" s="32" t="s">
        <v>254</v>
      </c>
      <c r="S3234" s="45" t="s">
        <v>89</v>
      </c>
      <c r="T3234" s="42" t="str">
        <f>VLOOKUP(Tabla1[[#This Row],[AREA]],Hoja1!A:B,2,FALSE)</f>
        <v>01. Alcaldía</v>
      </c>
      <c r="U3234" s="45" t="s">
        <v>208</v>
      </c>
      <c r="V3234" s="42" t="str">
        <f>VLOOKUP(Tabla1[[#This Row],[PROGRAMA]],Hoja1!A:B,2,FALSE)</f>
        <v>9203. Unidad de régimen interior</v>
      </c>
      <c r="W3234" s="45" t="s">
        <v>234</v>
      </c>
      <c r="X3234" s="45" t="s">
        <v>3098</v>
      </c>
    </row>
    <row r="3235" spans="1:24" x14ac:dyDescent="0.25">
      <c r="A3235" s="57">
        <v>220250028387</v>
      </c>
      <c r="B3235" s="58" t="s">
        <v>349</v>
      </c>
      <c r="C3235" s="59">
        <v>45831</v>
      </c>
      <c r="D3235" s="57">
        <v>22025004750</v>
      </c>
      <c r="E3235" s="58" t="s">
        <v>1254</v>
      </c>
      <c r="F3235" s="60">
        <v>2111.9299999999998</v>
      </c>
      <c r="G3235" s="58" t="s">
        <v>2975</v>
      </c>
      <c r="H3235" s="58" t="s">
        <v>4830</v>
      </c>
      <c r="I3235" s="61">
        <v>220</v>
      </c>
      <c r="J3235" s="58" t="s">
        <v>924</v>
      </c>
      <c r="K3235" s="58" t="s">
        <v>356</v>
      </c>
      <c r="L3235" s="58" t="s">
        <v>358</v>
      </c>
      <c r="M3235" s="58" t="s">
        <v>354</v>
      </c>
      <c r="N3235" s="58" t="s">
        <v>355</v>
      </c>
      <c r="O3235" s="64" t="s">
        <v>305</v>
      </c>
      <c r="P3235" s="64" t="s">
        <v>2902</v>
      </c>
      <c r="Q3235" s="45">
        <v>6</v>
      </c>
      <c r="R3235" s="32" t="s">
        <v>255</v>
      </c>
      <c r="S3235" s="45" t="s">
        <v>96</v>
      </c>
      <c r="T3235" s="42" t="str">
        <f>VLOOKUP(Tabla1[[#This Row],[AREA]],Hoja1!A:B,2,FALSE)</f>
        <v>08. Tráfico y movilidad</v>
      </c>
      <c r="U3235" s="45">
        <v>1532</v>
      </c>
      <c r="V3235" s="42" t="str">
        <f>VLOOKUP(Tabla1[[#This Row],[PROGRAMA]],Hoja1!A:B,2,FALSE)</f>
        <v>1532. Pavimentación vias públicas y otros servicios urbanísticos</v>
      </c>
      <c r="W3235" s="45">
        <v>61</v>
      </c>
      <c r="X3235" s="45">
        <v>619</v>
      </c>
    </row>
    <row r="3236" spans="1:24" x14ac:dyDescent="0.25">
      <c r="A3236" s="57">
        <v>220250027105</v>
      </c>
      <c r="B3236" s="58" t="s">
        <v>349</v>
      </c>
      <c r="C3236" s="59">
        <v>45826</v>
      </c>
      <c r="D3236" s="57">
        <v>22025004507</v>
      </c>
      <c r="E3236" s="58" t="s">
        <v>1267</v>
      </c>
      <c r="F3236" s="60">
        <v>1866.16</v>
      </c>
      <c r="G3236" s="58" t="s">
        <v>316</v>
      </c>
      <c r="H3236" s="58" t="s">
        <v>4831</v>
      </c>
      <c r="I3236" s="61">
        <v>220</v>
      </c>
      <c r="J3236" s="58" t="s">
        <v>356</v>
      </c>
      <c r="K3236" s="58" t="s">
        <v>356</v>
      </c>
      <c r="L3236" s="58" t="s">
        <v>357</v>
      </c>
      <c r="M3236" s="58" t="s">
        <v>354</v>
      </c>
      <c r="N3236" s="58" t="s">
        <v>355</v>
      </c>
      <c r="O3236" s="64" t="s">
        <v>305</v>
      </c>
      <c r="P3236" s="64" t="s">
        <v>2902</v>
      </c>
      <c r="Q3236" s="45" t="s">
        <v>926</v>
      </c>
      <c r="R3236" s="32" t="s">
        <v>255</v>
      </c>
      <c r="S3236" s="45" t="s">
        <v>96</v>
      </c>
      <c r="T3236" s="42" t="str">
        <f>VLOOKUP(Tabla1[[#This Row],[AREA]],Hoja1!A:B,2,FALSE)</f>
        <v>08. Tráfico y movilidad</v>
      </c>
      <c r="U3236" s="45" t="s">
        <v>146</v>
      </c>
      <c r="V3236" s="42" t="str">
        <f>VLOOKUP(Tabla1[[#This Row],[PROGRAMA]],Hoja1!A:B,2,FALSE)</f>
        <v>1651. Alumbrado público</v>
      </c>
      <c r="W3236" s="45" t="s">
        <v>244</v>
      </c>
      <c r="X3236" s="45" t="s">
        <v>2903</v>
      </c>
    </row>
    <row r="3237" spans="1:24" x14ac:dyDescent="0.25">
      <c r="A3237" s="57">
        <v>220250025942</v>
      </c>
      <c r="B3237" s="58" t="s">
        <v>349</v>
      </c>
      <c r="C3237" s="59">
        <v>45820</v>
      </c>
      <c r="D3237" s="57">
        <v>22025004430</v>
      </c>
      <c r="E3237" s="58" t="s">
        <v>2228</v>
      </c>
      <c r="F3237" s="60">
        <v>705</v>
      </c>
      <c r="G3237" s="58" t="s">
        <v>4832</v>
      </c>
      <c r="H3237" s="58" t="s">
        <v>4833</v>
      </c>
      <c r="I3237" s="61">
        <v>220</v>
      </c>
      <c r="J3237" s="58" t="s">
        <v>356</v>
      </c>
      <c r="K3237" s="58" t="s">
        <v>356</v>
      </c>
      <c r="L3237" s="58" t="s">
        <v>357</v>
      </c>
      <c r="M3237" s="58" t="s">
        <v>458</v>
      </c>
      <c r="N3237" s="58" t="s">
        <v>429</v>
      </c>
      <c r="O3237" s="64" t="s">
        <v>2990</v>
      </c>
      <c r="P3237" s="64" t="s">
        <v>2902</v>
      </c>
      <c r="Q3237" s="45" t="s">
        <v>922</v>
      </c>
      <c r="R3237" s="32" t="s">
        <v>254</v>
      </c>
      <c r="S3237" s="45" t="s">
        <v>89</v>
      </c>
      <c r="T3237" s="42" t="str">
        <f>VLOOKUP(Tabla1[[#This Row],[AREA]],Hoja1!A:B,2,FALSE)</f>
        <v>01. Alcaldía</v>
      </c>
      <c r="U3237" s="45" t="s">
        <v>211</v>
      </c>
      <c r="V3237" s="42" t="str">
        <f>VLOOKUP(Tabla1[[#This Row],[PROGRAMA]],Hoja1!A:B,2,FALSE)</f>
        <v>9206. Archivo municipal</v>
      </c>
      <c r="W3237" s="45" t="s">
        <v>238</v>
      </c>
      <c r="X3237" s="45" t="s">
        <v>3335</v>
      </c>
    </row>
    <row r="3238" spans="1:24" x14ac:dyDescent="0.25">
      <c r="A3238" s="57">
        <v>220250026475</v>
      </c>
      <c r="B3238" s="58" t="s">
        <v>349</v>
      </c>
      <c r="C3238" s="59">
        <v>45824</v>
      </c>
      <c r="D3238" s="57">
        <v>22025004603</v>
      </c>
      <c r="E3238" s="58" t="s">
        <v>1623</v>
      </c>
      <c r="F3238" s="60">
        <v>281.93</v>
      </c>
      <c r="G3238" s="58" t="s">
        <v>689</v>
      </c>
      <c r="H3238" s="58" t="s">
        <v>4834</v>
      </c>
      <c r="I3238" s="61">
        <v>220</v>
      </c>
      <c r="J3238" s="58" t="s">
        <v>356</v>
      </c>
      <c r="K3238" s="58" t="s">
        <v>356</v>
      </c>
      <c r="L3238" s="58" t="s">
        <v>367</v>
      </c>
      <c r="M3238" s="58" t="s">
        <v>458</v>
      </c>
      <c r="N3238" s="58" t="s">
        <v>429</v>
      </c>
      <c r="O3238" s="64" t="s">
        <v>2990</v>
      </c>
      <c r="P3238" s="64" t="s">
        <v>2902</v>
      </c>
      <c r="Q3238" s="45" t="s">
        <v>922</v>
      </c>
      <c r="R3238" s="32" t="s">
        <v>254</v>
      </c>
      <c r="S3238" s="45" t="s">
        <v>291</v>
      </c>
      <c r="T3238" s="42" t="str">
        <f>VLOOKUP(Tabla1[[#This Row],[AREA]],Hoja1!A:B,2,FALSE)</f>
        <v>11. Salud pública y seguridad ciudadana</v>
      </c>
      <c r="U3238" s="45" t="s">
        <v>135</v>
      </c>
      <c r="V3238" s="42" t="str">
        <f>VLOOKUP(Tabla1[[#This Row],[PROGRAMA]],Hoja1!A:B,2,FALSE)</f>
        <v>1361. Prevención y extinción de incencios</v>
      </c>
      <c r="W3238" s="45" t="s">
        <v>238</v>
      </c>
      <c r="X3238" s="45" t="s">
        <v>3118</v>
      </c>
    </row>
    <row r="3239" spans="1:24" x14ac:dyDescent="0.25">
      <c r="A3239" s="57">
        <v>220250029759</v>
      </c>
      <c r="B3239" s="58" t="s">
        <v>349</v>
      </c>
      <c r="C3239" s="59">
        <v>45835</v>
      </c>
      <c r="D3239" s="57">
        <v>22025004948</v>
      </c>
      <c r="E3239" s="58" t="s">
        <v>1306</v>
      </c>
      <c r="F3239" s="60">
        <v>726</v>
      </c>
      <c r="G3239" s="58" t="s">
        <v>4835</v>
      </c>
      <c r="H3239" s="58" t="s">
        <v>4836</v>
      </c>
      <c r="I3239" s="61">
        <v>220</v>
      </c>
      <c r="J3239" s="58" t="s">
        <v>569</v>
      </c>
      <c r="K3239" s="58" t="s">
        <v>356</v>
      </c>
      <c r="L3239" s="58" t="s">
        <v>357</v>
      </c>
      <c r="M3239" s="58" t="s">
        <v>458</v>
      </c>
      <c r="N3239" s="58" t="s">
        <v>429</v>
      </c>
      <c r="O3239" s="64" t="s">
        <v>2990</v>
      </c>
      <c r="P3239" s="64" t="s">
        <v>2902</v>
      </c>
      <c r="Q3239" s="45" t="s">
        <v>922</v>
      </c>
      <c r="R3239" s="32" t="s">
        <v>254</v>
      </c>
      <c r="S3239" s="45" t="s">
        <v>94</v>
      </c>
      <c r="T3239" s="42" t="str">
        <f>VLOOKUP(Tabla1[[#This Row],[AREA]],Hoja1!A:B,2,FALSE)</f>
        <v>06. Educación y cultura</v>
      </c>
      <c r="U3239" s="45" t="s">
        <v>180</v>
      </c>
      <c r="V3239" s="42" t="str">
        <f>VLOOKUP(Tabla1[[#This Row],[PROGRAMA]],Hoja1!A:B,2,FALSE)</f>
        <v>3341. Coordinación de políticas culturales</v>
      </c>
      <c r="W3239" s="45" t="s">
        <v>238</v>
      </c>
      <c r="X3239" s="45" t="s">
        <v>2926</v>
      </c>
    </row>
    <row r="3240" spans="1:24" x14ac:dyDescent="0.25">
      <c r="A3240" s="57">
        <v>220250028380</v>
      </c>
      <c r="B3240" s="58" t="s">
        <v>349</v>
      </c>
      <c r="C3240" s="59">
        <v>45831</v>
      </c>
      <c r="D3240" s="57">
        <v>22025004643</v>
      </c>
      <c r="E3240" s="58" t="s">
        <v>3827</v>
      </c>
      <c r="F3240" s="60">
        <v>745.36</v>
      </c>
      <c r="G3240" s="58" t="s">
        <v>345</v>
      </c>
      <c r="H3240" s="58" t="s">
        <v>4837</v>
      </c>
      <c r="I3240" s="61">
        <v>220</v>
      </c>
      <c r="J3240" s="58" t="s">
        <v>356</v>
      </c>
      <c r="K3240" s="58" t="s">
        <v>356</v>
      </c>
      <c r="L3240" s="58" t="s">
        <v>367</v>
      </c>
      <c r="M3240" s="58" t="s">
        <v>458</v>
      </c>
      <c r="N3240" s="58" t="s">
        <v>429</v>
      </c>
      <c r="O3240" s="64" t="s">
        <v>2990</v>
      </c>
      <c r="P3240" s="64" t="s">
        <v>2902</v>
      </c>
      <c r="Q3240" s="45" t="s">
        <v>922</v>
      </c>
      <c r="R3240" s="32" t="s">
        <v>254</v>
      </c>
      <c r="S3240" s="45" t="s">
        <v>98</v>
      </c>
      <c r="T3240" s="42" t="str">
        <f>VLOOKUP(Tabla1[[#This Row],[AREA]],Hoja1!A:B,2,FALSE)</f>
        <v>10. Personas mayores, familia y servicios sociales</v>
      </c>
      <c r="U3240" s="45" t="s">
        <v>159</v>
      </c>
      <c r="V3240" s="42" t="str">
        <f>VLOOKUP(Tabla1[[#This Row],[PROGRAMA]],Hoja1!A:B,2,FALSE)</f>
        <v>2315. Políticas de Igualdad e infancia</v>
      </c>
      <c r="W3240" s="45" t="s">
        <v>238</v>
      </c>
      <c r="X3240" s="45" t="s">
        <v>3830</v>
      </c>
    </row>
    <row r="3241" spans="1:24" x14ac:dyDescent="0.25">
      <c r="A3241" s="57">
        <v>220250026036</v>
      </c>
      <c r="B3241" s="58" t="s">
        <v>349</v>
      </c>
      <c r="C3241" s="59">
        <v>45824</v>
      </c>
      <c r="D3241" s="57">
        <v>22025004500</v>
      </c>
      <c r="E3241" s="58" t="s">
        <v>1578</v>
      </c>
      <c r="F3241" s="60">
        <v>757.5</v>
      </c>
      <c r="G3241" s="58" t="s">
        <v>4838</v>
      </c>
      <c r="H3241" s="58" t="s">
        <v>4839</v>
      </c>
      <c r="I3241" s="61">
        <v>220</v>
      </c>
      <c r="J3241" s="58" t="s">
        <v>4840</v>
      </c>
      <c r="K3241" s="58" t="s">
        <v>427</v>
      </c>
      <c r="L3241" s="58" t="s">
        <v>367</v>
      </c>
      <c r="M3241" s="58" t="s">
        <v>458</v>
      </c>
      <c r="N3241" s="58" t="s">
        <v>429</v>
      </c>
      <c r="O3241" s="64" t="s">
        <v>2990</v>
      </c>
      <c r="P3241" s="64" t="s">
        <v>2902</v>
      </c>
      <c r="Q3241" s="45" t="s">
        <v>926</v>
      </c>
      <c r="R3241" s="32" t="s">
        <v>255</v>
      </c>
      <c r="S3241" s="45" t="s">
        <v>93</v>
      </c>
      <c r="T3241" s="42" t="str">
        <f>VLOOKUP(Tabla1[[#This Row],[AREA]],Hoja1!A:B,2,FALSE)</f>
        <v>04. Hacienda, personal y modernización administrativa</v>
      </c>
      <c r="U3241" s="45" t="s">
        <v>209</v>
      </c>
      <c r="V3241" s="42" t="str">
        <f>VLOOKUP(Tabla1[[#This Row],[PROGRAMA]],Hoja1!A:B,2,FALSE)</f>
        <v>9204. Tecnologías de la información y comunicación</v>
      </c>
      <c r="W3241" s="45" t="s">
        <v>246</v>
      </c>
      <c r="X3241" s="45" t="s">
        <v>2977</v>
      </c>
    </row>
    <row r="3242" spans="1:24" x14ac:dyDescent="0.25">
      <c r="A3242" s="57">
        <v>220250028384</v>
      </c>
      <c r="B3242" s="58" t="s">
        <v>349</v>
      </c>
      <c r="C3242" s="59">
        <v>45831</v>
      </c>
      <c r="D3242" s="57">
        <v>22025004649</v>
      </c>
      <c r="E3242" s="58" t="s">
        <v>1355</v>
      </c>
      <c r="F3242" s="60">
        <v>758.07</v>
      </c>
      <c r="G3242" s="58" t="s">
        <v>16</v>
      </c>
      <c r="H3242" s="58" t="s">
        <v>4841</v>
      </c>
      <c r="I3242" s="61">
        <v>220</v>
      </c>
      <c r="J3242" s="58" t="s">
        <v>356</v>
      </c>
      <c r="K3242" s="58" t="s">
        <v>356</v>
      </c>
      <c r="L3242" s="58" t="s">
        <v>357</v>
      </c>
      <c r="M3242" s="58" t="s">
        <v>458</v>
      </c>
      <c r="N3242" s="58" t="s">
        <v>429</v>
      </c>
      <c r="O3242" s="64" t="s">
        <v>2990</v>
      </c>
      <c r="P3242" s="64" t="s">
        <v>2902</v>
      </c>
      <c r="Q3242" s="45" t="s">
        <v>922</v>
      </c>
      <c r="R3242" s="32" t="s">
        <v>254</v>
      </c>
      <c r="S3242" s="45" t="s">
        <v>98</v>
      </c>
      <c r="T3242" s="42" t="str">
        <f>VLOOKUP(Tabla1[[#This Row],[AREA]],Hoja1!A:B,2,FALSE)</f>
        <v>10. Personas mayores, familia y servicios sociales</v>
      </c>
      <c r="U3242" s="45" t="s">
        <v>155</v>
      </c>
      <c r="V3242" s="42" t="str">
        <f>VLOOKUP(Tabla1[[#This Row],[PROGRAMA]],Hoja1!A:B,2,FALSE)</f>
        <v>2312. Iniciativas sociales</v>
      </c>
      <c r="W3242" s="45" t="s">
        <v>236</v>
      </c>
      <c r="X3242" s="45" t="s">
        <v>2945</v>
      </c>
    </row>
    <row r="3243" spans="1:24" x14ac:dyDescent="0.25">
      <c r="A3243" s="57">
        <v>220250026919</v>
      </c>
      <c r="B3243" s="58" t="s">
        <v>349</v>
      </c>
      <c r="C3243" s="59">
        <v>45826</v>
      </c>
      <c r="D3243" s="57">
        <v>22025004800</v>
      </c>
      <c r="E3243" s="58" t="s">
        <v>4197</v>
      </c>
      <c r="F3243" s="60">
        <v>762.3</v>
      </c>
      <c r="G3243" s="58" t="s">
        <v>4842</v>
      </c>
      <c r="H3243" s="58" t="s">
        <v>4843</v>
      </c>
      <c r="I3243" s="61">
        <v>220</v>
      </c>
      <c r="J3243" s="58" t="s">
        <v>542</v>
      </c>
      <c r="K3243" s="58" t="s">
        <v>352</v>
      </c>
      <c r="L3243" s="58" t="s">
        <v>357</v>
      </c>
      <c r="M3243" s="58" t="s">
        <v>458</v>
      </c>
      <c r="N3243" s="58" t="s">
        <v>429</v>
      </c>
      <c r="O3243" s="64" t="s">
        <v>2990</v>
      </c>
      <c r="P3243" s="64" t="s">
        <v>2902</v>
      </c>
      <c r="Q3243" s="45" t="s">
        <v>922</v>
      </c>
      <c r="R3243" s="32" t="s">
        <v>254</v>
      </c>
      <c r="S3243" s="45" t="s">
        <v>291</v>
      </c>
      <c r="T3243" s="42" t="str">
        <f>VLOOKUP(Tabla1[[#This Row],[AREA]],Hoja1!A:B,2,FALSE)</f>
        <v>11. Salud pública y seguridad ciudadana</v>
      </c>
      <c r="U3243" s="45" t="s">
        <v>164</v>
      </c>
      <c r="V3243" s="42" t="str">
        <f>VLOOKUP(Tabla1[[#This Row],[PROGRAMA]],Hoja1!A:B,2,FALSE)</f>
        <v>3111. Protección de la salubridad pública</v>
      </c>
      <c r="W3243" s="45" t="s">
        <v>236</v>
      </c>
      <c r="X3243" s="45" t="s">
        <v>3180</v>
      </c>
    </row>
    <row r="3244" spans="1:24" x14ac:dyDescent="0.25">
      <c r="A3244" s="57">
        <v>220250026470</v>
      </c>
      <c r="B3244" s="58" t="s">
        <v>349</v>
      </c>
      <c r="C3244" s="59">
        <v>45824</v>
      </c>
      <c r="D3244" s="57">
        <v>22025004576</v>
      </c>
      <c r="E3244" s="58" t="s">
        <v>1727</v>
      </c>
      <c r="F3244" s="60">
        <v>217.8</v>
      </c>
      <c r="G3244" s="58" t="s">
        <v>4844</v>
      </c>
      <c r="H3244" s="58" t="s">
        <v>4845</v>
      </c>
      <c r="I3244" s="61">
        <v>220</v>
      </c>
      <c r="J3244" s="58" t="s">
        <v>356</v>
      </c>
      <c r="K3244" s="58" t="s">
        <v>356</v>
      </c>
      <c r="L3244" s="58" t="s">
        <v>357</v>
      </c>
      <c r="M3244" s="58" t="s">
        <v>458</v>
      </c>
      <c r="N3244" s="58" t="s">
        <v>429</v>
      </c>
      <c r="O3244" s="64" t="s">
        <v>2990</v>
      </c>
      <c r="P3244" s="64" t="s">
        <v>2902</v>
      </c>
      <c r="Q3244" s="45" t="s">
        <v>922</v>
      </c>
      <c r="R3244" s="32" t="s">
        <v>254</v>
      </c>
      <c r="S3244" s="45" t="s">
        <v>94</v>
      </c>
      <c r="T3244" s="42" t="str">
        <f>VLOOKUP(Tabla1[[#This Row],[AREA]],Hoja1!A:B,2,FALSE)</f>
        <v>06. Educación y cultura</v>
      </c>
      <c r="U3244" s="45" t="s">
        <v>176</v>
      </c>
      <c r="V3244" s="42" t="str">
        <f>VLOOKUP(Tabla1[[#This Row],[PROGRAMA]],Hoja1!A:B,2,FALSE)</f>
        <v>3321. Bibliotecas públicas</v>
      </c>
      <c r="W3244" s="45" t="s">
        <v>236</v>
      </c>
      <c r="X3244" s="45" t="s">
        <v>3048</v>
      </c>
    </row>
    <row r="3245" spans="1:24" x14ac:dyDescent="0.25">
      <c r="A3245" s="57">
        <v>220250026482</v>
      </c>
      <c r="B3245" s="58" t="s">
        <v>349</v>
      </c>
      <c r="C3245" s="59">
        <v>45824</v>
      </c>
      <c r="D3245" s="57">
        <v>22025004625</v>
      </c>
      <c r="E3245" s="58" t="s">
        <v>1273</v>
      </c>
      <c r="F3245" s="60">
        <v>1800</v>
      </c>
      <c r="G3245" s="58" t="s">
        <v>4846</v>
      </c>
      <c r="H3245" s="58" t="s">
        <v>4847</v>
      </c>
      <c r="I3245" s="61">
        <v>220</v>
      </c>
      <c r="J3245" s="58" t="s">
        <v>356</v>
      </c>
      <c r="K3245" s="58" t="s">
        <v>356</v>
      </c>
      <c r="L3245" s="58" t="s">
        <v>357</v>
      </c>
      <c r="M3245" s="58" t="s">
        <v>458</v>
      </c>
      <c r="N3245" s="58" t="s">
        <v>429</v>
      </c>
      <c r="O3245" s="64" t="s">
        <v>2990</v>
      </c>
      <c r="P3245" s="64" t="s">
        <v>2902</v>
      </c>
      <c r="Q3245" s="45" t="s">
        <v>922</v>
      </c>
      <c r="R3245" s="32" t="s">
        <v>254</v>
      </c>
      <c r="S3245" s="45" t="s">
        <v>94</v>
      </c>
      <c r="T3245" s="42" t="str">
        <f>VLOOKUP(Tabla1[[#This Row],[AREA]],Hoja1!A:B,2,FALSE)</f>
        <v>06. Educación y cultura</v>
      </c>
      <c r="U3245" s="45" t="s">
        <v>176</v>
      </c>
      <c r="V3245" s="42" t="str">
        <f>VLOOKUP(Tabla1[[#This Row],[PROGRAMA]],Hoja1!A:B,2,FALSE)</f>
        <v>3321. Bibliotecas públicas</v>
      </c>
      <c r="W3245" s="45" t="s">
        <v>238</v>
      </c>
      <c r="X3245" s="45" t="s">
        <v>2926</v>
      </c>
    </row>
    <row r="3246" spans="1:24" x14ac:dyDescent="0.25">
      <c r="A3246" s="57">
        <v>220250025336</v>
      </c>
      <c r="B3246" s="58" t="s">
        <v>349</v>
      </c>
      <c r="C3246" s="59">
        <v>45820</v>
      </c>
      <c r="D3246" s="57">
        <v>22025004321</v>
      </c>
      <c r="E3246" s="58" t="s">
        <v>1397</v>
      </c>
      <c r="F3246" s="60">
        <v>778.76</v>
      </c>
      <c r="G3246" s="58" t="s">
        <v>37</v>
      </c>
      <c r="H3246" s="58" t="s">
        <v>4848</v>
      </c>
      <c r="I3246" s="61">
        <v>220</v>
      </c>
      <c r="J3246" s="58" t="s">
        <v>356</v>
      </c>
      <c r="K3246" s="58" t="s">
        <v>356</v>
      </c>
      <c r="L3246" s="58" t="s">
        <v>357</v>
      </c>
      <c r="M3246" s="58" t="s">
        <v>458</v>
      </c>
      <c r="N3246" s="58" t="s">
        <v>429</v>
      </c>
      <c r="O3246" s="64" t="s">
        <v>2990</v>
      </c>
      <c r="P3246" s="64" t="s">
        <v>2902</v>
      </c>
      <c r="Q3246" s="45" t="s">
        <v>922</v>
      </c>
      <c r="R3246" s="32" t="s">
        <v>254</v>
      </c>
      <c r="S3246" s="45" t="s">
        <v>98</v>
      </c>
      <c r="T3246" s="42" t="str">
        <f>VLOOKUP(Tabla1[[#This Row],[AREA]],Hoja1!A:B,2,FALSE)</f>
        <v>10. Personas mayores, familia y servicios sociales</v>
      </c>
      <c r="U3246" s="45" t="s">
        <v>162</v>
      </c>
      <c r="V3246" s="42" t="str">
        <f>VLOOKUP(Tabla1[[#This Row],[PROGRAMA]],Hoja1!A:B,2,FALSE)</f>
        <v>2412. Formación para el empleo</v>
      </c>
      <c r="W3246" s="45" t="s">
        <v>236</v>
      </c>
      <c r="X3246" s="45" t="s">
        <v>2945</v>
      </c>
    </row>
    <row r="3247" spans="1:24" x14ac:dyDescent="0.25">
      <c r="A3247" s="57">
        <v>220250029948</v>
      </c>
      <c r="B3247" s="58" t="s">
        <v>349</v>
      </c>
      <c r="C3247" s="59">
        <v>45838</v>
      </c>
      <c r="D3247" s="57">
        <v>22025004923</v>
      </c>
      <c r="E3247" s="58" t="s">
        <v>1793</v>
      </c>
      <c r="F3247" s="60">
        <v>1548.8</v>
      </c>
      <c r="G3247" s="58" t="s">
        <v>285</v>
      </c>
      <c r="H3247" s="58" t="s">
        <v>4849</v>
      </c>
      <c r="I3247" s="61">
        <v>220</v>
      </c>
      <c r="J3247" s="58" t="s">
        <v>356</v>
      </c>
      <c r="K3247" s="58" t="s">
        <v>356</v>
      </c>
      <c r="L3247" s="58" t="s">
        <v>358</v>
      </c>
      <c r="M3247" s="58" t="s">
        <v>458</v>
      </c>
      <c r="N3247" s="58" t="s">
        <v>429</v>
      </c>
      <c r="O3247" s="64" t="s">
        <v>2990</v>
      </c>
      <c r="P3247" s="64" t="s">
        <v>2902</v>
      </c>
      <c r="Q3247" s="45" t="s">
        <v>926</v>
      </c>
      <c r="R3247" s="32" t="s">
        <v>255</v>
      </c>
      <c r="S3247" s="45" t="s">
        <v>98</v>
      </c>
      <c r="T3247" s="42" t="str">
        <f>VLOOKUP(Tabla1[[#This Row],[AREA]],Hoja1!A:B,2,FALSE)</f>
        <v>10. Personas mayores, familia y servicios sociales</v>
      </c>
      <c r="U3247" s="45" t="s">
        <v>155</v>
      </c>
      <c r="V3247" s="42" t="str">
        <f>VLOOKUP(Tabla1[[#This Row],[PROGRAMA]],Hoja1!A:B,2,FALSE)</f>
        <v>2312. Iniciativas sociales</v>
      </c>
      <c r="W3247" s="45" t="s">
        <v>248</v>
      </c>
      <c r="X3247" s="45" t="s">
        <v>2991</v>
      </c>
    </row>
    <row r="3248" spans="1:24" x14ac:dyDescent="0.25">
      <c r="A3248" s="57">
        <v>220250027911</v>
      </c>
      <c r="B3248" s="58" t="s">
        <v>349</v>
      </c>
      <c r="C3248" s="59">
        <v>45831</v>
      </c>
      <c r="D3248" s="57">
        <v>22025004597</v>
      </c>
      <c r="E3248" s="58" t="s">
        <v>1666</v>
      </c>
      <c r="F3248" s="60">
        <v>842.16</v>
      </c>
      <c r="G3248" s="58" t="s">
        <v>33</v>
      </c>
      <c r="H3248" s="58" t="s">
        <v>4850</v>
      </c>
      <c r="I3248" s="61">
        <v>220</v>
      </c>
      <c r="J3248" s="58" t="s">
        <v>356</v>
      </c>
      <c r="K3248" s="58" t="s">
        <v>356</v>
      </c>
      <c r="L3248" s="58" t="s">
        <v>367</v>
      </c>
      <c r="M3248" s="58" t="s">
        <v>458</v>
      </c>
      <c r="N3248" s="58" t="s">
        <v>429</v>
      </c>
      <c r="O3248" s="64" t="s">
        <v>2990</v>
      </c>
      <c r="P3248" s="64" t="s">
        <v>2902</v>
      </c>
      <c r="Q3248" s="45" t="s">
        <v>922</v>
      </c>
      <c r="R3248" s="32" t="s">
        <v>254</v>
      </c>
      <c r="S3248" s="45" t="s">
        <v>96</v>
      </c>
      <c r="T3248" s="42" t="str">
        <f>VLOOKUP(Tabla1[[#This Row],[AREA]],Hoja1!A:B,2,FALSE)</f>
        <v>08. Tráfico y movilidad</v>
      </c>
      <c r="U3248" s="45" t="s">
        <v>140</v>
      </c>
      <c r="V3248" s="42" t="str">
        <f>VLOOKUP(Tabla1[[#This Row],[PROGRAMA]],Hoja1!A:B,2,FALSE)</f>
        <v>1532. Pavimentación vias públicas y otros servicios urbanísticos</v>
      </c>
      <c r="W3248" s="45" t="s">
        <v>238</v>
      </c>
      <c r="X3248" s="45" t="s">
        <v>3118</v>
      </c>
    </row>
    <row r="3249" spans="1:24" x14ac:dyDescent="0.25">
      <c r="A3249" s="57">
        <v>220250025127</v>
      </c>
      <c r="B3249" s="58" t="s">
        <v>349</v>
      </c>
      <c r="C3249" s="59">
        <v>45819</v>
      </c>
      <c r="D3249" s="57">
        <v>22025004217</v>
      </c>
      <c r="E3249" s="58" t="s">
        <v>1534</v>
      </c>
      <c r="F3249" s="60">
        <v>843.61</v>
      </c>
      <c r="G3249" s="58" t="s">
        <v>273</v>
      </c>
      <c r="H3249" s="58" t="s">
        <v>4851</v>
      </c>
      <c r="I3249" s="61">
        <v>220</v>
      </c>
      <c r="J3249" s="58" t="s">
        <v>356</v>
      </c>
      <c r="K3249" s="58" t="s">
        <v>356</v>
      </c>
      <c r="L3249" s="58" t="s">
        <v>367</v>
      </c>
      <c r="M3249" s="58" t="s">
        <v>458</v>
      </c>
      <c r="N3249" s="58" t="s">
        <v>429</v>
      </c>
      <c r="O3249" s="64" t="s">
        <v>2990</v>
      </c>
      <c r="P3249" s="64" t="s">
        <v>2902</v>
      </c>
      <c r="Q3249" s="45" t="s">
        <v>922</v>
      </c>
      <c r="R3249" s="32" t="s">
        <v>254</v>
      </c>
      <c r="S3249" s="45" t="s">
        <v>92</v>
      </c>
      <c r="T3249" s="42" t="str">
        <f>VLOOKUP(Tabla1[[#This Row],[AREA]],Hoja1!A:B,2,FALSE)</f>
        <v>03. Participación ciudadana y deportes</v>
      </c>
      <c r="U3249" s="45" t="s">
        <v>215</v>
      </c>
      <c r="V3249" s="42" t="str">
        <f>VLOOKUP(Tabla1[[#This Row],[PROGRAMA]],Hoja1!A:B,2,FALSE)</f>
        <v>9241. Participación ciudadana</v>
      </c>
      <c r="W3249" s="45" t="s">
        <v>236</v>
      </c>
      <c r="X3249" s="45" t="s">
        <v>3048</v>
      </c>
    </row>
    <row r="3250" spans="1:24" x14ac:dyDescent="0.25">
      <c r="A3250" s="57">
        <v>220250028724</v>
      </c>
      <c r="B3250" s="58" t="s">
        <v>349</v>
      </c>
      <c r="C3250" s="59">
        <v>45832</v>
      </c>
      <c r="D3250" s="57">
        <v>22025004845</v>
      </c>
      <c r="E3250" s="58" t="s">
        <v>3385</v>
      </c>
      <c r="F3250" s="60">
        <v>907.4</v>
      </c>
      <c r="G3250" s="58" t="s">
        <v>602</v>
      </c>
      <c r="H3250" s="58" t="s">
        <v>4852</v>
      </c>
      <c r="I3250" s="61">
        <v>220</v>
      </c>
      <c r="J3250" s="58" t="s">
        <v>603</v>
      </c>
      <c r="K3250" s="58" t="s">
        <v>508</v>
      </c>
      <c r="L3250" s="58" t="s">
        <v>367</v>
      </c>
      <c r="M3250" s="58" t="s">
        <v>458</v>
      </c>
      <c r="N3250" s="58" t="s">
        <v>429</v>
      </c>
      <c r="O3250" s="64" t="s">
        <v>2990</v>
      </c>
      <c r="P3250" s="64" t="s">
        <v>2902</v>
      </c>
      <c r="Q3250" s="45" t="s">
        <v>922</v>
      </c>
      <c r="R3250" s="32" t="s">
        <v>254</v>
      </c>
      <c r="S3250" s="45" t="s">
        <v>290</v>
      </c>
      <c r="T3250" s="42" t="str">
        <f>VLOOKUP(Tabla1[[#This Row],[AREA]],Hoja1!A:B,2,FALSE)</f>
        <v>05. Comercio, mercados y consumo</v>
      </c>
      <c r="U3250" s="45" t="s">
        <v>197</v>
      </c>
      <c r="V3250" s="42" t="str">
        <f>VLOOKUP(Tabla1[[#This Row],[PROGRAMA]],Hoja1!A:B,2,FALSE)</f>
        <v>4312. Mercados</v>
      </c>
      <c r="W3250" s="45" t="s">
        <v>238</v>
      </c>
      <c r="X3250" s="45" t="s">
        <v>3118</v>
      </c>
    </row>
    <row r="3251" spans="1:24" x14ac:dyDescent="0.25">
      <c r="A3251" s="57">
        <v>220250025930</v>
      </c>
      <c r="B3251" s="58" t="s">
        <v>349</v>
      </c>
      <c r="C3251" s="59">
        <v>45820</v>
      </c>
      <c r="D3251" s="57">
        <v>22025004339</v>
      </c>
      <c r="E3251" s="58" t="s">
        <v>4853</v>
      </c>
      <c r="F3251" s="60">
        <v>907.5</v>
      </c>
      <c r="G3251" s="58" t="s">
        <v>4854</v>
      </c>
      <c r="H3251" s="58" t="s">
        <v>4855</v>
      </c>
      <c r="I3251" s="61">
        <v>220</v>
      </c>
      <c r="J3251" s="58" t="s">
        <v>356</v>
      </c>
      <c r="K3251" s="58" t="s">
        <v>356</v>
      </c>
      <c r="L3251" s="58" t="s">
        <v>357</v>
      </c>
      <c r="M3251" s="58" t="s">
        <v>458</v>
      </c>
      <c r="N3251" s="58" t="s">
        <v>429</v>
      </c>
      <c r="O3251" s="64" t="s">
        <v>2990</v>
      </c>
      <c r="P3251" s="64" t="s">
        <v>2902</v>
      </c>
      <c r="Q3251" s="45" t="s">
        <v>922</v>
      </c>
      <c r="R3251" s="32" t="s">
        <v>254</v>
      </c>
      <c r="S3251" s="45" t="s">
        <v>94</v>
      </c>
      <c r="T3251" s="42" t="str">
        <f>VLOOKUP(Tabla1[[#This Row],[AREA]],Hoja1!A:B,2,FALSE)</f>
        <v>06. Educación y cultura</v>
      </c>
      <c r="U3251" s="45" t="s">
        <v>180</v>
      </c>
      <c r="V3251" s="42" t="str">
        <f>VLOOKUP(Tabla1[[#This Row],[PROGRAMA]],Hoja1!A:B,2,FALSE)</f>
        <v>3341. Coordinación de políticas culturales</v>
      </c>
      <c r="W3251" s="45" t="s">
        <v>238</v>
      </c>
      <c r="X3251" s="45" t="s">
        <v>3335</v>
      </c>
    </row>
    <row r="3252" spans="1:24" x14ac:dyDescent="0.25">
      <c r="A3252" s="57">
        <v>220250022950</v>
      </c>
      <c r="B3252" s="58" t="s">
        <v>349</v>
      </c>
      <c r="C3252" s="59">
        <v>45813</v>
      </c>
      <c r="D3252" s="57">
        <v>22025004428</v>
      </c>
      <c r="E3252" s="58" t="s">
        <v>1303</v>
      </c>
      <c r="F3252" s="60">
        <v>968</v>
      </c>
      <c r="G3252" s="58" t="s">
        <v>4856</v>
      </c>
      <c r="H3252" s="58" t="s">
        <v>4857</v>
      </c>
      <c r="I3252" s="61">
        <v>220</v>
      </c>
      <c r="J3252" s="58" t="s">
        <v>356</v>
      </c>
      <c r="K3252" s="58" t="s">
        <v>356</v>
      </c>
      <c r="L3252" s="58" t="s">
        <v>367</v>
      </c>
      <c r="M3252" s="58" t="s">
        <v>458</v>
      </c>
      <c r="N3252" s="58" t="s">
        <v>429</v>
      </c>
      <c r="O3252" s="64" t="s">
        <v>2990</v>
      </c>
      <c r="P3252" s="64" t="s">
        <v>2902</v>
      </c>
      <c r="Q3252" s="45" t="s">
        <v>922</v>
      </c>
      <c r="R3252" s="32" t="s">
        <v>254</v>
      </c>
      <c r="S3252" s="45" t="s">
        <v>94</v>
      </c>
      <c r="T3252" s="42" t="str">
        <f>VLOOKUP(Tabla1[[#This Row],[AREA]],Hoja1!A:B,2,FALSE)</f>
        <v>06. Educación y cultura</v>
      </c>
      <c r="U3252" s="45" t="s">
        <v>170</v>
      </c>
      <c r="V3252" s="42" t="str">
        <f>VLOOKUP(Tabla1[[#This Row],[PROGRAMA]],Hoja1!A:B,2,FALSE)</f>
        <v>3232. Conservación y mantenimiento centros educación infantil y primaria</v>
      </c>
      <c r="W3252" s="45" t="s">
        <v>236</v>
      </c>
      <c r="X3252" s="45" t="s">
        <v>3048</v>
      </c>
    </row>
    <row r="3253" spans="1:24" x14ac:dyDescent="0.25">
      <c r="A3253" s="57">
        <v>220250025931</v>
      </c>
      <c r="B3253" s="58" t="s">
        <v>349</v>
      </c>
      <c r="C3253" s="59">
        <v>45820</v>
      </c>
      <c r="D3253" s="57">
        <v>22025004340</v>
      </c>
      <c r="E3253" s="58" t="s">
        <v>1417</v>
      </c>
      <c r="F3253" s="60">
        <v>988.29</v>
      </c>
      <c r="G3253" s="58" t="s">
        <v>969</v>
      </c>
      <c r="H3253" s="58" t="s">
        <v>4858</v>
      </c>
      <c r="I3253" s="61">
        <v>220</v>
      </c>
      <c r="J3253" s="58" t="s">
        <v>970</v>
      </c>
      <c r="K3253" s="58" t="s">
        <v>427</v>
      </c>
      <c r="L3253" s="58" t="s">
        <v>357</v>
      </c>
      <c r="M3253" s="58" t="s">
        <v>458</v>
      </c>
      <c r="N3253" s="58" t="s">
        <v>429</v>
      </c>
      <c r="O3253" s="64" t="s">
        <v>2990</v>
      </c>
      <c r="P3253" s="64" t="s">
        <v>2902</v>
      </c>
      <c r="Q3253" s="45" t="s">
        <v>922</v>
      </c>
      <c r="R3253" s="32" t="s">
        <v>254</v>
      </c>
      <c r="S3253" s="45" t="s">
        <v>291</v>
      </c>
      <c r="T3253" s="42" t="str">
        <f>VLOOKUP(Tabla1[[#This Row],[AREA]],Hoja1!A:B,2,FALSE)</f>
        <v>11. Salud pública y seguridad ciudadana</v>
      </c>
      <c r="U3253" s="45" t="s">
        <v>135</v>
      </c>
      <c r="V3253" s="42" t="str">
        <f>VLOOKUP(Tabla1[[#This Row],[PROGRAMA]],Hoja1!A:B,2,FALSE)</f>
        <v>1361. Prevención y extinción de incencios</v>
      </c>
      <c r="W3253" s="45" t="s">
        <v>236</v>
      </c>
      <c r="X3253" s="45" t="s">
        <v>2945</v>
      </c>
    </row>
    <row r="3254" spans="1:24" x14ac:dyDescent="0.25">
      <c r="A3254" s="57">
        <v>220250026204</v>
      </c>
      <c r="B3254" s="58" t="s">
        <v>349</v>
      </c>
      <c r="C3254" s="59">
        <v>45824</v>
      </c>
      <c r="D3254" s="57">
        <v>22025004549</v>
      </c>
      <c r="E3254" s="58" t="s">
        <v>4781</v>
      </c>
      <c r="F3254" s="60">
        <v>53.63</v>
      </c>
      <c r="G3254" s="58" t="s">
        <v>82</v>
      </c>
      <c r="H3254" s="58" t="s">
        <v>4859</v>
      </c>
      <c r="I3254" s="61">
        <v>220</v>
      </c>
      <c r="J3254" s="58" t="s">
        <v>356</v>
      </c>
      <c r="K3254" s="58" t="s">
        <v>356</v>
      </c>
      <c r="L3254" s="58" t="s">
        <v>357</v>
      </c>
      <c r="M3254" s="58" t="s">
        <v>458</v>
      </c>
      <c r="N3254" s="58" t="s">
        <v>429</v>
      </c>
      <c r="O3254" s="64" t="s">
        <v>2990</v>
      </c>
      <c r="P3254" s="64" t="s">
        <v>2902</v>
      </c>
      <c r="Q3254" s="45" t="s">
        <v>922</v>
      </c>
      <c r="R3254" s="32" t="s">
        <v>254</v>
      </c>
      <c r="S3254" s="45" t="s">
        <v>95</v>
      </c>
      <c r="T3254" s="42" t="str">
        <f>VLOOKUP(Tabla1[[#This Row],[AREA]],Hoja1!A:B,2,FALSE)</f>
        <v>07. Medio ambiente</v>
      </c>
      <c r="U3254" s="45" t="s">
        <v>151</v>
      </c>
      <c r="V3254" s="42" t="str">
        <f>VLOOKUP(Tabla1[[#This Row],[PROGRAMA]],Hoja1!A:B,2,FALSE)</f>
        <v>1721. Protección del medio ambiente</v>
      </c>
      <c r="W3254" s="45" t="s">
        <v>238</v>
      </c>
      <c r="X3254" s="45" t="s">
        <v>3335</v>
      </c>
    </row>
    <row r="3255" spans="1:24" x14ac:dyDescent="0.25">
      <c r="A3255" s="57">
        <v>220250026201</v>
      </c>
      <c r="B3255" s="58" t="s">
        <v>349</v>
      </c>
      <c r="C3255" s="59">
        <v>45824</v>
      </c>
      <c r="D3255" s="57">
        <v>22025004508</v>
      </c>
      <c r="E3255" s="58" t="s">
        <v>1295</v>
      </c>
      <c r="F3255" s="60">
        <v>90</v>
      </c>
      <c r="G3255" s="58" t="s">
        <v>82</v>
      </c>
      <c r="H3255" s="58" t="s">
        <v>4860</v>
      </c>
      <c r="I3255" s="61">
        <v>220</v>
      </c>
      <c r="J3255" s="58" t="s">
        <v>356</v>
      </c>
      <c r="K3255" s="58" t="s">
        <v>356</v>
      </c>
      <c r="L3255" s="58" t="s">
        <v>357</v>
      </c>
      <c r="M3255" s="58" t="s">
        <v>458</v>
      </c>
      <c r="N3255" s="58" t="s">
        <v>429</v>
      </c>
      <c r="O3255" s="64" t="s">
        <v>2990</v>
      </c>
      <c r="P3255" s="64" t="s">
        <v>2902</v>
      </c>
      <c r="Q3255" s="45" t="s">
        <v>922</v>
      </c>
      <c r="R3255" s="32" t="s">
        <v>254</v>
      </c>
      <c r="S3255" s="45" t="s">
        <v>94</v>
      </c>
      <c r="T3255" s="42" t="str">
        <f>VLOOKUP(Tabla1[[#This Row],[AREA]],Hoja1!A:B,2,FALSE)</f>
        <v>06. Educación y cultura</v>
      </c>
      <c r="U3255" s="45" t="s">
        <v>180</v>
      </c>
      <c r="V3255" s="42" t="str">
        <f>VLOOKUP(Tabla1[[#This Row],[PROGRAMA]],Hoja1!A:B,2,FALSE)</f>
        <v>3341. Coordinación de políticas culturales</v>
      </c>
      <c r="W3255" s="45" t="s">
        <v>238</v>
      </c>
      <c r="X3255" s="45" t="s">
        <v>3161</v>
      </c>
    </row>
    <row r="3256" spans="1:24" x14ac:dyDescent="0.25">
      <c r="A3256" s="57">
        <v>220250030031</v>
      </c>
      <c r="B3256" s="58" t="s">
        <v>349</v>
      </c>
      <c r="C3256" s="59">
        <v>45838</v>
      </c>
      <c r="D3256" s="57">
        <v>22025004907</v>
      </c>
      <c r="E3256" s="58" t="s">
        <v>1902</v>
      </c>
      <c r="F3256" s="60">
        <v>174.45</v>
      </c>
      <c r="G3256" s="58" t="s">
        <v>82</v>
      </c>
      <c r="H3256" s="58" t="s">
        <v>4861</v>
      </c>
      <c r="I3256" s="61">
        <v>220</v>
      </c>
      <c r="J3256" s="58" t="s">
        <v>356</v>
      </c>
      <c r="K3256" s="58" t="s">
        <v>356</v>
      </c>
      <c r="L3256" s="58" t="s">
        <v>367</v>
      </c>
      <c r="M3256" s="58" t="s">
        <v>458</v>
      </c>
      <c r="N3256" s="58" t="s">
        <v>429</v>
      </c>
      <c r="O3256" s="64" t="s">
        <v>2990</v>
      </c>
      <c r="P3256" s="64" t="s">
        <v>2902</v>
      </c>
      <c r="Q3256" s="45" t="s">
        <v>922</v>
      </c>
      <c r="R3256" s="32" t="s">
        <v>254</v>
      </c>
      <c r="S3256" s="45" t="s">
        <v>98</v>
      </c>
      <c r="T3256" s="42" t="str">
        <f>VLOOKUP(Tabla1[[#This Row],[AREA]],Hoja1!A:B,2,FALSE)</f>
        <v>10. Personas mayores, familia y servicios sociales</v>
      </c>
      <c r="U3256" s="45" t="s">
        <v>155</v>
      </c>
      <c r="V3256" s="42" t="str">
        <f>VLOOKUP(Tabla1[[#This Row],[PROGRAMA]],Hoja1!A:B,2,FALSE)</f>
        <v>2312. Iniciativas sociales</v>
      </c>
      <c r="W3256" s="45" t="s">
        <v>238</v>
      </c>
      <c r="X3256" s="45" t="s">
        <v>3161</v>
      </c>
    </row>
    <row r="3257" spans="1:24" x14ac:dyDescent="0.25">
      <c r="A3257" s="57">
        <v>220250028744</v>
      </c>
      <c r="B3257" s="58" t="s">
        <v>349</v>
      </c>
      <c r="C3257" s="59">
        <v>45832</v>
      </c>
      <c r="D3257" s="57">
        <v>22025004831</v>
      </c>
      <c r="E3257" s="58" t="s">
        <v>1902</v>
      </c>
      <c r="F3257" s="60">
        <v>198.15</v>
      </c>
      <c r="G3257" s="58" t="s">
        <v>82</v>
      </c>
      <c r="H3257" s="58" t="s">
        <v>4862</v>
      </c>
      <c r="I3257" s="61">
        <v>220</v>
      </c>
      <c r="J3257" s="58" t="s">
        <v>356</v>
      </c>
      <c r="K3257" s="58" t="s">
        <v>356</v>
      </c>
      <c r="L3257" s="58" t="s">
        <v>367</v>
      </c>
      <c r="M3257" s="58" t="s">
        <v>458</v>
      </c>
      <c r="N3257" s="58" t="s">
        <v>429</v>
      </c>
      <c r="O3257" s="64" t="s">
        <v>2990</v>
      </c>
      <c r="P3257" s="64" t="s">
        <v>2902</v>
      </c>
      <c r="Q3257" s="45" t="s">
        <v>922</v>
      </c>
      <c r="R3257" s="32" t="s">
        <v>254</v>
      </c>
      <c r="S3257" s="45" t="s">
        <v>98</v>
      </c>
      <c r="T3257" s="42" t="str">
        <f>VLOOKUP(Tabla1[[#This Row],[AREA]],Hoja1!A:B,2,FALSE)</f>
        <v>10. Personas mayores, familia y servicios sociales</v>
      </c>
      <c r="U3257" s="45" t="s">
        <v>155</v>
      </c>
      <c r="V3257" s="42" t="str">
        <f>VLOOKUP(Tabla1[[#This Row],[PROGRAMA]],Hoja1!A:B,2,FALSE)</f>
        <v>2312. Iniciativas sociales</v>
      </c>
      <c r="W3257" s="45" t="s">
        <v>238</v>
      </c>
      <c r="X3257" s="45" t="s">
        <v>3161</v>
      </c>
    </row>
    <row r="3258" spans="1:24" x14ac:dyDescent="0.25">
      <c r="A3258" s="57">
        <v>220250030031</v>
      </c>
      <c r="B3258" s="58" t="s">
        <v>349</v>
      </c>
      <c r="C3258" s="59">
        <v>45838</v>
      </c>
      <c r="D3258" s="57">
        <v>22025004908</v>
      </c>
      <c r="E3258" s="58" t="s">
        <v>1902</v>
      </c>
      <c r="F3258" s="60">
        <v>244.21</v>
      </c>
      <c r="G3258" s="58" t="s">
        <v>82</v>
      </c>
      <c r="H3258" s="58" t="s">
        <v>4861</v>
      </c>
      <c r="I3258" s="61">
        <v>220</v>
      </c>
      <c r="J3258" s="58" t="s">
        <v>356</v>
      </c>
      <c r="K3258" s="58" t="s">
        <v>356</v>
      </c>
      <c r="L3258" s="58" t="s">
        <v>367</v>
      </c>
      <c r="M3258" s="58" t="s">
        <v>458</v>
      </c>
      <c r="N3258" s="58" t="s">
        <v>429</v>
      </c>
      <c r="O3258" s="64" t="s">
        <v>2990</v>
      </c>
      <c r="P3258" s="64" t="s">
        <v>2902</v>
      </c>
      <c r="Q3258" s="45" t="s">
        <v>922</v>
      </c>
      <c r="R3258" s="32" t="s">
        <v>254</v>
      </c>
      <c r="S3258" s="45" t="s">
        <v>98</v>
      </c>
      <c r="T3258" s="42" t="str">
        <f>VLOOKUP(Tabla1[[#This Row],[AREA]],Hoja1!A:B,2,FALSE)</f>
        <v>10. Personas mayores, familia y servicios sociales</v>
      </c>
      <c r="U3258" s="45" t="s">
        <v>155</v>
      </c>
      <c r="V3258" s="42" t="str">
        <f>VLOOKUP(Tabla1[[#This Row],[PROGRAMA]],Hoja1!A:B,2,FALSE)</f>
        <v>2312. Iniciativas sociales</v>
      </c>
      <c r="W3258" s="45" t="s">
        <v>238</v>
      </c>
      <c r="X3258" s="45" t="s">
        <v>3161</v>
      </c>
    </row>
    <row r="3259" spans="1:24" x14ac:dyDescent="0.25">
      <c r="A3259" s="57">
        <v>220250028744</v>
      </c>
      <c r="B3259" s="58" t="s">
        <v>349</v>
      </c>
      <c r="C3259" s="59">
        <v>45832</v>
      </c>
      <c r="D3259" s="57">
        <v>22025004832</v>
      </c>
      <c r="E3259" s="58" t="s">
        <v>1902</v>
      </c>
      <c r="F3259" s="60">
        <v>277.39999999999998</v>
      </c>
      <c r="G3259" s="58" t="s">
        <v>82</v>
      </c>
      <c r="H3259" s="58" t="s">
        <v>4862</v>
      </c>
      <c r="I3259" s="61">
        <v>220</v>
      </c>
      <c r="J3259" s="58" t="s">
        <v>356</v>
      </c>
      <c r="K3259" s="58" t="s">
        <v>356</v>
      </c>
      <c r="L3259" s="58" t="s">
        <v>367</v>
      </c>
      <c r="M3259" s="58" t="s">
        <v>458</v>
      </c>
      <c r="N3259" s="58" t="s">
        <v>429</v>
      </c>
      <c r="O3259" s="64" t="s">
        <v>2990</v>
      </c>
      <c r="P3259" s="64" t="s">
        <v>2902</v>
      </c>
      <c r="Q3259" s="45" t="s">
        <v>922</v>
      </c>
      <c r="R3259" s="32" t="s">
        <v>254</v>
      </c>
      <c r="S3259" s="45" t="s">
        <v>98</v>
      </c>
      <c r="T3259" s="42" t="str">
        <f>VLOOKUP(Tabla1[[#This Row],[AREA]],Hoja1!A:B,2,FALSE)</f>
        <v>10. Personas mayores, familia y servicios sociales</v>
      </c>
      <c r="U3259" s="45" t="s">
        <v>155</v>
      </c>
      <c r="V3259" s="42" t="str">
        <f>VLOOKUP(Tabla1[[#This Row],[PROGRAMA]],Hoja1!A:B,2,FALSE)</f>
        <v>2312. Iniciativas sociales</v>
      </c>
      <c r="W3259" s="45" t="s">
        <v>238</v>
      </c>
      <c r="X3259" s="45" t="s">
        <v>3161</v>
      </c>
    </row>
    <row r="3260" spans="1:24" x14ac:dyDescent="0.25">
      <c r="A3260" s="57">
        <v>220250027889</v>
      </c>
      <c r="B3260" s="58" t="s">
        <v>349</v>
      </c>
      <c r="C3260" s="59">
        <v>45831</v>
      </c>
      <c r="D3260" s="57">
        <v>22025004697</v>
      </c>
      <c r="E3260" s="58" t="s">
        <v>1638</v>
      </c>
      <c r="F3260" s="60">
        <v>990.99</v>
      </c>
      <c r="G3260" s="58" t="s">
        <v>21</v>
      </c>
      <c r="H3260" s="58" t="s">
        <v>4863</v>
      </c>
      <c r="I3260" s="61">
        <v>220</v>
      </c>
      <c r="J3260" s="58" t="s">
        <v>356</v>
      </c>
      <c r="K3260" s="58" t="s">
        <v>356</v>
      </c>
      <c r="L3260" s="58" t="s">
        <v>357</v>
      </c>
      <c r="M3260" s="58" t="s">
        <v>458</v>
      </c>
      <c r="N3260" s="58" t="s">
        <v>429</v>
      </c>
      <c r="O3260" s="64" t="s">
        <v>2990</v>
      </c>
      <c r="P3260" s="64" t="s">
        <v>2902</v>
      </c>
      <c r="Q3260" s="45" t="s">
        <v>922</v>
      </c>
      <c r="R3260" s="32" t="s">
        <v>254</v>
      </c>
      <c r="S3260" s="45" t="s">
        <v>92</v>
      </c>
      <c r="T3260" s="42" t="str">
        <f>VLOOKUP(Tabla1[[#This Row],[AREA]],Hoja1!A:B,2,FALSE)</f>
        <v>03. Participación ciudadana y deportes</v>
      </c>
      <c r="U3260" s="45" t="s">
        <v>215</v>
      </c>
      <c r="V3260" s="42" t="str">
        <f>VLOOKUP(Tabla1[[#This Row],[PROGRAMA]],Hoja1!A:B,2,FALSE)</f>
        <v>9241. Participación ciudadana</v>
      </c>
      <c r="W3260" s="45" t="s">
        <v>238</v>
      </c>
      <c r="X3260" s="45" t="s">
        <v>3335</v>
      </c>
    </row>
    <row r="3261" spans="1:24" x14ac:dyDescent="0.25">
      <c r="A3261" s="57">
        <v>220250029604</v>
      </c>
      <c r="B3261" s="58" t="s">
        <v>349</v>
      </c>
      <c r="C3261" s="59">
        <v>45835</v>
      </c>
      <c r="D3261" s="57">
        <v>22025004915</v>
      </c>
      <c r="E3261" s="58" t="s">
        <v>1493</v>
      </c>
      <c r="F3261" s="60">
        <v>1000</v>
      </c>
      <c r="G3261" s="58" t="s">
        <v>677</v>
      </c>
      <c r="H3261" s="58" t="s">
        <v>4864</v>
      </c>
      <c r="I3261" s="61">
        <v>220</v>
      </c>
      <c r="J3261" s="58" t="s">
        <v>356</v>
      </c>
      <c r="K3261" s="58" t="s">
        <v>356</v>
      </c>
      <c r="L3261" s="58" t="s">
        <v>367</v>
      </c>
      <c r="M3261" s="58" t="s">
        <v>458</v>
      </c>
      <c r="N3261" s="58" t="s">
        <v>429</v>
      </c>
      <c r="O3261" s="64" t="s">
        <v>2990</v>
      </c>
      <c r="P3261" s="64" t="s">
        <v>2902</v>
      </c>
      <c r="Q3261" s="45" t="s">
        <v>922</v>
      </c>
      <c r="R3261" s="32" t="s">
        <v>254</v>
      </c>
      <c r="S3261" s="45" t="s">
        <v>91</v>
      </c>
      <c r="T3261" s="42" t="str">
        <f>VLOOKUP(Tabla1[[#This Row],[AREA]],Hoja1!A:B,2,FALSE)</f>
        <v>02. Urbanismo y vivienda</v>
      </c>
      <c r="U3261" s="45" t="s">
        <v>220</v>
      </c>
      <c r="V3261" s="42" t="str">
        <f>VLOOKUP(Tabla1[[#This Row],[PROGRAMA]],Hoja1!A:B,2,FALSE)</f>
        <v>9332. Mantenimiento de edificios e instalaciones municipales</v>
      </c>
      <c r="W3261" s="45" t="s">
        <v>236</v>
      </c>
      <c r="X3261" s="45" t="s">
        <v>3048</v>
      </c>
    </row>
    <row r="3262" spans="1:24" x14ac:dyDescent="0.25">
      <c r="A3262" s="57">
        <v>220250026200</v>
      </c>
      <c r="B3262" s="58" t="s">
        <v>349</v>
      </c>
      <c r="C3262" s="59">
        <v>45824</v>
      </c>
      <c r="D3262" s="57">
        <v>22025004466</v>
      </c>
      <c r="E3262" s="58" t="s">
        <v>3073</v>
      </c>
      <c r="F3262" s="60">
        <v>1000</v>
      </c>
      <c r="G3262" s="58" t="s">
        <v>3640</v>
      </c>
      <c r="H3262" s="58" t="s">
        <v>4865</v>
      </c>
      <c r="I3262" s="61">
        <v>220</v>
      </c>
      <c r="J3262" s="58" t="s">
        <v>356</v>
      </c>
      <c r="K3262" s="58" t="s">
        <v>356</v>
      </c>
      <c r="L3262" s="58" t="s">
        <v>357</v>
      </c>
      <c r="M3262" s="58" t="s">
        <v>458</v>
      </c>
      <c r="N3262" s="58" t="s">
        <v>429</v>
      </c>
      <c r="O3262" s="64" t="s">
        <v>2990</v>
      </c>
      <c r="P3262" s="64" t="s">
        <v>2902</v>
      </c>
      <c r="Q3262" s="45" t="s">
        <v>922</v>
      </c>
      <c r="R3262" s="32" t="s">
        <v>254</v>
      </c>
      <c r="S3262" s="45" t="s">
        <v>94</v>
      </c>
      <c r="T3262" s="42" t="str">
        <f>VLOOKUP(Tabla1[[#This Row],[AREA]],Hoja1!A:B,2,FALSE)</f>
        <v>06. Educación y cultura</v>
      </c>
      <c r="U3262" s="45" t="s">
        <v>172</v>
      </c>
      <c r="V3262" s="42" t="str">
        <f>VLOOKUP(Tabla1[[#This Row],[PROGRAMA]],Hoja1!A:B,2,FALSE)</f>
        <v>3261. Servicios complementarios de educación</v>
      </c>
      <c r="W3262" s="45" t="s">
        <v>238</v>
      </c>
      <c r="X3262" s="45" t="s">
        <v>3075</v>
      </c>
    </row>
    <row r="3263" spans="1:24" x14ac:dyDescent="0.25">
      <c r="A3263" s="57">
        <v>220250025935</v>
      </c>
      <c r="B3263" s="58" t="s">
        <v>349</v>
      </c>
      <c r="C3263" s="59">
        <v>45820</v>
      </c>
      <c r="D3263" s="57">
        <v>22025004336</v>
      </c>
      <c r="E3263" s="58" t="s">
        <v>1371</v>
      </c>
      <c r="F3263" s="60">
        <v>1000</v>
      </c>
      <c r="G3263" s="58" t="s">
        <v>313</v>
      </c>
      <c r="H3263" s="58" t="s">
        <v>4866</v>
      </c>
      <c r="I3263" s="61">
        <v>220</v>
      </c>
      <c r="J3263" s="58" t="s">
        <v>356</v>
      </c>
      <c r="K3263" s="58" t="s">
        <v>356</v>
      </c>
      <c r="L3263" s="58" t="s">
        <v>357</v>
      </c>
      <c r="M3263" s="58" t="s">
        <v>458</v>
      </c>
      <c r="N3263" s="58" t="s">
        <v>429</v>
      </c>
      <c r="O3263" s="64" t="s">
        <v>2990</v>
      </c>
      <c r="P3263" s="64" t="s">
        <v>2902</v>
      </c>
      <c r="Q3263" s="45" t="s">
        <v>922</v>
      </c>
      <c r="R3263" s="32" t="s">
        <v>254</v>
      </c>
      <c r="S3263" s="45" t="s">
        <v>98</v>
      </c>
      <c r="T3263" s="42" t="str">
        <f>VLOOKUP(Tabla1[[#This Row],[AREA]],Hoja1!A:B,2,FALSE)</f>
        <v>10. Personas mayores, familia y servicios sociales</v>
      </c>
      <c r="U3263" s="45" t="s">
        <v>158</v>
      </c>
      <c r="V3263" s="42" t="str">
        <f>VLOOKUP(Tabla1[[#This Row],[PROGRAMA]],Hoja1!A:B,2,FALSE)</f>
        <v>2314. Centro de programas juveniles</v>
      </c>
      <c r="W3263" s="45" t="s">
        <v>238</v>
      </c>
      <c r="X3263" s="45" t="s">
        <v>3173</v>
      </c>
    </row>
    <row r="3264" spans="1:24" x14ac:dyDescent="0.25">
      <c r="A3264" s="57">
        <v>220250025321</v>
      </c>
      <c r="B3264" s="58" t="s">
        <v>349</v>
      </c>
      <c r="C3264" s="59">
        <v>45820</v>
      </c>
      <c r="D3264" s="57">
        <v>22025004210</v>
      </c>
      <c r="E3264" s="58" t="s">
        <v>1747</v>
      </c>
      <c r="F3264" s="60">
        <v>1016.4</v>
      </c>
      <c r="G3264" s="58" t="s">
        <v>25</v>
      </c>
      <c r="H3264" s="58" t="s">
        <v>4867</v>
      </c>
      <c r="I3264" s="61">
        <v>220</v>
      </c>
      <c r="J3264" s="58" t="s">
        <v>356</v>
      </c>
      <c r="K3264" s="58" t="s">
        <v>356</v>
      </c>
      <c r="L3264" s="58" t="s">
        <v>357</v>
      </c>
      <c r="M3264" s="58" t="s">
        <v>458</v>
      </c>
      <c r="N3264" s="58" t="s">
        <v>429</v>
      </c>
      <c r="O3264" s="64" t="s">
        <v>2990</v>
      </c>
      <c r="P3264" s="64" t="s">
        <v>2902</v>
      </c>
      <c r="Q3264" s="45" t="s">
        <v>922</v>
      </c>
      <c r="R3264" s="32" t="s">
        <v>254</v>
      </c>
      <c r="S3264" s="45" t="s">
        <v>95</v>
      </c>
      <c r="T3264" s="42" t="str">
        <f>VLOOKUP(Tabla1[[#This Row],[AREA]],Hoja1!A:B,2,FALSE)</f>
        <v>07. Medio ambiente</v>
      </c>
      <c r="U3264" s="45" t="s">
        <v>151</v>
      </c>
      <c r="V3264" s="42" t="str">
        <f>VLOOKUP(Tabla1[[#This Row],[PROGRAMA]],Hoja1!A:B,2,FALSE)</f>
        <v>1721. Protección del medio ambiente</v>
      </c>
      <c r="W3264" s="45" t="s">
        <v>238</v>
      </c>
      <c r="X3264" s="45" t="s">
        <v>3218</v>
      </c>
    </row>
    <row r="3265" spans="1:24" x14ac:dyDescent="0.25">
      <c r="A3265" s="57">
        <v>220250022230</v>
      </c>
      <c r="B3265" s="58" t="s">
        <v>349</v>
      </c>
      <c r="C3265" s="59">
        <v>45812</v>
      </c>
      <c r="D3265" s="57">
        <v>22025004512</v>
      </c>
      <c r="E3265" s="58" t="s">
        <v>1170</v>
      </c>
      <c r="F3265" s="60">
        <v>1052.7</v>
      </c>
      <c r="G3265" s="58" t="s">
        <v>1099</v>
      </c>
      <c r="H3265" s="58" t="s">
        <v>4868</v>
      </c>
      <c r="I3265" s="61">
        <v>220</v>
      </c>
      <c r="J3265" s="58" t="s">
        <v>360</v>
      </c>
      <c r="K3265" s="58" t="s">
        <v>352</v>
      </c>
      <c r="L3265" s="58" t="s">
        <v>357</v>
      </c>
      <c r="M3265" s="58" t="s">
        <v>458</v>
      </c>
      <c r="N3265" s="58" t="s">
        <v>429</v>
      </c>
      <c r="O3265" s="64" t="s">
        <v>2990</v>
      </c>
      <c r="P3265" s="64" t="s">
        <v>2902</v>
      </c>
      <c r="Q3265" s="45">
        <v>6</v>
      </c>
      <c r="R3265" s="32" t="s">
        <v>255</v>
      </c>
      <c r="S3265" s="45" t="s">
        <v>97</v>
      </c>
      <c r="T3265" s="42" t="str">
        <f>VLOOKUP(Tabla1[[#This Row],[AREA]],Hoja1!A:B,2,FALSE)</f>
        <v>09. Turismo, eventos y marca ciudad</v>
      </c>
      <c r="U3265" s="45">
        <v>4321</v>
      </c>
      <c r="V3265" s="42" t="str">
        <f>VLOOKUP(Tabla1[[#This Row],[PROGRAMA]],Hoja1!A:B,2,FALSE)</f>
        <v>4321. Turismo</v>
      </c>
      <c r="W3265" s="45">
        <v>63</v>
      </c>
      <c r="X3265" s="45">
        <v>632</v>
      </c>
    </row>
    <row r="3266" spans="1:24" x14ac:dyDescent="0.25">
      <c r="A3266" s="57">
        <v>220250026467</v>
      </c>
      <c r="B3266" s="58" t="s">
        <v>349</v>
      </c>
      <c r="C3266" s="59">
        <v>45824</v>
      </c>
      <c r="D3266" s="57">
        <v>22025004630</v>
      </c>
      <c r="E3266" s="58" t="s">
        <v>1417</v>
      </c>
      <c r="F3266" s="60">
        <v>75.739999999999995</v>
      </c>
      <c r="G3266" s="58" t="s">
        <v>319</v>
      </c>
      <c r="H3266" s="58" t="s">
        <v>4084</v>
      </c>
      <c r="I3266" s="61">
        <v>220</v>
      </c>
      <c r="J3266" s="58" t="s">
        <v>356</v>
      </c>
      <c r="K3266" s="58" t="s">
        <v>356</v>
      </c>
      <c r="L3266" s="58" t="s">
        <v>357</v>
      </c>
      <c r="M3266" s="58" t="s">
        <v>458</v>
      </c>
      <c r="N3266" s="58" t="s">
        <v>429</v>
      </c>
      <c r="O3266" s="64" t="s">
        <v>2990</v>
      </c>
      <c r="P3266" s="64" t="s">
        <v>2902</v>
      </c>
      <c r="Q3266" s="45" t="s">
        <v>922</v>
      </c>
      <c r="R3266" s="32" t="s">
        <v>254</v>
      </c>
      <c r="S3266" s="45" t="s">
        <v>291</v>
      </c>
      <c r="T3266" s="42" t="str">
        <f>VLOOKUP(Tabla1[[#This Row],[AREA]],Hoja1!A:B,2,FALSE)</f>
        <v>11. Salud pública y seguridad ciudadana</v>
      </c>
      <c r="U3266" s="45" t="s">
        <v>135</v>
      </c>
      <c r="V3266" s="42" t="str">
        <f>VLOOKUP(Tabla1[[#This Row],[PROGRAMA]],Hoja1!A:B,2,FALSE)</f>
        <v>1361. Prevención y extinción de incencios</v>
      </c>
      <c r="W3266" s="45" t="s">
        <v>236</v>
      </c>
      <c r="X3266" s="45" t="s">
        <v>2945</v>
      </c>
    </row>
    <row r="3267" spans="1:24" x14ac:dyDescent="0.25">
      <c r="A3267" s="57">
        <v>220250027263</v>
      </c>
      <c r="B3267" s="58" t="s">
        <v>349</v>
      </c>
      <c r="C3267" s="59">
        <v>45827</v>
      </c>
      <c r="D3267" s="57">
        <v>22025004767</v>
      </c>
      <c r="E3267" s="58" t="s">
        <v>3018</v>
      </c>
      <c r="F3267" s="60">
        <v>1103.5999999999999</v>
      </c>
      <c r="G3267" s="58" t="s">
        <v>316</v>
      </c>
      <c r="H3267" s="58" t="s">
        <v>4869</v>
      </c>
      <c r="I3267" s="61">
        <v>220</v>
      </c>
      <c r="J3267" s="58" t="s">
        <v>356</v>
      </c>
      <c r="K3267" s="58" t="s">
        <v>356</v>
      </c>
      <c r="L3267" s="58" t="s">
        <v>357</v>
      </c>
      <c r="M3267" s="58" t="s">
        <v>458</v>
      </c>
      <c r="N3267" s="58" t="s">
        <v>429</v>
      </c>
      <c r="O3267" s="64" t="s">
        <v>2990</v>
      </c>
      <c r="P3267" s="64" t="s">
        <v>2902</v>
      </c>
      <c r="Q3267" s="45" t="s">
        <v>926</v>
      </c>
      <c r="R3267" s="32" t="s">
        <v>255</v>
      </c>
      <c r="S3267" s="45" t="s">
        <v>291</v>
      </c>
      <c r="T3267" s="42" t="str">
        <f>VLOOKUP(Tabla1[[#This Row],[AREA]],Hoja1!A:B,2,FALSE)</f>
        <v>11. Salud pública y seguridad ciudadana</v>
      </c>
      <c r="U3267" s="45" t="s">
        <v>144</v>
      </c>
      <c r="V3267" s="42" t="str">
        <f>VLOOKUP(Tabla1[[#This Row],[PROGRAMA]],Hoja1!A:B,2,FALSE)</f>
        <v>1631. Limpieza viaria</v>
      </c>
      <c r="W3267" s="45" t="s">
        <v>246</v>
      </c>
      <c r="X3267" s="45" t="s">
        <v>3021</v>
      </c>
    </row>
    <row r="3268" spans="1:24" x14ac:dyDescent="0.25">
      <c r="A3268" s="57">
        <v>220250026753</v>
      </c>
      <c r="B3268" s="58" t="s">
        <v>349</v>
      </c>
      <c r="C3268" s="59">
        <v>45825</v>
      </c>
      <c r="D3268" s="57">
        <v>22025004636</v>
      </c>
      <c r="E3268" s="58" t="s">
        <v>2285</v>
      </c>
      <c r="F3268" s="60">
        <v>1138.5</v>
      </c>
      <c r="G3268" s="58" t="s">
        <v>1007</v>
      </c>
      <c r="H3268" s="58" t="s">
        <v>4870</v>
      </c>
      <c r="I3268" s="61">
        <v>220</v>
      </c>
      <c r="J3268" s="58" t="s">
        <v>356</v>
      </c>
      <c r="K3268" s="58" t="s">
        <v>356</v>
      </c>
      <c r="L3268" s="58" t="s">
        <v>357</v>
      </c>
      <c r="M3268" s="58" t="s">
        <v>458</v>
      </c>
      <c r="N3268" s="58" t="s">
        <v>429</v>
      </c>
      <c r="O3268" s="64" t="s">
        <v>2990</v>
      </c>
      <c r="P3268" s="64" t="s">
        <v>2902</v>
      </c>
      <c r="Q3268" s="45" t="s">
        <v>922</v>
      </c>
      <c r="R3268" s="32" t="s">
        <v>254</v>
      </c>
      <c r="S3268" s="45" t="s">
        <v>291</v>
      </c>
      <c r="T3268" s="42" t="str">
        <f>VLOOKUP(Tabla1[[#This Row],[AREA]],Hoja1!A:B,2,FALSE)</f>
        <v>11. Salud pública y seguridad ciudadana</v>
      </c>
      <c r="U3268" s="45" t="s">
        <v>164</v>
      </c>
      <c r="V3268" s="42" t="str">
        <f>VLOOKUP(Tabla1[[#This Row],[PROGRAMA]],Hoja1!A:B,2,FALSE)</f>
        <v>3111. Protección de la salubridad pública</v>
      </c>
      <c r="W3268" s="45" t="s">
        <v>238</v>
      </c>
      <c r="X3268" s="45" t="s">
        <v>2955</v>
      </c>
    </row>
    <row r="3269" spans="1:24" x14ac:dyDescent="0.25">
      <c r="A3269" s="57">
        <v>220250027881</v>
      </c>
      <c r="B3269" s="58" t="s">
        <v>526</v>
      </c>
      <c r="C3269" s="59">
        <v>45828</v>
      </c>
      <c r="D3269" s="57">
        <v>22025003270</v>
      </c>
      <c r="E3269" s="58" t="s">
        <v>3337</v>
      </c>
      <c r="F3269" s="60">
        <v>1170</v>
      </c>
      <c r="G3269" s="58" t="s">
        <v>3338</v>
      </c>
      <c r="H3269" s="58" t="s">
        <v>4871</v>
      </c>
      <c r="I3269" s="61">
        <v>300</v>
      </c>
      <c r="J3269" s="58" t="s">
        <v>356</v>
      </c>
      <c r="K3269" s="58" t="s">
        <v>356</v>
      </c>
      <c r="L3269" s="58" t="s">
        <v>357</v>
      </c>
      <c r="M3269" s="58" t="s">
        <v>458</v>
      </c>
      <c r="N3269" s="58" t="s">
        <v>429</v>
      </c>
      <c r="O3269" s="64" t="s">
        <v>2990</v>
      </c>
      <c r="P3269" s="64" t="s">
        <v>2902</v>
      </c>
      <c r="Q3269" s="45" t="s">
        <v>948</v>
      </c>
      <c r="R3269" s="32" t="s">
        <v>262</v>
      </c>
      <c r="S3269" s="45" t="s">
        <v>93</v>
      </c>
      <c r="T3269" s="42" t="str">
        <f>VLOOKUP(Tabla1[[#This Row],[AREA]],Hoja1!A:B,2,FALSE)</f>
        <v>04. Hacienda, personal y modernización administrativa</v>
      </c>
      <c r="U3269" s="45" t="s">
        <v>207</v>
      </c>
      <c r="V3269" s="42" t="str">
        <f>VLOOKUP(Tabla1[[#This Row],[PROGRAMA]],Hoja1!A:B,2,FALSE)</f>
        <v>9202. Gestión de recursos humanos</v>
      </c>
      <c r="W3269" s="45" t="s">
        <v>3340</v>
      </c>
      <c r="X3269" s="45" t="s">
        <v>3341</v>
      </c>
    </row>
    <row r="3270" spans="1:24" x14ac:dyDescent="0.25">
      <c r="A3270" s="57">
        <v>220250028396</v>
      </c>
      <c r="B3270" s="58" t="s">
        <v>349</v>
      </c>
      <c r="C3270" s="59">
        <v>45831</v>
      </c>
      <c r="D3270" s="57">
        <v>22025004918</v>
      </c>
      <c r="E3270" s="58" t="s">
        <v>2146</v>
      </c>
      <c r="F3270" s="60">
        <v>1179.75</v>
      </c>
      <c r="G3270" s="58" t="s">
        <v>25</v>
      </c>
      <c r="H3270" s="58" t="s">
        <v>4872</v>
      </c>
      <c r="I3270" s="61">
        <v>220</v>
      </c>
      <c r="J3270" s="58" t="s">
        <v>356</v>
      </c>
      <c r="K3270" s="58" t="s">
        <v>356</v>
      </c>
      <c r="L3270" s="58" t="s">
        <v>357</v>
      </c>
      <c r="M3270" s="58" t="s">
        <v>458</v>
      </c>
      <c r="N3270" s="58" t="s">
        <v>429</v>
      </c>
      <c r="O3270" s="64" t="s">
        <v>2990</v>
      </c>
      <c r="P3270" s="64" t="s">
        <v>2902</v>
      </c>
      <c r="Q3270" s="45" t="s">
        <v>922</v>
      </c>
      <c r="R3270" s="32" t="s">
        <v>254</v>
      </c>
      <c r="S3270" s="45" t="s">
        <v>89</v>
      </c>
      <c r="T3270" s="42" t="str">
        <f>VLOOKUP(Tabla1[[#This Row],[AREA]],Hoja1!A:B,2,FALSE)</f>
        <v>01. Alcaldía</v>
      </c>
      <c r="U3270" s="45" t="s">
        <v>212</v>
      </c>
      <c r="V3270" s="42" t="str">
        <f>VLOOKUP(Tabla1[[#This Row],[PROGRAMA]],Hoja1!A:B,2,FALSE)</f>
        <v>9207. Gobierno y relaciones</v>
      </c>
      <c r="W3270" s="45" t="s">
        <v>238</v>
      </c>
      <c r="X3270" s="45" t="s">
        <v>3161</v>
      </c>
    </row>
    <row r="3271" spans="1:24" x14ac:dyDescent="0.25">
      <c r="A3271" s="57">
        <v>220250026462</v>
      </c>
      <c r="B3271" s="58" t="s">
        <v>349</v>
      </c>
      <c r="C3271" s="59">
        <v>45824</v>
      </c>
      <c r="D3271" s="57">
        <v>22025004601</v>
      </c>
      <c r="E3271" s="58" t="s">
        <v>1462</v>
      </c>
      <c r="F3271" s="60">
        <v>83.56</v>
      </c>
      <c r="G3271" s="58" t="s">
        <v>677</v>
      </c>
      <c r="H3271" s="58" t="s">
        <v>4873</v>
      </c>
      <c r="I3271" s="61">
        <v>220</v>
      </c>
      <c r="J3271" s="58" t="s">
        <v>356</v>
      </c>
      <c r="K3271" s="58" t="s">
        <v>356</v>
      </c>
      <c r="L3271" s="58" t="s">
        <v>357</v>
      </c>
      <c r="M3271" s="58" t="s">
        <v>458</v>
      </c>
      <c r="N3271" s="58" t="s">
        <v>429</v>
      </c>
      <c r="O3271" s="64" t="s">
        <v>2990</v>
      </c>
      <c r="P3271" s="64" t="s">
        <v>2902</v>
      </c>
      <c r="Q3271" s="45" t="s">
        <v>922</v>
      </c>
      <c r="R3271" s="32" t="s">
        <v>254</v>
      </c>
      <c r="S3271" s="45" t="s">
        <v>98</v>
      </c>
      <c r="T3271" s="42" t="str">
        <f>VLOOKUP(Tabla1[[#This Row],[AREA]],Hoja1!A:B,2,FALSE)</f>
        <v>10. Personas mayores, familia y servicios sociales</v>
      </c>
      <c r="U3271" s="45" t="s">
        <v>153</v>
      </c>
      <c r="V3271" s="42" t="str">
        <f>VLOOKUP(Tabla1[[#This Row],[PROGRAMA]],Hoja1!A:B,2,FALSE)</f>
        <v>2311. Intervención social</v>
      </c>
      <c r="W3271" s="45" t="s">
        <v>236</v>
      </c>
      <c r="X3271" s="45" t="s">
        <v>3048</v>
      </c>
    </row>
    <row r="3272" spans="1:24" x14ac:dyDescent="0.25">
      <c r="A3272" s="57">
        <v>220250028725</v>
      </c>
      <c r="B3272" s="58" t="s">
        <v>349</v>
      </c>
      <c r="C3272" s="59">
        <v>45832</v>
      </c>
      <c r="D3272" s="57">
        <v>22025004873</v>
      </c>
      <c r="E3272" s="58" t="s">
        <v>1662</v>
      </c>
      <c r="F3272" s="60">
        <v>1179.99</v>
      </c>
      <c r="G3272" s="58" t="s">
        <v>4874</v>
      </c>
      <c r="H3272" s="58" t="s">
        <v>4875</v>
      </c>
      <c r="I3272" s="61">
        <v>220</v>
      </c>
      <c r="J3272" s="58" t="s">
        <v>411</v>
      </c>
      <c r="K3272" s="58" t="s">
        <v>411</v>
      </c>
      <c r="L3272" s="58" t="s">
        <v>367</v>
      </c>
      <c r="M3272" s="58" t="s">
        <v>458</v>
      </c>
      <c r="N3272" s="58" t="s">
        <v>429</v>
      </c>
      <c r="O3272" s="64" t="s">
        <v>2990</v>
      </c>
      <c r="P3272" s="64" t="s">
        <v>2902</v>
      </c>
      <c r="Q3272" s="45" t="s">
        <v>926</v>
      </c>
      <c r="R3272" s="32" t="s">
        <v>255</v>
      </c>
      <c r="S3272" s="45" t="s">
        <v>291</v>
      </c>
      <c r="T3272" s="42" t="str">
        <f>VLOOKUP(Tabla1[[#This Row],[AREA]],Hoja1!A:B,2,FALSE)</f>
        <v>11. Salud pública y seguridad ciudadana</v>
      </c>
      <c r="U3272" s="45" t="s">
        <v>135</v>
      </c>
      <c r="V3272" s="42" t="str">
        <f>VLOOKUP(Tabla1[[#This Row],[PROGRAMA]],Hoja1!A:B,2,FALSE)</f>
        <v>1361. Prevención y extinción de incencios</v>
      </c>
      <c r="W3272" s="45" t="s">
        <v>246</v>
      </c>
      <c r="X3272" s="45" t="s">
        <v>2936</v>
      </c>
    </row>
    <row r="3273" spans="1:24" x14ac:dyDescent="0.25">
      <c r="A3273" s="57">
        <v>220250030030</v>
      </c>
      <c r="B3273" s="58" t="s">
        <v>349</v>
      </c>
      <c r="C3273" s="59">
        <v>45838</v>
      </c>
      <c r="D3273" s="57">
        <v>22025004899</v>
      </c>
      <c r="E3273" s="58" t="s">
        <v>3350</v>
      </c>
      <c r="F3273" s="60">
        <v>1195.1199999999999</v>
      </c>
      <c r="G3273" s="58" t="s">
        <v>4876</v>
      </c>
      <c r="H3273" s="58" t="s">
        <v>4877</v>
      </c>
      <c r="I3273" s="61">
        <v>220</v>
      </c>
      <c r="J3273" s="58" t="s">
        <v>3526</v>
      </c>
      <c r="K3273" s="58" t="s">
        <v>499</v>
      </c>
      <c r="L3273" s="58" t="s">
        <v>357</v>
      </c>
      <c r="M3273" s="58" t="s">
        <v>458</v>
      </c>
      <c r="N3273" s="58" t="s">
        <v>429</v>
      </c>
      <c r="O3273" s="64" t="s">
        <v>2990</v>
      </c>
      <c r="P3273" s="64" t="s">
        <v>2902</v>
      </c>
      <c r="Q3273" s="45" t="s">
        <v>922</v>
      </c>
      <c r="R3273" s="32" t="s">
        <v>254</v>
      </c>
      <c r="S3273" s="45" t="s">
        <v>98</v>
      </c>
      <c r="T3273" s="42" t="str">
        <f>VLOOKUP(Tabla1[[#This Row],[AREA]],Hoja1!A:B,2,FALSE)</f>
        <v>10. Personas mayores, familia y servicios sociales</v>
      </c>
      <c r="U3273" s="45" t="s">
        <v>158</v>
      </c>
      <c r="V3273" s="42" t="str">
        <f>VLOOKUP(Tabla1[[#This Row],[PROGRAMA]],Hoja1!A:B,2,FALSE)</f>
        <v>2314. Centro de programas juveniles</v>
      </c>
      <c r="W3273" s="45" t="s">
        <v>236</v>
      </c>
      <c r="X3273" s="45" t="s">
        <v>3048</v>
      </c>
    </row>
    <row r="3274" spans="1:24" x14ac:dyDescent="0.25">
      <c r="A3274" s="57">
        <v>220250026021</v>
      </c>
      <c r="B3274" s="58" t="s">
        <v>349</v>
      </c>
      <c r="C3274" s="59">
        <v>45824</v>
      </c>
      <c r="D3274" s="57">
        <v>22025004481</v>
      </c>
      <c r="E3274" s="58" t="s">
        <v>1756</v>
      </c>
      <c r="F3274" s="60">
        <v>1208.67</v>
      </c>
      <c r="G3274" s="58" t="s">
        <v>82</v>
      </c>
      <c r="H3274" s="58" t="s">
        <v>4878</v>
      </c>
      <c r="I3274" s="61">
        <v>220</v>
      </c>
      <c r="J3274" s="58" t="s">
        <v>356</v>
      </c>
      <c r="K3274" s="58" t="s">
        <v>356</v>
      </c>
      <c r="L3274" s="58" t="s">
        <v>367</v>
      </c>
      <c r="M3274" s="58" t="s">
        <v>458</v>
      </c>
      <c r="N3274" s="58" t="s">
        <v>429</v>
      </c>
      <c r="O3274" s="64" t="s">
        <v>2990</v>
      </c>
      <c r="P3274" s="64" t="s">
        <v>2902</v>
      </c>
      <c r="Q3274" s="45" t="s">
        <v>922</v>
      </c>
      <c r="R3274" s="32" t="s">
        <v>254</v>
      </c>
      <c r="S3274" s="45" t="s">
        <v>98</v>
      </c>
      <c r="T3274" s="42" t="str">
        <f>VLOOKUP(Tabla1[[#This Row],[AREA]],Hoja1!A:B,2,FALSE)</f>
        <v>10. Personas mayores, familia y servicios sociales</v>
      </c>
      <c r="U3274" s="45" t="s">
        <v>155</v>
      </c>
      <c r="V3274" s="42" t="str">
        <f>VLOOKUP(Tabla1[[#This Row],[PROGRAMA]],Hoja1!A:B,2,FALSE)</f>
        <v>2312. Iniciativas sociales</v>
      </c>
      <c r="W3274" s="45" t="s">
        <v>238</v>
      </c>
      <c r="X3274" s="45" t="s">
        <v>3611</v>
      </c>
    </row>
    <row r="3275" spans="1:24" x14ac:dyDescent="0.25">
      <c r="A3275" s="57">
        <v>220250028739</v>
      </c>
      <c r="B3275" s="58" t="s">
        <v>349</v>
      </c>
      <c r="C3275" s="59">
        <v>45832</v>
      </c>
      <c r="D3275" s="57">
        <v>22025004747</v>
      </c>
      <c r="E3275" s="58" t="s">
        <v>3827</v>
      </c>
      <c r="F3275" s="60">
        <v>1210</v>
      </c>
      <c r="G3275" s="58" t="s">
        <v>4879</v>
      </c>
      <c r="H3275" s="58" t="s">
        <v>4880</v>
      </c>
      <c r="I3275" s="61">
        <v>220</v>
      </c>
      <c r="J3275" s="58" t="s">
        <v>356</v>
      </c>
      <c r="K3275" s="58" t="s">
        <v>356</v>
      </c>
      <c r="L3275" s="58" t="s">
        <v>357</v>
      </c>
      <c r="M3275" s="58" t="s">
        <v>458</v>
      </c>
      <c r="N3275" s="58" t="s">
        <v>429</v>
      </c>
      <c r="O3275" s="64" t="s">
        <v>2990</v>
      </c>
      <c r="P3275" s="64" t="s">
        <v>2902</v>
      </c>
      <c r="Q3275" s="45" t="s">
        <v>922</v>
      </c>
      <c r="R3275" s="32" t="s">
        <v>254</v>
      </c>
      <c r="S3275" s="45" t="s">
        <v>98</v>
      </c>
      <c r="T3275" s="42" t="str">
        <f>VLOOKUP(Tabla1[[#This Row],[AREA]],Hoja1!A:B,2,FALSE)</f>
        <v>10. Personas mayores, familia y servicios sociales</v>
      </c>
      <c r="U3275" s="45" t="s">
        <v>159</v>
      </c>
      <c r="V3275" s="42" t="str">
        <f>VLOOKUP(Tabla1[[#This Row],[PROGRAMA]],Hoja1!A:B,2,FALSE)</f>
        <v>2315. Políticas de Igualdad e infancia</v>
      </c>
      <c r="W3275" s="45" t="s">
        <v>238</v>
      </c>
      <c r="X3275" s="45" t="s">
        <v>3830</v>
      </c>
    </row>
    <row r="3276" spans="1:24" x14ac:dyDescent="0.25">
      <c r="A3276" s="57">
        <v>220250029940</v>
      </c>
      <c r="B3276" s="58" t="s">
        <v>349</v>
      </c>
      <c r="C3276" s="59">
        <v>45838</v>
      </c>
      <c r="D3276" s="57">
        <v>22025004621</v>
      </c>
      <c r="E3276" s="58" t="s">
        <v>4881</v>
      </c>
      <c r="F3276" s="60">
        <v>1210.08</v>
      </c>
      <c r="G3276" s="58" t="s">
        <v>316</v>
      </c>
      <c r="H3276" s="58" t="s">
        <v>4882</v>
      </c>
      <c r="I3276" s="61">
        <v>220</v>
      </c>
      <c r="J3276" s="58" t="s">
        <v>356</v>
      </c>
      <c r="K3276" s="58" t="s">
        <v>356</v>
      </c>
      <c r="L3276" s="58" t="s">
        <v>357</v>
      </c>
      <c r="M3276" s="58" t="s">
        <v>458</v>
      </c>
      <c r="N3276" s="58" t="s">
        <v>429</v>
      </c>
      <c r="O3276" s="64" t="s">
        <v>2990</v>
      </c>
      <c r="P3276" s="64" t="s">
        <v>2902</v>
      </c>
      <c r="Q3276" s="45" t="s">
        <v>922</v>
      </c>
      <c r="R3276" s="32" t="s">
        <v>254</v>
      </c>
      <c r="S3276" s="45" t="s">
        <v>95</v>
      </c>
      <c r="T3276" s="42" t="str">
        <f>VLOOKUP(Tabla1[[#This Row],[AREA]],Hoja1!A:B,2,FALSE)</f>
        <v>07. Medio ambiente</v>
      </c>
      <c r="U3276" s="45" t="s">
        <v>149</v>
      </c>
      <c r="V3276" s="42" t="str">
        <f>VLOOKUP(Tabla1[[#This Row],[PROGRAMA]],Hoja1!A:B,2,FALSE)</f>
        <v>1711. Parques y jardines</v>
      </c>
      <c r="W3276" s="45" t="s">
        <v>238</v>
      </c>
      <c r="X3276" s="45" t="s">
        <v>2955</v>
      </c>
    </row>
    <row r="3277" spans="1:24" x14ac:dyDescent="0.25">
      <c r="A3277" s="57">
        <v>220250025952</v>
      </c>
      <c r="B3277" s="58" t="s">
        <v>349</v>
      </c>
      <c r="C3277" s="59">
        <v>45820</v>
      </c>
      <c r="D3277" s="57">
        <v>22025004444</v>
      </c>
      <c r="E3277" s="58" t="s">
        <v>2108</v>
      </c>
      <c r="F3277" s="60">
        <v>1221</v>
      </c>
      <c r="G3277" s="58" t="s">
        <v>1037</v>
      </c>
      <c r="H3277" s="58" t="s">
        <v>4883</v>
      </c>
      <c r="I3277" s="61">
        <v>220</v>
      </c>
      <c r="J3277" s="58" t="s">
        <v>508</v>
      </c>
      <c r="K3277" s="58" t="s">
        <v>508</v>
      </c>
      <c r="L3277" s="58" t="s">
        <v>367</v>
      </c>
      <c r="M3277" s="58" t="s">
        <v>458</v>
      </c>
      <c r="N3277" s="58" t="s">
        <v>429</v>
      </c>
      <c r="O3277" s="64" t="s">
        <v>2990</v>
      </c>
      <c r="P3277" s="64" t="s">
        <v>2902</v>
      </c>
      <c r="Q3277" s="45" t="s">
        <v>922</v>
      </c>
      <c r="R3277" s="32" t="s">
        <v>254</v>
      </c>
      <c r="S3277" s="45" t="s">
        <v>89</v>
      </c>
      <c r="T3277" s="42" t="str">
        <f>VLOOKUP(Tabla1[[#This Row],[AREA]],Hoja1!A:B,2,FALSE)</f>
        <v>01. Alcaldía</v>
      </c>
      <c r="U3277" s="45" t="s">
        <v>208</v>
      </c>
      <c r="V3277" s="42" t="str">
        <f>VLOOKUP(Tabla1[[#This Row],[PROGRAMA]],Hoja1!A:B,2,FALSE)</f>
        <v>9203. Unidad de régimen interior</v>
      </c>
      <c r="W3277" s="45" t="s">
        <v>238</v>
      </c>
      <c r="X3277" s="45" t="s">
        <v>4884</v>
      </c>
    </row>
    <row r="3278" spans="1:24" x14ac:dyDescent="0.25">
      <c r="A3278" s="57">
        <v>220250025934</v>
      </c>
      <c r="B3278" s="58" t="s">
        <v>349</v>
      </c>
      <c r="C3278" s="59">
        <v>45820</v>
      </c>
      <c r="D3278" s="57">
        <v>22025004326</v>
      </c>
      <c r="E3278" s="58" t="s">
        <v>1371</v>
      </c>
      <c r="F3278" s="60">
        <v>1234.2</v>
      </c>
      <c r="G3278" s="58" t="s">
        <v>4885</v>
      </c>
      <c r="H3278" s="58" t="s">
        <v>4886</v>
      </c>
      <c r="I3278" s="61">
        <v>220</v>
      </c>
      <c r="J3278" s="58" t="s">
        <v>356</v>
      </c>
      <c r="K3278" s="58" t="s">
        <v>356</v>
      </c>
      <c r="L3278" s="58" t="s">
        <v>357</v>
      </c>
      <c r="M3278" s="58" t="s">
        <v>458</v>
      </c>
      <c r="N3278" s="58" t="s">
        <v>429</v>
      </c>
      <c r="O3278" s="64" t="s">
        <v>2990</v>
      </c>
      <c r="P3278" s="64" t="s">
        <v>2902</v>
      </c>
      <c r="Q3278" s="45" t="s">
        <v>922</v>
      </c>
      <c r="R3278" s="32" t="s">
        <v>254</v>
      </c>
      <c r="S3278" s="45" t="s">
        <v>98</v>
      </c>
      <c r="T3278" s="42" t="str">
        <f>VLOOKUP(Tabla1[[#This Row],[AREA]],Hoja1!A:B,2,FALSE)</f>
        <v>10. Personas mayores, familia y servicios sociales</v>
      </c>
      <c r="U3278" s="45" t="s">
        <v>158</v>
      </c>
      <c r="V3278" s="42" t="str">
        <f>VLOOKUP(Tabla1[[#This Row],[PROGRAMA]],Hoja1!A:B,2,FALSE)</f>
        <v>2314. Centro de programas juveniles</v>
      </c>
      <c r="W3278" s="45" t="s">
        <v>238</v>
      </c>
      <c r="X3278" s="45" t="s">
        <v>3173</v>
      </c>
    </row>
    <row r="3279" spans="1:24" x14ac:dyDescent="0.25">
      <c r="A3279" s="57">
        <v>220250023994</v>
      </c>
      <c r="B3279" s="58" t="s">
        <v>349</v>
      </c>
      <c r="C3279" s="59">
        <v>45818</v>
      </c>
      <c r="D3279" s="57">
        <v>22025002683</v>
      </c>
      <c r="E3279" s="58" t="s">
        <v>4887</v>
      </c>
      <c r="F3279" s="60">
        <v>1263</v>
      </c>
      <c r="G3279" s="58" t="s">
        <v>4888</v>
      </c>
      <c r="H3279" s="58" t="s">
        <v>4889</v>
      </c>
      <c r="I3279" s="61">
        <v>220</v>
      </c>
      <c r="J3279" s="58" t="s">
        <v>356</v>
      </c>
      <c r="K3279" s="58" t="s">
        <v>356</v>
      </c>
      <c r="L3279" s="58" t="s">
        <v>357</v>
      </c>
      <c r="M3279" s="58" t="s">
        <v>458</v>
      </c>
      <c r="N3279" s="58" t="s">
        <v>429</v>
      </c>
      <c r="O3279" s="64" t="s">
        <v>2990</v>
      </c>
      <c r="P3279" s="64" t="s">
        <v>2902</v>
      </c>
      <c r="Q3279" s="45" t="s">
        <v>922</v>
      </c>
      <c r="R3279" s="32" t="s">
        <v>254</v>
      </c>
      <c r="S3279" s="45" t="s">
        <v>98</v>
      </c>
      <c r="T3279" s="42" t="str">
        <f>VLOOKUP(Tabla1[[#This Row],[AREA]],Hoja1!A:B,2,FALSE)</f>
        <v>10. Personas mayores, familia y servicios sociales</v>
      </c>
      <c r="U3279" s="45" t="s">
        <v>162</v>
      </c>
      <c r="V3279" s="42" t="str">
        <f>VLOOKUP(Tabla1[[#This Row],[PROGRAMA]],Hoja1!A:B,2,FALSE)</f>
        <v>2412. Formación para el empleo</v>
      </c>
      <c r="W3279" s="45" t="s">
        <v>238</v>
      </c>
      <c r="X3279" s="45" t="s">
        <v>2955</v>
      </c>
    </row>
    <row r="3280" spans="1:24" x14ac:dyDescent="0.25">
      <c r="A3280" s="57">
        <v>220250025947</v>
      </c>
      <c r="B3280" s="58" t="s">
        <v>349</v>
      </c>
      <c r="C3280" s="59">
        <v>45820</v>
      </c>
      <c r="D3280" s="57">
        <v>22025004411</v>
      </c>
      <c r="E3280" s="58" t="s">
        <v>1525</v>
      </c>
      <c r="F3280" s="60">
        <v>1268.08</v>
      </c>
      <c r="G3280" s="58" t="s">
        <v>4890</v>
      </c>
      <c r="H3280" s="58" t="s">
        <v>4891</v>
      </c>
      <c r="I3280" s="61">
        <v>220</v>
      </c>
      <c r="J3280" s="58" t="s">
        <v>4892</v>
      </c>
      <c r="K3280" s="58" t="s">
        <v>4893</v>
      </c>
      <c r="L3280" s="58" t="s">
        <v>357</v>
      </c>
      <c r="M3280" s="58" t="s">
        <v>458</v>
      </c>
      <c r="N3280" s="58" t="s">
        <v>429</v>
      </c>
      <c r="O3280" s="64" t="s">
        <v>2990</v>
      </c>
      <c r="P3280" s="64" t="s">
        <v>2902</v>
      </c>
      <c r="Q3280" s="45" t="s">
        <v>922</v>
      </c>
      <c r="R3280" s="32" t="s">
        <v>254</v>
      </c>
      <c r="S3280" s="45" t="s">
        <v>91</v>
      </c>
      <c r="T3280" s="42" t="str">
        <f>VLOOKUP(Tabla1[[#This Row],[AREA]],Hoja1!A:B,2,FALSE)</f>
        <v>02. Urbanismo y vivienda</v>
      </c>
      <c r="U3280" s="45" t="s">
        <v>220</v>
      </c>
      <c r="V3280" s="42" t="str">
        <f>VLOOKUP(Tabla1[[#This Row],[PROGRAMA]],Hoja1!A:B,2,FALSE)</f>
        <v>9332. Mantenimiento de edificios e instalaciones municipales</v>
      </c>
      <c r="W3280" s="45" t="s">
        <v>236</v>
      </c>
      <c r="X3280" s="45" t="s">
        <v>2945</v>
      </c>
    </row>
    <row r="3281" spans="1:24" x14ac:dyDescent="0.25">
      <c r="A3281" s="57">
        <v>220250025928</v>
      </c>
      <c r="B3281" s="58" t="s">
        <v>349</v>
      </c>
      <c r="C3281" s="59">
        <v>45820</v>
      </c>
      <c r="D3281" s="57">
        <v>22025004324</v>
      </c>
      <c r="E3281" s="58" t="s">
        <v>2146</v>
      </c>
      <c r="F3281" s="60">
        <v>1304.3800000000001</v>
      </c>
      <c r="G3281" s="58" t="s">
        <v>630</v>
      </c>
      <c r="H3281" s="58" t="s">
        <v>4894</v>
      </c>
      <c r="I3281" s="61">
        <v>220</v>
      </c>
      <c r="J3281" s="58" t="s">
        <v>356</v>
      </c>
      <c r="K3281" s="58" t="s">
        <v>356</v>
      </c>
      <c r="L3281" s="58" t="s">
        <v>367</v>
      </c>
      <c r="M3281" s="58" t="s">
        <v>458</v>
      </c>
      <c r="N3281" s="58" t="s">
        <v>429</v>
      </c>
      <c r="O3281" s="64" t="s">
        <v>2990</v>
      </c>
      <c r="P3281" s="64" t="s">
        <v>2902</v>
      </c>
      <c r="Q3281" s="45" t="s">
        <v>922</v>
      </c>
      <c r="R3281" s="32" t="s">
        <v>254</v>
      </c>
      <c r="S3281" s="45" t="s">
        <v>89</v>
      </c>
      <c r="T3281" s="42" t="str">
        <f>VLOOKUP(Tabla1[[#This Row],[AREA]],Hoja1!A:B,2,FALSE)</f>
        <v>01. Alcaldía</v>
      </c>
      <c r="U3281" s="45" t="s">
        <v>212</v>
      </c>
      <c r="V3281" s="42" t="str">
        <f>VLOOKUP(Tabla1[[#This Row],[PROGRAMA]],Hoja1!A:B,2,FALSE)</f>
        <v>9207. Gobierno y relaciones</v>
      </c>
      <c r="W3281" s="45" t="s">
        <v>238</v>
      </c>
      <c r="X3281" s="45" t="s">
        <v>3161</v>
      </c>
    </row>
    <row r="3282" spans="1:24" x14ac:dyDescent="0.25">
      <c r="A3282" s="57">
        <v>220250026348</v>
      </c>
      <c r="B3282" s="58" t="s">
        <v>349</v>
      </c>
      <c r="C3282" s="59">
        <v>45824</v>
      </c>
      <c r="D3282" s="57">
        <v>22025004590</v>
      </c>
      <c r="E3282" s="58" t="s">
        <v>1495</v>
      </c>
      <c r="F3282" s="60">
        <v>1336.45</v>
      </c>
      <c r="G3282" s="58" t="s">
        <v>47</v>
      </c>
      <c r="H3282" s="58" t="s">
        <v>4895</v>
      </c>
      <c r="I3282" s="61">
        <v>220</v>
      </c>
      <c r="J3282" s="58" t="s">
        <v>356</v>
      </c>
      <c r="K3282" s="58" t="s">
        <v>356</v>
      </c>
      <c r="L3282" s="58" t="s">
        <v>367</v>
      </c>
      <c r="M3282" s="58" t="s">
        <v>458</v>
      </c>
      <c r="N3282" s="58" t="s">
        <v>429</v>
      </c>
      <c r="O3282" s="64" t="s">
        <v>2990</v>
      </c>
      <c r="P3282" s="64" t="s">
        <v>2902</v>
      </c>
      <c r="Q3282" s="45" t="s">
        <v>922</v>
      </c>
      <c r="R3282" s="32" t="s">
        <v>254</v>
      </c>
      <c r="S3282" s="45" t="s">
        <v>92</v>
      </c>
      <c r="T3282" s="42" t="str">
        <f>VLOOKUP(Tabla1[[#This Row],[AREA]],Hoja1!A:B,2,FALSE)</f>
        <v>03. Participación ciudadana y deportes</v>
      </c>
      <c r="U3282" s="45" t="s">
        <v>215</v>
      </c>
      <c r="V3282" s="42" t="str">
        <f>VLOOKUP(Tabla1[[#This Row],[PROGRAMA]],Hoja1!A:B,2,FALSE)</f>
        <v>9241. Participación ciudadana</v>
      </c>
      <c r="W3282" s="45" t="s">
        <v>236</v>
      </c>
      <c r="X3282" s="45" t="s">
        <v>2945</v>
      </c>
    </row>
    <row r="3283" spans="1:24" x14ac:dyDescent="0.25">
      <c r="A3283" s="57">
        <v>220250023574</v>
      </c>
      <c r="B3283" s="58" t="s">
        <v>349</v>
      </c>
      <c r="C3283" s="59">
        <v>45817</v>
      </c>
      <c r="D3283" s="57">
        <v>22025001294</v>
      </c>
      <c r="E3283" s="58" t="s">
        <v>1896</v>
      </c>
      <c r="F3283" s="60">
        <v>1375.9</v>
      </c>
      <c r="G3283" s="58" t="s">
        <v>1142</v>
      </c>
      <c r="H3283" s="58" t="s">
        <v>4896</v>
      </c>
      <c r="I3283" s="61">
        <v>220</v>
      </c>
      <c r="J3283" s="58" t="s">
        <v>356</v>
      </c>
      <c r="K3283" s="58" t="s">
        <v>356</v>
      </c>
      <c r="L3283" s="58" t="s">
        <v>367</v>
      </c>
      <c r="M3283" s="58" t="s">
        <v>458</v>
      </c>
      <c r="N3283" s="58" t="s">
        <v>429</v>
      </c>
      <c r="O3283" s="64" t="s">
        <v>2990</v>
      </c>
      <c r="P3283" s="64" t="s">
        <v>2902</v>
      </c>
      <c r="Q3283" s="45" t="s">
        <v>922</v>
      </c>
      <c r="R3283" s="32" t="s">
        <v>254</v>
      </c>
      <c r="S3283" s="45" t="s">
        <v>95</v>
      </c>
      <c r="T3283" s="42" t="str">
        <f>VLOOKUP(Tabla1[[#This Row],[AREA]],Hoja1!A:B,2,FALSE)</f>
        <v>07. Medio ambiente</v>
      </c>
      <c r="U3283" s="45" t="s">
        <v>149</v>
      </c>
      <c r="V3283" s="42" t="str">
        <f>VLOOKUP(Tabla1[[#This Row],[PROGRAMA]],Hoja1!A:B,2,FALSE)</f>
        <v>1711. Parques y jardines</v>
      </c>
      <c r="W3283" s="45" t="s">
        <v>238</v>
      </c>
      <c r="X3283" s="45" t="s">
        <v>4575</v>
      </c>
    </row>
    <row r="3284" spans="1:24" x14ac:dyDescent="0.25">
      <c r="A3284" s="57">
        <v>220250025953</v>
      </c>
      <c r="B3284" s="58" t="s">
        <v>349</v>
      </c>
      <c r="C3284" s="59">
        <v>45820</v>
      </c>
      <c r="D3284" s="57">
        <v>22025004446</v>
      </c>
      <c r="E3284" s="58" t="s">
        <v>1273</v>
      </c>
      <c r="F3284" s="60">
        <v>1440</v>
      </c>
      <c r="G3284" s="58" t="s">
        <v>4897</v>
      </c>
      <c r="H3284" s="58" t="s">
        <v>4898</v>
      </c>
      <c r="I3284" s="61">
        <v>220</v>
      </c>
      <c r="J3284" s="58" t="s">
        <v>356</v>
      </c>
      <c r="K3284" s="58" t="s">
        <v>356</v>
      </c>
      <c r="L3284" s="58" t="s">
        <v>357</v>
      </c>
      <c r="M3284" s="58" t="s">
        <v>458</v>
      </c>
      <c r="N3284" s="58" t="s">
        <v>429</v>
      </c>
      <c r="O3284" s="64" t="s">
        <v>2990</v>
      </c>
      <c r="P3284" s="64" t="s">
        <v>2902</v>
      </c>
      <c r="Q3284" s="45" t="s">
        <v>922</v>
      </c>
      <c r="R3284" s="32" t="s">
        <v>254</v>
      </c>
      <c r="S3284" s="45" t="s">
        <v>94</v>
      </c>
      <c r="T3284" s="42" t="str">
        <f>VLOOKUP(Tabla1[[#This Row],[AREA]],Hoja1!A:B,2,FALSE)</f>
        <v>06. Educación y cultura</v>
      </c>
      <c r="U3284" s="45" t="s">
        <v>176</v>
      </c>
      <c r="V3284" s="42" t="str">
        <f>VLOOKUP(Tabla1[[#This Row],[PROGRAMA]],Hoja1!A:B,2,FALSE)</f>
        <v>3321. Bibliotecas públicas</v>
      </c>
      <c r="W3284" s="45" t="s">
        <v>238</v>
      </c>
      <c r="X3284" s="45" t="s">
        <v>2926</v>
      </c>
    </row>
    <row r="3285" spans="1:24" x14ac:dyDescent="0.25">
      <c r="A3285" s="57">
        <v>220250026777</v>
      </c>
      <c r="B3285" s="58" t="s">
        <v>349</v>
      </c>
      <c r="C3285" s="59">
        <v>45825</v>
      </c>
      <c r="D3285" s="57">
        <v>22025004333</v>
      </c>
      <c r="E3285" s="58" t="s">
        <v>1371</v>
      </c>
      <c r="F3285" s="60">
        <v>1500</v>
      </c>
      <c r="G3285" s="58" t="s">
        <v>33</v>
      </c>
      <c r="H3285" s="58" t="s">
        <v>4899</v>
      </c>
      <c r="I3285" s="61">
        <v>220</v>
      </c>
      <c r="J3285" s="58" t="s">
        <v>356</v>
      </c>
      <c r="K3285" s="58" t="s">
        <v>356</v>
      </c>
      <c r="L3285" s="58" t="s">
        <v>357</v>
      </c>
      <c r="M3285" s="58" t="s">
        <v>458</v>
      </c>
      <c r="N3285" s="58" t="s">
        <v>429</v>
      </c>
      <c r="O3285" s="64" t="s">
        <v>2990</v>
      </c>
      <c r="P3285" s="64" t="s">
        <v>2902</v>
      </c>
      <c r="Q3285" s="45" t="s">
        <v>922</v>
      </c>
      <c r="R3285" s="32" t="s">
        <v>254</v>
      </c>
      <c r="S3285" s="45" t="s">
        <v>98</v>
      </c>
      <c r="T3285" s="42" t="str">
        <f>VLOOKUP(Tabla1[[#This Row],[AREA]],Hoja1!A:B,2,FALSE)</f>
        <v>10. Personas mayores, familia y servicios sociales</v>
      </c>
      <c r="U3285" s="45" t="s">
        <v>158</v>
      </c>
      <c r="V3285" s="42" t="str">
        <f>VLOOKUP(Tabla1[[#This Row],[PROGRAMA]],Hoja1!A:B,2,FALSE)</f>
        <v>2314. Centro de programas juveniles</v>
      </c>
      <c r="W3285" s="45" t="s">
        <v>238</v>
      </c>
      <c r="X3285" s="45" t="s">
        <v>3173</v>
      </c>
    </row>
    <row r="3286" spans="1:24" x14ac:dyDescent="0.25">
      <c r="A3286" s="57">
        <v>220250023576</v>
      </c>
      <c r="B3286" s="58" t="s">
        <v>349</v>
      </c>
      <c r="C3286" s="59">
        <v>45817</v>
      </c>
      <c r="D3286" s="57">
        <v>22025003687</v>
      </c>
      <c r="E3286" s="58" t="s">
        <v>4900</v>
      </c>
      <c r="F3286" s="60">
        <v>1500</v>
      </c>
      <c r="G3286" s="58" t="s">
        <v>4901</v>
      </c>
      <c r="H3286" s="58" t="s">
        <v>4902</v>
      </c>
      <c r="I3286" s="61">
        <v>220</v>
      </c>
      <c r="J3286" s="58" t="s">
        <v>356</v>
      </c>
      <c r="K3286" s="58" t="s">
        <v>356</v>
      </c>
      <c r="L3286" s="58" t="s">
        <v>381</v>
      </c>
      <c r="M3286" s="58" t="s">
        <v>458</v>
      </c>
      <c r="N3286" s="58" t="s">
        <v>429</v>
      </c>
      <c r="O3286" s="64" t="s">
        <v>2990</v>
      </c>
      <c r="P3286" s="64" t="s">
        <v>2902</v>
      </c>
      <c r="Q3286" s="45" t="s">
        <v>922</v>
      </c>
      <c r="R3286" s="32" t="s">
        <v>254</v>
      </c>
      <c r="S3286" s="45" t="s">
        <v>97</v>
      </c>
      <c r="T3286" s="42" t="str">
        <f>VLOOKUP(Tabla1[[#This Row],[AREA]],Hoja1!A:B,2,FALSE)</f>
        <v>09. Turismo, eventos y marca ciudad</v>
      </c>
      <c r="U3286" s="45" t="s">
        <v>199</v>
      </c>
      <c r="V3286" s="42" t="str">
        <f>VLOOKUP(Tabla1[[#This Row],[PROGRAMA]],Hoja1!A:B,2,FALSE)</f>
        <v>4321. Turismo</v>
      </c>
      <c r="W3286" s="45" t="s">
        <v>238</v>
      </c>
      <c r="X3286" s="45" t="s">
        <v>3335</v>
      </c>
    </row>
    <row r="3287" spans="1:24" x14ac:dyDescent="0.25">
      <c r="A3287" s="57">
        <v>220250023994</v>
      </c>
      <c r="B3287" s="58" t="s">
        <v>349</v>
      </c>
      <c r="C3287" s="59">
        <v>45818</v>
      </c>
      <c r="D3287" s="57">
        <v>22025002684</v>
      </c>
      <c r="E3287" s="58" t="s">
        <v>4887</v>
      </c>
      <c r="F3287" s="60">
        <v>1516.54</v>
      </c>
      <c r="G3287" s="58" t="s">
        <v>4888</v>
      </c>
      <c r="H3287" s="58" t="s">
        <v>4889</v>
      </c>
      <c r="I3287" s="61">
        <v>220</v>
      </c>
      <c r="J3287" s="58" t="s">
        <v>356</v>
      </c>
      <c r="K3287" s="58" t="s">
        <v>356</v>
      </c>
      <c r="L3287" s="58" t="s">
        <v>357</v>
      </c>
      <c r="M3287" s="58" t="s">
        <v>458</v>
      </c>
      <c r="N3287" s="58" t="s">
        <v>429</v>
      </c>
      <c r="O3287" s="64" t="s">
        <v>2990</v>
      </c>
      <c r="P3287" s="64" t="s">
        <v>2902</v>
      </c>
      <c r="Q3287" s="45" t="s">
        <v>922</v>
      </c>
      <c r="R3287" s="32" t="s">
        <v>254</v>
      </c>
      <c r="S3287" s="45" t="s">
        <v>98</v>
      </c>
      <c r="T3287" s="42" t="str">
        <f>VLOOKUP(Tabla1[[#This Row],[AREA]],Hoja1!A:B,2,FALSE)</f>
        <v>10. Personas mayores, familia y servicios sociales</v>
      </c>
      <c r="U3287" s="45" t="s">
        <v>162</v>
      </c>
      <c r="V3287" s="42" t="str">
        <f>VLOOKUP(Tabla1[[#This Row],[PROGRAMA]],Hoja1!A:B,2,FALSE)</f>
        <v>2412. Formación para el empleo</v>
      </c>
      <c r="W3287" s="45" t="s">
        <v>238</v>
      </c>
      <c r="X3287" s="45" t="s">
        <v>2955</v>
      </c>
    </row>
    <row r="3288" spans="1:24" x14ac:dyDescent="0.25">
      <c r="A3288" s="57">
        <v>220250026571</v>
      </c>
      <c r="B3288" s="58" t="s">
        <v>526</v>
      </c>
      <c r="C3288" s="59">
        <v>45824</v>
      </c>
      <c r="D3288" s="57">
        <v>22025004014</v>
      </c>
      <c r="E3288" s="58" t="s">
        <v>1534</v>
      </c>
      <c r="F3288" s="60">
        <v>110.11</v>
      </c>
      <c r="G3288" s="58" t="s">
        <v>39</v>
      </c>
      <c r="H3288" s="58" t="s">
        <v>4903</v>
      </c>
      <c r="I3288" s="61">
        <v>300</v>
      </c>
      <c r="J3288" s="58" t="s">
        <v>356</v>
      </c>
      <c r="K3288" s="58" t="s">
        <v>356</v>
      </c>
      <c r="L3288" s="58" t="s">
        <v>367</v>
      </c>
      <c r="M3288" s="58" t="s">
        <v>354</v>
      </c>
      <c r="N3288" s="58" t="s">
        <v>355</v>
      </c>
      <c r="O3288" s="64" t="s">
        <v>2942</v>
      </c>
      <c r="P3288" s="64" t="s">
        <v>2902</v>
      </c>
      <c r="Q3288" s="45" t="s">
        <v>922</v>
      </c>
      <c r="R3288" s="32" t="s">
        <v>254</v>
      </c>
      <c r="S3288" s="45" t="s">
        <v>92</v>
      </c>
      <c r="T3288" s="42" t="str">
        <f>VLOOKUP(Tabla1[[#This Row],[AREA]],Hoja1!A:B,2,FALSE)</f>
        <v>03. Participación ciudadana y deportes</v>
      </c>
      <c r="U3288" s="45" t="s">
        <v>215</v>
      </c>
      <c r="V3288" s="42" t="str">
        <f>VLOOKUP(Tabla1[[#This Row],[PROGRAMA]],Hoja1!A:B,2,FALSE)</f>
        <v>9241. Participación ciudadana</v>
      </c>
      <c r="W3288" s="45" t="s">
        <v>236</v>
      </c>
      <c r="X3288" s="45" t="s">
        <v>3048</v>
      </c>
    </row>
    <row r="3289" spans="1:24" x14ac:dyDescent="0.25">
      <c r="A3289" s="57">
        <v>220250025948</v>
      </c>
      <c r="B3289" s="58" t="s">
        <v>349</v>
      </c>
      <c r="C3289" s="59">
        <v>45820</v>
      </c>
      <c r="D3289" s="57">
        <v>22025004413</v>
      </c>
      <c r="E3289" s="58" t="s">
        <v>2987</v>
      </c>
      <c r="F3289" s="60">
        <v>90.87</v>
      </c>
      <c r="G3289" s="58" t="s">
        <v>316</v>
      </c>
      <c r="H3289" s="58" t="s">
        <v>4904</v>
      </c>
      <c r="I3289" s="61">
        <v>220</v>
      </c>
      <c r="J3289" s="58" t="s">
        <v>356</v>
      </c>
      <c r="K3289" s="58" t="s">
        <v>356</v>
      </c>
      <c r="L3289" s="58" t="s">
        <v>357</v>
      </c>
      <c r="M3289" s="58" t="s">
        <v>458</v>
      </c>
      <c r="N3289" s="58" t="s">
        <v>429</v>
      </c>
      <c r="O3289" s="64" t="s">
        <v>2990</v>
      </c>
      <c r="P3289" s="64" t="s">
        <v>2902</v>
      </c>
      <c r="Q3289" s="45" t="s">
        <v>926</v>
      </c>
      <c r="R3289" s="32" t="s">
        <v>255</v>
      </c>
      <c r="S3289" s="45" t="s">
        <v>290</v>
      </c>
      <c r="T3289" s="42" t="str">
        <f>VLOOKUP(Tabla1[[#This Row],[AREA]],Hoja1!A:B,2,FALSE)</f>
        <v>05. Comercio, mercados y consumo</v>
      </c>
      <c r="U3289" s="45" t="s">
        <v>197</v>
      </c>
      <c r="V3289" s="42" t="str">
        <f>VLOOKUP(Tabla1[[#This Row],[PROGRAMA]],Hoja1!A:B,2,FALSE)</f>
        <v>4312. Mercados</v>
      </c>
      <c r="W3289" s="45" t="s">
        <v>248</v>
      </c>
      <c r="X3289" s="45" t="s">
        <v>2991</v>
      </c>
    </row>
    <row r="3290" spans="1:24" x14ac:dyDescent="0.25">
      <c r="A3290" s="57">
        <v>220250029946</v>
      </c>
      <c r="B3290" s="58" t="s">
        <v>349</v>
      </c>
      <c r="C3290" s="59">
        <v>45838</v>
      </c>
      <c r="D3290" s="57">
        <v>22025004876</v>
      </c>
      <c r="E3290" s="58" t="s">
        <v>1344</v>
      </c>
      <c r="F3290" s="60">
        <v>154.83000000000001</v>
      </c>
      <c r="G3290" s="58" t="s">
        <v>316</v>
      </c>
      <c r="H3290" s="58" t="s">
        <v>4905</v>
      </c>
      <c r="I3290" s="61">
        <v>220</v>
      </c>
      <c r="J3290" s="58" t="s">
        <v>356</v>
      </c>
      <c r="K3290" s="58" t="s">
        <v>356</v>
      </c>
      <c r="L3290" s="58" t="s">
        <v>357</v>
      </c>
      <c r="M3290" s="58" t="s">
        <v>458</v>
      </c>
      <c r="N3290" s="58" t="s">
        <v>429</v>
      </c>
      <c r="O3290" s="64" t="s">
        <v>2990</v>
      </c>
      <c r="P3290" s="64" t="s">
        <v>2902</v>
      </c>
      <c r="Q3290" s="45" t="s">
        <v>926</v>
      </c>
      <c r="R3290" s="32" t="s">
        <v>255</v>
      </c>
      <c r="S3290" s="45" t="s">
        <v>94</v>
      </c>
      <c r="T3290" s="42" t="str">
        <f>VLOOKUP(Tabla1[[#This Row],[AREA]],Hoja1!A:B,2,FALSE)</f>
        <v>06. Educación y cultura</v>
      </c>
      <c r="U3290" s="45" t="s">
        <v>170</v>
      </c>
      <c r="V3290" s="42" t="str">
        <f>VLOOKUP(Tabla1[[#This Row],[PROGRAMA]],Hoja1!A:B,2,FALSE)</f>
        <v>3232. Conservación y mantenimiento centros educación infantil y primaria</v>
      </c>
      <c r="W3290" s="45" t="s">
        <v>248</v>
      </c>
      <c r="X3290" s="45" t="s">
        <v>2991</v>
      </c>
    </row>
    <row r="3291" spans="1:24" x14ac:dyDescent="0.25">
      <c r="A3291" s="57">
        <v>220250025845</v>
      </c>
      <c r="B3291" s="58" t="s">
        <v>349</v>
      </c>
      <c r="C3291" s="59">
        <v>45820</v>
      </c>
      <c r="D3291" s="57">
        <v>22025004300</v>
      </c>
      <c r="E3291" s="58" t="s">
        <v>1317</v>
      </c>
      <c r="F3291" s="60">
        <v>1325.33</v>
      </c>
      <c r="G3291" s="58" t="s">
        <v>18</v>
      </c>
      <c r="H3291" s="58" t="s">
        <v>4906</v>
      </c>
      <c r="I3291" s="61">
        <v>220</v>
      </c>
      <c r="J3291" s="58" t="s">
        <v>356</v>
      </c>
      <c r="K3291" s="58" t="s">
        <v>356</v>
      </c>
      <c r="L3291" s="58" t="s">
        <v>357</v>
      </c>
      <c r="M3291" s="58" t="s">
        <v>354</v>
      </c>
      <c r="N3291" s="58" t="s">
        <v>355</v>
      </c>
      <c r="O3291" s="64" t="s">
        <v>2942</v>
      </c>
      <c r="P3291" s="64" t="s">
        <v>2902</v>
      </c>
      <c r="Q3291" s="45" t="s">
        <v>922</v>
      </c>
      <c r="R3291" s="32" t="s">
        <v>254</v>
      </c>
      <c r="S3291" s="45" t="s">
        <v>291</v>
      </c>
      <c r="T3291" s="42" t="str">
        <f>VLOOKUP(Tabla1[[#This Row],[AREA]],Hoja1!A:B,2,FALSE)</f>
        <v>11. Salud pública y seguridad ciudadana</v>
      </c>
      <c r="U3291" s="45" t="s">
        <v>129</v>
      </c>
      <c r="V3291" s="42" t="str">
        <f>VLOOKUP(Tabla1[[#This Row],[PROGRAMA]],Hoja1!A:B,2,FALSE)</f>
        <v>1321. Policía municipal</v>
      </c>
      <c r="W3291" s="45" t="s">
        <v>236</v>
      </c>
      <c r="X3291" s="45" t="s">
        <v>2945</v>
      </c>
    </row>
    <row r="3292" spans="1:24" x14ac:dyDescent="0.25">
      <c r="A3292" s="57">
        <v>220250023571</v>
      </c>
      <c r="B3292" s="58" t="s">
        <v>349</v>
      </c>
      <c r="C3292" s="59">
        <v>45817</v>
      </c>
      <c r="D3292" s="57">
        <v>22025001623</v>
      </c>
      <c r="E3292" s="58" t="s">
        <v>1261</v>
      </c>
      <c r="F3292" s="60">
        <v>1260.0899999999999</v>
      </c>
      <c r="G3292" s="58" t="s">
        <v>40</v>
      </c>
      <c r="H3292" s="58" t="s">
        <v>4907</v>
      </c>
      <c r="I3292" s="61">
        <v>220</v>
      </c>
      <c r="J3292" s="58" t="s">
        <v>356</v>
      </c>
      <c r="K3292" s="58" t="s">
        <v>356</v>
      </c>
      <c r="L3292" s="58" t="s">
        <v>357</v>
      </c>
      <c r="M3292" s="58" t="s">
        <v>354</v>
      </c>
      <c r="N3292" s="58" t="s">
        <v>355</v>
      </c>
      <c r="O3292" s="64" t="s">
        <v>305</v>
      </c>
      <c r="P3292" s="64" t="s">
        <v>2902</v>
      </c>
      <c r="Q3292" s="45" t="s">
        <v>922</v>
      </c>
      <c r="R3292" s="32" t="s">
        <v>254</v>
      </c>
      <c r="S3292" s="45" t="s">
        <v>92</v>
      </c>
      <c r="T3292" s="42" t="str">
        <f>VLOOKUP(Tabla1[[#This Row],[AREA]],Hoja1!A:B,2,FALSE)</f>
        <v>03. Participación ciudadana y deportes</v>
      </c>
      <c r="U3292" s="45" t="s">
        <v>215</v>
      </c>
      <c r="V3292" s="42" t="str">
        <f>VLOOKUP(Tabla1[[#This Row],[PROGRAMA]],Hoja1!A:B,2,FALSE)</f>
        <v>9241. Participación ciudadana</v>
      </c>
      <c r="W3292" s="45" t="s">
        <v>238</v>
      </c>
      <c r="X3292" s="45" t="s">
        <v>2943</v>
      </c>
    </row>
    <row r="3293" spans="1:24" x14ac:dyDescent="0.25">
      <c r="A3293" s="57">
        <v>220250025125</v>
      </c>
      <c r="B3293" s="58" t="s">
        <v>349</v>
      </c>
      <c r="C3293" s="59">
        <v>45819</v>
      </c>
      <c r="D3293" s="57">
        <v>22025004199</v>
      </c>
      <c r="E3293" s="58" t="s">
        <v>1534</v>
      </c>
      <c r="F3293" s="60">
        <v>1558.48</v>
      </c>
      <c r="G3293" s="58" t="s">
        <v>32</v>
      </c>
      <c r="H3293" s="58" t="s">
        <v>4908</v>
      </c>
      <c r="I3293" s="61">
        <v>220</v>
      </c>
      <c r="J3293" s="58" t="s">
        <v>487</v>
      </c>
      <c r="K3293" s="58" t="s">
        <v>411</v>
      </c>
      <c r="L3293" s="58" t="s">
        <v>367</v>
      </c>
      <c r="M3293" s="58" t="s">
        <v>458</v>
      </c>
      <c r="N3293" s="58" t="s">
        <v>429</v>
      </c>
      <c r="O3293" s="64" t="s">
        <v>2990</v>
      </c>
      <c r="P3293" s="64" t="s">
        <v>2902</v>
      </c>
      <c r="Q3293" s="45" t="s">
        <v>922</v>
      </c>
      <c r="R3293" s="32" t="s">
        <v>254</v>
      </c>
      <c r="S3293" s="45" t="s">
        <v>92</v>
      </c>
      <c r="T3293" s="42" t="str">
        <f>VLOOKUP(Tabla1[[#This Row],[AREA]],Hoja1!A:B,2,FALSE)</f>
        <v>03. Participación ciudadana y deportes</v>
      </c>
      <c r="U3293" s="45" t="s">
        <v>215</v>
      </c>
      <c r="V3293" s="42" t="str">
        <f>VLOOKUP(Tabla1[[#This Row],[PROGRAMA]],Hoja1!A:B,2,FALSE)</f>
        <v>9241. Participación ciudadana</v>
      </c>
      <c r="W3293" s="45" t="s">
        <v>236</v>
      </c>
      <c r="X3293" s="45" t="s">
        <v>3048</v>
      </c>
    </row>
    <row r="3294" spans="1:24" x14ac:dyDescent="0.25">
      <c r="A3294" s="57">
        <v>220250026461</v>
      </c>
      <c r="B3294" s="58" t="s">
        <v>349</v>
      </c>
      <c r="C3294" s="59">
        <v>45824</v>
      </c>
      <c r="D3294" s="57">
        <v>22025004599</v>
      </c>
      <c r="E3294" s="58" t="s">
        <v>3095</v>
      </c>
      <c r="F3294" s="60">
        <v>1578.5</v>
      </c>
      <c r="G3294" s="58" t="s">
        <v>4909</v>
      </c>
      <c r="H3294" s="58" t="s">
        <v>4910</v>
      </c>
      <c r="I3294" s="61">
        <v>220</v>
      </c>
      <c r="J3294" s="58" t="s">
        <v>356</v>
      </c>
      <c r="K3294" s="58" t="s">
        <v>356</v>
      </c>
      <c r="L3294" s="58" t="s">
        <v>367</v>
      </c>
      <c r="M3294" s="58" t="s">
        <v>458</v>
      </c>
      <c r="N3294" s="58" t="s">
        <v>429</v>
      </c>
      <c r="O3294" s="64" t="s">
        <v>2990</v>
      </c>
      <c r="P3294" s="64" t="s">
        <v>2902</v>
      </c>
      <c r="Q3294" s="45" t="s">
        <v>922</v>
      </c>
      <c r="R3294" s="32" t="s">
        <v>254</v>
      </c>
      <c r="S3294" s="45" t="s">
        <v>95</v>
      </c>
      <c r="T3294" s="42" t="str">
        <f>VLOOKUP(Tabla1[[#This Row],[AREA]],Hoja1!A:B,2,FALSE)</f>
        <v>07. Medio ambiente</v>
      </c>
      <c r="U3294" s="45" t="s">
        <v>149</v>
      </c>
      <c r="V3294" s="42" t="str">
        <f>VLOOKUP(Tabla1[[#This Row],[PROGRAMA]],Hoja1!A:B,2,FALSE)</f>
        <v>1711. Parques y jardines</v>
      </c>
      <c r="W3294" s="45" t="s">
        <v>234</v>
      </c>
      <c r="X3294" s="45" t="s">
        <v>3098</v>
      </c>
    </row>
    <row r="3295" spans="1:24" x14ac:dyDescent="0.25">
      <c r="A3295" s="57">
        <v>220250025458</v>
      </c>
      <c r="B3295" s="58" t="s">
        <v>526</v>
      </c>
      <c r="C3295" s="59">
        <v>45820</v>
      </c>
      <c r="D3295" s="57">
        <v>22025004010</v>
      </c>
      <c r="E3295" s="58" t="s">
        <v>1495</v>
      </c>
      <c r="F3295" s="60">
        <v>109.6</v>
      </c>
      <c r="G3295" s="58" t="s">
        <v>564</v>
      </c>
      <c r="H3295" s="58" t="s">
        <v>4911</v>
      </c>
      <c r="I3295" s="61">
        <v>300</v>
      </c>
      <c r="J3295" s="58" t="s">
        <v>356</v>
      </c>
      <c r="K3295" s="58" t="s">
        <v>356</v>
      </c>
      <c r="L3295" s="58" t="s">
        <v>367</v>
      </c>
      <c r="M3295" s="58" t="s">
        <v>354</v>
      </c>
      <c r="N3295" s="58" t="s">
        <v>355</v>
      </c>
      <c r="O3295" s="64" t="s">
        <v>2942</v>
      </c>
      <c r="P3295" s="64" t="s">
        <v>2902</v>
      </c>
      <c r="Q3295" s="45" t="s">
        <v>922</v>
      </c>
      <c r="R3295" s="32" t="s">
        <v>254</v>
      </c>
      <c r="S3295" s="45" t="s">
        <v>92</v>
      </c>
      <c r="T3295" s="42" t="str">
        <f>VLOOKUP(Tabla1[[#This Row],[AREA]],Hoja1!A:B,2,FALSE)</f>
        <v>03. Participación ciudadana y deportes</v>
      </c>
      <c r="U3295" s="45" t="s">
        <v>215</v>
      </c>
      <c r="V3295" s="42" t="str">
        <f>VLOOKUP(Tabla1[[#This Row],[PROGRAMA]],Hoja1!A:B,2,FALSE)</f>
        <v>9241. Participación ciudadana</v>
      </c>
      <c r="W3295" s="45" t="s">
        <v>236</v>
      </c>
      <c r="X3295" s="45" t="s">
        <v>2945</v>
      </c>
    </row>
    <row r="3296" spans="1:24" x14ac:dyDescent="0.25">
      <c r="A3296" s="57">
        <v>220250022840</v>
      </c>
      <c r="B3296" s="58" t="s">
        <v>526</v>
      </c>
      <c r="C3296" s="59">
        <v>45813</v>
      </c>
      <c r="D3296" s="57">
        <v>22025000917</v>
      </c>
      <c r="E3296" s="58" t="s">
        <v>2293</v>
      </c>
      <c r="F3296" s="60">
        <v>108.9</v>
      </c>
      <c r="G3296" s="58" t="s">
        <v>610</v>
      </c>
      <c r="H3296" s="58" t="s">
        <v>4912</v>
      </c>
      <c r="I3296" s="61">
        <v>300</v>
      </c>
      <c r="J3296" s="58" t="s">
        <v>356</v>
      </c>
      <c r="K3296" s="58" t="s">
        <v>356</v>
      </c>
      <c r="L3296" s="58" t="s">
        <v>357</v>
      </c>
      <c r="M3296" s="58" t="s">
        <v>354</v>
      </c>
      <c r="N3296" s="58" t="s">
        <v>355</v>
      </c>
      <c r="O3296" s="64" t="s">
        <v>2942</v>
      </c>
      <c r="P3296" s="64" t="s">
        <v>2902</v>
      </c>
      <c r="Q3296" s="45" t="s">
        <v>922</v>
      </c>
      <c r="R3296" s="32" t="s">
        <v>254</v>
      </c>
      <c r="S3296" s="45" t="s">
        <v>291</v>
      </c>
      <c r="T3296" s="42" t="str">
        <f>VLOOKUP(Tabla1[[#This Row],[AREA]],Hoja1!A:B,2,FALSE)</f>
        <v>11. Salud pública y seguridad ciudadana</v>
      </c>
      <c r="U3296" s="45" t="s">
        <v>129</v>
      </c>
      <c r="V3296" s="42" t="str">
        <f>VLOOKUP(Tabla1[[#This Row],[PROGRAMA]],Hoja1!A:B,2,FALSE)</f>
        <v>1321. Policía municipal</v>
      </c>
      <c r="W3296" s="45" t="s">
        <v>236</v>
      </c>
      <c r="X3296" s="45" t="s">
        <v>3180</v>
      </c>
    </row>
    <row r="3297" spans="1:24" x14ac:dyDescent="0.25">
      <c r="A3297" s="57">
        <v>220250026481</v>
      </c>
      <c r="B3297" s="58" t="s">
        <v>349</v>
      </c>
      <c r="C3297" s="59">
        <v>45824</v>
      </c>
      <c r="D3297" s="57">
        <v>22025004624</v>
      </c>
      <c r="E3297" s="58" t="s">
        <v>1273</v>
      </c>
      <c r="F3297" s="60">
        <v>1584</v>
      </c>
      <c r="G3297" s="58" t="s">
        <v>4913</v>
      </c>
      <c r="H3297" s="58" t="s">
        <v>4914</v>
      </c>
      <c r="I3297" s="61">
        <v>220</v>
      </c>
      <c r="J3297" s="58" t="s">
        <v>356</v>
      </c>
      <c r="K3297" s="58" t="s">
        <v>356</v>
      </c>
      <c r="L3297" s="58" t="s">
        <v>357</v>
      </c>
      <c r="M3297" s="58" t="s">
        <v>458</v>
      </c>
      <c r="N3297" s="58" t="s">
        <v>429</v>
      </c>
      <c r="O3297" s="64" t="s">
        <v>2990</v>
      </c>
      <c r="P3297" s="64" t="s">
        <v>2902</v>
      </c>
      <c r="Q3297" s="45" t="s">
        <v>922</v>
      </c>
      <c r="R3297" s="32" t="s">
        <v>254</v>
      </c>
      <c r="S3297" s="45" t="s">
        <v>94</v>
      </c>
      <c r="T3297" s="42" t="str">
        <f>VLOOKUP(Tabla1[[#This Row],[AREA]],Hoja1!A:B,2,FALSE)</f>
        <v>06. Educación y cultura</v>
      </c>
      <c r="U3297" s="45" t="s">
        <v>176</v>
      </c>
      <c r="V3297" s="42" t="str">
        <f>VLOOKUP(Tabla1[[#This Row],[PROGRAMA]],Hoja1!A:B,2,FALSE)</f>
        <v>3321. Bibliotecas públicas</v>
      </c>
      <c r="W3297" s="45" t="s">
        <v>238</v>
      </c>
      <c r="X3297" s="45" t="s">
        <v>2926</v>
      </c>
    </row>
    <row r="3298" spans="1:24" x14ac:dyDescent="0.25">
      <c r="A3298" s="57">
        <v>220250026196</v>
      </c>
      <c r="B3298" s="58" t="s">
        <v>349</v>
      </c>
      <c r="C3298" s="59">
        <v>45824</v>
      </c>
      <c r="D3298" s="57">
        <v>22025003863</v>
      </c>
      <c r="E3298" s="58" t="s">
        <v>4915</v>
      </c>
      <c r="F3298" s="60">
        <v>1619.71</v>
      </c>
      <c r="G3298" s="58" t="s">
        <v>4916</v>
      </c>
      <c r="H3298" s="58" t="s">
        <v>4917</v>
      </c>
      <c r="I3298" s="61">
        <v>220</v>
      </c>
      <c r="J3298" s="58" t="s">
        <v>4918</v>
      </c>
      <c r="K3298" s="58" t="s">
        <v>427</v>
      </c>
      <c r="L3298" s="58" t="s">
        <v>367</v>
      </c>
      <c r="M3298" s="58" t="s">
        <v>458</v>
      </c>
      <c r="N3298" s="58" t="s">
        <v>429</v>
      </c>
      <c r="O3298" s="64" t="s">
        <v>2990</v>
      </c>
      <c r="P3298" s="64" t="s">
        <v>2902</v>
      </c>
      <c r="Q3298" s="45" t="s">
        <v>948</v>
      </c>
      <c r="R3298" s="32" t="s">
        <v>262</v>
      </c>
      <c r="S3298" s="45" t="s">
        <v>93</v>
      </c>
      <c r="T3298" s="42" t="str">
        <f>VLOOKUP(Tabla1[[#This Row],[AREA]],Hoja1!A:B,2,FALSE)</f>
        <v>04. Hacienda, personal y modernización administrativa</v>
      </c>
      <c r="U3298" s="45" t="s">
        <v>207</v>
      </c>
      <c r="V3298" s="42" t="str">
        <f>VLOOKUP(Tabla1[[#This Row],[PROGRAMA]],Hoja1!A:B,2,FALSE)</f>
        <v>9202. Gestión de recursos humanos</v>
      </c>
      <c r="W3298" s="45" t="s">
        <v>3340</v>
      </c>
      <c r="X3298" s="45" t="s">
        <v>4919</v>
      </c>
    </row>
    <row r="3299" spans="1:24" x14ac:dyDescent="0.25">
      <c r="A3299" s="57">
        <v>220250025978</v>
      </c>
      <c r="B3299" s="58" t="s">
        <v>349</v>
      </c>
      <c r="C3299" s="59">
        <v>45821</v>
      </c>
      <c r="D3299" s="57">
        <v>22025004523</v>
      </c>
      <c r="E3299" s="58" t="s">
        <v>2138</v>
      </c>
      <c r="F3299" s="60">
        <v>1667.38</v>
      </c>
      <c r="G3299" s="58" t="s">
        <v>1023</v>
      </c>
      <c r="H3299" s="58" t="s">
        <v>4920</v>
      </c>
      <c r="I3299" s="61">
        <v>220</v>
      </c>
      <c r="J3299" s="58" t="s">
        <v>356</v>
      </c>
      <c r="K3299" s="58" t="s">
        <v>356</v>
      </c>
      <c r="L3299" s="58" t="s">
        <v>357</v>
      </c>
      <c r="M3299" s="58" t="s">
        <v>458</v>
      </c>
      <c r="N3299" s="58" t="s">
        <v>429</v>
      </c>
      <c r="O3299" s="64" t="s">
        <v>2990</v>
      </c>
      <c r="P3299" s="64" t="s">
        <v>2902</v>
      </c>
      <c r="Q3299" s="45" t="s">
        <v>922</v>
      </c>
      <c r="R3299" s="32" t="s">
        <v>254</v>
      </c>
      <c r="S3299" s="45" t="s">
        <v>290</v>
      </c>
      <c r="T3299" s="42" t="str">
        <f>VLOOKUP(Tabla1[[#This Row],[AREA]],Hoja1!A:B,2,FALSE)</f>
        <v>05. Comercio, mercados y consumo</v>
      </c>
      <c r="U3299" s="45" t="s">
        <v>197</v>
      </c>
      <c r="V3299" s="42" t="str">
        <f>VLOOKUP(Tabla1[[#This Row],[PROGRAMA]],Hoja1!A:B,2,FALSE)</f>
        <v>4312. Mercados</v>
      </c>
      <c r="W3299" s="45" t="s">
        <v>238</v>
      </c>
      <c r="X3299" s="45" t="s">
        <v>2926</v>
      </c>
    </row>
    <row r="3300" spans="1:24" x14ac:dyDescent="0.25">
      <c r="A3300" s="57">
        <v>220250027917</v>
      </c>
      <c r="B3300" s="58" t="s">
        <v>349</v>
      </c>
      <c r="C3300" s="59">
        <v>45831</v>
      </c>
      <c r="D3300" s="57">
        <v>22025004744</v>
      </c>
      <c r="E3300" s="58" t="s">
        <v>4921</v>
      </c>
      <c r="F3300" s="60">
        <v>1706.02</v>
      </c>
      <c r="G3300" s="58" t="s">
        <v>802</v>
      </c>
      <c r="H3300" s="58" t="s">
        <v>4922</v>
      </c>
      <c r="I3300" s="61">
        <v>220</v>
      </c>
      <c r="J3300" s="58" t="s">
        <v>356</v>
      </c>
      <c r="K3300" s="58" t="s">
        <v>356</v>
      </c>
      <c r="L3300" s="58" t="s">
        <v>367</v>
      </c>
      <c r="M3300" s="58" t="s">
        <v>458</v>
      </c>
      <c r="N3300" s="58" t="s">
        <v>429</v>
      </c>
      <c r="O3300" s="64" t="s">
        <v>2990</v>
      </c>
      <c r="P3300" s="64" t="s">
        <v>2902</v>
      </c>
      <c r="Q3300" s="45" t="s">
        <v>922</v>
      </c>
      <c r="R3300" s="32" t="s">
        <v>254</v>
      </c>
      <c r="S3300" s="45" t="s">
        <v>91</v>
      </c>
      <c r="T3300" s="42" t="str">
        <f>VLOOKUP(Tabla1[[#This Row],[AREA]],Hoja1!A:B,2,FALSE)</f>
        <v>02. Urbanismo y vivienda</v>
      </c>
      <c r="U3300" s="45" t="s">
        <v>137</v>
      </c>
      <c r="V3300" s="42" t="str">
        <f>VLOOKUP(Tabla1[[#This Row],[PROGRAMA]],Hoja1!A:B,2,FALSE)</f>
        <v>1501. Dirección del área de urbanismo y vivienda</v>
      </c>
      <c r="W3300" s="45" t="s">
        <v>238</v>
      </c>
      <c r="X3300" s="45" t="s">
        <v>3161</v>
      </c>
    </row>
    <row r="3301" spans="1:24" x14ac:dyDescent="0.25">
      <c r="A3301" s="57">
        <v>220250025852</v>
      </c>
      <c r="B3301" s="58" t="s">
        <v>349</v>
      </c>
      <c r="C3301" s="59">
        <v>45820</v>
      </c>
      <c r="D3301" s="57">
        <v>22025004319</v>
      </c>
      <c r="E3301" s="58" t="s">
        <v>2474</v>
      </c>
      <c r="F3301" s="60">
        <v>1736.35</v>
      </c>
      <c r="G3301" s="58" t="s">
        <v>1836</v>
      </c>
      <c r="H3301" s="58" t="s">
        <v>4923</v>
      </c>
      <c r="I3301" s="61">
        <v>220</v>
      </c>
      <c r="J3301" s="58" t="s">
        <v>396</v>
      </c>
      <c r="K3301" s="58" t="s">
        <v>356</v>
      </c>
      <c r="L3301" s="58" t="s">
        <v>367</v>
      </c>
      <c r="M3301" s="58" t="s">
        <v>458</v>
      </c>
      <c r="N3301" s="58" t="s">
        <v>429</v>
      </c>
      <c r="O3301" s="64" t="s">
        <v>2990</v>
      </c>
      <c r="P3301" s="64" t="s">
        <v>2902</v>
      </c>
      <c r="Q3301" s="45" t="s">
        <v>922</v>
      </c>
      <c r="R3301" s="32" t="s">
        <v>254</v>
      </c>
      <c r="S3301" s="45" t="s">
        <v>98</v>
      </c>
      <c r="T3301" s="42" t="str">
        <f>VLOOKUP(Tabla1[[#This Row],[AREA]],Hoja1!A:B,2,FALSE)</f>
        <v>10. Personas mayores, familia y servicios sociales</v>
      </c>
      <c r="U3301" s="45" t="s">
        <v>155</v>
      </c>
      <c r="V3301" s="42" t="str">
        <f>VLOOKUP(Tabla1[[#This Row],[PROGRAMA]],Hoja1!A:B,2,FALSE)</f>
        <v>2312. Iniciativas sociales</v>
      </c>
      <c r="W3301" s="45" t="s">
        <v>238</v>
      </c>
      <c r="X3301" s="45" t="s">
        <v>3118</v>
      </c>
    </row>
    <row r="3302" spans="1:24" x14ac:dyDescent="0.25">
      <c r="A3302" s="57">
        <v>220250024951</v>
      </c>
      <c r="B3302" s="58" t="s">
        <v>349</v>
      </c>
      <c r="C3302" s="59">
        <v>45819</v>
      </c>
      <c r="D3302" s="57">
        <v>22025004075</v>
      </c>
      <c r="E3302" s="58" t="s">
        <v>1560</v>
      </c>
      <c r="F3302" s="60">
        <v>1742.4</v>
      </c>
      <c r="G3302" s="58" t="s">
        <v>4924</v>
      </c>
      <c r="H3302" s="58" t="s">
        <v>4925</v>
      </c>
      <c r="I3302" s="61">
        <v>220</v>
      </c>
      <c r="J3302" s="58" t="s">
        <v>356</v>
      </c>
      <c r="K3302" s="58" t="s">
        <v>356</v>
      </c>
      <c r="L3302" s="58" t="s">
        <v>357</v>
      </c>
      <c r="M3302" s="58" t="s">
        <v>458</v>
      </c>
      <c r="N3302" s="58" t="s">
        <v>429</v>
      </c>
      <c r="O3302" s="64" t="s">
        <v>2990</v>
      </c>
      <c r="P3302" s="64" t="s">
        <v>2902</v>
      </c>
      <c r="Q3302" s="45" t="s">
        <v>922</v>
      </c>
      <c r="R3302" s="32" t="s">
        <v>254</v>
      </c>
      <c r="S3302" s="45" t="s">
        <v>95</v>
      </c>
      <c r="T3302" s="42" t="str">
        <f>VLOOKUP(Tabla1[[#This Row],[AREA]],Hoja1!A:B,2,FALSE)</f>
        <v>07. Medio ambiente</v>
      </c>
      <c r="U3302" s="45" t="s">
        <v>151</v>
      </c>
      <c r="V3302" s="42" t="str">
        <f>VLOOKUP(Tabla1[[#This Row],[PROGRAMA]],Hoja1!A:B,2,FALSE)</f>
        <v>1721. Protección del medio ambiente</v>
      </c>
      <c r="W3302" s="45" t="s">
        <v>238</v>
      </c>
      <c r="X3302" s="45" t="s">
        <v>2955</v>
      </c>
    </row>
    <row r="3303" spans="1:24" x14ac:dyDescent="0.25">
      <c r="A3303" s="57">
        <v>220250024938</v>
      </c>
      <c r="B3303" s="58" t="s">
        <v>349</v>
      </c>
      <c r="C3303" s="59">
        <v>45819</v>
      </c>
      <c r="D3303" s="57">
        <v>22025004121</v>
      </c>
      <c r="E3303" s="58" t="s">
        <v>2138</v>
      </c>
      <c r="F3303" s="60">
        <v>1743.49</v>
      </c>
      <c r="G3303" s="58" t="s">
        <v>1023</v>
      </c>
      <c r="H3303" s="58" t="s">
        <v>4926</v>
      </c>
      <c r="I3303" s="61">
        <v>220</v>
      </c>
      <c r="J3303" s="58" t="s">
        <v>356</v>
      </c>
      <c r="K3303" s="58" t="s">
        <v>356</v>
      </c>
      <c r="L3303" s="58" t="s">
        <v>357</v>
      </c>
      <c r="M3303" s="58" t="s">
        <v>458</v>
      </c>
      <c r="N3303" s="58" t="s">
        <v>429</v>
      </c>
      <c r="O3303" s="64" t="s">
        <v>2990</v>
      </c>
      <c r="P3303" s="64" t="s">
        <v>2902</v>
      </c>
      <c r="Q3303" s="45" t="s">
        <v>922</v>
      </c>
      <c r="R3303" s="32" t="s">
        <v>254</v>
      </c>
      <c r="S3303" s="45" t="s">
        <v>290</v>
      </c>
      <c r="T3303" s="42" t="str">
        <f>VLOOKUP(Tabla1[[#This Row],[AREA]],Hoja1!A:B,2,FALSE)</f>
        <v>05. Comercio, mercados y consumo</v>
      </c>
      <c r="U3303" s="45" t="s">
        <v>197</v>
      </c>
      <c r="V3303" s="42" t="str">
        <f>VLOOKUP(Tabla1[[#This Row],[PROGRAMA]],Hoja1!A:B,2,FALSE)</f>
        <v>4312. Mercados</v>
      </c>
      <c r="W3303" s="45" t="s">
        <v>238</v>
      </c>
      <c r="X3303" s="45" t="s">
        <v>2926</v>
      </c>
    </row>
    <row r="3304" spans="1:24" x14ac:dyDescent="0.25">
      <c r="A3304" s="57">
        <v>220250023567</v>
      </c>
      <c r="B3304" s="58" t="s">
        <v>349</v>
      </c>
      <c r="C3304" s="59">
        <v>45817</v>
      </c>
      <c r="D3304" s="57">
        <v>22025003525</v>
      </c>
      <c r="E3304" s="58" t="s">
        <v>1525</v>
      </c>
      <c r="F3304" s="60">
        <v>335.73</v>
      </c>
      <c r="G3304" s="58" t="s">
        <v>2240</v>
      </c>
      <c r="H3304" s="58" t="s">
        <v>4927</v>
      </c>
      <c r="I3304" s="61">
        <v>220</v>
      </c>
      <c r="J3304" s="58" t="s">
        <v>356</v>
      </c>
      <c r="K3304" s="58" t="s">
        <v>356</v>
      </c>
      <c r="L3304" s="58" t="s">
        <v>357</v>
      </c>
      <c r="M3304" s="58" t="s">
        <v>354</v>
      </c>
      <c r="N3304" s="58" t="s">
        <v>355</v>
      </c>
      <c r="O3304" s="64" t="s">
        <v>305</v>
      </c>
      <c r="P3304" s="64" t="s">
        <v>2902</v>
      </c>
      <c r="Q3304" s="45" t="s">
        <v>922</v>
      </c>
      <c r="R3304" s="32" t="s">
        <v>254</v>
      </c>
      <c r="S3304" s="45" t="s">
        <v>91</v>
      </c>
      <c r="T3304" s="42" t="str">
        <f>VLOOKUP(Tabla1[[#This Row],[AREA]],Hoja1!A:B,2,FALSE)</f>
        <v>02. Urbanismo y vivienda</v>
      </c>
      <c r="U3304" s="45" t="s">
        <v>220</v>
      </c>
      <c r="V3304" s="42" t="str">
        <f>VLOOKUP(Tabla1[[#This Row],[PROGRAMA]],Hoja1!A:B,2,FALSE)</f>
        <v>9332. Mantenimiento de edificios e instalaciones municipales</v>
      </c>
      <c r="W3304" s="45" t="s">
        <v>236</v>
      </c>
      <c r="X3304" s="45" t="s">
        <v>2945</v>
      </c>
    </row>
    <row r="3305" spans="1:24" x14ac:dyDescent="0.25">
      <c r="A3305" s="57">
        <v>220250025971</v>
      </c>
      <c r="B3305" s="58" t="s">
        <v>349</v>
      </c>
      <c r="C3305" s="59">
        <v>45821</v>
      </c>
      <c r="D3305" s="57">
        <v>22025004573</v>
      </c>
      <c r="E3305" s="58" t="s">
        <v>1768</v>
      </c>
      <c r="F3305" s="60">
        <v>1804</v>
      </c>
      <c r="G3305" s="58" t="s">
        <v>346</v>
      </c>
      <c r="H3305" s="58" t="s">
        <v>4928</v>
      </c>
      <c r="I3305" s="61">
        <v>220</v>
      </c>
      <c r="J3305" s="58" t="s">
        <v>356</v>
      </c>
      <c r="K3305" s="58" t="s">
        <v>356</v>
      </c>
      <c r="L3305" s="58" t="s">
        <v>357</v>
      </c>
      <c r="M3305" s="58" t="s">
        <v>458</v>
      </c>
      <c r="N3305" s="58" t="s">
        <v>429</v>
      </c>
      <c r="O3305" s="64" t="s">
        <v>2990</v>
      </c>
      <c r="P3305" s="64" t="s">
        <v>2902</v>
      </c>
      <c r="Q3305" s="45" t="s">
        <v>922</v>
      </c>
      <c r="R3305" s="32" t="s">
        <v>254</v>
      </c>
      <c r="S3305" s="45" t="s">
        <v>89</v>
      </c>
      <c r="T3305" s="42" t="str">
        <f>VLOOKUP(Tabla1[[#This Row],[AREA]],Hoja1!A:B,2,FALSE)</f>
        <v>01. Alcaldía</v>
      </c>
      <c r="U3305" s="45" t="s">
        <v>211</v>
      </c>
      <c r="V3305" s="42" t="str">
        <f>VLOOKUP(Tabla1[[#This Row],[PROGRAMA]],Hoja1!A:B,2,FALSE)</f>
        <v>9206. Archivo municipal</v>
      </c>
      <c r="W3305" s="45" t="s">
        <v>238</v>
      </c>
      <c r="X3305" s="45" t="s">
        <v>2926</v>
      </c>
    </row>
    <row r="3306" spans="1:24" x14ac:dyDescent="0.25">
      <c r="A3306" s="57">
        <v>220250027264</v>
      </c>
      <c r="B3306" s="58" t="s">
        <v>349</v>
      </c>
      <c r="C3306" s="59">
        <v>45827</v>
      </c>
      <c r="D3306" s="57">
        <v>22025004801</v>
      </c>
      <c r="E3306" s="58" t="s">
        <v>2146</v>
      </c>
      <c r="F3306" s="60">
        <v>1815</v>
      </c>
      <c r="G3306" s="58" t="s">
        <v>4929</v>
      </c>
      <c r="H3306" s="58" t="s">
        <v>4930</v>
      </c>
      <c r="I3306" s="61">
        <v>220</v>
      </c>
      <c r="J3306" s="58" t="s">
        <v>356</v>
      </c>
      <c r="K3306" s="58" t="s">
        <v>356</v>
      </c>
      <c r="L3306" s="58" t="s">
        <v>357</v>
      </c>
      <c r="M3306" s="58" t="s">
        <v>458</v>
      </c>
      <c r="N3306" s="58" t="s">
        <v>429</v>
      </c>
      <c r="O3306" s="64" t="s">
        <v>2990</v>
      </c>
      <c r="P3306" s="64" t="s">
        <v>2902</v>
      </c>
      <c r="Q3306" s="45" t="s">
        <v>922</v>
      </c>
      <c r="R3306" s="32" t="s">
        <v>254</v>
      </c>
      <c r="S3306" s="45" t="s">
        <v>89</v>
      </c>
      <c r="T3306" s="42" t="str">
        <f>VLOOKUP(Tabla1[[#This Row],[AREA]],Hoja1!A:B,2,FALSE)</f>
        <v>01. Alcaldía</v>
      </c>
      <c r="U3306" s="45" t="s">
        <v>212</v>
      </c>
      <c r="V3306" s="42" t="str">
        <f>VLOOKUP(Tabla1[[#This Row],[PROGRAMA]],Hoja1!A:B,2,FALSE)</f>
        <v>9207. Gobierno y relaciones</v>
      </c>
      <c r="W3306" s="45" t="s">
        <v>238</v>
      </c>
      <c r="X3306" s="45" t="s">
        <v>3161</v>
      </c>
    </row>
    <row r="3307" spans="1:24" x14ac:dyDescent="0.25">
      <c r="A3307" s="57">
        <v>220250027267</v>
      </c>
      <c r="B3307" s="58" t="s">
        <v>349</v>
      </c>
      <c r="C3307" s="59">
        <v>45827</v>
      </c>
      <c r="D3307" s="57">
        <v>22025004849</v>
      </c>
      <c r="E3307" s="58" t="s">
        <v>1495</v>
      </c>
      <c r="F3307" s="60">
        <v>1860.93</v>
      </c>
      <c r="G3307" s="58" t="s">
        <v>273</v>
      </c>
      <c r="H3307" s="58" t="s">
        <v>4931</v>
      </c>
      <c r="I3307" s="61">
        <v>220</v>
      </c>
      <c r="J3307" s="58" t="s">
        <v>356</v>
      </c>
      <c r="K3307" s="58" t="s">
        <v>356</v>
      </c>
      <c r="L3307" s="58" t="s">
        <v>367</v>
      </c>
      <c r="M3307" s="58" t="s">
        <v>458</v>
      </c>
      <c r="N3307" s="58" t="s">
        <v>429</v>
      </c>
      <c r="O3307" s="64" t="s">
        <v>2990</v>
      </c>
      <c r="P3307" s="64" t="s">
        <v>2902</v>
      </c>
      <c r="Q3307" s="45" t="s">
        <v>922</v>
      </c>
      <c r="R3307" s="32" t="s">
        <v>254</v>
      </c>
      <c r="S3307" s="45" t="s">
        <v>92</v>
      </c>
      <c r="T3307" s="42" t="str">
        <f>VLOOKUP(Tabla1[[#This Row],[AREA]],Hoja1!A:B,2,FALSE)</f>
        <v>03. Participación ciudadana y deportes</v>
      </c>
      <c r="U3307" s="45" t="s">
        <v>215</v>
      </c>
      <c r="V3307" s="42" t="str">
        <f>VLOOKUP(Tabla1[[#This Row],[PROGRAMA]],Hoja1!A:B,2,FALSE)</f>
        <v>9241. Participación ciudadana</v>
      </c>
      <c r="W3307" s="45" t="s">
        <v>236</v>
      </c>
      <c r="X3307" s="45" t="s">
        <v>2945</v>
      </c>
    </row>
    <row r="3308" spans="1:24" x14ac:dyDescent="0.25">
      <c r="A3308" s="57">
        <v>220250025973</v>
      </c>
      <c r="B3308" s="58" t="s">
        <v>349</v>
      </c>
      <c r="C3308" s="59">
        <v>45821</v>
      </c>
      <c r="D3308" s="57">
        <v>22025004498</v>
      </c>
      <c r="E3308" s="58" t="s">
        <v>3332</v>
      </c>
      <c r="F3308" s="60">
        <v>1881.55</v>
      </c>
      <c r="G3308" s="58" t="s">
        <v>4932</v>
      </c>
      <c r="H3308" s="58" t="s">
        <v>4933</v>
      </c>
      <c r="I3308" s="61">
        <v>220</v>
      </c>
      <c r="J3308" s="58" t="s">
        <v>356</v>
      </c>
      <c r="K3308" s="58" t="s">
        <v>356</v>
      </c>
      <c r="L3308" s="58" t="s">
        <v>357</v>
      </c>
      <c r="M3308" s="58" t="s">
        <v>458</v>
      </c>
      <c r="N3308" s="58" t="s">
        <v>429</v>
      </c>
      <c r="O3308" s="64" t="s">
        <v>2990</v>
      </c>
      <c r="P3308" s="64" t="s">
        <v>2902</v>
      </c>
      <c r="Q3308" s="45" t="s">
        <v>922</v>
      </c>
      <c r="R3308" s="32" t="s">
        <v>254</v>
      </c>
      <c r="S3308" s="45" t="s">
        <v>89</v>
      </c>
      <c r="T3308" s="42" t="str">
        <f>VLOOKUP(Tabla1[[#This Row],[AREA]],Hoja1!A:B,2,FALSE)</f>
        <v>01. Alcaldía</v>
      </c>
      <c r="U3308" s="45" t="s">
        <v>294</v>
      </c>
      <c r="V3308" s="42" t="str">
        <f>VLOOKUP(Tabla1[[#This Row],[PROGRAMA]],Hoja1!A:B,2,FALSE)</f>
        <v>4331. Desarrollo empresarial</v>
      </c>
      <c r="W3308" s="45" t="s">
        <v>238</v>
      </c>
      <c r="X3308" s="45" t="s">
        <v>3335</v>
      </c>
    </row>
    <row r="3309" spans="1:24" x14ac:dyDescent="0.25">
      <c r="A3309" s="57">
        <v>220250026917</v>
      </c>
      <c r="B3309" s="58" t="s">
        <v>349</v>
      </c>
      <c r="C3309" s="59">
        <v>45826</v>
      </c>
      <c r="D3309" s="57">
        <v>22025004637</v>
      </c>
      <c r="E3309" s="58" t="s">
        <v>2285</v>
      </c>
      <c r="F3309" s="60">
        <v>133.1</v>
      </c>
      <c r="G3309" s="58" t="s">
        <v>4934</v>
      </c>
      <c r="H3309" s="58" t="s">
        <v>4935</v>
      </c>
      <c r="I3309" s="61">
        <v>220</v>
      </c>
      <c r="J3309" s="58" t="s">
        <v>356</v>
      </c>
      <c r="K3309" s="58" t="s">
        <v>356</v>
      </c>
      <c r="L3309" s="58" t="s">
        <v>357</v>
      </c>
      <c r="M3309" s="58" t="s">
        <v>458</v>
      </c>
      <c r="N3309" s="58" t="s">
        <v>429</v>
      </c>
      <c r="O3309" s="64" t="s">
        <v>2990</v>
      </c>
      <c r="P3309" s="64" t="s">
        <v>2902</v>
      </c>
      <c r="Q3309" s="45" t="s">
        <v>922</v>
      </c>
      <c r="R3309" s="32" t="s">
        <v>254</v>
      </c>
      <c r="S3309" s="45" t="s">
        <v>291</v>
      </c>
      <c r="T3309" s="42" t="str">
        <f>VLOOKUP(Tabla1[[#This Row],[AREA]],Hoja1!A:B,2,FALSE)</f>
        <v>11. Salud pública y seguridad ciudadana</v>
      </c>
      <c r="U3309" s="45" t="s">
        <v>164</v>
      </c>
      <c r="V3309" s="42" t="str">
        <f>VLOOKUP(Tabla1[[#This Row],[PROGRAMA]],Hoja1!A:B,2,FALSE)</f>
        <v>3111. Protección de la salubridad pública</v>
      </c>
      <c r="W3309" s="45" t="s">
        <v>238</v>
      </c>
      <c r="X3309" s="45" t="s">
        <v>2955</v>
      </c>
    </row>
    <row r="3310" spans="1:24" x14ac:dyDescent="0.25">
      <c r="A3310" s="57">
        <v>220250029952</v>
      </c>
      <c r="B3310" s="58" t="s">
        <v>349</v>
      </c>
      <c r="C3310" s="59">
        <v>45838</v>
      </c>
      <c r="D3310" s="57">
        <v>22025004946</v>
      </c>
      <c r="E3310" s="58" t="s">
        <v>1371</v>
      </c>
      <c r="F3310" s="60">
        <v>2000</v>
      </c>
      <c r="G3310" s="58" t="s">
        <v>4936</v>
      </c>
      <c r="H3310" s="58" t="s">
        <v>4937</v>
      </c>
      <c r="I3310" s="61">
        <v>220</v>
      </c>
      <c r="J3310" s="58" t="s">
        <v>525</v>
      </c>
      <c r="K3310" s="58" t="s">
        <v>356</v>
      </c>
      <c r="L3310" s="58" t="s">
        <v>357</v>
      </c>
      <c r="M3310" s="58" t="s">
        <v>458</v>
      </c>
      <c r="N3310" s="58" t="s">
        <v>429</v>
      </c>
      <c r="O3310" s="64" t="s">
        <v>2990</v>
      </c>
      <c r="P3310" s="64" t="s">
        <v>2902</v>
      </c>
      <c r="Q3310" s="45" t="s">
        <v>922</v>
      </c>
      <c r="R3310" s="32" t="s">
        <v>254</v>
      </c>
      <c r="S3310" s="45" t="s">
        <v>98</v>
      </c>
      <c r="T3310" s="42" t="str">
        <f>VLOOKUP(Tabla1[[#This Row],[AREA]],Hoja1!A:B,2,FALSE)</f>
        <v>10. Personas mayores, familia y servicios sociales</v>
      </c>
      <c r="U3310" s="45" t="s">
        <v>158</v>
      </c>
      <c r="V3310" s="42" t="str">
        <f>VLOOKUP(Tabla1[[#This Row],[PROGRAMA]],Hoja1!A:B,2,FALSE)</f>
        <v>2314. Centro de programas juveniles</v>
      </c>
      <c r="W3310" s="45" t="s">
        <v>238</v>
      </c>
      <c r="X3310" s="45" t="s">
        <v>3173</v>
      </c>
    </row>
    <row r="3311" spans="1:24" x14ac:dyDescent="0.25">
      <c r="A3311" s="57">
        <v>220250025967</v>
      </c>
      <c r="B3311" s="58" t="s">
        <v>349</v>
      </c>
      <c r="C3311" s="59">
        <v>45821</v>
      </c>
      <c r="D3311" s="57">
        <v>22025004623</v>
      </c>
      <c r="E3311" s="58" t="s">
        <v>1987</v>
      </c>
      <c r="F3311" s="60">
        <v>334.48</v>
      </c>
      <c r="G3311" s="58" t="s">
        <v>4938</v>
      </c>
      <c r="H3311" s="58" t="s">
        <v>4939</v>
      </c>
      <c r="I3311" s="61">
        <v>220</v>
      </c>
      <c r="J3311" s="58" t="s">
        <v>377</v>
      </c>
      <c r="K3311" s="58" t="s">
        <v>642</v>
      </c>
      <c r="L3311" s="58" t="s">
        <v>367</v>
      </c>
      <c r="M3311" s="58" t="s">
        <v>458</v>
      </c>
      <c r="N3311" s="58" t="s">
        <v>429</v>
      </c>
      <c r="O3311" s="64" t="s">
        <v>2990</v>
      </c>
      <c r="P3311" s="64" t="s">
        <v>2902</v>
      </c>
      <c r="Q3311" s="45" t="s">
        <v>922</v>
      </c>
      <c r="R3311" s="32" t="s">
        <v>254</v>
      </c>
      <c r="S3311" s="45" t="s">
        <v>89</v>
      </c>
      <c r="T3311" s="42" t="str">
        <f>VLOOKUP(Tabla1[[#This Row],[AREA]],Hoja1!A:B,2,FALSE)</f>
        <v>01. Alcaldía</v>
      </c>
      <c r="U3311" s="45" t="s">
        <v>294</v>
      </c>
      <c r="V3311" s="42" t="str">
        <f>VLOOKUP(Tabla1[[#This Row],[PROGRAMA]],Hoja1!A:B,2,FALSE)</f>
        <v>4331. Desarrollo empresarial</v>
      </c>
      <c r="W3311" s="45" t="s">
        <v>238</v>
      </c>
      <c r="X3311" s="45" t="s">
        <v>4688</v>
      </c>
    </row>
    <row r="3312" spans="1:24" x14ac:dyDescent="0.25">
      <c r="A3312" s="57">
        <v>220250029758</v>
      </c>
      <c r="B3312" s="58" t="s">
        <v>349</v>
      </c>
      <c r="C3312" s="59">
        <v>45835</v>
      </c>
      <c r="D3312" s="57">
        <v>22025004947</v>
      </c>
      <c r="E3312" s="58" t="s">
        <v>1218</v>
      </c>
      <c r="F3312" s="60">
        <v>2000</v>
      </c>
      <c r="G3312" s="58" t="s">
        <v>16</v>
      </c>
      <c r="H3312" s="58" t="s">
        <v>4940</v>
      </c>
      <c r="I3312" s="61">
        <v>220</v>
      </c>
      <c r="J3312" s="58" t="s">
        <v>356</v>
      </c>
      <c r="K3312" s="58" t="s">
        <v>356</v>
      </c>
      <c r="L3312" s="58" t="s">
        <v>357</v>
      </c>
      <c r="M3312" s="58" t="s">
        <v>458</v>
      </c>
      <c r="N3312" s="58" t="s">
        <v>429</v>
      </c>
      <c r="O3312" s="64" t="s">
        <v>2990</v>
      </c>
      <c r="P3312" s="64" t="s">
        <v>2902</v>
      </c>
      <c r="Q3312" s="45" t="s">
        <v>922</v>
      </c>
      <c r="R3312" s="32" t="s">
        <v>254</v>
      </c>
      <c r="S3312" s="45" t="s">
        <v>94</v>
      </c>
      <c r="T3312" s="42" t="str">
        <f>VLOOKUP(Tabla1[[#This Row],[AREA]],Hoja1!A:B,2,FALSE)</f>
        <v>06. Educación y cultura</v>
      </c>
      <c r="U3312" s="45" t="s">
        <v>170</v>
      </c>
      <c r="V3312" s="42" t="str">
        <f>VLOOKUP(Tabla1[[#This Row],[PROGRAMA]],Hoja1!A:B,2,FALSE)</f>
        <v>3232. Conservación y mantenimiento centros educación infantil y primaria</v>
      </c>
      <c r="W3312" s="45" t="s">
        <v>236</v>
      </c>
      <c r="X3312" s="45" t="s">
        <v>2945</v>
      </c>
    </row>
    <row r="3313" spans="1:24" x14ac:dyDescent="0.25">
      <c r="A3313" s="57">
        <v>220250028734</v>
      </c>
      <c r="B3313" s="58" t="s">
        <v>349</v>
      </c>
      <c r="C3313" s="59">
        <v>45832</v>
      </c>
      <c r="D3313" s="57">
        <v>22025004781</v>
      </c>
      <c r="E3313" s="58" t="s">
        <v>1200</v>
      </c>
      <c r="F3313" s="60">
        <v>2147.75</v>
      </c>
      <c r="G3313" s="58" t="s">
        <v>4941</v>
      </c>
      <c r="H3313" s="58" t="s">
        <v>4942</v>
      </c>
      <c r="I3313" s="61">
        <v>220</v>
      </c>
      <c r="J3313" s="58" t="s">
        <v>356</v>
      </c>
      <c r="K3313" s="58" t="s">
        <v>356</v>
      </c>
      <c r="L3313" s="58" t="s">
        <v>357</v>
      </c>
      <c r="M3313" s="58" t="s">
        <v>458</v>
      </c>
      <c r="N3313" s="58" t="s">
        <v>429</v>
      </c>
      <c r="O3313" s="64" t="s">
        <v>2990</v>
      </c>
      <c r="P3313" s="64" t="s">
        <v>2902</v>
      </c>
      <c r="Q3313" s="45" t="s">
        <v>922</v>
      </c>
      <c r="R3313" s="32" t="s">
        <v>254</v>
      </c>
      <c r="S3313" s="45" t="s">
        <v>98</v>
      </c>
      <c r="T3313" s="42" t="str">
        <f>VLOOKUP(Tabla1[[#This Row],[AREA]],Hoja1!A:B,2,FALSE)</f>
        <v>10. Personas mayores, familia y servicios sociales</v>
      </c>
      <c r="U3313" s="45" t="s">
        <v>153</v>
      </c>
      <c r="V3313" s="42" t="str">
        <f>VLOOKUP(Tabla1[[#This Row],[PROGRAMA]],Hoja1!A:B,2,FALSE)</f>
        <v>2311. Intervención social</v>
      </c>
      <c r="W3313" s="45" t="s">
        <v>238</v>
      </c>
      <c r="X3313" s="45" t="s">
        <v>2943</v>
      </c>
    </row>
    <row r="3314" spans="1:24" x14ac:dyDescent="0.25">
      <c r="A3314" s="57">
        <v>220250025945</v>
      </c>
      <c r="B3314" s="58" t="s">
        <v>349</v>
      </c>
      <c r="C3314" s="59">
        <v>45820</v>
      </c>
      <c r="D3314" s="57">
        <v>22025004443</v>
      </c>
      <c r="E3314" s="58" t="s">
        <v>1273</v>
      </c>
      <c r="F3314" s="60">
        <v>2200</v>
      </c>
      <c r="G3314" s="58" t="s">
        <v>322</v>
      </c>
      <c r="H3314" s="58" t="s">
        <v>4943</v>
      </c>
      <c r="I3314" s="61">
        <v>220</v>
      </c>
      <c r="J3314" s="58" t="s">
        <v>356</v>
      </c>
      <c r="K3314" s="58" t="s">
        <v>356</v>
      </c>
      <c r="L3314" s="58" t="s">
        <v>357</v>
      </c>
      <c r="M3314" s="58" t="s">
        <v>458</v>
      </c>
      <c r="N3314" s="58" t="s">
        <v>429</v>
      </c>
      <c r="O3314" s="64" t="s">
        <v>2990</v>
      </c>
      <c r="P3314" s="64" t="s">
        <v>2902</v>
      </c>
      <c r="Q3314" s="45" t="s">
        <v>922</v>
      </c>
      <c r="R3314" s="32" t="s">
        <v>254</v>
      </c>
      <c r="S3314" s="45" t="s">
        <v>94</v>
      </c>
      <c r="T3314" s="42" t="str">
        <f>VLOOKUP(Tabla1[[#This Row],[AREA]],Hoja1!A:B,2,FALSE)</f>
        <v>06. Educación y cultura</v>
      </c>
      <c r="U3314" s="45" t="s">
        <v>176</v>
      </c>
      <c r="V3314" s="42" t="str">
        <f>VLOOKUP(Tabla1[[#This Row],[PROGRAMA]],Hoja1!A:B,2,FALSE)</f>
        <v>3321. Bibliotecas públicas</v>
      </c>
      <c r="W3314" s="45" t="s">
        <v>238</v>
      </c>
      <c r="X3314" s="45" t="s">
        <v>2926</v>
      </c>
    </row>
    <row r="3315" spans="1:24" x14ac:dyDescent="0.25">
      <c r="A3315" s="57">
        <v>220250028389</v>
      </c>
      <c r="B3315" s="58" t="s">
        <v>526</v>
      </c>
      <c r="C3315" s="59">
        <v>45831</v>
      </c>
      <c r="D3315" s="57">
        <v>22025001492</v>
      </c>
      <c r="E3315" s="58" t="s">
        <v>1346</v>
      </c>
      <c r="F3315" s="60">
        <v>1208.48</v>
      </c>
      <c r="G3315" s="58" t="s">
        <v>18</v>
      </c>
      <c r="H3315" s="58" t="s">
        <v>4944</v>
      </c>
      <c r="I3315" s="61">
        <v>300</v>
      </c>
      <c r="J3315" s="58" t="s">
        <v>356</v>
      </c>
      <c r="K3315" s="58" t="s">
        <v>356</v>
      </c>
      <c r="L3315" s="58" t="s">
        <v>357</v>
      </c>
      <c r="M3315" s="58" t="s">
        <v>354</v>
      </c>
      <c r="N3315" s="58" t="s">
        <v>355</v>
      </c>
      <c r="O3315" s="64" t="s">
        <v>2942</v>
      </c>
      <c r="P3315" s="64" t="s">
        <v>2902</v>
      </c>
      <c r="Q3315" s="45" t="s">
        <v>922</v>
      </c>
      <c r="R3315" s="32" t="s">
        <v>254</v>
      </c>
      <c r="S3315" s="45" t="s">
        <v>98</v>
      </c>
      <c r="T3315" s="42" t="str">
        <f>VLOOKUP(Tabla1[[#This Row],[AREA]],Hoja1!A:B,2,FALSE)</f>
        <v>10. Personas mayores, familia y servicios sociales</v>
      </c>
      <c r="U3315" s="45" t="s">
        <v>153</v>
      </c>
      <c r="V3315" s="42" t="str">
        <f>VLOOKUP(Tabla1[[#This Row],[PROGRAMA]],Hoja1!A:B,2,FALSE)</f>
        <v>2311. Intervención social</v>
      </c>
      <c r="W3315" s="45" t="s">
        <v>236</v>
      </c>
      <c r="X3315" s="45" t="s">
        <v>2945</v>
      </c>
    </row>
    <row r="3316" spans="1:24" x14ac:dyDescent="0.25">
      <c r="A3316" s="57">
        <v>220250025326</v>
      </c>
      <c r="B3316" s="58" t="s">
        <v>349</v>
      </c>
      <c r="C3316" s="59">
        <v>45820</v>
      </c>
      <c r="D3316" s="57">
        <v>22025004240</v>
      </c>
      <c r="E3316" s="58" t="s">
        <v>2146</v>
      </c>
      <c r="F3316" s="60">
        <v>2395.8000000000002</v>
      </c>
      <c r="G3316" s="58" t="s">
        <v>4945</v>
      </c>
      <c r="H3316" s="58" t="s">
        <v>4946</v>
      </c>
      <c r="I3316" s="61">
        <v>220</v>
      </c>
      <c r="J3316" s="58" t="s">
        <v>356</v>
      </c>
      <c r="K3316" s="58" t="s">
        <v>356</v>
      </c>
      <c r="L3316" s="58" t="s">
        <v>357</v>
      </c>
      <c r="M3316" s="58" t="s">
        <v>458</v>
      </c>
      <c r="N3316" s="58" t="s">
        <v>429</v>
      </c>
      <c r="O3316" s="64" t="s">
        <v>2990</v>
      </c>
      <c r="P3316" s="64" t="s">
        <v>2902</v>
      </c>
      <c r="Q3316" s="45" t="s">
        <v>922</v>
      </c>
      <c r="R3316" s="32" t="s">
        <v>254</v>
      </c>
      <c r="S3316" s="45" t="s">
        <v>89</v>
      </c>
      <c r="T3316" s="42" t="str">
        <f>VLOOKUP(Tabla1[[#This Row],[AREA]],Hoja1!A:B,2,FALSE)</f>
        <v>01. Alcaldía</v>
      </c>
      <c r="U3316" s="45" t="s">
        <v>212</v>
      </c>
      <c r="V3316" s="42" t="str">
        <f>VLOOKUP(Tabla1[[#This Row],[PROGRAMA]],Hoja1!A:B,2,FALSE)</f>
        <v>9207. Gobierno y relaciones</v>
      </c>
      <c r="W3316" s="45" t="s">
        <v>238</v>
      </c>
      <c r="X3316" s="45" t="s">
        <v>3161</v>
      </c>
    </row>
    <row r="3317" spans="1:24" x14ac:dyDescent="0.25">
      <c r="A3317" s="57">
        <v>220250029955</v>
      </c>
      <c r="B3317" s="58" t="s">
        <v>349</v>
      </c>
      <c r="C3317" s="59">
        <v>45838</v>
      </c>
      <c r="D3317" s="57">
        <v>22025004455</v>
      </c>
      <c r="E3317" s="58" t="s">
        <v>1481</v>
      </c>
      <c r="F3317" s="60">
        <v>2420</v>
      </c>
      <c r="G3317" s="58" t="s">
        <v>4947</v>
      </c>
      <c r="H3317" s="58" t="s">
        <v>4948</v>
      </c>
      <c r="I3317" s="61">
        <v>220</v>
      </c>
      <c r="J3317" s="58" t="s">
        <v>427</v>
      </c>
      <c r="K3317" s="58" t="s">
        <v>427</v>
      </c>
      <c r="L3317" s="58" t="s">
        <v>367</v>
      </c>
      <c r="M3317" s="58" t="s">
        <v>458</v>
      </c>
      <c r="N3317" s="58" t="s">
        <v>429</v>
      </c>
      <c r="O3317" s="64" t="s">
        <v>2990</v>
      </c>
      <c r="P3317" s="64" t="s">
        <v>2902</v>
      </c>
      <c r="Q3317" s="45" t="s">
        <v>922</v>
      </c>
      <c r="R3317" s="32" t="s">
        <v>254</v>
      </c>
      <c r="S3317" s="45" t="s">
        <v>96</v>
      </c>
      <c r="T3317" s="42" t="str">
        <f>VLOOKUP(Tabla1[[#This Row],[AREA]],Hoja1!A:B,2,FALSE)</f>
        <v>08. Tráfico y movilidad</v>
      </c>
      <c r="U3317" s="45" t="s">
        <v>140</v>
      </c>
      <c r="V3317" s="42" t="str">
        <f>VLOOKUP(Tabla1[[#This Row],[PROGRAMA]],Hoja1!A:B,2,FALSE)</f>
        <v>1532. Pavimentación vias públicas y otros servicios urbanísticos</v>
      </c>
      <c r="W3317" s="45" t="s">
        <v>236</v>
      </c>
      <c r="X3317" s="45" t="s">
        <v>3215</v>
      </c>
    </row>
    <row r="3318" spans="1:24" x14ac:dyDescent="0.25">
      <c r="A3318" s="57">
        <v>220250022245</v>
      </c>
      <c r="B3318" s="58" t="s">
        <v>349</v>
      </c>
      <c r="C3318" s="59">
        <v>45812</v>
      </c>
      <c r="D3318" s="57">
        <v>22025003638</v>
      </c>
      <c r="E3318" s="58" t="s">
        <v>4949</v>
      </c>
      <c r="F3318" s="60">
        <v>2456.63</v>
      </c>
      <c r="G3318" s="58" t="s">
        <v>892</v>
      </c>
      <c r="H3318" s="58" t="s">
        <v>4950</v>
      </c>
      <c r="I3318" s="61">
        <v>220</v>
      </c>
      <c r="J3318" s="58" t="s">
        <v>356</v>
      </c>
      <c r="K3318" s="58" t="s">
        <v>356</v>
      </c>
      <c r="L3318" s="58" t="s">
        <v>381</v>
      </c>
      <c r="M3318" s="58" t="s">
        <v>458</v>
      </c>
      <c r="N3318" s="58" t="s">
        <v>429</v>
      </c>
      <c r="O3318" s="64" t="s">
        <v>2990</v>
      </c>
      <c r="P3318" s="64" t="s">
        <v>2902</v>
      </c>
      <c r="Q3318" s="45" t="s">
        <v>922</v>
      </c>
      <c r="R3318" s="32" t="s">
        <v>254</v>
      </c>
      <c r="S3318" s="45" t="s">
        <v>89</v>
      </c>
      <c r="T3318" s="42" t="str">
        <f>VLOOKUP(Tabla1[[#This Row],[AREA]],Hoja1!A:B,2,FALSE)</f>
        <v>01. Alcaldía</v>
      </c>
      <c r="U3318" s="45" t="s">
        <v>204</v>
      </c>
      <c r="V3318" s="42" t="str">
        <f>VLOOKUP(Tabla1[[#This Row],[PROGRAMA]],Hoja1!A:B,2,FALSE)</f>
        <v>9121. Organos de Gobierno</v>
      </c>
      <c r="W3318" s="45" t="s">
        <v>238</v>
      </c>
      <c r="X3318" s="45" t="s">
        <v>3161</v>
      </c>
    </row>
    <row r="3319" spans="1:24" x14ac:dyDescent="0.25">
      <c r="A3319" s="57">
        <v>220250026197</v>
      </c>
      <c r="B3319" s="58" t="s">
        <v>349</v>
      </c>
      <c r="C3319" s="59">
        <v>45824</v>
      </c>
      <c r="D3319" s="57">
        <v>22025003864</v>
      </c>
      <c r="E3319" s="58" t="s">
        <v>4915</v>
      </c>
      <c r="F3319" s="60">
        <v>2480.02</v>
      </c>
      <c r="G3319" s="58" t="s">
        <v>4916</v>
      </c>
      <c r="H3319" s="58" t="s">
        <v>4951</v>
      </c>
      <c r="I3319" s="61">
        <v>220</v>
      </c>
      <c r="J3319" s="58" t="s">
        <v>4918</v>
      </c>
      <c r="K3319" s="58" t="s">
        <v>427</v>
      </c>
      <c r="L3319" s="58" t="s">
        <v>367</v>
      </c>
      <c r="M3319" s="58" t="s">
        <v>458</v>
      </c>
      <c r="N3319" s="58" t="s">
        <v>429</v>
      </c>
      <c r="O3319" s="64" t="s">
        <v>2990</v>
      </c>
      <c r="P3319" s="64" t="s">
        <v>2902</v>
      </c>
      <c r="Q3319" s="45" t="s">
        <v>948</v>
      </c>
      <c r="R3319" s="32" t="s">
        <v>262</v>
      </c>
      <c r="S3319" s="45" t="s">
        <v>93</v>
      </c>
      <c r="T3319" s="42" t="str">
        <f>VLOOKUP(Tabla1[[#This Row],[AREA]],Hoja1!A:B,2,FALSE)</f>
        <v>04. Hacienda, personal y modernización administrativa</v>
      </c>
      <c r="U3319" s="45" t="s">
        <v>207</v>
      </c>
      <c r="V3319" s="42" t="str">
        <f>VLOOKUP(Tabla1[[#This Row],[PROGRAMA]],Hoja1!A:B,2,FALSE)</f>
        <v>9202. Gestión de recursos humanos</v>
      </c>
      <c r="W3319" s="45" t="s">
        <v>3340</v>
      </c>
      <c r="X3319" s="45" t="s">
        <v>4919</v>
      </c>
    </row>
    <row r="3320" spans="1:24" x14ac:dyDescent="0.25">
      <c r="A3320" s="57">
        <v>220250027910</v>
      </c>
      <c r="B3320" s="58" t="s">
        <v>349</v>
      </c>
      <c r="C3320" s="59">
        <v>45831</v>
      </c>
      <c r="D3320" s="57">
        <v>22025004575</v>
      </c>
      <c r="E3320" s="58" t="s">
        <v>1560</v>
      </c>
      <c r="F3320" s="60">
        <v>2499.98</v>
      </c>
      <c r="G3320" s="58" t="s">
        <v>670</v>
      </c>
      <c r="H3320" s="58" t="s">
        <v>4952</v>
      </c>
      <c r="I3320" s="61">
        <v>220</v>
      </c>
      <c r="J3320" s="58" t="s">
        <v>356</v>
      </c>
      <c r="K3320" s="58" t="s">
        <v>356</v>
      </c>
      <c r="L3320" s="58" t="s">
        <v>357</v>
      </c>
      <c r="M3320" s="58" t="s">
        <v>458</v>
      </c>
      <c r="N3320" s="58" t="s">
        <v>429</v>
      </c>
      <c r="O3320" s="64" t="s">
        <v>2990</v>
      </c>
      <c r="P3320" s="64" t="s">
        <v>2902</v>
      </c>
      <c r="Q3320" s="45" t="s">
        <v>922</v>
      </c>
      <c r="R3320" s="32" t="s">
        <v>254</v>
      </c>
      <c r="S3320" s="45" t="s">
        <v>95</v>
      </c>
      <c r="T3320" s="42" t="str">
        <f>VLOOKUP(Tabla1[[#This Row],[AREA]],Hoja1!A:B,2,FALSE)</f>
        <v>07. Medio ambiente</v>
      </c>
      <c r="U3320" s="45" t="s">
        <v>151</v>
      </c>
      <c r="V3320" s="42" t="str">
        <f>VLOOKUP(Tabla1[[#This Row],[PROGRAMA]],Hoja1!A:B,2,FALSE)</f>
        <v>1721. Protección del medio ambiente</v>
      </c>
      <c r="W3320" s="45" t="s">
        <v>238</v>
      </c>
      <c r="X3320" s="45" t="s">
        <v>2955</v>
      </c>
    </row>
    <row r="3321" spans="1:24" x14ac:dyDescent="0.25">
      <c r="A3321" s="57">
        <v>220250027919</v>
      </c>
      <c r="B3321" s="58" t="s">
        <v>349</v>
      </c>
      <c r="C3321" s="59">
        <v>45831</v>
      </c>
      <c r="D3321" s="57">
        <v>22025004828</v>
      </c>
      <c r="E3321" s="58" t="s">
        <v>1412</v>
      </c>
      <c r="F3321" s="60">
        <v>268.32</v>
      </c>
      <c r="G3321" s="58" t="s">
        <v>4953</v>
      </c>
      <c r="H3321" s="58" t="s">
        <v>4954</v>
      </c>
      <c r="I3321" s="61">
        <v>220</v>
      </c>
      <c r="J3321" s="58" t="s">
        <v>356</v>
      </c>
      <c r="K3321" s="58" t="s">
        <v>356</v>
      </c>
      <c r="L3321" s="58" t="s">
        <v>367</v>
      </c>
      <c r="M3321" s="58" t="s">
        <v>458</v>
      </c>
      <c r="N3321" s="58" t="s">
        <v>429</v>
      </c>
      <c r="O3321" s="64" t="s">
        <v>2990</v>
      </c>
      <c r="P3321" s="64" t="s">
        <v>2902</v>
      </c>
      <c r="Q3321" s="45" t="s">
        <v>922</v>
      </c>
      <c r="R3321" s="32" t="s">
        <v>254</v>
      </c>
      <c r="S3321" s="45" t="s">
        <v>94</v>
      </c>
      <c r="T3321" s="42" t="str">
        <f>VLOOKUP(Tabla1[[#This Row],[AREA]],Hoja1!A:B,2,FALSE)</f>
        <v>06. Educación y cultura</v>
      </c>
      <c r="U3321" s="45" t="s">
        <v>176</v>
      </c>
      <c r="V3321" s="42" t="str">
        <f>VLOOKUP(Tabla1[[#This Row],[PROGRAMA]],Hoja1!A:B,2,FALSE)</f>
        <v>3321. Bibliotecas públicas</v>
      </c>
      <c r="W3321" s="45" t="s">
        <v>236</v>
      </c>
      <c r="X3321" s="45" t="s">
        <v>2945</v>
      </c>
    </row>
    <row r="3322" spans="1:24" x14ac:dyDescent="0.25">
      <c r="A3322" s="57">
        <v>220250025954</v>
      </c>
      <c r="B3322" s="58" t="s">
        <v>349</v>
      </c>
      <c r="C3322" s="59">
        <v>45820</v>
      </c>
      <c r="D3322" s="57">
        <v>22025004447</v>
      </c>
      <c r="E3322" s="58" t="s">
        <v>1273</v>
      </c>
      <c r="F3322" s="60">
        <v>200</v>
      </c>
      <c r="G3322" s="58" t="s">
        <v>4955</v>
      </c>
      <c r="H3322" s="58" t="s">
        <v>4956</v>
      </c>
      <c r="I3322" s="61">
        <v>220</v>
      </c>
      <c r="J3322" s="58" t="s">
        <v>4957</v>
      </c>
      <c r="K3322" s="58" t="s">
        <v>365</v>
      </c>
      <c r="L3322" s="58" t="s">
        <v>357</v>
      </c>
      <c r="M3322" s="58" t="s">
        <v>458</v>
      </c>
      <c r="N3322" s="58" t="s">
        <v>429</v>
      </c>
      <c r="O3322" s="64" t="s">
        <v>2990</v>
      </c>
      <c r="P3322" s="64" t="s">
        <v>2902</v>
      </c>
      <c r="Q3322" s="45" t="s">
        <v>922</v>
      </c>
      <c r="R3322" s="32" t="s">
        <v>254</v>
      </c>
      <c r="S3322" s="45" t="s">
        <v>94</v>
      </c>
      <c r="T3322" s="42" t="str">
        <f>VLOOKUP(Tabla1[[#This Row],[AREA]],Hoja1!A:B,2,FALSE)</f>
        <v>06. Educación y cultura</v>
      </c>
      <c r="U3322" s="45" t="s">
        <v>176</v>
      </c>
      <c r="V3322" s="42" t="str">
        <f>VLOOKUP(Tabla1[[#This Row],[PROGRAMA]],Hoja1!A:B,2,FALSE)</f>
        <v>3321. Bibliotecas públicas</v>
      </c>
      <c r="W3322" s="45" t="s">
        <v>238</v>
      </c>
      <c r="X3322" s="45" t="s">
        <v>2926</v>
      </c>
    </row>
    <row r="3323" spans="1:24" x14ac:dyDescent="0.25">
      <c r="A3323" s="57">
        <v>220250028747</v>
      </c>
      <c r="B3323" s="58" t="s">
        <v>349</v>
      </c>
      <c r="C3323" s="59">
        <v>45832</v>
      </c>
      <c r="D3323" s="57">
        <v>22025004877</v>
      </c>
      <c r="E3323" s="58" t="s">
        <v>1206</v>
      </c>
      <c r="F3323" s="60">
        <v>2500</v>
      </c>
      <c r="G3323" s="58" t="s">
        <v>4958</v>
      </c>
      <c r="H3323" s="58" t="s">
        <v>4959</v>
      </c>
      <c r="I3323" s="61">
        <v>220</v>
      </c>
      <c r="J3323" s="58" t="s">
        <v>356</v>
      </c>
      <c r="K3323" s="58" t="s">
        <v>356</v>
      </c>
      <c r="L3323" s="58" t="s">
        <v>357</v>
      </c>
      <c r="M3323" s="58" t="s">
        <v>458</v>
      </c>
      <c r="N3323" s="58" t="s">
        <v>429</v>
      </c>
      <c r="O3323" s="64" t="s">
        <v>2990</v>
      </c>
      <c r="P3323" s="64" t="s">
        <v>2902</v>
      </c>
      <c r="Q3323" s="45" t="s">
        <v>922</v>
      </c>
      <c r="R3323" s="32" t="s">
        <v>254</v>
      </c>
      <c r="S3323" s="45" t="s">
        <v>98</v>
      </c>
      <c r="T3323" s="42" t="str">
        <f>VLOOKUP(Tabla1[[#This Row],[AREA]],Hoja1!A:B,2,FALSE)</f>
        <v>10. Personas mayores, familia y servicios sociales</v>
      </c>
      <c r="U3323" s="45" t="s">
        <v>155</v>
      </c>
      <c r="V3323" s="42" t="str">
        <f>VLOOKUP(Tabla1[[#This Row],[PROGRAMA]],Hoja1!A:B,2,FALSE)</f>
        <v>2312. Iniciativas sociales</v>
      </c>
      <c r="W3323" s="45" t="s">
        <v>238</v>
      </c>
      <c r="X3323" s="45" t="s">
        <v>3697</v>
      </c>
    </row>
    <row r="3324" spans="1:24" x14ac:dyDescent="0.25">
      <c r="A3324" s="57">
        <v>220250021910</v>
      </c>
      <c r="B3324" s="58" t="s">
        <v>349</v>
      </c>
      <c r="C3324" s="59">
        <v>45811</v>
      </c>
      <c r="D3324" s="57">
        <v>22025003979</v>
      </c>
      <c r="E3324" s="58" t="s">
        <v>2062</v>
      </c>
      <c r="F3324" s="60">
        <v>2541</v>
      </c>
      <c r="G3324" s="58" t="s">
        <v>4888</v>
      </c>
      <c r="H3324" s="58" t="s">
        <v>4960</v>
      </c>
      <c r="I3324" s="61">
        <v>220</v>
      </c>
      <c r="J3324" s="58" t="s">
        <v>356</v>
      </c>
      <c r="K3324" s="58" t="s">
        <v>356</v>
      </c>
      <c r="L3324" s="58" t="s">
        <v>357</v>
      </c>
      <c r="M3324" s="58" t="s">
        <v>458</v>
      </c>
      <c r="N3324" s="58" t="s">
        <v>429</v>
      </c>
      <c r="O3324" s="64" t="s">
        <v>2990</v>
      </c>
      <c r="P3324" s="64" t="s">
        <v>2902</v>
      </c>
      <c r="Q3324" s="45" t="s">
        <v>922</v>
      </c>
      <c r="R3324" s="32" t="s">
        <v>254</v>
      </c>
      <c r="S3324" s="45" t="s">
        <v>89</v>
      </c>
      <c r="T3324" s="42" t="str">
        <f>VLOOKUP(Tabla1[[#This Row],[AREA]],Hoja1!A:B,2,FALSE)</f>
        <v>01. Alcaldía</v>
      </c>
      <c r="U3324" s="45" t="s">
        <v>292</v>
      </c>
      <c r="V3324" s="42" t="str">
        <f>VLOOKUP(Tabla1[[#This Row],[PROGRAMA]],Hoja1!A:B,2,FALSE)</f>
        <v>9312. Intervención general</v>
      </c>
      <c r="W3324" s="45" t="s">
        <v>238</v>
      </c>
      <c r="X3324" s="45" t="s">
        <v>2955</v>
      </c>
    </row>
    <row r="3325" spans="1:24" x14ac:dyDescent="0.25">
      <c r="A3325" s="57">
        <v>220250025937</v>
      </c>
      <c r="B3325" s="58" t="s">
        <v>349</v>
      </c>
      <c r="C3325" s="59">
        <v>45820</v>
      </c>
      <c r="D3325" s="57">
        <v>22025004364</v>
      </c>
      <c r="E3325" s="58" t="s">
        <v>1763</v>
      </c>
      <c r="F3325" s="60">
        <v>2541</v>
      </c>
      <c r="G3325" s="58" t="s">
        <v>1149</v>
      </c>
      <c r="H3325" s="58" t="s">
        <v>4961</v>
      </c>
      <c r="I3325" s="61">
        <v>220</v>
      </c>
      <c r="J3325" s="58" t="s">
        <v>356</v>
      </c>
      <c r="K3325" s="58" t="s">
        <v>356</v>
      </c>
      <c r="L3325" s="58" t="s">
        <v>357</v>
      </c>
      <c r="M3325" s="58" t="s">
        <v>458</v>
      </c>
      <c r="N3325" s="58" t="s">
        <v>429</v>
      </c>
      <c r="O3325" s="64" t="s">
        <v>2990</v>
      </c>
      <c r="P3325" s="64" t="s">
        <v>2902</v>
      </c>
      <c r="Q3325" s="45" t="s">
        <v>922</v>
      </c>
      <c r="R3325" s="32" t="s">
        <v>254</v>
      </c>
      <c r="S3325" s="45" t="s">
        <v>291</v>
      </c>
      <c r="T3325" s="42" t="str">
        <f>VLOOKUP(Tabla1[[#This Row],[AREA]],Hoja1!A:B,2,FALSE)</f>
        <v>11. Salud pública y seguridad ciudadana</v>
      </c>
      <c r="U3325" s="45" t="s">
        <v>135</v>
      </c>
      <c r="V3325" s="42" t="str">
        <f>VLOOKUP(Tabla1[[#This Row],[PROGRAMA]],Hoja1!A:B,2,FALSE)</f>
        <v>1361. Prevención y extinción de incencios</v>
      </c>
      <c r="W3325" s="45" t="s">
        <v>238</v>
      </c>
      <c r="X3325" s="45" t="s">
        <v>2926</v>
      </c>
    </row>
    <row r="3326" spans="1:24" x14ac:dyDescent="0.25">
      <c r="A3326" s="57">
        <v>220250029605</v>
      </c>
      <c r="B3326" s="58" t="s">
        <v>349</v>
      </c>
      <c r="C3326" s="59">
        <v>45835</v>
      </c>
      <c r="D3326" s="57">
        <v>22025005005</v>
      </c>
      <c r="E3326" s="58" t="s">
        <v>1534</v>
      </c>
      <c r="F3326" s="60">
        <v>176.85</v>
      </c>
      <c r="G3326" s="58" t="s">
        <v>81</v>
      </c>
      <c r="H3326" s="58" t="s">
        <v>4962</v>
      </c>
      <c r="I3326" s="61">
        <v>220</v>
      </c>
      <c r="J3326" s="58" t="s">
        <v>356</v>
      </c>
      <c r="K3326" s="58" t="s">
        <v>356</v>
      </c>
      <c r="L3326" s="58" t="s">
        <v>367</v>
      </c>
      <c r="M3326" s="58" t="s">
        <v>458</v>
      </c>
      <c r="N3326" s="58" t="s">
        <v>429</v>
      </c>
      <c r="O3326" s="64" t="s">
        <v>2990</v>
      </c>
      <c r="P3326" s="64" t="s">
        <v>2902</v>
      </c>
      <c r="Q3326" s="45" t="s">
        <v>922</v>
      </c>
      <c r="R3326" s="32" t="s">
        <v>254</v>
      </c>
      <c r="S3326" s="45" t="s">
        <v>92</v>
      </c>
      <c r="T3326" s="42" t="str">
        <f>VLOOKUP(Tabla1[[#This Row],[AREA]],Hoja1!A:B,2,FALSE)</f>
        <v>03. Participación ciudadana y deportes</v>
      </c>
      <c r="U3326" s="45" t="s">
        <v>215</v>
      </c>
      <c r="V3326" s="42" t="str">
        <f>VLOOKUP(Tabla1[[#This Row],[PROGRAMA]],Hoja1!A:B,2,FALSE)</f>
        <v>9241. Participación ciudadana</v>
      </c>
      <c r="W3326" s="45" t="s">
        <v>236</v>
      </c>
      <c r="X3326" s="45" t="s">
        <v>3048</v>
      </c>
    </row>
    <row r="3327" spans="1:24" x14ac:dyDescent="0.25">
      <c r="A3327" s="57">
        <v>220250023045</v>
      </c>
      <c r="B3327" s="58" t="s">
        <v>349</v>
      </c>
      <c r="C3327" s="59">
        <v>45817</v>
      </c>
      <c r="D3327" s="57">
        <v>22025004042</v>
      </c>
      <c r="E3327" s="58" t="s">
        <v>1414</v>
      </c>
      <c r="F3327" s="60">
        <v>2577.09</v>
      </c>
      <c r="G3327" s="58" t="s">
        <v>3426</v>
      </c>
      <c r="H3327" s="58" t="s">
        <v>4963</v>
      </c>
      <c r="I3327" s="61">
        <v>220</v>
      </c>
      <c r="J3327" s="58" t="s">
        <v>545</v>
      </c>
      <c r="K3327" s="58" t="s">
        <v>356</v>
      </c>
      <c r="L3327" s="58" t="s">
        <v>357</v>
      </c>
      <c r="M3327" s="58" t="s">
        <v>458</v>
      </c>
      <c r="N3327" s="58" t="s">
        <v>429</v>
      </c>
      <c r="O3327" s="64" t="s">
        <v>2990</v>
      </c>
      <c r="P3327" s="64" t="s">
        <v>2902</v>
      </c>
      <c r="Q3327" s="45" t="s">
        <v>922</v>
      </c>
      <c r="R3327" s="32" t="s">
        <v>254</v>
      </c>
      <c r="S3327" s="45" t="s">
        <v>291</v>
      </c>
      <c r="T3327" s="42" t="str">
        <f>VLOOKUP(Tabla1[[#This Row],[AREA]],Hoja1!A:B,2,FALSE)</f>
        <v>11. Salud pública y seguridad ciudadana</v>
      </c>
      <c r="U3327" s="45" t="s">
        <v>141</v>
      </c>
      <c r="V3327" s="42" t="str">
        <f>VLOOKUP(Tabla1[[#This Row],[PROGRAMA]],Hoja1!A:B,2,FALSE)</f>
        <v>1621. Recogida de residuos</v>
      </c>
      <c r="W3327" s="45" t="s">
        <v>236</v>
      </c>
      <c r="X3327" s="45" t="s">
        <v>2945</v>
      </c>
    </row>
    <row r="3328" spans="1:24" x14ac:dyDescent="0.25">
      <c r="A3328" s="57">
        <v>220250026034</v>
      </c>
      <c r="B3328" s="58" t="s">
        <v>349</v>
      </c>
      <c r="C3328" s="59">
        <v>45824</v>
      </c>
      <c r="D3328" s="57">
        <v>22025004493</v>
      </c>
      <c r="E3328" s="58" t="s">
        <v>1638</v>
      </c>
      <c r="F3328" s="60">
        <v>2625.7</v>
      </c>
      <c r="G3328" s="58" t="s">
        <v>56</v>
      </c>
      <c r="H3328" s="58" t="s">
        <v>4964</v>
      </c>
      <c r="I3328" s="61">
        <v>220</v>
      </c>
      <c r="J3328" s="58" t="s">
        <v>356</v>
      </c>
      <c r="K3328" s="58" t="s">
        <v>356</v>
      </c>
      <c r="L3328" s="58" t="s">
        <v>367</v>
      </c>
      <c r="M3328" s="58" t="s">
        <v>458</v>
      </c>
      <c r="N3328" s="58" t="s">
        <v>429</v>
      </c>
      <c r="O3328" s="64" t="s">
        <v>2990</v>
      </c>
      <c r="P3328" s="64" t="s">
        <v>2902</v>
      </c>
      <c r="Q3328" s="45" t="s">
        <v>922</v>
      </c>
      <c r="R3328" s="32" t="s">
        <v>254</v>
      </c>
      <c r="S3328" s="45" t="s">
        <v>92</v>
      </c>
      <c r="T3328" s="42" t="str">
        <f>VLOOKUP(Tabla1[[#This Row],[AREA]],Hoja1!A:B,2,FALSE)</f>
        <v>03. Participación ciudadana y deportes</v>
      </c>
      <c r="U3328" s="45" t="s">
        <v>215</v>
      </c>
      <c r="V3328" s="42" t="str">
        <f>VLOOKUP(Tabla1[[#This Row],[PROGRAMA]],Hoja1!A:B,2,FALSE)</f>
        <v>9241. Participación ciudadana</v>
      </c>
      <c r="W3328" s="45" t="s">
        <v>238</v>
      </c>
      <c r="X3328" s="45" t="s">
        <v>3335</v>
      </c>
    </row>
    <row r="3329" spans="1:24" x14ac:dyDescent="0.25">
      <c r="A3329" s="57">
        <v>220250026020</v>
      </c>
      <c r="B3329" s="58" t="s">
        <v>349</v>
      </c>
      <c r="C3329" s="59">
        <v>45824</v>
      </c>
      <c r="D3329" s="57">
        <v>22025004460</v>
      </c>
      <c r="E3329" s="58" t="s">
        <v>1902</v>
      </c>
      <c r="F3329" s="60">
        <v>2697.3</v>
      </c>
      <c r="G3329" s="58" t="s">
        <v>491</v>
      </c>
      <c r="H3329" s="58" t="s">
        <v>4965</v>
      </c>
      <c r="I3329" s="61">
        <v>220</v>
      </c>
      <c r="J3329" s="58" t="s">
        <v>455</v>
      </c>
      <c r="K3329" s="58" t="s">
        <v>356</v>
      </c>
      <c r="L3329" s="58" t="s">
        <v>357</v>
      </c>
      <c r="M3329" s="58" t="s">
        <v>458</v>
      </c>
      <c r="N3329" s="58" t="s">
        <v>429</v>
      </c>
      <c r="O3329" s="64" t="s">
        <v>2990</v>
      </c>
      <c r="P3329" s="64" t="s">
        <v>2902</v>
      </c>
      <c r="Q3329" s="45" t="s">
        <v>922</v>
      </c>
      <c r="R3329" s="32" t="s">
        <v>254</v>
      </c>
      <c r="S3329" s="45" t="s">
        <v>98</v>
      </c>
      <c r="T3329" s="42" t="str">
        <f>VLOOKUP(Tabla1[[#This Row],[AREA]],Hoja1!A:B,2,FALSE)</f>
        <v>10. Personas mayores, familia y servicios sociales</v>
      </c>
      <c r="U3329" s="45" t="s">
        <v>155</v>
      </c>
      <c r="V3329" s="42" t="str">
        <f>VLOOKUP(Tabla1[[#This Row],[PROGRAMA]],Hoja1!A:B,2,FALSE)</f>
        <v>2312. Iniciativas sociales</v>
      </c>
      <c r="W3329" s="45" t="s">
        <v>238</v>
      </c>
      <c r="X3329" s="45" t="s">
        <v>3161</v>
      </c>
    </row>
    <row r="3330" spans="1:24" x14ac:dyDescent="0.25">
      <c r="A3330" s="57">
        <v>220250026469</v>
      </c>
      <c r="B3330" s="58" t="s">
        <v>349</v>
      </c>
      <c r="C3330" s="59">
        <v>45824</v>
      </c>
      <c r="D3330" s="57">
        <v>22025004471</v>
      </c>
      <c r="E3330" s="58" t="s">
        <v>1854</v>
      </c>
      <c r="F3330" s="60">
        <v>163.35</v>
      </c>
      <c r="G3330" s="58" t="s">
        <v>527</v>
      </c>
      <c r="H3330" s="58" t="s">
        <v>4966</v>
      </c>
      <c r="I3330" s="61">
        <v>220</v>
      </c>
      <c r="J3330" s="58" t="s">
        <v>427</v>
      </c>
      <c r="K3330" s="58" t="s">
        <v>427</v>
      </c>
      <c r="L3330" s="58" t="s">
        <v>357</v>
      </c>
      <c r="M3330" s="58" t="s">
        <v>458</v>
      </c>
      <c r="N3330" s="58" t="s">
        <v>429</v>
      </c>
      <c r="O3330" s="64" t="s">
        <v>2990</v>
      </c>
      <c r="P3330" s="64" t="s">
        <v>2902</v>
      </c>
      <c r="Q3330" s="45" t="s">
        <v>922</v>
      </c>
      <c r="R3330" s="32" t="s">
        <v>254</v>
      </c>
      <c r="S3330" s="45" t="s">
        <v>89</v>
      </c>
      <c r="T3330" s="42" t="str">
        <f>VLOOKUP(Tabla1[[#This Row],[AREA]],Hoja1!A:B,2,FALSE)</f>
        <v>01. Alcaldía</v>
      </c>
      <c r="U3330" s="45" t="s">
        <v>294</v>
      </c>
      <c r="V3330" s="42" t="str">
        <f>VLOOKUP(Tabla1[[#This Row],[PROGRAMA]],Hoja1!A:B,2,FALSE)</f>
        <v>4331. Desarrollo empresarial</v>
      </c>
      <c r="W3330" s="45" t="s">
        <v>238</v>
      </c>
      <c r="X3330" s="45" t="s">
        <v>3161</v>
      </c>
    </row>
    <row r="3331" spans="1:24" x14ac:dyDescent="0.25">
      <c r="A3331" s="57">
        <v>220250026019</v>
      </c>
      <c r="B3331" s="58" t="s">
        <v>349</v>
      </c>
      <c r="C3331" s="59">
        <v>45824</v>
      </c>
      <c r="D3331" s="57">
        <v>22025004458</v>
      </c>
      <c r="E3331" s="58" t="s">
        <v>1902</v>
      </c>
      <c r="F3331" s="60">
        <v>2697.3</v>
      </c>
      <c r="G3331" s="58" t="s">
        <v>4967</v>
      </c>
      <c r="H3331" s="58" t="s">
        <v>4968</v>
      </c>
      <c r="I3331" s="61">
        <v>220</v>
      </c>
      <c r="J3331" s="58" t="s">
        <v>356</v>
      </c>
      <c r="K3331" s="58" t="s">
        <v>356</v>
      </c>
      <c r="L3331" s="58" t="s">
        <v>357</v>
      </c>
      <c r="M3331" s="58" t="s">
        <v>458</v>
      </c>
      <c r="N3331" s="58" t="s">
        <v>429</v>
      </c>
      <c r="O3331" s="64" t="s">
        <v>2990</v>
      </c>
      <c r="P3331" s="64" t="s">
        <v>2902</v>
      </c>
      <c r="Q3331" s="45" t="s">
        <v>922</v>
      </c>
      <c r="R3331" s="32" t="s">
        <v>254</v>
      </c>
      <c r="S3331" s="45" t="s">
        <v>98</v>
      </c>
      <c r="T3331" s="42" t="str">
        <f>VLOOKUP(Tabla1[[#This Row],[AREA]],Hoja1!A:B,2,FALSE)</f>
        <v>10. Personas mayores, familia y servicios sociales</v>
      </c>
      <c r="U3331" s="45" t="s">
        <v>155</v>
      </c>
      <c r="V3331" s="42" t="str">
        <f>VLOOKUP(Tabla1[[#This Row],[PROGRAMA]],Hoja1!A:B,2,FALSE)</f>
        <v>2312. Iniciativas sociales</v>
      </c>
      <c r="W3331" s="45" t="s">
        <v>238</v>
      </c>
      <c r="X3331" s="45" t="s">
        <v>3161</v>
      </c>
    </row>
    <row r="3332" spans="1:24" x14ac:dyDescent="0.25">
      <c r="A3332" s="57">
        <v>220250028735</v>
      </c>
      <c r="B3332" s="58" t="s">
        <v>349</v>
      </c>
      <c r="C3332" s="59">
        <v>45832</v>
      </c>
      <c r="D3332" s="57">
        <v>22025004912</v>
      </c>
      <c r="E3332" s="58" t="s">
        <v>1495</v>
      </c>
      <c r="F3332" s="60">
        <v>199.65</v>
      </c>
      <c r="G3332" s="58" t="s">
        <v>942</v>
      </c>
      <c r="H3332" s="58" t="s">
        <v>4969</v>
      </c>
      <c r="I3332" s="61">
        <v>220</v>
      </c>
      <c r="J3332" s="58" t="s">
        <v>356</v>
      </c>
      <c r="K3332" s="58" t="s">
        <v>356</v>
      </c>
      <c r="L3332" s="58" t="s">
        <v>357</v>
      </c>
      <c r="M3332" s="58" t="s">
        <v>458</v>
      </c>
      <c r="N3332" s="58" t="s">
        <v>429</v>
      </c>
      <c r="O3332" s="64" t="s">
        <v>2990</v>
      </c>
      <c r="P3332" s="64" t="s">
        <v>2902</v>
      </c>
      <c r="Q3332" s="45" t="s">
        <v>922</v>
      </c>
      <c r="R3332" s="32" t="s">
        <v>254</v>
      </c>
      <c r="S3332" s="45" t="s">
        <v>92</v>
      </c>
      <c r="T3332" s="42" t="str">
        <f>VLOOKUP(Tabla1[[#This Row],[AREA]],Hoja1!A:B,2,FALSE)</f>
        <v>03. Participación ciudadana y deportes</v>
      </c>
      <c r="U3332" s="45" t="s">
        <v>215</v>
      </c>
      <c r="V3332" s="42" t="str">
        <f>VLOOKUP(Tabla1[[#This Row],[PROGRAMA]],Hoja1!A:B,2,FALSE)</f>
        <v>9241. Participación ciudadana</v>
      </c>
      <c r="W3332" s="45" t="s">
        <v>236</v>
      </c>
      <c r="X3332" s="45" t="s">
        <v>2945</v>
      </c>
    </row>
    <row r="3333" spans="1:24" x14ac:dyDescent="0.25">
      <c r="A3333" s="57">
        <v>220250029939</v>
      </c>
      <c r="B3333" s="58" t="s">
        <v>349</v>
      </c>
      <c r="C3333" s="59">
        <v>45838</v>
      </c>
      <c r="D3333" s="57">
        <v>22025004153</v>
      </c>
      <c r="E3333" s="58" t="s">
        <v>1455</v>
      </c>
      <c r="F3333" s="60">
        <v>2917.47</v>
      </c>
      <c r="G3333" s="58" t="s">
        <v>316</v>
      </c>
      <c r="H3333" s="58" t="s">
        <v>4970</v>
      </c>
      <c r="I3333" s="61">
        <v>220</v>
      </c>
      <c r="J3333" s="58" t="s">
        <v>356</v>
      </c>
      <c r="K3333" s="58" t="s">
        <v>356</v>
      </c>
      <c r="L3333" s="58" t="s">
        <v>357</v>
      </c>
      <c r="M3333" s="58" t="s">
        <v>458</v>
      </c>
      <c r="N3333" s="58" t="s">
        <v>429</v>
      </c>
      <c r="O3333" s="64" t="s">
        <v>2990</v>
      </c>
      <c r="P3333" s="64" t="s">
        <v>2902</v>
      </c>
      <c r="Q3333" s="45" t="s">
        <v>922</v>
      </c>
      <c r="R3333" s="32" t="s">
        <v>254</v>
      </c>
      <c r="S3333" s="45" t="s">
        <v>95</v>
      </c>
      <c r="T3333" s="42" t="str">
        <f>VLOOKUP(Tabla1[[#This Row],[AREA]],Hoja1!A:B,2,FALSE)</f>
        <v>07. Medio ambiente</v>
      </c>
      <c r="U3333" s="45" t="s">
        <v>151</v>
      </c>
      <c r="V3333" s="42" t="str">
        <f>VLOOKUP(Tabla1[[#This Row],[PROGRAMA]],Hoja1!A:B,2,FALSE)</f>
        <v>1721. Protección del medio ambiente</v>
      </c>
      <c r="W3333" s="45" t="s">
        <v>238</v>
      </c>
      <c r="X3333" s="45" t="s">
        <v>2926</v>
      </c>
    </row>
    <row r="3334" spans="1:24" x14ac:dyDescent="0.25">
      <c r="A3334" s="57">
        <v>220250026472</v>
      </c>
      <c r="B3334" s="58" t="s">
        <v>349</v>
      </c>
      <c r="C3334" s="59">
        <v>45824</v>
      </c>
      <c r="D3334" s="57">
        <v>22025004596</v>
      </c>
      <c r="E3334" s="58" t="s">
        <v>1664</v>
      </c>
      <c r="F3334" s="60">
        <v>2124.87</v>
      </c>
      <c r="G3334" s="58" t="s">
        <v>18</v>
      </c>
      <c r="H3334" s="58" t="s">
        <v>4971</v>
      </c>
      <c r="I3334" s="61">
        <v>220</v>
      </c>
      <c r="J3334" s="58" t="s">
        <v>356</v>
      </c>
      <c r="K3334" s="58" t="s">
        <v>356</v>
      </c>
      <c r="L3334" s="58" t="s">
        <v>357</v>
      </c>
      <c r="M3334" s="58" t="s">
        <v>354</v>
      </c>
      <c r="N3334" s="58" t="s">
        <v>355</v>
      </c>
      <c r="O3334" s="64" t="s">
        <v>2942</v>
      </c>
      <c r="P3334" s="64" t="s">
        <v>2902</v>
      </c>
      <c r="Q3334" s="45" t="s">
        <v>922</v>
      </c>
      <c r="R3334" s="32" t="s">
        <v>254</v>
      </c>
      <c r="S3334" s="45" t="s">
        <v>95</v>
      </c>
      <c r="T3334" s="42" t="str">
        <f>VLOOKUP(Tabla1[[#This Row],[AREA]],Hoja1!A:B,2,FALSE)</f>
        <v>07. Medio ambiente</v>
      </c>
      <c r="U3334" s="45" t="s">
        <v>147</v>
      </c>
      <c r="V3334" s="42" t="str">
        <f>VLOOKUP(Tabla1[[#This Row],[PROGRAMA]],Hoja1!A:B,2,FALSE)</f>
        <v>1701. Dirección del área de medio ambiente</v>
      </c>
      <c r="W3334" s="45" t="s">
        <v>236</v>
      </c>
      <c r="X3334" s="45" t="s">
        <v>2945</v>
      </c>
    </row>
    <row r="3335" spans="1:24" x14ac:dyDescent="0.25">
      <c r="A3335" s="57">
        <v>220250026473</v>
      </c>
      <c r="B3335" s="58" t="s">
        <v>349</v>
      </c>
      <c r="C3335" s="59">
        <v>45824</v>
      </c>
      <c r="D3335" s="57">
        <v>22025004598</v>
      </c>
      <c r="E3335" s="58" t="s">
        <v>1664</v>
      </c>
      <c r="F3335" s="60">
        <v>845.9</v>
      </c>
      <c r="G3335" s="58" t="s">
        <v>18</v>
      </c>
      <c r="H3335" s="58" t="s">
        <v>4972</v>
      </c>
      <c r="I3335" s="61">
        <v>220</v>
      </c>
      <c r="J3335" s="58" t="s">
        <v>356</v>
      </c>
      <c r="K3335" s="58" t="s">
        <v>356</v>
      </c>
      <c r="L3335" s="58" t="s">
        <v>357</v>
      </c>
      <c r="M3335" s="58" t="s">
        <v>354</v>
      </c>
      <c r="N3335" s="58" t="s">
        <v>355</v>
      </c>
      <c r="O3335" s="64" t="s">
        <v>2942</v>
      </c>
      <c r="P3335" s="64" t="s">
        <v>2902</v>
      </c>
      <c r="Q3335" s="45" t="s">
        <v>922</v>
      </c>
      <c r="R3335" s="32" t="s">
        <v>254</v>
      </c>
      <c r="S3335" s="45" t="s">
        <v>95</v>
      </c>
      <c r="T3335" s="42" t="str">
        <f>VLOOKUP(Tabla1[[#This Row],[AREA]],Hoja1!A:B,2,FALSE)</f>
        <v>07. Medio ambiente</v>
      </c>
      <c r="U3335" s="45" t="s">
        <v>147</v>
      </c>
      <c r="V3335" s="42" t="str">
        <f>VLOOKUP(Tabla1[[#This Row],[PROGRAMA]],Hoja1!A:B,2,FALSE)</f>
        <v>1701. Dirección del área de medio ambiente</v>
      </c>
      <c r="W3335" s="45" t="s">
        <v>236</v>
      </c>
      <c r="X3335" s="45" t="s">
        <v>2945</v>
      </c>
    </row>
    <row r="3336" spans="1:24" x14ac:dyDescent="0.25">
      <c r="A3336" s="57">
        <v>220250025938</v>
      </c>
      <c r="B3336" s="58" t="s">
        <v>349</v>
      </c>
      <c r="C3336" s="59">
        <v>45820</v>
      </c>
      <c r="D3336" s="57">
        <v>22025004405</v>
      </c>
      <c r="E3336" s="58" t="s">
        <v>1830</v>
      </c>
      <c r="F3336" s="60">
        <v>3004.85</v>
      </c>
      <c r="G3336" s="58" t="s">
        <v>973</v>
      </c>
      <c r="H3336" s="58" t="s">
        <v>4973</v>
      </c>
      <c r="I3336" s="61">
        <v>220</v>
      </c>
      <c r="J3336" s="58" t="s">
        <v>356</v>
      </c>
      <c r="K3336" s="58" t="s">
        <v>356</v>
      </c>
      <c r="L3336" s="58" t="s">
        <v>357</v>
      </c>
      <c r="M3336" s="58" t="s">
        <v>458</v>
      </c>
      <c r="N3336" s="58" t="s">
        <v>429</v>
      </c>
      <c r="O3336" s="64" t="s">
        <v>2990</v>
      </c>
      <c r="P3336" s="64" t="s">
        <v>2902</v>
      </c>
      <c r="Q3336" s="45" t="s">
        <v>922</v>
      </c>
      <c r="R3336" s="32" t="s">
        <v>254</v>
      </c>
      <c r="S3336" s="45" t="s">
        <v>98</v>
      </c>
      <c r="T3336" s="42" t="str">
        <f>VLOOKUP(Tabla1[[#This Row],[AREA]],Hoja1!A:B,2,FALSE)</f>
        <v>10. Personas mayores, familia y servicios sociales</v>
      </c>
      <c r="U3336" s="45" t="s">
        <v>155</v>
      </c>
      <c r="V3336" s="42" t="str">
        <f>VLOOKUP(Tabla1[[#This Row],[PROGRAMA]],Hoja1!A:B,2,FALSE)</f>
        <v>2312. Iniciativas sociales</v>
      </c>
      <c r="W3336" s="45" t="s">
        <v>238</v>
      </c>
      <c r="X3336" s="45" t="s">
        <v>4974</v>
      </c>
    </row>
    <row r="3337" spans="1:24" x14ac:dyDescent="0.25">
      <c r="A3337" s="57">
        <v>220250027093</v>
      </c>
      <c r="B3337" s="58" t="s">
        <v>349</v>
      </c>
      <c r="C3337" s="59">
        <v>45826</v>
      </c>
      <c r="D3337" s="57">
        <v>22025004753</v>
      </c>
      <c r="E3337" s="58" t="s">
        <v>1237</v>
      </c>
      <c r="F3337" s="60">
        <v>3025</v>
      </c>
      <c r="G3337" s="58" t="s">
        <v>4975</v>
      </c>
      <c r="H3337" s="58" t="s">
        <v>4976</v>
      </c>
      <c r="I3337" s="61">
        <v>220</v>
      </c>
      <c r="J3337" s="58" t="s">
        <v>356</v>
      </c>
      <c r="K3337" s="58" t="s">
        <v>356</v>
      </c>
      <c r="L3337" s="58" t="s">
        <v>357</v>
      </c>
      <c r="M3337" s="58" t="s">
        <v>458</v>
      </c>
      <c r="N3337" s="58" t="s">
        <v>429</v>
      </c>
      <c r="O3337" s="64" t="s">
        <v>2990</v>
      </c>
      <c r="P3337" s="64" t="s">
        <v>2902</v>
      </c>
      <c r="Q3337" s="45" t="s">
        <v>922</v>
      </c>
      <c r="R3337" s="32" t="s">
        <v>254</v>
      </c>
      <c r="S3337" s="45" t="s">
        <v>291</v>
      </c>
      <c r="T3337" s="42" t="str">
        <f>VLOOKUP(Tabla1[[#This Row],[AREA]],Hoja1!A:B,2,FALSE)</f>
        <v>11. Salud pública y seguridad ciudadana</v>
      </c>
      <c r="U3337" s="45" t="s">
        <v>141</v>
      </c>
      <c r="V3337" s="42" t="str">
        <f>VLOOKUP(Tabla1[[#This Row],[PROGRAMA]],Hoja1!A:B,2,FALSE)</f>
        <v>1621. Recogida de residuos</v>
      </c>
      <c r="W3337" s="45" t="s">
        <v>236</v>
      </c>
      <c r="X3337" s="45" t="s">
        <v>3180</v>
      </c>
    </row>
    <row r="3338" spans="1:24" x14ac:dyDescent="0.25">
      <c r="A3338" s="57">
        <v>220250024937</v>
      </c>
      <c r="B3338" s="58" t="s">
        <v>349</v>
      </c>
      <c r="C3338" s="59">
        <v>45819</v>
      </c>
      <c r="D3338" s="57">
        <v>22025004083</v>
      </c>
      <c r="E3338" s="58" t="s">
        <v>1578</v>
      </c>
      <c r="F3338" s="60">
        <v>3110.91</v>
      </c>
      <c r="G3338" s="58" t="s">
        <v>4977</v>
      </c>
      <c r="H3338" s="58" t="s">
        <v>4978</v>
      </c>
      <c r="I3338" s="61">
        <v>220</v>
      </c>
      <c r="J3338" s="58" t="s">
        <v>356</v>
      </c>
      <c r="K3338" s="58" t="s">
        <v>356</v>
      </c>
      <c r="L3338" s="58" t="s">
        <v>367</v>
      </c>
      <c r="M3338" s="58" t="s">
        <v>458</v>
      </c>
      <c r="N3338" s="58" t="s">
        <v>429</v>
      </c>
      <c r="O3338" s="64" t="s">
        <v>2990</v>
      </c>
      <c r="P3338" s="64" t="s">
        <v>2902</v>
      </c>
      <c r="Q3338" s="45" t="s">
        <v>926</v>
      </c>
      <c r="R3338" s="32" t="s">
        <v>255</v>
      </c>
      <c r="S3338" s="45" t="s">
        <v>93</v>
      </c>
      <c r="T3338" s="42" t="str">
        <f>VLOOKUP(Tabla1[[#This Row],[AREA]],Hoja1!A:B,2,FALSE)</f>
        <v>04. Hacienda, personal y modernización administrativa</v>
      </c>
      <c r="U3338" s="45" t="s">
        <v>209</v>
      </c>
      <c r="V3338" s="42" t="str">
        <f>VLOOKUP(Tabla1[[#This Row],[PROGRAMA]],Hoja1!A:B,2,FALSE)</f>
        <v>9204. Tecnologías de la información y comunicación</v>
      </c>
      <c r="W3338" s="45" t="s">
        <v>246</v>
      </c>
      <c r="X3338" s="45" t="s">
        <v>2977</v>
      </c>
    </row>
    <row r="3339" spans="1:24" x14ac:dyDescent="0.25">
      <c r="A3339" s="57">
        <v>220250021912</v>
      </c>
      <c r="B3339" s="58" t="s">
        <v>349</v>
      </c>
      <c r="C3339" s="59">
        <v>45811</v>
      </c>
      <c r="D3339" s="57">
        <v>22025003983</v>
      </c>
      <c r="E3339" s="58" t="s">
        <v>3788</v>
      </c>
      <c r="F3339" s="60">
        <v>250</v>
      </c>
      <c r="G3339" s="58" t="s">
        <v>3640</v>
      </c>
      <c r="H3339" s="58" t="s">
        <v>4979</v>
      </c>
      <c r="I3339" s="61">
        <v>220</v>
      </c>
      <c r="J3339" s="58" t="s">
        <v>356</v>
      </c>
      <c r="K3339" s="58" t="s">
        <v>356</v>
      </c>
      <c r="L3339" s="58" t="s">
        <v>357</v>
      </c>
      <c r="M3339" s="58" t="s">
        <v>458</v>
      </c>
      <c r="N3339" s="58" t="s">
        <v>429</v>
      </c>
      <c r="O3339" s="64" t="s">
        <v>2990</v>
      </c>
      <c r="P3339" s="64" t="s">
        <v>2902</v>
      </c>
      <c r="Q3339" s="45" t="s">
        <v>922</v>
      </c>
      <c r="R3339" s="32" t="s">
        <v>254</v>
      </c>
      <c r="S3339" s="45" t="s">
        <v>98</v>
      </c>
      <c r="T3339" s="42" t="str">
        <f>VLOOKUP(Tabla1[[#This Row],[AREA]],Hoja1!A:B,2,FALSE)</f>
        <v>10. Personas mayores, familia y servicios sociales</v>
      </c>
      <c r="U3339" s="45" t="s">
        <v>162</v>
      </c>
      <c r="V3339" s="42" t="str">
        <f>VLOOKUP(Tabla1[[#This Row],[PROGRAMA]],Hoja1!A:B,2,FALSE)</f>
        <v>2412. Formación para el empleo</v>
      </c>
      <c r="W3339" s="45" t="s">
        <v>238</v>
      </c>
      <c r="X3339" s="45" t="s">
        <v>3161</v>
      </c>
    </row>
    <row r="3340" spans="1:24" x14ac:dyDescent="0.25">
      <c r="A3340" s="57">
        <v>220250025946</v>
      </c>
      <c r="B3340" s="58" t="s">
        <v>349</v>
      </c>
      <c r="C3340" s="59">
        <v>45820</v>
      </c>
      <c r="D3340" s="57">
        <v>22025004401</v>
      </c>
      <c r="E3340" s="58" t="s">
        <v>1662</v>
      </c>
      <c r="F3340" s="60">
        <v>3427.06</v>
      </c>
      <c r="G3340" s="58" t="s">
        <v>3149</v>
      </c>
      <c r="H3340" s="58" t="s">
        <v>4980</v>
      </c>
      <c r="I3340" s="61">
        <v>220</v>
      </c>
      <c r="J3340" s="58" t="s">
        <v>3151</v>
      </c>
      <c r="K3340" s="58" t="s">
        <v>411</v>
      </c>
      <c r="L3340" s="58" t="s">
        <v>367</v>
      </c>
      <c r="M3340" s="58" t="s">
        <v>458</v>
      </c>
      <c r="N3340" s="58" t="s">
        <v>429</v>
      </c>
      <c r="O3340" s="64" t="s">
        <v>2990</v>
      </c>
      <c r="P3340" s="64" t="s">
        <v>2902</v>
      </c>
      <c r="Q3340" s="45" t="s">
        <v>926</v>
      </c>
      <c r="R3340" s="32" t="s">
        <v>255</v>
      </c>
      <c r="S3340" s="45" t="s">
        <v>291</v>
      </c>
      <c r="T3340" s="42" t="str">
        <f>VLOOKUP(Tabla1[[#This Row],[AREA]],Hoja1!A:B,2,FALSE)</f>
        <v>11. Salud pública y seguridad ciudadana</v>
      </c>
      <c r="U3340" s="45" t="s">
        <v>135</v>
      </c>
      <c r="V3340" s="42" t="str">
        <f>VLOOKUP(Tabla1[[#This Row],[PROGRAMA]],Hoja1!A:B,2,FALSE)</f>
        <v>1361. Prevención y extinción de incencios</v>
      </c>
      <c r="W3340" s="45" t="s">
        <v>246</v>
      </c>
      <c r="X3340" s="45" t="s">
        <v>2936</v>
      </c>
    </row>
    <row r="3341" spans="1:24" x14ac:dyDescent="0.25">
      <c r="A3341" s="57">
        <v>220250028388</v>
      </c>
      <c r="B3341" s="58" t="s">
        <v>526</v>
      </c>
      <c r="C3341" s="59">
        <v>45831</v>
      </c>
      <c r="D3341" s="57">
        <v>22025001492</v>
      </c>
      <c r="E3341" s="58" t="s">
        <v>1346</v>
      </c>
      <c r="F3341" s="60">
        <v>1167.1199999999999</v>
      </c>
      <c r="G3341" s="58" t="s">
        <v>18</v>
      </c>
      <c r="H3341" s="58" t="s">
        <v>4981</v>
      </c>
      <c r="I3341" s="61">
        <v>300</v>
      </c>
      <c r="J3341" s="58" t="s">
        <v>356</v>
      </c>
      <c r="K3341" s="58" t="s">
        <v>356</v>
      </c>
      <c r="L3341" s="58" t="s">
        <v>357</v>
      </c>
      <c r="M3341" s="58" t="s">
        <v>354</v>
      </c>
      <c r="N3341" s="58" t="s">
        <v>355</v>
      </c>
      <c r="O3341" s="64" t="s">
        <v>2942</v>
      </c>
      <c r="P3341" s="64" t="s">
        <v>2902</v>
      </c>
      <c r="Q3341" s="45" t="s">
        <v>922</v>
      </c>
      <c r="R3341" s="32" t="s">
        <v>254</v>
      </c>
      <c r="S3341" s="45" t="s">
        <v>98</v>
      </c>
      <c r="T3341" s="42" t="str">
        <f>VLOOKUP(Tabla1[[#This Row],[AREA]],Hoja1!A:B,2,FALSE)</f>
        <v>10. Personas mayores, familia y servicios sociales</v>
      </c>
      <c r="U3341" s="45" t="s">
        <v>153</v>
      </c>
      <c r="V3341" s="42" t="str">
        <f>VLOOKUP(Tabla1[[#This Row],[PROGRAMA]],Hoja1!A:B,2,FALSE)</f>
        <v>2311. Intervención social</v>
      </c>
      <c r="W3341" s="45" t="s">
        <v>236</v>
      </c>
      <c r="X3341" s="45" t="s">
        <v>2945</v>
      </c>
    </row>
    <row r="3342" spans="1:24" x14ac:dyDescent="0.25">
      <c r="A3342" s="57">
        <v>220250028390</v>
      </c>
      <c r="B3342" s="58" t="s">
        <v>526</v>
      </c>
      <c r="C3342" s="59">
        <v>45831</v>
      </c>
      <c r="D3342" s="57">
        <v>22025001474</v>
      </c>
      <c r="E3342" s="58" t="s">
        <v>1397</v>
      </c>
      <c r="F3342" s="60">
        <v>1007.14</v>
      </c>
      <c r="G3342" s="58" t="s">
        <v>18</v>
      </c>
      <c r="H3342" s="58" t="s">
        <v>4982</v>
      </c>
      <c r="I3342" s="61">
        <v>300</v>
      </c>
      <c r="J3342" s="58" t="s">
        <v>356</v>
      </c>
      <c r="K3342" s="58" t="s">
        <v>356</v>
      </c>
      <c r="L3342" s="58" t="s">
        <v>357</v>
      </c>
      <c r="M3342" s="58" t="s">
        <v>354</v>
      </c>
      <c r="N3342" s="58" t="s">
        <v>355</v>
      </c>
      <c r="O3342" s="64" t="s">
        <v>2942</v>
      </c>
      <c r="P3342" s="64" t="s">
        <v>2902</v>
      </c>
      <c r="Q3342" s="45" t="s">
        <v>922</v>
      </c>
      <c r="R3342" s="32" t="s">
        <v>254</v>
      </c>
      <c r="S3342" s="45" t="s">
        <v>98</v>
      </c>
      <c r="T3342" s="42" t="str">
        <f>VLOOKUP(Tabla1[[#This Row],[AREA]],Hoja1!A:B,2,FALSE)</f>
        <v>10. Personas mayores, familia y servicios sociales</v>
      </c>
      <c r="U3342" s="45" t="s">
        <v>162</v>
      </c>
      <c r="V3342" s="42" t="str">
        <f>VLOOKUP(Tabla1[[#This Row],[PROGRAMA]],Hoja1!A:B,2,FALSE)</f>
        <v>2412. Formación para el empleo</v>
      </c>
      <c r="W3342" s="45" t="s">
        <v>236</v>
      </c>
      <c r="X3342" s="45" t="s">
        <v>2945</v>
      </c>
    </row>
    <row r="3343" spans="1:24" x14ac:dyDescent="0.25">
      <c r="A3343" s="57">
        <v>220250023575</v>
      </c>
      <c r="B3343" s="58" t="s">
        <v>349</v>
      </c>
      <c r="C3343" s="59">
        <v>45817</v>
      </c>
      <c r="D3343" s="57">
        <v>22025003987</v>
      </c>
      <c r="E3343" s="58" t="s">
        <v>1277</v>
      </c>
      <c r="F3343" s="60">
        <v>996.31</v>
      </c>
      <c r="G3343" s="58" t="s">
        <v>368</v>
      </c>
      <c r="H3343" s="58" t="s">
        <v>4983</v>
      </c>
      <c r="I3343" s="61">
        <v>220</v>
      </c>
      <c r="J3343" s="58" t="s">
        <v>356</v>
      </c>
      <c r="K3343" s="58" t="s">
        <v>356</v>
      </c>
      <c r="L3343" s="58" t="s">
        <v>367</v>
      </c>
      <c r="M3343" s="58" t="s">
        <v>458</v>
      </c>
      <c r="N3343" s="58" t="s">
        <v>429</v>
      </c>
      <c r="O3343" s="64" t="s">
        <v>2990</v>
      </c>
      <c r="P3343" s="64" t="s">
        <v>2902</v>
      </c>
      <c r="Q3343" s="45" t="s">
        <v>926</v>
      </c>
      <c r="R3343" s="32" t="s">
        <v>255</v>
      </c>
      <c r="S3343" s="45" t="s">
        <v>93</v>
      </c>
      <c r="T3343" s="42" t="str">
        <f>VLOOKUP(Tabla1[[#This Row],[AREA]],Hoja1!A:B,2,FALSE)</f>
        <v>04. Hacienda, personal y modernización administrativa</v>
      </c>
      <c r="U3343" s="45" t="s">
        <v>209</v>
      </c>
      <c r="V3343" s="42" t="str">
        <f>VLOOKUP(Tabla1[[#This Row],[PROGRAMA]],Hoja1!A:B,2,FALSE)</f>
        <v>9204. Tecnologías de la información y comunicación</v>
      </c>
      <c r="W3343" s="45" t="s">
        <v>250</v>
      </c>
      <c r="X3343" s="45" t="s">
        <v>2949</v>
      </c>
    </row>
    <row r="3344" spans="1:24" x14ac:dyDescent="0.25">
      <c r="A3344" s="57">
        <v>220250022377</v>
      </c>
      <c r="B3344" s="58" t="s">
        <v>526</v>
      </c>
      <c r="C3344" s="59">
        <v>45813</v>
      </c>
      <c r="D3344" s="57">
        <v>22025001126</v>
      </c>
      <c r="E3344" s="58" t="s">
        <v>1594</v>
      </c>
      <c r="F3344" s="60">
        <v>108.63</v>
      </c>
      <c r="G3344" s="58" t="s">
        <v>50</v>
      </c>
      <c r="H3344" s="58" t="s">
        <v>4984</v>
      </c>
      <c r="I3344" s="61">
        <v>300</v>
      </c>
      <c r="J3344" s="58" t="s">
        <v>356</v>
      </c>
      <c r="K3344" s="58" t="s">
        <v>356</v>
      </c>
      <c r="L3344" s="58" t="s">
        <v>367</v>
      </c>
      <c r="M3344" s="58" t="s">
        <v>354</v>
      </c>
      <c r="N3344" s="58" t="s">
        <v>355</v>
      </c>
      <c r="O3344" s="64" t="s">
        <v>2942</v>
      </c>
      <c r="P3344" s="64" t="s">
        <v>2902</v>
      </c>
      <c r="Q3344" s="45" t="s">
        <v>922</v>
      </c>
      <c r="R3344" s="32" t="s">
        <v>254</v>
      </c>
      <c r="S3344" s="45" t="s">
        <v>291</v>
      </c>
      <c r="T3344" s="42" t="str">
        <f>VLOOKUP(Tabla1[[#This Row],[AREA]],Hoja1!A:B,2,FALSE)</f>
        <v>11. Salud pública y seguridad ciudadana</v>
      </c>
      <c r="U3344" s="45" t="s">
        <v>141</v>
      </c>
      <c r="V3344" s="42" t="str">
        <f>VLOOKUP(Tabla1[[#This Row],[PROGRAMA]],Hoja1!A:B,2,FALSE)</f>
        <v>1621. Recogida de residuos</v>
      </c>
      <c r="W3344" s="45" t="s">
        <v>238</v>
      </c>
      <c r="X3344" s="45" t="s">
        <v>3053</v>
      </c>
    </row>
    <row r="3345" spans="1:24" x14ac:dyDescent="0.25">
      <c r="A3345" s="57">
        <v>220250022648</v>
      </c>
      <c r="B3345" s="58" t="s">
        <v>526</v>
      </c>
      <c r="C3345" s="59">
        <v>45813</v>
      </c>
      <c r="D3345" s="57">
        <v>22025000730</v>
      </c>
      <c r="E3345" s="58" t="s">
        <v>1838</v>
      </c>
      <c r="F3345" s="60">
        <v>107.59</v>
      </c>
      <c r="G3345" s="58" t="s">
        <v>600</v>
      </c>
      <c r="H3345" s="58" t="s">
        <v>4985</v>
      </c>
      <c r="I3345" s="61">
        <v>300</v>
      </c>
      <c r="J3345" s="58" t="s">
        <v>356</v>
      </c>
      <c r="K3345" s="58" t="s">
        <v>356</v>
      </c>
      <c r="L3345" s="58" t="s">
        <v>367</v>
      </c>
      <c r="M3345" s="58" t="s">
        <v>354</v>
      </c>
      <c r="N3345" s="58" t="s">
        <v>355</v>
      </c>
      <c r="O3345" s="64" t="s">
        <v>2942</v>
      </c>
      <c r="P3345" s="64" t="s">
        <v>2902</v>
      </c>
      <c r="Q3345" s="45" t="s">
        <v>922</v>
      </c>
      <c r="R3345" s="32" t="s">
        <v>254</v>
      </c>
      <c r="S3345" s="45" t="s">
        <v>98</v>
      </c>
      <c r="T3345" s="42" t="str">
        <f>VLOOKUP(Tabla1[[#This Row],[AREA]],Hoja1!A:B,2,FALSE)</f>
        <v>10. Personas mayores, familia y servicios sociales</v>
      </c>
      <c r="U3345" s="45" t="s">
        <v>155</v>
      </c>
      <c r="V3345" s="42" t="str">
        <f>VLOOKUP(Tabla1[[#This Row],[PROGRAMA]],Hoja1!A:B,2,FALSE)</f>
        <v>2312. Iniciativas sociales</v>
      </c>
      <c r="W3345" s="45" t="s">
        <v>236</v>
      </c>
      <c r="X3345" s="45" t="s">
        <v>3048</v>
      </c>
    </row>
    <row r="3346" spans="1:24" x14ac:dyDescent="0.25">
      <c r="A3346" s="57">
        <v>220250026545</v>
      </c>
      <c r="B3346" s="58" t="s">
        <v>526</v>
      </c>
      <c r="C3346" s="59">
        <v>45824</v>
      </c>
      <c r="D3346" s="57">
        <v>22025000731</v>
      </c>
      <c r="E3346" s="58" t="s">
        <v>1838</v>
      </c>
      <c r="F3346" s="60">
        <v>106.03</v>
      </c>
      <c r="G3346" s="58" t="s">
        <v>38</v>
      </c>
      <c r="H3346" s="58" t="s">
        <v>4986</v>
      </c>
      <c r="I3346" s="61">
        <v>300</v>
      </c>
      <c r="J3346" s="58" t="s">
        <v>356</v>
      </c>
      <c r="K3346" s="58" t="s">
        <v>356</v>
      </c>
      <c r="L3346" s="58" t="s">
        <v>367</v>
      </c>
      <c r="M3346" s="58" t="s">
        <v>354</v>
      </c>
      <c r="N3346" s="58" t="s">
        <v>355</v>
      </c>
      <c r="O3346" s="64" t="s">
        <v>2942</v>
      </c>
      <c r="P3346" s="64" t="s">
        <v>2902</v>
      </c>
      <c r="Q3346" s="45" t="s">
        <v>922</v>
      </c>
      <c r="R3346" s="32" t="s">
        <v>254</v>
      </c>
      <c r="S3346" s="45" t="s">
        <v>98</v>
      </c>
      <c r="T3346" s="42" t="str">
        <f>VLOOKUP(Tabla1[[#This Row],[AREA]],Hoja1!A:B,2,FALSE)</f>
        <v>10. Personas mayores, familia y servicios sociales</v>
      </c>
      <c r="U3346" s="45" t="s">
        <v>155</v>
      </c>
      <c r="V3346" s="42" t="str">
        <f>VLOOKUP(Tabla1[[#This Row],[PROGRAMA]],Hoja1!A:B,2,FALSE)</f>
        <v>2312. Iniciativas sociales</v>
      </c>
      <c r="W3346" s="45" t="s">
        <v>236</v>
      </c>
      <c r="X3346" s="45" t="s">
        <v>3048</v>
      </c>
    </row>
    <row r="3347" spans="1:24" x14ac:dyDescent="0.25">
      <c r="A3347" s="57">
        <v>220250025399</v>
      </c>
      <c r="B3347" s="58" t="s">
        <v>526</v>
      </c>
      <c r="C3347" s="59">
        <v>45820</v>
      </c>
      <c r="D3347" s="57">
        <v>22025001276</v>
      </c>
      <c r="E3347" s="58" t="s">
        <v>2347</v>
      </c>
      <c r="F3347" s="60">
        <v>104.48</v>
      </c>
      <c r="G3347" s="58" t="s">
        <v>567</v>
      </c>
      <c r="H3347" s="58" t="s">
        <v>4987</v>
      </c>
      <c r="I3347" s="61">
        <v>300</v>
      </c>
      <c r="J3347" s="58" t="s">
        <v>356</v>
      </c>
      <c r="K3347" s="58" t="s">
        <v>356</v>
      </c>
      <c r="L3347" s="58" t="s">
        <v>357</v>
      </c>
      <c r="M3347" s="58" t="s">
        <v>354</v>
      </c>
      <c r="N3347" s="58" t="s">
        <v>355</v>
      </c>
      <c r="O3347" s="64" t="s">
        <v>2942</v>
      </c>
      <c r="P3347" s="64" t="s">
        <v>2902</v>
      </c>
      <c r="Q3347" s="45" t="s">
        <v>922</v>
      </c>
      <c r="R3347" s="32" t="s">
        <v>254</v>
      </c>
      <c r="S3347" s="45" t="s">
        <v>95</v>
      </c>
      <c r="T3347" s="42" t="str">
        <f>VLOOKUP(Tabla1[[#This Row],[AREA]],Hoja1!A:B,2,FALSE)</f>
        <v>07. Medio ambiente</v>
      </c>
      <c r="U3347" s="45" t="s">
        <v>149</v>
      </c>
      <c r="V3347" s="42" t="str">
        <f>VLOOKUP(Tabla1[[#This Row],[PROGRAMA]],Hoja1!A:B,2,FALSE)</f>
        <v>1711. Parques y jardines</v>
      </c>
      <c r="W3347" s="45" t="s">
        <v>236</v>
      </c>
      <c r="X3347" s="45" t="s">
        <v>3180</v>
      </c>
    </row>
    <row r="3348" spans="1:24" x14ac:dyDescent="0.25">
      <c r="A3348" s="57">
        <v>220250025377</v>
      </c>
      <c r="B3348" s="58" t="s">
        <v>526</v>
      </c>
      <c r="C3348" s="59">
        <v>45820</v>
      </c>
      <c r="D3348" s="57">
        <v>22025002596</v>
      </c>
      <c r="E3348" s="58" t="s">
        <v>2578</v>
      </c>
      <c r="F3348" s="60">
        <v>103.28</v>
      </c>
      <c r="G3348" s="58" t="s">
        <v>1024</v>
      </c>
      <c r="H3348" s="58" t="s">
        <v>4988</v>
      </c>
      <c r="I3348" s="61">
        <v>300</v>
      </c>
      <c r="J3348" s="58" t="s">
        <v>356</v>
      </c>
      <c r="K3348" s="58" t="s">
        <v>356</v>
      </c>
      <c r="L3348" s="58" t="s">
        <v>367</v>
      </c>
      <c r="M3348" s="58" t="s">
        <v>354</v>
      </c>
      <c r="N3348" s="58" t="s">
        <v>355</v>
      </c>
      <c r="O3348" s="64" t="s">
        <v>2942</v>
      </c>
      <c r="P3348" s="64" t="s">
        <v>2902</v>
      </c>
      <c r="Q3348" s="45" t="s">
        <v>926</v>
      </c>
      <c r="R3348" s="32" t="s">
        <v>255</v>
      </c>
      <c r="S3348" s="45" t="s">
        <v>94</v>
      </c>
      <c r="T3348" s="42" t="str">
        <f>VLOOKUP(Tabla1[[#This Row],[AREA]],Hoja1!A:B,2,FALSE)</f>
        <v>06. Educación y cultura</v>
      </c>
      <c r="U3348" s="45" t="s">
        <v>176</v>
      </c>
      <c r="V3348" s="42" t="str">
        <f>VLOOKUP(Tabla1[[#This Row],[PROGRAMA]],Hoja1!A:B,2,FALSE)</f>
        <v>3321. Bibliotecas públicas</v>
      </c>
      <c r="W3348" s="45" t="s">
        <v>246</v>
      </c>
      <c r="X3348" s="45" t="s">
        <v>3261</v>
      </c>
    </row>
    <row r="3349" spans="1:24" x14ac:dyDescent="0.25">
      <c r="A3349" s="57">
        <v>220250027423</v>
      </c>
      <c r="B3349" s="58" t="s">
        <v>526</v>
      </c>
      <c r="C3349" s="59">
        <v>45827</v>
      </c>
      <c r="D3349" s="57">
        <v>22025001324</v>
      </c>
      <c r="E3349" s="58" t="s">
        <v>3329</v>
      </c>
      <c r="F3349" s="60">
        <v>102.49</v>
      </c>
      <c r="G3349" s="58" t="s">
        <v>73</v>
      </c>
      <c r="H3349" s="58" t="s">
        <v>4989</v>
      </c>
      <c r="I3349" s="61">
        <v>300</v>
      </c>
      <c r="J3349" s="58" t="s">
        <v>356</v>
      </c>
      <c r="K3349" s="58" t="s">
        <v>356</v>
      </c>
      <c r="L3349" s="58" t="s">
        <v>367</v>
      </c>
      <c r="M3349" s="58" t="s">
        <v>354</v>
      </c>
      <c r="N3349" s="58" t="s">
        <v>355</v>
      </c>
      <c r="O3349" s="64" t="s">
        <v>2942</v>
      </c>
      <c r="P3349" s="64" t="s">
        <v>2902</v>
      </c>
      <c r="Q3349" s="45" t="s">
        <v>922</v>
      </c>
      <c r="R3349" s="32" t="s">
        <v>254</v>
      </c>
      <c r="S3349" s="45" t="s">
        <v>98</v>
      </c>
      <c r="T3349" s="42" t="str">
        <f>VLOOKUP(Tabla1[[#This Row],[AREA]],Hoja1!A:B,2,FALSE)</f>
        <v>10. Personas mayores, familia y servicios sociales</v>
      </c>
      <c r="U3349" s="45" t="s">
        <v>162</v>
      </c>
      <c r="V3349" s="42" t="str">
        <f>VLOOKUP(Tabla1[[#This Row],[PROGRAMA]],Hoja1!A:B,2,FALSE)</f>
        <v>2412. Formación para el empleo</v>
      </c>
      <c r="W3349" s="45" t="s">
        <v>238</v>
      </c>
      <c r="X3349" s="45" t="s">
        <v>3118</v>
      </c>
    </row>
    <row r="3350" spans="1:24" x14ac:dyDescent="0.25">
      <c r="A3350" s="57">
        <v>220250029495</v>
      </c>
      <c r="B3350" s="58" t="s">
        <v>526</v>
      </c>
      <c r="C3350" s="59">
        <v>45835</v>
      </c>
      <c r="D3350" s="57">
        <v>22025001347</v>
      </c>
      <c r="E3350" s="58" t="s">
        <v>1493</v>
      </c>
      <c r="F3350" s="60">
        <v>100.89</v>
      </c>
      <c r="G3350" s="58" t="s">
        <v>39</v>
      </c>
      <c r="H3350" s="58" t="s">
        <v>4990</v>
      </c>
      <c r="I3350" s="61">
        <v>300</v>
      </c>
      <c r="J3350" s="58" t="s">
        <v>356</v>
      </c>
      <c r="K3350" s="58" t="s">
        <v>356</v>
      </c>
      <c r="L3350" s="58" t="s">
        <v>367</v>
      </c>
      <c r="M3350" s="58" t="s">
        <v>354</v>
      </c>
      <c r="N3350" s="58" t="s">
        <v>355</v>
      </c>
      <c r="O3350" s="64" t="s">
        <v>2942</v>
      </c>
      <c r="P3350" s="64" t="s">
        <v>2902</v>
      </c>
      <c r="Q3350" s="45" t="s">
        <v>922</v>
      </c>
      <c r="R3350" s="32" t="s">
        <v>254</v>
      </c>
      <c r="S3350" s="45" t="s">
        <v>91</v>
      </c>
      <c r="T3350" s="42" t="str">
        <f>VLOOKUP(Tabla1[[#This Row],[AREA]],Hoja1!A:B,2,FALSE)</f>
        <v>02. Urbanismo y vivienda</v>
      </c>
      <c r="U3350" s="45" t="s">
        <v>220</v>
      </c>
      <c r="V3350" s="42" t="str">
        <f>VLOOKUP(Tabla1[[#This Row],[PROGRAMA]],Hoja1!A:B,2,FALSE)</f>
        <v>9332. Mantenimiento de edificios e instalaciones municipales</v>
      </c>
      <c r="W3350" s="45" t="s">
        <v>236</v>
      </c>
      <c r="X3350" s="45" t="s">
        <v>3048</v>
      </c>
    </row>
    <row r="3351" spans="1:24" x14ac:dyDescent="0.25">
      <c r="A3351" s="57">
        <v>220250022469</v>
      </c>
      <c r="B3351" s="58" t="s">
        <v>526</v>
      </c>
      <c r="C3351" s="59">
        <v>45813</v>
      </c>
      <c r="D3351" s="57">
        <v>22025001347</v>
      </c>
      <c r="E3351" s="58" t="s">
        <v>1493</v>
      </c>
      <c r="F3351" s="60">
        <v>100.88</v>
      </c>
      <c r="G3351" s="58" t="s">
        <v>74</v>
      </c>
      <c r="H3351" s="58" t="s">
        <v>4991</v>
      </c>
      <c r="I3351" s="61">
        <v>300</v>
      </c>
      <c r="J3351" s="58" t="s">
        <v>356</v>
      </c>
      <c r="K3351" s="58" t="s">
        <v>356</v>
      </c>
      <c r="L3351" s="58" t="s">
        <v>367</v>
      </c>
      <c r="M3351" s="58" t="s">
        <v>354</v>
      </c>
      <c r="N3351" s="58" t="s">
        <v>355</v>
      </c>
      <c r="O3351" s="64" t="s">
        <v>2942</v>
      </c>
      <c r="P3351" s="64" t="s">
        <v>2902</v>
      </c>
      <c r="Q3351" s="45" t="s">
        <v>922</v>
      </c>
      <c r="R3351" s="32" t="s">
        <v>254</v>
      </c>
      <c r="S3351" s="45" t="s">
        <v>91</v>
      </c>
      <c r="T3351" s="42" t="str">
        <f>VLOOKUP(Tabla1[[#This Row],[AREA]],Hoja1!A:B,2,FALSE)</f>
        <v>02. Urbanismo y vivienda</v>
      </c>
      <c r="U3351" s="45" t="s">
        <v>220</v>
      </c>
      <c r="V3351" s="42" t="str">
        <f>VLOOKUP(Tabla1[[#This Row],[PROGRAMA]],Hoja1!A:B,2,FALSE)</f>
        <v>9332. Mantenimiento de edificios e instalaciones municipales</v>
      </c>
      <c r="W3351" s="45" t="s">
        <v>236</v>
      </c>
      <c r="X3351" s="45" t="s">
        <v>3048</v>
      </c>
    </row>
    <row r="3352" spans="1:24" x14ac:dyDescent="0.25">
      <c r="A3352" s="57">
        <v>220250022553</v>
      </c>
      <c r="B3352" s="58" t="s">
        <v>526</v>
      </c>
      <c r="C3352" s="59">
        <v>45813</v>
      </c>
      <c r="D3352" s="57">
        <v>22025001128</v>
      </c>
      <c r="E3352" s="58" t="s">
        <v>1498</v>
      </c>
      <c r="F3352" s="60">
        <v>99.51</v>
      </c>
      <c r="G3352" s="58" t="s">
        <v>590</v>
      </c>
      <c r="H3352" s="58" t="s">
        <v>4992</v>
      </c>
      <c r="I3352" s="61">
        <v>300</v>
      </c>
      <c r="J3352" s="58" t="s">
        <v>356</v>
      </c>
      <c r="K3352" s="58" t="s">
        <v>356</v>
      </c>
      <c r="L3352" s="58" t="s">
        <v>367</v>
      </c>
      <c r="M3352" s="58" t="s">
        <v>354</v>
      </c>
      <c r="N3352" s="58" t="s">
        <v>355</v>
      </c>
      <c r="O3352" s="64" t="s">
        <v>2942</v>
      </c>
      <c r="P3352" s="64" t="s">
        <v>2902</v>
      </c>
      <c r="Q3352" s="45" t="s">
        <v>922</v>
      </c>
      <c r="R3352" s="32" t="s">
        <v>254</v>
      </c>
      <c r="S3352" s="45" t="s">
        <v>291</v>
      </c>
      <c r="T3352" s="42" t="str">
        <f>VLOOKUP(Tabla1[[#This Row],[AREA]],Hoja1!A:B,2,FALSE)</f>
        <v>11. Salud pública y seguridad ciudadana</v>
      </c>
      <c r="U3352" s="45" t="s">
        <v>141</v>
      </c>
      <c r="V3352" s="42" t="str">
        <f>VLOOKUP(Tabla1[[#This Row],[PROGRAMA]],Hoja1!A:B,2,FALSE)</f>
        <v>1621. Recogida de residuos</v>
      </c>
      <c r="W3352" s="45" t="s">
        <v>238</v>
      </c>
      <c r="X3352" s="45" t="s">
        <v>3118</v>
      </c>
    </row>
    <row r="3353" spans="1:24" x14ac:dyDescent="0.25">
      <c r="A3353" s="57">
        <v>220250024369</v>
      </c>
      <c r="B3353" s="58" t="s">
        <v>526</v>
      </c>
      <c r="C3353" s="59">
        <v>45819</v>
      </c>
      <c r="D3353" s="57">
        <v>22025000918</v>
      </c>
      <c r="E3353" s="58" t="s">
        <v>1317</v>
      </c>
      <c r="F3353" s="60">
        <v>99.06</v>
      </c>
      <c r="G3353" s="58" t="s">
        <v>564</v>
      </c>
      <c r="H3353" s="58" t="s">
        <v>4993</v>
      </c>
      <c r="I3353" s="61">
        <v>300</v>
      </c>
      <c r="J3353" s="58" t="s">
        <v>356</v>
      </c>
      <c r="K3353" s="58" t="s">
        <v>356</v>
      </c>
      <c r="L3353" s="58" t="s">
        <v>367</v>
      </c>
      <c r="M3353" s="58" t="s">
        <v>354</v>
      </c>
      <c r="N3353" s="58" t="s">
        <v>355</v>
      </c>
      <c r="O3353" s="64" t="s">
        <v>2942</v>
      </c>
      <c r="P3353" s="64" t="s">
        <v>2902</v>
      </c>
      <c r="Q3353" s="45" t="s">
        <v>922</v>
      </c>
      <c r="R3353" s="32" t="s">
        <v>254</v>
      </c>
      <c r="S3353" s="45" t="s">
        <v>291</v>
      </c>
      <c r="T3353" s="42" t="str">
        <f>VLOOKUP(Tabla1[[#This Row],[AREA]],Hoja1!A:B,2,FALSE)</f>
        <v>11. Salud pública y seguridad ciudadana</v>
      </c>
      <c r="U3353" s="45" t="s">
        <v>129</v>
      </c>
      <c r="V3353" s="42" t="str">
        <f>VLOOKUP(Tabla1[[#This Row],[PROGRAMA]],Hoja1!A:B,2,FALSE)</f>
        <v>1321. Policía municipal</v>
      </c>
      <c r="W3353" s="45" t="s">
        <v>236</v>
      </c>
      <c r="X3353" s="45" t="s">
        <v>2945</v>
      </c>
    </row>
    <row r="3354" spans="1:24" x14ac:dyDescent="0.25">
      <c r="A3354" s="57">
        <v>220250023814</v>
      </c>
      <c r="B3354" s="58" t="s">
        <v>526</v>
      </c>
      <c r="C3354" s="59">
        <v>45818</v>
      </c>
      <c r="D3354" s="57">
        <v>22025004014</v>
      </c>
      <c r="E3354" s="58" t="s">
        <v>1534</v>
      </c>
      <c r="F3354" s="60">
        <v>98.36</v>
      </c>
      <c r="G3354" s="58" t="s">
        <v>74</v>
      </c>
      <c r="H3354" s="58" t="s">
        <v>4994</v>
      </c>
      <c r="I3354" s="61">
        <v>300</v>
      </c>
      <c r="J3354" s="58" t="s">
        <v>356</v>
      </c>
      <c r="K3354" s="58" t="s">
        <v>356</v>
      </c>
      <c r="L3354" s="58" t="s">
        <v>367</v>
      </c>
      <c r="M3354" s="58" t="s">
        <v>354</v>
      </c>
      <c r="N3354" s="58" t="s">
        <v>355</v>
      </c>
      <c r="O3354" s="64" t="s">
        <v>2942</v>
      </c>
      <c r="P3354" s="64" t="s">
        <v>2902</v>
      </c>
      <c r="Q3354" s="45" t="s">
        <v>922</v>
      </c>
      <c r="R3354" s="32" t="s">
        <v>254</v>
      </c>
      <c r="S3354" s="45" t="s">
        <v>92</v>
      </c>
      <c r="T3354" s="42" t="str">
        <f>VLOOKUP(Tabla1[[#This Row],[AREA]],Hoja1!A:B,2,FALSE)</f>
        <v>03. Participación ciudadana y deportes</v>
      </c>
      <c r="U3354" s="45" t="s">
        <v>215</v>
      </c>
      <c r="V3354" s="42" t="str">
        <f>VLOOKUP(Tabla1[[#This Row],[PROGRAMA]],Hoja1!A:B,2,FALSE)</f>
        <v>9241. Participación ciudadana</v>
      </c>
      <c r="W3354" s="45" t="s">
        <v>236</v>
      </c>
      <c r="X3354" s="45" t="s">
        <v>3048</v>
      </c>
    </row>
    <row r="3355" spans="1:24" x14ac:dyDescent="0.25">
      <c r="A3355" s="57">
        <v>220250027378</v>
      </c>
      <c r="B3355" s="58" t="s">
        <v>526</v>
      </c>
      <c r="C3355" s="59">
        <v>45827</v>
      </c>
      <c r="D3355" s="57">
        <v>22025001276</v>
      </c>
      <c r="E3355" s="58" t="s">
        <v>2347</v>
      </c>
      <c r="F3355" s="60">
        <v>97.21</v>
      </c>
      <c r="G3355" s="58" t="s">
        <v>943</v>
      </c>
      <c r="H3355" s="58" t="s">
        <v>4995</v>
      </c>
      <c r="I3355" s="61">
        <v>300</v>
      </c>
      <c r="J3355" s="58" t="s">
        <v>356</v>
      </c>
      <c r="K3355" s="58" t="s">
        <v>356</v>
      </c>
      <c r="L3355" s="58" t="s">
        <v>357</v>
      </c>
      <c r="M3355" s="58" t="s">
        <v>354</v>
      </c>
      <c r="N3355" s="58" t="s">
        <v>355</v>
      </c>
      <c r="O3355" s="64" t="s">
        <v>2942</v>
      </c>
      <c r="P3355" s="64" t="s">
        <v>2902</v>
      </c>
      <c r="Q3355" s="45" t="s">
        <v>922</v>
      </c>
      <c r="R3355" s="32" t="s">
        <v>254</v>
      </c>
      <c r="S3355" s="45" t="s">
        <v>95</v>
      </c>
      <c r="T3355" s="42" t="str">
        <f>VLOOKUP(Tabla1[[#This Row],[AREA]],Hoja1!A:B,2,FALSE)</f>
        <v>07. Medio ambiente</v>
      </c>
      <c r="U3355" s="45" t="s">
        <v>149</v>
      </c>
      <c r="V3355" s="42" t="str">
        <f>VLOOKUP(Tabla1[[#This Row],[PROGRAMA]],Hoja1!A:B,2,FALSE)</f>
        <v>1711. Parques y jardines</v>
      </c>
      <c r="W3355" s="45" t="s">
        <v>236</v>
      </c>
      <c r="X3355" s="45" t="s">
        <v>3180</v>
      </c>
    </row>
    <row r="3356" spans="1:24" x14ac:dyDescent="0.25">
      <c r="A3356" s="57">
        <v>220250027778</v>
      </c>
      <c r="B3356" s="58" t="s">
        <v>526</v>
      </c>
      <c r="C3356" s="59">
        <v>45827</v>
      </c>
      <c r="D3356" s="57">
        <v>22025001325</v>
      </c>
      <c r="E3356" s="58" t="s">
        <v>3329</v>
      </c>
      <c r="F3356" s="60">
        <v>96.56</v>
      </c>
      <c r="G3356" s="58" t="s">
        <v>38</v>
      </c>
      <c r="H3356" s="58" t="s">
        <v>4996</v>
      </c>
      <c r="I3356" s="61">
        <v>300</v>
      </c>
      <c r="J3356" s="58" t="s">
        <v>356</v>
      </c>
      <c r="K3356" s="58" t="s">
        <v>356</v>
      </c>
      <c r="L3356" s="58" t="s">
        <v>367</v>
      </c>
      <c r="M3356" s="58" t="s">
        <v>354</v>
      </c>
      <c r="N3356" s="58" t="s">
        <v>355</v>
      </c>
      <c r="O3356" s="64" t="s">
        <v>2942</v>
      </c>
      <c r="P3356" s="64" t="s">
        <v>2902</v>
      </c>
      <c r="Q3356" s="45" t="s">
        <v>922</v>
      </c>
      <c r="R3356" s="32" t="s">
        <v>254</v>
      </c>
      <c r="S3356" s="45" t="s">
        <v>98</v>
      </c>
      <c r="T3356" s="42" t="str">
        <f>VLOOKUP(Tabla1[[#This Row],[AREA]],Hoja1!A:B,2,FALSE)</f>
        <v>10. Personas mayores, familia y servicios sociales</v>
      </c>
      <c r="U3356" s="45" t="s">
        <v>162</v>
      </c>
      <c r="V3356" s="42" t="str">
        <f>VLOOKUP(Tabla1[[#This Row],[PROGRAMA]],Hoja1!A:B,2,FALSE)</f>
        <v>2412. Formación para el empleo</v>
      </c>
      <c r="W3356" s="45" t="s">
        <v>238</v>
      </c>
      <c r="X3356" s="45" t="s">
        <v>3118</v>
      </c>
    </row>
    <row r="3357" spans="1:24" x14ac:dyDescent="0.25">
      <c r="A3357" s="57">
        <v>220250024424</v>
      </c>
      <c r="B3357" s="58" t="s">
        <v>526</v>
      </c>
      <c r="C3357" s="59">
        <v>45819</v>
      </c>
      <c r="D3357" s="57">
        <v>22025001128</v>
      </c>
      <c r="E3357" s="58" t="s">
        <v>1498</v>
      </c>
      <c r="F3357" s="60">
        <v>96.05</v>
      </c>
      <c r="G3357" s="58" t="s">
        <v>573</v>
      </c>
      <c r="H3357" s="58" t="s">
        <v>4997</v>
      </c>
      <c r="I3357" s="61">
        <v>300</v>
      </c>
      <c r="J3357" s="58" t="s">
        <v>356</v>
      </c>
      <c r="K3357" s="58" t="s">
        <v>356</v>
      </c>
      <c r="L3357" s="58" t="s">
        <v>367</v>
      </c>
      <c r="M3357" s="58" t="s">
        <v>354</v>
      </c>
      <c r="N3357" s="58" t="s">
        <v>355</v>
      </c>
      <c r="O3357" s="64" t="s">
        <v>2942</v>
      </c>
      <c r="P3357" s="64" t="s">
        <v>2902</v>
      </c>
      <c r="Q3357" s="45" t="s">
        <v>922</v>
      </c>
      <c r="R3357" s="32" t="s">
        <v>254</v>
      </c>
      <c r="S3357" s="45" t="s">
        <v>291</v>
      </c>
      <c r="T3357" s="42" t="str">
        <f>VLOOKUP(Tabla1[[#This Row],[AREA]],Hoja1!A:B,2,FALSE)</f>
        <v>11. Salud pública y seguridad ciudadana</v>
      </c>
      <c r="U3357" s="45" t="s">
        <v>141</v>
      </c>
      <c r="V3357" s="42" t="str">
        <f>VLOOKUP(Tabla1[[#This Row],[PROGRAMA]],Hoja1!A:B,2,FALSE)</f>
        <v>1621. Recogida de residuos</v>
      </c>
      <c r="W3357" s="45" t="s">
        <v>238</v>
      </c>
      <c r="X3357" s="45" t="s">
        <v>3118</v>
      </c>
    </row>
    <row r="3358" spans="1:24" x14ac:dyDescent="0.25">
      <c r="A3358" s="57">
        <v>220250029438</v>
      </c>
      <c r="B3358" s="58" t="s">
        <v>526</v>
      </c>
      <c r="C3358" s="59">
        <v>45835</v>
      </c>
      <c r="D3358" s="57">
        <v>22025001270</v>
      </c>
      <c r="E3358" s="58" t="s">
        <v>2310</v>
      </c>
      <c r="F3358" s="60">
        <v>95.7</v>
      </c>
      <c r="G3358" s="58" t="s">
        <v>629</v>
      </c>
      <c r="H3358" s="58" t="s">
        <v>4998</v>
      </c>
      <c r="I3358" s="61">
        <v>300</v>
      </c>
      <c r="J3358" s="58" t="s">
        <v>356</v>
      </c>
      <c r="K3358" s="58" t="s">
        <v>356</v>
      </c>
      <c r="L3358" s="58" t="s">
        <v>367</v>
      </c>
      <c r="M3358" s="58" t="s">
        <v>354</v>
      </c>
      <c r="N3358" s="58" t="s">
        <v>355</v>
      </c>
      <c r="O3358" s="64" t="s">
        <v>2942</v>
      </c>
      <c r="P3358" s="64" t="s">
        <v>2902</v>
      </c>
      <c r="Q3358" s="45" t="s">
        <v>922</v>
      </c>
      <c r="R3358" s="32" t="s">
        <v>254</v>
      </c>
      <c r="S3358" s="45" t="s">
        <v>95</v>
      </c>
      <c r="T3358" s="42" t="str">
        <f>VLOOKUP(Tabla1[[#This Row],[AREA]],Hoja1!A:B,2,FALSE)</f>
        <v>07. Medio ambiente</v>
      </c>
      <c r="U3358" s="45" t="s">
        <v>149</v>
      </c>
      <c r="V3358" s="42" t="str">
        <f>VLOOKUP(Tabla1[[#This Row],[PROGRAMA]],Hoja1!A:B,2,FALSE)</f>
        <v>1711. Parques y jardines</v>
      </c>
      <c r="W3358" s="45" t="s">
        <v>238</v>
      </c>
      <c r="X3358" s="45" t="s">
        <v>3118</v>
      </c>
    </row>
    <row r="3359" spans="1:24" x14ac:dyDescent="0.25">
      <c r="A3359" s="57">
        <v>220250027678</v>
      </c>
      <c r="B3359" s="58" t="s">
        <v>526</v>
      </c>
      <c r="C3359" s="59">
        <v>45827</v>
      </c>
      <c r="D3359" s="57">
        <v>22025000731</v>
      </c>
      <c r="E3359" s="58" t="s">
        <v>1838</v>
      </c>
      <c r="F3359" s="60">
        <v>93.18</v>
      </c>
      <c r="G3359" s="58" t="s">
        <v>38</v>
      </c>
      <c r="H3359" s="58" t="s">
        <v>4999</v>
      </c>
      <c r="I3359" s="61">
        <v>300</v>
      </c>
      <c r="J3359" s="58" t="s">
        <v>356</v>
      </c>
      <c r="K3359" s="58" t="s">
        <v>356</v>
      </c>
      <c r="L3359" s="58" t="s">
        <v>367</v>
      </c>
      <c r="M3359" s="58" t="s">
        <v>354</v>
      </c>
      <c r="N3359" s="58" t="s">
        <v>355</v>
      </c>
      <c r="O3359" s="64" t="s">
        <v>2942</v>
      </c>
      <c r="P3359" s="64" t="s">
        <v>2902</v>
      </c>
      <c r="Q3359" s="45" t="s">
        <v>922</v>
      </c>
      <c r="R3359" s="32" t="s">
        <v>254</v>
      </c>
      <c r="S3359" s="45" t="s">
        <v>98</v>
      </c>
      <c r="T3359" s="42" t="str">
        <f>VLOOKUP(Tabla1[[#This Row],[AREA]],Hoja1!A:B,2,FALSE)</f>
        <v>10. Personas mayores, familia y servicios sociales</v>
      </c>
      <c r="U3359" s="45" t="s">
        <v>155</v>
      </c>
      <c r="V3359" s="42" t="str">
        <f>VLOOKUP(Tabla1[[#This Row],[PROGRAMA]],Hoja1!A:B,2,FALSE)</f>
        <v>2312. Iniciativas sociales</v>
      </c>
      <c r="W3359" s="45" t="s">
        <v>236</v>
      </c>
      <c r="X3359" s="45" t="s">
        <v>3048</v>
      </c>
    </row>
    <row r="3360" spans="1:24" x14ac:dyDescent="0.25">
      <c r="A3360" s="57">
        <v>220250029561</v>
      </c>
      <c r="B3360" s="58" t="s">
        <v>526</v>
      </c>
      <c r="C3360" s="59">
        <v>45835</v>
      </c>
      <c r="D3360" s="57">
        <v>22025004014</v>
      </c>
      <c r="E3360" s="58" t="s">
        <v>1534</v>
      </c>
      <c r="F3360" s="60">
        <v>92.87</v>
      </c>
      <c r="G3360" s="58" t="s">
        <v>73</v>
      </c>
      <c r="H3360" s="58" t="s">
        <v>5000</v>
      </c>
      <c r="I3360" s="61">
        <v>300</v>
      </c>
      <c r="J3360" s="58" t="s">
        <v>356</v>
      </c>
      <c r="K3360" s="58" t="s">
        <v>356</v>
      </c>
      <c r="L3360" s="58" t="s">
        <v>367</v>
      </c>
      <c r="M3360" s="58" t="s">
        <v>354</v>
      </c>
      <c r="N3360" s="58" t="s">
        <v>355</v>
      </c>
      <c r="O3360" s="64" t="s">
        <v>2942</v>
      </c>
      <c r="P3360" s="64" t="s">
        <v>2902</v>
      </c>
      <c r="Q3360" s="45" t="s">
        <v>922</v>
      </c>
      <c r="R3360" s="32" t="s">
        <v>254</v>
      </c>
      <c r="S3360" s="45" t="s">
        <v>92</v>
      </c>
      <c r="T3360" s="42" t="str">
        <f>VLOOKUP(Tabla1[[#This Row],[AREA]],Hoja1!A:B,2,FALSE)</f>
        <v>03. Participación ciudadana y deportes</v>
      </c>
      <c r="U3360" s="45" t="s">
        <v>215</v>
      </c>
      <c r="V3360" s="42" t="str">
        <f>VLOOKUP(Tabla1[[#This Row],[PROGRAMA]],Hoja1!A:B,2,FALSE)</f>
        <v>9241. Participación ciudadana</v>
      </c>
      <c r="W3360" s="45" t="s">
        <v>236</v>
      </c>
      <c r="X3360" s="45" t="s">
        <v>3048</v>
      </c>
    </row>
    <row r="3361" spans="1:24" x14ac:dyDescent="0.25">
      <c r="A3361" s="57">
        <v>220250026562</v>
      </c>
      <c r="B3361" s="58" t="s">
        <v>495</v>
      </c>
      <c r="C3361" s="59">
        <v>45824</v>
      </c>
      <c r="D3361" s="57">
        <v>22025004701</v>
      </c>
      <c r="E3361" s="58" t="s">
        <v>1498</v>
      </c>
      <c r="F3361" s="60">
        <v>7138.18</v>
      </c>
      <c r="G3361" s="58" t="s">
        <v>640</v>
      </c>
      <c r="H3361" s="58" t="s">
        <v>5001</v>
      </c>
      <c r="I3361" s="61">
        <v>240</v>
      </c>
      <c r="J3361" s="58" t="s">
        <v>562</v>
      </c>
      <c r="K3361" s="58" t="s">
        <v>436</v>
      </c>
      <c r="L3361" s="58" t="s">
        <v>367</v>
      </c>
      <c r="M3361" s="58" t="s">
        <v>458</v>
      </c>
      <c r="N3361" s="58" t="s">
        <v>429</v>
      </c>
      <c r="O3361" s="64" t="s">
        <v>2990</v>
      </c>
      <c r="P3361" s="64" t="s">
        <v>2902</v>
      </c>
      <c r="Q3361" s="45" t="s">
        <v>922</v>
      </c>
      <c r="R3361" s="32" t="s">
        <v>254</v>
      </c>
      <c r="S3361" s="45" t="s">
        <v>291</v>
      </c>
      <c r="T3361" s="42" t="str">
        <f>VLOOKUP(Tabla1[[#This Row],[AREA]],Hoja1!A:B,2,FALSE)</f>
        <v>11. Salud pública y seguridad ciudadana</v>
      </c>
      <c r="U3361" s="45" t="s">
        <v>141</v>
      </c>
      <c r="V3361" s="42" t="str">
        <f>VLOOKUP(Tabla1[[#This Row],[PROGRAMA]],Hoja1!A:B,2,FALSE)</f>
        <v>1621. Recogida de residuos</v>
      </c>
      <c r="W3361" s="45" t="s">
        <v>238</v>
      </c>
      <c r="X3361" s="45" t="s">
        <v>3118</v>
      </c>
    </row>
    <row r="3362" spans="1:24" x14ac:dyDescent="0.25">
      <c r="A3362" s="57">
        <v>220250027770</v>
      </c>
      <c r="B3362" s="58" t="s">
        <v>526</v>
      </c>
      <c r="C3362" s="59">
        <v>45827</v>
      </c>
      <c r="D3362" s="57">
        <v>22025004010</v>
      </c>
      <c r="E3362" s="58" t="s">
        <v>1495</v>
      </c>
      <c r="F3362" s="60">
        <v>91.86</v>
      </c>
      <c r="G3362" s="58" t="s">
        <v>74</v>
      </c>
      <c r="H3362" s="58" t="s">
        <v>5002</v>
      </c>
      <c r="I3362" s="61">
        <v>300</v>
      </c>
      <c r="J3362" s="58" t="s">
        <v>356</v>
      </c>
      <c r="K3362" s="58" t="s">
        <v>356</v>
      </c>
      <c r="L3362" s="58" t="s">
        <v>367</v>
      </c>
      <c r="M3362" s="58" t="s">
        <v>354</v>
      </c>
      <c r="N3362" s="58" t="s">
        <v>355</v>
      </c>
      <c r="O3362" s="64" t="s">
        <v>2942</v>
      </c>
      <c r="P3362" s="64" t="s">
        <v>2902</v>
      </c>
      <c r="Q3362" s="45" t="s">
        <v>922</v>
      </c>
      <c r="R3362" s="32" t="s">
        <v>254</v>
      </c>
      <c r="S3362" s="45" t="s">
        <v>92</v>
      </c>
      <c r="T3362" s="42" t="str">
        <f>VLOOKUP(Tabla1[[#This Row],[AREA]],Hoja1!A:B,2,FALSE)</f>
        <v>03. Participación ciudadana y deportes</v>
      </c>
      <c r="U3362" s="45" t="s">
        <v>215</v>
      </c>
      <c r="V3362" s="42" t="str">
        <f>VLOOKUP(Tabla1[[#This Row],[PROGRAMA]],Hoja1!A:B,2,FALSE)</f>
        <v>9241. Participación ciudadana</v>
      </c>
      <c r="W3362" s="45" t="s">
        <v>236</v>
      </c>
      <c r="X3362" s="45" t="s">
        <v>2945</v>
      </c>
    </row>
    <row r="3363" spans="1:24" x14ac:dyDescent="0.25">
      <c r="A3363" s="57">
        <v>220250024329</v>
      </c>
      <c r="B3363" s="58" t="s">
        <v>526</v>
      </c>
      <c r="C3363" s="59">
        <v>45819</v>
      </c>
      <c r="D3363" s="57">
        <v>22025000731</v>
      </c>
      <c r="E3363" s="58" t="s">
        <v>1838</v>
      </c>
      <c r="F3363" s="60">
        <v>91.73</v>
      </c>
      <c r="G3363" s="58" t="s">
        <v>524</v>
      </c>
      <c r="H3363" s="58" t="s">
        <v>5003</v>
      </c>
      <c r="I3363" s="61">
        <v>300</v>
      </c>
      <c r="J3363" s="58" t="s">
        <v>427</v>
      </c>
      <c r="K3363" s="58" t="s">
        <v>427</v>
      </c>
      <c r="L3363" s="58" t="s">
        <v>367</v>
      </c>
      <c r="M3363" s="58" t="s">
        <v>354</v>
      </c>
      <c r="N3363" s="58" t="s">
        <v>355</v>
      </c>
      <c r="O3363" s="64" t="s">
        <v>2942</v>
      </c>
      <c r="P3363" s="64" t="s">
        <v>2902</v>
      </c>
      <c r="Q3363" s="45" t="s">
        <v>922</v>
      </c>
      <c r="R3363" s="32" t="s">
        <v>254</v>
      </c>
      <c r="S3363" s="45" t="s">
        <v>98</v>
      </c>
      <c r="T3363" s="42" t="str">
        <f>VLOOKUP(Tabla1[[#This Row],[AREA]],Hoja1!A:B,2,FALSE)</f>
        <v>10. Personas mayores, familia y servicios sociales</v>
      </c>
      <c r="U3363" s="45" t="s">
        <v>155</v>
      </c>
      <c r="V3363" s="42" t="str">
        <f>VLOOKUP(Tabla1[[#This Row],[PROGRAMA]],Hoja1!A:B,2,FALSE)</f>
        <v>2312. Iniciativas sociales</v>
      </c>
      <c r="W3363" s="45" t="s">
        <v>236</v>
      </c>
      <c r="X3363" s="45" t="s">
        <v>3048</v>
      </c>
    </row>
    <row r="3364" spans="1:24" x14ac:dyDescent="0.25">
      <c r="A3364" s="57">
        <v>220250027488</v>
      </c>
      <c r="B3364" s="58" t="s">
        <v>526</v>
      </c>
      <c r="C3364" s="59">
        <v>45827</v>
      </c>
      <c r="D3364" s="57">
        <v>22025001043</v>
      </c>
      <c r="E3364" s="58" t="s">
        <v>1462</v>
      </c>
      <c r="F3364" s="60">
        <v>91.47</v>
      </c>
      <c r="G3364" s="58" t="s">
        <v>573</v>
      </c>
      <c r="H3364" s="58" t="s">
        <v>5004</v>
      </c>
      <c r="I3364" s="61">
        <v>300</v>
      </c>
      <c r="J3364" s="58" t="s">
        <v>356</v>
      </c>
      <c r="K3364" s="58" t="s">
        <v>356</v>
      </c>
      <c r="L3364" s="58" t="s">
        <v>367</v>
      </c>
      <c r="M3364" s="58" t="s">
        <v>354</v>
      </c>
      <c r="N3364" s="58" t="s">
        <v>355</v>
      </c>
      <c r="O3364" s="64" t="s">
        <v>2942</v>
      </c>
      <c r="P3364" s="64" t="s">
        <v>2902</v>
      </c>
      <c r="Q3364" s="45" t="s">
        <v>922</v>
      </c>
      <c r="R3364" s="32" t="s">
        <v>254</v>
      </c>
      <c r="S3364" s="45" t="s">
        <v>98</v>
      </c>
      <c r="T3364" s="42" t="str">
        <f>VLOOKUP(Tabla1[[#This Row],[AREA]],Hoja1!A:B,2,FALSE)</f>
        <v>10. Personas mayores, familia y servicios sociales</v>
      </c>
      <c r="U3364" s="45" t="s">
        <v>153</v>
      </c>
      <c r="V3364" s="42" t="str">
        <f>VLOOKUP(Tabla1[[#This Row],[PROGRAMA]],Hoja1!A:B,2,FALSE)</f>
        <v>2311. Intervención social</v>
      </c>
      <c r="W3364" s="45" t="s">
        <v>236</v>
      </c>
      <c r="X3364" s="45" t="s">
        <v>3048</v>
      </c>
    </row>
    <row r="3365" spans="1:24" x14ac:dyDescent="0.25">
      <c r="A3365" s="57">
        <v>220250022607</v>
      </c>
      <c r="B3365" s="58" t="s">
        <v>526</v>
      </c>
      <c r="C3365" s="59">
        <v>45813</v>
      </c>
      <c r="D3365" s="57">
        <v>22025001124</v>
      </c>
      <c r="E3365" s="58" t="s">
        <v>1237</v>
      </c>
      <c r="F3365" s="60">
        <v>87.87</v>
      </c>
      <c r="G3365" s="58" t="s">
        <v>573</v>
      </c>
      <c r="H3365" s="58" t="s">
        <v>5005</v>
      </c>
      <c r="I3365" s="61">
        <v>300</v>
      </c>
      <c r="J3365" s="58" t="s">
        <v>356</v>
      </c>
      <c r="K3365" s="58" t="s">
        <v>356</v>
      </c>
      <c r="L3365" s="58" t="s">
        <v>367</v>
      </c>
      <c r="M3365" s="58" t="s">
        <v>354</v>
      </c>
      <c r="N3365" s="58" t="s">
        <v>355</v>
      </c>
      <c r="O3365" s="64" t="s">
        <v>2942</v>
      </c>
      <c r="P3365" s="64" t="s">
        <v>2902</v>
      </c>
      <c r="Q3365" s="45" t="s">
        <v>922</v>
      </c>
      <c r="R3365" s="32" t="s">
        <v>254</v>
      </c>
      <c r="S3365" s="45" t="s">
        <v>291</v>
      </c>
      <c r="T3365" s="42" t="str">
        <f>VLOOKUP(Tabla1[[#This Row],[AREA]],Hoja1!A:B,2,FALSE)</f>
        <v>11. Salud pública y seguridad ciudadana</v>
      </c>
      <c r="U3365" s="45" t="s">
        <v>141</v>
      </c>
      <c r="V3365" s="42" t="str">
        <f>VLOOKUP(Tabla1[[#This Row],[PROGRAMA]],Hoja1!A:B,2,FALSE)</f>
        <v>1621. Recogida de residuos</v>
      </c>
      <c r="W3365" s="45" t="s">
        <v>236</v>
      </c>
      <c r="X3365" s="45" t="s">
        <v>3180</v>
      </c>
    </row>
    <row r="3366" spans="1:24" x14ac:dyDescent="0.25">
      <c r="A3366" s="57">
        <v>220250029756</v>
      </c>
      <c r="B3366" s="58" t="s">
        <v>349</v>
      </c>
      <c r="C3366" s="59">
        <v>45835</v>
      </c>
      <c r="D3366" s="57">
        <v>22025004855</v>
      </c>
      <c r="E3366" s="58" t="s">
        <v>1355</v>
      </c>
      <c r="F3366" s="60">
        <v>879.26</v>
      </c>
      <c r="G3366" s="58" t="s">
        <v>16</v>
      </c>
      <c r="H3366" s="58" t="s">
        <v>5006</v>
      </c>
      <c r="I3366" s="61">
        <v>220</v>
      </c>
      <c r="J3366" s="58" t="s">
        <v>356</v>
      </c>
      <c r="K3366" s="58" t="s">
        <v>356</v>
      </c>
      <c r="L3366" s="58" t="s">
        <v>357</v>
      </c>
      <c r="M3366" s="58" t="s">
        <v>458</v>
      </c>
      <c r="N3366" s="58" t="s">
        <v>429</v>
      </c>
      <c r="O3366" s="64" t="s">
        <v>2990</v>
      </c>
      <c r="P3366" s="64" t="s">
        <v>2902</v>
      </c>
      <c r="Q3366" s="45" t="s">
        <v>922</v>
      </c>
      <c r="R3366" s="32" t="s">
        <v>254</v>
      </c>
      <c r="S3366" s="45" t="s">
        <v>98</v>
      </c>
      <c r="T3366" s="42" t="str">
        <f>VLOOKUP(Tabla1[[#This Row],[AREA]],Hoja1!A:B,2,FALSE)</f>
        <v>10. Personas mayores, familia y servicios sociales</v>
      </c>
      <c r="U3366" s="45" t="s">
        <v>155</v>
      </c>
      <c r="V3366" s="42" t="str">
        <f>VLOOKUP(Tabla1[[#This Row],[PROGRAMA]],Hoja1!A:B,2,FALSE)</f>
        <v>2312. Iniciativas sociales</v>
      </c>
      <c r="W3366" s="45" t="s">
        <v>236</v>
      </c>
      <c r="X3366" s="45" t="s">
        <v>2945</v>
      </c>
    </row>
    <row r="3367" spans="1:24" x14ac:dyDescent="0.25">
      <c r="A3367" s="57">
        <v>220250024936</v>
      </c>
      <c r="B3367" s="58" t="s">
        <v>349</v>
      </c>
      <c r="C3367" s="59">
        <v>45819</v>
      </c>
      <c r="D3367" s="57">
        <v>22025003982</v>
      </c>
      <c r="E3367" s="58" t="s">
        <v>2987</v>
      </c>
      <c r="F3367" s="60">
        <v>668.07</v>
      </c>
      <c r="G3367" s="58" t="s">
        <v>1099</v>
      </c>
      <c r="H3367" s="58" t="s">
        <v>5007</v>
      </c>
      <c r="I3367" s="61">
        <v>220</v>
      </c>
      <c r="J3367" s="58" t="s">
        <v>360</v>
      </c>
      <c r="K3367" s="58" t="s">
        <v>352</v>
      </c>
      <c r="L3367" s="58" t="s">
        <v>357</v>
      </c>
      <c r="M3367" s="58" t="s">
        <v>354</v>
      </c>
      <c r="N3367" s="58" t="s">
        <v>355</v>
      </c>
      <c r="O3367" s="64" t="s">
        <v>2942</v>
      </c>
      <c r="P3367" s="64" t="s">
        <v>2902</v>
      </c>
      <c r="Q3367" s="45" t="s">
        <v>926</v>
      </c>
      <c r="R3367" s="32" t="s">
        <v>255</v>
      </c>
      <c r="S3367" s="45" t="s">
        <v>290</v>
      </c>
      <c r="T3367" s="42" t="str">
        <f>VLOOKUP(Tabla1[[#This Row],[AREA]],Hoja1!A:B,2,FALSE)</f>
        <v>05. Comercio, mercados y consumo</v>
      </c>
      <c r="U3367" s="45" t="s">
        <v>197</v>
      </c>
      <c r="V3367" s="42" t="str">
        <f>VLOOKUP(Tabla1[[#This Row],[PROGRAMA]],Hoja1!A:B,2,FALSE)</f>
        <v>4312. Mercados</v>
      </c>
      <c r="W3367" s="45" t="s">
        <v>248</v>
      </c>
      <c r="X3367" s="45" t="s">
        <v>2991</v>
      </c>
    </row>
    <row r="3368" spans="1:24" x14ac:dyDescent="0.25">
      <c r="A3368" s="57">
        <v>220250025854</v>
      </c>
      <c r="B3368" s="58" t="s">
        <v>349</v>
      </c>
      <c r="C3368" s="59">
        <v>45820</v>
      </c>
      <c r="D3368" s="57">
        <v>22025004323</v>
      </c>
      <c r="E3368" s="58" t="s">
        <v>1292</v>
      </c>
      <c r="F3368" s="60">
        <v>586.16999999999996</v>
      </c>
      <c r="G3368" s="58" t="s">
        <v>18</v>
      </c>
      <c r="H3368" s="58" t="s">
        <v>5008</v>
      </c>
      <c r="I3368" s="61">
        <v>220</v>
      </c>
      <c r="J3368" s="58" t="s">
        <v>356</v>
      </c>
      <c r="K3368" s="58" t="s">
        <v>356</v>
      </c>
      <c r="L3368" s="58" t="s">
        <v>357</v>
      </c>
      <c r="M3368" s="58" t="s">
        <v>354</v>
      </c>
      <c r="N3368" s="58" t="s">
        <v>355</v>
      </c>
      <c r="O3368" s="64" t="s">
        <v>2942</v>
      </c>
      <c r="P3368" s="64" t="s">
        <v>2902</v>
      </c>
      <c r="Q3368" s="45" t="s">
        <v>922</v>
      </c>
      <c r="R3368" s="32" t="s">
        <v>254</v>
      </c>
      <c r="S3368" s="45" t="s">
        <v>95</v>
      </c>
      <c r="T3368" s="42" t="str">
        <f>VLOOKUP(Tabla1[[#This Row],[AREA]],Hoja1!A:B,2,FALSE)</f>
        <v>07. Medio ambiente</v>
      </c>
      <c r="U3368" s="45" t="s">
        <v>149</v>
      </c>
      <c r="V3368" s="42" t="str">
        <f>VLOOKUP(Tabla1[[#This Row],[PROGRAMA]],Hoja1!A:B,2,FALSE)</f>
        <v>1711. Parques y jardines</v>
      </c>
      <c r="W3368" s="45" t="s">
        <v>238</v>
      </c>
      <c r="X3368" s="45" t="s">
        <v>2926</v>
      </c>
    </row>
    <row r="3369" spans="1:24" x14ac:dyDescent="0.25">
      <c r="A3369" s="57">
        <v>220250028741</v>
      </c>
      <c r="B3369" s="58" t="s">
        <v>349</v>
      </c>
      <c r="C3369" s="59">
        <v>45832</v>
      </c>
      <c r="D3369" s="57">
        <v>22025004762</v>
      </c>
      <c r="E3369" s="58" t="s">
        <v>1466</v>
      </c>
      <c r="F3369" s="60">
        <v>3450</v>
      </c>
      <c r="G3369" s="58" t="s">
        <v>4546</v>
      </c>
      <c r="H3369" s="58" t="s">
        <v>5009</v>
      </c>
      <c r="I3369" s="61">
        <v>220</v>
      </c>
      <c r="J3369" s="58" t="s">
        <v>356</v>
      </c>
      <c r="K3369" s="58" t="s">
        <v>356</v>
      </c>
      <c r="L3369" s="58" t="s">
        <v>357</v>
      </c>
      <c r="M3369" s="58" t="s">
        <v>458</v>
      </c>
      <c r="N3369" s="58" t="s">
        <v>429</v>
      </c>
      <c r="O3369" s="64" t="s">
        <v>2990</v>
      </c>
      <c r="P3369" s="64" t="s">
        <v>2902</v>
      </c>
      <c r="Q3369" s="45" t="s">
        <v>922</v>
      </c>
      <c r="R3369" s="32" t="s">
        <v>254</v>
      </c>
      <c r="S3369" s="45" t="s">
        <v>98</v>
      </c>
      <c r="T3369" s="42" t="str">
        <f>VLOOKUP(Tabla1[[#This Row],[AREA]],Hoja1!A:B,2,FALSE)</f>
        <v>10. Personas mayores, familia y servicios sociales</v>
      </c>
      <c r="U3369" s="45" t="s">
        <v>159</v>
      </c>
      <c r="V3369" s="42" t="str">
        <f>VLOOKUP(Tabla1[[#This Row],[PROGRAMA]],Hoja1!A:B,2,FALSE)</f>
        <v>2315. Políticas de Igualdad e infancia</v>
      </c>
      <c r="W3369" s="45" t="s">
        <v>238</v>
      </c>
      <c r="X3369" s="45" t="s">
        <v>2926</v>
      </c>
    </row>
    <row r="3370" spans="1:24" x14ac:dyDescent="0.25">
      <c r="A3370" s="57">
        <v>220250025970</v>
      </c>
      <c r="B3370" s="58" t="s">
        <v>349</v>
      </c>
      <c r="C3370" s="59">
        <v>45821</v>
      </c>
      <c r="D3370" s="57">
        <v>22025004574</v>
      </c>
      <c r="E3370" s="58" t="s">
        <v>2146</v>
      </c>
      <c r="F3370" s="60">
        <v>3521</v>
      </c>
      <c r="G3370" s="58" t="s">
        <v>5010</v>
      </c>
      <c r="H3370" s="58" t="s">
        <v>5011</v>
      </c>
      <c r="I3370" s="61">
        <v>220</v>
      </c>
      <c r="J3370" s="58" t="s">
        <v>356</v>
      </c>
      <c r="K3370" s="58" t="s">
        <v>356</v>
      </c>
      <c r="L3370" s="58" t="s">
        <v>357</v>
      </c>
      <c r="M3370" s="58" t="s">
        <v>458</v>
      </c>
      <c r="N3370" s="58" t="s">
        <v>429</v>
      </c>
      <c r="O3370" s="64" t="s">
        <v>2990</v>
      </c>
      <c r="P3370" s="64" t="s">
        <v>2902</v>
      </c>
      <c r="Q3370" s="45" t="s">
        <v>922</v>
      </c>
      <c r="R3370" s="32" t="s">
        <v>254</v>
      </c>
      <c r="S3370" s="45" t="s">
        <v>89</v>
      </c>
      <c r="T3370" s="42" t="str">
        <f>VLOOKUP(Tabla1[[#This Row],[AREA]],Hoja1!A:B,2,FALSE)</f>
        <v>01. Alcaldía</v>
      </c>
      <c r="U3370" s="45" t="s">
        <v>212</v>
      </c>
      <c r="V3370" s="42" t="str">
        <f>VLOOKUP(Tabla1[[#This Row],[PROGRAMA]],Hoja1!A:B,2,FALSE)</f>
        <v>9207. Gobierno y relaciones</v>
      </c>
      <c r="W3370" s="45" t="s">
        <v>238</v>
      </c>
      <c r="X3370" s="45" t="s">
        <v>3161</v>
      </c>
    </row>
    <row r="3371" spans="1:24" x14ac:dyDescent="0.25">
      <c r="A3371" s="57">
        <v>220250025949</v>
      </c>
      <c r="B3371" s="58" t="s">
        <v>349</v>
      </c>
      <c r="C3371" s="59">
        <v>45820</v>
      </c>
      <c r="D3371" s="57">
        <v>22025004431</v>
      </c>
      <c r="E3371" s="58" t="s">
        <v>2293</v>
      </c>
      <c r="F3371" s="60">
        <v>3667.51</v>
      </c>
      <c r="G3371" s="58" t="s">
        <v>5012</v>
      </c>
      <c r="H3371" s="58" t="s">
        <v>5013</v>
      </c>
      <c r="I3371" s="61">
        <v>220</v>
      </c>
      <c r="J3371" s="58" t="s">
        <v>5014</v>
      </c>
      <c r="K3371" s="58" t="s">
        <v>427</v>
      </c>
      <c r="L3371" s="58" t="s">
        <v>357</v>
      </c>
      <c r="M3371" s="58" t="s">
        <v>458</v>
      </c>
      <c r="N3371" s="58" t="s">
        <v>429</v>
      </c>
      <c r="O3371" s="64" t="s">
        <v>2990</v>
      </c>
      <c r="P3371" s="64" t="s">
        <v>2902</v>
      </c>
      <c r="Q3371" s="45" t="s">
        <v>922</v>
      </c>
      <c r="R3371" s="32" t="s">
        <v>254</v>
      </c>
      <c r="S3371" s="45" t="s">
        <v>291</v>
      </c>
      <c r="T3371" s="42" t="str">
        <f>VLOOKUP(Tabla1[[#This Row],[AREA]],Hoja1!A:B,2,FALSE)</f>
        <v>11. Salud pública y seguridad ciudadana</v>
      </c>
      <c r="U3371" s="45" t="s">
        <v>129</v>
      </c>
      <c r="V3371" s="42" t="str">
        <f>VLOOKUP(Tabla1[[#This Row],[PROGRAMA]],Hoja1!A:B,2,FALSE)</f>
        <v>1321. Policía municipal</v>
      </c>
      <c r="W3371" s="45" t="s">
        <v>236</v>
      </c>
      <c r="X3371" s="45" t="s">
        <v>3180</v>
      </c>
    </row>
    <row r="3372" spans="1:24" x14ac:dyDescent="0.25">
      <c r="A3372" s="57">
        <v>220250025847</v>
      </c>
      <c r="B3372" s="58" t="s">
        <v>349</v>
      </c>
      <c r="C3372" s="59">
        <v>45820</v>
      </c>
      <c r="D3372" s="57">
        <v>22025004303</v>
      </c>
      <c r="E3372" s="58" t="s">
        <v>1638</v>
      </c>
      <c r="F3372" s="60">
        <v>3744.71</v>
      </c>
      <c r="G3372" s="58" t="s">
        <v>21</v>
      </c>
      <c r="H3372" s="58" t="s">
        <v>5015</v>
      </c>
      <c r="I3372" s="61">
        <v>220</v>
      </c>
      <c r="J3372" s="58" t="s">
        <v>356</v>
      </c>
      <c r="K3372" s="58" t="s">
        <v>356</v>
      </c>
      <c r="L3372" s="58" t="s">
        <v>367</v>
      </c>
      <c r="M3372" s="58" t="s">
        <v>458</v>
      </c>
      <c r="N3372" s="58" t="s">
        <v>429</v>
      </c>
      <c r="O3372" s="64" t="s">
        <v>2990</v>
      </c>
      <c r="P3372" s="64" t="s">
        <v>2902</v>
      </c>
      <c r="Q3372" s="45" t="s">
        <v>922</v>
      </c>
      <c r="R3372" s="32" t="s">
        <v>254</v>
      </c>
      <c r="S3372" s="45" t="s">
        <v>92</v>
      </c>
      <c r="T3372" s="42" t="str">
        <f>VLOOKUP(Tabla1[[#This Row],[AREA]],Hoja1!A:B,2,FALSE)</f>
        <v>03. Participación ciudadana y deportes</v>
      </c>
      <c r="U3372" s="45" t="s">
        <v>215</v>
      </c>
      <c r="V3372" s="42" t="str">
        <f>VLOOKUP(Tabla1[[#This Row],[PROGRAMA]],Hoja1!A:B,2,FALSE)</f>
        <v>9241. Participación ciudadana</v>
      </c>
      <c r="W3372" s="45" t="s">
        <v>238</v>
      </c>
      <c r="X3372" s="45" t="s">
        <v>3335</v>
      </c>
    </row>
    <row r="3373" spans="1:24" x14ac:dyDescent="0.25">
      <c r="A3373" s="57">
        <v>220250025977</v>
      </c>
      <c r="B3373" s="58" t="s">
        <v>349</v>
      </c>
      <c r="C3373" s="59">
        <v>45821</v>
      </c>
      <c r="D3373" s="57">
        <v>22025004698</v>
      </c>
      <c r="E3373" s="58" t="s">
        <v>1495</v>
      </c>
      <c r="F3373" s="60">
        <v>53.24</v>
      </c>
      <c r="G3373" s="58" t="s">
        <v>338</v>
      </c>
      <c r="H3373" s="58" t="s">
        <v>5016</v>
      </c>
      <c r="I3373" s="61">
        <v>220</v>
      </c>
      <c r="J3373" s="58" t="s">
        <v>352</v>
      </c>
      <c r="K3373" s="58" t="s">
        <v>352</v>
      </c>
      <c r="L3373" s="58" t="s">
        <v>367</v>
      </c>
      <c r="M3373" s="58" t="s">
        <v>458</v>
      </c>
      <c r="N3373" s="58" t="s">
        <v>429</v>
      </c>
      <c r="O3373" s="64" t="s">
        <v>2990</v>
      </c>
      <c r="P3373" s="64" t="s">
        <v>2902</v>
      </c>
      <c r="Q3373" s="45" t="s">
        <v>922</v>
      </c>
      <c r="R3373" s="32" t="s">
        <v>254</v>
      </c>
      <c r="S3373" s="45" t="s">
        <v>92</v>
      </c>
      <c r="T3373" s="42" t="str">
        <f>VLOOKUP(Tabla1[[#This Row],[AREA]],Hoja1!A:B,2,FALSE)</f>
        <v>03. Participación ciudadana y deportes</v>
      </c>
      <c r="U3373" s="45" t="s">
        <v>215</v>
      </c>
      <c r="V3373" s="42" t="str">
        <f>VLOOKUP(Tabla1[[#This Row],[PROGRAMA]],Hoja1!A:B,2,FALSE)</f>
        <v>9241. Participación ciudadana</v>
      </c>
      <c r="W3373" s="45" t="s">
        <v>236</v>
      </c>
      <c r="X3373" s="45" t="s">
        <v>2945</v>
      </c>
    </row>
    <row r="3374" spans="1:24" x14ac:dyDescent="0.25">
      <c r="A3374" s="57">
        <v>220250025850</v>
      </c>
      <c r="B3374" s="58" t="s">
        <v>349</v>
      </c>
      <c r="C3374" s="59">
        <v>45820</v>
      </c>
      <c r="D3374" s="57">
        <v>22025004309</v>
      </c>
      <c r="E3374" s="58" t="s">
        <v>1495</v>
      </c>
      <c r="F3374" s="60">
        <v>123.86</v>
      </c>
      <c r="G3374" s="58" t="s">
        <v>338</v>
      </c>
      <c r="H3374" s="58" t="s">
        <v>5017</v>
      </c>
      <c r="I3374" s="61">
        <v>220</v>
      </c>
      <c r="J3374" s="58" t="s">
        <v>352</v>
      </c>
      <c r="K3374" s="58" t="s">
        <v>352</v>
      </c>
      <c r="L3374" s="58" t="s">
        <v>367</v>
      </c>
      <c r="M3374" s="58" t="s">
        <v>458</v>
      </c>
      <c r="N3374" s="58" t="s">
        <v>429</v>
      </c>
      <c r="O3374" s="64" t="s">
        <v>2990</v>
      </c>
      <c r="P3374" s="64" t="s">
        <v>2902</v>
      </c>
      <c r="Q3374" s="45" t="s">
        <v>922</v>
      </c>
      <c r="R3374" s="32" t="s">
        <v>254</v>
      </c>
      <c r="S3374" s="45" t="s">
        <v>92</v>
      </c>
      <c r="T3374" s="42" t="str">
        <f>VLOOKUP(Tabla1[[#This Row],[AREA]],Hoja1!A:B,2,FALSE)</f>
        <v>03. Participación ciudadana y deportes</v>
      </c>
      <c r="U3374" s="45" t="s">
        <v>215</v>
      </c>
      <c r="V3374" s="42" t="str">
        <f>VLOOKUP(Tabla1[[#This Row],[PROGRAMA]],Hoja1!A:B,2,FALSE)</f>
        <v>9241. Participación ciudadana</v>
      </c>
      <c r="W3374" s="45" t="s">
        <v>236</v>
      </c>
      <c r="X3374" s="45" t="s">
        <v>2945</v>
      </c>
    </row>
    <row r="3375" spans="1:24" x14ac:dyDescent="0.25">
      <c r="A3375" s="57">
        <v>220250026015</v>
      </c>
      <c r="B3375" s="58" t="s">
        <v>503</v>
      </c>
      <c r="C3375" s="59">
        <v>45824</v>
      </c>
      <c r="D3375" s="57">
        <v>22025002849</v>
      </c>
      <c r="E3375" s="58" t="s">
        <v>1208</v>
      </c>
      <c r="F3375" s="60">
        <v>-719.1</v>
      </c>
      <c r="G3375" s="58" t="s">
        <v>951</v>
      </c>
      <c r="H3375" s="58" t="s">
        <v>2076</v>
      </c>
      <c r="I3375" s="61">
        <v>220</v>
      </c>
      <c r="J3375" s="58" t="s">
        <v>356</v>
      </c>
      <c r="K3375" s="58" t="s">
        <v>356</v>
      </c>
      <c r="L3375" s="58" t="s">
        <v>357</v>
      </c>
      <c r="M3375" s="58" t="s">
        <v>458</v>
      </c>
      <c r="N3375" s="58" t="s">
        <v>429</v>
      </c>
      <c r="O3375" s="64" t="s">
        <v>2990</v>
      </c>
      <c r="P3375" s="64" t="s">
        <v>2902</v>
      </c>
      <c r="Q3375" s="45" t="s">
        <v>922</v>
      </c>
      <c r="R3375" s="32" t="s">
        <v>254</v>
      </c>
      <c r="S3375" s="45" t="s">
        <v>89</v>
      </c>
      <c r="T3375" s="42" t="str">
        <f>VLOOKUP(Tabla1[[#This Row],[AREA]],Hoja1!A:B,2,FALSE)</f>
        <v>01. Alcaldía</v>
      </c>
      <c r="U3375" s="45" t="s">
        <v>294</v>
      </c>
      <c r="V3375" s="42" t="str">
        <f>VLOOKUP(Tabla1[[#This Row],[PROGRAMA]],Hoja1!A:B,2,FALSE)</f>
        <v>4331. Desarrollo empresarial</v>
      </c>
      <c r="W3375" s="45" t="s">
        <v>238</v>
      </c>
      <c r="X3375" s="45" t="s">
        <v>2926</v>
      </c>
    </row>
    <row r="3376" spans="1:24" x14ac:dyDescent="0.25">
      <c r="A3376" s="57">
        <v>220250022961</v>
      </c>
      <c r="B3376" s="58" t="s">
        <v>349</v>
      </c>
      <c r="C3376" s="59">
        <v>45814</v>
      </c>
      <c r="D3376" s="57">
        <v>22025004256</v>
      </c>
      <c r="E3376" s="58" t="s">
        <v>1208</v>
      </c>
      <c r="F3376" s="60">
        <v>260.7</v>
      </c>
      <c r="G3376" s="58" t="s">
        <v>951</v>
      </c>
      <c r="H3376" s="58" t="s">
        <v>5018</v>
      </c>
      <c r="I3376" s="61">
        <v>220</v>
      </c>
      <c r="J3376" s="58" t="s">
        <v>356</v>
      </c>
      <c r="K3376" s="58" t="s">
        <v>356</v>
      </c>
      <c r="L3376" s="58" t="s">
        <v>357</v>
      </c>
      <c r="M3376" s="58" t="s">
        <v>458</v>
      </c>
      <c r="N3376" s="58" t="s">
        <v>429</v>
      </c>
      <c r="O3376" s="64" t="s">
        <v>2990</v>
      </c>
      <c r="P3376" s="64" t="s">
        <v>2902</v>
      </c>
      <c r="Q3376" s="45" t="s">
        <v>922</v>
      </c>
      <c r="R3376" s="32" t="s">
        <v>254</v>
      </c>
      <c r="S3376" s="45" t="s">
        <v>89</v>
      </c>
      <c r="T3376" s="42" t="str">
        <f>VLOOKUP(Tabla1[[#This Row],[AREA]],Hoja1!A:B,2,FALSE)</f>
        <v>01. Alcaldía</v>
      </c>
      <c r="U3376" s="45" t="s">
        <v>294</v>
      </c>
      <c r="V3376" s="42" t="str">
        <f>VLOOKUP(Tabla1[[#This Row],[PROGRAMA]],Hoja1!A:B,2,FALSE)</f>
        <v>4331. Desarrollo empresarial</v>
      </c>
      <c r="W3376" s="45" t="s">
        <v>238</v>
      </c>
      <c r="X3376" s="45" t="s">
        <v>2926</v>
      </c>
    </row>
    <row r="3377" spans="1:24" x14ac:dyDescent="0.25">
      <c r="A3377" s="57">
        <v>220250022769</v>
      </c>
      <c r="B3377" s="58" t="s">
        <v>526</v>
      </c>
      <c r="C3377" s="59">
        <v>45813</v>
      </c>
      <c r="D3377" s="57">
        <v>22025002819</v>
      </c>
      <c r="E3377" s="58" t="s">
        <v>1481</v>
      </c>
      <c r="F3377" s="60">
        <v>528.94000000000005</v>
      </c>
      <c r="G3377" s="58" t="s">
        <v>4953</v>
      </c>
      <c r="H3377" s="58" t="s">
        <v>5019</v>
      </c>
      <c r="I3377" s="61">
        <v>300</v>
      </c>
      <c r="J3377" s="58" t="s">
        <v>356</v>
      </c>
      <c r="K3377" s="58" t="s">
        <v>356</v>
      </c>
      <c r="L3377" s="58" t="s">
        <v>367</v>
      </c>
      <c r="M3377" s="58" t="s">
        <v>354</v>
      </c>
      <c r="N3377" s="58" t="s">
        <v>355</v>
      </c>
      <c r="O3377" s="64" t="s">
        <v>2942</v>
      </c>
      <c r="P3377" s="64" t="s">
        <v>2902</v>
      </c>
      <c r="Q3377" s="45" t="s">
        <v>922</v>
      </c>
      <c r="R3377" s="32" t="s">
        <v>254</v>
      </c>
      <c r="S3377" s="45" t="s">
        <v>96</v>
      </c>
      <c r="T3377" s="42" t="str">
        <f>VLOOKUP(Tabla1[[#This Row],[AREA]],Hoja1!A:B,2,FALSE)</f>
        <v>08. Tráfico y movilidad</v>
      </c>
      <c r="U3377" s="45" t="s">
        <v>140</v>
      </c>
      <c r="V3377" s="42" t="str">
        <f>VLOOKUP(Tabla1[[#This Row],[PROGRAMA]],Hoja1!A:B,2,FALSE)</f>
        <v>1532. Pavimentación vias públicas y otros servicios urbanísticos</v>
      </c>
      <c r="W3377" s="45" t="s">
        <v>236</v>
      </c>
      <c r="X3377" s="45" t="s">
        <v>3215</v>
      </c>
    </row>
    <row r="3378" spans="1:24" x14ac:dyDescent="0.25">
      <c r="A3378" s="57">
        <v>220250025329</v>
      </c>
      <c r="B3378" s="58" t="s">
        <v>349</v>
      </c>
      <c r="C3378" s="59">
        <v>45820</v>
      </c>
      <c r="D3378" s="57">
        <v>22025004247</v>
      </c>
      <c r="E3378" s="58" t="s">
        <v>1203</v>
      </c>
      <c r="F3378" s="60">
        <v>69</v>
      </c>
      <c r="G3378" s="58" t="s">
        <v>5020</v>
      </c>
      <c r="H3378" s="58" t="s">
        <v>5021</v>
      </c>
      <c r="I3378" s="61">
        <v>220</v>
      </c>
      <c r="J3378" s="58" t="s">
        <v>352</v>
      </c>
      <c r="K3378" s="58" t="s">
        <v>352</v>
      </c>
      <c r="L3378" s="58" t="s">
        <v>367</v>
      </c>
      <c r="M3378" s="58" t="s">
        <v>458</v>
      </c>
      <c r="N3378" s="58" t="s">
        <v>429</v>
      </c>
      <c r="O3378" s="64" t="s">
        <v>2990</v>
      </c>
      <c r="P3378" s="64" t="s">
        <v>2902</v>
      </c>
      <c r="Q3378" s="45" t="s">
        <v>922</v>
      </c>
      <c r="R3378" s="32" t="s">
        <v>254</v>
      </c>
      <c r="S3378" s="45" t="s">
        <v>89</v>
      </c>
      <c r="T3378" s="42" t="str">
        <f>VLOOKUP(Tabla1[[#This Row],[AREA]],Hoja1!A:B,2,FALSE)</f>
        <v>01. Alcaldía</v>
      </c>
      <c r="U3378" s="45" t="s">
        <v>212</v>
      </c>
      <c r="V3378" s="42" t="str">
        <f>VLOOKUP(Tabla1[[#This Row],[PROGRAMA]],Hoja1!A:B,2,FALSE)</f>
        <v>9207. Gobierno y relaciones</v>
      </c>
      <c r="W3378" s="45" t="s">
        <v>238</v>
      </c>
      <c r="X3378" s="45" t="s">
        <v>3120</v>
      </c>
    </row>
    <row r="3379" spans="1:24" x14ac:dyDescent="0.25">
      <c r="A3379" s="57">
        <v>220250023076</v>
      </c>
      <c r="B3379" s="58" t="s">
        <v>349</v>
      </c>
      <c r="C3379" s="59">
        <v>45817</v>
      </c>
      <c r="D3379" s="57">
        <v>22025001344</v>
      </c>
      <c r="E3379" s="58" t="s">
        <v>4418</v>
      </c>
      <c r="F3379" s="60">
        <v>3756.32</v>
      </c>
      <c r="G3379" s="58" t="s">
        <v>345</v>
      </c>
      <c r="H3379" s="58" t="s">
        <v>5022</v>
      </c>
      <c r="I3379" s="61">
        <v>220</v>
      </c>
      <c r="J3379" s="58" t="s">
        <v>356</v>
      </c>
      <c r="K3379" s="58" t="s">
        <v>356</v>
      </c>
      <c r="L3379" s="58" t="s">
        <v>367</v>
      </c>
      <c r="M3379" s="58" t="s">
        <v>458</v>
      </c>
      <c r="N3379" s="58" t="s">
        <v>429</v>
      </c>
      <c r="O3379" s="64" t="s">
        <v>2990</v>
      </c>
      <c r="P3379" s="64" t="s">
        <v>2902</v>
      </c>
      <c r="Q3379" s="45" t="s">
        <v>922</v>
      </c>
      <c r="R3379" s="32" t="s">
        <v>254</v>
      </c>
      <c r="S3379" s="45" t="s">
        <v>98</v>
      </c>
      <c r="T3379" s="42" t="str">
        <f>VLOOKUP(Tabla1[[#This Row],[AREA]],Hoja1!A:B,2,FALSE)</f>
        <v>10. Personas mayores, familia y servicios sociales</v>
      </c>
      <c r="U3379" s="45" t="s">
        <v>162</v>
      </c>
      <c r="V3379" s="42" t="str">
        <f>VLOOKUP(Tabla1[[#This Row],[PROGRAMA]],Hoja1!A:B,2,FALSE)</f>
        <v>2412. Formación para el empleo</v>
      </c>
      <c r="W3379" s="45" t="s">
        <v>238</v>
      </c>
      <c r="X3379" s="45" t="s">
        <v>3053</v>
      </c>
    </row>
    <row r="3380" spans="1:24" x14ac:dyDescent="0.25">
      <c r="A3380" s="57">
        <v>220250027094</v>
      </c>
      <c r="B3380" s="58" t="s">
        <v>526</v>
      </c>
      <c r="C3380" s="59">
        <v>45826</v>
      </c>
      <c r="D3380" s="57">
        <v>22025003225</v>
      </c>
      <c r="E3380" s="58" t="s">
        <v>2897</v>
      </c>
      <c r="F3380" s="60">
        <v>107973.19</v>
      </c>
      <c r="G3380" s="58" t="s">
        <v>5023</v>
      </c>
      <c r="H3380" s="58" t="s">
        <v>5024</v>
      </c>
      <c r="I3380" s="61">
        <v>300</v>
      </c>
      <c r="J3380" s="58" t="s">
        <v>352</v>
      </c>
      <c r="K3380" s="58" t="s">
        <v>352</v>
      </c>
      <c r="L3380" s="58" t="s">
        <v>381</v>
      </c>
      <c r="M3380" s="58" t="s">
        <v>354</v>
      </c>
      <c r="N3380" s="58" t="s">
        <v>355</v>
      </c>
      <c r="O3380" s="64" t="s">
        <v>2942</v>
      </c>
      <c r="P3380" s="64" t="s">
        <v>2902</v>
      </c>
      <c r="Q3380" s="45" t="s">
        <v>948</v>
      </c>
      <c r="R3380" s="32" t="s">
        <v>262</v>
      </c>
      <c r="S3380" s="45" t="s">
        <v>93</v>
      </c>
      <c r="T3380" s="42" t="str">
        <f>VLOOKUP(Tabla1[[#This Row],[AREA]],Hoja1!A:B,2,FALSE)</f>
        <v>04. Hacienda, personal y modernización administrativa</v>
      </c>
      <c r="U3380" s="45" t="s">
        <v>207</v>
      </c>
      <c r="V3380" s="42" t="str">
        <f>VLOOKUP(Tabla1[[#This Row],[PROGRAMA]],Hoja1!A:B,2,FALSE)</f>
        <v>9202. Gestión de recursos humanos</v>
      </c>
      <c r="W3380" s="45" t="s">
        <v>3340</v>
      </c>
      <c r="X3380" s="45" t="s">
        <v>4805</v>
      </c>
    </row>
    <row r="3381" spans="1:24" x14ac:dyDescent="0.25">
      <c r="A3381" s="57">
        <v>220250026020</v>
      </c>
      <c r="B3381" s="58" t="s">
        <v>349</v>
      </c>
      <c r="C3381" s="59">
        <v>45824</v>
      </c>
      <c r="D3381" s="57">
        <v>22025004461</v>
      </c>
      <c r="E3381" s="58" t="s">
        <v>1902</v>
      </c>
      <c r="F3381" s="60">
        <v>3776.2</v>
      </c>
      <c r="G3381" s="58" t="s">
        <v>491</v>
      </c>
      <c r="H3381" s="58" t="s">
        <v>4965</v>
      </c>
      <c r="I3381" s="61">
        <v>220</v>
      </c>
      <c r="J3381" s="58" t="s">
        <v>455</v>
      </c>
      <c r="K3381" s="58" t="s">
        <v>356</v>
      </c>
      <c r="L3381" s="58" t="s">
        <v>357</v>
      </c>
      <c r="M3381" s="58" t="s">
        <v>458</v>
      </c>
      <c r="N3381" s="58" t="s">
        <v>429</v>
      </c>
      <c r="O3381" s="64" t="s">
        <v>2990</v>
      </c>
      <c r="P3381" s="64" t="s">
        <v>2902</v>
      </c>
      <c r="Q3381" s="45" t="s">
        <v>922</v>
      </c>
      <c r="R3381" s="32" t="s">
        <v>254</v>
      </c>
      <c r="S3381" s="45" t="s">
        <v>98</v>
      </c>
      <c r="T3381" s="42" t="str">
        <f>VLOOKUP(Tabla1[[#This Row],[AREA]],Hoja1!A:B,2,FALSE)</f>
        <v>10. Personas mayores, familia y servicios sociales</v>
      </c>
      <c r="U3381" s="45" t="s">
        <v>155</v>
      </c>
      <c r="V3381" s="42" t="str">
        <f>VLOOKUP(Tabla1[[#This Row],[PROGRAMA]],Hoja1!A:B,2,FALSE)</f>
        <v>2312. Iniciativas sociales</v>
      </c>
      <c r="W3381" s="45" t="s">
        <v>238</v>
      </c>
      <c r="X3381" s="45" t="s">
        <v>3161</v>
      </c>
    </row>
    <row r="3382" spans="1:24" x14ac:dyDescent="0.25">
      <c r="A3382" s="57">
        <v>220250030018</v>
      </c>
      <c r="B3382" s="58" t="s">
        <v>349</v>
      </c>
      <c r="C3382" s="59">
        <v>45838</v>
      </c>
      <c r="D3382" s="57">
        <v>22025001669</v>
      </c>
      <c r="E3382" s="58" t="s">
        <v>1220</v>
      </c>
      <c r="F3382" s="60">
        <v>475.2</v>
      </c>
      <c r="G3382" s="58" t="s">
        <v>418</v>
      </c>
      <c r="H3382" s="58" t="s">
        <v>5025</v>
      </c>
      <c r="I3382" s="61">
        <v>220</v>
      </c>
      <c r="J3382" s="58" t="s">
        <v>356</v>
      </c>
      <c r="K3382" s="58" t="s">
        <v>356</v>
      </c>
      <c r="L3382" s="58" t="s">
        <v>357</v>
      </c>
      <c r="M3382" s="58" t="s">
        <v>354</v>
      </c>
      <c r="N3382" s="58" t="s">
        <v>355</v>
      </c>
      <c r="O3382" s="64" t="s">
        <v>305</v>
      </c>
      <c r="P3382" s="64" t="s">
        <v>2902</v>
      </c>
      <c r="Q3382" s="45" t="s">
        <v>922</v>
      </c>
      <c r="R3382" s="32" t="s">
        <v>254</v>
      </c>
      <c r="S3382" s="45" t="s">
        <v>98</v>
      </c>
      <c r="T3382" s="42" t="str">
        <f>VLOOKUP(Tabla1[[#This Row],[AREA]],Hoja1!A:B,2,FALSE)</f>
        <v>10. Personas mayores, familia y servicios sociales</v>
      </c>
      <c r="U3382" s="45" t="s">
        <v>155</v>
      </c>
      <c r="V3382" s="42" t="str">
        <f>VLOOKUP(Tabla1[[#This Row],[PROGRAMA]],Hoja1!A:B,2,FALSE)</f>
        <v>2312. Iniciativas sociales</v>
      </c>
      <c r="W3382" s="45" t="s">
        <v>238</v>
      </c>
      <c r="X3382" s="45" t="s">
        <v>2926</v>
      </c>
    </row>
    <row r="3383" spans="1:24" x14ac:dyDescent="0.25">
      <c r="A3383" s="57">
        <v>220250029756</v>
      </c>
      <c r="B3383" s="58" t="s">
        <v>349</v>
      </c>
      <c r="C3383" s="59">
        <v>45835</v>
      </c>
      <c r="D3383" s="57">
        <v>22025004856</v>
      </c>
      <c r="E3383" s="58" t="s">
        <v>1355</v>
      </c>
      <c r="F3383" s="60">
        <v>439.64</v>
      </c>
      <c r="G3383" s="58" t="s">
        <v>16</v>
      </c>
      <c r="H3383" s="58" t="s">
        <v>5006</v>
      </c>
      <c r="I3383" s="61">
        <v>220</v>
      </c>
      <c r="J3383" s="58" t="s">
        <v>356</v>
      </c>
      <c r="K3383" s="58" t="s">
        <v>356</v>
      </c>
      <c r="L3383" s="58" t="s">
        <v>357</v>
      </c>
      <c r="M3383" s="58" t="s">
        <v>458</v>
      </c>
      <c r="N3383" s="58" t="s">
        <v>429</v>
      </c>
      <c r="O3383" s="64" t="s">
        <v>2990</v>
      </c>
      <c r="P3383" s="64" t="s">
        <v>2902</v>
      </c>
      <c r="Q3383" s="45" t="s">
        <v>922</v>
      </c>
      <c r="R3383" s="32" t="s">
        <v>254</v>
      </c>
      <c r="S3383" s="45" t="s">
        <v>98</v>
      </c>
      <c r="T3383" s="42" t="str">
        <f>VLOOKUP(Tabla1[[#This Row],[AREA]],Hoja1!A:B,2,FALSE)</f>
        <v>10. Personas mayores, familia y servicios sociales</v>
      </c>
      <c r="U3383" s="45" t="s">
        <v>155</v>
      </c>
      <c r="V3383" s="42" t="str">
        <f>VLOOKUP(Tabla1[[#This Row],[PROGRAMA]],Hoja1!A:B,2,FALSE)</f>
        <v>2312. Iniciativas sociales</v>
      </c>
      <c r="W3383" s="45" t="s">
        <v>236</v>
      </c>
      <c r="X3383" s="45" t="s">
        <v>2945</v>
      </c>
    </row>
    <row r="3384" spans="1:24" x14ac:dyDescent="0.25">
      <c r="A3384" s="57">
        <v>220250028391</v>
      </c>
      <c r="B3384" s="58" t="s">
        <v>526</v>
      </c>
      <c r="C3384" s="59">
        <v>45831</v>
      </c>
      <c r="D3384" s="57">
        <v>22025001474</v>
      </c>
      <c r="E3384" s="58" t="s">
        <v>1397</v>
      </c>
      <c r="F3384" s="60">
        <v>275.3</v>
      </c>
      <c r="G3384" s="58" t="s">
        <v>18</v>
      </c>
      <c r="H3384" s="58" t="s">
        <v>5026</v>
      </c>
      <c r="I3384" s="61">
        <v>300</v>
      </c>
      <c r="J3384" s="58" t="s">
        <v>356</v>
      </c>
      <c r="K3384" s="58" t="s">
        <v>356</v>
      </c>
      <c r="L3384" s="58" t="s">
        <v>357</v>
      </c>
      <c r="M3384" s="58" t="s">
        <v>354</v>
      </c>
      <c r="N3384" s="58" t="s">
        <v>355</v>
      </c>
      <c r="O3384" s="64" t="s">
        <v>2942</v>
      </c>
      <c r="P3384" s="64" t="s">
        <v>2902</v>
      </c>
      <c r="Q3384" s="45" t="s">
        <v>922</v>
      </c>
      <c r="R3384" s="32" t="s">
        <v>254</v>
      </c>
      <c r="S3384" s="45" t="s">
        <v>98</v>
      </c>
      <c r="T3384" s="42" t="str">
        <f>VLOOKUP(Tabla1[[#This Row],[AREA]],Hoja1!A:B,2,FALSE)</f>
        <v>10. Personas mayores, familia y servicios sociales</v>
      </c>
      <c r="U3384" s="45" t="s">
        <v>162</v>
      </c>
      <c r="V3384" s="42" t="str">
        <f>VLOOKUP(Tabla1[[#This Row],[PROGRAMA]],Hoja1!A:B,2,FALSE)</f>
        <v>2412. Formación para el empleo</v>
      </c>
      <c r="W3384" s="45" t="s">
        <v>236</v>
      </c>
      <c r="X3384" s="45" t="s">
        <v>2945</v>
      </c>
    </row>
    <row r="3385" spans="1:24" x14ac:dyDescent="0.25">
      <c r="A3385" s="57">
        <v>220250025929</v>
      </c>
      <c r="B3385" s="58" t="s">
        <v>349</v>
      </c>
      <c r="C3385" s="59">
        <v>45820</v>
      </c>
      <c r="D3385" s="57">
        <v>22025004325</v>
      </c>
      <c r="E3385" s="58" t="s">
        <v>1292</v>
      </c>
      <c r="F3385" s="60">
        <v>272.32</v>
      </c>
      <c r="G3385" s="58" t="s">
        <v>18</v>
      </c>
      <c r="H3385" s="58" t="s">
        <v>5027</v>
      </c>
      <c r="I3385" s="61">
        <v>220</v>
      </c>
      <c r="J3385" s="58" t="s">
        <v>356</v>
      </c>
      <c r="K3385" s="58" t="s">
        <v>356</v>
      </c>
      <c r="L3385" s="58" t="s">
        <v>357</v>
      </c>
      <c r="M3385" s="58" t="s">
        <v>354</v>
      </c>
      <c r="N3385" s="58" t="s">
        <v>355</v>
      </c>
      <c r="O3385" s="64" t="s">
        <v>2942</v>
      </c>
      <c r="P3385" s="64" t="s">
        <v>2902</v>
      </c>
      <c r="Q3385" s="45" t="s">
        <v>922</v>
      </c>
      <c r="R3385" s="32" t="s">
        <v>254</v>
      </c>
      <c r="S3385" s="45" t="s">
        <v>95</v>
      </c>
      <c r="T3385" s="42" t="str">
        <f>VLOOKUP(Tabla1[[#This Row],[AREA]],Hoja1!A:B,2,FALSE)</f>
        <v>07. Medio ambiente</v>
      </c>
      <c r="U3385" s="45" t="s">
        <v>149</v>
      </c>
      <c r="V3385" s="42" t="str">
        <f>VLOOKUP(Tabla1[[#This Row],[PROGRAMA]],Hoja1!A:B,2,FALSE)</f>
        <v>1711. Parques y jardines</v>
      </c>
      <c r="W3385" s="45" t="s">
        <v>238</v>
      </c>
      <c r="X3385" s="45" t="s">
        <v>2926</v>
      </c>
    </row>
    <row r="3386" spans="1:24" x14ac:dyDescent="0.25">
      <c r="A3386" s="57">
        <v>220250024137</v>
      </c>
      <c r="B3386" s="58" t="s">
        <v>349</v>
      </c>
      <c r="C3386" s="59">
        <v>45818</v>
      </c>
      <c r="D3386" s="57">
        <v>22025003471</v>
      </c>
      <c r="E3386" s="58" t="s">
        <v>1317</v>
      </c>
      <c r="F3386" s="60">
        <v>218.96</v>
      </c>
      <c r="G3386" s="58" t="s">
        <v>2240</v>
      </c>
      <c r="H3386" s="58" t="s">
        <v>5028</v>
      </c>
      <c r="I3386" s="61">
        <v>220</v>
      </c>
      <c r="J3386" s="58" t="s">
        <v>356</v>
      </c>
      <c r="K3386" s="58" t="s">
        <v>356</v>
      </c>
      <c r="L3386" s="58" t="s">
        <v>357</v>
      </c>
      <c r="M3386" s="58" t="s">
        <v>354</v>
      </c>
      <c r="N3386" s="58" t="s">
        <v>355</v>
      </c>
      <c r="O3386" s="64" t="s">
        <v>305</v>
      </c>
      <c r="P3386" s="64" t="s">
        <v>2902</v>
      </c>
      <c r="Q3386" s="45" t="s">
        <v>922</v>
      </c>
      <c r="R3386" s="32" t="s">
        <v>254</v>
      </c>
      <c r="S3386" s="45" t="s">
        <v>291</v>
      </c>
      <c r="T3386" s="42" t="str">
        <f>VLOOKUP(Tabla1[[#This Row],[AREA]],Hoja1!A:B,2,FALSE)</f>
        <v>11. Salud pública y seguridad ciudadana</v>
      </c>
      <c r="U3386" s="45" t="s">
        <v>129</v>
      </c>
      <c r="V3386" s="42" t="str">
        <f>VLOOKUP(Tabla1[[#This Row],[PROGRAMA]],Hoja1!A:B,2,FALSE)</f>
        <v>1321. Policía municipal</v>
      </c>
      <c r="W3386" s="45" t="s">
        <v>236</v>
      </c>
      <c r="X3386" s="45" t="s">
        <v>2945</v>
      </c>
    </row>
    <row r="3387" spans="1:24" x14ac:dyDescent="0.25">
      <c r="A3387" s="57">
        <v>220250024138</v>
      </c>
      <c r="B3387" s="58" t="s">
        <v>349</v>
      </c>
      <c r="C3387" s="59">
        <v>45818</v>
      </c>
      <c r="D3387" s="57">
        <v>22025003471</v>
      </c>
      <c r="E3387" s="58" t="s">
        <v>1317</v>
      </c>
      <c r="F3387" s="60">
        <v>125.89</v>
      </c>
      <c r="G3387" s="58" t="s">
        <v>2240</v>
      </c>
      <c r="H3387" s="58" t="s">
        <v>5029</v>
      </c>
      <c r="I3387" s="61">
        <v>220</v>
      </c>
      <c r="J3387" s="58" t="s">
        <v>356</v>
      </c>
      <c r="K3387" s="58" t="s">
        <v>356</v>
      </c>
      <c r="L3387" s="58" t="s">
        <v>357</v>
      </c>
      <c r="M3387" s="58" t="s">
        <v>354</v>
      </c>
      <c r="N3387" s="58" t="s">
        <v>355</v>
      </c>
      <c r="O3387" s="64" t="s">
        <v>305</v>
      </c>
      <c r="P3387" s="64" t="s">
        <v>2902</v>
      </c>
      <c r="Q3387" s="45" t="s">
        <v>922</v>
      </c>
      <c r="R3387" s="32" t="s">
        <v>254</v>
      </c>
      <c r="S3387" s="45" t="s">
        <v>291</v>
      </c>
      <c r="T3387" s="42" t="str">
        <f>VLOOKUP(Tabla1[[#This Row],[AREA]],Hoja1!A:B,2,FALSE)</f>
        <v>11. Salud pública y seguridad ciudadana</v>
      </c>
      <c r="U3387" s="45" t="s">
        <v>129</v>
      </c>
      <c r="V3387" s="42" t="str">
        <f>VLOOKUP(Tabla1[[#This Row],[PROGRAMA]],Hoja1!A:B,2,FALSE)</f>
        <v>1321. Policía municipal</v>
      </c>
      <c r="W3387" s="45" t="s">
        <v>236</v>
      </c>
      <c r="X3387" s="45" t="s">
        <v>2945</v>
      </c>
    </row>
    <row r="3388" spans="1:24" x14ac:dyDescent="0.25">
      <c r="A3388" s="57">
        <v>220250026019</v>
      </c>
      <c r="B3388" s="58" t="s">
        <v>349</v>
      </c>
      <c r="C3388" s="59">
        <v>45824</v>
      </c>
      <c r="D3388" s="57">
        <v>22025004459</v>
      </c>
      <c r="E3388" s="58" t="s">
        <v>1902</v>
      </c>
      <c r="F3388" s="60">
        <v>3776.2</v>
      </c>
      <c r="G3388" s="58" t="s">
        <v>4967</v>
      </c>
      <c r="H3388" s="58" t="s">
        <v>4968</v>
      </c>
      <c r="I3388" s="61">
        <v>220</v>
      </c>
      <c r="J3388" s="58" t="s">
        <v>356</v>
      </c>
      <c r="K3388" s="58" t="s">
        <v>356</v>
      </c>
      <c r="L3388" s="58" t="s">
        <v>357</v>
      </c>
      <c r="M3388" s="58" t="s">
        <v>458</v>
      </c>
      <c r="N3388" s="58" t="s">
        <v>429</v>
      </c>
      <c r="O3388" s="64" t="s">
        <v>2990</v>
      </c>
      <c r="P3388" s="64" t="s">
        <v>2902</v>
      </c>
      <c r="Q3388" s="45" t="s">
        <v>922</v>
      </c>
      <c r="R3388" s="32" t="s">
        <v>254</v>
      </c>
      <c r="S3388" s="45" t="s">
        <v>98</v>
      </c>
      <c r="T3388" s="42" t="str">
        <f>VLOOKUP(Tabla1[[#This Row],[AREA]],Hoja1!A:B,2,FALSE)</f>
        <v>10. Personas mayores, familia y servicios sociales</v>
      </c>
      <c r="U3388" s="45" t="s">
        <v>155</v>
      </c>
      <c r="V3388" s="42" t="str">
        <f>VLOOKUP(Tabla1[[#This Row],[PROGRAMA]],Hoja1!A:B,2,FALSE)</f>
        <v>2312. Iniciativas sociales</v>
      </c>
      <c r="W3388" s="45" t="s">
        <v>238</v>
      </c>
      <c r="X3388" s="45" t="s">
        <v>3161</v>
      </c>
    </row>
    <row r="3389" spans="1:24" x14ac:dyDescent="0.25">
      <c r="A3389" s="57">
        <v>220250028386</v>
      </c>
      <c r="B3389" s="58" t="s">
        <v>349</v>
      </c>
      <c r="C3389" s="59">
        <v>45831</v>
      </c>
      <c r="D3389" s="57">
        <v>22025004725</v>
      </c>
      <c r="E3389" s="58" t="s">
        <v>1562</v>
      </c>
      <c r="F3389" s="60">
        <v>3821.3</v>
      </c>
      <c r="G3389" s="58" t="s">
        <v>400</v>
      </c>
      <c r="H3389" s="58" t="s">
        <v>5030</v>
      </c>
      <c r="I3389" s="61">
        <v>220</v>
      </c>
      <c r="J3389" s="58" t="s">
        <v>401</v>
      </c>
      <c r="K3389" s="58" t="s">
        <v>352</v>
      </c>
      <c r="L3389" s="58" t="s">
        <v>357</v>
      </c>
      <c r="M3389" s="58" t="s">
        <v>458</v>
      </c>
      <c r="N3389" s="58" t="s">
        <v>429</v>
      </c>
      <c r="O3389" s="64" t="s">
        <v>2990</v>
      </c>
      <c r="P3389" s="64" t="s">
        <v>2902</v>
      </c>
      <c r="Q3389" s="45" t="s">
        <v>922</v>
      </c>
      <c r="R3389" s="32" t="s">
        <v>254</v>
      </c>
      <c r="S3389" s="45" t="s">
        <v>92</v>
      </c>
      <c r="T3389" s="42" t="str">
        <f>VLOOKUP(Tabla1[[#This Row],[AREA]],Hoja1!A:B,2,FALSE)</f>
        <v>03. Participación ciudadana y deportes</v>
      </c>
      <c r="U3389" s="45" t="s">
        <v>215</v>
      </c>
      <c r="V3389" s="42" t="str">
        <f>VLOOKUP(Tabla1[[#This Row],[PROGRAMA]],Hoja1!A:B,2,FALSE)</f>
        <v>9241. Participación ciudadana</v>
      </c>
      <c r="W3389" s="45" t="s">
        <v>238</v>
      </c>
      <c r="X3389" s="45" t="s">
        <v>2926</v>
      </c>
    </row>
    <row r="3390" spans="1:24" x14ac:dyDescent="0.25">
      <c r="A3390" s="57">
        <v>220250023518</v>
      </c>
      <c r="B3390" s="58" t="s">
        <v>349</v>
      </c>
      <c r="C3390" s="59">
        <v>45817</v>
      </c>
      <c r="D3390" s="57">
        <v>22025002537</v>
      </c>
      <c r="E3390" s="58" t="s">
        <v>4418</v>
      </c>
      <c r="F3390" s="60">
        <v>3845.04</v>
      </c>
      <c r="G3390" s="58" t="s">
        <v>5031</v>
      </c>
      <c r="H3390" s="58" t="s">
        <v>5032</v>
      </c>
      <c r="I3390" s="61">
        <v>220</v>
      </c>
      <c r="J3390" s="58" t="s">
        <v>356</v>
      </c>
      <c r="K3390" s="58" t="s">
        <v>356</v>
      </c>
      <c r="L3390" s="58" t="s">
        <v>367</v>
      </c>
      <c r="M3390" s="58" t="s">
        <v>458</v>
      </c>
      <c r="N3390" s="58" t="s">
        <v>429</v>
      </c>
      <c r="O3390" s="64" t="s">
        <v>2990</v>
      </c>
      <c r="P3390" s="64" t="s">
        <v>2902</v>
      </c>
      <c r="Q3390" s="45" t="s">
        <v>922</v>
      </c>
      <c r="R3390" s="32" t="s">
        <v>254</v>
      </c>
      <c r="S3390" s="45" t="s">
        <v>98</v>
      </c>
      <c r="T3390" s="42" t="str">
        <f>VLOOKUP(Tabla1[[#This Row],[AREA]],Hoja1!A:B,2,FALSE)</f>
        <v>10. Personas mayores, familia y servicios sociales</v>
      </c>
      <c r="U3390" s="45" t="s">
        <v>162</v>
      </c>
      <c r="V3390" s="42" t="str">
        <f>VLOOKUP(Tabla1[[#This Row],[PROGRAMA]],Hoja1!A:B,2,FALSE)</f>
        <v>2412. Formación para el empleo</v>
      </c>
      <c r="W3390" s="45" t="s">
        <v>238</v>
      </c>
      <c r="X3390" s="45" t="s">
        <v>3053</v>
      </c>
    </row>
    <row r="3391" spans="1:24" x14ac:dyDescent="0.25">
      <c r="A3391" s="57">
        <v>220250029532</v>
      </c>
      <c r="B3391" s="58" t="s">
        <v>526</v>
      </c>
      <c r="C3391" s="59">
        <v>45835</v>
      </c>
      <c r="D3391" s="57">
        <v>22025000917</v>
      </c>
      <c r="E3391" s="58" t="s">
        <v>2293</v>
      </c>
      <c r="F3391" s="60">
        <v>87.51</v>
      </c>
      <c r="G3391" s="58" t="s">
        <v>271</v>
      </c>
      <c r="H3391" s="58" t="s">
        <v>5033</v>
      </c>
      <c r="I3391" s="61">
        <v>300</v>
      </c>
      <c r="J3391" s="58" t="s">
        <v>356</v>
      </c>
      <c r="K3391" s="58" t="s">
        <v>356</v>
      </c>
      <c r="L3391" s="58" t="s">
        <v>357</v>
      </c>
      <c r="M3391" s="58" t="s">
        <v>354</v>
      </c>
      <c r="N3391" s="58" t="s">
        <v>355</v>
      </c>
      <c r="O3391" s="64" t="s">
        <v>2942</v>
      </c>
      <c r="P3391" s="64" t="s">
        <v>2902</v>
      </c>
      <c r="Q3391" s="45" t="s">
        <v>922</v>
      </c>
      <c r="R3391" s="32" t="s">
        <v>254</v>
      </c>
      <c r="S3391" s="45" t="s">
        <v>291</v>
      </c>
      <c r="T3391" s="42" t="str">
        <f>VLOOKUP(Tabla1[[#This Row],[AREA]],Hoja1!A:B,2,FALSE)</f>
        <v>11. Salud pública y seguridad ciudadana</v>
      </c>
      <c r="U3391" s="45" t="s">
        <v>129</v>
      </c>
      <c r="V3391" s="42" t="str">
        <f>VLOOKUP(Tabla1[[#This Row],[PROGRAMA]],Hoja1!A:B,2,FALSE)</f>
        <v>1321. Policía municipal</v>
      </c>
      <c r="W3391" s="45" t="s">
        <v>236</v>
      </c>
      <c r="X3391" s="45" t="s">
        <v>3180</v>
      </c>
    </row>
    <row r="3392" spans="1:24" x14ac:dyDescent="0.25">
      <c r="A3392" s="57">
        <v>220250025323</v>
      </c>
      <c r="B3392" s="58" t="s">
        <v>349</v>
      </c>
      <c r="C3392" s="59">
        <v>45820</v>
      </c>
      <c r="D3392" s="57">
        <v>22025004214</v>
      </c>
      <c r="E3392" s="58" t="s">
        <v>1623</v>
      </c>
      <c r="F3392" s="60">
        <v>66.680000000000007</v>
      </c>
      <c r="G3392" s="58" t="s">
        <v>497</v>
      </c>
      <c r="H3392" s="58" t="s">
        <v>5034</v>
      </c>
      <c r="I3392" s="61">
        <v>220</v>
      </c>
      <c r="J3392" s="58" t="s">
        <v>498</v>
      </c>
      <c r="K3392" s="58" t="s">
        <v>499</v>
      </c>
      <c r="L3392" s="58" t="s">
        <v>367</v>
      </c>
      <c r="M3392" s="58" t="s">
        <v>458</v>
      </c>
      <c r="N3392" s="58" t="s">
        <v>429</v>
      </c>
      <c r="O3392" s="64" t="s">
        <v>2990</v>
      </c>
      <c r="P3392" s="64" t="s">
        <v>2902</v>
      </c>
      <c r="Q3392" s="45" t="s">
        <v>922</v>
      </c>
      <c r="R3392" s="32" t="s">
        <v>254</v>
      </c>
      <c r="S3392" s="45" t="s">
        <v>291</v>
      </c>
      <c r="T3392" s="42" t="str">
        <f>VLOOKUP(Tabla1[[#This Row],[AREA]],Hoja1!A:B,2,FALSE)</f>
        <v>11. Salud pública y seguridad ciudadana</v>
      </c>
      <c r="U3392" s="45" t="s">
        <v>135</v>
      </c>
      <c r="V3392" s="42" t="str">
        <f>VLOOKUP(Tabla1[[#This Row],[PROGRAMA]],Hoja1!A:B,2,FALSE)</f>
        <v>1361. Prevención y extinción de incencios</v>
      </c>
      <c r="W3392" s="45" t="s">
        <v>238</v>
      </c>
      <c r="X3392" s="45" t="s">
        <v>3118</v>
      </c>
    </row>
    <row r="3393" spans="1:24" x14ac:dyDescent="0.25">
      <c r="A3393" s="57">
        <v>220250025975</v>
      </c>
      <c r="B3393" s="58" t="s">
        <v>349</v>
      </c>
      <c r="C3393" s="59">
        <v>45821</v>
      </c>
      <c r="D3393" s="57">
        <v>22025004717</v>
      </c>
      <c r="E3393" s="58" t="s">
        <v>1638</v>
      </c>
      <c r="F3393" s="60">
        <v>135.44</v>
      </c>
      <c r="G3393" s="58" t="s">
        <v>313</v>
      </c>
      <c r="H3393" s="58" t="s">
        <v>5035</v>
      </c>
      <c r="I3393" s="61">
        <v>220</v>
      </c>
      <c r="J3393" s="58" t="s">
        <v>356</v>
      </c>
      <c r="K3393" s="58" t="s">
        <v>356</v>
      </c>
      <c r="L3393" s="58" t="s">
        <v>367</v>
      </c>
      <c r="M3393" s="58" t="s">
        <v>458</v>
      </c>
      <c r="N3393" s="58" t="s">
        <v>429</v>
      </c>
      <c r="O3393" s="64" t="s">
        <v>2990</v>
      </c>
      <c r="P3393" s="64" t="s">
        <v>2902</v>
      </c>
      <c r="Q3393" s="45" t="s">
        <v>922</v>
      </c>
      <c r="R3393" s="32" t="s">
        <v>254</v>
      </c>
      <c r="S3393" s="45" t="s">
        <v>92</v>
      </c>
      <c r="T3393" s="42" t="str">
        <f>VLOOKUP(Tabla1[[#This Row],[AREA]],Hoja1!A:B,2,FALSE)</f>
        <v>03. Participación ciudadana y deportes</v>
      </c>
      <c r="U3393" s="45" t="s">
        <v>215</v>
      </c>
      <c r="V3393" s="42" t="str">
        <f>VLOOKUP(Tabla1[[#This Row],[PROGRAMA]],Hoja1!A:B,2,FALSE)</f>
        <v>9241. Participación ciudadana</v>
      </c>
      <c r="W3393" s="45" t="s">
        <v>238</v>
      </c>
      <c r="X3393" s="45" t="s">
        <v>3335</v>
      </c>
    </row>
    <row r="3394" spans="1:24" x14ac:dyDescent="0.25">
      <c r="A3394" s="57">
        <v>220250025957</v>
      </c>
      <c r="B3394" s="58" t="s">
        <v>349</v>
      </c>
      <c r="C3394" s="59">
        <v>45820</v>
      </c>
      <c r="D3394" s="57">
        <v>22025004454</v>
      </c>
      <c r="E3394" s="58" t="s">
        <v>1638</v>
      </c>
      <c r="F3394" s="60">
        <v>279.89999999999998</v>
      </c>
      <c r="G3394" s="58" t="s">
        <v>313</v>
      </c>
      <c r="H3394" s="58" t="s">
        <v>5036</v>
      </c>
      <c r="I3394" s="61">
        <v>220</v>
      </c>
      <c r="J3394" s="58" t="s">
        <v>356</v>
      </c>
      <c r="K3394" s="58" t="s">
        <v>356</v>
      </c>
      <c r="L3394" s="58" t="s">
        <v>367</v>
      </c>
      <c r="M3394" s="58" t="s">
        <v>458</v>
      </c>
      <c r="N3394" s="58" t="s">
        <v>429</v>
      </c>
      <c r="O3394" s="64" t="s">
        <v>2990</v>
      </c>
      <c r="P3394" s="64" t="s">
        <v>2902</v>
      </c>
      <c r="Q3394" s="45" t="s">
        <v>922</v>
      </c>
      <c r="R3394" s="32" t="s">
        <v>254</v>
      </c>
      <c r="S3394" s="45" t="s">
        <v>92</v>
      </c>
      <c r="T3394" s="42" t="str">
        <f>VLOOKUP(Tabla1[[#This Row],[AREA]],Hoja1!A:B,2,FALSE)</f>
        <v>03. Participación ciudadana y deportes</v>
      </c>
      <c r="U3394" s="45" t="s">
        <v>215</v>
      </c>
      <c r="V3394" s="42" t="str">
        <f>VLOOKUP(Tabla1[[#This Row],[PROGRAMA]],Hoja1!A:B,2,FALSE)</f>
        <v>9241. Participación ciudadana</v>
      </c>
      <c r="W3394" s="45" t="s">
        <v>238</v>
      </c>
      <c r="X3394" s="45" t="s">
        <v>3335</v>
      </c>
    </row>
    <row r="3395" spans="1:24" x14ac:dyDescent="0.25">
      <c r="A3395" s="57">
        <v>220250027918</v>
      </c>
      <c r="B3395" s="58" t="s">
        <v>349</v>
      </c>
      <c r="C3395" s="59">
        <v>45831</v>
      </c>
      <c r="D3395" s="57">
        <v>22025004775</v>
      </c>
      <c r="E3395" s="58" t="s">
        <v>1340</v>
      </c>
      <c r="F3395" s="60">
        <v>3874.8</v>
      </c>
      <c r="G3395" s="58" t="s">
        <v>40</v>
      </c>
      <c r="H3395" s="58" t="s">
        <v>5037</v>
      </c>
      <c r="I3395" s="61">
        <v>220</v>
      </c>
      <c r="J3395" s="58" t="s">
        <v>356</v>
      </c>
      <c r="K3395" s="58" t="s">
        <v>356</v>
      </c>
      <c r="L3395" s="58" t="s">
        <v>367</v>
      </c>
      <c r="M3395" s="58" t="s">
        <v>458</v>
      </c>
      <c r="N3395" s="58" t="s">
        <v>429</v>
      </c>
      <c r="O3395" s="64" t="s">
        <v>2990</v>
      </c>
      <c r="P3395" s="64" t="s">
        <v>2902</v>
      </c>
      <c r="Q3395" s="45" t="s">
        <v>922</v>
      </c>
      <c r="R3395" s="32" t="s">
        <v>254</v>
      </c>
      <c r="S3395" s="45" t="s">
        <v>94</v>
      </c>
      <c r="T3395" s="42" t="str">
        <f>VLOOKUP(Tabla1[[#This Row],[AREA]],Hoja1!A:B,2,FALSE)</f>
        <v>06. Educación y cultura</v>
      </c>
      <c r="U3395" s="45" t="s">
        <v>170</v>
      </c>
      <c r="V3395" s="42" t="str">
        <f>VLOOKUP(Tabla1[[#This Row],[PROGRAMA]],Hoja1!A:B,2,FALSE)</f>
        <v>3232. Conservación y mantenimiento centros educación infantil y primaria</v>
      </c>
      <c r="W3395" s="45" t="s">
        <v>238</v>
      </c>
      <c r="X3395" s="45" t="s">
        <v>2926</v>
      </c>
    </row>
    <row r="3396" spans="1:24" x14ac:dyDescent="0.25">
      <c r="A3396" s="57">
        <v>220250029757</v>
      </c>
      <c r="B3396" s="58" t="s">
        <v>349</v>
      </c>
      <c r="C3396" s="59">
        <v>45835</v>
      </c>
      <c r="D3396" s="57">
        <v>22025004922</v>
      </c>
      <c r="E3396" s="58" t="s">
        <v>1574</v>
      </c>
      <c r="F3396" s="60">
        <v>3999.05</v>
      </c>
      <c r="G3396" s="58" t="s">
        <v>5038</v>
      </c>
      <c r="H3396" s="58" t="s">
        <v>5039</v>
      </c>
      <c r="I3396" s="61">
        <v>220</v>
      </c>
      <c r="J3396" s="58" t="s">
        <v>352</v>
      </c>
      <c r="K3396" s="58" t="s">
        <v>352</v>
      </c>
      <c r="L3396" s="58" t="s">
        <v>357</v>
      </c>
      <c r="M3396" s="58" t="s">
        <v>458</v>
      </c>
      <c r="N3396" s="58" t="s">
        <v>429</v>
      </c>
      <c r="O3396" s="64" t="s">
        <v>2990</v>
      </c>
      <c r="P3396" s="64" t="s">
        <v>2902</v>
      </c>
      <c r="Q3396" s="45" t="s">
        <v>922</v>
      </c>
      <c r="R3396" s="32" t="s">
        <v>254</v>
      </c>
      <c r="S3396" s="45" t="s">
        <v>89</v>
      </c>
      <c r="T3396" s="42" t="str">
        <f>VLOOKUP(Tabla1[[#This Row],[AREA]],Hoja1!A:B,2,FALSE)</f>
        <v>01. Alcaldía</v>
      </c>
      <c r="U3396" s="45" t="s">
        <v>294</v>
      </c>
      <c r="V3396" s="42" t="str">
        <f>VLOOKUP(Tabla1[[#This Row],[PROGRAMA]],Hoja1!A:B,2,FALSE)</f>
        <v>4331. Desarrollo empresarial</v>
      </c>
      <c r="W3396" s="45" t="s">
        <v>238</v>
      </c>
      <c r="X3396" s="45" t="s">
        <v>3697</v>
      </c>
    </row>
    <row r="3397" spans="1:24" x14ac:dyDescent="0.25">
      <c r="A3397" s="57">
        <v>220250025853</v>
      </c>
      <c r="B3397" s="58" t="s">
        <v>349</v>
      </c>
      <c r="C3397" s="59">
        <v>45820</v>
      </c>
      <c r="D3397" s="57">
        <v>22025004322</v>
      </c>
      <c r="E3397" s="58" t="s">
        <v>1400</v>
      </c>
      <c r="F3397" s="60">
        <v>18.149999999999999</v>
      </c>
      <c r="G3397" s="58" t="s">
        <v>67</v>
      </c>
      <c r="H3397" s="58" t="s">
        <v>5040</v>
      </c>
      <c r="I3397" s="61">
        <v>220</v>
      </c>
      <c r="J3397" s="58" t="s">
        <v>356</v>
      </c>
      <c r="K3397" s="58" t="s">
        <v>356</v>
      </c>
      <c r="L3397" s="58" t="s">
        <v>357</v>
      </c>
      <c r="M3397" s="58" t="s">
        <v>458</v>
      </c>
      <c r="N3397" s="58" t="s">
        <v>429</v>
      </c>
      <c r="O3397" s="64" t="s">
        <v>2990</v>
      </c>
      <c r="P3397" s="64" t="s">
        <v>2902</v>
      </c>
      <c r="Q3397" s="45" t="s">
        <v>922</v>
      </c>
      <c r="R3397" s="32" t="s">
        <v>254</v>
      </c>
      <c r="S3397" s="45" t="s">
        <v>95</v>
      </c>
      <c r="T3397" s="42" t="str">
        <f>VLOOKUP(Tabla1[[#This Row],[AREA]],Hoja1!A:B,2,FALSE)</f>
        <v>07. Medio ambiente</v>
      </c>
      <c r="U3397" s="45" t="s">
        <v>151</v>
      </c>
      <c r="V3397" s="42" t="str">
        <f>VLOOKUP(Tabla1[[#This Row],[PROGRAMA]],Hoja1!A:B,2,FALSE)</f>
        <v>1721. Protección del medio ambiente</v>
      </c>
      <c r="W3397" s="45" t="s">
        <v>234</v>
      </c>
      <c r="X3397" s="45" t="s">
        <v>3098</v>
      </c>
    </row>
    <row r="3398" spans="1:24" x14ac:dyDescent="0.25">
      <c r="A3398" s="57">
        <v>220250028750</v>
      </c>
      <c r="B3398" s="58" t="s">
        <v>349</v>
      </c>
      <c r="C3398" s="59">
        <v>45832</v>
      </c>
      <c r="D3398" s="57">
        <v>22025004914</v>
      </c>
      <c r="E3398" s="58" t="s">
        <v>2310</v>
      </c>
      <c r="F3398" s="60">
        <v>123.31</v>
      </c>
      <c r="G3398" s="58" t="s">
        <v>77</v>
      </c>
      <c r="H3398" s="58" t="s">
        <v>5041</v>
      </c>
      <c r="I3398" s="61">
        <v>220</v>
      </c>
      <c r="J3398" s="58" t="s">
        <v>356</v>
      </c>
      <c r="K3398" s="58" t="s">
        <v>356</v>
      </c>
      <c r="L3398" s="58" t="s">
        <v>367</v>
      </c>
      <c r="M3398" s="58" t="s">
        <v>458</v>
      </c>
      <c r="N3398" s="58" t="s">
        <v>429</v>
      </c>
      <c r="O3398" s="64" t="s">
        <v>2990</v>
      </c>
      <c r="P3398" s="64" t="s">
        <v>2902</v>
      </c>
      <c r="Q3398" s="45" t="s">
        <v>922</v>
      </c>
      <c r="R3398" s="32" t="s">
        <v>254</v>
      </c>
      <c r="S3398" s="45" t="s">
        <v>95</v>
      </c>
      <c r="T3398" s="42" t="str">
        <f>VLOOKUP(Tabla1[[#This Row],[AREA]],Hoja1!A:B,2,FALSE)</f>
        <v>07. Medio ambiente</v>
      </c>
      <c r="U3398" s="45" t="s">
        <v>149</v>
      </c>
      <c r="V3398" s="42" t="str">
        <f>VLOOKUP(Tabla1[[#This Row],[PROGRAMA]],Hoja1!A:B,2,FALSE)</f>
        <v>1711. Parques y jardines</v>
      </c>
      <c r="W3398" s="45" t="s">
        <v>238</v>
      </c>
      <c r="X3398" s="45" t="s">
        <v>3118</v>
      </c>
    </row>
    <row r="3399" spans="1:24" x14ac:dyDescent="0.25">
      <c r="A3399" s="57">
        <v>220250023558</v>
      </c>
      <c r="B3399" s="58" t="s">
        <v>349</v>
      </c>
      <c r="C3399" s="59">
        <v>45817</v>
      </c>
      <c r="D3399" s="57">
        <v>22025003463</v>
      </c>
      <c r="E3399" s="58" t="s">
        <v>1300</v>
      </c>
      <c r="F3399" s="60">
        <v>114.95</v>
      </c>
      <c r="G3399" s="58" t="s">
        <v>2240</v>
      </c>
      <c r="H3399" s="58" t="s">
        <v>5042</v>
      </c>
      <c r="I3399" s="61">
        <v>220</v>
      </c>
      <c r="J3399" s="58" t="s">
        <v>356</v>
      </c>
      <c r="K3399" s="58" t="s">
        <v>356</v>
      </c>
      <c r="L3399" s="58" t="s">
        <v>357</v>
      </c>
      <c r="M3399" s="58" t="s">
        <v>354</v>
      </c>
      <c r="N3399" s="58" t="s">
        <v>380</v>
      </c>
      <c r="O3399" s="64" t="s">
        <v>305</v>
      </c>
      <c r="P3399" s="64" t="s">
        <v>2902</v>
      </c>
      <c r="Q3399" s="45" t="s">
        <v>922</v>
      </c>
      <c r="R3399" s="32" t="s">
        <v>254</v>
      </c>
      <c r="S3399" s="45" t="s">
        <v>94</v>
      </c>
      <c r="T3399" s="42" t="str">
        <f>VLOOKUP(Tabla1[[#This Row],[AREA]],Hoja1!A:B,2,FALSE)</f>
        <v>06. Educación y cultura</v>
      </c>
      <c r="U3399" s="45" t="s">
        <v>168</v>
      </c>
      <c r="V3399" s="42" t="str">
        <f>VLOOKUP(Tabla1[[#This Row],[PROGRAMA]],Hoja1!A:B,2,FALSE)</f>
        <v>3231. Escuelas infantiles</v>
      </c>
      <c r="W3399" s="45" t="s">
        <v>236</v>
      </c>
      <c r="X3399" s="45" t="s">
        <v>2945</v>
      </c>
    </row>
    <row r="3400" spans="1:24" x14ac:dyDescent="0.25">
      <c r="A3400" s="57">
        <v>220250024355</v>
      </c>
      <c r="B3400" s="58" t="s">
        <v>526</v>
      </c>
      <c r="C3400" s="59">
        <v>45819</v>
      </c>
      <c r="D3400" s="57">
        <v>22025001082</v>
      </c>
      <c r="E3400" s="58" t="s">
        <v>1878</v>
      </c>
      <c r="F3400" s="60">
        <v>86.96</v>
      </c>
      <c r="G3400" s="58" t="s">
        <v>612</v>
      </c>
      <c r="H3400" s="58" t="s">
        <v>5043</v>
      </c>
      <c r="I3400" s="61">
        <v>300</v>
      </c>
      <c r="J3400" s="58" t="s">
        <v>356</v>
      </c>
      <c r="K3400" s="58" t="s">
        <v>356</v>
      </c>
      <c r="L3400" s="58" t="s">
        <v>367</v>
      </c>
      <c r="M3400" s="58" t="s">
        <v>354</v>
      </c>
      <c r="N3400" s="58" t="s">
        <v>355</v>
      </c>
      <c r="O3400" s="64" t="s">
        <v>2942</v>
      </c>
      <c r="P3400" s="64" t="s">
        <v>2902</v>
      </c>
      <c r="Q3400" s="45" t="s">
        <v>922</v>
      </c>
      <c r="R3400" s="32" t="s">
        <v>254</v>
      </c>
      <c r="S3400" s="45" t="s">
        <v>94</v>
      </c>
      <c r="T3400" s="42" t="str">
        <f>VLOOKUP(Tabla1[[#This Row],[AREA]],Hoja1!A:B,2,FALSE)</f>
        <v>06. Educación y cultura</v>
      </c>
      <c r="U3400" s="45" t="s">
        <v>168</v>
      </c>
      <c r="V3400" s="42" t="str">
        <f>VLOOKUP(Tabla1[[#This Row],[PROGRAMA]],Hoja1!A:B,2,FALSE)</f>
        <v>3231. Escuelas infantiles</v>
      </c>
      <c r="W3400" s="45" t="s">
        <v>236</v>
      </c>
      <c r="X3400" s="45" t="s">
        <v>3048</v>
      </c>
    </row>
    <row r="3401" spans="1:24" x14ac:dyDescent="0.25">
      <c r="A3401" s="57">
        <v>220250027913</v>
      </c>
      <c r="B3401" s="58" t="s">
        <v>349</v>
      </c>
      <c r="C3401" s="59">
        <v>45831</v>
      </c>
      <c r="D3401" s="57">
        <v>22025004679</v>
      </c>
      <c r="E3401" s="58" t="s">
        <v>5044</v>
      </c>
      <c r="F3401" s="60">
        <v>18.149999999999999</v>
      </c>
      <c r="G3401" s="58" t="s">
        <v>67</v>
      </c>
      <c r="H3401" s="58" t="s">
        <v>5045</v>
      </c>
      <c r="I3401" s="61">
        <v>220</v>
      </c>
      <c r="J3401" s="58" t="s">
        <v>356</v>
      </c>
      <c r="K3401" s="58" t="s">
        <v>356</v>
      </c>
      <c r="L3401" s="58" t="s">
        <v>357</v>
      </c>
      <c r="M3401" s="58" t="s">
        <v>458</v>
      </c>
      <c r="N3401" s="58" t="s">
        <v>429</v>
      </c>
      <c r="O3401" s="64" t="s">
        <v>2990</v>
      </c>
      <c r="P3401" s="64" t="s">
        <v>2902</v>
      </c>
      <c r="Q3401" s="45" t="s">
        <v>922</v>
      </c>
      <c r="R3401" s="32" t="s">
        <v>254</v>
      </c>
      <c r="S3401" s="45" t="s">
        <v>98</v>
      </c>
      <c r="T3401" s="42" t="str">
        <f>VLOOKUP(Tabla1[[#This Row],[AREA]],Hoja1!A:B,2,FALSE)</f>
        <v>10. Personas mayores, familia y servicios sociales</v>
      </c>
      <c r="U3401" s="45" t="s">
        <v>158</v>
      </c>
      <c r="V3401" s="42" t="str">
        <f>VLOOKUP(Tabla1[[#This Row],[PROGRAMA]],Hoja1!A:B,2,FALSE)</f>
        <v>2314. Centro de programas juveniles</v>
      </c>
      <c r="W3401" s="45" t="s">
        <v>238</v>
      </c>
      <c r="X3401" s="45" t="s">
        <v>3161</v>
      </c>
    </row>
    <row r="3402" spans="1:24" x14ac:dyDescent="0.25">
      <c r="A3402" s="57">
        <v>220250026035</v>
      </c>
      <c r="B3402" s="58" t="s">
        <v>349</v>
      </c>
      <c r="C3402" s="59">
        <v>45824</v>
      </c>
      <c r="D3402" s="57">
        <v>22025004496</v>
      </c>
      <c r="E3402" s="58" t="s">
        <v>5046</v>
      </c>
      <c r="F3402" s="60">
        <v>4033.08</v>
      </c>
      <c r="G3402" s="58" t="s">
        <v>5047</v>
      </c>
      <c r="H3402" s="58" t="s">
        <v>5048</v>
      </c>
      <c r="I3402" s="61">
        <v>220</v>
      </c>
      <c r="J3402" s="58" t="s">
        <v>356</v>
      </c>
      <c r="K3402" s="58" t="s">
        <v>356</v>
      </c>
      <c r="L3402" s="58" t="s">
        <v>367</v>
      </c>
      <c r="M3402" s="58" t="s">
        <v>458</v>
      </c>
      <c r="N3402" s="58" t="s">
        <v>429</v>
      </c>
      <c r="O3402" s="64" t="s">
        <v>2990</v>
      </c>
      <c r="P3402" s="64" t="s">
        <v>2902</v>
      </c>
      <c r="Q3402" s="45" t="s">
        <v>926</v>
      </c>
      <c r="R3402" s="32" t="s">
        <v>255</v>
      </c>
      <c r="S3402" s="45" t="s">
        <v>98</v>
      </c>
      <c r="T3402" s="42" t="str">
        <f>VLOOKUP(Tabla1[[#This Row],[AREA]],Hoja1!A:B,2,FALSE)</f>
        <v>10. Personas mayores, familia y servicios sociales</v>
      </c>
      <c r="U3402" s="45" t="s">
        <v>155</v>
      </c>
      <c r="V3402" s="42" t="str">
        <f>VLOOKUP(Tabla1[[#This Row],[PROGRAMA]],Hoja1!A:B,2,FALSE)</f>
        <v>2312. Iniciativas sociales</v>
      </c>
      <c r="W3402" s="45" t="s">
        <v>246</v>
      </c>
      <c r="X3402" s="45" t="s">
        <v>3029</v>
      </c>
    </row>
    <row r="3403" spans="1:24" x14ac:dyDescent="0.25">
      <c r="A3403" s="57">
        <v>220250025130</v>
      </c>
      <c r="B3403" s="58" t="s">
        <v>349</v>
      </c>
      <c r="C3403" s="59">
        <v>45819</v>
      </c>
      <c r="D3403" s="57">
        <v>22025004281</v>
      </c>
      <c r="E3403" s="58" t="s">
        <v>5049</v>
      </c>
      <c r="F3403" s="60">
        <v>4133.3599999999997</v>
      </c>
      <c r="G3403" s="58" t="s">
        <v>1145</v>
      </c>
      <c r="H3403" s="58" t="s">
        <v>5050</v>
      </c>
      <c r="I3403" s="61">
        <v>220</v>
      </c>
      <c r="J3403" s="58" t="s">
        <v>356</v>
      </c>
      <c r="K3403" s="58" t="s">
        <v>356</v>
      </c>
      <c r="L3403" s="58" t="s">
        <v>367</v>
      </c>
      <c r="M3403" s="58" t="s">
        <v>458</v>
      </c>
      <c r="N3403" s="58" t="s">
        <v>429</v>
      </c>
      <c r="O3403" s="64" t="s">
        <v>2990</v>
      </c>
      <c r="P3403" s="64" t="s">
        <v>2902</v>
      </c>
      <c r="Q3403" s="45" t="s">
        <v>926</v>
      </c>
      <c r="R3403" s="32" t="s">
        <v>255</v>
      </c>
      <c r="S3403" s="45" t="s">
        <v>94</v>
      </c>
      <c r="T3403" s="42" t="str">
        <f>VLOOKUP(Tabla1[[#This Row],[AREA]],Hoja1!A:B,2,FALSE)</f>
        <v>06. Educación y cultura</v>
      </c>
      <c r="U3403" s="45" t="s">
        <v>168</v>
      </c>
      <c r="V3403" s="42" t="str">
        <f>VLOOKUP(Tabla1[[#This Row],[PROGRAMA]],Hoja1!A:B,2,FALSE)</f>
        <v>3231. Escuelas infantiles</v>
      </c>
      <c r="W3403" s="45" t="s">
        <v>248</v>
      </c>
      <c r="X3403" s="45" t="s">
        <v>2967</v>
      </c>
    </row>
    <row r="3404" spans="1:24" x14ac:dyDescent="0.25">
      <c r="A3404" s="57">
        <v>220250027308</v>
      </c>
      <c r="B3404" s="58" t="s">
        <v>495</v>
      </c>
      <c r="C3404" s="59">
        <v>45827</v>
      </c>
      <c r="D3404" s="57">
        <v>22025004495</v>
      </c>
      <c r="E3404" s="58" t="s">
        <v>5051</v>
      </c>
      <c r="F3404" s="60">
        <v>90.75</v>
      </c>
      <c r="G3404" s="58" t="s">
        <v>5052</v>
      </c>
      <c r="H3404" s="58" t="s">
        <v>5053</v>
      </c>
      <c r="I3404" s="61">
        <v>240</v>
      </c>
      <c r="J3404" s="58" t="s">
        <v>356</v>
      </c>
      <c r="K3404" s="58" t="s">
        <v>356</v>
      </c>
      <c r="L3404" s="58" t="s">
        <v>357</v>
      </c>
      <c r="M3404" s="58" t="s">
        <v>458</v>
      </c>
      <c r="N3404" s="58" t="s">
        <v>429</v>
      </c>
      <c r="O3404" s="64" t="s">
        <v>2990</v>
      </c>
      <c r="P3404" s="64" t="s">
        <v>2902</v>
      </c>
      <c r="Q3404" s="45" t="s">
        <v>922</v>
      </c>
      <c r="R3404" s="32" t="s">
        <v>254</v>
      </c>
      <c r="S3404" s="45" t="s">
        <v>91</v>
      </c>
      <c r="T3404" s="42" t="str">
        <f>VLOOKUP(Tabla1[[#This Row],[AREA]],Hoja1!A:B,2,FALSE)</f>
        <v>02. Urbanismo y vivienda</v>
      </c>
      <c r="U3404" s="45" t="s">
        <v>220</v>
      </c>
      <c r="V3404" s="42" t="str">
        <f>VLOOKUP(Tabla1[[#This Row],[PROGRAMA]],Hoja1!A:B,2,FALSE)</f>
        <v>9332. Mantenimiento de edificios e instalaciones municipales</v>
      </c>
      <c r="W3404" s="45" t="s">
        <v>238</v>
      </c>
      <c r="X3404" s="45" t="s">
        <v>3161</v>
      </c>
    </row>
    <row r="3405" spans="1:24" x14ac:dyDescent="0.25">
      <c r="A3405" s="57">
        <v>220250025365</v>
      </c>
      <c r="B3405" s="58" t="s">
        <v>495</v>
      </c>
      <c r="C3405" s="59">
        <v>45820</v>
      </c>
      <c r="D3405" s="57">
        <v>22025004561</v>
      </c>
      <c r="E3405" s="58" t="s">
        <v>1346</v>
      </c>
      <c r="F3405" s="60">
        <v>107.31</v>
      </c>
      <c r="G3405" s="58" t="s">
        <v>534</v>
      </c>
      <c r="H3405" s="58" t="s">
        <v>5054</v>
      </c>
      <c r="I3405" s="61">
        <v>240</v>
      </c>
      <c r="J3405" s="58" t="s">
        <v>535</v>
      </c>
      <c r="K3405" s="58" t="s">
        <v>536</v>
      </c>
      <c r="L3405" s="58" t="s">
        <v>357</v>
      </c>
      <c r="M3405" s="58" t="s">
        <v>354</v>
      </c>
      <c r="N3405" s="58" t="s">
        <v>355</v>
      </c>
      <c r="O3405" s="64" t="s">
        <v>305</v>
      </c>
      <c r="P3405" s="64" t="s">
        <v>2902</v>
      </c>
      <c r="Q3405" s="45" t="s">
        <v>922</v>
      </c>
      <c r="R3405" s="32" t="s">
        <v>254</v>
      </c>
      <c r="S3405" s="45" t="s">
        <v>98</v>
      </c>
      <c r="T3405" s="42" t="str">
        <f>VLOOKUP(Tabla1[[#This Row],[AREA]],Hoja1!A:B,2,FALSE)</f>
        <v>10. Personas mayores, familia y servicios sociales</v>
      </c>
      <c r="U3405" s="45" t="s">
        <v>153</v>
      </c>
      <c r="V3405" s="42" t="str">
        <f>VLOOKUP(Tabla1[[#This Row],[PROGRAMA]],Hoja1!A:B,2,FALSE)</f>
        <v>2311. Intervención social</v>
      </c>
      <c r="W3405" s="45" t="s">
        <v>236</v>
      </c>
      <c r="X3405" s="45" t="s">
        <v>2945</v>
      </c>
    </row>
    <row r="3406" spans="1:24" x14ac:dyDescent="0.25">
      <c r="A3406" s="57">
        <v>220250023968</v>
      </c>
      <c r="B3406" s="58" t="s">
        <v>526</v>
      </c>
      <c r="C3406" s="59">
        <v>45818</v>
      </c>
      <c r="D3406" s="57">
        <v>22025001128</v>
      </c>
      <c r="E3406" s="58" t="s">
        <v>1498</v>
      </c>
      <c r="F3406" s="60">
        <v>82.55</v>
      </c>
      <c r="G3406" s="58" t="s">
        <v>564</v>
      </c>
      <c r="H3406" s="58" t="s">
        <v>5055</v>
      </c>
      <c r="I3406" s="61">
        <v>300</v>
      </c>
      <c r="J3406" s="58" t="s">
        <v>356</v>
      </c>
      <c r="K3406" s="58" t="s">
        <v>356</v>
      </c>
      <c r="L3406" s="58" t="s">
        <v>367</v>
      </c>
      <c r="M3406" s="58" t="s">
        <v>354</v>
      </c>
      <c r="N3406" s="58" t="s">
        <v>355</v>
      </c>
      <c r="O3406" s="64" t="s">
        <v>2942</v>
      </c>
      <c r="P3406" s="64" t="s">
        <v>2902</v>
      </c>
      <c r="Q3406" s="45" t="s">
        <v>922</v>
      </c>
      <c r="R3406" s="32" t="s">
        <v>254</v>
      </c>
      <c r="S3406" s="45" t="s">
        <v>291</v>
      </c>
      <c r="T3406" s="42" t="str">
        <f>VLOOKUP(Tabla1[[#This Row],[AREA]],Hoja1!A:B,2,FALSE)</f>
        <v>11. Salud pública y seguridad ciudadana</v>
      </c>
      <c r="U3406" s="45" t="s">
        <v>141</v>
      </c>
      <c r="V3406" s="42" t="str">
        <f>VLOOKUP(Tabla1[[#This Row],[PROGRAMA]],Hoja1!A:B,2,FALSE)</f>
        <v>1621. Recogida de residuos</v>
      </c>
      <c r="W3406" s="45" t="s">
        <v>238</v>
      </c>
      <c r="X3406" s="45" t="s">
        <v>3118</v>
      </c>
    </row>
    <row r="3407" spans="1:24" x14ac:dyDescent="0.25">
      <c r="A3407" s="57">
        <v>220250026563</v>
      </c>
      <c r="B3407" s="58" t="s">
        <v>526</v>
      </c>
      <c r="C3407" s="59">
        <v>45824</v>
      </c>
      <c r="D3407" s="57">
        <v>22025000919</v>
      </c>
      <c r="E3407" s="58" t="s">
        <v>2293</v>
      </c>
      <c r="F3407" s="60">
        <v>82.28</v>
      </c>
      <c r="G3407" s="58" t="s">
        <v>599</v>
      </c>
      <c r="H3407" s="58" t="s">
        <v>5056</v>
      </c>
      <c r="I3407" s="61">
        <v>300</v>
      </c>
      <c r="J3407" s="58" t="s">
        <v>372</v>
      </c>
      <c r="K3407" s="58" t="s">
        <v>372</v>
      </c>
      <c r="L3407" s="58" t="s">
        <v>367</v>
      </c>
      <c r="M3407" s="58" t="s">
        <v>354</v>
      </c>
      <c r="N3407" s="58" t="s">
        <v>355</v>
      </c>
      <c r="O3407" s="64" t="s">
        <v>2942</v>
      </c>
      <c r="P3407" s="64" t="s">
        <v>2902</v>
      </c>
      <c r="Q3407" s="45" t="s">
        <v>922</v>
      </c>
      <c r="R3407" s="32" t="s">
        <v>254</v>
      </c>
      <c r="S3407" s="45" t="s">
        <v>291</v>
      </c>
      <c r="T3407" s="42" t="str">
        <f>VLOOKUP(Tabla1[[#This Row],[AREA]],Hoja1!A:B,2,FALSE)</f>
        <v>11. Salud pública y seguridad ciudadana</v>
      </c>
      <c r="U3407" s="45" t="s">
        <v>129</v>
      </c>
      <c r="V3407" s="42" t="str">
        <f>VLOOKUP(Tabla1[[#This Row],[PROGRAMA]],Hoja1!A:B,2,FALSE)</f>
        <v>1321. Policía municipal</v>
      </c>
      <c r="W3407" s="45" t="s">
        <v>236</v>
      </c>
      <c r="X3407" s="45" t="s">
        <v>3180</v>
      </c>
    </row>
    <row r="3408" spans="1:24" x14ac:dyDescent="0.25">
      <c r="A3408" s="57">
        <v>220250022285</v>
      </c>
      <c r="B3408" s="58" t="s">
        <v>526</v>
      </c>
      <c r="C3408" s="59">
        <v>45813</v>
      </c>
      <c r="D3408" s="57">
        <v>22025001270</v>
      </c>
      <c r="E3408" s="58" t="s">
        <v>2310</v>
      </c>
      <c r="F3408" s="60">
        <v>82.1</v>
      </c>
      <c r="G3408" s="58" t="s">
        <v>73</v>
      </c>
      <c r="H3408" s="58" t="s">
        <v>5057</v>
      </c>
      <c r="I3408" s="61">
        <v>300</v>
      </c>
      <c r="J3408" s="58" t="s">
        <v>356</v>
      </c>
      <c r="K3408" s="58" t="s">
        <v>356</v>
      </c>
      <c r="L3408" s="58" t="s">
        <v>367</v>
      </c>
      <c r="M3408" s="58" t="s">
        <v>354</v>
      </c>
      <c r="N3408" s="58" t="s">
        <v>355</v>
      </c>
      <c r="O3408" s="64" t="s">
        <v>2942</v>
      </c>
      <c r="P3408" s="64" t="s">
        <v>2902</v>
      </c>
      <c r="Q3408" s="45" t="s">
        <v>922</v>
      </c>
      <c r="R3408" s="32" t="s">
        <v>254</v>
      </c>
      <c r="S3408" s="45" t="s">
        <v>95</v>
      </c>
      <c r="T3408" s="42" t="str">
        <f>VLOOKUP(Tabla1[[#This Row],[AREA]],Hoja1!A:B,2,FALSE)</f>
        <v>07. Medio ambiente</v>
      </c>
      <c r="U3408" s="45" t="s">
        <v>149</v>
      </c>
      <c r="V3408" s="42" t="str">
        <f>VLOOKUP(Tabla1[[#This Row],[PROGRAMA]],Hoja1!A:B,2,FALSE)</f>
        <v>1711. Parques y jardines</v>
      </c>
      <c r="W3408" s="45" t="s">
        <v>238</v>
      </c>
      <c r="X3408" s="45" t="s">
        <v>3118</v>
      </c>
    </row>
    <row r="3409" spans="1:24" x14ac:dyDescent="0.25">
      <c r="A3409" s="57">
        <v>220250022283</v>
      </c>
      <c r="B3409" s="58" t="s">
        <v>526</v>
      </c>
      <c r="C3409" s="59">
        <v>45813</v>
      </c>
      <c r="D3409" s="57">
        <v>22025001270</v>
      </c>
      <c r="E3409" s="58" t="s">
        <v>2310</v>
      </c>
      <c r="F3409" s="60">
        <v>81.05</v>
      </c>
      <c r="G3409" s="58" t="s">
        <v>73</v>
      </c>
      <c r="H3409" s="58" t="s">
        <v>5058</v>
      </c>
      <c r="I3409" s="61">
        <v>300</v>
      </c>
      <c r="J3409" s="58" t="s">
        <v>356</v>
      </c>
      <c r="K3409" s="58" t="s">
        <v>356</v>
      </c>
      <c r="L3409" s="58" t="s">
        <v>367</v>
      </c>
      <c r="M3409" s="58" t="s">
        <v>354</v>
      </c>
      <c r="N3409" s="58" t="s">
        <v>355</v>
      </c>
      <c r="O3409" s="64" t="s">
        <v>2942</v>
      </c>
      <c r="P3409" s="64" t="s">
        <v>2902</v>
      </c>
      <c r="Q3409" s="45" t="s">
        <v>922</v>
      </c>
      <c r="R3409" s="32" t="s">
        <v>254</v>
      </c>
      <c r="S3409" s="45" t="s">
        <v>95</v>
      </c>
      <c r="T3409" s="42" t="str">
        <f>VLOOKUP(Tabla1[[#This Row],[AREA]],Hoja1!A:B,2,FALSE)</f>
        <v>07. Medio ambiente</v>
      </c>
      <c r="U3409" s="45" t="s">
        <v>149</v>
      </c>
      <c r="V3409" s="42" t="str">
        <f>VLOOKUP(Tabla1[[#This Row],[PROGRAMA]],Hoja1!A:B,2,FALSE)</f>
        <v>1711. Parques y jardines</v>
      </c>
      <c r="W3409" s="45" t="s">
        <v>238</v>
      </c>
      <c r="X3409" s="45" t="s">
        <v>3118</v>
      </c>
    </row>
    <row r="3410" spans="1:24" x14ac:dyDescent="0.25">
      <c r="A3410" s="57">
        <v>220250022323</v>
      </c>
      <c r="B3410" s="58" t="s">
        <v>526</v>
      </c>
      <c r="C3410" s="59">
        <v>45813</v>
      </c>
      <c r="D3410" s="57">
        <v>22025001043</v>
      </c>
      <c r="E3410" s="58" t="s">
        <v>1462</v>
      </c>
      <c r="F3410" s="60">
        <v>78.81</v>
      </c>
      <c r="G3410" s="58" t="s">
        <v>74</v>
      </c>
      <c r="H3410" s="58" t="s">
        <v>5059</v>
      </c>
      <c r="I3410" s="61">
        <v>300</v>
      </c>
      <c r="J3410" s="58" t="s">
        <v>356</v>
      </c>
      <c r="K3410" s="58" t="s">
        <v>356</v>
      </c>
      <c r="L3410" s="58" t="s">
        <v>367</v>
      </c>
      <c r="M3410" s="58" t="s">
        <v>354</v>
      </c>
      <c r="N3410" s="58" t="s">
        <v>355</v>
      </c>
      <c r="O3410" s="64" t="s">
        <v>2942</v>
      </c>
      <c r="P3410" s="64" t="s">
        <v>2902</v>
      </c>
      <c r="Q3410" s="45" t="s">
        <v>922</v>
      </c>
      <c r="R3410" s="32" t="s">
        <v>254</v>
      </c>
      <c r="S3410" s="45" t="s">
        <v>98</v>
      </c>
      <c r="T3410" s="42" t="str">
        <f>VLOOKUP(Tabla1[[#This Row],[AREA]],Hoja1!A:B,2,FALSE)</f>
        <v>10. Personas mayores, familia y servicios sociales</v>
      </c>
      <c r="U3410" s="45" t="s">
        <v>153</v>
      </c>
      <c r="V3410" s="42" t="str">
        <f>VLOOKUP(Tabla1[[#This Row],[PROGRAMA]],Hoja1!A:B,2,FALSE)</f>
        <v>2311. Intervención social</v>
      </c>
      <c r="W3410" s="45" t="s">
        <v>236</v>
      </c>
      <c r="X3410" s="45" t="s">
        <v>3048</v>
      </c>
    </row>
    <row r="3411" spans="1:24" x14ac:dyDescent="0.25">
      <c r="A3411" s="57">
        <v>220250024133</v>
      </c>
      <c r="B3411" s="58" t="s">
        <v>349</v>
      </c>
      <c r="C3411" s="59">
        <v>45818</v>
      </c>
      <c r="D3411" s="57">
        <v>22025004375</v>
      </c>
      <c r="E3411" s="58" t="s">
        <v>5060</v>
      </c>
      <c r="F3411" s="60">
        <v>78.53</v>
      </c>
      <c r="G3411" s="58" t="s">
        <v>573</v>
      </c>
      <c r="H3411" s="58" t="s">
        <v>5061</v>
      </c>
      <c r="I3411" s="61">
        <v>220</v>
      </c>
      <c r="J3411" s="58" t="s">
        <v>356</v>
      </c>
      <c r="K3411" s="58" t="s">
        <v>356</v>
      </c>
      <c r="L3411" s="58" t="s">
        <v>367</v>
      </c>
      <c r="M3411" s="58" t="s">
        <v>458</v>
      </c>
      <c r="N3411" s="58" t="s">
        <v>429</v>
      </c>
      <c r="O3411" s="64" t="s">
        <v>2990</v>
      </c>
      <c r="P3411" s="64" t="s">
        <v>2902</v>
      </c>
      <c r="Q3411" s="45" t="s">
        <v>922</v>
      </c>
      <c r="R3411" s="32" t="s">
        <v>254</v>
      </c>
      <c r="S3411" s="45" t="s">
        <v>93</v>
      </c>
      <c r="T3411" s="42" t="str">
        <f>VLOOKUP(Tabla1[[#This Row],[AREA]],Hoja1!A:B,2,FALSE)</f>
        <v>04. Hacienda, personal y modernización administrativa</v>
      </c>
      <c r="U3411" s="45" t="s">
        <v>213</v>
      </c>
      <c r="V3411" s="42" t="str">
        <f>VLOOKUP(Tabla1[[#This Row],[PROGRAMA]],Hoja1!A:B,2,FALSE)</f>
        <v>9209. Dirección del area de hacienda, personal y modernización administrativa</v>
      </c>
      <c r="W3411" s="45" t="s">
        <v>238</v>
      </c>
      <c r="X3411" s="45" t="s">
        <v>3118</v>
      </c>
    </row>
    <row r="3412" spans="1:24" x14ac:dyDescent="0.25">
      <c r="A3412" s="57">
        <v>220250027516</v>
      </c>
      <c r="B3412" s="58" t="s">
        <v>526</v>
      </c>
      <c r="C3412" s="59">
        <v>45827</v>
      </c>
      <c r="D3412" s="57">
        <v>22025000766</v>
      </c>
      <c r="E3412" s="58" t="s">
        <v>2580</v>
      </c>
      <c r="F3412" s="60">
        <v>75.33</v>
      </c>
      <c r="G3412" s="58" t="s">
        <v>589</v>
      </c>
      <c r="H3412" s="58" t="s">
        <v>5062</v>
      </c>
      <c r="I3412" s="61">
        <v>300</v>
      </c>
      <c r="J3412" s="58" t="s">
        <v>356</v>
      </c>
      <c r="K3412" s="58" t="s">
        <v>356</v>
      </c>
      <c r="L3412" s="58" t="s">
        <v>357</v>
      </c>
      <c r="M3412" s="58" t="s">
        <v>354</v>
      </c>
      <c r="N3412" s="58" t="s">
        <v>355</v>
      </c>
      <c r="O3412" s="64" t="s">
        <v>2942</v>
      </c>
      <c r="P3412" s="64" t="s">
        <v>2902</v>
      </c>
      <c r="Q3412" s="45" t="s">
        <v>922</v>
      </c>
      <c r="R3412" s="32" t="s">
        <v>254</v>
      </c>
      <c r="S3412" s="45" t="s">
        <v>291</v>
      </c>
      <c r="T3412" s="42" t="str">
        <f>VLOOKUP(Tabla1[[#This Row],[AREA]],Hoja1!A:B,2,FALSE)</f>
        <v>11. Salud pública y seguridad ciudadana</v>
      </c>
      <c r="U3412" s="45" t="s">
        <v>135</v>
      </c>
      <c r="V3412" s="42" t="str">
        <f>VLOOKUP(Tabla1[[#This Row],[PROGRAMA]],Hoja1!A:B,2,FALSE)</f>
        <v>1361. Prevención y extinción de incencios</v>
      </c>
      <c r="W3412" s="45" t="s">
        <v>236</v>
      </c>
      <c r="X3412" s="45" t="s">
        <v>3180</v>
      </c>
    </row>
    <row r="3413" spans="1:24" x14ac:dyDescent="0.25">
      <c r="A3413" s="57">
        <v>220250027711</v>
      </c>
      <c r="B3413" s="58" t="s">
        <v>526</v>
      </c>
      <c r="C3413" s="59">
        <v>45827</v>
      </c>
      <c r="D3413" s="57">
        <v>22025001128</v>
      </c>
      <c r="E3413" s="58" t="s">
        <v>1498</v>
      </c>
      <c r="F3413" s="60">
        <v>75.2</v>
      </c>
      <c r="G3413" s="58" t="s">
        <v>573</v>
      </c>
      <c r="H3413" s="58" t="s">
        <v>5063</v>
      </c>
      <c r="I3413" s="61">
        <v>300</v>
      </c>
      <c r="J3413" s="58" t="s">
        <v>356</v>
      </c>
      <c r="K3413" s="58" t="s">
        <v>356</v>
      </c>
      <c r="L3413" s="58" t="s">
        <v>367</v>
      </c>
      <c r="M3413" s="58" t="s">
        <v>354</v>
      </c>
      <c r="N3413" s="58" t="s">
        <v>355</v>
      </c>
      <c r="O3413" s="64" t="s">
        <v>2942</v>
      </c>
      <c r="P3413" s="64" t="s">
        <v>2902</v>
      </c>
      <c r="Q3413" s="45" t="s">
        <v>922</v>
      </c>
      <c r="R3413" s="32" t="s">
        <v>254</v>
      </c>
      <c r="S3413" s="45" t="s">
        <v>291</v>
      </c>
      <c r="T3413" s="42" t="str">
        <f>VLOOKUP(Tabla1[[#This Row],[AREA]],Hoja1!A:B,2,FALSE)</f>
        <v>11. Salud pública y seguridad ciudadana</v>
      </c>
      <c r="U3413" s="45" t="s">
        <v>141</v>
      </c>
      <c r="V3413" s="42" t="str">
        <f>VLOOKUP(Tabla1[[#This Row],[PROGRAMA]],Hoja1!A:B,2,FALSE)</f>
        <v>1621. Recogida de residuos</v>
      </c>
      <c r="W3413" s="45" t="s">
        <v>238</v>
      </c>
      <c r="X3413" s="45" t="s">
        <v>3118</v>
      </c>
    </row>
    <row r="3414" spans="1:24" x14ac:dyDescent="0.25">
      <c r="A3414" s="57">
        <v>220250022397</v>
      </c>
      <c r="B3414" s="58" t="s">
        <v>526</v>
      </c>
      <c r="C3414" s="59">
        <v>45813</v>
      </c>
      <c r="D3414" s="57">
        <v>22025000917</v>
      </c>
      <c r="E3414" s="58" t="s">
        <v>2293</v>
      </c>
      <c r="F3414" s="60">
        <v>74.099999999999994</v>
      </c>
      <c r="G3414" s="58" t="s">
        <v>271</v>
      </c>
      <c r="H3414" s="58" t="s">
        <v>2855</v>
      </c>
      <c r="I3414" s="61">
        <v>300</v>
      </c>
      <c r="J3414" s="58" t="s">
        <v>356</v>
      </c>
      <c r="K3414" s="58" t="s">
        <v>356</v>
      </c>
      <c r="L3414" s="58" t="s">
        <v>357</v>
      </c>
      <c r="M3414" s="58" t="s">
        <v>354</v>
      </c>
      <c r="N3414" s="58" t="s">
        <v>355</v>
      </c>
      <c r="O3414" s="64" t="s">
        <v>2942</v>
      </c>
      <c r="P3414" s="64" t="s">
        <v>2902</v>
      </c>
      <c r="Q3414" s="45" t="s">
        <v>922</v>
      </c>
      <c r="R3414" s="32" t="s">
        <v>254</v>
      </c>
      <c r="S3414" s="45" t="s">
        <v>291</v>
      </c>
      <c r="T3414" s="42" t="str">
        <f>VLOOKUP(Tabla1[[#This Row],[AREA]],Hoja1!A:B,2,FALSE)</f>
        <v>11. Salud pública y seguridad ciudadana</v>
      </c>
      <c r="U3414" s="45" t="s">
        <v>129</v>
      </c>
      <c r="V3414" s="42" t="str">
        <f>VLOOKUP(Tabla1[[#This Row],[PROGRAMA]],Hoja1!A:B,2,FALSE)</f>
        <v>1321. Policía municipal</v>
      </c>
      <c r="W3414" s="45" t="s">
        <v>236</v>
      </c>
      <c r="X3414" s="45" t="s">
        <v>3180</v>
      </c>
    </row>
    <row r="3415" spans="1:24" x14ac:dyDescent="0.25">
      <c r="A3415" s="57">
        <v>220250027344</v>
      </c>
      <c r="B3415" s="58" t="s">
        <v>526</v>
      </c>
      <c r="C3415" s="59">
        <v>45827</v>
      </c>
      <c r="D3415" s="57">
        <v>22025001496</v>
      </c>
      <c r="E3415" s="58" t="s">
        <v>3385</v>
      </c>
      <c r="F3415" s="60">
        <v>73.739999999999995</v>
      </c>
      <c r="G3415" s="58" t="s">
        <v>564</v>
      </c>
      <c r="H3415" s="58" t="s">
        <v>4486</v>
      </c>
      <c r="I3415" s="61">
        <v>300</v>
      </c>
      <c r="J3415" s="58" t="s">
        <v>356</v>
      </c>
      <c r="K3415" s="58" t="s">
        <v>356</v>
      </c>
      <c r="L3415" s="58" t="s">
        <v>367</v>
      </c>
      <c r="M3415" s="58" t="s">
        <v>354</v>
      </c>
      <c r="N3415" s="58" t="s">
        <v>380</v>
      </c>
      <c r="O3415" s="64" t="s">
        <v>2942</v>
      </c>
      <c r="P3415" s="64" t="s">
        <v>2902</v>
      </c>
      <c r="Q3415" s="45" t="s">
        <v>922</v>
      </c>
      <c r="R3415" s="32" t="s">
        <v>254</v>
      </c>
      <c r="S3415" s="45" t="s">
        <v>290</v>
      </c>
      <c r="T3415" s="42" t="str">
        <f>VLOOKUP(Tabla1[[#This Row],[AREA]],Hoja1!A:B,2,FALSE)</f>
        <v>05. Comercio, mercados y consumo</v>
      </c>
      <c r="U3415" s="45" t="s">
        <v>197</v>
      </c>
      <c r="V3415" s="42" t="str">
        <f>VLOOKUP(Tabla1[[#This Row],[PROGRAMA]],Hoja1!A:B,2,FALSE)</f>
        <v>4312. Mercados</v>
      </c>
      <c r="W3415" s="45" t="s">
        <v>238</v>
      </c>
      <c r="X3415" s="45" t="s">
        <v>3118</v>
      </c>
    </row>
    <row r="3416" spans="1:24" x14ac:dyDescent="0.25">
      <c r="A3416" s="57">
        <v>220250027107</v>
      </c>
      <c r="B3416" s="58" t="s">
        <v>349</v>
      </c>
      <c r="C3416" s="59">
        <v>45826</v>
      </c>
      <c r="D3416" s="57">
        <v>22025004510</v>
      </c>
      <c r="E3416" s="58" t="s">
        <v>1267</v>
      </c>
      <c r="F3416" s="60">
        <v>103.6</v>
      </c>
      <c r="G3416" s="58" t="s">
        <v>316</v>
      </c>
      <c r="H3416" s="58" t="s">
        <v>5064</v>
      </c>
      <c r="I3416" s="61">
        <v>220</v>
      </c>
      <c r="J3416" s="58" t="s">
        <v>356</v>
      </c>
      <c r="K3416" s="58" t="s">
        <v>356</v>
      </c>
      <c r="L3416" s="58" t="s">
        <v>357</v>
      </c>
      <c r="M3416" s="58" t="s">
        <v>354</v>
      </c>
      <c r="N3416" s="58" t="s">
        <v>355</v>
      </c>
      <c r="O3416" s="64" t="s">
        <v>305</v>
      </c>
      <c r="P3416" s="64" t="s">
        <v>2902</v>
      </c>
      <c r="Q3416" s="45" t="s">
        <v>926</v>
      </c>
      <c r="R3416" s="32" t="s">
        <v>255</v>
      </c>
      <c r="S3416" s="45" t="s">
        <v>96</v>
      </c>
      <c r="T3416" s="42" t="str">
        <f>VLOOKUP(Tabla1[[#This Row],[AREA]],Hoja1!A:B,2,FALSE)</f>
        <v>08. Tráfico y movilidad</v>
      </c>
      <c r="U3416" s="45" t="s">
        <v>146</v>
      </c>
      <c r="V3416" s="42" t="str">
        <f>VLOOKUP(Tabla1[[#This Row],[PROGRAMA]],Hoja1!A:B,2,FALSE)</f>
        <v>1651. Alumbrado público</v>
      </c>
      <c r="W3416" s="45" t="s">
        <v>244</v>
      </c>
      <c r="X3416" s="45" t="s">
        <v>2903</v>
      </c>
    </row>
    <row r="3417" spans="1:24" x14ac:dyDescent="0.25">
      <c r="A3417" s="57">
        <v>220250027381</v>
      </c>
      <c r="B3417" s="58" t="s">
        <v>526</v>
      </c>
      <c r="C3417" s="59">
        <v>45827</v>
      </c>
      <c r="D3417" s="57">
        <v>22025001266</v>
      </c>
      <c r="E3417" s="58" t="s">
        <v>2347</v>
      </c>
      <c r="F3417" s="60">
        <v>73.430000000000007</v>
      </c>
      <c r="G3417" s="58" t="s">
        <v>601</v>
      </c>
      <c r="H3417" s="58" t="s">
        <v>5065</v>
      </c>
      <c r="I3417" s="61">
        <v>300</v>
      </c>
      <c r="J3417" s="58" t="s">
        <v>356</v>
      </c>
      <c r="K3417" s="58" t="s">
        <v>356</v>
      </c>
      <c r="L3417" s="58" t="s">
        <v>367</v>
      </c>
      <c r="M3417" s="58" t="s">
        <v>354</v>
      </c>
      <c r="N3417" s="58" t="s">
        <v>355</v>
      </c>
      <c r="O3417" s="64" t="s">
        <v>2942</v>
      </c>
      <c r="P3417" s="64" t="s">
        <v>2902</v>
      </c>
      <c r="Q3417" s="45" t="s">
        <v>922</v>
      </c>
      <c r="R3417" s="32" t="s">
        <v>254</v>
      </c>
      <c r="S3417" s="45" t="s">
        <v>95</v>
      </c>
      <c r="T3417" s="42" t="str">
        <f>VLOOKUP(Tabla1[[#This Row],[AREA]],Hoja1!A:B,2,FALSE)</f>
        <v>07. Medio ambiente</v>
      </c>
      <c r="U3417" s="45" t="s">
        <v>149</v>
      </c>
      <c r="V3417" s="42" t="str">
        <f>VLOOKUP(Tabla1[[#This Row],[PROGRAMA]],Hoja1!A:B,2,FALSE)</f>
        <v>1711. Parques y jardines</v>
      </c>
      <c r="W3417" s="45" t="s">
        <v>236</v>
      </c>
      <c r="X3417" s="45" t="s">
        <v>3180</v>
      </c>
    </row>
    <row r="3418" spans="1:24" x14ac:dyDescent="0.25">
      <c r="A3418" s="57">
        <v>220250023777</v>
      </c>
      <c r="B3418" s="58" t="s">
        <v>526</v>
      </c>
      <c r="C3418" s="59">
        <v>45818</v>
      </c>
      <c r="D3418" s="57">
        <v>22025000769</v>
      </c>
      <c r="E3418" s="58" t="s">
        <v>1623</v>
      </c>
      <c r="F3418" s="60">
        <v>72.790000000000006</v>
      </c>
      <c r="G3418" s="58" t="s">
        <v>573</v>
      </c>
      <c r="H3418" s="58" t="s">
        <v>5066</v>
      </c>
      <c r="I3418" s="61">
        <v>300</v>
      </c>
      <c r="J3418" s="58" t="s">
        <v>356</v>
      </c>
      <c r="K3418" s="58" t="s">
        <v>356</v>
      </c>
      <c r="L3418" s="58" t="s">
        <v>367</v>
      </c>
      <c r="M3418" s="58" t="s">
        <v>354</v>
      </c>
      <c r="N3418" s="58" t="s">
        <v>355</v>
      </c>
      <c r="O3418" s="64" t="s">
        <v>2942</v>
      </c>
      <c r="P3418" s="64" t="s">
        <v>2902</v>
      </c>
      <c r="Q3418" s="45" t="s">
        <v>922</v>
      </c>
      <c r="R3418" s="32" t="s">
        <v>254</v>
      </c>
      <c r="S3418" s="45" t="s">
        <v>291</v>
      </c>
      <c r="T3418" s="42" t="str">
        <f>VLOOKUP(Tabla1[[#This Row],[AREA]],Hoja1!A:B,2,FALSE)</f>
        <v>11. Salud pública y seguridad ciudadana</v>
      </c>
      <c r="U3418" s="45" t="s">
        <v>135</v>
      </c>
      <c r="V3418" s="42" t="str">
        <f>VLOOKUP(Tabla1[[#This Row],[PROGRAMA]],Hoja1!A:B,2,FALSE)</f>
        <v>1361. Prevención y extinción de incencios</v>
      </c>
      <c r="W3418" s="45" t="s">
        <v>238</v>
      </c>
      <c r="X3418" s="45" t="s">
        <v>3118</v>
      </c>
    </row>
    <row r="3419" spans="1:24" x14ac:dyDescent="0.25">
      <c r="A3419" s="57">
        <v>220250022449</v>
      </c>
      <c r="B3419" s="58" t="s">
        <v>526</v>
      </c>
      <c r="C3419" s="59">
        <v>45813</v>
      </c>
      <c r="D3419" s="57">
        <v>22025000920</v>
      </c>
      <c r="E3419" s="58" t="s">
        <v>1373</v>
      </c>
      <c r="F3419" s="60">
        <v>71.430000000000007</v>
      </c>
      <c r="G3419" s="58" t="s">
        <v>74</v>
      </c>
      <c r="H3419" s="58" t="s">
        <v>5067</v>
      </c>
      <c r="I3419" s="61">
        <v>300</v>
      </c>
      <c r="J3419" s="58" t="s">
        <v>356</v>
      </c>
      <c r="K3419" s="58" t="s">
        <v>356</v>
      </c>
      <c r="L3419" s="58" t="s">
        <v>367</v>
      </c>
      <c r="M3419" s="58" t="s">
        <v>354</v>
      </c>
      <c r="N3419" s="58" t="s">
        <v>355</v>
      </c>
      <c r="O3419" s="64" t="s">
        <v>2942</v>
      </c>
      <c r="P3419" s="64" t="s">
        <v>2902</v>
      </c>
      <c r="Q3419" s="45" t="s">
        <v>922</v>
      </c>
      <c r="R3419" s="32" t="s">
        <v>254</v>
      </c>
      <c r="S3419" s="45" t="s">
        <v>291</v>
      </c>
      <c r="T3419" s="42" t="str">
        <f>VLOOKUP(Tabla1[[#This Row],[AREA]],Hoja1!A:B,2,FALSE)</f>
        <v>11. Salud pública y seguridad ciudadana</v>
      </c>
      <c r="U3419" s="45" t="s">
        <v>129</v>
      </c>
      <c r="V3419" s="42" t="str">
        <f>VLOOKUP(Tabla1[[#This Row],[PROGRAMA]],Hoja1!A:B,2,FALSE)</f>
        <v>1321. Policía municipal</v>
      </c>
      <c r="W3419" s="45" t="s">
        <v>238</v>
      </c>
      <c r="X3419" s="45" t="s">
        <v>3118</v>
      </c>
    </row>
    <row r="3420" spans="1:24" x14ac:dyDescent="0.25">
      <c r="A3420" s="57">
        <v>220250026500</v>
      </c>
      <c r="B3420" s="58" t="s">
        <v>526</v>
      </c>
      <c r="C3420" s="59">
        <v>45824</v>
      </c>
      <c r="D3420" s="57">
        <v>22025000731</v>
      </c>
      <c r="E3420" s="58" t="s">
        <v>1838</v>
      </c>
      <c r="F3420" s="60">
        <v>70.790000000000006</v>
      </c>
      <c r="G3420" s="58" t="s">
        <v>1119</v>
      </c>
      <c r="H3420" s="58" t="s">
        <v>5068</v>
      </c>
      <c r="I3420" s="61">
        <v>300</v>
      </c>
      <c r="J3420" s="58" t="s">
        <v>356</v>
      </c>
      <c r="K3420" s="58" t="s">
        <v>356</v>
      </c>
      <c r="L3420" s="58" t="s">
        <v>367</v>
      </c>
      <c r="M3420" s="58" t="s">
        <v>354</v>
      </c>
      <c r="N3420" s="58" t="s">
        <v>355</v>
      </c>
      <c r="O3420" s="64" t="s">
        <v>2942</v>
      </c>
      <c r="P3420" s="64" t="s">
        <v>2902</v>
      </c>
      <c r="Q3420" s="45" t="s">
        <v>922</v>
      </c>
      <c r="R3420" s="32" t="s">
        <v>254</v>
      </c>
      <c r="S3420" s="45" t="s">
        <v>98</v>
      </c>
      <c r="T3420" s="42" t="str">
        <f>VLOOKUP(Tabla1[[#This Row],[AREA]],Hoja1!A:B,2,FALSE)</f>
        <v>10. Personas mayores, familia y servicios sociales</v>
      </c>
      <c r="U3420" s="45" t="s">
        <v>155</v>
      </c>
      <c r="V3420" s="42" t="str">
        <f>VLOOKUP(Tabla1[[#This Row],[PROGRAMA]],Hoja1!A:B,2,FALSE)</f>
        <v>2312. Iniciativas sociales</v>
      </c>
      <c r="W3420" s="45" t="s">
        <v>236</v>
      </c>
      <c r="X3420" s="45" t="s">
        <v>3048</v>
      </c>
    </row>
    <row r="3421" spans="1:24" x14ac:dyDescent="0.25">
      <c r="A3421" s="57">
        <v>220250023803</v>
      </c>
      <c r="B3421" s="58" t="s">
        <v>526</v>
      </c>
      <c r="C3421" s="59">
        <v>45818</v>
      </c>
      <c r="D3421" s="57">
        <v>22025001349</v>
      </c>
      <c r="E3421" s="58" t="s">
        <v>1971</v>
      </c>
      <c r="F3421" s="60">
        <v>69.97</v>
      </c>
      <c r="G3421" s="58" t="s">
        <v>961</v>
      </c>
      <c r="H3421" s="58" t="s">
        <v>5069</v>
      </c>
      <c r="I3421" s="61">
        <v>300</v>
      </c>
      <c r="J3421" s="58" t="s">
        <v>356</v>
      </c>
      <c r="K3421" s="58" t="s">
        <v>356</v>
      </c>
      <c r="L3421" s="58" t="s">
        <v>367</v>
      </c>
      <c r="M3421" s="58" t="s">
        <v>354</v>
      </c>
      <c r="N3421" s="58" t="s">
        <v>355</v>
      </c>
      <c r="O3421" s="64" t="s">
        <v>2942</v>
      </c>
      <c r="P3421" s="64" t="s">
        <v>2902</v>
      </c>
      <c r="Q3421" s="45" t="s">
        <v>922</v>
      </c>
      <c r="R3421" s="32" t="s">
        <v>254</v>
      </c>
      <c r="S3421" s="45" t="s">
        <v>91</v>
      </c>
      <c r="T3421" s="42" t="str">
        <f>VLOOKUP(Tabla1[[#This Row],[AREA]],Hoja1!A:B,2,FALSE)</f>
        <v>02. Urbanismo y vivienda</v>
      </c>
      <c r="U3421" s="45" t="s">
        <v>220</v>
      </c>
      <c r="V3421" s="42" t="str">
        <f>VLOOKUP(Tabla1[[#This Row],[PROGRAMA]],Hoja1!A:B,2,FALSE)</f>
        <v>9332. Mantenimiento de edificios e instalaciones municipales</v>
      </c>
      <c r="W3421" s="45" t="s">
        <v>236</v>
      </c>
      <c r="X3421" s="45" t="s">
        <v>3180</v>
      </c>
    </row>
    <row r="3422" spans="1:24" x14ac:dyDescent="0.25">
      <c r="A3422" s="57">
        <v>220250025496</v>
      </c>
      <c r="B3422" s="58" t="s">
        <v>526</v>
      </c>
      <c r="C3422" s="59">
        <v>45820</v>
      </c>
      <c r="D3422" s="57">
        <v>22025004014</v>
      </c>
      <c r="E3422" s="58" t="s">
        <v>1534</v>
      </c>
      <c r="F3422" s="60">
        <v>69.97</v>
      </c>
      <c r="G3422" s="58" t="s">
        <v>38</v>
      </c>
      <c r="H3422" s="58" t="s">
        <v>5070</v>
      </c>
      <c r="I3422" s="61">
        <v>300</v>
      </c>
      <c r="J3422" s="58" t="s">
        <v>356</v>
      </c>
      <c r="K3422" s="58" t="s">
        <v>356</v>
      </c>
      <c r="L3422" s="58" t="s">
        <v>367</v>
      </c>
      <c r="M3422" s="58" t="s">
        <v>354</v>
      </c>
      <c r="N3422" s="58" t="s">
        <v>355</v>
      </c>
      <c r="O3422" s="64" t="s">
        <v>2942</v>
      </c>
      <c r="P3422" s="64" t="s">
        <v>2902</v>
      </c>
      <c r="Q3422" s="45" t="s">
        <v>922</v>
      </c>
      <c r="R3422" s="32" t="s">
        <v>254</v>
      </c>
      <c r="S3422" s="45" t="s">
        <v>92</v>
      </c>
      <c r="T3422" s="42" t="str">
        <f>VLOOKUP(Tabla1[[#This Row],[AREA]],Hoja1!A:B,2,FALSE)</f>
        <v>03. Participación ciudadana y deportes</v>
      </c>
      <c r="U3422" s="45" t="s">
        <v>215</v>
      </c>
      <c r="V3422" s="42" t="str">
        <f>VLOOKUP(Tabla1[[#This Row],[PROGRAMA]],Hoja1!A:B,2,FALSE)</f>
        <v>9241. Participación ciudadana</v>
      </c>
      <c r="W3422" s="45" t="s">
        <v>236</v>
      </c>
      <c r="X3422" s="45" t="s">
        <v>3048</v>
      </c>
    </row>
    <row r="3423" spans="1:24" x14ac:dyDescent="0.25">
      <c r="A3423" s="57">
        <v>220250022287</v>
      </c>
      <c r="B3423" s="58" t="s">
        <v>526</v>
      </c>
      <c r="C3423" s="59">
        <v>45813</v>
      </c>
      <c r="D3423" s="57">
        <v>22025001270</v>
      </c>
      <c r="E3423" s="58" t="s">
        <v>2310</v>
      </c>
      <c r="F3423" s="60">
        <v>69.739999999999995</v>
      </c>
      <c r="G3423" s="58" t="s">
        <v>73</v>
      </c>
      <c r="H3423" s="58" t="s">
        <v>5071</v>
      </c>
      <c r="I3423" s="61">
        <v>300</v>
      </c>
      <c r="J3423" s="58" t="s">
        <v>356</v>
      </c>
      <c r="K3423" s="58" t="s">
        <v>356</v>
      </c>
      <c r="L3423" s="58" t="s">
        <v>367</v>
      </c>
      <c r="M3423" s="58" t="s">
        <v>354</v>
      </c>
      <c r="N3423" s="58" t="s">
        <v>355</v>
      </c>
      <c r="O3423" s="64" t="s">
        <v>2942</v>
      </c>
      <c r="P3423" s="64" t="s">
        <v>2902</v>
      </c>
      <c r="Q3423" s="45" t="s">
        <v>922</v>
      </c>
      <c r="R3423" s="32" t="s">
        <v>254</v>
      </c>
      <c r="S3423" s="45" t="s">
        <v>95</v>
      </c>
      <c r="T3423" s="42" t="str">
        <f>VLOOKUP(Tabla1[[#This Row],[AREA]],Hoja1!A:B,2,FALSE)</f>
        <v>07. Medio ambiente</v>
      </c>
      <c r="U3423" s="45" t="s">
        <v>149</v>
      </c>
      <c r="V3423" s="42" t="str">
        <f>VLOOKUP(Tabla1[[#This Row],[PROGRAMA]],Hoja1!A:B,2,FALSE)</f>
        <v>1711. Parques y jardines</v>
      </c>
      <c r="W3423" s="45" t="s">
        <v>238</v>
      </c>
      <c r="X3423" s="45" t="s">
        <v>3118</v>
      </c>
    </row>
    <row r="3424" spans="1:24" x14ac:dyDescent="0.25">
      <c r="A3424" s="57">
        <v>220250025418</v>
      </c>
      <c r="B3424" s="58" t="s">
        <v>526</v>
      </c>
      <c r="C3424" s="59">
        <v>45820</v>
      </c>
      <c r="D3424" s="57">
        <v>22025001082</v>
      </c>
      <c r="E3424" s="58" t="s">
        <v>1878</v>
      </c>
      <c r="F3424" s="60">
        <v>69.58</v>
      </c>
      <c r="G3424" s="58" t="s">
        <v>74</v>
      </c>
      <c r="H3424" s="58" t="s">
        <v>5072</v>
      </c>
      <c r="I3424" s="61">
        <v>300</v>
      </c>
      <c r="J3424" s="58" t="s">
        <v>356</v>
      </c>
      <c r="K3424" s="58" t="s">
        <v>356</v>
      </c>
      <c r="L3424" s="58" t="s">
        <v>367</v>
      </c>
      <c r="M3424" s="58" t="s">
        <v>354</v>
      </c>
      <c r="N3424" s="58" t="s">
        <v>355</v>
      </c>
      <c r="O3424" s="64" t="s">
        <v>2942</v>
      </c>
      <c r="P3424" s="64" t="s">
        <v>2902</v>
      </c>
      <c r="Q3424" s="45" t="s">
        <v>922</v>
      </c>
      <c r="R3424" s="32" t="s">
        <v>254</v>
      </c>
      <c r="S3424" s="45" t="s">
        <v>94</v>
      </c>
      <c r="T3424" s="42" t="str">
        <f>VLOOKUP(Tabla1[[#This Row],[AREA]],Hoja1!A:B,2,FALSE)</f>
        <v>06. Educación y cultura</v>
      </c>
      <c r="U3424" s="45" t="s">
        <v>168</v>
      </c>
      <c r="V3424" s="42" t="str">
        <f>VLOOKUP(Tabla1[[#This Row],[PROGRAMA]],Hoja1!A:B,2,FALSE)</f>
        <v>3231. Escuelas infantiles</v>
      </c>
      <c r="W3424" s="45" t="s">
        <v>236</v>
      </c>
      <c r="X3424" s="45" t="s">
        <v>3048</v>
      </c>
    </row>
    <row r="3425" spans="1:24" x14ac:dyDescent="0.25">
      <c r="A3425" s="57">
        <v>220250023740</v>
      </c>
      <c r="B3425" s="58" t="s">
        <v>526</v>
      </c>
      <c r="C3425" s="59">
        <v>45818</v>
      </c>
      <c r="D3425" s="57">
        <v>22025001079</v>
      </c>
      <c r="E3425" s="58" t="s">
        <v>1303</v>
      </c>
      <c r="F3425" s="60">
        <v>69.27</v>
      </c>
      <c r="G3425" s="58" t="s">
        <v>74</v>
      </c>
      <c r="H3425" s="58" t="s">
        <v>5073</v>
      </c>
      <c r="I3425" s="61">
        <v>300</v>
      </c>
      <c r="J3425" s="58" t="s">
        <v>356</v>
      </c>
      <c r="K3425" s="58" t="s">
        <v>356</v>
      </c>
      <c r="L3425" s="58" t="s">
        <v>367</v>
      </c>
      <c r="M3425" s="58" t="s">
        <v>354</v>
      </c>
      <c r="N3425" s="58" t="s">
        <v>355</v>
      </c>
      <c r="O3425" s="64" t="s">
        <v>2942</v>
      </c>
      <c r="P3425" s="64" t="s">
        <v>2902</v>
      </c>
      <c r="Q3425" s="45" t="s">
        <v>922</v>
      </c>
      <c r="R3425" s="32" t="s">
        <v>254</v>
      </c>
      <c r="S3425" s="45" t="s">
        <v>94</v>
      </c>
      <c r="T3425" s="42" t="str">
        <f>VLOOKUP(Tabla1[[#This Row],[AREA]],Hoja1!A:B,2,FALSE)</f>
        <v>06. Educación y cultura</v>
      </c>
      <c r="U3425" s="45" t="s">
        <v>170</v>
      </c>
      <c r="V3425" s="42" t="str">
        <f>VLOOKUP(Tabla1[[#This Row],[PROGRAMA]],Hoja1!A:B,2,FALSE)</f>
        <v>3232. Conservación y mantenimiento centros educación infantil y primaria</v>
      </c>
      <c r="W3425" s="45" t="s">
        <v>236</v>
      </c>
      <c r="X3425" s="45" t="s">
        <v>3048</v>
      </c>
    </row>
    <row r="3426" spans="1:24" x14ac:dyDescent="0.25">
      <c r="A3426" s="57">
        <v>220250023799</v>
      </c>
      <c r="B3426" s="58" t="s">
        <v>526</v>
      </c>
      <c r="C3426" s="59">
        <v>45818</v>
      </c>
      <c r="D3426" s="57">
        <v>22025000731</v>
      </c>
      <c r="E3426" s="58" t="s">
        <v>1838</v>
      </c>
      <c r="F3426" s="60">
        <v>67.72</v>
      </c>
      <c r="G3426" s="58" t="s">
        <v>39</v>
      </c>
      <c r="H3426" s="58" t="s">
        <v>5074</v>
      </c>
      <c r="I3426" s="61">
        <v>300</v>
      </c>
      <c r="J3426" s="58" t="s">
        <v>356</v>
      </c>
      <c r="K3426" s="58" t="s">
        <v>356</v>
      </c>
      <c r="L3426" s="58" t="s">
        <v>367</v>
      </c>
      <c r="M3426" s="58" t="s">
        <v>354</v>
      </c>
      <c r="N3426" s="58" t="s">
        <v>355</v>
      </c>
      <c r="O3426" s="64" t="s">
        <v>2942</v>
      </c>
      <c r="P3426" s="64" t="s">
        <v>2902</v>
      </c>
      <c r="Q3426" s="45" t="s">
        <v>922</v>
      </c>
      <c r="R3426" s="32" t="s">
        <v>254</v>
      </c>
      <c r="S3426" s="45" t="s">
        <v>98</v>
      </c>
      <c r="T3426" s="42" t="str">
        <f>VLOOKUP(Tabla1[[#This Row],[AREA]],Hoja1!A:B,2,FALSE)</f>
        <v>10. Personas mayores, familia y servicios sociales</v>
      </c>
      <c r="U3426" s="45" t="s">
        <v>155</v>
      </c>
      <c r="V3426" s="42" t="str">
        <f>VLOOKUP(Tabla1[[#This Row],[PROGRAMA]],Hoja1!A:B,2,FALSE)</f>
        <v>2312. Iniciativas sociales</v>
      </c>
      <c r="W3426" s="45" t="s">
        <v>236</v>
      </c>
      <c r="X3426" s="45" t="s">
        <v>3048</v>
      </c>
    </row>
    <row r="3427" spans="1:24" x14ac:dyDescent="0.25">
      <c r="A3427" s="57">
        <v>220250026551</v>
      </c>
      <c r="B3427" s="58" t="s">
        <v>526</v>
      </c>
      <c r="C3427" s="59">
        <v>45824</v>
      </c>
      <c r="D3427" s="57">
        <v>22025000730</v>
      </c>
      <c r="E3427" s="58" t="s">
        <v>1838</v>
      </c>
      <c r="F3427" s="60">
        <v>67.040000000000006</v>
      </c>
      <c r="G3427" s="58" t="s">
        <v>74</v>
      </c>
      <c r="H3427" s="58" t="s">
        <v>5075</v>
      </c>
      <c r="I3427" s="61">
        <v>300</v>
      </c>
      <c r="J3427" s="58" t="s">
        <v>356</v>
      </c>
      <c r="K3427" s="58" t="s">
        <v>356</v>
      </c>
      <c r="L3427" s="58" t="s">
        <v>367</v>
      </c>
      <c r="M3427" s="58" t="s">
        <v>354</v>
      </c>
      <c r="N3427" s="58" t="s">
        <v>355</v>
      </c>
      <c r="O3427" s="64" t="s">
        <v>2942</v>
      </c>
      <c r="P3427" s="64" t="s">
        <v>2902</v>
      </c>
      <c r="Q3427" s="45" t="s">
        <v>922</v>
      </c>
      <c r="R3427" s="32" t="s">
        <v>254</v>
      </c>
      <c r="S3427" s="45" t="s">
        <v>98</v>
      </c>
      <c r="T3427" s="42" t="str">
        <f>VLOOKUP(Tabla1[[#This Row],[AREA]],Hoja1!A:B,2,FALSE)</f>
        <v>10. Personas mayores, familia y servicios sociales</v>
      </c>
      <c r="U3427" s="45" t="s">
        <v>155</v>
      </c>
      <c r="V3427" s="42" t="str">
        <f>VLOOKUP(Tabla1[[#This Row],[PROGRAMA]],Hoja1!A:B,2,FALSE)</f>
        <v>2312. Iniciativas sociales</v>
      </c>
      <c r="W3427" s="45" t="s">
        <v>236</v>
      </c>
      <c r="X3427" s="45" t="s">
        <v>3048</v>
      </c>
    </row>
    <row r="3428" spans="1:24" x14ac:dyDescent="0.25">
      <c r="A3428" s="57">
        <v>220250027741</v>
      </c>
      <c r="B3428" s="58" t="s">
        <v>526</v>
      </c>
      <c r="C3428" s="59">
        <v>45827</v>
      </c>
      <c r="D3428" s="57">
        <v>22025001347</v>
      </c>
      <c r="E3428" s="58" t="s">
        <v>1493</v>
      </c>
      <c r="F3428" s="60">
        <v>67.010000000000005</v>
      </c>
      <c r="G3428" s="58" t="s">
        <v>612</v>
      </c>
      <c r="H3428" s="58" t="s">
        <v>5076</v>
      </c>
      <c r="I3428" s="61">
        <v>300</v>
      </c>
      <c r="J3428" s="58" t="s">
        <v>356</v>
      </c>
      <c r="K3428" s="58" t="s">
        <v>356</v>
      </c>
      <c r="L3428" s="58" t="s">
        <v>367</v>
      </c>
      <c r="M3428" s="58" t="s">
        <v>354</v>
      </c>
      <c r="N3428" s="58" t="s">
        <v>355</v>
      </c>
      <c r="O3428" s="64" t="s">
        <v>2942</v>
      </c>
      <c r="P3428" s="64" t="s">
        <v>2902</v>
      </c>
      <c r="Q3428" s="45" t="s">
        <v>922</v>
      </c>
      <c r="R3428" s="32" t="s">
        <v>254</v>
      </c>
      <c r="S3428" s="45" t="s">
        <v>91</v>
      </c>
      <c r="T3428" s="42" t="str">
        <f>VLOOKUP(Tabla1[[#This Row],[AREA]],Hoja1!A:B,2,FALSE)</f>
        <v>02. Urbanismo y vivienda</v>
      </c>
      <c r="U3428" s="45" t="s">
        <v>220</v>
      </c>
      <c r="V3428" s="42" t="str">
        <f>VLOOKUP(Tabla1[[#This Row],[PROGRAMA]],Hoja1!A:B,2,FALSE)</f>
        <v>9332. Mantenimiento de edificios e instalaciones municipales</v>
      </c>
      <c r="W3428" s="45" t="s">
        <v>236</v>
      </c>
      <c r="X3428" s="45" t="s">
        <v>3048</v>
      </c>
    </row>
    <row r="3429" spans="1:24" x14ac:dyDescent="0.25">
      <c r="A3429" s="57">
        <v>220250027630</v>
      </c>
      <c r="B3429" s="58" t="s">
        <v>526</v>
      </c>
      <c r="C3429" s="59">
        <v>45827</v>
      </c>
      <c r="D3429" s="57">
        <v>22025001043</v>
      </c>
      <c r="E3429" s="58" t="s">
        <v>1462</v>
      </c>
      <c r="F3429" s="60">
        <v>65.98</v>
      </c>
      <c r="G3429" s="58" t="s">
        <v>600</v>
      </c>
      <c r="H3429" s="58" t="s">
        <v>5077</v>
      </c>
      <c r="I3429" s="61">
        <v>300</v>
      </c>
      <c r="J3429" s="58" t="s">
        <v>356</v>
      </c>
      <c r="K3429" s="58" t="s">
        <v>356</v>
      </c>
      <c r="L3429" s="58" t="s">
        <v>367</v>
      </c>
      <c r="M3429" s="58" t="s">
        <v>354</v>
      </c>
      <c r="N3429" s="58" t="s">
        <v>355</v>
      </c>
      <c r="O3429" s="64" t="s">
        <v>2942</v>
      </c>
      <c r="P3429" s="64" t="s">
        <v>2902</v>
      </c>
      <c r="Q3429" s="45" t="s">
        <v>922</v>
      </c>
      <c r="R3429" s="32" t="s">
        <v>254</v>
      </c>
      <c r="S3429" s="45" t="s">
        <v>98</v>
      </c>
      <c r="T3429" s="42" t="str">
        <f>VLOOKUP(Tabla1[[#This Row],[AREA]],Hoja1!A:B,2,FALSE)</f>
        <v>10. Personas mayores, familia y servicios sociales</v>
      </c>
      <c r="U3429" s="45" t="s">
        <v>153</v>
      </c>
      <c r="V3429" s="42" t="str">
        <f>VLOOKUP(Tabla1[[#This Row],[PROGRAMA]],Hoja1!A:B,2,FALSE)</f>
        <v>2311. Intervención social</v>
      </c>
      <c r="W3429" s="45" t="s">
        <v>236</v>
      </c>
      <c r="X3429" s="45" t="s">
        <v>3048</v>
      </c>
    </row>
    <row r="3430" spans="1:24" x14ac:dyDescent="0.25">
      <c r="A3430" s="57">
        <v>220250022427</v>
      </c>
      <c r="B3430" s="58" t="s">
        <v>526</v>
      </c>
      <c r="C3430" s="59">
        <v>45813</v>
      </c>
      <c r="D3430" s="57">
        <v>22025000920</v>
      </c>
      <c r="E3430" s="58" t="s">
        <v>1373</v>
      </c>
      <c r="F3430" s="60">
        <v>65.12</v>
      </c>
      <c r="G3430" s="58" t="s">
        <v>74</v>
      </c>
      <c r="H3430" s="58" t="s">
        <v>5078</v>
      </c>
      <c r="I3430" s="61">
        <v>300</v>
      </c>
      <c r="J3430" s="58" t="s">
        <v>356</v>
      </c>
      <c r="K3430" s="58" t="s">
        <v>356</v>
      </c>
      <c r="L3430" s="58" t="s">
        <v>367</v>
      </c>
      <c r="M3430" s="58" t="s">
        <v>354</v>
      </c>
      <c r="N3430" s="58" t="s">
        <v>355</v>
      </c>
      <c r="O3430" s="64" t="s">
        <v>2942</v>
      </c>
      <c r="P3430" s="64" t="s">
        <v>2902</v>
      </c>
      <c r="Q3430" s="45" t="s">
        <v>922</v>
      </c>
      <c r="R3430" s="32" t="s">
        <v>254</v>
      </c>
      <c r="S3430" s="45" t="s">
        <v>291</v>
      </c>
      <c r="T3430" s="42" t="str">
        <f>VLOOKUP(Tabla1[[#This Row],[AREA]],Hoja1!A:B,2,FALSE)</f>
        <v>11. Salud pública y seguridad ciudadana</v>
      </c>
      <c r="U3430" s="45" t="s">
        <v>129</v>
      </c>
      <c r="V3430" s="42" t="str">
        <f>VLOOKUP(Tabla1[[#This Row],[PROGRAMA]],Hoja1!A:B,2,FALSE)</f>
        <v>1321. Policía municipal</v>
      </c>
      <c r="W3430" s="45" t="s">
        <v>238</v>
      </c>
      <c r="X3430" s="45" t="s">
        <v>3118</v>
      </c>
    </row>
    <row r="3431" spans="1:24" x14ac:dyDescent="0.25">
      <c r="A3431" s="57">
        <v>220250027676</v>
      </c>
      <c r="B3431" s="58" t="s">
        <v>526</v>
      </c>
      <c r="C3431" s="59">
        <v>45827</v>
      </c>
      <c r="D3431" s="57">
        <v>22025000731</v>
      </c>
      <c r="E3431" s="58" t="s">
        <v>1838</v>
      </c>
      <c r="F3431" s="60">
        <v>65.069999999999993</v>
      </c>
      <c r="G3431" s="58" t="s">
        <v>38</v>
      </c>
      <c r="H3431" s="58" t="s">
        <v>5079</v>
      </c>
      <c r="I3431" s="61">
        <v>300</v>
      </c>
      <c r="J3431" s="58" t="s">
        <v>356</v>
      </c>
      <c r="K3431" s="58" t="s">
        <v>356</v>
      </c>
      <c r="L3431" s="58" t="s">
        <v>367</v>
      </c>
      <c r="M3431" s="58" t="s">
        <v>354</v>
      </c>
      <c r="N3431" s="58" t="s">
        <v>355</v>
      </c>
      <c r="O3431" s="64" t="s">
        <v>2942</v>
      </c>
      <c r="P3431" s="64" t="s">
        <v>2902</v>
      </c>
      <c r="Q3431" s="45" t="s">
        <v>922</v>
      </c>
      <c r="R3431" s="32" t="s">
        <v>254</v>
      </c>
      <c r="S3431" s="45" t="s">
        <v>98</v>
      </c>
      <c r="T3431" s="42" t="str">
        <f>VLOOKUP(Tabla1[[#This Row],[AREA]],Hoja1!A:B,2,FALSE)</f>
        <v>10. Personas mayores, familia y servicios sociales</v>
      </c>
      <c r="U3431" s="45" t="s">
        <v>155</v>
      </c>
      <c r="V3431" s="42" t="str">
        <f>VLOOKUP(Tabla1[[#This Row],[PROGRAMA]],Hoja1!A:B,2,FALSE)</f>
        <v>2312. Iniciativas sociales</v>
      </c>
      <c r="W3431" s="45" t="s">
        <v>236</v>
      </c>
      <c r="X3431" s="45" t="s">
        <v>3048</v>
      </c>
    </row>
    <row r="3432" spans="1:24" x14ac:dyDescent="0.25">
      <c r="A3432" s="57">
        <v>220250022497</v>
      </c>
      <c r="B3432" s="58" t="s">
        <v>526</v>
      </c>
      <c r="C3432" s="59">
        <v>45813</v>
      </c>
      <c r="D3432" s="57">
        <v>22025001276</v>
      </c>
      <c r="E3432" s="58" t="s">
        <v>2347</v>
      </c>
      <c r="F3432" s="60">
        <v>64.81</v>
      </c>
      <c r="G3432" s="58" t="s">
        <v>567</v>
      </c>
      <c r="H3432" s="58" t="s">
        <v>5080</v>
      </c>
      <c r="I3432" s="61">
        <v>300</v>
      </c>
      <c r="J3432" s="58" t="s">
        <v>356</v>
      </c>
      <c r="K3432" s="58" t="s">
        <v>356</v>
      </c>
      <c r="L3432" s="58" t="s">
        <v>357</v>
      </c>
      <c r="M3432" s="58" t="s">
        <v>354</v>
      </c>
      <c r="N3432" s="58" t="s">
        <v>355</v>
      </c>
      <c r="O3432" s="64" t="s">
        <v>2942</v>
      </c>
      <c r="P3432" s="64" t="s">
        <v>2902</v>
      </c>
      <c r="Q3432" s="45" t="s">
        <v>922</v>
      </c>
      <c r="R3432" s="32" t="s">
        <v>254</v>
      </c>
      <c r="S3432" s="45" t="s">
        <v>95</v>
      </c>
      <c r="T3432" s="42" t="str">
        <f>VLOOKUP(Tabla1[[#This Row],[AREA]],Hoja1!A:B,2,FALSE)</f>
        <v>07. Medio ambiente</v>
      </c>
      <c r="U3432" s="45" t="s">
        <v>149</v>
      </c>
      <c r="V3432" s="42" t="str">
        <f>VLOOKUP(Tabla1[[#This Row],[PROGRAMA]],Hoja1!A:B,2,FALSE)</f>
        <v>1711. Parques y jardines</v>
      </c>
      <c r="W3432" s="45" t="s">
        <v>236</v>
      </c>
      <c r="X3432" s="45" t="s">
        <v>3180</v>
      </c>
    </row>
    <row r="3433" spans="1:24" x14ac:dyDescent="0.25">
      <c r="A3433" s="57">
        <v>220250022479</v>
      </c>
      <c r="B3433" s="58" t="s">
        <v>526</v>
      </c>
      <c r="C3433" s="59">
        <v>45813</v>
      </c>
      <c r="D3433" s="57">
        <v>22025001347</v>
      </c>
      <c r="E3433" s="58" t="s">
        <v>1493</v>
      </c>
      <c r="F3433" s="60">
        <v>64.59</v>
      </c>
      <c r="G3433" s="58" t="s">
        <v>38</v>
      </c>
      <c r="H3433" s="58" t="s">
        <v>4742</v>
      </c>
      <c r="I3433" s="61">
        <v>300</v>
      </c>
      <c r="J3433" s="58" t="s">
        <v>356</v>
      </c>
      <c r="K3433" s="58" t="s">
        <v>356</v>
      </c>
      <c r="L3433" s="58" t="s">
        <v>367</v>
      </c>
      <c r="M3433" s="58" t="s">
        <v>354</v>
      </c>
      <c r="N3433" s="58" t="s">
        <v>355</v>
      </c>
      <c r="O3433" s="64" t="s">
        <v>2942</v>
      </c>
      <c r="P3433" s="64" t="s">
        <v>2902</v>
      </c>
      <c r="Q3433" s="45" t="s">
        <v>922</v>
      </c>
      <c r="R3433" s="32" t="s">
        <v>254</v>
      </c>
      <c r="S3433" s="45" t="s">
        <v>91</v>
      </c>
      <c r="T3433" s="42" t="str">
        <f>VLOOKUP(Tabla1[[#This Row],[AREA]],Hoja1!A:B,2,FALSE)</f>
        <v>02. Urbanismo y vivienda</v>
      </c>
      <c r="U3433" s="45" t="s">
        <v>220</v>
      </c>
      <c r="V3433" s="42" t="str">
        <f>VLOOKUP(Tabla1[[#This Row],[PROGRAMA]],Hoja1!A:B,2,FALSE)</f>
        <v>9332. Mantenimiento de edificios e instalaciones municipales</v>
      </c>
      <c r="W3433" s="45" t="s">
        <v>236</v>
      </c>
      <c r="X3433" s="45" t="s">
        <v>3048</v>
      </c>
    </row>
    <row r="3434" spans="1:24" x14ac:dyDescent="0.25">
      <c r="A3434" s="57">
        <v>220250022813</v>
      </c>
      <c r="B3434" s="58" t="s">
        <v>526</v>
      </c>
      <c r="C3434" s="59">
        <v>45813</v>
      </c>
      <c r="D3434" s="57">
        <v>22025000921</v>
      </c>
      <c r="E3434" s="58" t="s">
        <v>1733</v>
      </c>
      <c r="F3434" s="60">
        <v>64.59</v>
      </c>
      <c r="G3434" s="58" t="s">
        <v>38</v>
      </c>
      <c r="H3434" s="58" t="s">
        <v>5081</v>
      </c>
      <c r="I3434" s="61">
        <v>300</v>
      </c>
      <c r="J3434" s="58" t="s">
        <v>356</v>
      </c>
      <c r="K3434" s="58" t="s">
        <v>356</v>
      </c>
      <c r="L3434" s="58" t="s">
        <v>367</v>
      </c>
      <c r="M3434" s="58" t="s">
        <v>354</v>
      </c>
      <c r="N3434" s="58" t="s">
        <v>355</v>
      </c>
      <c r="O3434" s="64" t="s">
        <v>2942</v>
      </c>
      <c r="P3434" s="64" t="s">
        <v>2902</v>
      </c>
      <c r="Q3434" s="45" t="s">
        <v>922</v>
      </c>
      <c r="R3434" s="32" t="s">
        <v>254</v>
      </c>
      <c r="S3434" s="45" t="s">
        <v>291</v>
      </c>
      <c r="T3434" s="42" t="str">
        <f>VLOOKUP(Tabla1[[#This Row],[AREA]],Hoja1!A:B,2,FALSE)</f>
        <v>11. Salud pública y seguridad ciudadana</v>
      </c>
      <c r="U3434" s="45" t="s">
        <v>129</v>
      </c>
      <c r="V3434" s="42" t="str">
        <f>VLOOKUP(Tabla1[[#This Row],[PROGRAMA]],Hoja1!A:B,2,FALSE)</f>
        <v>1321. Policía municipal</v>
      </c>
      <c r="W3434" s="45" t="s">
        <v>238</v>
      </c>
      <c r="X3434" s="45" t="s">
        <v>3161</v>
      </c>
    </row>
    <row r="3435" spans="1:24" x14ac:dyDescent="0.25">
      <c r="A3435" s="57">
        <v>220250027680</v>
      </c>
      <c r="B3435" s="58" t="s">
        <v>526</v>
      </c>
      <c r="C3435" s="59">
        <v>45827</v>
      </c>
      <c r="D3435" s="57">
        <v>22025000731</v>
      </c>
      <c r="E3435" s="58" t="s">
        <v>1838</v>
      </c>
      <c r="F3435" s="60">
        <v>62.99</v>
      </c>
      <c r="G3435" s="58" t="s">
        <v>38</v>
      </c>
      <c r="H3435" s="58" t="s">
        <v>5082</v>
      </c>
      <c r="I3435" s="61">
        <v>300</v>
      </c>
      <c r="J3435" s="58" t="s">
        <v>356</v>
      </c>
      <c r="K3435" s="58" t="s">
        <v>356</v>
      </c>
      <c r="L3435" s="58" t="s">
        <v>367</v>
      </c>
      <c r="M3435" s="58" t="s">
        <v>354</v>
      </c>
      <c r="N3435" s="58" t="s">
        <v>355</v>
      </c>
      <c r="O3435" s="64" t="s">
        <v>2942</v>
      </c>
      <c r="P3435" s="64" t="s">
        <v>2902</v>
      </c>
      <c r="Q3435" s="45" t="s">
        <v>922</v>
      </c>
      <c r="R3435" s="32" t="s">
        <v>254</v>
      </c>
      <c r="S3435" s="45" t="s">
        <v>98</v>
      </c>
      <c r="T3435" s="42" t="str">
        <f>VLOOKUP(Tabla1[[#This Row],[AREA]],Hoja1!A:B,2,FALSE)</f>
        <v>10. Personas mayores, familia y servicios sociales</v>
      </c>
      <c r="U3435" s="45" t="s">
        <v>155</v>
      </c>
      <c r="V3435" s="42" t="str">
        <f>VLOOKUP(Tabla1[[#This Row],[PROGRAMA]],Hoja1!A:B,2,FALSE)</f>
        <v>2312. Iniciativas sociales</v>
      </c>
      <c r="W3435" s="45" t="s">
        <v>236</v>
      </c>
      <c r="X3435" s="45" t="s">
        <v>3048</v>
      </c>
    </row>
    <row r="3436" spans="1:24" x14ac:dyDescent="0.25">
      <c r="A3436" s="57">
        <v>220250023742</v>
      </c>
      <c r="B3436" s="58" t="s">
        <v>526</v>
      </c>
      <c r="C3436" s="59">
        <v>45818</v>
      </c>
      <c r="D3436" s="57">
        <v>22025001079</v>
      </c>
      <c r="E3436" s="58" t="s">
        <v>1303</v>
      </c>
      <c r="F3436" s="60">
        <v>62.58</v>
      </c>
      <c r="G3436" s="58" t="s">
        <v>608</v>
      </c>
      <c r="H3436" s="58" t="s">
        <v>5083</v>
      </c>
      <c r="I3436" s="61">
        <v>300</v>
      </c>
      <c r="J3436" s="58" t="s">
        <v>356</v>
      </c>
      <c r="K3436" s="58" t="s">
        <v>356</v>
      </c>
      <c r="L3436" s="58" t="s">
        <v>367</v>
      </c>
      <c r="M3436" s="58" t="s">
        <v>354</v>
      </c>
      <c r="N3436" s="58" t="s">
        <v>355</v>
      </c>
      <c r="O3436" s="64" t="s">
        <v>2942</v>
      </c>
      <c r="P3436" s="64" t="s">
        <v>2902</v>
      </c>
      <c r="Q3436" s="45" t="s">
        <v>922</v>
      </c>
      <c r="R3436" s="32" t="s">
        <v>254</v>
      </c>
      <c r="S3436" s="45" t="s">
        <v>94</v>
      </c>
      <c r="T3436" s="42" t="str">
        <f>VLOOKUP(Tabla1[[#This Row],[AREA]],Hoja1!A:B,2,FALSE)</f>
        <v>06. Educación y cultura</v>
      </c>
      <c r="U3436" s="45" t="s">
        <v>170</v>
      </c>
      <c r="V3436" s="42" t="str">
        <f>VLOOKUP(Tabla1[[#This Row],[PROGRAMA]],Hoja1!A:B,2,FALSE)</f>
        <v>3232. Conservación y mantenimiento centros educación infantil y primaria</v>
      </c>
      <c r="W3436" s="45" t="s">
        <v>236</v>
      </c>
      <c r="X3436" s="45" t="s">
        <v>3048</v>
      </c>
    </row>
    <row r="3437" spans="1:24" x14ac:dyDescent="0.25">
      <c r="A3437" s="57">
        <v>220250029523</v>
      </c>
      <c r="B3437" s="58" t="s">
        <v>526</v>
      </c>
      <c r="C3437" s="59">
        <v>45835</v>
      </c>
      <c r="D3437" s="57">
        <v>22025001128</v>
      </c>
      <c r="E3437" s="58" t="s">
        <v>1498</v>
      </c>
      <c r="F3437" s="60">
        <v>61.11</v>
      </c>
      <c r="G3437" s="58" t="s">
        <v>564</v>
      </c>
      <c r="H3437" s="58" t="s">
        <v>5084</v>
      </c>
      <c r="I3437" s="61">
        <v>300</v>
      </c>
      <c r="J3437" s="58" t="s">
        <v>356</v>
      </c>
      <c r="K3437" s="58" t="s">
        <v>356</v>
      </c>
      <c r="L3437" s="58" t="s">
        <v>367</v>
      </c>
      <c r="M3437" s="58" t="s">
        <v>354</v>
      </c>
      <c r="N3437" s="58" t="s">
        <v>355</v>
      </c>
      <c r="O3437" s="64" t="s">
        <v>2942</v>
      </c>
      <c r="P3437" s="64" t="s">
        <v>2902</v>
      </c>
      <c r="Q3437" s="45" t="s">
        <v>922</v>
      </c>
      <c r="R3437" s="32" t="s">
        <v>254</v>
      </c>
      <c r="S3437" s="45" t="s">
        <v>291</v>
      </c>
      <c r="T3437" s="42" t="str">
        <f>VLOOKUP(Tabla1[[#This Row],[AREA]],Hoja1!A:B,2,FALSE)</f>
        <v>11. Salud pública y seguridad ciudadana</v>
      </c>
      <c r="U3437" s="45" t="s">
        <v>141</v>
      </c>
      <c r="V3437" s="42" t="str">
        <f>VLOOKUP(Tabla1[[#This Row],[PROGRAMA]],Hoja1!A:B,2,FALSE)</f>
        <v>1621. Recogida de residuos</v>
      </c>
      <c r="W3437" s="45" t="s">
        <v>238</v>
      </c>
      <c r="X3437" s="45" t="s">
        <v>3118</v>
      </c>
    </row>
    <row r="3438" spans="1:24" x14ac:dyDescent="0.25">
      <c r="A3438" s="57">
        <v>220250022519</v>
      </c>
      <c r="B3438" s="58" t="s">
        <v>526</v>
      </c>
      <c r="C3438" s="59">
        <v>45813</v>
      </c>
      <c r="D3438" s="57">
        <v>22025004010</v>
      </c>
      <c r="E3438" s="58" t="s">
        <v>1495</v>
      </c>
      <c r="F3438" s="60">
        <v>60.86</v>
      </c>
      <c r="G3438" s="58" t="s">
        <v>73</v>
      </c>
      <c r="H3438" s="58" t="s">
        <v>5085</v>
      </c>
      <c r="I3438" s="61">
        <v>300</v>
      </c>
      <c r="J3438" s="58" t="s">
        <v>356</v>
      </c>
      <c r="K3438" s="58" t="s">
        <v>356</v>
      </c>
      <c r="L3438" s="58" t="s">
        <v>367</v>
      </c>
      <c r="M3438" s="58" t="s">
        <v>354</v>
      </c>
      <c r="N3438" s="58" t="s">
        <v>355</v>
      </c>
      <c r="O3438" s="64" t="s">
        <v>2942</v>
      </c>
      <c r="P3438" s="64" t="s">
        <v>2902</v>
      </c>
      <c r="Q3438" s="45" t="s">
        <v>922</v>
      </c>
      <c r="R3438" s="32" t="s">
        <v>254</v>
      </c>
      <c r="S3438" s="45" t="s">
        <v>92</v>
      </c>
      <c r="T3438" s="42" t="str">
        <f>VLOOKUP(Tabla1[[#This Row],[AREA]],Hoja1!A:B,2,FALSE)</f>
        <v>03. Participación ciudadana y deportes</v>
      </c>
      <c r="U3438" s="45" t="s">
        <v>215</v>
      </c>
      <c r="V3438" s="42" t="str">
        <f>VLOOKUP(Tabla1[[#This Row],[PROGRAMA]],Hoja1!A:B,2,FALSE)</f>
        <v>9241. Participación ciudadana</v>
      </c>
      <c r="W3438" s="45" t="s">
        <v>236</v>
      </c>
      <c r="X3438" s="45" t="s">
        <v>2945</v>
      </c>
    </row>
    <row r="3439" spans="1:24" x14ac:dyDescent="0.25">
      <c r="A3439" s="57">
        <v>220250022379</v>
      </c>
      <c r="B3439" s="58" t="s">
        <v>526</v>
      </c>
      <c r="C3439" s="59">
        <v>45813</v>
      </c>
      <c r="D3439" s="57">
        <v>22025000917</v>
      </c>
      <c r="E3439" s="58" t="s">
        <v>2293</v>
      </c>
      <c r="F3439" s="60">
        <v>60.5</v>
      </c>
      <c r="G3439" s="58" t="s">
        <v>565</v>
      </c>
      <c r="H3439" s="58" t="s">
        <v>5086</v>
      </c>
      <c r="I3439" s="61">
        <v>300</v>
      </c>
      <c r="J3439" s="58" t="s">
        <v>356</v>
      </c>
      <c r="K3439" s="58" t="s">
        <v>356</v>
      </c>
      <c r="L3439" s="58" t="s">
        <v>357</v>
      </c>
      <c r="M3439" s="58" t="s">
        <v>354</v>
      </c>
      <c r="N3439" s="58" t="s">
        <v>355</v>
      </c>
      <c r="O3439" s="64" t="s">
        <v>2942</v>
      </c>
      <c r="P3439" s="64" t="s">
        <v>2902</v>
      </c>
      <c r="Q3439" s="45" t="s">
        <v>922</v>
      </c>
      <c r="R3439" s="32" t="s">
        <v>254</v>
      </c>
      <c r="S3439" s="45" t="s">
        <v>291</v>
      </c>
      <c r="T3439" s="42" t="str">
        <f>VLOOKUP(Tabla1[[#This Row],[AREA]],Hoja1!A:B,2,FALSE)</f>
        <v>11. Salud pública y seguridad ciudadana</v>
      </c>
      <c r="U3439" s="45" t="s">
        <v>129</v>
      </c>
      <c r="V3439" s="42" t="str">
        <f>VLOOKUP(Tabla1[[#This Row],[PROGRAMA]],Hoja1!A:B,2,FALSE)</f>
        <v>1321. Policía municipal</v>
      </c>
      <c r="W3439" s="45" t="s">
        <v>236</v>
      </c>
      <c r="X3439" s="45" t="s">
        <v>3180</v>
      </c>
    </row>
    <row r="3440" spans="1:24" x14ac:dyDescent="0.25">
      <c r="A3440" s="57">
        <v>220250027588</v>
      </c>
      <c r="B3440" s="58" t="s">
        <v>526</v>
      </c>
      <c r="C3440" s="59">
        <v>45827</v>
      </c>
      <c r="D3440" s="57">
        <v>22025000920</v>
      </c>
      <c r="E3440" s="58" t="s">
        <v>1373</v>
      </c>
      <c r="F3440" s="60">
        <v>59.62</v>
      </c>
      <c r="G3440" s="58" t="s">
        <v>74</v>
      </c>
      <c r="H3440" s="58" t="s">
        <v>5087</v>
      </c>
      <c r="I3440" s="61">
        <v>300</v>
      </c>
      <c r="J3440" s="58" t="s">
        <v>356</v>
      </c>
      <c r="K3440" s="58" t="s">
        <v>356</v>
      </c>
      <c r="L3440" s="58" t="s">
        <v>367</v>
      </c>
      <c r="M3440" s="58" t="s">
        <v>354</v>
      </c>
      <c r="N3440" s="58" t="s">
        <v>355</v>
      </c>
      <c r="O3440" s="64" t="s">
        <v>2942</v>
      </c>
      <c r="P3440" s="64" t="s">
        <v>2902</v>
      </c>
      <c r="Q3440" s="45" t="s">
        <v>922</v>
      </c>
      <c r="R3440" s="32" t="s">
        <v>254</v>
      </c>
      <c r="S3440" s="45" t="s">
        <v>291</v>
      </c>
      <c r="T3440" s="42" t="str">
        <f>VLOOKUP(Tabla1[[#This Row],[AREA]],Hoja1!A:B,2,FALSE)</f>
        <v>11. Salud pública y seguridad ciudadana</v>
      </c>
      <c r="U3440" s="45" t="s">
        <v>129</v>
      </c>
      <c r="V3440" s="42" t="str">
        <f>VLOOKUP(Tabla1[[#This Row],[PROGRAMA]],Hoja1!A:B,2,FALSE)</f>
        <v>1321. Policía municipal</v>
      </c>
      <c r="W3440" s="45" t="s">
        <v>238</v>
      </c>
      <c r="X3440" s="45" t="s">
        <v>3118</v>
      </c>
    </row>
    <row r="3441" spans="1:24" x14ac:dyDescent="0.25">
      <c r="A3441" s="57">
        <v>220250027385</v>
      </c>
      <c r="B3441" s="58" t="s">
        <v>526</v>
      </c>
      <c r="C3441" s="59">
        <v>45827</v>
      </c>
      <c r="D3441" s="57">
        <v>22025001270</v>
      </c>
      <c r="E3441" s="58" t="s">
        <v>2310</v>
      </c>
      <c r="F3441" s="60">
        <v>58.69</v>
      </c>
      <c r="G3441" s="58" t="s">
        <v>4279</v>
      </c>
      <c r="H3441" s="58" t="s">
        <v>5088</v>
      </c>
      <c r="I3441" s="61">
        <v>300</v>
      </c>
      <c r="J3441" s="58" t="s">
        <v>356</v>
      </c>
      <c r="K3441" s="58" t="s">
        <v>356</v>
      </c>
      <c r="L3441" s="58" t="s">
        <v>367</v>
      </c>
      <c r="M3441" s="58" t="s">
        <v>354</v>
      </c>
      <c r="N3441" s="58" t="s">
        <v>355</v>
      </c>
      <c r="O3441" s="64" t="s">
        <v>2942</v>
      </c>
      <c r="P3441" s="64" t="s">
        <v>2902</v>
      </c>
      <c r="Q3441" s="45" t="s">
        <v>922</v>
      </c>
      <c r="R3441" s="32" t="s">
        <v>254</v>
      </c>
      <c r="S3441" s="45" t="s">
        <v>95</v>
      </c>
      <c r="T3441" s="42" t="str">
        <f>VLOOKUP(Tabla1[[#This Row],[AREA]],Hoja1!A:B,2,FALSE)</f>
        <v>07. Medio ambiente</v>
      </c>
      <c r="U3441" s="45" t="s">
        <v>149</v>
      </c>
      <c r="V3441" s="42" t="str">
        <f>VLOOKUP(Tabla1[[#This Row],[PROGRAMA]],Hoja1!A:B,2,FALSE)</f>
        <v>1711. Parques y jardines</v>
      </c>
      <c r="W3441" s="45" t="s">
        <v>238</v>
      </c>
      <c r="X3441" s="45" t="s">
        <v>3118</v>
      </c>
    </row>
    <row r="3442" spans="1:24" x14ac:dyDescent="0.25">
      <c r="A3442" s="57">
        <v>220250025422</v>
      </c>
      <c r="B3442" s="58" t="s">
        <v>526</v>
      </c>
      <c r="C3442" s="59">
        <v>45820</v>
      </c>
      <c r="D3442" s="57">
        <v>22025001079</v>
      </c>
      <c r="E3442" s="58" t="s">
        <v>1303</v>
      </c>
      <c r="F3442" s="60">
        <v>55.58</v>
      </c>
      <c r="G3442" s="58" t="s">
        <v>564</v>
      </c>
      <c r="H3442" s="58" t="s">
        <v>5089</v>
      </c>
      <c r="I3442" s="61">
        <v>300</v>
      </c>
      <c r="J3442" s="58" t="s">
        <v>356</v>
      </c>
      <c r="K3442" s="58" t="s">
        <v>356</v>
      </c>
      <c r="L3442" s="58" t="s">
        <v>367</v>
      </c>
      <c r="M3442" s="58" t="s">
        <v>354</v>
      </c>
      <c r="N3442" s="58" t="s">
        <v>355</v>
      </c>
      <c r="O3442" s="64" t="s">
        <v>2942</v>
      </c>
      <c r="P3442" s="64" t="s">
        <v>2902</v>
      </c>
      <c r="Q3442" s="45" t="s">
        <v>922</v>
      </c>
      <c r="R3442" s="32" t="s">
        <v>254</v>
      </c>
      <c r="S3442" s="45" t="s">
        <v>94</v>
      </c>
      <c r="T3442" s="42" t="str">
        <f>VLOOKUP(Tabla1[[#This Row],[AREA]],Hoja1!A:B,2,FALSE)</f>
        <v>06. Educación y cultura</v>
      </c>
      <c r="U3442" s="45" t="s">
        <v>170</v>
      </c>
      <c r="V3442" s="42" t="str">
        <f>VLOOKUP(Tabla1[[#This Row],[PROGRAMA]],Hoja1!A:B,2,FALSE)</f>
        <v>3232. Conservación y mantenimiento centros educación infantil y primaria</v>
      </c>
      <c r="W3442" s="45" t="s">
        <v>236</v>
      </c>
      <c r="X3442" s="45" t="s">
        <v>3048</v>
      </c>
    </row>
    <row r="3443" spans="1:24" x14ac:dyDescent="0.25">
      <c r="A3443" s="57">
        <v>220250022459</v>
      </c>
      <c r="B3443" s="58" t="s">
        <v>526</v>
      </c>
      <c r="C3443" s="59">
        <v>45813</v>
      </c>
      <c r="D3443" s="57">
        <v>22025001347</v>
      </c>
      <c r="E3443" s="58" t="s">
        <v>1493</v>
      </c>
      <c r="F3443" s="60">
        <v>55.36</v>
      </c>
      <c r="G3443" s="58" t="s">
        <v>612</v>
      </c>
      <c r="H3443" s="58" t="s">
        <v>5090</v>
      </c>
      <c r="I3443" s="61">
        <v>300</v>
      </c>
      <c r="J3443" s="58" t="s">
        <v>356</v>
      </c>
      <c r="K3443" s="58" t="s">
        <v>356</v>
      </c>
      <c r="L3443" s="58" t="s">
        <v>367</v>
      </c>
      <c r="M3443" s="58" t="s">
        <v>354</v>
      </c>
      <c r="N3443" s="58" t="s">
        <v>355</v>
      </c>
      <c r="O3443" s="64" t="s">
        <v>2942</v>
      </c>
      <c r="P3443" s="64" t="s">
        <v>2902</v>
      </c>
      <c r="Q3443" s="45" t="s">
        <v>922</v>
      </c>
      <c r="R3443" s="32" t="s">
        <v>254</v>
      </c>
      <c r="S3443" s="45" t="s">
        <v>91</v>
      </c>
      <c r="T3443" s="42" t="str">
        <f>VLOOKUP(Tabla1[[#This Row],[AREA]],Hoja1!A:B,2,FALSE)</f>
        <v>02. Urbanismo y vivienda</v>
      </c>
      <c r="U3443" s="45" t="s">
        <v>220</v>
      </c>
      <c r="V3443" s="42" t="str">
        <f>VLOOKUP(Tabla1[[#This Row],[PROGRAMA]],Hoja1!A:B,2,FALSE)</f>
        <v>9332. Mantenimiento de edificios e instalaciones municipales</v>
      </c>
      <c r="W3443" s="45" t="s">
        <v>236</v>
      </c>
      <c r="X3443" s="45" t="s">
        <v>3048</v>
      </c>
    </row>
    <row r="3444" spans="1:24" x14ac:dyDescent="0.25">
      <c r="A3444" s="57">
        <v>220250024435</v>
      </c>
      <c r="B3444" s="58" t="s">
        <v>526</v>
      </c>
      <c r="C3444" s="59">
        <v>45819</v>
      </c>
      <c r="D3444" s="57">
        <v>22025001128</v>
      </c>
      <c r="E3444" s="58" t="s">
        <v>1498</v>
      </c>
      <c r="F3444" s="60">
        <v>55.25</v>
      </c>
      <c r="G3444" s="58" t="s">
        <v>564</v>
      </c>
      <c r="H3444" s="58" t="s">
        <v>5091</v>
      </c>
      <c r="I3444" s="61">
        <v>300</v>
      </c>
      <c r="J3444" s="58" t="s">
        <v>356</v>
      </c>
      <c r="K3444" s="58" t="s">
        <v>356</v>
      </c>
      <c r="L3444" s="58" t="s">
        <v>367</v>
      </c>
      <c r="M3444" s="58" t="s">
        <v>354</v>
      </c>
      <c r="N3444" s="58" t="s">
        <v>355</v>
      </c>
      <c r="O3444" s="64" t="s">
        <v>2942</v>
      </c>
      <c r="P3444" s="64" t="s">
        <v>2902</v>
      </c>
      <c r="Q3444" s="45" t="s">
        <v>922</v>
      </c>
      <c r="R3444" s="32" t="s">
        <v>254</v>
      </c>
      <c r="S3444" s="45" t="s">
        <v>291</v>
      </c>
      <c r="T3444" s="42" t="str">
        <f>VLOOKUP(Tabla1[[#This Row],[AREA]],Hoja1!A:B,2,FALSE)</f>
        <v>11. Salud pública y seguridad ciudadana</v>
      </c>
      <c r="U3444" s="45" t="s">
        <v>141</v>
      </c>
      <c r="V3444" s="42" t="str">
        <f>VLOOKUP(Tabla1[[#This Row],[PROGRAMA]],Hoja1!A:B,2,FALSE)</f>
        <v>1621. Recogida de residuos</v>
      </c>
      <c r="W3444" s="45" t="s">
        <v>238</v>
      </c>
      <c r="X3444" s="45" t="s">
        <v>3118</v>
      </c>
    </row>
    <row r="3445" spans="1:24" x14ac:dyDescent="0.25">
      <c r="A3445" s="57">
        <v>220250027368</v>
      </c>
      <c r="B3445" s="58" t="s">
        <v>526</v>
      </c>
      <c r="C3445" s="59">
        <v>45827</v>
      </c>
      <c r="D3445" s="57">
        <v>22025000730</v>
      </c>
      <c r="E3445" s="58" t="s">
        <v>1838</v>
      </c>
      <c r="F3445" s="60">
        <v>54.72</v>
      </c>
      <c r="G3445" s="58" t="s">
        <v>39</v>
      </c>
      <c r="H3445" s="58" t="s">
        <v>5092</v>
      </c>
      <c r="I3445" s="61">
        <v>300</v>
      </c>
      <c r="J3445" s="58" t="s">
        <v>356</v>
      </c>
      <c r="K3445" s="58" t="s">
        <v>356</v>
      </c>
      <c r="L3445" s="58" t="s">
        <v>367</v>
      </c>
      <c r="M3445" s="58" t="s">
        <v>354</v>
      </c>
      <c r="N3445" s="58" t="s">
        <v>355</v>
      </c>
      <c r="O3445" s="64" t="s">
        <v>2942</v>
      </c>
      <c r="P3445" s="64" t="s">
        <v>2902</v>
      </c>
      <c r="Q3445" s="45" t="s">
        <v>922</v>
      </c>
      <c r="R3445" s="32" t="s">
        <v>254</v>
      </c>
      <c r="S3445" s="45" t="s">
        <v>98</v>
      </c>
      <c r="T3445" s="42" t="str">
        <f>VLOOKUP(Tabla1[[#This Row],[AREA]],Hoja1!A:B,2,FALSE)</f>
        <v>10. Personas mayores, familia y servicios sociales</v>
      </c>
      <c r="U3445" s="45" t="s">
        <v>155</v>
      </c>
      <c r="V3445" s="42" t="str">
        <f>VLOOKUP(Tabla1[[#This Row],[PROGRAMA]],Hoja1!A:B,2,FALSE)</f>
        <v>2312. Iniciativas sociales</v>
      </c>
      <c r="W3445" s="45" t="s">
        <v>236</v>
      </c>
      <c r="X3445" s="45" t="s">
        <v>3048</v>
      </c>
    </row>
    <row r="3446" spans="1:24" x14ac:dyDescent="0.25">
      <c r="A3446" s="57">
        <v>220250022401</v>
      </c>
      <c r="B3446" s="58" t="s">
        <v>526</v>
      </c>
      <c r="C3446" s="59">
        <v>45813</v>
      </c>
      <c r="D3446" s="57">
        <v>22025000917</v>
      </c>
      <c r="E3446" s="58" t="s">
        <v>2293</v>
      </c>
      <c r="F3446" s="60">
        <v>54.45</v>
      </c>
      <c r="G3446" s="58" t="s">
        <v>566</v>
      </c>
      <c r="H3446" s="58" t="s">
        <v>5093</v>
      </c>
      <c r="I3446" s="61">
        <v>300</v>
      </c>
      <c r="J3446" s="58" t="s">
        <v>356</v>
      </c>
      <c r="K3446" s="58" t="s">
        <v>356</v>
      </c>
      <c r="L3446" s="58" t="s">
        <v>357</v>
      </c>
      <c r="M3446" s="58" t="s">
        <v>354</v>
      </c>
      <c r="N3446" s="58" t="s">
        <v>355</v>
      </c>
      <c r="O3446" s="64" t="s">
        <v>2942</v>
      </c>
      <c r="P3446" s="64" t="s">
        <v>2902</v>
      </c>
      <c r="Q3446" s="45" t="s">
        <v>922</v>
      </c>
      <c r="R3446" s="32" t="s">
        <v>254</v>
      </c>
      <c r="S3446" s="45" t="s">
        <v>291</v>
      </c>
      <c r="T3446" s="42" t="str">
        <f>VLOOKUP(Tabla1[[#This Row],[AREA]],Hoja1!A:B,2,FALSE)</f>
        <v>11. Salud pública y seguridad ciudadana</v>
      </c>
      <c r="U3446" s="45" t="s">
        <v>129</v>
      </c>
      <c r="V3446" s="42" t="str">
        <f>VLOOKUP(Tabla1[[#This Row],[PROGRAMA]],Hoja1!A:B,2,FALSE)</f>
        <v>1321. Policía municipal</v>
      </c>
      <c r="W3446" s="45" t="s">
        <v>236</v>
      </c>
      <c r="X3446" s="45" t="s">
        <v>3180</v>
      </c>
    </row>
    <row r="3447" spans="1:24" x14ac:dyDescent="0.25">
      <c r="A3447" s="57">
        <v>220250029499</v>
      </c>
      <c r="B3447" s="58" t="s">
        <v>526</v>
      </c>
      <c r="C3447" s="59">
        <v>45835</v>
      </c>
      <c r="D3447" s="57">
        <v>22025001347</v>
      </c>
      <c r="E3447" s="58" t="s">
        <v>1493</v>
      </c>
      <c r="F3447" s="60">
        <v>54.45</v>
      </c>
      <c r="G3447" s="58" t="s">
        <v>460</v>
      </c>
      <c r="H3447" s="58" t="s">
        <v>5094</v>
      </c>
      <c r="I3447" s="61">
        <v>300</v>
      </c>
      <c r="J3447" s="58" t="s">
        <v>356</v>
      </c>
      <c r="K3447" s="58" t="s">
        <v>356</v>
      </c>
      <c r="L3447" s="58" t="s">
        <v>367</v>
      </c>
      <c r="M3447" s="58" t="s">
        <v>354</v>
      </c>
      <c r="N3447" s="58" t="s">
        <v>355</v>
      </c>
      <c r="O3447" s="64" t="s">
        <v>2942</v>
      </c>
      <c r="P3447" s="64" t="s">
        <v>2902</v>
      </c>
      <c r="Q3447" s="45" t="s">
        <v>922</v>
      </c>
      <c r="R3447" s="32" t="s">
        <v>254</v>
      </c>
      <c r="S3447" s="45" t="s">
        <v>91</v>
      </c>
      <c r="T3447" s="42" t="str">
        <f>VLOOKUP(Tabla1[[#This Row],[AREA]],Hoja1!A:B,2,FALSE)</f>
        <v>02. Urbanismo y vivienda</v>
      </c>
      <c r="U3447" s="45" t="s">
        <v>220</v>
      </c>
      <c r="V3447" s="42" t="str">
        <f>VLOOKUP(Tabla1[[#This Row],[PROGRAMA]],Hoja1!A:B,2,FALSE)</f>
        <v>9332. Mantenimiento de edificios e instalaciones municipales</v>
      </c>
      <c r="W3447" s="45" t="s">
        <v>236</v>
      </c>
      <c r="X3447" s="45" t="s">
        <v>3048</v>
      </c>
    </row>
    <row r="3448" spans="1:24" x14ac:dyDescent="0.25">
      <c r="A3448" s="57">
        <v>220250022543</v>
      </c>
      <c r="B3448" s="58" t="s">
        <v>526</v>
      </c>
      <c r="C3448" s="59">
        <v>45813</v>
      </c>
      <c r="D3448" s="57">
        <v>22025004014</v>
      </c>
      <c r="E3448" s="58" t="s">
        <v>1534</v>
      </c>
      <c r="F3448" s="60">
        <v>53.57</v>
      </c>
      <c r="G3448" s="58" t="s">
        <v>564</v>
      </c>
      <c r="H3448" s="58" t="s">
        <v>5095</v>
      </c>
      <c r="I3448" s="61">
        <v>300</v>
      </c>
      <c r="J3448" s="58" t="s">
        <v>356</v>
      </c>
      <c r="K3448" s="58" t="s">
        <v>356</v>
      </c>
      <c r="L3448" s="58" t="s">
        <v>367</v>
      </c>
      <c r="M3448" s="58" t="s">
        <v>354</v>
      </c>
      <c r="N3448" s="58" t="s">
        <v>355</v>
      </c>
      <c r="O3448" s="64" t="s">
        <v>2942</v>
      </c>
      <c r="P3448" s="64" t="s">
        <v>2902</v>
      </c>
      <c r="Q3448" s="45" t="s">
        <v>922</v>
      </c>
      <c r="R3448" s="32" t="s">
        <v>254</v>
      </c>
      <c r="S3448" s="45" t="s">
        <v>92</v>
      </c>
      <c r="T3448" s="42" t="str">
        <f>VLOOKUP(Tabla1[[#This Row],[AREA]],Hoja1!A:B,2,FALSE)</f>
        <v>03. Participación ciudadana y deportes</v>
      </c>
      <c r="U3448" s="45" t="s">
        <v>215</v>
      </c>
      <c r="V3448" s="42" t="str">
        <f>VLOOKUP(Tabla1[[#This Row],[PROGRAMA]],Hoja1!A:B,2,FALSE)</f>
        <v>9241. Participación ciudadana</v>
      </c>
      <c r="W3448" s="45" t="s">
        <v>236</v>
      </c>
      <c r="X3448" s="45" t="s">
        <v>3048</v>
      </c>
    </row>
    <row r="3449" spans="1:24" x14ac:dyDescent="0.25">
      <c r="A3449" s="57">
        <v>220250027421</v>
      </c>
      <c r="B3449" s="58" t="s">
        <v>526</v>
      </c>
      <c r="C3449" s="59">
        <v>45827</v>
      </c>
      <c r="D3449" s="57">
        <v>22025001324</v>
      </c>
      <c r="E3449" s="58" t="s">
        <v>3329</v>
      </c>
      <c r="F3449" s="60">
        <v>52.96</v>
      </c>
      <c r="G3449" s="58" t="s">
        <v>73</v>
      </c>
      <c r="H3449" s="58" t="s">
        <v>5096</v>
      </c>
      <c r="I3449" s="61">
        <v>300</v>
      </c>
      <c r="J3449" s="58" t="s">
        <v>356</v>
      </c>
      <c r="K3449" s="58" t="s">
        <v>356</v>
      </c>
      <c r="L3449" s="58" t="s">
        <v>367</v>
      </c>
      <c r="M3449" s="58" t="s">
        <v>354</v>
      </c>
      <c r="N3449" s="58" t="s">
        <v>355</v>
      </c>
      <c r="O3449" s="64" t="s">
        <v>2942</v>
      </c>
      <c r="P3449" s="64" t="s">
        <v>2902</v>
      </c>
      <c r="Q3449" s="45" t="s">
        <v>922</v>
      </c>
      <c r="R3449" s="32" t="s">
        <v>254</v>
      </c>
      <c r="S3449" s="45" t="s">
        <v>98</v>
      </c>
      <c r="T3449" s="42" t="str">
        <f>VLOOKUP(Tabla1[[#This Row],[AREA]],Hoja1!A:B,2,FALSE)</f>
        <v>10. Personas mayores, familia y servicios sociales</v>
      </c>
      <c r="U3449" s="45" t="s">
        <v>162</v>
      </c>
      <c r="V3449" s="42" t="str">
        <f>VLOOKUP(Tabla1[[#This Row],[PROGRAMA]],Hoja1!A:B,2,FALSE)</f>
        <v>2412. Formación para el empleo</v>
      </c>
      <c r="W3449" s="45" t="s">
        <v>238</v>
      </c>
      <c r="X3449" s="45" t="s">
        <v>3118</v>
      </c>
    </row>
    <row r="3450" spans="1:24" x14ac:dyDescent="0.25">
      <c r="A3450" s="57">
        <v>220250022571</v>
      </c>
      <c r="B3450" s="58" t="s">
        <v>526</v>
      </c>
      <c r="C3450" s="59">
        <v>45813</v>
      </c>
      <c r="D3450" s="57">
        <v>22025001132</v>
      </c>
      <c r="E3450" s="58" t="s">
        <v>1599</v>
      </c>
      <c r="F3450" s="60">
        <v>51.99</v>
      </c>
      <c r="G3450" s="58" t="s">
        <v>74</v>
      </c>
      <c r="H3450" s="58" t="s">
        <v>5097</v>
      </c>
      <c r="I3450" s="61">
        <v>300</v>
      </c>
      <c r="J3450" s="58" t="s">
        <v>356</v>
      </c>
      <c r="K3450" s="58" t="s">
        <v>356</v>
      </c>
      <c r="L3450" s="58" t="s">
        <v>367</v>
      </c>
      <c r="M3450" s="58" t="s">
        <v>354</v>
      </c>
      <c r="N3450" s="58" t="s">
        <v>355</v>
      </c>
      <c r="O3450" s="64" t="s">
        <v>2942</v>
      </c>
      <c r="P3450" s="64" t="s">
        <v>2902</v>
      </c>
      <c r="Q3450" s="45" t="s">
        <v>922</v>
      </c>
      <c r="R3450" s="32" t="s">
        <v>254</v>
      </c>
      <c r="S3450" s="45" t="s">
        <v>291</v>
      </c>
      <c r="T3450" s="42" t="str">
        <f>VLOOKUP(Tabla1[[#This Row],[AREA]],Hoja1!A:B,2,FALSE)</f>
        <v>11. Salud pública y seguridad ciudadana</v>
      </c>
      <c r="U3450" s="45" t="s">
        <v>144</v>
      </c>
      <c r="V3450" s="42" t="str">
        <f>VLOOKUP(Tabla1[[#This Row],[PROGRAMA]],Hoja1!A:B,2,FALSE)</f>
        <v>1631. Limpieza viaria</v>
      </c>
      <c r="W3450" s="45" t="s">
        <v>238</v>
      </c>
      <c r="X3450" s="45" t="s">
        <v>3118</v>
      </c>
    </row>
    <row r="3451" spans="1:24" x14ac:dyDescent="0.25">
      <c r="A3451" s="57">
        <v>220250027387</v>
      </c>
      <c r="B3451" s="58" t="s">
        <v>526</v>
      </c>
      <c r="C3451" s="59">
        <v>45827</v>
      </c>
      <c r="D3451" s="57">
        <v>22025001270</v>
      </c>
      <c r="E3451" s="58" t="s">
        <v>2310</v>
      </c>
      <c r="F3451" s="60">
        <v>51.5</v>
      </c>
      <c r="G3451" s="58" t="s">
        <v>38</v>
      </c>
      <c r="H3451" s="58" t="s">
        <v>5098</v>
      </c>
      <c r="I3451" s="61">
        <v>300</v>
      </c>
      <c r="J3451" s="58" t="s">
        <v>356</v>
      </c>
      <c r="K3451" s="58" t="s">
        <v>356</v>
      </c>
      <c r="L3451" s="58" t="s">
        <v>367</v>
      </c>
      <c r="M3451" s="58" t="s">
        <v>354</v>
      </c>
      <c r="N3451" s="58" t="s">
        <v>355</v>
      </c>
      <c r="O3451" s="64" t="s">
        <v>2942</v>
      </c>
      <c r="P3451" s="64" t="s">
        <v>2902</v>
      </c>
      <c r="Q3451" s="45" t="s">
        <v>922</v>
      </c>
      <c r="R3451" s="32" t="s">
        <v>254</v>
      </c>
      <c r="S3451" s="45" t="s">
        <v>95</v>
      </c>
      <c r="T3451" s="42" t="str">
        <f>VLOOKUP(Tabla1[[#This Row],[AREA]],Hoja1!A:B,2,FALSE)</f>
        <v>07. Medio ambiente</v>
      </c>
      <c r="U3451" s="45" t="s">
        <v>149</v>
      </c>
      <c r="V3451" s="42" t="str">
        <f>VLOOKUP(Tabla1[[#This Row],[PROGRAMA]],Hoja1!A:B,2,FALSE)</f>
        <v>1711. Parques y jardines</v>
      </c>
      <c r="W3451" s="45" t="s">
        <v>238</v>
      </c>
      <c r="X3451" s="45" t="s">
        <v>3118</v>
      </c>
    </row>
    <row r="3452" spans="1:24" x14ac:dyDescent="0.25">
      <c r="A3452" s="57">
        <v>220250022355</v>
      </c>
      <c r="B3452" s="58" t="s">
        <v>526</v>
      </c>
      <c r="C3452" s="59">
        <v>45813</v>
      </c>
      <c r="D3452" s="57">
        <v>22025000917</v>
      </c>
      <c r="E3452" s="58" t="s">
        <v>2293</v>
      </c>
      <c r="F3452" s="60">
        <v>51.26</v>
      </c>
      <c r="G3452" s="58" t="s">
        <v>594</v>
      </c>
      <c r="H3452" s="58" t="s">
        <v>5099</v>
      </c>
      <c r="I3452" s="61">
        <v>300</v>
      </c>
      <c r="J3452" s="58" t="s">
        <v>356</v>
      </c>
      <c r="K3452" s="58" t="s">
        <v>356</v>
      </c>
      <c r="L3452" s="58" t="s">
        <v>357</v>
      </c>
      <c r="M3452" s="58" t="s">
        <v>354</v>
      </c>
      <c r="N3452" s="58" t="s">
        <v>355</v>
      </c>
      <c r="O3452" s="64" t="s">
        <v>2942</v>
      </c>
      <c r="P3452" s="64" t="s">
        <v>2902</v>
      </c>
      <c r="Q3452" s="45" t="s">
        <v>922</v>
      </c>
      <c r="R3452" s="32" t="s">
        <v>254</v>
      </c>
      <c r="S3452" s="45" t="s">
        <v>291</v>
      </c>
      <c r="T3452" s="42" t="str">
        <f>VLOOKUP(Tabla1[[#This Row],[AREA]],Hoja1!A:B,2,FALSE)</f>
        <v>11. Salud pública y seguridad ciudadana</v>
      </c>
      <c r="U3452" s="45" t="s">
        <v>129</v>
      </c>
      <c r="V3452" s="42" t="str">
        <f>VLOOKUP(Tabla1[[#This Row],[PROGRAMA]],Hoja1!A:B,2,FALSE)</f>
        <v>1321. Policía municipal</v>
      </c>
      <c r="W3452" s="45" t="s">
        <v>236</v>
      </c>
      <c r="X3452" s="45" t="s">
        <v>3180</v>
      </c>
    </row>
    <row r="3453" spans="1:24" x14ac:dyDescent="0.25">
      <c r="A3453" s="57">
        <v>220250022823</v>
      </c>
      <c r="B3453" s="58" t="s">
        <v>526</v>
      </c>
      <c r="C3453" s="59">
        <v>45813</v>
      </c>
      <c r="D3453" s="57">
        <v>22025001269</v>
      </c>
      <c r="E3453" s="58" t="s">
        <v>2542</v>
      </c>
      <c r="F3453" s="60">
        <v>50.64</v>
      </c>
      <c r="G3453" s="58" t="s">
        <v>50</v>
      </c>
      <c r="H3453" s="58" t="s">
        <v>5100</v>
      </c>
      <c r="I3453" s="61">
        <v>300</v>
      </c>
      <c r="J3453" s="58" t="s">
        <v>356</v>
      </c>
      <c r="K3453" s="58" t="s">
        <v>356</v>
      </c>
      <c r="L3453" s="58" t="s">
        <v>367</v>
      </c>
      <c r="M3453" s="58" t="s">
        <v>354</v>
      </c>
      <c r="N3453" s="58" t="s">
        <v>355</v>
      </c>
      <c r="O3453" s="64" t="s">
        <v>2942</v>
      </c>
      <c r="P3453" s="64" t="s">
        <v>2902</v>
      </c>
      <c r="Q3453" s="45" t="s">
        <v>922</v>
      </c>
      <c r="R3453" s="32" t="s">
        <v>254</v>
      </c>
      <c r="S3453" s="45" t="s">
        <v>95</v>
      </c>
      <c r="T3453" s="42" t="str">
        <f>VLOOKUP(Tabla1[[#This Row],[AREA]],Hoja1!A:B,2,FALSE)</f>
        <v>07. Medio ambiente</v>
      </c>
      <c r="U3453" s="45" t="s">
        <v>149</v>
      </c>
      <c r="V3453" s="42" t="str">
        <f>VLOOKUP(Tabla1[[#This Row],[PROGRAMA]],Hoja1!A:B,2,FALSE)</f>
        <v>1711. Parques y jardines</v>
      </c>
      <c r="W3453" s="45" t="s">
        <v>238</v>
      </c>
      <c r="X3453" s="45" t="s">
        <v>3053</v>
      </c>
    </row>
    <row r="3454" spans="1:24" x14ac:dyDescent="0.25">
      <c r="A3454" s="57">
        <v>220250026504</v>
      </c>
      <c r="B3454" s="58" t="s">
        <v>526</v>
      </c>
      <c r="C3454" s="59">
        <v>45824</v>
      </c>
      <c r="D3454" s="57">
        <v>22025000769</v>
      </c>
      <c r="E3454" s="58" t="s">
        <v>1623</v>
      </c>
      <c r="F3454" s="60">
        <v>50.24</v>
      </c>
      <c r="G3454" s="58" t="s">
        <v>600</v>
      </c>
      <c r="H3454" s="58" t="s">
        <v>5101</v>
      </c>
      <c r="I3454" s="61">
        <v>300</v>
      </c>
      <c r="J3454" s="58" t="s">
        <v>356</v>
      </c>
      <c r="K3454" s="58" t="s">
        <v>356</v>
      </c>
      <c r="L3454" s="58" t="s">
        <v>367</v>
      </c>
      <c r="M3454" s="58" t="s">
        <v>354</v>
      </c>
      <c r="N3454" s="58" t="s">
        <v>355</v>
      </c>
      <c r="O3454" s="64" t="s">
        <v>2942</v>
      </c>
      <c r="P3454" s="64" t="s">
        <v>2902</v>
      </c>
      <c r="Q3454" s="45" t="s">
        <v>922</v>
      </c>
      <c r="R3454" s="32" t="s">
        <v>254</v>
      </c>
      <c r="S3454" s="45" t="s">
        <v>291</v>
      </c>
      <c r="T3454" s="42" t="str">
        <f>VLOOKUP(Tabla1[[#This Row],[AREA]],Hoja1!A:B,2,FALSE)</f>
        <v>11. Salud pública y seguridad ciudadana</v>
      </c>
      <c r="U3454" s="45" t="s">
        <v>135</v>
      </c>
      <c r="V3454" s="42" t="str">
        <f>VLOOKUP(Tabla1[[#This Row],[PROGRAMA]],Hoja1!A:B,2,FALSE)</f>
        <v>1361. Prevención y extinción de incencios</v>
      </c>
      <c r="W3454" s="45" t="s">
        <v>238</v>
      </c>
      <c r="X3454" s="45" t="s">
        <v>3118</v>
      </c>
    </row>
    <row r="3455" spans="1:24" x14ac:dyDescent="0.25">
      <c r="A3455" s="57">
        <v>220250022433</v>
      </c>
      <c r="B3455" s="58" t="s">
        <v>526</v>
      </c>
      <c r="C3455" s="59">
        <v>45813</v>
      </c>
      <c r="D3455" s="57">
        <v>22025000920</v>
      </c>
      <c r="E3455" s="58" t="s">
        <v>1373</v>
      </c>
      <c r="F3455" s="60">
        <v>49.95</v>
      </c>
      <c r="G3455" s="58" t="s">
        <v>74</v>
      </c>
      <c r="H3455" s="58" t="s">
        <v>5102</v>
      </c>
      <c r="I3455" s="61">
        <v>300</v>
      </c>
      <c r="J3455" s="58" t="s">
        <v>356</v>
      </c>
      <c r="K3455" s="58" t="s">
        <v>356</v>
      </c>
      <c r="L3455" s="58" t="s">
        <v>367</v>
      </c>
      <c r="M3455" s="58" t="s">
        <v>354</v>
      </c>
      <c r="N3455" s="58" t="s">
        <v>355</v>
      </c>
      <c r="O3455" s="64" t="s">
        <v>2942</v>
      </c>
      <c r="P3455" s="64" t="s">
        <v>2902</v>
      </c>
      <c r="Q3455" s="45" t="s">
        <v>922</v>
      </c>
      <c r="R3455" s="32" t="s">
        <v>254</v>
      </c>
      <c r="S3455" s="45" t="s">
        <v>291</v>
      </c>
      <c r="T3455" s="42" t="str">
        <f>VLOOKUP(Tabla1[[#This Row],[AREA]],Hoja1!A:B,2,FALSE)</f>
        <v>11. Salud pública y seguridad ciudadana</v>
      </c>
      <c r="U3455" s="45" t="s">
        <v>129</v>
      </c>
      <c r="V3455" s="42" t="str">
        <f>VLOOKUP(Tabla1[[#This Row],[PROGRAMA]],Hoja1!A:B,2,FALSE)</f>
        <v>1321. Policía municipal</v>
      </c>
      <c r="W3455" s="45" t="s">
        <v>238</v>
      </c>
      <c r="X3455" s="45" t="s">
        <v>3118</v>
      </c>
    </row>
    <row r="3456" spans="1:24" x14ac:dyDescent="0.25">
      <c r="A3456" s="57">
        <v>220250022425</v>
      </c>
      <c r="B3456" s="58" t="s">
        <v>526</v>
      </c>
      <c r="C3456" s="59">
        <v>45813</v>
      </c>
      <c r="D3456" s="57">
        <v>22025000920</v>
      </c>
      <c r="E3456" s="58" t="s">
        <v>1373</v>
      </c>
      <c r="F3456" s="60">
        <v>48.41</v>
      </c>
      <c r="G3456" s="58" t="s">
        <v>74</v>
      </c>
      <c r="H3456" s="58" t="s">
        <v>5103</v>
      </c>
      <c r="I3456" s="61">
        <v>300</v>
      </c>
      <c r="J3456" s="58" t="s">
        <v>356</v>
      </c>
      <c r="K3456" s="58" t="s">
        <v>356</v>
      </c>
      <c r="L3456" s="58" t="s">
        <v>367</v>
      </c>
      <c r="M3456" s="58" t="s">
        <v>354</v>
      </c>
      <c r="N3456" s="58" t="s">
        <v>355</v>
      </c>
      <c r="O3456" s="64" t="s">
        <v>2942</v>
      </c>
      <c r="P3456" s="64" t="s">
        <v>2902</v>
      </c>
      <c r="Q3456" s="45" t="s">
        <v>922</v>
      </c>
      <c r="R3456" s="32" t="s">
        <v>254</v>
      </c>
      <c r="S3456" s="45" t="s">
        <v>291</v>
      </c>
      <c r="T3456" s="42" t="str">
        <f>VLOOKUP(Tabla1[[#This Row],[AREA]],Hoja1!A:B,2,FALSE)</f>
        <v>11. Salud pública y seguridad ciudadana</v>
      </c>
      <c r="U3456" s="45" t="s">
        <v>129</v>
      </c>
      <c r="V3456" s="42" t="str">
        <f>VLOOKUP(Tabla1[[#This Row],[PROGRAMA]],Hoja1!A:B,2,FALSE)</f>
        <v>1321. Policía municipal</v>
      </c>
      <c r="W3456" s="45" t="s">
        <v>238</v>
      </c>
      <c r="X3456" s="45" t="s">
        <v>3118</v>
      </c>
    </row>
    <row r="3457" spans="1:24" x14ac:dyDescent="0.25">
      <c r="A3457" s="57">
        <v>220250029478</v>
      </c>
      <c r="B3457" s="58" t="s">
        <v>526</v>
      </c>
      <c r="C3457" s="59">
        <v>45835</v>
      </c>
      <c r="D3457" s="57">
        <v>22025001079</v>
      </c>
      <c r="E3457" s="58" t="s">
        <v>1303</v>
      </c>
      <c r="F3457" s="60">
        <v>45.76</v>
      </c>
      <c r="G3457" s="58" t="s">
        <v>38</v>
      </c>
      <c r="H3457" s="58" t="s">
        <v>5104</v>
      </c>
      <c r="I3457" s="61">
        <v>300</v>
      </c>
      <c r="J3457" s="58" t="s">
        <v>356</v>
      </c>
      <c r="K3457" s="58" t="s">
        <v>356</v>
      </c>
      <c r="L3457" s="58" t="s">
        <v>367</v>
      </c>
      <c r="M3457" s="58" t="s">
        <v>354</v>
      </c>
      <c r="N3457" s="58" t="s">
        <v>355</v>
      </c>
      <c r="O3457" s="64" t="s">
        <v>2942</v>
      </c>
      <c r="P3457" s="64" t="s">
        <v>2902</v>
      </c>
      <c r="Q3457" s="45" t="s">
        <v>922</v>
      </c>
      <c r="R3457" s="32" t="s">
        <v>254</v>
      </c>
      <c r="S3457" s="45" t="s">
        <v>94</v>
      </c>
      <c r="T3457" s="42" t="str">
        <f>VLOOKUP(Tabla1[[#This Row],[AREA]],Hoja1!A:B,2,FALSE)</f>
        <v>06. Educación y cultura</v>
      </c>
      <c r="U3457" s="45" t="s">
        <v>170</v>
      </c>
      <c r="V3457" s="42" t="str">
        <f>VLOOKUP(Tabla1[[#This Row],[PROGRAMA]],Hoja1!A:B,2,FALSE)</f>
        <v>3232. Conservación y mantenimiento centros educación infantil y primaria</v>
      </c>
      <c r="W3457" s="45" t="s">
        <v>236</v>
      </c>
      <c r="X3457" s="45" t="s">
        <v>3048</v>
      </c>
    </row>
    <row r="3458" spans="1:24" x14ac:dyDescent="0.25">
      <c r="A3458" s="57">
        <v>220250025379</v>
      </c>
      <c r="B3458" s="58" t="s">
        <v>526</v>
      </c>
      <c r="C3458" s="59">
        <v>45820</v>
      </c>
      <c r="D3458" s="57">
        <v>22025002597</v>
      </c>
      <c r="E3458" s="58" t="s">
        <v>2578</v>
      </c>
      <c r="F3458" s="60">
        <v>44.25</v>
      </c>
      <c r="G3458" s="58" t="s">
        <v>1024</v>
      </c>
      <c r="H3458" s="58" t="s">
        <v>5105</v>
      </c>
      <c r="I3458" s="61">
        <v>300</v>
      </c>
      <c r="J3458" s="58" t="s">
        <v>356</v>
      </c>
      <c r="K3458" s="58" t="s">
        <v>356</v>
      </c>
      <c r="L3458" s="58" t="s">
        <v>367</v>
      </c>
      <c r="M3458" s="58" t="s">
        <v>354</v>
      </c>
      <c r="N3458" s="58" t="s">
        <v>355</v>
      </c>
      <c r="O3458" s="64" t="s">
        <v>2942</v>
      </c>
      <c r="P3458" s="64" t="s">
        <v>2902</v>
      </c>
      <c r="Q3458" s="45" t="s">
        <v>926</v>
      </c>
      <c r="R3458" s="32" t="s">
        <v>255</v>
      </c>
      <c r="S3458" s="45" t="s">
        <v>94</v>
      </c>
      <c r="T3458" s="42" t="str">
        <f>VLOOKUP(Tabla1[[#This Row],[AREA]],Hoja1!A:B,2,FALSE)</f>
        <v>06. Educación y cultura</v>
      </c>
      <c r="U3458" s="45" t="s">
        <v>176</v>
      </c>
      <c r="V3458" s="42" t="str">
        <f>VLOOKUP(Tabla1[[#This Row],[PROGRAMA]],Hoja1!A:B,2,FALSE)</f>
        <v>3321. Bibliotecas públicas</v>
      </c>
      <c r="W3458" s="45" t="s">
        <v>246</v>
      </c>
      <c r="X3458" s="45" t="s">
        <v>3261</v>
      </c>
    </row>
    <row r="3459" spans="1:24" x14ac:dyDescent="0.25">
      <c r="A3459" s="57">
        <v>220250027467</v>
      </c>
      <c r="B3459" s="58" t="s">
        <v>526</v>
      </c>
      <c r="C3459" s="59">
        <v>45827</v>
      </c>
      <c r="D3459" s="57">
        <v>22025004010</v>
      </c>
      <c r="E3459" s="58" t="s">
        <v>1495</v>
      </c>
      <c r="F3459" s="60">
        <v>43.38</v>
      </c>
      <c r="G3459" s="58" t="s">
        <v>3446</v>
      </c>
      <c r="H3459" s="58" t="s">
        <v>5106</v>
      </c>
      <c r="I3459" s="61">
        <v>300</v>
      </c>
      <c r="J3459" s="58" t="s">
        <v>356</v>
      </c>
      <c r="K3459" s="58" t="s">
        <v>356</v>
      </c>
      <c r="L3459" s="58" t="s">
        <v>367</v>
      </c>
      <c r="M3459" s="58" t="s">
        <v>354</v>
      </c>
      <c r="N3459" s="58" t="s">
        <v>355</v>
      </c>
      <c r="O3459" s="64" t="s">
        <v>2942</v>
      </c>
      <c r="P3459" s="64" t="s">
        <v>2902</v>
      </c>
      <c r="Q3459" s="45" t="s">
        <v>922</v>
      </c>
      <c r="R3459" s="32" t="s">
        <v>254</v>
      </c>
      <c r="S3459" s="45" t="s">
        <v>92</v>
      </c>
      <c r="T3459" s="42" t="str">
        <f>VLOOKUP(Tabla1[[#This Row],[AREA]],Hoja1!A:B,2,FALSE)</f>
        <v>03. Participación ciudadana y deportes</v>
      </c>
      <c r="U3459" s="45" t="s">
        <v>215</v>
      </c>
      <c r="V3459" s="42" t="str">
        <f>VLOOKUP(Tabla1[[#This Row],[PROGRAMA]],Hoja1!A:B,2,FALSE)</f>
        <v>9241. Participación ciudadana</v>
      </c>
      <c r="W3459" s="45" t="s">
        <v>236</v>
      </c>
      <c r="X3459" s="45" t="s">
        <v>2945</v>
      </c>
    </row>
    <row r="3460" spans="1:24" x14ac:dyDescent="0.25">
      <c r="A3460" s="57">
        <v>220250023791</v>
      </c>
      <c r="B3460" s="58" t="s">
        <v>526</v>
      </c>
      <c r="C3460" s="59">
        <v>45818</v>
      </c>
      <c r="D3460" s="57">
        <v>22025000769</v>
      </c>
      <c r="E3460" s="58" t="s">
        <v>1623</v>
      </c>
      <c r="F3460" s="60">
        <v>43.31</v>
      </c>
      <c r="G3460" s="58" t="s">
        <v>50</v>
      </c>
      <c r="H3460" s="58" t="s">
        <v>5107</v>
      </c>
      <c r="I3460" s="61">
        <v>300</v>
      </c>
      <c r="J3460" s="58" t="s">
        <v>356</v>
      </c>
      <c r="K3460" s="58" t="s">
        <v>356</v>
      </c>
      <c r="L3460" s="58" t="s">
        <v>367</v>
      </c>
      <c r="M3460" s="58" t="s">
        <v>354</v>
      </c>
      <c r="N3460" s="58" t="s">
        <v>355</v>
      </c>
      <c r="O3460" s="64" t="s">
        <v>2942</v>
      </c>
      <c r="P3460" s="64" t="s">
        <v>2902</v>
      </c>
      <c r="Q3460" s="45" t="s">
        <v>922</v>
      </c>
      <c r="R3460" s="32" t="s">
        <v>254</v>
      </c>
      <c r="S3460" s="45" t="s">
        <v>291</v>
      </c>
      <c r="T3460" s="42" t="str">
        <f>VLOOKUP(Tabla1[[#This Row],[AREA]],Hoja1!A:B,2,FALSE)</f>
        <v>11. Salud pública y seguridad ciudadana</v>
      </c>
      <c r="U3460" s="45" t="s">
        <v>135</v>
      </c>
      <c r="V3460" s="42" t="str">
        <f>VLOOKUP(Tabla1[[#This Row],[PROGRAMA]],Hoja1!A:B,2,FALSE)</f>
        <v>1361. Prevención y extinción de incencios</v>
      </c>
      <c r="W3460" s="45" t="s">
        <v>238</v>
      </c>
      <c r="X3460" s="45" t="s">
        <v>3118</v>
      </c>
    </row>
    <row r="3461" spans="1:24" x14ac:dyDescent="0.25">
      <c r="A3461" s="57">
        <v>220250025361</v>
      </c>
      <c r="B3461" s="58" t="s">
        <v>526</v>
      </c>
      <c r="C3461" s="59">
        <v>45820</v>
      </c>
      <c r="D3461" s="57">
        <v>22025001496</v>
      </c>
      <c r="E3461" s="58" t="s">
        <v>3385</v>
      </c>
      <c r="F3461" s="60">
        <v>42.96</v>
      </c>
      <c r="G3461" s="58" t="s">
        <v>564</v>
      </c>
      <c r="H3461" s="58" t="s">
        <v>5108</v>
      </c>
      <c r="I3461" s="61">
        <v>300</v>
      </c>
      <c r="J3461" s="58" t="s">
        <v>356</v>
      </c>
      <c r="K3461" s="58" t="s">
        <v>356</v>
      </c>
      <c r="L3461" s="58" t="s">
        <v>367</v>
      </c>
      <c r="M3461" s="58" t="s">
        <v>354</v>
      </c>
      <c r="N3461" s="58" t="s">
        <v>380</v>
      </c>
      <c r="O3461" s="64" t="s">
        <v>2942</v>
      </c>
      <c r="P3461" s="64" t="s">
        <v>2902</v>
      </c>
      <c r="Q3461" s="45" t="s">
        <v>922</v>
      </c>
      <c r="R3461" s="32" t="s">
        <v>254</v>
      </c>
      <c r="S3461" s="45" t="s">
        <v>290</v>
      </c>
      <c r="T3461" s="42" t="str">
        <f>VLOOKUP(Tabla1[[#This Row],[AREA]],Hoja1!A:B,2,FALSE)</f>
        <v>05. Comercio, mercados y consumo</v>
      </c>
      <c r="U3461" s="45" t="s">
        <v>197</v>
      </c>
      <c r="V3461" s="42" t="str">
        <f>VLOOKUP(Tabla1[[#This Row],[PROGRAMA]],Hoja1!A:B,2,FALSE)</f>
        <v>4312. Mercados</v>
      </c>
      <c r="W3461" s="45" t="s">
        <v>238</v>
      </c>
      <c r="X3461" s="45" t="s">
        <v>3118</v>
      </c>
    </row>
    <row r="3462" spans="1:24" x14ac:dyDescent="0.25">
      <c r="A3462" s="57">
        <v>220250029550</v>
      </c>
      <c r="B3462" s="58" t="s">
        <v>526</v>
      </c>
      <c r="C3462" s="59">
        <v>45835</v>
      </c>
      <c r="D3462" s="57">
        <v>22025001128</v>
      </c>
      <c r="E3462" s="58" t="s">
        <v>1498</v>
      </c>
      <c r="F3462" s="60">
        <v>42.27</v>
      </c>
      <c r="G3462" s="58" t="s">
        <v>506</v>
      </c>
      <c r="H3462" s="58" t="s">
        <v>5109</v>
      </c>
      <c r="I3462" s="61">
        <v>300</v>
      </c>
      <c r="J3462" s="58" t="s">
        <v>356</v>
      </c>
      <c r="K3462" s="58" t="s">
        <v>356</v>
      </c>
      <c r="L3462" s="58" t="s">
        <v>367</v>
      </c>
      <c r="M3462" s="58" t="s">
        <v>354</v>
      </c>
      <c r="N3462" s="58" t="s">
        <v>355</v>
      </c>
      <c r="O3462" s="64" t="s">
        <v>2942</v>
      </c>
      <c r="P3462" s="64" t="s">
        <v>2902</v>
      </c>
      <c r="Q3462" s="45" t="s">
        <v>922</v>
      </c>
      <c r="R3462" s="32" t="s">
        <v>254</v>
      </c>
      <c r="S3462" s="45" t="s">
        <v>291</v>
      </c>
      <c r="T3462" s="42" t="str">
        <f>VLOOKUP(Tabla1[[#This Row],[AREA]],Hoja1!A:B,2,FALSE)</f>
        <v>11. Salud pública y seguridad ciudadana</v>
      </c>
      <c r="U3462" s="45" t="s">
        <v>141</v>
      </c>
      <c r="V3462" s="42" t="str">
        <f>VLOOKUP(Tabla1[[#This Row],[PROGRAMA]],Hoja1!A:B,2,FALSE)</f>
        <v>1621. Recogida de residuos</v>
      </c>
      <c r="W3462" s="45" t="s">
        <v>238</v>
      </c>
      <c r="X3462" s="45" t="s">
        <v>3118</v>
      </c>
    </row>
    <row r="3463" spans="1:24" x14ac:dyDescent="0.25">
      <c r="A3463" s="57">
        <v>220250024380</v>
      </c>
      <c r="B3463" s="58" t="s">
        <v>526</v>
      </c>
      <c r="C3463" s="59">
        <v>45819</v>
      </c>
      <c r="D3463" s="57">
        <v>22025001132</v>
      </c>
      <c r="E3463" s="58" t="s">
        <v>1599</v>
      </c>
      <c r="F3463" s="60">
        <v>41.96</v>
      </c>
      <c r="G3463" s="58" t="s">
        <v>524</v>
      </c>
      <c r="H3463" s="58" t="s">
        <v>5110</v>
      </c>
      <c r="I3463" s="61">
        <v>300</v>
      </c>
      <c r="J3463" s="58" t="s">
        <v>427</v>
      </c>
      <c r="K3463" s="58" t="s">
        <v>427</v>
      </c>
      <c r="L3463" s="58" t="s">
        <v>367</v>
      </c>
      <c r="M3463" s="58" t="s">
        <v>354</v>
      </c>
      <c r="N3463" s="58" t="s">
        <v>355</v>
      </c>
      <c r="O3463" s="64" t="s">
        <v>2942</v>
      </c>
      <c r="P3463" s="64" t="s">
        <v>2902</v>
      </c>
      <c r="Q3463" s="45" t="s">
        <v>922</v>
      </c>
      <c r="R3463" s="32" t="s">
        <v>254</v>
      </c>
      <c r="S3463" s="45" t="s">
        <v>291</v>
      </c>
      <c r="T3463" s="42" t="str">
        <f>VLOOKUP(Tabla1[[#This Row],[AREA]],Hoja1!A:B,2,FALSE)</f>
        <v>11. Salud pública y seguridad ciudadana</v>
      </c>
      <c r="U3463" s="45" t="s">
        <v>144</v>
      </c>
      <c r="V3463" s="42" t="str">
        <f>VLOOKUP(Tabla1[[#This Row],[PROGRAMA]],Hoja1!A:B,2,FALSE)</f>
        <v>1631. Limpieza viaria</v>
      </c>
      <c r="W3463" s="45" t="s">
        <v>238</v>
      </c>
      <c r="X3463" s="45" t="s">
        <v>3118</v>
      </c>
    </row>
    <row r="3464" spans="1:24" x14ac:dyDescent="0.25">
      <c r="A3464" s="57">
        <v>220250022850</v>
      </c>
      <c r="B3464" s="58" t="s">
        <v>526</v>
      </c>
      <c r="C3464" s="59">
        <v>45813</v>
      </c>
      <c r="D3464" s="57">
        <v>22025000920</v>
      </c>
      <c r="E3464" s="58" t="s">
        <v>1373</v>
      </c>
      <c r="F3464" s="60">
        <v>41.5</v>
      </c>
      <c r="G3464" s="58" t="s">
        <v>74</v>
      </c>
      <c r="H3464" s="58" t="s">
        <v>5111</v>
      </c>
      <c r="I3464" s="61">
        <v>300</v>
      </c>
      <c r="J3464" s="58" t="s">
        <v>356</v>
      </c>
      <c r="K3464" s="58" t="s">
        <v>356</v>
      </c>
      <c r="L3464" s="58" t="s">
        <v>367</v>
      </c>
      <c r="M3464" s="58" t="s">
        <v>354</v>
      </c>
      <c r="N3464" s="58" t="s">
        <v>355</v>
      </c>
      <c r="O3464" s="64" t="s">
        <v>2942</v>
      </c>
      <c r="P3464" s="64" t="s">
        <v>2902</v>
      </c>
      <c r="Q3464" s="45" t="s">
        <v>922</v>
      </c>
      <c r="R3464" s="32" t="s">
        <v>254</v>
      </c>
      <c r="S3464" s="45" t="s">
        <v>291</v>
      </c>
      <c r="T3464" s="42" t="str">
        <f>VLOOKUP(Tabla1[[#This Row],[AREA]],Hoja1!A:B,2,FALSE)</f>
        <v>11. Salud pública y seguridad ciudadana</v>
      </c>
      <c r="U3464" s="45" t="s">
        <v>129</v>
      </c>
      <c r="V3464" s="42" t="str">
        <f>VLOOKUP(Tabla1[[#This Row],[PROGRAMA]],Hoja1!A:B,2,FALSE)</f>
        <v>1321. Policía municipal</v>
      </c>
      <c r="W3464" s="45" t="s">
        <v>238</v>
      </c>
      <c r="X3464" s="45" t="s">
        <v>3118</v>
      </c>
    </row>
    <row r="3465" spans="1:24" x14ac:dyDescent="0.25">
      <c r="A3465" s="57">
        <v>220250022307</v>
      </c>
      <c r="B3465" s="58" t="s">
        <v>526</v>
      </c>
      <c r="C3465" s="59">
        <v>45813</v>
      </c>
      <c r="D3465" s="57">
        <v>22025001324</v>
      </c>
      <c r="E3465" s="58" t="s">
        <v>3329</v>
      </c>
      <c r="F3465" s="60">
        <v>41.08</v>
      </c>
      <c r="G3465" s="58" t="s">
        <v>73</v>
      </c>
      <c r="H3465" s="58" t="s">
        <v>5112</v>
      </c>
      <c r="I3465" s="61">
        <v>300</v>
      </c>
      <c r="J3465" s="58" t="s">
        <v>356</v>
      </c>
      <c r="K3465" s="58" t="s">
        <v>356</v>
      </c>
      <c r="L3465" s="58" t="s">
        <v>367</v>
      </c>
      <c r="M3465" s="58" t="s">
        <v>354</v>
      </c>
      <c r="N3465" s="58" t="s">
        <v>355</v>
      </c>
      <c r="O3465" s="64" t="s">
        <v>2942</v>
      </c>
      <c r="P3465" s="64" t="s">
        <v>2902</v>
      </c>
      <c r="Q3465" s="45" t="s">
        <v>922</v>
      </c>
      <c r="R3465" s="32" t="s">
        <v>254</v>
      </c>
      <c r="S3465" s="45" t="s">
        <v>98</v>
      </c>
      <c r="T3465" s="42" t="str">
        <f>VLOOKUP(Tabla1[[#This Row],[AREA]],Hoja1!A:B,2,FALSE)</f>
        <v>10. Personas mayores, familia y servicios sociales</v>
      </c>
      <c r="U3465" s="45" t="s">
        <v>162</v>
      </c>
      <c r="V3465" s="42" t="str">
        <f>VLOOKUP(Tabla1[[#This Row],[PROGRAMA]],Hoja1!A:B,2,FALSE)</f>
        <v>2412. Formación para el empleo</v>
      </c>
      <c r="W3465" s="45" t="s">
        <v>238</v>
      </c>
      <c r="X3465" s="45" t="s">
        <v>3118</v>
      </c>
    </row>
    <row r="3466" spans="1:24" x14ac:dyDescent="0.25">
      <c r="A3466" s="57">
        <v>220250026527</v>
      </c>
      <c r="B3466" s="58" t="s">
        <v>526</v>
      </c>
      <c r="C3466" s="59">
        <v>45824</v>
      </c>
      <c r="D3466" s="57">
        <v>22025001103</v>
      </c>
      <c r="E3466" s="58" t="s">
        <v>3350</v>
      </c>
      <c r="F3466" s="60">
        <v>40.409999999999997</v>
      </c>
      <c r="G3466" s="58" t="s">
        <v>564</v>
      </c>
      <c r="H3466" s="58" t="s">
        <v>5113</v>
      </c>
      <c r="I3466" s="61">
        <v>300</v>
      </c>
      <c r="J3466" s="58" t="s">
        <v>356</v>
      </c>
      <c r="K3466" s="58" t="s">
        <v>356</v>
      </c>
      <c r="L3466" s="58" t="s">
        <v>367</v>
      </c>
      <c r="M3466" s="58" t="s">
        <v>354</v>
      </c>
      <c r="N3466" s="58" t="s">
        <v>355</v>
      </c>
      <c r="O3466" s="64" t="s">
        <v>2942</v>
      </c>
      <c r="P3466" s="64" t="s">
        <v>2902</v>
      </c>
      <c r="Q3466" s="45" t="s">
        <v>922</v>
      </c>
      <c r="R3466" s="32" t="s">
        <v>254</v>
      </c>
      <c r="S3466" s="45" t="s">
        <v>98</v>
      </c>
      <c r="T3466" s="42" t="str">
        <f>VLOOKUP(Tabla1[[#This Row],[AREA]],Hoja1!A:B,2,FALSE)</f>
        <v>10. Personas mayores, familia y servicios sociales</v>
      </c>
      <c r="U3466" s="45" t="s">
        <v>158</v>
      </c>
      <c r="V3466" s="42" t="str">
        <f>VLOOKUP(Tabla1[[#This Row],[PROGRAMA]],Hoja1!A:B,2,FALSE)</f>
        <v>2314. Centro de programas juveniles</v>
      </c>
      <c r="W3466" s="45" t="s">
        <v>236</v>
      </c>
      <c r="X3466" s="45" t="s">
        <v>3048</v>
      </c>
    </row>
    <row r="3467" spans="1:24" x14ac:dyDescent="0.25">
      <c r="A3467" s="57">
        <v>220250027551</v>
      </c>
      <c r="B3467" s="58" t="s">
        <v>526</v>
      </c>
      <c r="C3467" s="59">
        <v>45827</v>
      </c>
      <c r="D3467" s="57">
        <v>22025001270</v>
      </c>
      <c r="E3467" s="58" t="s">
        <v>2310</v>
      </c>
      <c r="F3467" s="60">
        <v>39.409999999999997</v>
      </c>
      <c r="G3467" s="58" t="s">
        <v>74</v>
      </c>
      <c r="H3467" s="58" t="s">
        <v>5114</v>
      </c>
      <c r="I3467" s="61">
        <v>300</v>
      </c>
      <c r="J3467" s="58" t="s">
        <v>356</v>
      </c>
      <c r="K3467" s="58" t="s">
        <v>356</v>
      </c>
      <c r="L3467" s="58" t="s">
        <v>367</v>
      </c>
      <c r="M3467" s="58" t="s">
        <v>354</v>
      </c>
      <c r="N3467" s="58" t="s">
        <v>355</v>
      </c>
      <c r="O3467" s="64" t="s">
        <v>2942</v>
      </c>
      <c r="P3467" s="64" t="s">
        <v>2902</v>
      </c>
      <c r="Q3467" s="45" t="s">
        <v>922</v>
      </c>
      <c r="R3467" s="32" t="s">
        <v>254</v>
      </c>
      <c r="S3467" s="45" t="s">
        <v>95</v>
      </c>
      <c r="T3467" s="42" t="str">
        <f>VLOOKUP(Tabla1[[#This Row],[AREA]],Hoja1!A:B,2,FALSE)</f>
        <v>07. Medio ambiente</v>
      </c>
      <c r="U3467" s="45" t="s">
        <v>149</v>
      </c>
      <c r="V3467" s="42" t="str">
        <f>VLOOKUP(Tabla1[[#This Row],[PROGRAMA]],Hoja1!A:B,2,FALSE)</f>
        <v>1711. Parques y jardines</v>
      </c>
      <c r="W3467" s="45" t="s">
        <v>238</v>
      </c>
      <c r="X3467" s="45" t="s">
        <v>3118</v>
      </c>
    </row>
    <row r="3468" spans="1:24" x14ac:dyDescent="0.25">
      <c r="A3468" s="57">
        <v>220250022495</v>
      </c>
      <c r="B3468" s="58" t="s">
        <v>526</v>
      </c>
      <c r="C3468" s="59">
        <v>45813</v>
      </c>
      <c r="D3468" s="57">
        <v>22025001070</v>
      </c>
      <c r="E3468" s="58" t="s">
        <v>1614</v>
      </c>
      <c r="F3468" s="60">
        <v>39.33</v>
      </c>
      <c r="G3468" s="58" t="s">
        <v>564</v>
      </c>
      <c r="H3468" s="58" t="s">
        <v>5115</v>
      </c>
      <c r="I3468" s="61">
        <v>300</v>
      </c>
      <c r="J3468" s="58" t="s">
        <v>356</v>
      </c>
      <c r="K3468" s="58" t="s">
        <v>356</v>
      </c>
      <c r="L3468" s="58" t="s">
        <v>367</v>
      </c>
      <c r="M3468" s="58" t="s">
        <v>354</v>
      </c>
      <c r="N3468" s="58" t="s">
        <v>355</v>
      </c>
      <c r="O3468" s="64" t="s">
        <v>2942</v>
      </c>
      <c r="P3468" s="64" t="s">
        <v>2902</v>
      </c>
      <c r="Q3468" s="45" t="s">
        <v>922</v>
      </c>
      <c r="R3468" s="32" t="s">
        <v>254</v>
      </c>
      <c r="S3468" s="45" t="s">
        <v>291</v>
      </c>
      <c r="T3468" s="42" t="str">
        <f>VLOOKUP(Tabla1[[#This Row],[AREA]],Hoja1!A:B,2,FALSE)</f>
        <v>11. Salud pública y seguridad ciudadana</v>
      </c>
      <c r="U3468" s="45" t="s">
        <v>164</v>
      </c>
      <c r="V3468" s="42" t="str">
        <f>VLOOKUP(Tabla1[[#This Row],[PROGRAMA]],Hoja1!A:B,2,FALSE)</f>
        <v>3111. Protección de la salubridad pública</v>
      </c>
      <c r="W3468" s="45" t="s">
        <v>238</v>
      </c>
      <c r="X3468" s="45" t="s">
        <v>3118</v>
      </c>
    </row>
    <row r="3469" spans="1:24" x14ac:dyDescent="0.25">
      <c r="A3469" s="57">
        <v>220250022573</v>
      </c>
      <c r="B3469" s="58" t="s">
        <v>526</v>
      </c>
      <c r="C3469" s="59">
        <v>45813</v>
      </c>
      <c r="D3469" s="57">
        <v>22025001132</v>
      </c>
      <c r="E3469" s="58" t="s">
        <v>1599</v>
      </c>
      <c r="F3469" s="60">
        <v>38.119999999999997</v>
      </c>
      <c r="G3469" s="58" t="s">
        <v>74</v>
      </c>
      <c r="H3469" s="58" t="s">
        <v>5116</v>
      </c>
      <c r="I3469" s="61">
        <v>300</v>
      </c>
      <c r="J3469" s="58" t="s">
        <v>356</v>
      </c>
      <c r="K3469" s="58" t="s">
        <v>356</v>
      </c>
      <c r="L3469" s="58" t="s">
        <v>367</v>
      </c>
      <c r="M3469" s="58" t="s">
        <v>354</v>
      </c>
      <c r="N3469" s="58" t="s">
        <v>355</v>
      </c>
      <c r="O3469" s="64" t="s">
        <v>2942</v>
      </c>
      <c r="P3469" s="64" t="s">
        <v>2902</v>
      </c>
      <c r="Q3469" s="45" t="s">
        <v>922</v>
      </c>
      <c r="R3469" s="32" t="s">
        <v>254</v>
      </c>
      <c r="S3469" s="45" t="s">
        <v>291</v>
      </c>
      <c r="T3469" s="42" t="str">
        <f>VLOOKUP(Tabla1[[#This Row],[AREA]],Hoja1!A:B,2,FALSE)</f>
        <v>11. Salud pública y seguridad ciudadana</v>
      </c>
      <c r="U3469" s="45" t="s">
        <v>144</v>
      </c>
      <c r="V3469" s="42" t="str">
        <f>VLOOKUP(Tabla1[[#This Row],[PROGRAMA]],Hoja1!A:B,2,FALSE)</f>
        <v>1631. Limpieza viaria</v>
      </c>
      <c r="W3469" s="45" t="s">
        <v>238</v>
      </c>
      <c r="X3469" s="45" t="s">
        <v>3118</v>
      </c>
    </row>
    <row r="3470" spans="1:24" x14ac:dyDescent="0.25">
      <c r="A3470" s="57">
        <v>220250027526</v>
      </c>
      <c r="B3470" s="58" t="s">
        <v>526</v>
      </c>
      <c r="C3470" s="59">
        <v>45827</v>
      </c>
      <c r="D3470" s="57">
        <v>22025000769</v>
      </c>
      <c r="E3470" s="58" t="s">
        <v>1623</v>
      </c>
      <c r="F3470" s="60">
        <v>38.119999999999997</v>
      </c>
      <c r="G3470" s="58" t="s">
        <v>573</v>
      </c>
      <c r="H3470" s="58" t="s">
        <v>5117</v>
      </c>
      <c r="I3470" s="61">
        <v>300</v>
      </c>
      <c r="J3470" s="58" t="s">
        <v>356</v>
      </c>
      <c r="K3470" s="58" t="s">
        <v>356</v>
      </c>
      <c r="L3470" s="58" t="s">
        <v>367</v>
      </c>
      <c r="M3470" s="58" t="s">
        <v>354</v>
      </c>
      <c r="N3470" s="58" t="s">
        <v>355</v>
      </c>
      <c r="O3470" s="64" t="s">
        <v>2942</v>
      </c>
      <c r="P3470" s="64" t="s">
        <v>2902</v>
      </c>
      <c r="Q3470" s="45" t="s">
        <v>922</v>
      </c>
      <c r="R3470" s="32" t="s">
        <v>254</v>
      </c>
      <c r="S3470" s="45" t="s">
        <v>291</v>
      </c>
      <c r="T3470" s="42" t="str">
        <f>VLOOKUP(Tabla1[[#This Row],[AREA]],Hoja1!A:B,2,FALSE)</f>
        <v>11. Salud pública y seguridad ciudadana</v>
      </c>
      <c r="U3470" s="45" t="s">
        <v>135</v>
      </c>
      <c r="V3470" s="42" t="str">
        <f>VLOOKUP(Tabla1[[#This Row],[PROGRAMA]],Hoja1!A:B,2,FALSE)</f>
        <v>1361. Prevención y extinción de incencios</v>
      </c>
      <c r="W3470" s="45" t="s">
        <v>238</v>
      </c>
      <c r="X3470" s="45" t="s">
        <v>3118</v>
      </c>
    </row>
    <row r="3471" spans="1:24" x14ac:dyDescent="0.25">
      <c r="A3471" s="57">
        <v>220250022441</v>
      </c>
      <c r="B3471" s="58" t="s">
        <v>526</v>
      </c>
      <c r="C3471" s="59">
        <v>45813</v>
      </c>
      <c r="D3471" s="57">
        <v>22025000920</v>
      </c>
      <c r="E3471" s="58" t="s">
        <v>1373</v>
      </c>
      <c r="F3471" s="60">
        <v>37.4</v>
      </c>
      <c r="G3471" s="58" t="s">
        <v>74</v>
      </c>
      <c r="H3471" s="58" t="s">
        <v>5118</v>
      </c>
      <c r="I3471" s="61">
        <v>300</v>
      </c>
      <c r="J3471" s="58" t="s">
        <v>356</v>
      </c>
      <c r="K3471" s="58" t="s">
        <v>356</v>
      </c>
      <c r="L3471" s="58" t="s">
        <v>367</v>
      </c>
      <c r="M3471" s="58" t="s">
        <v>354</v>
      </c>
      <c r="N3471" s="58" t="s">
        <v>355</v>
      </c>
      <c r="O3471" s="64" t="s">
        <v>2942</v>
      </c>
      <c r="P3471" s="64" t="s">
        <v>2902</v>
      </c>
      <c r="Q3471" s="45" t="s">
        <v>922</v>
      </c>
      <c r="R3471" s="32" t="s">
        <v>254</v>
      </c>
      <c r="S3471" s="45" t="s">
        <v>291</v>
      </c>
      <c r="T3471" s="42" t="str">
        <f>VLOOKUP(Tabla1[[#This Row],[AREA]],Hoja1!A:B,2,FALSE)</f>
        <v>11. Salud pública y seguridad ciudadana</v>
      </c>
      <c r="U3471" s="45" t="s">
        <v>129</v>
      </c>
      <c r="V3471" s="42" t="str">
        <f>VLOOKUP(Tabla1[[#This Row],[PROGRAMA]],Hoja1!A:B,2,FALSE)</f>
        <v>1321. Policía municipal</v>
      </c>
      <c r="W3471" s="45" t="s">
        <v>238</v>
      </c>
      <c r="X3471" s="45" t="s">
        <v>3118</v>
      </c>
    </row>
    <row r="3472" spans="1:24" x14ac:dyDescent="0.25">
      <c r="A3472" s="57">
        <v>220250022409</v>
      </c>
      <c r="B3472" s="58" t="s">
        <v>526</v>
      </c>
      <c r="C3472" s="59">
        <v>45813</v>
      </c>
      <c r="D3472" s="57">
        <v>22025000917</v>
      </c>
      <c r="E3472" s="58" t="s">
        <v>2293</v>
      </c>
      <c r="F3472" s="60">
        <v>37</v>
      </c>
      <c r="G3472" s="58" t="s">
        <v>271</v>
      </c>
      <c r="H3472" s="58" t="s">
        <v>5119</v>
      </c>
      <c r="I3472" s="61">
        <v>300</v>
      </c>
      <c r="J3472" s="58" t="s">
        <v>356</v>
      </c>
      <c r="K3472" s="58" t="s">
        <v>356</v>
      </c>
      <c r="L3472" s="58" t="s">
        <v>357</v>
      </c>
      <c r="M3472" s="58" t="s">
        <v>354</v>
      </c>
      <c r="N3472" s="58" t="s">
        <v>355</v>
      </c>
      <c r="O3472" s="64" t="s">
        <v>2942</v>
      </c>
      <c r="P3472" s="64" t="s">
        <v>2902</v>
      </c>
      <c r="Q3472" s="45" t="s">
        <v>922</v>
      </c>
      <c r="R3472" s="32" t="s">
        <v>254</v>
      </c>
      <c r="S3472" s="45" t="s">
        <v>291</v>
      </c>
      <c r="T3472" s="42" t="str">
        <f>VLOOKUP(Tabla1[[#This Row],[AREA]],Hoja1!A:B,2,FALSE)</f>
        <v>11. Salud pública y seguridad ciudadana</v>
      </c>
      <c r="U3472" s="45" t="s">
        <v>129</v>
      </c>
      <c r="V3472" s="42" t="str">
        <f>VLOOKUP(Tabla1[[#This Row],[PROGRAMA]],Hoja1!A:B,2,FALSE)</f>
        <v>1321. Policía municipal</v>
      </c>
      <c r="W3472" s="45" t="s">
        <v>236</v>
      </c>
      <c r="X3472" s="45" t="s">
        <v>3180</v>
      </c>
    </row>
    <row r="3473" spans="1:24" x14ac:dyDescent="0.25">
      <c r="A3473" s="57">
        <v>220250024348</v>
      </c>
      <c r="B3473" s="58" t="s">
        <v>526</v>
      </c>
      <c r="C3473" s="59">
        <v>45819</v>
      </c>
      <c r="D3473" s="57">
        <v>22025001079</v>
      </c>
      <c r="E3473" s="58" t="s">
        <v>1303</v>
      </c>
      <c r="F3473" s="60">
        <v>36.15</v>
      </c>
      <c r="G3473" s="58" t="s">
        <v>73</v>
      </c>
      <c r="H3473" s="58" t="s">
        <v>5120</v>
      </c>
      <c r="I3473" s="61">
        <v>300</v>
      </c>
      <c r="J3473" s="58" t="s">
        <v>356</v>
      </c>
      <c r="K3473" s="58" t="s">
        <v>356</v>
      </c>
      <c r="L3473" s="58" t="s">
        <v>367</v>
      </c>
      <c r="M3473" s="58" t="s">
        <v>354</v>
      </c>
      <c r="N3473" s="58" t="s">
        <v>355</v>
      </c>
      <c r="O3473" s="64" t="s">
        <v>2942</v>
      </c>
      <c r="P3473" s="64" t="s">
        <v>2902</v>
      </c>
      <c r="Q3473" s="45" t="s">
        <v>922</v>
      </c>
      <c r="R3473" s="32" t="s">
        <v>254</v>
      </c>
      <c r="S3473" s="45" t="s">
        <v>94</v>
      </c>
      <c r="T3473" s="42" t="str">
        <f>VLOOKUP(Tabla1[[#This Row],[AREA]],Hoja1!A:B,2,FALSE)</f>
        <v>06. Educación y cultura</v>
      </c>
      <c r="U3473" s="45" t="s">
        <v>170</v>
      </c>
      <c r="V3473" s="42" t="str">
        <f>VLOOKUP(Tabla1[[#This Row],[PROGRAMA]],Hoja1!A:B,2,FALSE)</f>
        <v>3232. Conservación y mantenimiento centros educación infantil y primaria</v>
      </c>
      <c r="W3473" s="45" t="s">
        <v>236</v>
      </c>
      <c r="X3473" s="45" t="s">
        <v>3048</v>
      </c>
    </row>
    <row r="3474" spans="1:24" x14ac:dyDescent="0.25">
      <c r="A3474" s="57">
        <v>220250022474</v>
      </c>
      <c r="B3474" s="58" t="s">
        <v>526</v>
      </c>
      <c r="C3474" s="59">
        <v>45813</v>
      </c>
      <c r="D3474" s="57">
        <v>22025001347</v>
      </c>
      <c r="E3474" s="58" t="s">
        <v>1493</v>
      </c>
      <c r="F3474" s="60">
        <v>36.130000000000003</v>
      </c>
      <c r="G3474" s="58" t="s">
        <v>38</v>
      </c>
      <c r="H3474" s="58" t="s">
        <v>5121</v>
      </c>
      <c r="I3474" s="61">
        <v>300</v>
      </c>
      <c r="J3474" s="58" t="s">
        <v>356</v>
      </c>
      <c r="K3474" s="58" t="s">
        <v>356</v>
      </c>
      <c r="L3474" s="58" t="s">
        <v>367</v>
      </c>
      <c r="M3474" s="58" t="s">
        <v>354</v>
      </c>
      <c r="N3474" s="58" t="s">
        <v>355</v>
      </c>
      <c r="O3474" s="64" t="s">
        <v>2942</v>
      </c>
      <c r="P3474" s="64" t="s">
        <v>2902</v>
      </c>
      <c r="Q3474" s="45" t="s">
        <v>922</v>
      </c>
      <c r="R3474" s="32" t="s">
        <v>254</v>
      </c>
      <c r="S3474" s="45" t="s">
        <v>91</v>
      </c>
      <c r="T3474" s="42" t="str">
        <f>VLOOKUP(Tabla1[[#This Row],[AREA]],Hoja1!A:B,2,FALSE)</f>
        <v>02. Urbanismo y vivienda</v>
      </c>
      <c r="U3474" s="45" t="s">
        <v>220</v>
      </c>
      <c r="V3474" s="42" t="str">
        <f>VLOOKUP(Tabla1[[#This Row],[PROGRAMA]],Hoja1!A:B,2,FALSE)</f>
        <v>9332. Mantenimiento de edificios e instalaciones municipales</v>
      </c>
      <c r="W3474" s="45" t="s">
        <v>236</v>
      </c>
      <c r="X3474" s="45" t="s">
        <v>3048</v>
      </c>
    </row>
    <row r="3475" spans="1:24" x14ac:dyDescent="0.25">
      <c r="A3475" s="57">
        <v>220250022463</v>
      </c>
      <c r="B3475" s="58" t="s">
        <v>526</v>
      </c>
      <c r="C3475" s="59">
        <v>45813</v>
      </c>
      <c r="D3475" s="57">
        <v>22025002596</v>
      </c>
      <c r="E3475" s="58" t="s">
        <v>2578</v>
      </c>
      <c r="F3475" s="60">
        <v>36.03</v>
      </c>
      <c r="G3475" s="58" t="s">
        <v>3279</v>
      </c>
      <c r="H3475" s="58" t="s">
        <v>5122</v>
      </c>
      <c r="I3475" s="61">
        <v>300</v>
      </c>
      <c r="J3475" s="58" t="s">
        <v>520</v>
      </c>
      <c r="K3475" s="58" t="s">
        <v>352</v>
      </c>
      <c r="L3475" s="58" t="s">
        <v>367</v>
      </c>
      <c r="M3475" s="58" t="s">
        <v>354</v>
      </c>
      <c r="N3475" s="58" t="s">
        <v>355</v>
      </c>
      <c r="O3475" s="64" t="s">
        <v>2942</v>
      </c>
      <c r="P3475" s="64" t="s">
        <v>2902</v>
      </c>
      <c r="Q3475" s="45" t="s">
        <v>926</v>
      </c>
      <c r="R3475" s="32" t="s">
        <v>255</v>
      </c>
      <c r="S3475" s="45" t="s">
        <v>94</v>
      </c>
      <c r="T3475" s="42" t="str">
        <f>VLOOKUP(Tabla1[[#This Row],[AREA]],Hoja1!A:B,2,FALSE)</f>
        <v>06. Educación y cultura</v>
      </c>
      <c r="U3475" s="45" t="s">
        <v>176</v>
      </c>
      <c r="V3475" s="42" t="str">
        <f>VLOOKUP(Tabla1[[#This Row],[PROGRAMA]],Hoja1!A:B,2,FALSE)</f>
        <v>3321. Bibliotecas públicas</v>
      </c>
      <c r="W3475" s="45" t="s">
        <v>246</v>
      </c>
      <c r="X3475" s="45" t="s">
        <v>3261</v>
      </c>
    </row>
    <row r="3476" spans="1:24" x14ac:dyDescent="0.25">
      <c r="A3476" s="57">
        <v>220250023785</v>
      </c>
      <c r="B3476" s="58" t="s">
        <v>526</v>
      </c>
      <c r="C3476" s="59">
        <v>45818</v>
      </c>
      <c r="D3476" s="57">
        <v>22025000769</v>
      </c>
      <c r="E3476" s="58" t="s">
        <v>1623</v>
      </c>
      <c r="F3476" s="60">
        <v>35.71</v>
      </c>
      <c r="G3476" s="58" t="s">
        <v>573</v>
      </c>
      <c r="H3476" s="58" t="s">
        <v>5123</v>
      </c>
      <c r="I3476" s="61">
        <v>300</v>
      </c>
      <c r="J3476" s="58" t="s">
        <v>356</v>
      </c>
      <c r="K3476" s="58" t="s">
        <v>356</v>
      </c>
      <c r="L3476" s="58" t="s">
        <v>367</v>
      </c>
      <c r="M3476" s="58" t="s">
        <v>354</v>
      </c>
      <c r="N3476" s="58" t="s">
        <v>355</v>
      </c>
      <c r="O3476" s="64" t="s">
        <v>2942</v>
      </c>
      <c r="P3476" s="64" t="s">
        <v>2902</v>
      </c>
      <c r="Q3476" s="45" t="s">
        <v>922</v>
      </c>
      <c r="R3476" s="32" t="s">
        <v>254</v>
      </c>
      <c r="S3476" s="45" t="s">
        <v>291</v>
      </c>
      <c r="T3476" s="42" t="str">
        <f>VLOOKUP(Tabla1[[#This Row],[AREA]],Hoja1!A:B,2,FALSE)</f>
        <v>11. Salud pública y seguridad ciudadana</v>
      </c>
      <c r="U3476" s="45" t="s">
        <v>135</v>
      </c>
      <c r="V3476" s="42" t="str">
        <f>VLOOKUP(Tabla1[[#This Row],[PROGRAMA]],Hoja1!A:B,2,FALSE)</f>
        <v>1361. Prevención y extinción de incencios</v>
      </c>
      <c r="W3476" s="45" t="s">
        <v>238</v>
      </c>
      <c r="X3476" s="45" t="s">
        <v>3118</v>
      </c>
    </row>
    <row r="3477" spans="1:24" x14ac:dyDescent="0.25">
      <c r="A3477" s="57">
        <v>220250022642</v>
      </c>
      <c r="B3477" s="58" t="s">
        <v>526</v>
      </c>
      <c r="C3477" s="59">
        <v>45813</v>
      </c>
      <c r="D3477" s="57">
        <v>22025001123</v>
      </c>
      <c r="E3477" s="58" t="s">
        <v>1973</v>
      </c>
      <c r="F3477" s="60">
        <v>35.090000000000003</v>
      </c>
      <c r="G3477" s="58" t="s">
        <v>611</v>
      </c>
      <c r="H3477" s="58" t="s">
        <v>5124</v>
      </c>
      <c r="I3477" s="61">
        <v>300</v>
      </c>
      <c r="J3477" s="58" t="s">
        <v>462</v>
      </c>
      <c r="K3477" s="58" t="s">
        <v>356</v>
      </c>
      <c r="L3477" s="58" t="s">
        <v>357</v>
      </c>
      <c r="M3477" s="58" t="s">
        <v>354</v>
      </c>
      <c r="N3477" s="58" t="s">
        <v>355</v>
      </c>
      <c r="O3477" s="64" t="s">
        <v>2942</v>
      </c>
      <c r="P3477" s="64" t="s">
        <v>2902</v>
      </c>
      <c r="Q3477" s="45" t="s">
        <v>922</v>
      </c>
      <c r="R3477" s="32" t="s">
        <v>254</v>
      </c>
      <c r="S3477" s="45" t="s">
        <v>291</v>
      </c>
      <c r="T3477" s="42" t="str">
        <f>VLOOKUP(Tabla1[[#This Row],[AREA]],Hoja1!A:B,2,FALSE)</f>
        <v>11. Salud pública y seguridad ciudadana</v>
      </c>
      <c r="U3477" s="45" t="s">
        <v>144</v>
      </c>
      <c r="V3477" s="42" t="str">
        <f>VLOOKUP(Tabla1[[#This Row],[PROGRAMA]],Hoja1!A:B,2,FALSE)</f>
        <v>1631. Limpieza viaria</v>
      </c>
      <c r="W3477" s="45" t="s">
        <v>236</v>
      </c>
      <c r="X3477" s="45" t="s">
        <v>3180</v>
      </c>
    </row>
    <row r="3478" spans="1:24" x14ac:dyDescent="0.25">
      <c r="A3478" s="57">
        <v>220250022486</v>
      </c>
      <c r="B3478" s="58" t="s">
        <v>526</v>
      </c>
      <c r="C3478" s="59">
        <v>45813</v>
      </c>
      <c r="D3478" s="57">
        <v>22025001349</v>
      </c>
      <c r="E3478" s="58" t="s">
        <v>1971</v>
      </c>
      <c r="F3478" s="60">
        <v>35.01</v>
      </c>
      <c r="G3478" s="58" t="s">
        <v>597</v>
      </c>
      <c r="H3478" s="58" t="s">
        <v>5125</v>
      </c>
      <c r="I3478" s="61">
        <v>300</v>
      </c>
      <c r="J3478" s="58" t="s">
        <v>356</v>
      </c>
      <c r="K3478" s="58" t="s">
        <v>356</v>
      </c>
      <c r="L3478" s="58" t="s">
        <v>367</v>
      </c>
      <c r="M3478" s="58" t="s">
        <v>354</v>
      </c>
      <c r="N3478" s="58" t="s">
        <v>355</v>
      </c>
      <c r="O3478" s="64" t="s">
        <v>2942</v>
      </c>
      <c r="P3478" s="64" t="s">
        <v>2902</v>
      </c>
      <c r="Q3478" s="45" t="s">
        <v>922</v>
      </c>
      <c r="R3478" s="32" t="s">
        <v>254</v>
      </c>
      <c r="S3478" s="45" t="s">
        <v>91</v>
      </c>
      <c r="T3478" s="42" t="str">
        <f>VLOOKUP(Tabla1[[#This Row],[AREA]],Hoja1!A:B,2,FALSE)</f>
        <v>02. Urbanismo y vivienda</v>
      </c>
      <c r="U3478" s="45" t="s">
        <v>220</v>
      </c>
      <c r="V3478" s="42" t="str">
        <f>VLOOKUP(Tabla1[[#This Row],[PROGRAMA]],Hoja1!A:B,2,FALSE)</f>
        <v>9332. Mantenimiento de edificios e instalaciones municipales</v>
      </c>
      <c r="W3478" s="45" t="s">
        <v>236</v>
      </c>
      <c r="X3478" s="45" t="s">
        <v>3180</v>
      </c>
    </row>
    <row r="3479" spans="1:24" x14ac:dyDescent="0.25">
      <c r="A3479" s="57">
        <v>220250027762</v>
      </c>
      <c r="B3479" s="58" t="s">
        <v>526</v>
      </c>
      <c r="C3479" s="59">
        <v>45827</v>
      </c>
      <c r="D3479" s="57">
        <v>22025004010</v>
      </c>
      <c r="E3479" s="58" t="s">
        <v>1495</v>
      </c>
      <c r="F3479" s="60">
        <v>34.93</v>
      </c>
      <c r="G3479" s="58" t="s">
        <v>612</v>
      </c>
      <c r="H3479" s="58" t="s">
        <v>5126</v>
      </c>
      <c r="I3479" s="61">
        <v>300</v>
      </c>
      <c r="J3479" s="58" t="s">
        <v>356</v>
      </c>
      <c r="K3479" s="58" t="s">
        <v>356</v>
      </c>
      <c r="L3479" s="58" t="s">
        <v>367</v>
      </c>
      <c r="M3479" s="58" t="s">
        <v>354</v>
      </c>
      <c r="N3479" s="58" t="s">
        <v>355</v>
      </c>
      <c r="O3479" s="64" t="s">
        <v>2942</v>
      </c>
      <c r="P3479" s="64" t="s">
        <v>2902</v>
      </c>
      <c r="Q3479" s="45" t="s">
        <v>922</v>
      </c>
      <c r="R3479" s="32" t="s">
        <v>254</v>
      </c>
      <c r="S3479" s="45" t="s">
        <v>92</v>
      </c>
      <c r="T3479" s="42" t="str">
        <f>VLOOKUP(Tabla1[[#This Row],[AREA]],Hoja1!A:B,2,FALSE)</f>
        <v>03. Participación ciudadana y deportes</v>
      </c>
      <c r="U3479" s="45" t="s">
        <v>215</v>
      </c>
      <c r="V3479" s="42" t="str">
        <f>VLOOKUP(Tabla1[[#This Row],[PROGRAMA]],Hoja1!A:B,2,FALSE)</f>
        <v>9241. Participación ciudadana</v>
      </c>
      <c r="W3479" s="45" t="s">
        <v>236</v>
      </c>
      <c r="X3479" s="45" t="s">
        <v>2945</v>
      </c>
    </row>
    <row r="3480" spans="1:24" x14ac:dyDescent="0.25">
      <c r="A3480" s="57">
        <v>220250023746</v>
      </c>
      <c r="B3480" s="58" t="s">
        <v>526</v>
      </c>
      <c r="C3480" s="59">
        <v>45818</v>
      </c>
      <c r="D3480" s="57">
        <v>22025001079</v>
      </c>
      <c r="E3480" s="58" t="s">
        <v>1303</v>
      </c>
      <c r="F3480" s="60">
        <v>34.049999999999997</v>
      </c>
      <c r="G3480" s="58" t="s">
        <v>38</v>
      </c>
      <c r="H3480" s="58" t="s">
        <v>5127</v>
      </c>
      <c r="I3480" s="61">
        <v>300</v>
      </c>
      <c r="J3480" s="58" t="s">
        <v>356</v>
      </c>
      <c r="K3480" s="58" t="s">
        <v>356</v>
      </c>
      <c r="L3480" s="58" t="s">
        <v>367</v>
      </c>
      <c r="M3480" s="58" t="s">
        <v>354</v>
      </c>
      <c r="N3480" s="58" t="s">
        <v>355</v>
      </c>
      <c r="O3480" s="64" t="s">
        <v>2942</v>
      </c>
      <c r="P3480" s="64" t="s">
        <v>2902</v>
      </c>
      <c r="Q3480" s="45" t="s">
        <v>922</v>
      </c>
      <c r="R3480" s="32" t="s">
        <v>254</v>
      </c>
      <c r="S3480" s="45" t="s">
        <v>94</v>
      </c>
      <c r="T3480" s="42" t="str">
        <f>VLOOKUP(Tabla1[[#This Row],[AREA]],Hoja1!A:B,2,FALSE)</f>
        <v>06. Educación y cultura</v>
      </c>
      <c r="U3480" s="45" t="s">
        <v>170</v>
      </c>
      <c r="V3480" s="42" t="str">
        <f>VLOOKUP(Tabla1[[#This Row],[PROGRAMA]],Hoja1!A:B,2,FALSE)</f>
        <v>3232. Conservación y mantenimiento centros educación infantil y primaria</v>
      </c>
      <c r="W3480" s="45" t="s">
        <v>236</v>
      </c>
      <c r="X3480" s="45" t="s">
        <v>3048</v>
      </c>
    </row>
    <row r="3481" spans="1:24" x14ac:dyDescent="0.25">
      <c r="A3481" s="57">
        <v>220250024242</v>
      </c>
      <c r="B3481" s="58" t="s">
        <v>526</v>
      </c>
      <c r="C3481" s="59">
        <v>45819</v>
      </c>
      <c r="D3481" s="57">
        <v>22025000769</v>
      </c>
      <c r="E3481" s="58" t="s">
        <v>1623</v>
      </c>
      <c r="F3481" s="60">
        <v>33.76</v>
      </c>
      <c r="G3481" s="58" t="s">
        <v>612</v>
      </c>
      <c r="H3481" s="58" t="s">
        <v>5128</v>
      </c>
      <c r="I3481" s="61">
        <v>300</v>
      </c>
      <c r="J3481" s="58" t="s">
        <v>356</v>
      </c>
      <c r="K3481" s="58" t="s">
        <v>356</v>
      </c>
      <c r="L3481" s="58" t="s">
        <v>367</v>
      </c>
      <c r="M3481" s="58" t="s">
        <v>354</v>
      </c>
      <c r="N3481" s="58" t="s">
        <v>355</v>
      </c>
      <c r="O3481" s="64" t="s">
        <v>2942</v>
      </c>
      <c r="P3481" s="64" t="s">
        <v>2902</v>
      </c>
      <c r="Q3481" s="45" t="s">
        <v>922</v>
      </c>
      <c r="R3481" s="32" t="s">
        <v>254</v>
      </c>
      <c r="S3481" s="45" t="s">
        <v>291</v>
      </c>
      <c r="T3481" s="42" t="str">
        <f>VLOOKUP(Tabla1[[#This Row],[AREA]],Hoja1!A:B,2,FALSE)</f>
        <v>11. Salud pública y seguridad ciudadana</v>
      </c>
      <c r="U3481" s="45" t="s">
        <v>135</v>
      </c>
      <c r="V3481" s="42" t="str">
        <f>VLOOKUP(Tabla1[[#This Row],[PROGRAMA]],Hoja1!A:B,2,FALSE)</f>
        <v>1361. Prevención y extinción de incencios</v>
      </c>
      <c r="W3481" s="45" t="s">
        <v>238</v>
      </c>
      <c r="X3481" s="45" t="s">
        <v>3118</v>
      </c>
    </row>
    <row r="3482" spans="1:24" x14ac:dyDescent="0.25">
      <c r="A3482" s="57">
        <v>220250027372</v>
      </c>
      <c r="B3482" s="58" t="s">
        <v>526</v>
      </c>
      <c r="C3482" s="59">
        <v>45827</v>
      </c>
      <c r="D3482" s="57">
        <v>22025000730</v>
      </c>
      <c r="E3482" s="58" t="s">
        <v>1838</v>
      </c>
      <c r="F3482" s="60">
        <v>33.25</v>
      </c>
      <c r="G3482" s="58" t="s">
        <v>612</v>
      </c>
      <c r="H3482" s="58" t="s">
        <v>5129</v>
      </c>
      <c r="I3482" s="61">
        <v>300</v>
      </c>
      <c r="J3482" s="58" t="s">
        <v>356</v>
      </c>
      <c r="K3482" s="58" t="s">
        <v>356</v>
      </c>
      <c r="L3482" s="58" t="s">
        <v>367</v>
      </c>
      <c r="M3482" s="58" t="s">
        <v>354</v>
      </c>
      <c r="N3482" s="58" t="s">
        <v>355</v>
      </c>
      <c r="O3482" s="64" t="s">
        <v>2942</v>
      </c>
      <c r="P3482" s="64" t="s">
        <v>2902</v>
      </c>
      <c r="Q3482" s="45" t="s">
        <v>922</v>
      </c>
      <c r="R3482" s="32" t="s">
        <v>254</v>
      </c>
      <c r="S3482" s="45" t="s">
        <v>98</v>
      </c>
      <c r="T3482" s="42" t="str">
        <f>VLOOKUP(Tabla1[[#This Row],[AREA]],Hoja1!A:B,2,FALSE)</f>
        <v>10. Personas mayores, familia y servicios sociales</v>
      </c>
      <c r="U3482" s="45" t="s">
        <v>155</v>
      </c>
      <c r="V3482" s="42" t="str">
        <f>VLOOKUP(Tabla1[[#This Row],[PROGRAMA]],Hoja1!A:B,2,FALSE)</f>
        <v>2312. Iniciativas sociales</v>
      </c>
      <c r="W3482" s="45" t="s">
        <v>236</v>
      </c>
      <c r="X3482" s="45" t="s">
        <v>3048</v>
      </c>
    </row>
    <row r="3483" spans="1:24" x14ac:dyDescent="0.25">
      <c r="A3483" s="57">
        <v>220250022445</v>
      </c>
      <c r="B3483" s="58" t="s">
        <v>526</v>
      </c>
      <c r="C3483" s="59">
        <v>45813</v>
      </c>
      <c r="D3483" s="57">
        <v>22025000920</v>
      </c>
      <c r="E3483" s="58" t="s">
        <v>1373</v>
      </c>
      <c r="F3483" s="60">
        <v>32.92</v>
      </c>
      <c r="G3483" s="58" t="s">
        <v>74</v>
      </c>
      <c r="H3483" s="58" t="s">
        <v>5130</v>
      </c>
      <c r="I3483" s="61">
        <v>300</v>
      </c>
      <c r="J3483" s="58" t="s">
        <v>356</v>
      </c>
      <c r="K3483" s="58" t="s">
        <v>356</v>
      </c>
      <c r="L3483" s="58" t="s">
        <v>367</v>
      </c>
      <c r="M3483" s="58" t="s">
        <v>354</v>
      </c>
      <c r="N3483" s="58" t="s">
        <v>355</v>
      </c>
      <c r="O3483" s="64" t="s">
        <v>2942</v>
      </c>
      <c r="P3483" s="64" t="s">
        <v>2902</v>
      </c>
      <c r="Q3483" s="45" t="s">
        <v>922</v>
      </c>
      <c r="R3483" s="32" t="s">
        <v>254</v>
      </c>
      <c r="S3483" s="45" t="s">
        <v>291</v>
      </c>
      <c r="T3483" s="42" t="str">
        <f>VLOOKUP(Tabla1[[#This Row],[AREA]],Hoja1!A:B,2,FALSE)</f>
        <v>11. Salud pública y seguridad ciudadana</v>
      </c>
      <c r="U3483" s="45" t="s">
        <v>129</v>
      </c>
      <c r="V3483" s="42" t="str">
        <f>VLOOKUP(Tabla1[[#This Row],[PROGRAMA]],Hoja1!A:B,2,FALSE)</f>
        <v>1321. Policía municipal</v>
      </c>
      <c r="W3483" s="45" t="s">
        <v>238</v>
      </c>
      <c r="X3483" s="45" t="s">
        <v>3118</v>
      </c>
    </row>
    <row r="3484" spans="1:24" x14ac:dyDescent="0.25">
      <c r="A3484" s="57">
        <v>220250023766</v>
      </c>
      <c r="B3484" s="58" t="s">
        <v>526</v>
      </c>
      <c r="C3484" s="59">
        <v>45818</v>
      </c>
      <c r="D3484" s="57">
        <v>22025000769</v>
      </c>
      <c r="E3484" s="58" t="s">
        <v>1623</v>
      </c>
      <c r="F3484" s="60">
        <v>32.72</v>
      </c>
      <c r="G3484" s="58" t="s">
        <v>74</v>
      </c>
      <c r="H3484" s="58" t="s">
        <v>5131</v>
      </c>
      <c r="I3484" s="61">
        <v>300</v>
      </c>
      <c r="J3484" s="58" t="s">
        <v>356</v>
      </c>
      <c r="K3484" s="58" t="s">
        <v>356</v>
      </c>
      <c r="L3484" s="58" t="s">
        <v>367</v>
      </c>
      <c r="M3484" s="58" t="s">
        <v>354</v>
      </c>
      <c r="N3484" s="58" t="s">
        <v>355</v>
      </c>
      <c r="O3484" s="64" t="s">
        <v>2942</v>
      </c>
      <c r="P3484" s="64" t="s">
        <v>2902</v>
      </c>
      <c r="Q3484" s="45" t="s">
        <v>922</v>
      </c>
      <c r="R3484" s="32" t="s">
        <v>254</v>
      </c>
      <c r="S3484" s="45" t="s">
        <v>291</v>
      </c>
      <c r="T3484" s="42" t="str">
        <f>VLOOKUP(Tabla1[[#This Row],[AREA]],Hoja1!A:B,2,FALSE)</f>
        <v>11. Salud pública y seguridad ciudadana</v>
      </c>
      <c r="U3484" s="45" t="s">
        <v>135</v>
      </c>
      <c r="V3484" s="42" t="str">
        <f>VLOOKUP(Tabla1[[#This Row],[PROGRAMA]],Hoja1!A:B,2,FALSE)</f>
        <v>1361. Prevención y extinción de incencios</v>
      </c>
      <c r="W3484" s="45" t="s">
        <v>238</v>
      </c>
      <c r="X3484" s="45" t="s">
        <v>3118</v>
      </c>
    </row>
    <row r="3485" spans="1:24" x14ac:dyDescent="0.25">
      <c r="A3485" s="57">
        <v>220250027737</v>
      </c>
      <c r="B3485" s="58" t="s">
        <v>526</v>
      </c>
      <c r="C3485" s="59">
        <v>45827</v>
      </c>
      <c r="D3485" s="57">
        <v>22025001128</v>
      </c>
      <c r="E3485" s="58" t="s">
        <v>1498</v>
      </c>
      <c r="F3485" s="60">
        <v>32.69</v>
      </c>
      <c r="G3485" s="58" t="s">
        <v>50</v>
      </c>
      <c r="H3485" s="58" t="s">
        <v>5132</v>
      </c>
      <c r="I3485" s="61">
        <v>300</v>
      </c>
      <c r="J3485" s="58" t="s">
        <v>356</v>
      </c>
      <c r="K3485" s="58" t="s">
        <v>356</v>
      </c>
      <c r="L3485" s="58" t="s">
        <v>367</v>
      </c>
      <c r="M3485" s="58" t="s">
        <v>354</v>
      </c>
      <c r="N3485" s="58" t="s">
        <v>355</v>
      </c>
      <c r="O3485" s="64" t="s">
        <v>2942</v>
      </c>
      <c r="P3485" s="64" t="s">
        <v>2902</v>
      </c>
      <c r="Q3485" s="45" t="s">
        <v>922</v>
      </c>
      <c r="R3485" s="32" t="s">
        <v>254</v>
      </c>
      <c r="S3485" s="45" t="s">
        <v>291</v>
      </c>
      <c r="T3485" s="42" t="str">
        <f>VLOOKUP(Tabla1[[#This Row],[AREA]],Hoja1!A:B,2,FALSE)</f>
        <v>11. Salud pública y seguridad ciudadana</v>
      </c>
      <c r="U3485" s="45" t="s">
        <v>141</v>
      </c>
      <c r="V3485" s="42" t="str">
        <f>VLOOKUP(Tabla1[[#This Row],[PROGRAMA]],Hoja1!A:B,2,FALSE)</f>
        <v>1621. Recogida de residuos</v>
      </c>
      <c r="W3485" s="45" t="s">
        <v>238</v>
      </c>
      <c r="X3485" s="45" t="s">
        <v>3118</v>
      </c>
    </row>
    <row r="3486" spans="1:24" x14ac:dyDescent="0.25">
      <c r="A3486" s="57">
        <v>220250024375</v>
      </c>
      <c r="B3486" s="58" t="s">
        <v>526</v>
      </c>
      <c r="C3486" s="59">
        <v>45819</v>
      </c>
      <c r="D3486" s="57">
        <v>22025000920</v>
      </c>
      <c r="E3486" s="58" t="s">
        <v>1373</v>
      </c>
      <c r="F3486" s="60">
        <v>31.63</v>
      </c>
      <c r="G3486" s="58" t="s">
        <v>573</v>
      </c>
      <c r="H3486" s="58" t="s">
        <v>5133</v>
      </c>
      <c r="I3486" s="61">
        <v>300</v>
      </c>
      <c r="J3486" s="58" t="s">
        <v>356</v>
      </c>
      <c r="K3486" s="58" t="s">
        <v>356</v>
      </c>
      <c r="L3486" s="58" t="s">
        <v>367</v>
      </c>
      <c r="M3486" s="58" t="s">
        <v>354</v>
      </c>
      <c r="N3486" s="58" t="s">
        <v>355</v>
      </c>
      <c r="O3486" s="64" t="s">
        <v>2942</v>
      </c>
      <c r="P3486" s="64" t="s">
        <v>2902</v>
      </c>
      <c r="Q3486" s="45" t="s">
        <v>922</v>
      </c>
      <c r="R3486" s="32" t="s">
        <v>254</v>
      </c>
      <c r="S3486" s="45" t="s">
        <v>291</v>
      </c>
      <c r="T3486" s="42" t="str">
        <f>VLOOKUP(Tabla1[[#This Row],[AREA]],Hoja1!A:B,2,FALSE)</f>
        <v>11. Salud pública y seguridad ciudadana</v>
      </c>
      <c r="U3486" s="45" t="s">
        <v>129</v>
      </c>
      <c r="V3486" s="42" t="str">
        <f>VLOOKUP(Tabla1[[#This Row],[PROGRAMA]],Hoja1!A:B,2,FALSE)</f>
        <v>1321. Policía municipal</v>
      </c>
      <c r="W3486" s="45" t="s">
        <v>238</v>
      </c>
      <c r="X3486" s="45" t="s">
        <v>3118</v>
      </c>
    </row>
    <row r="3487" spans="1:24" x14ac:dyDescent="0.25">
      <c r="A3487" s="57">
        <v>220250026541</v>
      </c>
      <c r="B3487" s="58" t="s">
        <v>526</v>
      </c>
      <c r="C3487" s="59">
        <v>45824</v>
      </c>
      <c r="D3487" s="57">
        <v>22025000731</v>
      </c>
      <c r="E3487" s="58" t="s">
        <v>1838</v>
      </c>
      <c r="F3487" s="60">
        <v>31.5</v>
      </c>
      <c r="G3487" s="58" t="s">
        <v>38</v>
      </c>
      <c r="H3487" s="58" t="s">
        <v>5134</v>
      </c>
      <c r="I3487" s="61">
        <v>300</v>
      </c>
      <c r="J3487" s="58" t="s">
        <v>356</v>
      </c>
      <c r="K3487" s="58" t="s">
        <v>356</v>
      </c>
      <c r="L3487" s="58" t="s">
        <v>367</v>
      </c>
      <c r="M3487" s="58" t="s">
        <v>354</v>
      </c>
      <c r="N3487" s="58" t="s">
        <v>355</v>
      </c>
      <c r="O3487" s="64" t="s">
        <v>2942</v>
      </c>
      <c r="P3487" s="64" t="s">
        <v>2902</v>
      </c>
      <c r="Q3487" s="45" t="s">
        <v>922</v>
      </c>
      <c r="R3487" s="32" t="s">
        <v>254</v>
      </c>
      <c r="S3487" s="45" t="s">
        <v>98</v>
      </c>
      <c r="T3487" s="42" t="str">
        <f>VLOOKUP(Tabla1[[#This Row],[AREA]],Hoja1!A:B,2,FALSE)</f>
        <v>10. Personas mayores, familia y servicios sociales</v>
      </c>
      <c r="U3487" s="45" t="s">
        <v>155</v>
      </c>
      <c r="V3487" s="42" t="str">
        <f>VLOOKUP(Tabla1[[#This Row],[PROGRAMA]],Hoja1!A:B,2,FALSE)</f>
        <v>2312. Iniciativas sociales</v>
      </c>
      <c r="W3487" s="45" t="s">
        <v>236</v>
      </c>
      <c r="X3487" s="45" t="s">
        <v>3048</v>
      </c>
    </row>
    <row r="3488" spans="1:24" x14ac:dyDescent="0.25">
      <c r="A3488" s="57">
        <v>220250027567</v>
      </c>
      <c r="B3488" s="58" t="s">
        <v>526</v>
      </c>
      <c r="C3488" s="59">
        <v>45827</v>
      </c>
      <c r="D3488" s="57">
        <v>22025001270</v>
      </c>
      <c r="E3488" s="58" t="s">
        <v>2310</v>
      </c>
      <c r="F3488" s="60">
        <v>31.33</v>
      </c>
      <c r="G3488" s="58" t="s">
        <v>73</v>
      </c>
      <c r="H3488" s="58" t="s">
        <v>5135</v>
      </c>
      <c r="I3488" s="61">
        <v>300</v>
      </c>
      <c r="J3488" s="58" t="s">
        <v>356</v>
      </c>
      <c r="K3488" s="58" t="s">
        <v>356</v>
      </c>
      <c r="L3488" s="58" t="s">
        <v>367</v>
      </c>
      <c r="M3488" s="58" t="s">
        <v>354</v>
      </c>
      <c r="N3488" s="58" t="s">
        <v>355</v>
      </c>
      <c r="O3488" s="64" t="s">
        <v>2942</v>
      </c>
      <c r="P3488" s="64" t="s">
        <v>2902</v>
      </c>
      <c r="Q3488" s="45" t="s">
        <v>922</v>
      </c>
      <c r="R3488" s="32" t="s">
        <v>254</v>
      </c>
      <c r="S3488" s="45" t="s">
        <v>95</v>
      </c>
      <c r="T3488" s="42" t="str">
        <f>VLOOKUP(Tabla1[[#This Row],[AREA]],Hoja1!A:B,2,FALSE)</f>
        <v>07. Medio ambiente</v>
      </c>
      <c r="U3488" s="45" t="s">
        <v>149</v>
      </c>
      <c r="V3488" s="42" t="str">
        <f>VLOOKUP(Tabla1[[#This Row],[PROGRAMA]],Hoja1!A:B,2,FALSE)</f>
        <v>1711. Parques y jardines</v>
      </c>
      <c r="W3488" s="45" t="s">
        <v>238</v>
      </c>
      <c r="X3488" s="45" t="s">
        <v>3118</v>
      </c>
    </row>
    <row r="3489" spans="1:24" x14ac:dyDescent="0.25">
      <c r="A3489" s="57">
        <v>220250023945</v>
      </c>
      <c r="B3489" s="58" t="s">
        <v>526</v>
      </c>
      <c r="C3489" s="59">
        <v>45818</v>
      </c>
      <c r="D3489" s="57">
        <v>22025001122</v>
      </c>
      <c r="E3489" s="58" t="s">
        <v>1237</v>
      </c>
      <c r="F3489" s="60">
        <v>30.95</v>
      </c>
      <c r="G3489" s="58" t="s">
        <v>663</v>
      </c>
      <c r="H3489" s="58" t="s">
        <v>5136</v>
      </c>
      <c r="I3489" s="61">
        <v>300</v>
      </c>
      <c r="J3489" s="58" t="s">
        <v>356</v>
      </c>
      <c r="K3489" s="58" t="s">
        <v>356</v>
      </c>
      <c r="L3489" s="58" t="s">
        <v>357</v>
      </c>
      <c r="M3489" s="58" t="s">
        <v>354</v>
      </c>
      <c r="N3489" s="58" t="s">
        <v>355</v>
      </c>
      <c r="O3489" s="64" t="s">
        <v>2942</v>
      </c>
      <c r="P3489" s="64" t="s">
        <v>2902</v>
      </c>
      <c r="Q3489" s="45" t="s">
        <v>922</v>
      </c>
      <c r="R3489" s="32" t="s">
        <v>254</v>
      </c>
      <c r="S3489" s="45" t="s">
        <v>291</v>
      </c>
      <c r="T3489" s="42" t="str">
        <f>VLOOKUP(Tabla1[[#This Row],[AREA]],Hoja1!A:B,2,FALSE)</f>
        <v>11. Salud pública y seguridad ciudadana</v>
      </c>
      <c r="U3489" s="45" t="s">
        <v>141</v>
      </c>
      <c r="V3489" s="42" t="str">
        <f>VLOOKUP(Tabla1[[#This Row],[PROGRAMA]],Hoja1!A:B,2,FALSE)</f>
        <v>1621. Recogida de residuos</v>
      </c>
      <c r="W3489" s="45" t="s">
        <v>236</v>
      </c>
      <c r="X3489" s="45" t="s">
        <v>3180</v>
      </c>
    </row>
    <row r="3490" spans="1:24" x14ac:dyDescent="0.25">
      <c r="A3490" s="57">
        <v>220250024342</v>
      </c>
      <c r="B3490" s="58" t="s">
        <v>526</v>
      </c>
      <c r="C3490" s="59">
        <v>45819</v>
      </c>
      <c r="D3490" s="57">
        <v>22025001079</v>
      </c>
      <c r="E3490" s="58" t="s">
        <v>1303</v>
      </c>
      <c r="F3490" s="60">
        <v>30.52</v>
      </c>
      <c r="G3490" s="58" t="s">
        <v>73</v>
      </c>
      <c r="H3490" s="58" t="s">
        <v>4483</v>
      </c>
      <c r="I3490" s="61">
        <v>300</v>
      </c>
      <c r="J3490" s="58" t="s">
        <v>356</v>
      </c>
      <c r="K3490" s="58" t="s">
        <v>356</v>
      </c>
      <c r="L3490" s="58" t="s">
        <v>367</v>
      </c>
      <c r="M3490" s="58" t="s">
        <v>354</v>
      </c>
      <c r="N3490" s="58" t="s">
        <v>355</v>
      </c>
      <c r="O3490" s="64" t="s">
        <v>2942</v>
      </c>
      <c r="P3490" s="64" t="s">
        <v>2902</v>
      </c>
      <c r="Q3490" s="45" t="s">
        <v>922</v>
      </c>
      <c r="R3490" s="32" t="s">
        <v>254</v>
      </c>
      <c r="S3490" s="45" t="s">
        <v>94</v>
      </c>
      <c r="T3490" s="42" t="str">
        <f>VLOOKUP(Tabla1[[#This Row],[AREA]],Hoja1!A:B,2,FALSE)</f>
        <v>06. Educación y cultura</v>
      </c>
      <c r="U3490" s="45" t="s">
        <v>170</v>
      </c>
      <c r="V3490" s="42" t="str">
        <f>VLOOKUP(Tabla1[[#This Row],[PROGRAMA]],Hoja1!A:B,2,FALSE)</f>
        <v>3232. Conservación y mantenimiento centros educación infantil y primaria</v>
      </c>
      <c r="W3490" s="45" t="s">
        <v>236</v>
      </c>
      <c r="X3490" s="45" t="s">
        <v>3048</v>
      </c>
    </row>
    <row r="3491" spans="1:24" x14ac:dyDescent="0.25">
      <c r="A3491" s="57">
        <v>220250022565</v>
      </c>
      <c r="B3491" s="58" t="s">
        <v>526</v>
      </c>
      <c r="C3491" s="59">
        <v>45813</v>
      </c>
      <c r="D3491" s="57">
        <v>22025004010</v>
      </c>
      <c r="E3491" s="58" t="s">
        <v>1495</v>
      </c>
      <c r="F3491" s="60">
        <v>29.73</v>
      </c>
      <c r="G3491" s="58" t="s">
        <v>74</v>
      </c>
      <c r="H3491" s="58" t="s">
        <v>5137</v>
      </c>
      <c r="I3491" s="61">
        <v>300</v>
      </c>
      <c r="J3491" s="58" t="s">
        <v>356</v>
      </c>
      <c r="K3491" s="58" t="s">
        <v>356</v>
      </c>
      <c r="L3491" s="58" t="s">
        <v>367</v>
      </c>
      <c r="M3491" s="58" t="s">
        <v>354</v>
      </c>
      <c r="N3491" s="58" t="s">
        <v>355</v>
      </c>
      <c r="O3491" s="64" t="s">
        <v>2942</v>
      </c>
      <c r="P3491" s="64" t="s">
        <v>2902</v>
      </c>
      <c r="Q3491" s="45" t="s">
        <v>922</v>
      </c>
      <c r="R3491" s="32" t="s">
        <v>254</v>
      </c>
      <c r="S3491" s="45" t="s">
        <v>92</v>
      </c>
      <c r="T3491" s="42" t="str">
        <f>VLOOKUP(Tabla1[[#This Row],[AREA]],Hoja1!A:B,2,FALSE)</f>
        <v>03. Participación ciudadana y deportes</v>
      </c>
      <c r="U3491" s="45" t="s">
        <v>215</v>
      </c>
      <c r="V3491" s="42" t="str">
        <f>VLOOKUP(Tabla1[[#This Row],[PROGRAMA]],Hoja1!A:B,2,FALSE)</f>
        <v>9241. Participación ciudadana</v>
      </c>
      <c r="W3491" s="45" t="s">
        <v>236</v>
      </c>
      <c r="X3491" s="45" t="s">
        <v>2945</v>
      </c>
    </row>
    <row r="3492" spans="1:24" x14ac:dyDescent="0.25">
      <c r="A3492" s="57">
        <v>220250022252</v>
      </c>
      <c r="B3492" s="58" t="s">
        <v>526</v>
      </c>
      <c r="C3492" s="59">
        <v>45813</v>
      </c>
      <c r="D3492" s="57">
        <v>22025001081</v>
      </c>
      <c r="E3492" s="58" t="s">
        <v>1727</v>
      </c>
      <c r="F3492" s="60">
        <v>29.04</v>
      </c>
      <c r="G3492" s="58" t="s">
        <v>564</v>
      </c>
      <c r="H3492" s="58" t="s">
        <v>5138</v>
      </c>
      <c r="I3492" s="61">
        <v>300</v>
      </c>
      <c r="J3492" s="58" t="s">
        <v>356</v>
      </c>
      <c r="K3492" s="58" t="s">
        <v>356</v>
      </c>
      <c r="L3492" s="58" t="s">
        <v>367</v>
      </c>
      <c r="M3492" s="58" t="s">
        <v>354</v>
      </c>
      <c r="N3492" s="58" t="s">
        <v>355</v>
      </c>
      <c r="O3492" s="64" t="s">
        <v>2942</v>
      </c>
      <c r="P3492" s="64" t="s">
        <v>2902</v>
      </c>
      <c r="Q3492" s="45" t="s">
        <v>922</v>
      </c>
      <c r="R3492" s="32" t="s">
        <v>254</v>
      </c>
      <c r="S3492" s="45" t="s">
        <v>94</v>
      </c>
      <c r="T3492" s="42" t="str">
        <f>VLOOKUP(Tabla1[[#This Row],[AREA]],Hoja1!A:B,2,FALSE)</f>
        <v>06. Educación y cultura</v>
      </c>
      <c r="U3492" s="45" t="s">
        <v>176</v>
      </c>
      <c r="V3492" s="42" t="str">
        <f>VLOOKUP(Tabla1[[#This Row],[PROGRAMA]],Hoja1!A:B,2,FALSE)</f>
        <v>3321. Bibliotecas públicas</v>
      </c>
      <c r="W3492" s="45" t="s">
        <v>236</v>
      </c>
      <c r="X3492" s="45" t="s">
        <v>3048</v>
      </c>
    </row>
    <row r="3493" spans="1:24" x14ac:dyDescent="0.25">
      <c r="A3493" s="57">
        <v>220250025401</v>
      </c>
      <c r="B3493" s="58" t="s">
        <v>526</v>
      </c>
      <c r="C3493" s="59">
        <v>45820</v>
      </c>
      <c r="D3493" s="57">
        <v>22025001270</v>
      </c>
      <c r="E3493" s="58" t="s">
        <v>2310</v>
      </c>
      <c r="F3493" s="60">
        <v>29</v>
      </c>
      <c r="G3493" s="58" t="s">
        <v>73</v>
      </c>
      <c r="H3493" s="58" t="s">
        <v>5139</v>
      </c>
      <c r="I3493" s="61">
        <v>300</v>
      </c>
      <c r="J3493" s="58" t="s">
        <v>356</v>
      </c>
      <c r="K3493" s="58" t="s">
        <v>356</v>
      </c>
      <c r="L3493" s="58" t="s">
        <v>367</v>
      </c>
      <c r="M3493" s="58" t="s">
        <v>354</v>
      </c>
      <c r="N3493" s="58" t="s">
        <v>355</v>
      </c>
      <c r="O3493" s="64" t="s">
        <v>2942</v>
      </c>
      <c r="P3493" s="64" t="s">
        <v>2902</v>
      </c>
      <c r="Q3493" s="45" t="s">
        <v>922</v>
      </c>
      <c r="R3493" s="32" t="s">
        <v>254</v>
      </c>
      <c r="S3493" s="45" t="s">
        <v>95</v>
      </c>
      <c r="T3493" s="42" t="str">
        <f>VLOOKUP(Tabla1[[#This Row],[AREA]],Hoja1!A:B,2,FALSE)</f>
        <v>07. Medio ambiente</v>
      </c>
      <c r="U3493" s="45" t="s">
        <v>149</v>
      </c>
      <c r="V3493" s="42" t="str">
        <f>VLOOKUP(Tabla1[[#This Row],[PROGRAMA]],Hoja1!A:B,2,FALSE)</f>
        <v>1711. Parques y jardines</v>
      </c>
      <c r="W3493" s="45" t="s">
        <v>238</v>
      </c>
      <c r="X3493" s="45" t="s">
        <v>3118</v>
      </c>
    </row>
    <row r="3494" spans="1:24" x14ac:dyDescent="0.25">
      <c r="A3494" s="57">
        <v>220250022317</v>
      </c>
      <c r="B3494" s="58" t="s">
        <v>526</v>
      </c>
      <c r="C3494" s="59">
        <v>45813</v>
      </c>
      <c r="D3494" s="57">
        <v>22025001270</v>
      </c>
      <c r="E3494" s="58" t="s">
        <v>2310</v>
      </c>
      <c r="F3494" s="60">
        <v>28.8</v>
      </c>
      <c r="G3494" s="58" t="s">
        <v>629</v>
      </c>
      <c r="H3494" s="58" t="s">
        <v>5140</v>
      </c>
      <c r="I3494" s="61">
        <v>300</v>
      </c>
      <c r="J3494" s="58" t="s">
        <v>356</v>
      </c>
      <c r="K3494" s="58" t="s">
        <v>356</v>
      </c>
      <c r="L3494" s="58" t="s">
        <v>367</v>
      </c>
      <c r="M3494" s="58" t="s">
        <v>354</v>
      </c>
      <c r="N3494" s="58" t="s">
        <v>355</v>
      </c>
      <c r="O3494" s="64" t="s">
        <v>2942</v>
      </c>
      <c r="P3494" s="64" t="s">
        <v>2902</v>
      </c>
      <c r="Q3494" s="45" t="s">
        <v>922</v>
      </c>
      <c r="R3494" s="32" t="s">
        <v>254</v>
      </c>
      <c r="S3494" s="45" t="s">
        <v>95</v>
      </c>
      <c r="T3494" s="42" t="str">
        <f>VLOOKUP(Tabla1[[#This Row],[AREA]],Hoja1!A:B,2,FALSE)</f>
        <v>07. Medio ambiente</v>
      </c>
      <c r="U3494" s="45" t="s">
        <v>149</v>
      </c>
      <c r="V3494" s="42" t="str">
        <f>VLOOKUP(Tabla1[[#This Row],[PROGRAMA]],Hoja1!A:B,2,FALSE)</f>
        <v>1711. Parques y jardines</v>
      </c>
      <c r="W3494" s="45" t="s">
        <v>238</v>
      </c>
      <c r="X3494" s="45" t="s">
        <v>3118</v>
      </c>
    </row>
    <row r="3495" spans="1:24" x14ac:dyDescent="0.25">
      <c r="A3495" s="57">
        <v>220250025475</v>
      </c>
      <c r="B3495" s="58" t="s">
        <v>526</v>
      </c>
      <c r="C3495" s="59">
        <v>45820</v>
      </c>
      <c r="D3495" s="57">
        <v>22025004014</v>
      </c>
      <c r="E3495" s="58" t="s">
        <v>1534</v>
      </c>
      <c r="F3495" s="60">
        <v>28.12</v>
      </c>
      <c r="G3495" s="58" t="s">
        <v>38</v>
      </c>
      <c r="H3495" s="58" t="s">
        <v>5141</v>
      </c>
      <c r="I3495" s="61">
        <v>300</v>
      </c>
      <c r="J3495" s="58" t="s">
        <v>356</v>
      </c>
      <c r="K3495" s="58" t="s">
        <v>356</v>
      </c>
      <c r="L3495" s="58" t="s">
        <v>367</v>
      </c>
      <c r="M3495" s="58" t="s">
        <v>354</v>
      </c>
      <c r="N3495" s="58" t="s">
        <v>355</v>
      </c>
      <c r="O3495" s="64" t="s">
        <v>2942</v>
      </c>
      <c r="P3495" s="64" t="s">
        <v>2902</v>
      </c>
      <c r="Q3495" s="45" t="s">
        <v>922</v>
      </c>
      <c r="R3495" s="32" t="s">
        <v>254</v>
      </c>
      <c r="S3495" s="45" t="s">
        <v>92</v>
      </c>
      <c r="T3495" s="42" t="str">
        <f>VLOOKUP(Tabla1[[#This Row],[AREA]],Hoja1!A:B,2,FALSE)</f>
        <v>03. Participación ciudadana y deportes</v>
      </c>
      <c r="U3495" s="45" t="s">
        <v>215</v>
      </c>
      <c r="V3495" s="42" t="str">
        <f>VLOOKUP(Tabla1[[#This Row],[PROGRAMA]],Hoja1!A:B,2,FALSE)</f>
        <v>9241. Participación ciudadana</v>
      </c>
      <c r="W3495" s="45" t="s">
        <v>236</v>
      </c>
      <c r="X3495" s="45" t="s">
        <v>3048</v>
      </c>
    </row>
    <row r="3496" spans="1:24" x14ac:dyDescent="0.25">
      <c r="A3496" s="57">
        <v>220250025427</v>
      </c>
      <c r="B3496" s="58" t="s">
        <v>526</v>
      </c>
      <c r="C3496" s="59">
        <v>45820</v>
      </c>
      <c r="D3496" s="57">
        <v>22025001079</v>
      </c>
      <c r="E3496" s="58" t="s">
        <v>1303</v>
      </c>
      <c r="F3496" s="60">
        <v>27.42</v>
      </c>
      <c r="G3496" s="58" t="s">
        <v>608</v>
      </c>
      <c r="H3496" s="58" t="s">
        <v>5142</v>
      </c>
      <c r="I3496" s="61">
        <v>300</v>
      </c>
      <c r="J3496" s="58" t="s">
        <v>356</v>
      </c>
      <c r="K3496" s="58" t="s">
        <v>356</v>
      </c>
      <c r="L3496" s="58" t="s">
        <v>367</v>
      </c>
      <c r="M3496" s="58" t="s">
        <v>354</v>
      </c>
      <c r="N3496" s="58" t="s">
        <v>355</v>
      </c>
      <c r="O3496" s="64" t="s">
        <v>2942</v>
      </c>
      <c r="P3496" s="64" t="s">
        <v>2902</v>
      </c>
      <c r="Q3496" s="45" t="s">
        <v>922</v>
      </c>
      <c r="R3496" s="32" t="s">
        <v>254</v>
      </c>
      <c r="S3496" s="45" t="s">
        <v>94</v>
      </c>
      <c r="T3496" s="42" t="str">
        <f>VLOOKUP(Tabla1[[#This Row],[AREA]],Hoja1!A:B,2,FALSE)</f>
        <v>06. Educación y cultura</v>
      </c>
      <c r="U3496" s="45" t="s">
        <v>170</v>
      </c>
      <c r="V3496" s="42" t="str">
        <f>VLOOKUP(Tabla1[[#This Row],[PROGRAMA]],Hoja1!A:B,2,FALSE)</f>
        <v>3232. Conservación y mantenimiento centros educación infantil y primaria</v>
      </c>
      <c r="W3496" s="45" t="s">
        <v>236</v>
      </c>
      <c r="X3496" s="45" t="s">
        <v>3048</v>
      </c>
    </row>
    <row r="3497" spans="1:24" x14ac:dyDescent="0.25">
      <c r="A3497" s="57">
        <v>220250022447</v>
      </c>
      <c r="B3497" s="58" t="s">
        <v>526</v>
      </c>
      <c r="C3497" s="59">
        <v>45813</v>
      </c>
      <c r="D3497" s="57">
        <v>22025000920</v>
      </c>
      <c r="E3497" s="58" t="s">
        <v>1373</v>
      </c>
      <c r="F3497" s="60">
        <v>26.93</v>
      </c>
      <c r="G3497" s="58" t="s">
        <v>74</v>
      </c>
      <c r="H3497" s="58" t="s">
        <v>5143</v>
      </c>
      <c r="I3497" s="61">
        <v>300</v>
      </c>
      <c r="J3497" s="58" t="s">
        <v>356</v>
      </c>
      <c r="K3497" s="58" t="s">
        <v>356</v>
      </c>
      <c r="L3497" s="58" t="s">
        <v>367</v>
      </c>
      <c r="M3497" s="58" t="s">
        <v>354</v>
      </c>
      <c r="N3497" s="58" t="s">
        <v>355</v>
      </c>
      <c r="O3497" s="64" t="s">
        <v>2942</v>
      </c>
      <c r="P3497" s="64" t="s">
        <v>2902</v>
      </c>
      <c r="Q3497" s="45" t="s">
        <v>922</v>
      </c>
      <c r="R3497" s="32" t="s">
        <v>254</v>
      </c>
      <c r="S3497" s="45" t="s">
        <v>291</v>
      </c>
      <c r="T3497" s="42" t="str">
        <f>VLOOKUP(Tabla1[[#This Row],[AREA]],Hoja1!A:B,2,FALSE)</f>
        <v>11. Salud pública y seguridad ciudadana</v>
      </c>
      <c r="U3497" s="45" t="s">
        <v>129</v>
      </c>
      <c r="V3497" s="42" t="str">
        <f>VLOOKUP(Tabla1[[#This Row],[PROGRAMA]],Hoja1!A:B,2,FALSE)</f>
        <v>1321. Policía municipal</v>
      </c>
      <c r="W3497" s="45" t="s">
        <v>238</v>
      </c>
      <c r="X3497" s="45" t="s">
        <v>3118</v>
      </c>
    </row>
    <row r="3498" spans="1:24" x14ac:dyDescent="0.25">
      <c r="A3498" s="57">
        <v>220250026506</v>
      </c>
      <c r="B3498" s="58" t="s">
        <v>526</v>
      </c>
      <c r="C3498" s="59">
        <v>45824</v>
      </c>
      <c r="D3498" s="57">
        <v>22025000769</v>
      </c>
      <c r="E3498" s="58" t="s">
        <v>1623</v>
      </c>
      <c r="F3498" s="60">
        <v>25.88</v>
      </c>
      <c r="G3498" s="58" t="s">
        <v>590</v>
      </c>
      <c r="H3498" s="58" t="s">
        <v>5144</v>
      </c>
      <c r="I3498" s="61">
        <v>300</v>
      </c>
      <c r="J3498" s="58" t="s">
        <v>356</v>
      </c>
      <c r="K3498" s="58" t="s">
        <v>356</v>
      </c>
      <c r="L3498" s="58" t="s">
        <v>367</v>
      </c>
      <c r="M3498" s="58" t="s">
        <v>354</v>
      </c>
      <c r="N3498" s="58" t="s">
        <v>355</v>
      </c>
      <c r="O3498" s="64" t="s">
        <v>2942</v>
      </c>
      <c r="P3498" s="64" t="s">
        <v>2902</v>
      </c>
      <c r="Q3498" s="45" t="s">
        <v>922</v>
      </c>
      <c r="R3498" s="32" t="s">
        <v>254</v>
      </c>
      <c r="S3498" s="45" t="s">
        <v>291</v>
      </c>
      <c r="T3498" s="42" t="str">
        <f>VLOOKUP(Tabla1[[#This Row],[AREA]],Hoja1!A:B,2,FALSE)</f>
        <v>11. Salud pública y seguridad ciudadana</v>
      </c>
      <c r="U3498" s="45" t="s">
        <v>135</v>
      </c>
      <c r="V3498" s="42" t="str">
        <f>VLOOKUP(Tabla1[[#This Row],[PROGRAMA]],Hoja1!A:B,2,FALSE)</f>
        <v>1361. Prevención y extinción de incencios</v>
      </c>
      <c r="W3498" s="45" t="s">
        <v>238</v>
      </c>
      <c r="X3498" s="45" t="s">
        <v>3118</v>
      </c>
    </row>
    <row r="3499" spans="1:24" x14ac:dyDescent="0.25">
      <c r="A3499" s="57">
        <v>220250027760</v>
      </c>
      <c r="B3499" s="58" t="s">
        <v>526</v>
      </c>
      <c r="C3499" s="59">
        <v>45827</v>
      </c>
      <c r="D3499" s="57">
        <v>22025004010</v>
      </c>
      <c r="E3499" s="58" t="s">
        <v>1495</v>
      </c>
      <c r="F3499" s="60">
        <v>25.47</v>
      </c>
      <c r="G3499" s="58" t="s">
        <v>74</v>
      </c>
      <c r="H3499" s="58" t="s">
        <v>5145</v>
      </c>
      <c r="I3499" s="61">
        <v>300</v>
      </c>
      <c r="J3499" s="58" t="s">
        <v>356</v>
      </c>
      <c r="K3499" s="58" t="s">
        <v>356</v>
      </c>
      <c r="L3499" s="58" t="s">
        <v>367</v>
      </c>
      <c r="M3499" s="58" t="s">
        <v>354</v>
      </c>
      <c r="N3499" s="58" t="s">
        <v>355</v>
      </c>
      <c r="O3499" s="64" t="s">
        <v>2942</v>
      </c>
      <c r="P3499" s="64" t="s">
        <v>2902</v>
      </c>
      <c r="Q3499" s="45" t="s">
        <v>922</v>
      </c>
      <c r="R3499" s="32" t="s">
        <v>254</v>
      </c>
      <c r="S3499" s="45" t="s">
        <v>92</v>
      </c>
      <c r="T3499" s="42" t="str">
        <f>VLOOKUP(Tabla1[[#This Row],[AREA]],Hoja1!A:B,2,FALSE)</f>
        <v>03. Participación ciudadana y deportes</v>
      </c>
      <c r="U3499" s="45" t="s">
        <v>215</v>
      </c>
      <c r="V3499" s="42" t="str">
        <f>VLOOKUP(Tabla1[[#This Row],[PROGRAMA]],Hoja1!A:B,2,FALSE)</f>
        <v>9241. Participación ciudadana</v>
      </c>
      <c r="W3499" s="45" t="s">
        <v>236</v>
      </c>
      <c r="X3499" s="45" t="s">
        <v>2945</v>
      </c>
    </row>
    <row r="3500" spans="1:24" x14ac:dyDescent="0.25">
      <c r="A3500" s="57">
        <v>220250029465</v>
      </c>
      <c r="B3500" s="58" t="s">
        <v>526</v>
      </c>
      <c r="C3500" s="59">
        <v>45835</v>
      </c>
      <c r="D3500" s="57">
        <v>22025004010</v>
      </c>
      <c r="E3500" s="58" t="s">
        <v>1495</v>
      </c>
      <c r="F3500" s="60">
        <v>25.36</v>
      </c>
      <c r="G3500" s="58" t="s">
        <v>564</v>
      </c>
      <c r="H3500" s="58" t="s">
        <v>5146</v>
      </c>
      <c r="I3500" s="61">
        <v>300</v>
      </c>
      <c r="J3500" s="58" t="s">
        <v>356</v>
      </c>
      <c r="K3500" s="58" t="s">
        <v>356</v>
      </c>
      <c r="L3500" s="58" t="s">
        <v>367</v>
      </c>
      <c r="M3500" s="58" t="s">
        <v>354</v>
      </c>
      <c r="N3500" s="58" t="s">
        <v>355</v>
      </c>
      <c r="O3500" s="64" t="s">
        <v>2942</v>
      </c>
      <c r="P3500" s="64" t="s">
        <v>2902</v>
      </c>
      <c r="Q3500" s="45" t="s">
        <v>922</v>
      </c>
      <c r="R3500" s="32" t="s">
        <v>254</v>
      </c>
      <c r="S3500" s="45" t="s">
        <v>92</v>
      </c>
      <c r="T3500" s="42" t="str">
        <f>VLOOKUP(Tabla1[[#This Row],[AREA]],Hoja1!A:B,2,FALSE)</f>
        <v>03. Participación ciudadana y deportes</v>
      </c>
      <c r="U3500" s="45" t="s">
        <v>215</v>
      </c>
      <c r="V3500" s="42" t="str">
        <f>VLOOKUP(Tabla1[[#This Row],[PROGRAMA]],Hoja1!A:B,2,FALSE)</f>
        <v>9241. Participación ciudadana</v>
      </c>
      <c r="W3500" s="45" t="s">
        <v>236</v>
      </c>
      <c r="X3500" s="45" t="s">
        <v>2945</v>
      </c>
    </row>
    <row r="3501" spans="1:24" x14ac:dyDescent="0.25">
      <c r="A3501" s="57">
        <v>220250022559</v>
      </c>
      <c r="B3501" s="58" t="s">
        <v>526</v>
      </c>
      <c r="C3501" s="59">
        <v>45813</v>
      </c>
      <c r="D3501" s="57">
        <v>22025001128</v>
      </c>
      <c r="E3501" s="58" t="s">
        <v>1498</v>
      </c>
      <c r="F3501" s="60">
        <v>25.1</v>
      </c>
      <c r="G3501" s="58" t="s">
        <v>3738</v>
      </c>
      <c r="H3501" s="58" t="s">
        <v>5147</v>
      </c>
      <c r="I3501" s="61">
        <v>300</v>
      </c>
      <c r="J3501" s="58" t="s">
        <v>356</v>
      </c>
      <c r="K3501" s="58" t="s">
        <v>356</v>
      </c>
      <c r="L3501" s="58" t="s">
        <v>367</v>
      </c>
      <c r="M3501" s="58" t="s">
        <v>354</v>
      </c>
      <c r="N3501" s="58" t="s">
        <v>355</v>
      </c>
      <c r="O3501" s="64" t="s">
        <v>2942</v>
      </c>
      <c r="P3501" s="64" t="s">
        <v>2902</v>
      </c>
      <c r="Q3501" s="45" t="s">
        <v>922</v>
      </c>
      <c r="R3501" s="32" t="s">
        <v>254</v>
      </c>
      <c r="S3501" s="45" t="s">
        <v>291</v>
      </c>
      <c r="T3501" s="42" t="str">
        <f>VLOOKUP(Tabla1[[#This Row],[AREA]],Hoja1!A:B,2,FALSE)</f>
        <v>11. Salud pública y seguridad ciudadana</v>
      </c>
      <c r="U3501" s="45" t="s">
        <v>141</v>
      </c>
      <c r="V3501" s="42" t="str">
        <f>VLOOKUP(Tabla1[[#This Row],[PROGRAMA]],Hoja1!A:B,2,FALSE)</f>
        <v>1621. Recogida de residuos</v>
      </c>
      <c r="W3501" s="45" t="s">
        <v>238</v>
      </c>
      <c r="X3501" s="45" t="s">
        <v>3118</v>
      </c>
    </row>
    <row r="3502" spans="1:24" x14ac:dyDescent="0.25">
      <c r="A3502" s="57">
        <v>220250025395</v>
      </c>
      <c r="B3502" s="58" t="s">
        <v>526</v>
      </c>
      <c r="C3502" s="59">
        <v>45820</v>
      </c>
      <c r="D3502" s="57">
        <v>22025001274</v>
      </c>
      <c r="E3502" s="58" t="s">
        <v>1612</v>
      </c>
      <c r="F3502" s="60">
        <v>25.05</v>
      </c>
      <c r="G3502" s="58" t="s">
        <v>73</v>
      </c>
      <c r="H3502" s="58" t="s">
        <v>5148</v>
      </c>
      <c r="I3502" s="61">
        <v>300</v>
      </c>
      <c r="J3502" s="58" t="s">
        <v>356</v>
      </c>
      <c r="K3502" s="58" t="s">
        <v>356</v>
      </c>
      <c r="L3502" s="58" t="s">
        <v>357</v>
      </c>
      <c r="M3502" s="58" t="s">
        <v>354</v>
      </c>
      <c r="N3502" s="58" t="s">
        <v>355</v>
      </c>
      <c r="O3502" s="64" t="s">
        <v>2942</v>
      </c>
      <c r="P3502" s="64" t="s">
        <v>2902</v>
      </c>
      <c r="Q3502" s="45" t="s">
        <v>922</v>
      </c>
      <c r="R3502" s="32" t="s">
        <v>254</v>
      </c>
      <c r="S3502" s="45" t="s">
        <v>95</v>
      </c>
      <c r="T3502" s="42" t="str">
        <f>VLOOKUP(Tabla1[[#This Row],[AREA]],Hoja1!A:B,2,FALSE)</f>
        <v>07. Medio ambiente</v>
      </c>
      <c r="U3502" s="45" t="s">
        <v>149</v>
      </c>
      <c r="V3502" s="42" t="str">
        <f>VLOOKUP(Tabla1[[#This Row],[PROGRAMA]],Hoja1!A:B,2,FALSE)</f>
        <v>1711. Parques y jardines</v>
      </c>
      <c r="W3502" s="45" t="s">
        <v>236</v>
      </c>
      <c r="X3502" s="45" t="s">
        <v>2945</v>
      </c>
    </row>
    <row r="3503" spans="1:24" x14ac:dyDescent="0.25">
      <c r="A3503" s="57">
        <v>220250022435</v>
      </c>
      <c r="B3503" s="58" t="s">
        <v>526</v>
      </c>
      <c r="C3503" s="59">
        <v>45813</v>
      </c>
      <c r="D3503" s="57">
        <v>22025000920</v>
      </c>
      <c r="E3503" s="58" t="s">
        <v>1373</v>
      </c>
      <c r="F3503" s="60">
        <v>24.91</v>
      </c>
      <c r="G3503" s="58" t="s">
        <v>74</v>
      </c>
      <c r="H3503" s="58" t="s">
        <v>5149</v>
      </c>
      <c r="I3503" s="61">
        <v>300</v>
      </c>
      <c r="J3503" s="58" t="s">
        <v>356</v>
      </c>
      <c r="K3503" s="58" t="s">
        <v>356</v>
      </c>
      <c r="L3503" s="58" t="s">
        <v>367</v>
      </c>
      <c r="M3503" s="58" t="s">
        <v>354</v>
      </c>
      <c r="N3503" s="58" t="s">
        <v>355</v>
      </c>
      <c r="O3503" s="64" t="s">
        <v>2942</v>
      </c>
      <c r="P3503" s="64" t="s">
        <v>2902</v>
      </c>
      <c r="Q3503" s="45" t="s">
        <v>922</v>
      </c>
      <c r="R3503" s="32" t="s">
        <v>254</v>
      </c>
      <c r="S3503" s="45" t="s">
        <v>291</v>
      </c>
      <c r="T3503" s="42" t="str">
        <f>VLOOKUP(Tabla1[[#This Row],[AREA]],Hoja1!A:B,2,FALSE)</f>
        <v>11. Salud pública y seguridad ciudadana</v>
      </c>
      <c r="U3503" s="45" t="s">
        <v>129</v>
      </c>
      <c r="V3503" s="42" t="str">
        <f>VLOOKUP(Tabla1[[#This Row],[PROGRAMA]],Hoja1!A:B,2,FALSE)</f>
        <v>1321. Policía municipal</v>
      </c>
      <c r="W3503" s="45" t="s">
        <v>238</v>
      </c>
      <c r="X3503" s="45" t="s">
        <v>3118</v>
      </c>
    </row>
    <row r="3504" spans="1:24" x14ac:dyDescent="0.25">
      <c r="A3504" s="57">
        <v>220250026569</v>
      </c>
      <c r="B3504" s="58" t="s">
        <v>526</v>
      </c>
      <c r="C3504" s="59">
        <v>45824</v>
      </c>
      <c r="D3504" s="57">
        <v>22025004014</v>
      </c>
      <c r="E3504" s="58" t="s">
        <v>1534</v>
      </c>
      <c r="F3504" s="60">
        <v>24.49</v>
      </c>
      <c r="G3504" s="58" t="s">
        <v>73</v>
      </c>
      <c r="H3504" s="58" t="s">
        <v>5150</v>
      </c>
      <c r="I3504" s="61">
        <v>300</v>
      </c>
      <c r="J3504" s="58" t="s">
        <v>356</v>
      </c>
      <c r="K3504" s="58" t="s">
        <v>356</v>
      </c>
      <c r="L3504" s="58" t="s">
        <v>367</v>
      </c>
      <c r="M3504" s="58" t="s">
        <v>354</v>
      </c>
      <c r="N3504" s="58" t="s">
        <v>355</v>
      </c>
      <c r="O3504" s="64" t="s">
        <v>2942</v>
      </c>
      <c r="P3504" s="64" t="s">
        <v>2902</v>
      </c>
      <c r="Q3504" s="45" t="s">
        <v>922</v>
      </c>
      <c r="R3504" s="32" t="s">
        <v>254</v>
      </c>
      <c r="S3504" s="45" t="s">
        <v>92</v>
      </c>
      <c r="T3504" s="42" t="str">
        <f>VLOOKUP(Tabla1[[#This Row],[AREA]],Hoja1!A:B,2,FALSE)</f>
        <v>03. Participación ciudadana y deportes</v>
      </c>
      <c r="U3504" s="45" t="s">
        <v>215</v>
      </c>
      <c r="V3504" s="42" t="str">
        <f>VLOOKUP(Tabla1[[#This Row],[PROGRAMA]],Hoja1!A:B,2,FALSE)</f>
        <v>9241. Participación ciudadana</v>
      </c>
      <c r="W3504" s="45" t="s">
        <v>236</v>
      </c>
      <c r="X3504" s="45" t="s">
        <v>3048</v>
      </c>
    </row>
    <row r="3505" spans="1:24" x14ac:dyDescent="0.25">
      <c r="A3505" s="57">
        <v>220250027758</v>
      </c>
      <c r="B3505" s="58" t="s">
        <v>526</v>
      </c>
      <c r="C3505" s="59">
        <v>45827</v>
      </c>
      <c r="D3505" s="57">
        <v>22025004010</v>
      </c>
      <c r="E3505" s="58" t="s">
        <v>1495</v>
      </c>
      <c r="F3505" s="60">
        <v>23.98</v>
      </c>
      <c r="G3505" s="58" t="s">
        <v>564</v>
      </c>
      <c r="H3505" s="58" t="s">
        <v>5151</v>
      </c>
      <c r="I3505" s="61">
        <v>300</v>
      </c>
      <c r="J3505" s="58" t="s">
        <v>356</v>
      </c>
      <c r="K3505" s="58" t="s">
        <v>356</v>
      </c>
      <c r="L3505" s="58" t="s">
        <v>367</v>
      </c>
      <c r="M3505" s="58" t="s">
        <v>354</v>
      </c>
      <c r="N3505" s="58" t="s">
        <v>355</v>
      </c>
      <c r="O3505" s="64" t="s">
        <v>2942</v>
      </c>
      <c r="P3505" s="64" t="s">
        <v>2902</v>
      </c>
      <c r="Q3505" s="45" t="s">
        <v>922</v>
      </c>
      <c r="R3505" s="32" t="s">
        <v>254</v>
      </c>
      <c r="S3505" s="45" t="s">
        <v>92</v>
      </c>
      <c r="T3505" s="42" t="str">
        <f>VLOOKUP(Tabla1[[#This Row],[AREA]],Hoja1!A:B,2,FALSE)</f>
        <v>03. Participación ciudadana y deportes</v>
      </c>
      <c r="U3505" s="45" t="s">
        <v>215</v>
      </c>
      <c r="V3505" s="42" t="str">
        <f>VLOOKUP(Tabla1[[#This Row],[PROGRAMA]],Hoja1!A:B,2,FALSE)</f>
        <v>9241. Participación ciudadana</v>
      </c>
      <c r="W3505" s="45" t="s">
        <v>236</v>
      </c>
      <c r="X3505" s="45" t="s">
        <v>2945</v>
      </c>
    </row>
    <row r="3506" spans="1:24" x14ac:dyDescent="0.25">
      <c r="A3506" s="57">
        <v>220250022597</v>
      </c>
      <c r="B3506" s="58" t="s">
        <v>526</v>
      </c>
      <c r="C3506" s="59">
        <v>45813</v>
      </c>
      <c r="D3506" s="57">
        <v>22025001128</v>
      </c>
      <c r="E3506" s="58" t="s">
        <v>1498</v>
      </c>
      <c r="F3506" s="60">
        <v>23.68</v>
      </c>
      <c r="G3506" s="58" t="s">
        <v>38</v>
      </c>
      <c r="H3506" s="58" t="s">
        <v>5152</v>
      </c>
      <c r="I3506" s="61">
        <v>300</v>
      </c>
      <c r="J3506" s="58" t="s">
        <v>356</v>
      </c>
      <c r="K3506" s="58" t="s">
        <v>356</v>
      </c>
      <c r="L3506" s="58" t="s">
        <v>367</v>
      </c>
      <c r="M3506" s="58" t="s">
        <v>354</v>
      </c>
      <c r="N3506" s="58" t="s">
        <v>355</v>
      </c>
      <c r="O3506" s="64" t="s">
        <v>2942</v>
      </c>
      <c r="P3506" s="64" t="s">
        <v>2902</v>
      </c>
      <c r="Q3506" s="45" t="s">
        <v>922</v>
      </c>
      <c r="R3506" s="32" t="s">
        <v>254</v>
      </c>
      <c r="S3506" s="45" t="s">
        <v>291</v>
      </c>
      <c r="T3506" s="42" t="str">
        <f>VLOOKUP(Tabla1[[#This Row],[AREA]],Hoja1!A:B,2,FALSE)</f>
        <v>11. Salud pública y seguridad ciudadana</v>
      </c>
      <c r="U3506" s="45" t="s">
        <v>141</v>
      </c>
      <c r="V3506" s="42" t="str">
        <f>VLOOKUP(Tabla1[[#This Row],[PROGRAMA]],Hoja1!A:B,2,FALSE)</f>
        <v>1621. Recogida de residuos</v>
      </c>
      <c r="W3506" s="45" t="s">
        <v>238</v>
      </c>
      <c r="X3506" s="45" t="s">
        <v>3118</v>
      </c>
    </row>
    <row r="3507" spans="1:24" x14ac:dyDescent="0.25">
      <c r="A3507" s="57">
        <v>220250022519</v>
      </c>
      <c r="B3507" s="58" t="s">
        <v>526</v>
      </c>
      <c r="C3507" s="59">
        <v>45813</v>
      </c>
      <c r="D3507" s="57">
        <v>22025001213</v>
      </c>
      <c r="E3507" s="58" t="s">
        <v>1495</v>
      </c>
      <c r="F3507" s="60">
        <v>23.65</v>
      </c>
      <c r="G3507" s="58" t="s">
        <v>73</v>
      </c>
      <c r="H3507" s="58" t="s">
        <v>5085</v>
      </c>
      <c r="I3507" s="61">
        <v>300</v>
      </c>
      <c r="J3507" s="58" t="s">
        <v>356</v>
      </c>
      <c r="K3507" s="58" t="s">
        <v>356</v>
      </c>
      <c r="L3507" s="58" t="s">
        <v>367</v>
      </c>
      <c r="M3507" s="58" t="s">
        <v>354</v>
      </c>
      <c r="N3507" s="58" t="s">
        <v>355</v>
      </c>
      <c r="O3507" s="64" t="s">
        <v>2942</v>
      </c>
      <c r="P3507" s="64" t="s">
        <v>2902</v>
      </c>
      <c r="Q3507" s="45" t="s">
        <v>922</v>
      </c>
      <c r="R3507" s="32" t="s">
        <v>254</v>
      </c>
      <c r="S3507" s="45" t="s">
        <v>92</v>
      </c>
      <c r="T3507" s="42" t="str">
        <f>VLOOKUP(Tabla1[[#This Row],[AREA]],Hoja1!A:B,2,FALSE)</f>
        <v>03. Participación ciudadana y deportes</v>
      </c>
      <c r="U3507" s="45" t="s">
        <v>215</v>
      </c>
      <c r="V3507" s="42" t="str">
        <f>VLOOKUP(Tabla1[[#This Row],[PROGRAMA]],Hoja1!A:B,2,FALSE)</f>
        <v>9241. Participación ciudadana</v>
      </c>
      <c r="W3507" s="45" t="s">
        <v>236</v>
      </c>
      <c r="X3507" s="45" t="s">
        <v>2945</v>
      </c>
    </row>
    <row r="3508" spans="1:24" x14ac:dyDescent="0.25">
      <c r="A3508" s="57">
        <v>220250022256</v>
      </c>
      <c r="B3508" s="58" t="s">
        <v>526</v>
      </c>
      <c r="C3508" s="59">
        <v>45813</v>
      </c>
      <c r="D3508" s="57">
        <v>22025000769</v>
      </c>
      <c r="E3508" s="58" t="s">
        <v>1623</v>
      </c>
      <c r="F3508" s="60">
        <v>23.49</v>
      </c>
      <c r="G3508" s="58" t="s">
        <v>509</v>
      </c>
      <c r="H3508" s="58" t="s">
        <v>5153</v>
      </c>
      <c r="I3508" s="61">
        <v>300</v>
      </c>
      <c r="J3508" s="58" t="s">
        <v>356</v>
      </c>
      <c r="K3508" s="58" t="s">
        <v>356</v>
      </c>
      <c r="L3508" s="58" t="s">
        <v>367</v>
      </c>
      <c r="M3508" s="58" t="s">
        <v>354</v>
      </c>
      <c r="N3508" s="58" t="s">
        <v>355</v>
      </c>
      <c r="O3508" s="64" t="s">
        <v>2942</v>
      </c>
      <c r="P3508" s="64" t="s">
        <v>2902</v>
      </c>
      <c r="Q3508" s="45" t="s">
        <v>922</v>
      </c>
      <c r="R3508" s="32" t="s">
        <v>254</v>
      </c>
      <c r="S3508" s="45" t="s">
        <v>291</v>
      </c>
      <c r="T3508" s="42" t="str">
        <f>VLOOKUP(Tabla1[[#This Row],[AREA]],Hoja1!A:B,2,FALSE)</f>
        <v>11. Salud pública y seguridad ciudadana</v>
      </c>
      <c r="U3508" s="45" t="s">
        <v>135</v>
      </c>
      <c r="V3508" s="42" t="str">
        <f>VLOOKUP(Tabla1[[#This Row],[PROGRAMA]],Hoja1!A:B,2,FALSE)</f>
        <v>1361. Prevención y extinción de incencios</v>
      </c>
      <c r="W3508" s="45" t="s">
        <v>238</v>
      </c>
      <c r="X3508" s="45" t="s">
        <v>3118</v>
      </c>
    </row>
    <row r="3509" spans="1:24" x14ac:dyDescent="0.25">
      <c r="A3509" s="57">
        <v>220250022644</v>
      </c>
      <c r="B3509" s="58" t="s">
        <v>526</v>
      </c>
      <c r="C3509" s="59">
        <v>45813</v>
      </c>
      <c r="D3509" s="57">
        <v>22025001123</v>
      </c>
      <c r="E3509" s="58" t="s">
        <v>1973</v>
      </c>
      <c r="F3509" s="60">
        <v>22.32</v>
      </c>
      <c r="G3509" s="58" t="s">
        <v>611</v>
      </c>
      <c r="H3509" s="58" t="s">
        <v>5154</v>
      </c>
      <c r="I3509" s="61">
        <v>300</v>
      </c>
      <c r="J3509" s="58" t="s">
        <v>462</v>
      </c>
      <c r="K3509" s="58" t="s">
        <v>356</v>
      </c>
      <c r="L3509" s="58" t="s">
        <v>357</v>
      </c>
      <c r="M3509" s="58" t="s">
        <v>354</v>
      </c>
      <c r="N3509" s="58" t="s">
        <v>355</v>
      </c>
      <c r="O3509" s="64" t="s">
        <v>2942</v>
      </c>
      <c r="P3509" s="64" t="s">
        <v>2902</v>
      </c>
      <c r="Q3509" s="45" t="s">
        <v>922</v>
      </c>
      <c r="R3509" s="32" t="s">
        <v>254</v>
      </c>
      <c r="S3509" s="45" t="s">
        <v>291</v>
      </c>
      <c r="T3509" s="42" t="str">
        <f>VLOOKUP(Tabla1[[#This Row],[AREA]],Hoja1!A:B,2,FALSE)</f>
        <v>11. Salud pública y seguridad ciudadana</v>
      </c>
      <c r="U3509" s="45" t="s">
        <v>144</v>
      </c>
      <c r="V3509" s="42" t="str">
        <f>VLOOKUP(Tabla1[[#This Row],[PROGRAMA]],Hoja1!A:B,2,FALSE)</f>
        <v>1631. Limpieza viaria</v>
      </c>
      <c r="W3509" s="45" t="s">
        <v>236</v>
      </c>
      <c r="X3509" s="45" t="s">
        <v>3180</v>
      </c>
    </row>
    <row r="3510" spans="1:24" x14ac:dyDescent="0.25">
      <c r="A3510" s="57">
        <v>220250022730</v>
      </c>
      <c r="B3510" s="58" t="s">
        <v>526</v>
      </c>
      <c r="C3510" s="59">
        <v>45813</v>
      </c>
      <c r="D3510" s="57">
        <v>22025001043</v>
      </c>
      <c r="E3510" s="58" t="s">
        <v>1462</v>
      </c>
      <c r="F3510" s="60">
        <v>22.03</v>
      </c>
      <c r="G3510" s="58" t="s">
        <v>564</v>
      </c>
      <c r="H3510" s="58" t="s">
        <v>5155</v>
      </c>
      <c r="I3510" s="61">
        <v>300</v>
      </c>
      <c r="J3510" s="58" t="s">
        <v>356</v>
      </c>
      <c r="K3510" s="58" t="s">
        <v>356</v>
      </c>
      <c r="L3510" s="58" t="s">
        <v>367</v>
      </c>
      <c r="M3510" s="58" t="s">
        <v>354</v>
      </c>
      <c r="N3510" s="58" t="s">
        <v>355</v>
      </c>
      <c r="O3510" s="64" t="s">
        <v>2942</v>
      </c>
      <c r="P3510" s="64" t="s">
        <v>2902</v>
      </c>
      <c r="Q3510" s="45" t="s">
        <v>922</v>
      </c>
      <c r="R3510" s="32" t="s">
        <v>254</v>
      </c>
      <c r="S3510" s="45" t="s">
        <v>98</v>
      </c>
      <c r="T3510" s="42" t="str">
        <f>VLOOKUP(Tabla1[[#This Row],[AREA]],Hoja1!A:B,2,FALSE)</f>
        <v>10. Personas mayores, familia y servicios sociales</v>
      </c>
      <c r="U3510" s="45" t="s">
        <v>153</v>
      </c>
      <c r="V3510" s="42" t="str">
        <f>VLOOKUP(Tabla1[[#This Row],[PROGRAMA]],Hoja1!A:B,2,FALSE)</f>
        <v>2311. Intervención social</v>
      </c>
      <c r="W3510" s="45" t="s">
        <v>236</v>
      </c>
      <c r="X3510" s="45" t="s">
        <v>3048</v>
      </c>
    </row>
    <row r="3511" spans="1:24" x14ac:dyDescent="0.25">
      <c r="A3511" s="57">
        <v>220250025938</v>
      </c>
      <c r="B3511" s="58" t="s">
        <v>349</v>
      </c>
      <c r="C3511" s="59">
        <v>45820</v>
      </c>
      <c r="D3511" s="57">
        <v>22025004406</v>
      </c>
      <c r="E3511" s="58" t="s">
        <v>1830</v>
      </c>
      <c r="F3511" s="60">
        <v>4206.75</v>
      </c>
      <c r="G3511" s="58" t="s">
        <v>973</v>
      </c>
      <c r="H3511" s="58" t="s">
        <v>4973</v>
      </c>
      <c r="I3511" s="61">
        <v>220</v>
      </c>
      <c r="J3511" s="58" t="s">
        <v>356</v>
      </c>
      <c r="K3511" s="58" t="s">
        <v>356</v>
      </c>
      <c r="L3511" s="58" t="s">
        <v>357</v>
      </c>
      <c r="M3511" s="58" t="s">
        <v>458</v>
      </c>
      <c r="N3511" s="58" t="s">
        <v>429</v>
      </c>
      <c r="O3511" s="64" t="s">
        <v>2990</v>
      </c>
      <c r="P3511" s="64" t="s">
        <v>2902</v>
      </c>
      <c r="Q3511" s="45" t="s">
        <v>922</v>
      </c>
      <c r="R3511" s="32" t="s">
        <v>254</v>
      </c>
      <c r="S3511" s="45" t="s">
        <v>98</v>
      </c>
      <c r="T3511" s="42" t="str">
        <f>VLOOKUP(Tabla1[[#This Row],[AREA]],Hoja1!A:B,2,FALSE)</f>
        <v>10. Personas mayores, familia y servicios sociales</v>
      </c>
      <c r="U3511" s="45" t="s">
        <v>155</v>
      </c>
      <c r="V3511" s="42" t="str">
        <f>VLOOKUP(Tabla1[[#This Row],[PROGRAMA]],Hoja1!A:B,2,FALSE)</f>
        <v>2312. Iniciativas sociales</v>
      </c>
      <c r="W3511" s="45" t="s">
        <v>238</v>
      </c>
      <c r="X3511" s="45" t="s">
        <v>4974</v>
      </c>
    </row>
    <row r="3512" spans="1:24" x14ac:dyDescent="0.25">
      <c r="A3512" s="57">
        <v>220250026205</v>
      </c>
      <c r="B3512" s="58" t="s">
        <v>349</v>
      </c>
      <c r="C3512" s="59">
        <v>45824</v>
      </c>
      <c r="D3512" s="57">
        <v>22025004563</v>
      </c>
      <c r="E3512" s="58" t="s">
        <v>1466</v>
      </c>
      <c r="F3512" s="60">
        <v>4356</v>
      </c>
      <c r="G3512" s="58" t="s">
        <v>5156</v>
      </c>
      <c r="H3512" s="58" t="s">
        <v>5157</v>
      </c>
      <c r="I3512" s="61">
        <v>220</v>
      </c>
      <c r="J3512" s="58" t="s">
        <v>352</v>
      </c>
      <c r="K3512" s="58" t="s">
        <v>352</v>
      </c>
      <c r="L3512" s="58" t="s">
        <v>357</v>
      </c>
      <c r="M3512" s="58" t="s">
        <v>458</v>
      </c>
      <c r="N3512" s="58" t="s">
        <v>429</v>
      </c>
      <c r="O3512" s="64" t="s">
        <v>2990</v>
      </c>
      <c r="P3512" s="64" t="s">
        <v>2902</v>
      </c>
      <c r="Q3512" s="45" t="s">
        <v>922</v>
      </c>
      <c r="R3512" s="32" t="s">
        <v>254</v>
      </c>
      <c r="S3512" s="45" t="s">
        <v>98</v>
      </c>
      <c r="T3512" s="42" t="str">
        <f>VLOOKUP(Tabla1[[#This Row],[AREA]],Hoja1!A:B,2,FALSE)</f>
        <v>10. Personas mayores, familia y servicios sociales</v>
      </c>
      <c r="U3512" s="45" t="s">
        <v>159</v>
      </c>
      <c r="V3512" s="42" t="str">
        <f>VLOOKUP(Tabla1[[#This Row],[PROGRAMA]],Hoja1!A:B,2,FALSE)</f>
        <v>2315. Políticas de Igualdad e infancia</v>
      </c>
      <c r="W3512" s="45" t="s">
        <v>238</v>
      </c>
      <c r="X3512" s="45" t="s">
        <v>2926</v>
      </c>
    </row>
    <row r="3513" spans="1:24" x14ac:dyDescent="0.25">
      <c r="A3513" s="57">
        <v>220250028742</v>
      </c>
      <c r="B3513" s="58" t="s">
        <v>349</v>
      </c>
      <c r="C3513" s="59">
        <v>45832</v>
      </c>
      <c r="D3513" s="57">
        <v>22025004768</v>
      </c>
      <c r="E3513" s="58" t="s">
        <v>1344</v>
      </c>
      <c r="F3513" s="60">
        <v>4393.51</v>
      </c>
      <c r="G3513" s="58" t="s">
        <v>5158</v>
      </c>
      <c r="H3513" s="58" t="s">
        <v>5159</v>
      </c>
      <c r="I3513" s="61">
        <v>220</v>
      </c>
      <c r="J3513" s="58" t="s">
        <v>356</v>
      </c>
      <c r="K3513" s="58" t="s">
        <v>356</v>
      </c>
      <c r="L3513" s="58" t="s">
        <v>358</v>
      </c>
      <c r="M3513" s="58" t="s">
        <v>458</v>
      </c>
      <c r="N3513" s="58" t="s">
        <v>429</v>
      </c>
      <c r="O3513" s="64" t="s">
        <v>2990</v>
      </c>
      <c r="P3513" s="64" t="s">
        <v>2902</v>
      </c>
      <c r="Q3513" s="45" t="s">
        <v>926</v>
      </c>
      <c r="R3513" s="32" t="s">
        <v>255</v>
      </c>
      <c r="S3513" s="45" t="s">
        <v>94</v>
      </c>
      <c r="T3513" s="42" t="str">
        <f>VLOOKUP(Tabla1[[#This Row],[AREA]],Hoja1!A:B,2,FALSE)</f>
        <v>06. Educación y cultura</v>
      </c>
      <c r="U3513" s="45" t="s">
        <v>170</v>
      </c>
      <c r="V3513" s="42" t="str">
        <f>VLOOKUP(Tabla1[[#This Row],[PROGRAMA]],Hoja1!A:B,2,FALSE)</f>
        <v>3232. Conservación y mantenimiento centros educación infantil y primaria</v>
      </c>
      <c r="W3513" s="45" t="s">
        <v>248</v>
      </c>
      <c r="X3513" s="45" t="s">
        <v>2991</v>
      </c>
    </row>
    <row r="3514" spans="1:24" x14ac:dyDescent="0.25">
      <c r="A3514" s="57">
        <v>220250027890</v>
      </c>
      <c r="B3514" s="58" t="s">
        <v>349</v>
      </c>
      <c r="C3514" s="59">
        <v>45831</v>
      </c>
      <c r="D3514" s="57">
        <v>22025004729</v>
      </c>
      <c r="E3514" s="58" t="s">
        <v>1525</v>
      </c>
      <c r="F3514" s="60">
        <v>302.74</v>
      </c>
      <c r="G3514" s="58" t="s">
        <v>18</v>
      </c>
      <c r="H3514" s="58" t="s">
        <v>5160</v>
      </c>
      <c r="I3514" s="61">
        <v>220</v>
      </c>
      <c r="J3514" s="58" t="s">
        <v>356</v>
      </c>
      <c r="K3514" s="58" t="s">
        <v>356</v>
      </c>
      <c r="L3514" s="58" t="s">
        <v>357</v>
      </c>
      <c r="M3514" s="58" t="s">
        <v>458</v>
      </c>
      <c r="N3514" s="58" t="s">
        <v>429</v>
      </c>
      <c r="O3514" s="64" t="s">
        <v>2990</v>
      </c>
      <c r="P3514" s="64" t="s">
        <v>2902</v>
      </c>
      <c r="Q3514" s="45" t="s">
        <v>922</v>
      </c>
      <c r="R3514" s="32" t="s">
        <v>254</v>
      </c>
      <c r="S3514" s="45" t="s">
        <v>91</v>
      </c>
      <c r="T3514" s="42" t="str">
        <f>VLOOKUP(Tabla1[[#This Row],[AREA]],Hoja1!A:B,2,FALSE)</f>
        <v>02. Urbanismo y vivienda</v>
      </c>
      <c r="U3514" s="45" t="s">
        <v>220</v>
      </c>
      <c r="V3514" s="42" t="str">
        <f>VLOOKUP(Tabla1[[#This Row],[PROGRAMA]],Hoja1!A:B,2,FALSE)</f>
        <v>9332. Mantenimiento de edificios e instalaciones municipales</v>
      </c>
      <c r="W3514" s="45" t="s">
        <v>236</v>
      </c>
      <c r="X3514" s="45" t="s">
        <v>2945</v>
      </c>
    </row>
    <row r="3515" spans="1:24" x14ac:dyDescent="0.25">
      <c r="A3515" s="57">
        <v>220250023577</v>
      </c>
      <c r="B3515" s="58" t="s">
        <v>349</v>
      </c>
      <c r="C3515" s="59">
        <v>45817</v>
      </c>
      <c r="D3515" s="57">
        <v>22025004205</v>
      </c>
      <c r="E3515" s="58" t="s">
        <v>1830</v>
      </c>
      <c r="F3515" s="60">
        <v>4470.95</v>
      </c>
      <c r="G3515" s="58" t="s">
        <v>5161</v>
      </c>
      <c r="H3515" s="58" t="s">
        <v>5162</v>
      </c>
      <c r="I3515" s="61">
        <v>220</v>
      </c>
      <c r="J3515" s="58" t="s">
        <v>356</v>
      </c>
      <c r="K3515" s="58" t="s">
        <v>356</v>
      </c>
      <c r="L3515" s="58" t="s">
        <v>367</v>
      </c>
      <c r="M3515" s="58" t="s">
        <v>458</v>
      </c>
      <c r="N3515" s="58" t="s">
        <v>429</v>
      </c>
      <c r="O3515" s="64" t="s">
        <v>2990</v>
      </c>
      <c r="P3515" s="64" t="s">
        <v>2902</v>
      </c>
      <c r="Q3515" s="45" t="s">
        <v>922</v>
      </c>
      <c r="R3515" s="32" t="s">
        <v>254</v>
      </c>
      <c r="S3515" s="45" t="s">
        <v>98</v>
      </c>
      <c r="T3515" s="42" t="str">
        <f>VLOOKUP(Tabla1[[#This Row],[AREA]],Hoja1!A:B,2,FALSE)</f>
        <v>10. Personas mayores, familia y servicios sociales</v>
      </c>
      <c r="U3515" s="45" t="s">
        <v>155</v>
      </c>
      <c r="V3515" s="42" t="str">
        <f>VLOOKUP(Tabla1[[#This Row],[PROGRAMA]],Hoja1!A:B,2,FALSE)</f>
        <v>2312. Iniciativas sociales</v>
      </c>
      <c r="W3515" s="45" t="s">
        <v>238</v>
      </c>
      <c r="X3515" s="45" t="s">
        <v>4974</v>
      </c>
    </row>
    <row r="3516" spans="1:24" x14ac:dyDescent="0.25">
      <c r="A3516" s="57">
        <v>220250025964</v>
      </c>
      <c r="B3516" s="58" t="s">
        <v>349</v>
      </c>
      <c r="C3516" s="59">
        <v>45821</v>
      </c>
      <c r="D3516" s="57">
        <v>22025004668</v>
      </c>
      <c r="E3516" s="58" t="s">
        <v>1203</v>
      </c>
      <c r="F3516" s="60">
        <v>4576.96</v>
      </c>
      <c r="G3516" s="58" t="s">
        <v>5163</v>
      </c>
      <c r="H3516" s="58" t="s">
        <v>5164</v>
      </c>
      <c r="I3516" s="61">
        <v>220</v>
      </c>
      <c r="J3516" s="58" t="s">
        <v>352</v>
      </c>
      <c r="K3516" s="58" t="s">
        <v>352</v>
      </c>
      <c r="L3516" s="58" t="s">
        <v>357</v>
      </c>
      <c r="M3516" s="58" t="s">
        <v>458</v>
      </c>
      <c r="N3516" s="58" t="s">
        <v>429</v>
      </c>
      <c r="O3516" s="64" t="s">
        <v>2990</v>
      </c>
      <c r="P3516" s="64" t="s">
        <v>2902</v>
      </c>
      <c r="Q3516" s="45" t="s">
        <v>922</v>
      </c>
      <c r="R3516" s="32" t="s">
        <v>254</v>
      </c>
      <c r="S3516" s="45" t="s">
        <v>89</v>
      </c>
      <c r="T3516" s="42" t="str">
        <f>VLOOKUP(Tabla1[[#This Row],[AREA]],Hoja1!A:B,2,FALSE)</f>
        <v>01. Alcaldía</v>
      </c>
      <c r="U3516" s="45" t="s">
        <v>212</v>
      </c>
      <c r="V3516" s="42" t="str">
        <f>VLOOKUP(Tabla1[[#This Row],[PROGRAMA]],Hoja1!A:B,2,FALSE)</f>
        <v>9207. Gobierno y relaciones</v>
      </c>
      <c r="W3516" s="45" t="s">
        <v>238</v>
      </c>
      <c r="X3516" s="45" t="s">
        <v>3120</v>
      </c>
    </row>
    <row r="3517" spans="1:24" x14ac:dyDescent="0.25">
      <c r="A3517" s="57">
        <v>220250029954</v>
      </c>
      <c r="B3517" s="58" t="s">
        <v>349</v>
      </c>
      <c r="C3517" s="59">
        <v>45838</v>
      </c>
      <c r="D3517" s="57">
        <v>22025004572</v>
      </c>
      <c r="E3517" s="58" t="s">
        <v>1435</v>
      </c>
      <c r="F3517" s="60">
        <v>4647.7299999999996</v>
      </c>
      <c r="G3517" s="58" t="s">
        <v>5165</v>
      </c>
      <c r="H3517" s="58" t="s">
        <v>5166</v>
      </c>
      <c r="I3517" s="61">
        <v>220</v>
      </c>
      <c r="J3517" s="58" t="s">
        <v>5167</v>
      </c>
      <c r="K3517" s="58" t="s">
        <v>352</v>
      </c>
      <c r="L3517" s="58" t="s">
        <v>367</v>
      </c>
      <c r="M3517" s="58" t="s">
        <v>458</v>
      </c>
      <c r="N3517" s="58" t="s">
        <v>429</v>
      </c>
      <c r="O3517" s="64" t="s">
        <v>2990</v>
      </c>
      <c r="P3517" s="64" t="s">
        <v>2902</v>
      </c>
      <c r="Q3517" s="45" t="s">
        <v>922</v>
      </c>
      <c r="R3517" s="32" t="s">
        <v>254</v>
      </c>
      <c r="S3517" s="45" t="s">
        <v>93</v>
      </c>
      <c r="T3517" s="42" t="str">
        <f>VLOOKUP(Tabla1[[#This Row],[AREA]],Hoja1!A:B,2,FALSE)</f>
        <v>04. Hacienda, personal y modernización administrativa</v>
      </c>
      <c r="U3517" s="45" t="s">
        <v>218</v>
      </c>
      <c r="V3517" s="42" t="str">
        <f>VLOOKUP(Tabla1[[#This Row],[PROGRAMA]],Hoja1!A:B,2,FALSE)</f>
        <v>9321. Gestión de ingresos e inspección</v>
      </c>
      <c r="W3517" s="45" t="s">
        <v>234</v>
      </c>
      <c r="X3517" s="45" t="s">
        <v>3098</v>
      </c>
    </row>
    <row r="3518" spans="1:24" x14ac:dyDescent="0.25">
      <c r="A3518" s="57">
        <v>220250025327</v>
      </c>
      <c r="B3518" s="58" t="s">
        <v>349</v>
      </c>
      <c r="C3518" s="59">
        <v>45820</v>
      </c>
      <c r="D3518" s="57">
        <v>22025004242</v>
      </c>
      <c r="E3518" s="58" t="s">
        <v>1471</v>
      </c>
      <c r="F3518" s="60">
        <v>123.42</v>
      </c>
      <c r="G3518" s="58" t="s">
        <v>16</v>
      </c>
      <c r="H3518" s="58" t="s">
        <v>5168</v>
      </c>
      <c r="I3518" s="61">
        <v>220</v>
      </c>
      <c r="J3518" s="58" t="s">
        <v>356</v>
      </c>
      <c r="K3518" s="58" t="s">
        <v>356</v>
      </c>
      <c r="L3518" s="58" t="s">
        <v>357</v>
      </c>
      <c r="M3518" s="58" t="s">
        <v>458</v>
      </c>
      <c r="N3518" s="58" t="s">
        <v>429</v>
      </c>
      <c r="O3518" s="64" t="s">
        <v>2990</v>
      </c>
      <c r="P3518" s="64" t="s">
        <v>2902</v>
      </c>
      <c r="Q3518" s="45" t="s">
        <v>922</v>
      </c>
      <c r="R3518" s="32" t="s">
        <v>254</v>
      </c>
      <c r="S3518" s="45" t="s">
        <v>95</v>
      </c>
      <c r="T3518" s="42" t="str">
        <f>VLOOKUP(Tabla1[[#This Row],[AREA]],Hoja1!A:B,2,FALSE)</f>
        <v>07. Medio ambiente</v>
      </c>
      <c r="U3518" s="45" t="s">
        <v>151</v>
      </c>
      <c r="V3518" s="42" t="str">
        <f>VLOOKUP(Tabla1[[#This Row],[PROGRAMA]],Hoja1!A:B,2,FALSE)</f>
        <v>1721. Protección del medio ambiente</v>
      </c>
      <c r="W3518" s="45" t="s">
        <v>236</v>
      </c>
      <c r="X3518" s="45" t="s">
        <v>2945</v>
      </c>
    </row>
    <row r="3519" spans="1:24" x14ac:dyDescent="0.25">
      <c r="A3519" s="57">
        <v>220250028730</v>
      </c>
      <c r="B3519" s="58" t="s">
        <v>349</v>
      </c>
      <c r="C3519" s="59">
        <v>45832</v>
      </c>
      <c r="D3519" s="57">
        <v>22025004940</v>
      </c>
      <c r="E3519" s="58" t="s">
        <v>1317</v>
      </c>
      <c r="F3519" s="60">
        <v>163.59</v>
      </c>
      <c r="G3519" s="58" t="s">
        <v>16</v>
      </c>
      <c r="H3519" s="58" t="s">
        <v>5169</v>
      </c>
      <c r="I3519" s="61">
        <v>220</v>
      </c>
      <c r="J3519" s="58" t="s">
        <v>356</v>
      </c>
      <c r="K3519" s="58" t="s">
        <v>356</v>
      </c>
      <c r="L3519" s="58" t="s">
        <v>357</v>
      </c>
      <c r="M3519" s="58" t="s">
        <v>458</v>
      </c>
      <c r="N3519" s="58" t="s">
        <v>429</v>
      </c>
      <c r="O3519" s="64" t="s">
        <v>2990</v>
      </c>
      <c r="P3519" s="64" t="s">
        <v>2902</v>
      </c>
      <c r="Q3519" s="45" t="s">
        <v>922</v>
      </c>
      <c r="R3519" s="32" t="s">
        <v>254</v>
      </c>
      <c r="S3519" s="45" t="s">
        <v>291</v>
      </c>
      <c r="T3519" s="42" t="str">
        <f>VLOOKUP(Tabla1[[#This Row],[AREA]],Hoja1!A:B,2,FALSE)</f>
        <v>11. Salud pública y seguridad ciudadana</v>
      </c>
      <c r="U3519" s="45" t="s">
        <v>129</v>
      </c>
      <c r="V3519" s="42" t="str">
        <f>VLOOKUP(Tabla1[[#This Row],[PROGRAMA]],Hoja1!A:B,2,FALSE)</f>
        <v>1321. Policía municipal</v>
      </c>
      <c r="W3519" s="45" t="s">
        <v>236</v>
      </c>
      <c r="X3519" s="45" t="s">
        <v>2945</v>
      </c>
    </row>
    <row r="3520" spans="1:24" x14ac:dyDescent="0.25">
      <c r="A3520" s="57">
        <v>220250026460</v>
      </c>
      <c r="B3520" s="58" t="s">
        <v>349</v>
      </c>
      <c r="C3520" s="59">
        <v>45824</v>
      </c>
      <c r="D3520" s="57">
        <v>22025004589</v>
      </c>
      <c r="E3520" s="58" t="s">
        <v>3350</v>
      </c>
      <c r="F3520" s="60">
        <v>325.97000000000003</v>
      </c>
      <c r="G3520" s="58" t="s">
        <v>16</v>
      </c>
      <c r="H3520" s="58" t="s">
        <v>5170</v>
      </c>
      <c r="I3520" s="61">
        <v>220</v>
      </c>
      <c r="J3520" s="58" t="s">
        <v>356</v>
      </c>
      <c r="K3520" s="58" t="s">
        <v>356</v>
      </c>
      <c r="L3520" s="58" t="s">
        <v>357</v>
      </c>
      <c r="M3520" s="58" t="s">
        <v>458</v>
      </c>
      <c r="N3520" s="58" t="s">
        <v>429</v>
      </c>
      <c r="O3520" s="64" t="s">
        <v>2990</v>
      </c>
      <c r="P3520" s="64" t="s">
        <v>2902</v>
      </c>
      <c r="Q3520" s="45" t="s">
        <v>922</v>
      </c>
      <c r="R3520" s="32" t="s">
        <v>254</v>
      </c>
      <c r="S3520" s="45" t="s">
        <v>98</v>
      </c>
      <c r="T3520" s="42" t="str">
        <f>VLOOKUP(Tabla1[[#This Row],[AREA]],Hoja1!A:B,2,FALSE)</f>
        <v>10. Personas mayores, familia y servicios sociales</v>
      </c>
      <c r="U3520" s="45" t="s">
        <v>158</v>
      </c>
      <c r="V3520" s="42" t="str">
        <f>VLOOKUP(Tabla1[[#This Row],[PROGRAMA]],Hoja1!A:B,2,FALSE)</f>
        <v>2314. Centro de programas juveniles</v>
      </c>
      <c r="W3520" s="45" t="s">
        <v>236</v>
      </c>
      <c r="X3520" s="45" t="s">
        <v>3048</v>
      </c>
    </row>
    <row r="3521" spans="1:24" x14ac:dyDescent="0.25">
      <c r="A3521" s="57">
        <v>220250028743</v>
      </c>
      <c r="B3521" s="58" t="s">
        <v>349</v>
      </c>
      <c r="C3521" s="59">
        <v>45832</v>
      </c>
      <c r="D3521" s="57">
        <v>22025004798</v>
      </c>
      <c r="E3521" s="58" t="s">
        <v>1303</v>
      </c>
      <c r="F3521" s="60">
        <v>4773.46</v>
      </c>
      <c r="G3521" s="58" t="s">
        <v>1312</v>
      </c>
      <c r="H3521" s="58" t="s">
        <v>5171</v>
      </c>
      <c r="I3521" s="61">
        <v>220</v>
      </c>
      <c r="J3521" s="58" t="s">
        <v>356</v>
      </c>
      <c r="K3521" s="58" t="s">
        <v>356</v>
      </c>
      <c r="L3521" s="58" t="s">
        <v>358</v>
      </c>
      <c r="M3521" s="58" t="s">
        <v>458</v>
      </c>
      <c r="N3521" s="58" t="s">
        <v>429</v>
      </c>
      <c r="O3521" s="64" t="s">
        <v>2990</v>
      </c>
      <c r="P3521" s="64" t="s">
        <v>2902</v>
      </c>
      <c r="Q3521" s="45" t="s">
        <v>922</v>
      </c>
      <c r="R3521" s="32" t="s">
        <v>254</v>
      </c>
      <c r="S3521" s="45" t="s">
        <v>94</v>
      </c>
      <c r="T3521" s="42" t="str">
        <f>VLOOKUP(Tabla1[[#This Row],[AREA]],Hoja1!A:B,2,FALSE)</f>
        <v>06. Educación y cultura</v>
      </c>
      <c r="U3521" s="45" t="s">
        <v>170</v>
      </c>
      <c r="V3521" s="42" t="str">
        <f>VLOOKUP(Tabla1[[#This Row],[PROGRAMA]],Hoja1!A:B,2,FALSE)</f>
        <v>3232. Conservación y mantenimiento centros educación infantil y primaria</v>
      </c>
      <c r="W3521" s="45" t="s">
        <v>236</v>
      </c>
      <c r="X3521" s="45" t="s">
        <v>3048</v>
      </c>
    </row>
    <row r="3522" spans="1:24" x14ac:dyDescent="0.25">
      <c r="A3522" s="57">
        <v>220250025841</v>
      </c>
      <c r="B3522" s="58" t="s">
        <v>349</v>
      </c>
      <c r="C3522" s="59">
        <v>45820</v>
      </c>
      <c r="D3522" s="57">
        <v>22025004296</v>
      </c>
      <c r="E3522" s="58" t="s">
        <v>2474</v>
      </c>
      <c r="F3522" s="60">
        <v>4777.1000000000004</v>
      </c>
      <c r="G3522" s="58" t="s">
        <v>334</v>
      </c>
      <c r="H3522" s="58" t="s">
        <v>5172</v>
      </c>
      <c r="I3522" s="61">
        <v>220</v>
      </c>
      <c r="J3522" s="58" t="s">
        <v>356</v>
      </c>
      <c r="K3522" s="58" t="s">
        <v>356</v>
      </c>
      <c r="L3522" s="58" t="s">
        <v>367</v>
      </c>
      <c r="M3522" s="58" t="s">
        <v>458</v>
      </c>
      <c r="N3522" s="58" t="s">
        <v>429</v>
      </c>
      <c r="O3522" s="64" t="s">
        <v>2990</v>
      </c>
      <c r="P3522" s="64" t="s">
        <v>2902</v>
      </c>
      <c r="Q3522" s="45" t="s">
        <v>922</v>
      </c>
      <c r="R3522" s="32" t="s">
        <v>254</v>
      </c>
      <c r="S3522" s="45" t="s">
        <v>98</v>
      </c>
      <c r="T3522" s="42" t="str">
        <f>VLOOKUP(Tabla1[[#This Row],[AREA]],Hoja1!A:B,2,FALSE)</f>
        <v>10. Personas mayores, familia y servicios sociales</v>
      </c>
      <c r="U3522" s="45" t="s">
        <v>155</v>
      </c>
      <c r="V3522" s="42" t="str">
        <f>VLOOKUP(Tabla1[[#This Row],[PROGRAMA]],Hoja1!A:B,2,FALSE)</f>
        <v>2312. Iniciativas sociales</v>
      </c>
      <c r="W3522" s="45" t="s">
        <v>238</v>
      </c>
      <c r="X3522" s="45" t="s">
        <v>3118</v>
      </c>
    </row>
    <row r="3523" spans="1:24" x14ac:dyDescent="0.25">
      <c r="A3523" s="57">
        <v>220250026775</v>
      </c>
      <c r="B3523" s="58" t="s">
        <v>349</v>
      </c>
      <c r="C3523" s="59">
        <v>45825</v>
      </c>
      <c r="D3523" s="57">
        <v>22025004307</v>
      </c>
      <c r="E3523" s="58" t="s">
        <v>1223</v>
      </c>
      <c r="F3523" s="60">
        <v>4840</v>
      </c>
      <c r="G3523" s="58" t="s">
        <v>935</v>
      </c>
      <c r="H3523" s="58" t="s">
        <v>5173</v>
      </c>
      <c r="I3523" s="61">
        <v>220</v>
      </c>
      <c r="J3523" s="58" t="s">
        <v>356</v>
      </c>
      <c r="K3523" s="58" t="s">
        <v>356</v>
      </c>
      <c r="L3523" s="58" t="s">
        <v>357</v>
      </c>
      <c r="M3523" s="58" t="s">
        <v>458</v>
      </c>
      <c r="N3523" s="58" t="s">
        <v>429</v>
      </c>
      <c r="O3523" s="64" t="s">
        <v>2990</v>
      </c>
      <c r="P3523" s="64" t="s">
        <v>2902</v>
      </c>
      <c r="Q3523" s="45" t="s">
        <v>922</v>
      </c>
      <c r="R3523" s="32" t="s">
        <v>254</v>
      </c>
      <c r="S3523" s="45" t="s">
        <v>291</v>
      </c>
      <c r="T3523" s="42" t="str">
        <f>VLOOKUP(Tabla1[[#This Row],[AREA]],Hoja1!A:B,2,FALSE)</f>
        <v>11. Salud pública y seguridad ciudadana</v>
      </c>
      <c r="U3523" s="45" t="s">
        <v>141</v>
      </c>
      <c r="V3523" s="42" t="str">
        <f>VLOOKUP(Tabla1[[#This Row],[PROGRAMA]],Hoja1!A:B,2,FALSE)</f>
        <v>1621. Recogida de residuos</v>
      </c>
      <c r="W3523" s="45" t="s">
        <v>238</v>
      </c>
      <c r="X3523" s="45" t="s">
        <v>2926</v>
      </c>
    </row>
    <row r="3524" spans="1:24" x14ac:dyDescent="0.25">
      <c r="A3524" s="57">
        <v>220250027915</v>
      </c>
      <c r="B3524" s="58" t="s">
        <v>349</v>
      </c>
      <c r="C3524" s="59">
        <v>45831</v>
      </c>
      <c r="D3524" s="57">
        <v>22025004730</v>
      </c>
      <c r="E3524" s="58" t="s">
        <v>1838</v>
      </c>
      <c r="F3524" s="60">
        <v>121</v>
      </c>
      <c r="G3524" s="58" t="s">
        <v>83</v>
      </c>
      <c r="H3524" s="58" t="s">
        <v>5174</v>
      </c>
      <c r="I3524" s="61">
        <v>220</v>
      </c>
      <c r="J3524" s="58" t="s">
        <v>541</v>
      </c>
      <c r="K3524" s="58" t="s">
        <v>356</v>
      </c>
      <c r="L3524" s="58" t="s">
        <v>357</v>
      </c>
      <c r="M3524" s="58" t="s">
        <v>458</v>
      </c>
      <c r="N3524" s="58" t="s">
        <v>429</v>
      </c>
      <c r="O3524" s="64" t="s">
        <v>2990</v>
      </c>
      <c r="P3524" s="64" t="s">
        <v>2902</v>
      </c>
      <c r="Q3524" s="45" t="s">
        <v>922</v>
      </c>
      <c r="R3524" s="32" t="s">
        <v>254</v>
      </c>
      <c r="S3524" s="45" t="s">
        <v>98</v>
      </c>
      <c r="T3524" s="42" t="str">
        <f>VLOOKUP(Tabla1[[#This Row],[AREA]],Hoja1!A:B,2,FALSE)</f>
        <v>10. Personas mayores, familia y servicios sociales</v>
      </c>
      <c r="U3524" s="45" t="s">
        <v>155</v>
      </c>
      <c r="V3524" s="42" t="str">
        <f>VLOOKUP(Tabla1[[#This Row],[PROGRAMA]],Hoja1!A:B,2,FALSE)</f>
        <v>2312. Iniciativas sociales</v>
      </c>
      <c r="W3524" s="45" t="s">
        <v>236</v>
      </c>
      <c r="X3524" s="45" t="s">
        <v>3048</v>
      </c>
    </row>
    <row r="3525" spans="1:24" x14ac:dyDescent="0.25">
      <c r="A3525" s="57">
        <v>220250025960</v>
      </c>
      <c r="B3525" s="58" t="s">
        <v>349</v>
      </c>
      <c r="C3525" s="59">
        <v>45820</v>
      </c>
      <c r="D3525" s="57">
        <v>22025004638</v>
      </c>
      <c r="E3525" s="58" t="s">
        <v>2197</v>
      </c>
      <c r="F3525" s="60">
        <v>4840</v>
      </c>
      <c r="G3525" s="58" t="s">
        <v>3327</v>
      </c>
      <c r="H3525" s="58" t="s">
        <v>5175</v>
      </c>
      <c r="I3525" s="61">
        <v>220</v>
      </c>
      <c r="J3525" s="58" t="s">
        <v>356</v>
      </c>
      <c r="K3525" s="58" t="s">
        <v>356</v>
      </c>
      <c r="L3525" s="58" t="s">
        <v>367</v>
      </c>
      <c r="M3525" s="58" t="s">
        <v>458</v>
      </c>
      <c r="N3525" s="58" t="s">
        <v>429</v>
      </c>
      <c r="O3525" s="64" t="s">
        <v>2990</v>
      </c>
      <c r="P3525" s="64" t="s">
        <v>2902</v>
      </c>
      <c r="Q3525" s="45" t="s">
        <v>926</v>
      </c>
      <c r="R3525" s="32" t="s">
        <v>255</v>
      </c>
      <c r="S3525" s="45" t="s">
        <v>93</v>
      </c>
      <c r="T3525" s="42" t="str">
        <f>VLOOKUP(Tabla1[[#This Row],[AREA]],Hoja1!A:B,2,FALSE)</f>
        <v>04. Hacienda, personal y modernización administrativa</v>
      </c>
      <c r="U3525" s="45" t="s">
        <v>213</v>
      </c>
      <c r="V3525" s="42" t="str">
        <f>VLOOKUP(Tabla1[[#This Row],[PROGRAMA]],Hoja1!A:B,2,FALSE)</f>
        <v>9209. Dirección del area de hacienda, personal y modernización administrativa</v>
      </c>
      <c r="W3525" s="45" t="s">
        <v>246</v>
      </c>
      <c r="X3525" s="45" t="s">
        <v>3029</v>
      </c>
    </row>
    <row r="3526" spans="1:24" x14ac:dyDescent="0.25">
      <c r="A3526" s="57">
        <v>220250029481</v>
      </c>
      <c r="B3526" s="58" t="s">
        <v>526</v>
      </c>
      <c r="C3526" s="59">
        <v>45835</v>
      </c>
      <c r="D3526" s="57">
        <v>22025001082</v>
      </c>
      <c r="E3526" s="58" t="s">
        <v>1878</v>
      </c>
      <c r="F3526" s="60">
        <v>21.95</v>
      </c>
      <c r="G3526" s="58" t="s">
        <v>506</v>
      </c>
      <c r="H3526" s="58" t="s">
        <v>5176</v>
      </c>
      <c r="I3526" s="61">
        <v>300</v>
      </c>
      <c r="J3526" s="58" t="s">
        <v>356</v>
      </c>
      <c r="K3526" s="58" t="s">
        <v>356</v>
      </c>
      <c r="L3526" s="58" t="s">
        <v>367</v>
      </c>
      <c r="M3526" s="58" t="s">
        <v>354</v>
      </c>
      <c r="N3526" s="58" t="s">
        <v>355</v>
      </c>
      <c r="O3526" s="64" t="s">
        <v>2942</v>
      </c>
      <c r="P3526" s="64" t="s">
        <v>2902</v>
      </c>
      <c r="Q3526" s="45" t="s">
        <v>922</v>
      </c>
      <c r="R3526" s="32" t="s">
        <v>254</v>
      </c>
      <c r="S3526" s="45" t="s">
        <v>94</v>
      </c>
      <c r="T3526" s="42" t="str">
        <f>VLOOKUP(Tabla1[[#This Row],[AREA]],Hoja1!A:B,2,FALSE)</f>
        <v>06. Educación y cultura</v>
      </c>
      <c r="U3526" s="45" t="s">
        <v>168</v>
      </c>
      <c r="V3526" s="42" t="str">
        <f>VLOOKUP(Tabla1[[#This Row],[PROGRAMA]],Hoja1!A:B,2,FALSE)</f>
        <v>3231. Escuelas infantiles</v>
      </c>
      <c r="W3526" s="45" t="s">
        <v>236</v>
      </c>
      <c r="X3526" s="45" t="s">
        <v>3048</v>
      </c>
    </row>
    <row r="3527" spans="1:24" x14ac:dyDescent="0.25">
      <c r="A3527" s="57">
        <v>220250022632</v>
      </c>
      <c r="B3527" s="58" t="s">
        <v>526</v>
      </c>
      <c r="C3527" s="59">
        <v>45813</v>
      </c>
      <c r="D3527" s="57">
        <v>22025001122</v>
      </c>
      <c r="E3527" s="58" t="s">
        <v>1237</v>
      </c>
      <c r="F3527" s="60">
        <v>21.83</v>
      </c>
      <c r="G3527" s="58" t="s">
        <v>586</v>
      </c>
      <c r="H3527" s="58" t="s">
        <v>5177</v>
      </c>
      <c r="I3527" s="61">
        <v>300</v>
      </c>
      <c r="J3527" s="58" t="s">
        <v>587</v>
      </c>
      <c r="K3527" s="58" t="s">
        <v>356</v>
      </c>
      <c r="L3527" s="58" t="s">
        <v>357</v>
      </c>
      <c r="M3527" s="58" t="s">
        <v>354</v>
      </c>
      <c r="N3527" s="58" t="s">
        <v>355</v>
      </c>
      <c r="O3527" s="64" t="s">
        <v>2942</v>
      </c>
      <c r="P3527" s="64" t="s">
        <v>2902</v>
      </c>
      <c r="Q3527" s="45" t="s">
        <v>922</v>
      </c>
      <c r="R3527" s="32" t="s">
        <v>254</v>
      </c>
      <c r="S3527" s="45" t="s">
        <v>291</v>
      </c>
      <c r="T3527" s="42" t="str">
        <f>VLOOKUP(Tabla1[[#This Row],[AREA]],Hoja1!A:B,2,FALSE)</f>
        <v>11. Salud pública y seguridad ciudadana</v>
      </c>
      <c r="U3527" s="45" t="s">
        <v>141</v>
      </c>
      <c r="V3527" s="42" t="str">
        <f>VLOOKUP(Tabla1[[#This Row],[PROGRAMA]],Hoja1!A:B,2,FALSE)</f>
        <v>1621. Recogida de residuos</v>
      </c>
      <c r="W3527" s="45" t="s">
        <v>236</v>
      </c>
      <c r="X3527" s="45" t="s">
        <v>3180</v>
      </c>
    </row>
    <row r="3528" spans="1:24" x14ac:dyDescent="0.25">
      <c r="A3528" s="57">
        <v>220250028738</v>
      </c>
      <c r="B3528" s="58" t="s">
        <v>349</v>
      </c>
      <c r="C3528" s="59">
        <v>45832</v>
      </c>
      <c r="D3528" s="57">
        <v>22025004548</v>
      </c>
      <c r="E3528" s="58" t="s">
        <v>1292</v>
      </c>
      <c r="F3528" s="60">
        <v>4864.2</v>
      </c>
      <c r="G3528" s="58" t="s">
        <v>415</v>
      </c>
      <c r="H3528" s="58" t="s">
        <v>5178</v>
      </c>
      <c r="I3528" s="61">
        <v>220</v>
      </c>
      <c r="J3528" s="58" t="s">
        <v>356</v>
      </c>
      <c r="K3528" s="58" t="s">
        <v>356</v>
      </c>
      <c r="L3528" s="58" t="s">
        <v>357</v>
      </c>
      <c r="M3528" s="58" t="s">
        <v>458</v>
      </c>
      <c r="N3528" s="58" t="s">
        <v>429</v>
      </c>
      <c r="O3528" s="64" t="s">
        <v>2990</v>
      </c>
      <c r="P3528" s="64" t="s">
        <v>2902</v>
      </c>
      <c r="Q3528" s="45" t="s">
        <v>922</v>
      </c>
      <c r="R3528" s="32" t="s">
        <v>254</v>
      </c>
      <c r="S3528" s="45" t="s">
        <v>95</v>
      </c>
      <c r="T3528" s="42" t="str">
        <f>VLOOKUP(Tabla1[[#This Row],[AREA]],Hoja1!A:B,2,FALSE)</f>
        <v>07. Medio ambiente</v>
      </c>
      <c r="U3528" s="45" t="s">
        <v>149</v>
      </c>
      <c r="V3528" s="42" t="str">
        <f>VLOOKUP(Tabla1[[#This Row],[PROGRAMA]],Hoja1!A:B,2,FALSE)</f>
        <v>1711. Parques y jardines</v>
      </c>
      <c r="W3528" s="45" t="s">
        <v>238</v>
      </c>
      <c r="X3528" s="45" t="s">
        <v>2926</v>
      </c>
    </row>
    <row r="3529" spans="1:24" x14ac:dyDescent="0.25">
      <c r="A3529" s="57">
        <v>220250025131</v>
      </c>
      <c r="B3529" s="58" t="s">
        <v>349</v>
      </c>
      <c r="C3529" s="59">
        <v>45819</v>
      </c>
      <c r="D3529" s="57">
        <v>22025001053</v>
      </c>
      <c r="E3529" s="58" t="s">
        <v>1714</v>
      </c>
      <c r="F3529" s="60">
        <v>60</v>
      </c>
      <c r="G3529" s="58" t="s">
        <v>312</v>
      </c>
      <c r="H3529" s="58" t="s">
        <v>5179</v>
      </c>
      <c r="I3529" s="61">
        <v>220</v>
      </c>
      <c r="J3529" s="58" t="s">
        <v>352</v>
      </c>
      <c r="K3529" s="58" t="s">
        <v>352</v>
      </c>
      <c r="L3529" s="58" t="s">
        <v>367</v>
      </c>
      <c r="M3529" s="58" t="s">
        <v>458</v>
      </c>
      <c r="N3529" s="58" t="s">
        <v>429</v>
      </c>
      <c r="O3529" s="64" t="s">
        <v>2990</v>
      </c>
      <c r="P3529" s="64" t="s">
        <v>2902</v>
      </c>
      <c r="Q3529" s="45" t="s">
        <v>922</v>
      </c>
      <c r="R3529" s="32" t="s">
        <v>254</v>
      </c>
      <c r="S3529" s="45" t="s">
        <v>89</v>
      </c>
      <c r="T3529" s="42" t="str">
        <f>VLOOKUP(Tabla1[[#This Row],[AREA]],Hoja1!A:B,2,FALSE)</f>
        <v>01. Alcaldía</v>
      </c>
      <c r="U3529" s="45" t="s">
        <v>211</v>
      </c>
      <c r="V3529" s="42" t="str">
        <f>VLOOKUP(Tabla1[[#This Row],[PROGRAMA]],Hoja1!A:B,2,FALSE)</f>
        <v>9206. Archivo municipal</v>
      </c>
      <c r="W3529" s="45" t="s">
        <v>238</v>
      </c>
      <c r="X3529" s="45" t="s">
        <v>3120</v>
      </c>
    </row>
    <row r="3530" spans="1:24" x14ac:dyDescent="0.25">
      <c r="A3530" s="57">
        <v>220250027123</v>
      </c>
      <c r="B3530" s="58" t="s">
        <v>349</v>
      </c>
      <c r="C3530" s="59">
        <v>45827</v>
      </c>
      <c r="D3530" s="57">
        <v>22025004844</v>
      </c>
      <c r="E3530" s="58" t="s">
        <v>1690</v>
      </c>
      <c r="F3530" s="60">
        <v>5142.5</v>
      </c>
      <c r="G3530" s="58" t="s">
        <v>5180</v>
      </c>
      <c r="H3530" s="58" t="s">
        <v>5181</v>
      </c>
      <c r="I3530" s="61">
        <v>220</v>
      </c>
      <c r="J3530" s="58" t="s">
        <v>356</v>
      </c>
      <c r="K3530" s="58" t="s">
        <v>356</v>
      </c>
      <c r="L3530" s="58" t="s">
        <v>357</v>
      </c>
      <c r="M3530" s="58" t="s">
        <v>458</v>
      </c>
      <c r="N3530" s="58" t="s">
        <v>429</v>
      </c>
      <c r="O3530" s="64" t="s">
        <v>2990</v>
      </c>
      <c r="P3530" s="64" t="s">
        <v>2902</v>
      </c>
      <c r="Q3530" s="45" t="s">
        <v>922</v>
      </c>
      <c r="R3530" s="32" t="s">
        <v>254</v>
      </c>
      <c r="S3530" s="45" t="s">
        <v>89</v>
      </c>
      <c r="T3530" s="42" t="str">
        <f>VLOOKUP(Tabla1[[#This Row],[AREA]],Hoja1!A:B,2,FALSE)</f>
        <v>01. Alcaldía</v>
      </c>
      <c r="U3530" s="45" t="s">
        <v>212</v>
      </c>
      <c r="V3530" s="42" t="str">
        <f>VLOOKUP(Tabla1[[#This Row],[PROGRAMA]],Hoja1!A:B,2,FALSE)</f>
        <v>9207. Gobierno y relaciones</v>
      </c>
      <c r="W3530" s="45" t="s">
        <v>238</v>
      </c>
      <c r="X3530" s="45" t="s">
        <v>3335</v>
      </c>
    </row>
    <row r="3531" spans="1:24" x14ac:dyDescent="0.25">
      <c r="A3531" s="57">
        <v>220250024457</v>
      </c>
      <c r="B3531" s="58" t="s">
        <v>526</v>
      </c>
      <c r="C3531" s="59">
        <v>45819</v>
      </c>
      <c r="D3531" s="57">
        <v>22025000726</v>
      </c>
      <c r="E3531" s="58" t="s">
        <v>5182</v>
      </c>
      <c r="F3531" s="60">
        <v>5600</v>
      </c>
      <c r="G3531" s="58" t="s">
        <v>647</v>
      </c>
      <c r="H3531" s="58" t="s">
        <v>5183</v>
      </c>
      <c r="I3531" s="61">
        <v>300</v>
      </c>
      <c r="J3531" s="58" t="s">
        <v>352</v>
      </c>
      <c r="K3531" s="58" t="s">
        <v>352</v>
      </c>
      <c r="L3531" s="58" t="s">
        <v>357</v>
      </c>
      <c r="M3531" s="58" t="s">
        <v>458</v>
      </c>
      <c r="N3531" s="58" t="s">
        <v>429</v>
      </c>
      <c r="O3531" s="64" t="s">
        <v>2990</v>
      </c>
      <c r="P3531" s="64" t="s">
        <v>2902</v>
      </c>
      <c r="Q3531" s="45" t="s">
        <v>948</v>
      </c>
      <c r="R3531" s="32" t="s">
        <v>262</v>
      </c>
      <c r="S3531" s="45" t="s">
        <v>291</v>
      </c>
      <c r="T3531" s="42" t="str">
        <f>VLOOKUP(Tabla1[[#This Row],[AREA]],Hoja1!A:B,2,FALSE)</f>
        <v>11. Salud pública y seguridad ciudadana</v>
      </c>
      <c r="U3531" s="45" t="s">
        <v>129</v>
      </c>
      <c r="V3531" s="42" t="str">
        <f>VLOOKUP(Tabla1[[#This Row],[PROGRAMA]],Hoja1!A:B,2,FALSE)</f>
        <v>1321. Policía municipal</v>
      </c>
      <c r="W3531" s="45" t="s">
        <v>3340</v>
      </c>
      <c r="X3531" s="45" t="s">
        <v>3341</v>
      </c>
    </row>
    <row r="3532" spans="1:24" x14ac:dyDescent="0.25">
      <c r="A3532" s="57">
        <v>220250028383</v>
      </c>
      <c r="B3532" s="58" t="s">
        <v>349</v>
      </c>
      <c r="C3532" s="59">
        <v>45831</v>
      </c>
      <c r="D3532" s="57">
        <v>22025004648</v>
      </c>
      <c r="E3532" s="58" t="s">
        <v>1793</v>
      </c>
      <c r="F3532" s="60">
        <v>5687.81</v>
      </c>
      <c r="G3532" s="58" t="s">
        <v>5184</v>
      </c>
      <c r="H3532" s="58" t="s">
        <v>5185</v>
      </c>
      <c r="I3532" s="61">
        <v>220</v>
      </c>
      <c r="J3532" s="58" t="s">
        <v>477</v>
      </c>
      <c r="K3532" s="58" t="s">
        <v>356</v>
      </c>
      <c r="L3532" s="58" t="s">
        <v>358</v>
      </c>
      <c r="M3532" s="58" t="s">
        <v>458</v>
      </c>
      <c r="N3532" s="58" t="s">
        <v>429</v>
      </c>
      <c r="O3532" s="64" t="s">
        <v>2990</v>
      </c>
      <c r="P3532" s="64" t="s">
        <v>2902</v>
      </c>
      <c r="Q3532" s="45" t="s">
        <v>926</v>
      </c>
      <c r="R3532" s="32" t="s">
        <v>255</v>
      </c>
      <c r="S3532" s="45" t="s">
        <v>98</v>
      </c>
      <c r="T3532" s="42" t="str">
        <f>VLOOKUP(Tabla1[[#This Row],[AREA]],Hoja1!A:B,2,FALSE)</f>
        <v>10. Personas mayores, familia y servicios sociales</v>
      </c>
      <c r="U3532" s="45" t="s">
        <v>155</v>
      </c>
      <c r="V3532" s="42" t="str">
        <f>VLOOKUP(Tabla1[[#This Row],[PROGRAMA]],Hoja1!A:B,2,FALSE)</f>
        <v>2312. Iniciativas sociales</v>
      </c>
      <c r="W3532" s="45" t="s">
        <v>248</v>
      </c>
      <c r="X3532" s="45" t="s">
        <v>2991</v>
      </c>
    </row>
    <row r="3533" spans="1:24" x14ac:dyDescent="0.25">
      <c r="A3533" s="57">
        <v>220250023560</v>
      </c>
      <c r="B3533" s="58" t="s">
        <v>349</v>
      </c>
      <c r="C3533" s="59">
        <v>45817</v>
      </c>
      <c r="D3533" s="57">
        <v>22025002373</v>
      </c>
      <c r="E3533" s="58" t="s">
        <v>1355</v>
      </c>
      <c r="F3533" s="60">
        <v>94.88</v>
      </c>
      <c r="G3533" s="58" t="s">
        <v>2240</v>
      </c>
      <c r="H3533" s="58" t="s">
        <v>5186</v>
      </c>
      <c r="I3533" s="61">
        <v>220</v>
      </c>
      <c r="J3533" s="58" t="s">
        <v>356</v>
      </c>
      <c r="K3533" s="58" t="s">
        <v>356</v>
      </c>
      <c r="L3533" s="58" t="s">
        <v>357</v>
      </c>
      <c r="M3533" s="58" t="s">
        <v>354</v>
      </c>
      <c r="N3533" s="58" t="s">
        <v>355</v>
      </c>
      <c r="O3533" s="64" t="s">
        <v>305</v>
      </c>
      <c r="P3533" s="64" t="s">
        <v>2902</v>
      </c>
      <c r="Q3533" s="45" t="s">
        <v>922</v>
      </c>
      <c r="R3533" s="32" t="s">
        <v>254</v>
      </c>
      <c r="S3533" s="45" t="s">
        <v>98</v>
      </c>
      <c r="T3533" s="42" t="str">
        <f>VLOOKUP(Tabla1[[#This Row],[AREA]],Hoja1!A:B,2,FALSE)</f>
        <v>10. Personas mayores, familia y servicios sociales</v>
      </c>
      <c r="U3533" s="45" t="s">
        <v>155</v>
      </c>
      <c r="V3533" s="42" t="str">
        <f>VLOOKUP(Tabla1[[#This Row],[PROGRAMA]],Hoja1!A:B,2,FALSE)</f>
        <v>2312. Iniciativas sociales</v>
      </c>
      <c r="W3533" s="45" t="s">
        <v>236</v>
      </c>
      <c r="X3533" s="45" t="s">
        <v>2945</v>
      </c>
    </row>
    <row r="3534" spans="1:24" x14ac:dyDescent="0.25">
      <c r="A3534" s="57">
        <v>220250022305</v>
      </c>
      <c r="B3534" s="58" t="s">
        <v>526</v>
      </c>
      <c r="C3534" s="59">
        <v>45813</v>
      </c>
      <c r="D3534" s="57">
        <v>22025001324</v>
      </c>
      <c r="E3534" s="58" t="s">
        <v>3329</v>
      </c>
      <c r="F3534" s="60">
        <v>71.56</v>
      </c>
      <c r="G3534" s="58" t="s">
        <v>5187</v>
      </c>
      <c r="H3534" s="58" t="s">
        <v>5188</v>
      </c>
      <c r="I3534" s="61">
        <v>300</v>
      </c>
      <c r="J3534" s="58" t="s">
        <v>356</v>
      </c>
      <c r="K3534" s="58" t="s">
        <v>356</v>
      </c>
      <c r="L3534" s="58" t="s">
        <v>367</v>
      </c>
      <c r="M3534" s="58" t="s">
        <v>354</v>
      </c>
      <c r="N3534" s="58" t="s">
        <v>355</v>
      </c>
      <c r="O3534" s="64" t="s">
        <v>2942</v>
      </c>
      <c r="P3534" s="64" t="s">
        <v>2902</v>
      </c>
      <c r="Q3534" s="45" t="s">
        <v>922</v>
      </c>
      <c r="R3534" s="32" t="s">
        <v>254</v>
      </c>
      <c r="S3534" s="45" t="s">
        <v>98</v>
      </c>
      <c r="T3534" s="42" t="str">
        <f>VLOOKUP(Tabla1[[#This Row],[AREA]],Hoja1!A:B,2,FALSE)</f>
        <v>10. Personas mayores, familia y servicios sociales</v>
      </c>
      <c r="U3534" s="45" t="s">
        <v>162</v>
      </c>
      <c r="V3534" s="42" t="str">
        <f>VLOOKUP(Tabla1[[#This Row],[PROGRAMA]],Hoja1!A:B,2,FALSE)</f>
        <v>2412. Formación para el empleo</v>
      </c>
      <c r="W3534" s="45" t="s">
        <v>238</v>
      </c>
      <c r="X3534" s="45" t="s">
        <v>3118</v>
      </c>
    </row>
    <row r="3535" spans="1:24" x14ac:dyDescent="0.25">
      <c r="A3535" s="57">
        <v>220250030025</v>
      </c>
      <c r="B3535" s="58" t="s">
        <v>349</v>
      </c>
      <c r="C3535" s="59">
        <v>45838</v>
      </c>
      <c r="D3535" s="57">
        <v>22025005034</v>
      </c>
      <c r="E3535" s="58" t="s">
        <v>1373</v>
      </c>
      <c r="F3535" s="60">
        <v>5723.3</v>
      </c>
      <c r="G3535" s="58" t="s">
        <v>5189</v>
      </c>
      <c r="H3535" s="58" t="s">
        <v>5190</v>
      </c>
      <c r="I3535" s="61">
        <v>220</v>
      </c>
      <c r="J3535" s="58" t="s">
        <v>378</v>
      </c>
      <c r="K3535" s="58" t="s">
        <v>377</v>
      </c>
      <c r="L3535" s="58" t="s">
        <v>367</v>
      </c>
      <c r="M3535" s="58" t="s">
        <v>458</v>
      </c>
      <c r="N3535" s="58" t="s">
        <v>429</v>
      </c>
      <c r="O3535" s="64" t="s">
        <v>2990</v>
      </c>
      <c r="P3535" s="64" t="s">
        <v>2902</v>
      </c>
      <c r="Q3535" s="45" t="s">
        <v>922</v>
      </c>
      <c r="R3535" s="32" t="s">
        <v>254</v>
      </c>
      <c r="S3535" s="45" t="s">
        <v>291</v>
      </c>
      <c r="T3535" s="42" t="str">
        <f>VLOOKUP(Tabla1[[#This Row],[AREA]],Hoja1!A:B,2,FALSE)</f>
        <v>11. Salud pública y seguridad ciudadana</v>
      </c>
      <c r="U3535" s="45" t="s">
        <v>129</v>
      </c>
      <c r="V3535" s="42" t="str">
        <f>VLOOKUP(Tabla1[[#This Row],[PROGRAMA]],Hoja1!A:B,2,FALSE)</f>
        <v>1321. Policía municipal</v>
      </c>
      <c r="W3535" s="45" t="s">
        <v>238</v>
      </c>
      <c r="X3535" s="45" t="s">
        <v>3118</v>
      </c>
    </row>
    <row r="3536" spans="1:24" x14ac:dyDescent="0.25">
      <c r="A3536" s="57">
        <v>220250022951</v>
      </c>
      <c r="B3536" s="58" t="s">
        <v>349</v>
      </c>
      <c r="C3536" s="59">
        <v>45813</v>
      </c>
      <c r="D3536" s="57">
        <v>22025004331</v>
      </c>
      <c r="E3536" s="58" t="s">
        <v>1890</v>
      </c>
      <c r="F3536" s="60">
        <v>5747.5</v>
      </c>
      <c r="G3536" s="58" t="s">
        <v>5191</v>
      </c>
      <c r="H3536" s="58" t="s">
        <v>5192</v>
      </c>
      <c r="I3536" s="61">
        <v>220</v>
      </c>
      <c r="J3536" s="58" t="s">
        <v>436</v>
      </c>
      <c r="K3536" s="58" t="s">
        <v>436</v>
      </c>
      <c r="L3536" s="58" t="s">
        <v>357</v>
      </c>
      <c r="M3536" s="58" t="s">
        <v>458</v>
      </c>
      <c r="N3536" s="58" t="s">
        <v>429</v>
      </c>
      <c r="O3536" s="64" t="s">
        <v>2990</v>
      </c>
      <c r="P3536" s="64" t="s">
        <v>2902</v>
      </c>
      <c r="Q3536" s="45" t="s">
        <v>922</v>
      </c>
      <c r="R3536" s="32" t="s">
        <v>254</v>
      </c>
      <c r="S3536" s="45" t="s">
        <v>89</v>
      </c>
      <c r="T3536" s="42" t="str">
        <f>VLOOKUP(Tabla1[[#This Row],[AREA]],Hoja1!A:B,2,FALSE)</f>
        <v>01. Alcaldía</v>
      </c>
      <c r="U3536" s="45" t="s">
        <v>294</v>
      </c>
      <c r="V3536" s="42" t="str">
        <f>VLOOKUP(Tabla1[[#This Row],[PROGRAMA]],Hoja1!A:B,2,FALSE)</f>
        <v>4331. Desarrollo empresarial</v>
      </c>
      <c r="W3536" s="45" t="s">
        <v>238</v>
      </c>
      <c r="X3536" s="45" t="s">
        <v>2955</v>
      </c>
    </row>
    <row r="3537" spans="1:24" x14ac:dyDescent="0.25">
      <c r="A3537" s="57">
        <v>220250025291</v>
      </c>
      <c r="B3537" s="58" t="s">
        <v>349</v>
      </c>
      <c r="C3537" s="59">
        <v>45820</v>
      </c>
      <c r="D3537" s="57">
        <v>22025004464</v>
      </c>
      <c r="E3537" s="58" t="s">
        <v>2904</v>
      </c>
      <c r="F3537" s="60">
        <v>5806.92</v>
      </c>
      <c r="G3537" s="58" t="s">
        <v>316</v>
      </c>
      <c r="H3537" s="58" t="s">
        <v>5193</v>
      </c>
      <c r="I3537" s="61">
        <v>220</v>
      </c>
      <c r="J3537" s="58" t="s">
        <v>356</v>
      </c>
      <c r="K3537" s="58" t="s">
        <v>356</v>
      </c>
      <c r="L3537" s="58" t="s">
        <v>357</v>
      </c>
      <c r="M3537" s="58" t="s">
        <v>458</v>
      </c>
      <c r="N3537" s="58" t="s">
        <v>429</v>
      </c>
      <c r="O3537" s="64" t="s">
        <v>2990</v>
      </c>
      <c r="P3537" s="64" t="s">
        <v>2902</v>
      </c>
      <c r="Q3537" s="45" t="s">
        <v>926</v>
      </c>
      <c r="R3537" s="32" t="s">
        <v>255</v>
      </c>
      <c r="S3537" s="45" t="s">
        <v>95</v>
      </c>
      <c r="T3537" s="42" t="str">
        <f>VLOOKUP(Tabla1[[#This Row],[AREA]],Hoja1!A:B,2,FALSE)</f>
        <v>07. Medio ambiente</v>
      </c>
      <c r="U3537" s="45" t="s">
        <v>142</v>
      </c>
      <c r="V3537" s="42" t="str">
        <f>VLOOKUP(Tabla1[[#This Row],[PROGRAMA]],Hoja1!A:B,2,FALSE)</f>
        <v>1623. Tratamiento de residuos</v>
      </c>
      <c r="W3537" s="45" t="s">
        <v>244</v>
      </c>
      <c r="X3537" s="45" t="s">
        <v>2903</v>
      </c>
    </row>
    <row r="3538" spans="1:24" x14ac:dyDescent="0.25">
      <c r="A3538" s="57">
        <v>220250027106</v>
      </c>
      <c r="B3538" s="58" t="s">
        <v>349</v>
      </c>
      <c r="C3538" s="59">
        <v>45826</v>
      </c>
      <c r="D3538" s="57">
        <v>22025004509</v>
      </c>
      <c r="E3538" s="58" t="s">
        <v>1267</v>
      </c>
      <c r="F3538" s="60">
        <v>59.2</v>
      </c>
      <c r="G3538" s="58" t="s">
        <v>316</v>
      </c>
      <c r="H3538" s="58" t="s">
        <v>5194</v>
      </c>
      <c r="I3538" s="61">
        <v>220</v>
      </c>
      <c r="J3538" s="58" t="s">
        <v>356</v>
      </c>
      <c r="K3538" s="58" t="s">
        <v>356</v>
      </c>
      <c r="L3538" s="58" t="s">
        <v>357</v>
      </c>
      <c r="M3538" s="58" t="s">
        <v>354</v>
      </c>
      <c r="N3538" s="58" t="s">
        <v>355</v>
      </c>
      <c r="O3538" s="64" t="s">
        <v>305</v>
      </c>
      <c r="P3538" s="64" t="s">
        <v>2902</v>
      </c>
      <c r="Q3538" s="45" t="s">
        <v>926</v>
      </c>
      <c r="R3538" s="32" t="s">
        <v>255</v>
      </c>
      <c r="S3538" s="45" t="s">
        <v>96</v>
      </c>
      <c r="T3538" s="42" t="str">
        <f>VLOOKUP(Tabla1[[#This Row],[AREA]],Hoja1!A:B,2,FALSE)</f>
        <v>08. Tráfico y movilidad</v>
      </c>
      <c r="U3538" s="45" t="s">
        <v>146</v>
      </c>
      <c r="V3538" s="42" t="str">
        <f>VLOOKUP(Tabla1[[#This Row],[PROGRAMA]],Hoja1!A:B,2,FALSE)</f>
        <v>1651. Alumbrado público</v>
      </c>
      <c r="W3538" s="45" t="s">
        <v>244</v>
      </c>
      <c r="X3538" s="45" t="s">
        <v>2903</v>
      </c>
    </row>
    <row r="3539" spans="1:24" x14ac:dyDescent="0.25">
      <c r="A3539" s="57">
        <v>220250023554</v>
      </c>
      <c r="B3539" s="58" t="s">
        <v>349</v>
      </c>
      <c r="C3539" s="59">
        <v>45817</v>
      </c>
      <c r="D3539" s="57">
        <v>22025003457</v>
      </c>
      <c r="E3539" s="58" t="s">
        <v>1617</v>
      </c>
      <c r="F3539" s="60">
        <v>41.97</v>
      </c>
      <c r="G3539" s="58" t="s">
        <v>2240</v>
      </c>
      <c r="H3539" s="58" t="s">
        <v>5195</v>
      </c>
      <c r="I3539" s="61">
        <v>220</v>
      </c>
      <c r="J3539" s="58" t="s">
        <v>356</v>
      </c>
      <c r="K3539" s="58" t="s">
        <v>356</v>
      </c>
      <c r="L3539" s="58" t="s">
        <v>357</v>
      </c>
      <c r="M3539" s="58" t="s">
        <v>354</v>
      </c>
      <c r="N3539" s="58" t="s">
        <v>380</v>
      </c>
      <c r="O3539" s="64" t="s">
        <v>305</v>
      </c>
      <c r="P3539" s="64" t="s">
        <v>2902</v>
      </c>
      <c r="Q3539" s="45" t="s">
        <v>922</v>
      </c>
      <c r="R3539" s="32" t="s">
        <v>254</v>
      </c>
      <c r="S3539" s="45" t="s">
        <v>89</v>
      </c>
      <c r="T3539" s="42" t="str">
        <f>VLOOKUP(Tabla1[[#This Row],[AREA]],Hoja1!A:B,2,FALSE)</f>
        <v>01. Alcaldía</v>
      </c>
      <c r="U3539" s="45" t="s">
        <v>294</v>
      </c>
      <c r="V3539" s="42" t="str">
        <f>VLOOKUP(Tabla1[[#This Row],[PROGRAMA]],Hoja1!A:B,2,FALSE)</f>
        <v>4331. Desarrollo empresarial</v>
      </c>
      <c r="W3539" s="45" t="s">
        <v>236</v>
      </c>
      <c r="X3539" s="45" t="s">
        <v>2945</v>
      </c>
    </row>
    <row r="3540" spans="1:24" x14ac:dyDescent="0.25">
      <c r="A3540" s="57">
        <v>220250023564</v>
      </c>
      <c r="B3540" s="58" t="s">
        <v>349</v>
      </c>
      <c r="C3540" s="59">
        <v>45817</v>
      </c>
      <c r="D3540" s="57">
        <v>22025002375</v>
      </c>
      <c r="E3540" s="58" t="s">
        <v>1397</v>
      </c>
      <c r="F3540" s="60">
        <v>41.97</v>
      </c>
      <c r="G3540" s="58" t="s">
        <v>2240</v>
      </c>
      <c r="H3540" s="58" t="s">
        <v>5196</v>
      </c>
      <c r="I3540" s="61">
        <v>220</v>
      </c>
      <c r="J3540" s="58" t="s">
        <v>356</v>
      </c>
      <c r="K3540" s="58" t="s">
        <v>356</v>
      </c>
      <c r="L3540" s="58" t="s">
        <v>357</v>
      </c>
      <c r="M3540" s="58" t="s">
        <v>354</v>
      </c>
      <c r="N3540" s="58" t="s">
        <v>355</v>
      </c>
      <c r="O3540" s="64" t="s">
        <v>305</v>
      </c>
      <c r="P3540" s="64" t="s">
        <v>2902</v>
      </c>
      <c r="Q3540" s="45" t="s">
        <v>922</v>
      </c>
      <c r="R3540" s="32" t="s">
        <v>254</v>
      </c>
      <c r="S3540" s="45" t="s">
        <v>98</v>
      </c>
      <c r="T3540" s="42" t="str">
        <f>VLOOKUP(Tabla1[[#This Row],[AREA]],Hoja1!A:B,2,FALSE)</f>
        <v>10. Personas mayores, familia y servicios sociales</v>
      </c>
      <c r="U3540" s="45" t="s">
        <v>162</v>
      </c>
      <c r="V3540" s="42" t="str">
        <f>VLOOKUP(Tabla1[[#This Row],[PROGRAMA]],Hoja1!A:B,2,FALSE)</f>
        <v>2412. Formación para el empleo</v>
      </c>
      <c r="W3540" s="45" t="s">
        <v>236</v>
      </c>
      <c r="X3540" s="45" t="s">
        <v>2945</v>
      </c>
    </row>
    <row r="3541" spans="1:24" x14ac:dyDescent="0.25">
      <c r="A3541" s="57">
        <v>220250023565</v>
      </c>
      <c r="B3541" s="58" t="s">
        <v>349</v>
      </c>
      <c r="C3541" s="59">
        <v>45817</v>
      </c>
      <c r="D3541" s="57">
        <v>22025002377</v>
      </c>
      <c r="E3541" s="58" t="s">
        <v>1346</v>
      </c>
      <c r="F3541" s="60">
        <v>41.97</v>
      </c>
      <c r="G3541" s="58" t="s">
        <v>2240</v>
      </c>
      <c r="H3541" s="58" t="s">
        <v>5197</v>
      </c>
      <c r="I3541" s="61">
        <v>220</v>
      </c>
      <c r="J3541" s="58" t="s">
        <v>356</v>
      </c>
      <c r="K3541" s="58" t="s">
        <v>356</v>
      </c>
      <c r="L3541" s="58" t="s">
        <v>357</v>
      </c>
      <c r="M3541" s="58" t="s">
        <v>354</v>
      </c>
      <c r="N3541" s="58" t="s">
        <v>355</v>
      </c>
      <c r="O3541" s="64" t="s">
        <v>305</v>
      </c>
      <c r="P3541" s="64" t="s">
        <v>2902</v>
      </c>
      <c r="Q3541" s="45" t="s">
        <v>922</v>
      </c>
      <c r="R3541" s="32" t="s">
        <v>254</v>
      </c>
      <c r="S3541" s="45" t="s">
        <v>98</v>
      </c>
      <c r="T3541" s="42" t="str">
        <f>VLOOKUP(Tabla1[[#This Row],[AREA]],Hoja1!A:B,2,FALSE)</f>
        <v>10. Personas mayores, familia y servicios sociales</v>
      </c>
      <c r="U3541" s="45" t="s">
        <v>153</v>
      </c>
      <c r="V3541" s="42" t="str">
        <f>VLOOKUP(Tabla1[[#This Row],[PROGRAMA]],Hoja1!A:B,2,FALSE)</f>
        <v>2311. Intervención social</v>
      </c>
      <c r="W3541" s="45" t="s">
        <v>236</v>
      </c>
      <c r="X3541" s="45" t="s">
        <v>2945</v>
      </c>
    </row>
    <row r="3542" spans="1:24" x14ac:dyDescent="0.25">
      <c r="A3542" s="57">
        <v>220250023561</v>
      </c>
      <c r="B3542" s="58" t="s">
        <v>349</v>
      </c>
      <c r="C3542" s="59">
        <v>45817</v>
      </c>
      <c r="D3542" s="57">
        <v>22025003497</v>
      </c>
      <c r="E3542" s="58" t="s">
        <v>1414</v>
      </c>
      <c r="F3542" s="60">
        <v>41.96</v>
      </c>
      <c r="G3542" s="58" t="s">
        <v>2240</v>
      </c>
      <c r="H3542" s="58" t="s">
        <v>5198</v>
      </c>
      <c r="I3542" s="61">
        <v>220</v>
      </c>
      <c r="J3542" s="58" t="s">
        <v>356</v>
      </c>
      <c r="K3542" s="58" t="s">
        <v>356</v>
      </c>
      <c r="L3542" s="58" t="s">
        <v>357</v>
      </c>
      <c r="M3542" s="58" t="s">
        <v>354</v>
      </c>
      <c r="N3542" s="58" t="s">
        <v>355</v>
      </c>
      <c r="O3542" s="64" t="s">
        <v>305</v>
      </c>
      <c r="P3542" s="64" t="s">
        <v>2902</v>
      </c>
      <c r="Q3542" s="45" t="s">
        <v>922</v>
      </c>
      <c r="R3542" s="32" t="s">
        <v>254</v>
      </c>
      <c r="S3542" s="45" t="s">
        <v>291</v>
      </c>
      <c r="T3542" s="42" t="str">
        <f>VLOOKUP(Tabla1[[#This Row],[AREA]],Hoja1!A:B,2,FALSE)</f>
        <v>11. Salud pública y seguridad ciudadana</v>
      </c>
      <c r="U3542" s="45" t="s">
        <v>141</v>
      </c>
      <c r="V3542" s="42" t="str">
        <f>VLOOKUP(Tabla1[[#This Row],[PROGRAMA]],Hoja1!A:B,2,FALSE)</f>
        <v>1621. Recogida de residuos</v>
      </c>
      <c r="W3542" s="45" t="s">
        <v>236</v>
      </c>
      <c r="X3542" s="45" t="s">
        <v>2945</v>
      </c>
    </row>
    <row r="3543" spans="1:24" x14ac:dyDescent="0.25">
      <c r="A3543" s="57">
        <v>220250026202</v>
      </c>
      <c r="B3543" s="58" t="s">
        <v>349</v>
      </c>
      <c r="C3543" s="59">
        <v>45824</v>
      </c>
      <c r="D3543" s="57">
        <v>22025004516</v>
      </c>
      <c r="E3543" s="58" t="s">
        <v>1284</v>
      </c>
      <c r="F3543" s="60">
        <v>5941.1</v>
      </c>
      <c r="G3543" s="58" t="s">
        <v>5199</v>
      </c>
      <c r="H3543" s="58" t="s">
        <v>5200</v>
      </c>
      <c r="I3543" s="61">
        <v>220</v>
      </c>
      <c r="J3543" s="58" t="s">
        <v>356</v>
      </c>
      <c r="K3543" s="58" t="s">
        <v>356</v>
      </c>
      <c r="L3543" s="58" t="s">
        <v>357</v>
      </c>
      <c r="M3543" s="58" t="s">
        <v>458</v>
      </c>
      <c r="N3543" s="58" t="s">
        <v>429</v>
      </c>
      <c r="O3543" s="64" t="s">
        <v>2990</v>
      </c>
      <c r="P3543" s="64" t="s">
        <v>2902</v>
      </c>
      <c r="Q3543" s="45" t="s">
        <v>922</v>
      </c>
      <c r="R3543" s="32" t="s">
        <v>254</v>
      </c>
      <c r="S3543" s="45" t="s">
        <v>97</v>
      </c>
      <c r="T3543" s="42" t="str">
        <f>VLOOKUP(Tabla1[[#This Row],[AREA]],Hoja1!A:B,2,FALSE)</f>
        <v>09. Turismo, eventos y marca ciudad</v>
      </c>
      <c r="U3543" s="45" t="s">
        <v>199</v>
      </c>
      <c r="V3543" s="42" t="str">
        <f>VLOOKUP(Tabla1[[#This Row],[PROGRAMA]],Hoja1!A:B,2,FALSE)</f>
        <v>4321. Turismo</v>
      </c>
      <c r="W3543" s="45" t="s">
        <v>238</v>
      </c>
      <c r="X3543" s="45" t="s">
        <v>2926</v>
      </c>
    </row>
    <row r="3544" spans="1:24" x14ac:dyDescent="0.25">
      <c r="A3544" s="57">
        <v>220250025337</v>
      </c>
      <c r="B3544" s="58" t="s">
        <v>349</v>
      </c>
      <c r="C3544" s="59">
        <v>45820</v>
      </c>
      <c r="D3544" s="57">
        <v>22025003543</v>
      </c>
      <c r="E3544" s="58" t="s">
        <v>1397</v>
      </c>
      <c r="F3544" s="60">
        <v>121.23</v>
      </c>
      <c r="G3544" s="58" t="s">
        <v>37</v>
      </c>
      <c r="H3544" s="58" t="s">
        <v>5201</v>
      </c>
      <c r="I3544" s="61">
        <v>220</v>
      </c>
      <c r="J3544" s="58" t="s">
        <v>356</v>
      </c>
      <c r="K3544" s="58" t="s">
        <v>356</v>
      </c>
      <c r="L3544" s="58" t="s">
        <v>357</v>
      </c>
      <c r="M3544" s="58" t="s">
        <v>458</v>
      </c>
      <c r="N3544" s="58" t="s">
        <v>429</v>
      </c>
      <c r="O3544" s="64" t="s">
        <v>2990</v>
      </c>
      <c r="P3544" s="64" t="s">
        <v>2902</v>
      </c>
      <c r="Q3544" s="45" t="s">
        <v>922</v>
      </c>
      <c r="R3544" s="32" t="s">
        <v>254</v>
      </c>
      <c r="S3544" s="45" t="s">
        <v>98</v>
      </c>
      <c r="T3544" s="42" t="str">
        <f>VLOOKUP(Tabla1[[#This Row],[AREA]],Hoja1!A:B,2,FALSE)</f>
        <v>10. Personas mayores, familia y servicios sociales</v>
      </c>
      <c r="U3544" s="45" t="s">
        <v>162</v>
      </c>
      <c r="V3544" s="42" t="str">
        <f>VLOOKUP(Tabla1[[#This Row],[PROGRAMA]],Hoja1!A:B,2,FALSE)</f>
        <v>2412. Formación para el empleo</v>
      </c>
      <c r="W3544" s="45" t="s">
        <v>236</v>
      </c>
      <c r="X3544" s="45" t="s">
        <v>2945</v>
      </c>
    </row>
    <row r="3545" spans="1:24" x14ac:dyDescent="0.25">
      <c r="A3545" s="57">
        <v>220250025337</v>
      </c>
      <c r="B3545" s="58" t="s">
        <v>349</v>
      </c>
      <c r="C3545" s="59">
        <v>45820</v>
      </c>
      <c r="D3545" s="57">
        <v>22025003544</v>
      </c>
      <c r="E3545" s="58" t="s">
        <v>1397</v>
      </c>
      <c r="F3545" s="60">
        <v>175.78</v>
      </c>
      <c r="G3545" s="58" t="s">
        <v>37</v>
      </c>
      <c r="H3545" s="58" t="s">
        <v>5201</v>
      </c>
      <c r="I3545" s="61">
        <v>220</v>
      </c>
      <c r="J3545" s="58" t="s">
        <v>356</v>
      </c>
      <c r="K3545" s="58" t="s">
        <v>356</v>
      </c>
      <c r="L3545" s="58" t="s">
        <v>357</v>
      </c>
      <c r="M3545" s="58" t="s">
        <v>458</v>
      </c>
      <c r="N3545" s="58" t="s">
        <v>429</v>
      </c>
      <c r="O3545" s="64" t="s">
        <v>2990</v>
      </c>
      <c r="P3545" s="64" t="s">
        <v>2902</v>
      </c>
      <c r="Q3545" s="45" t="s">
        <v>922</v>
      </c>
      <c r="R3545" s="32" t="s">
        <v>254</v>
      </c>
      <c r="S3545" s="45" t="s">
        <v>98</v>
      </c>
      <c r="T3545" s="42" t="str">
        <f>VLOOKUP(Tabla1[[#This Row],[AREA]],Hoja1!A:B,2,FALSE)</f>
        <v>10. Personas mayores, familia y servicios sociales</v>
      </c>
      <c r="U3545" s="45" t="s">
        <v>162</v>
      </c>
      <c r="V3545" s="42" t="str">
        <f>VLOOKUP(Tabla1[[#This Row],[PROGRAMA]],Hoja1!A:B,2,FALSE)</f>
        <v>2412. Formación para el empleo</v>
      </c>
      <c r="W3545" s="45" t="s">
        <v>236</v>
      </c>
      <c r="X3545" s="45" t="s">
        <v>2945</v>
      </c>
    </row>
    <row r="3546" spans="1:24" x14ac:dyDescent="0.25">
      <c r="A3546" s="57">
        <v>220250022688</v>
      </c>
      <c r="B3546" s="58" t="s">
        <v>526</v>
      </c>
      <c r="C3546" s="59">
        <v>45813</v>
      </c>
      <c r="D3546" s="57">
        <v>22025000744</v>
      </c>
      <c r="E3546" s="58" t="s">
        <v>1397</v>
      </c>
      <c r="F3546" s="60">
        <v>21.01</v>
      </c>
      <c r="G3546" s="58" t="s">
        <v>573</v>
      </c>
      <c r="H3546" s="58" t="s">
        <v>5202</v>
      </c>
      <c r="I3546" s="61">
        <v>300</v>
      </c>
      <c r="J3546" s="58" t="s">
        <v>356</v>
      </c>
      <c r="K3546" s="58" t="s">
        <v>356</v>
      </c>
      <c r="L3546" s="58" t="s">
        <v>367</v>
      </c>
      <c r="M3546" s="58" t="s">
        <v>354</v>
      </c>
      <c r="N3546" s="58" t="s">
        <v>355</v>
      </c>
      <c r="O3546" s="64" t="s">
        <v>2942</v>
      </c>
      <c r="P3546" s="64" t="s">
        <v>2902</v>
      </c>
      <c r="Q3546" s="45" t="s">
        <v>922</v>
      </c>
      <c r="R3546" s="32" t="s">
        <v>254</v>
      </c>
      <c r="S3546" s="45" t="s">
        <v>98</v>
      </c>
      <c r="T3546" s="42" t="str">
        <f>VLOOKUP(Tabla1[[#This Row],[AREA]],Hoja1!A:B,2,FALSE)</f>
        <v>10. Personas mayores, familia y servicios sociales</v>
      </c>
      <c r="U3546" s="45" t="s">
        <v>162</v>
      </c>
      <c r="V3546" s="42" t="str">
        <f>VLOOKUP(Tabla1[[#This Row],[PROGRAMA]],Hoja1!A:B,2,FALSE)</f>
        <v>2412. Formación para el empleo</v>
      </c>
      <c r="W3546" s="45" t="s">
        <v>236</v>
      </c>
      <c r="X3546" s="45" t="s">
        <v>2945</v>
      </c>
    </row>
    <row r="3547" spans="1:24" x14ac:dyDescent="0.25">
      <c r="A3547" s="57">
        <v>220250025337</v>
      </c>
      <c r="B3547" s="58" t="s">
        <v>349</v>
      </c>
      <c r="C3547" s="59">
        <v>45820</v>
      </c>
      <c r="D3547" s="57">
        <v>22025003545</v>
      </c>
      <c r="E3547" s="58" t="s">
        <v>1397</v>
      </c>
      <c r="F3547" s="60">
        <v>175.79</v>
      </c>
      <c r="G3547" s="58" t="s">
        <v>37</v>
      </c>
      <c r="H3547" s="58" t="s">
        <v>5201</v>
      </c>
      <c r="I3547" s="61">
        <v>220</v>
      </c>
      <c r="J3547" s="58" t="s">
        <v>356</v>
      </c>
      <c r="K3547" s="58" t="s">
        <v>356</v>
      </c>
      <c r="L3547" s="58" t="s">
        <v>357</v>
      </c>
      <c r="M3547" s="58" t="s">
        <v>458</v>
      </c>
      <c r="N3547" s="58" t="s">
        <v>429</v>
      </c>
      <c r="O3547" s="64" t="s">
        <v>2990</v>
      </c>
      <c r="P3547" s="64" t="s">
        <v>2902</v>
      </c>
      <c r="Q3547" s="45" t="s">
        <v>922</v>
      </c>
      <c r="R3547" s="32" t="s">
        <v>254</v>
      </c>
      <c r="S3547" s="45" t="s">
        <v>98</v>
      </c>
      <c r="T3547" s="42" t="str">
        <f>VLOOKUP(Tabla1[[#This Row],[AREA]],Hoja1!A:B,2,FALSE)</f>
        <v>10. Personas mayores, familia y servicios sociales</v>
      </c>
      <c r="U3547" s="45" t="s">
        <v>162</v>
      </c>
      <c r="V3547" s="42" t="str">
        <f>VLOOKUP(Tabla1[[#This Row],[PROGRAMA]],Hoja1!A:B,2,FALSE)</f>
        <v>2412. Formación para el empleo</v>
      </c>
      <c r="W3547" s="45" t="s">
        <v>236</v>
      </c>
      <c r="X3547" s="45" t="s">
        <v>2945</v>
      </c>
    </row>
    <row r="3548" spans="1:24" x14ac:dyDescent="0.25">
      <c r="A3548" s="57">
        <v>220250026459</v>
      </c>
      <c r="B3548" s="58" t="s">
        <v>349</v>
      </c>
      <c r="C3548" s="59">
        <v>45824</v>
      </c>
      <c r="D3548" s="57">
        <v>22025004535</v>
      </c>
      <c r="E3548" s="58" t="s">
        <v>5203</v>
      </c>
      <c r="F3548" s="60">
        <v>6267.8</v>
      </c>
      <c r="G3548" s="58" t="s">
        <v>5204</v>
      </c>
      <c r="H3548" s="58" t="s">
        <v>5205</v>
      </c>
      <c r="I3548" s="61">
        <v>220</v>
      </c>
      <c r="J3548" s="58" t="s">
        <v>545</v>
      </c>
      <c r="K3548" s="58" t="s">
        <v>356</v>
      </c>
      <c r="L3548" s="58" t="s">
        <v>367</v>
      </c>
      <c r="M3548" s="58" t="s">
        <v>458</v>
      </c>
      <c r="N3548" s="58" t="s">
        <v>429</v>
      </c>
      <c r="O3548" s="64" t="s">
        <v>2990</v>
      </c>
      <c r="P3548" s="64" t="s">
        <v>2902</v>
      </c>
      <c r="Q3548" s="45" t="s">
        <v>926</v>
      </c>
      <c r="R3548" s="32" t="s">
        <v>255</v>
      </c>
      <c r="S3548" s="45" t="s">
        <v>98</v>
      </c>
      <c r="T3548" s="42" t="str">
        <f>VLOOKUP(Tabla1[[#This Row],[AREA]],Hoja1!A:B,2,FALSE)</f>
        <v>10. Personas mayores, familia y servicios sociales</v>
      </c>
      <c r="U3548" s="45" t="s">
        <v>158</v>
      </c>
      <c r="V3548" s="42" t="str">
        <f>VLOOKUP(Tabla1[[#This Row],[PROGRAMA]],Hoja1!A:B,2,FALSE)</f>
        <v>2314. Centro de programas juveniles</v>
      </c>
      <c r="W3548" s="45" t="s">
        <v>246</v>
      </c>
      <c r="X3548" s="45" t="s">
        <v>2936</v>
      </c>
    </row>
    <row r="3549" spans="1:24" x14ac:dyDescent="0.25">
      <c r="A3549" s="57">
        <v>220250028764</v>
      </c>
      <c r="B3549" s="58" t="s">
        <v>349</v>
      </c>
      <c r="C3549" s="59">
        <v>45833</v>
      </c>
      <c r="D3549" s="57">
        <v>22025004703</v>
      </c>
      <c r="E3549" s="58" t="s">
        <v>1421</v>
      </c>
      <c r="F3549" s="60">
        <v>296.45</v>
      </c>
      <c r="G3549" s="58" t="s">
        <v>324</v>
      </c>
      <c r="H3549" s="58" t="s">
        <v>5206</v>
      </c>
      <c r="I3549" s="61">
        <v>220</v>
      </c>
      <c r="J3549" s="58" t="s">
        <v>356</v>
      </c>
      <c r="K3549" s="58" t="s">
        <v>356</v>
      </c>
      <c r="L3549" s="58" t="s">
        <v>357</v>
      </c>
      <c r="M3549" s="58" t="s">
        <v>458</v>
      </c>
      <c r="N3549" s="58" t="s">
        <v>429</v>
      </c>
      <c r="O3549" s="64" t="s">
        <v>2990</v>
      </c>
      <c r="P3549" s="64" t="s">
        <v>2902</v>
      </c>
      <c r="Q3549" s="45" t="s">
        <v>922</v>
      </c>
      <c r="R3549" s="32" t="s">
        <v>254</v>
      </c>
      <c r="S3549" s="45" t="s">
        <v>96</v>
      </c>
      <c r="T3549" s="42" t="str">
        <f>VLOOKUP(Tabla1[[#This Row],[AREA]],Hoja1!A:B,2,FALSE)</f>
        <v>08. Tráfico y movilidad</v>
      </c>
      <c r="U3549" s="45" t="s">
        <v>140</v>
      </c>
      <c r="V3549" s="42" t="str">
        <f>VLOOKUP(Tabla1[[#This Row],[PROGRAMA]],Hoja1!A:B,2,FALSE)</f>
        <v>1532. Pavimentación vias públicas y otros servicios urbanísticos</v>
      </c>
      <c r="W3549" s="45" t="s">
        <v>236</v>
      </c>
      <c r="X3549" s="45" t="s">
        <v>2945</v>
      </c>
    </row>
    <row r="3550" spans="1:24" x14ac:dyDescent="0.25">
      <c r="A3550" s="57">
        <v>220250030023</v>
      </c>
      <c r="B3550" s="58" t="s">
        <v>349</v>
      </c>
      <c r="C3550" s="59">
        <v>45838</v>
      </c>
      <c r="D3550" s="57">
        <v>22025004754</v>
      </c>
      <c r="E3550" s="58" t="s">
        <v>1237</v>
      </c>
      <c r="F3550" s="60">
        <v>6655</v>
      </c>
      <c r="G3550" s="58" t="s">
        <v>5207</v>
      </c>
      <c r="H3550" s="58" t="s">
        <v>5208</v>
      </c>
      <c r="I3550" s="61">
        <v>220</v>
      </c>
      <c r="J3550" s="58" t="s">
        <v>356</v>
      </c>
      <c r="K3550" s="58" t="s">
        <v>356</v>
      </c>
      <c r="L3550" s="58" t="s">
        <v>357</v>
      </c>
      <c r="M3550" s="58" t="s">
        <v>458</v>
      </c>
      <c r="N3550" s="58" t="s">
        <v>429</v>
      </c>
      <c r="O3550" s="64" t="s">
        <v>2990</v>
      </c>
      <c r="P3550" s="64" t="s">
        <v>2902</v>
      </c>
      <c r="Q3550" s="45" t="s">
        <v>922</v>
      </c>
      <c r="R3550" s="32" t="s">
        <v>254</v>
      </c>
      <c r="S3550" s="45" t="s">
        <v>291</v>
      </c>
      <c r="T3550" s="42" t="str">
        <f>VLOOKUP(Tabla1[[#This Row],[AREA]],Hoja1!A:B,2,FALSE)</f>
        <v>11. Salud pública y seguridad ciudadana</v>
      </c>
      <c r="U3550" s="45" t="s">
        <v>141</v>
      </c>
      <c r="V3550" s="42" t="str">
        <f>VLOOKUP(Tabla1[[#This Row],[PROGRAMA]],Hoja1!A:B,2,FALSE)</f>
        <v>1621. Recogida de residuos</v>
      </c>
      <c r="W3550" s="45" t="s">
        <v>236</v>
      </c>
      <c r="X3550" s="45" t="s">
        <v>3180</v>
      </c>
    </row>
    <row r="3551" spans="1:24" x14ac:dyDescent="0.25">
      <c r="A3551" s="57">
        <v>220250026198</v>
      </c>
      <c r="B3551" s="58" t="s">
        <v>349</v>
      </c>
      <c r="C3551" s="59">
        <v>45824</v>
      </c>
      <c r="D3551" s="57">
        <v>22025004169</v>
      </c>
      <c r="E3551" s="58" t="s">
        <v>1237</v>
      </c>
      <c r="F3551" s="60">
        <v>6655</v>
      </c>
      <c r="G3551" s="58" t="s">
        <v>42</v>
      </c>
      <c r="H3551" s="58" t="s">
        <v>5209</v>
      </c>
      <c r="I3551" s="61">
        <v>220</v>
      </c>
      <c r="J3551" s="58" t="s">
        <v>477</v>
      </c>
      <c r="K3551" s="58" t="s">
        <v>356</v>
      </c>
      <c r="L3551" s="58" t="s">
        <v>367</v>
      </c>
      <c r="M3551" s="58" t="s">
        <v>458</v>
      </c>
      <c r="N3551" s="58" t="s">
        <v>429</v>
      </c>
      <c r="O3551" s="64" t="s">
        <v>2990</v>
      </c>
      <c r="P3551" s="64" t="s">
        <v>2902</v>
      </c>
      <c r="Q3551" s="45" t="s">
        <v>922</v>
      </c>
      <c r="R3551" s="32" t="s">
        <v>254</v>
      </c>
      <c r="S3551" s="45" t="s">
        <v>291</v>
      </c>
      <c r="T3551" s="42" t="str">
        <f>VLOOKUP(Tabla1[[#This Row],[AREA]],Hoja1!A:B,2,FALSE)</f>
        <v>11. Salud pública y seguridad ciudadana</v>
      </c>
      <c r="U3551" s="45" t="s">
        <v>141</v>
      </c>
      <c r="V3551" s="42" t="str">
        <f>VLOOKUP(Tabla1[[#This Row],[PROGRAMA]],Hoja1!A:B,2,FALSE)</f>
        <v>1621. Recogida de residuos</v>
      </c>
      <c r="W3551" s="45" t="s">
        <v>236</v>
      </c>
      <c r="X3551" s="45" t="s">
        <v>3180</v>
      </c>
    </row>
    <row r="3552" spans="1:24" x14ac:dyDescent="0.25">
      <c r="A3552" s="57">
        <v>220250025950</v>
      </c>
      <c r="B3552" s="58" t="s">
        <v>349</v>
      </c>
      <c r="C3552" s="59">
        <v>45820</v>
      </c>
      <c r="D3552" s="57">
        <v>22025004437</v>
      </c>
      <c r="E3552" s="58" t="s">
        <v>1344</v>
      </c>
      <c r="F3552" s="60">
        <v>6766.32</v>
      </c>
      <c r="G3552" s="58" t="s">
        <v>5210</v>
      </c>
      <c r="H3552" s="58" t="s">
        <v>5211</v>
      </c>
      <c r="I3552" s="61">
        <v>220</v>
      </c>
      <c r="J3552" s="58" t="s">
        <v>372</v>
      </c>
      <c r="K3552" s="58" t="s">
        <v>372</v>
      </c>
      <c r="L3552" s="58" t="s">
        <v>358</v>
      </c>
      <c r="M3552" s="58" t="s">
        <v>458</v>
      </c>
      <c r="N3552" s="58" t="s">
        <v>429</v>
      </c>
      <c r="O3552" s="64" t="s">
        <v>2990</v>
      </c>
      <c r="P3552" s="64" t="s">
        <v>2902</v>
      </c>
      <c r="Q3552" s="45" t="s">
        <v>926</v>
      </c>
      <c r="R3552" s="32" t="s">
        <v>255</v>
      </c>
      <c r="S3552" s="45" t="s">
        <v>94</v>
      </c>
      <c r="T3552" s="42" t="str">
        <f>VLOOKUP(Tabla1[[#This Row],[AREA]],Hoja1!A:B,2,FALSE)</f>
        <v>06. Educación y cultura</v>
      </c>
      <c r="U3552" s="45" t="s">
        <v>170</v>
      </c>
      <c r="V3552" s="42" t="str">
        <f>VLOOKUP(Tabla1[[#This Row],[PROGRAMA]],Hoja1!A:B,2,FALSE)</f>
        <v>3232. Conservación y mantenimiento centros educación infantil y primaria</v>
      </c>
      <c r="W3552" s="45" t="s">
        <v>248</v>
      </c>
      <c r="X3552" s="45" t="s">
        <v>2991</v>
      </c>
    </row>
    <row r="3553" spans="1:24" x14ac:dyDescent="0.25">
      <c r="A3553" s="57">
        <v>220250029944</v>
      </c>
      <c r="B3553" s="58" t="s">
        <v>349</v>
      </c>
      <c r="C3553" s="59">
        <v>45838</v>
      </c>
      <c r="D3553" s="57">
        <v>22025004834</v>
      </c>
      <c r="E3553" s="58" t="s">
        <v>2530</v>
      </c>
      <c r="F3553" s="60">
        <v>6890.95</v>
      </c>
      <c r="G3553" s="58" t="s">
        <v>415</v>
      </c>
      <c r="H3553" s="58" t="s">
        <v>5212</v>
      </c>
      <c r="I3553" s="61">
        <v>220</v>
      </c>
      <c r="J3553" s="58" t="s">
        <v>356</v>
      </c>
      <c r="K3553" s="58" t="s">
        <v>356</v>
      </c>
      <c r="L3553" s="58" t="s">
        <v>367</v>
      </c>
      <c r="M3553" s="58" t="s">
        <v>458</v>
      </c>
      <c r="N3553" s="58" t="s">
        <v>429</v>
      </c>
      <c r="O3553" s="64" t="s">
        <v>2990</v>
      </c>
      <c r="P3553" s="64" t="s">
        <v>2902</v>
      </c>
      <c r="Q3553" s="45" t="s">
        <v>922</v>
      </c>
      <c r="R3553" s="32" t="s">
        <v>254</v>
      </c>
      <c r="S3553" s="45" t="s">
        <v>95</v>
      </c>
      <c r="T3553" s="42" t="str">
        <f>VLOOKUP(Tabla1[[#This Row],[AREA]],Hoja1!A:B,2,FALSE)</f>
        <v>07. Medio ambiente</v>
      </c>
      <c r="U3553" s="45" t="s">
        <v>151</v>
      </c>
      <c r="V3553" s="42" t="str">
        <f>VLOOKUP(Tabla1[[#This Row],[PROGRAMA]],Hoja1!A:B,2,FALSE)</f>
        <v>1721. Protección del medio ambiente</v>
      </c>
      <c r="W3553" s="45" t="s">
        <v>238</v>
      </c>
      <c r="X3553" s="45" t="s">
        <v>3118</v>
      </c>
    </row>
    <row r="3554" spans="1:24" x14ac:dyDescent="0.25">
      <c r="A3554" s="57">
        <v>220250026918</v>
      </c>
      <c r="B3554" s="58" t="s">
        <v>349</v>
      </c>
      <c r="C3554" s="59">
        <v>45826</v>
      </c>
      <c r="D3554" s="57">
        <v>22025004651</v>
      </c>
      <c r="E3554" s="58" t="s">
        <v>1614</v>
      </c>
      <c r="F3554" s="60">
        <v>200</v>
      </c>
      <c r="G3554" s="58" t="s">
        <v>685</v>
      </c>
      <c r="H3554" s="58" t="s">
        <v>5213</v>
      </c>
      <c r="I3554" s="61">
        <v>220</v>
      </c>
      <c r="J3554" s="58" t="s">
        <v>356</v>
      </c>
      <c r="K3554" s="58" t="s">
        <v>356</v>
      </c>
      <c r="L3554" s="58" t="s">
        <v>367</v>
      </c>
      <c r="M3554" s="58" t="s">
        <v>458</v>
      </c>
      <c r="N3554" s="58" t="s">
        <v>429</v>
      </c>
      <c r="O3554" s="64" t="s">
        <v>2990</v>
      </c>
      <c r="P3554" s="64" t="s">
        <v>2902</v>
      </c>
      <c r="Q3554" s="45" t="s">
        <v>922</v>
      </c>
      <c r="R3554" s="32" t="s">
        <v>254</v>
      </c>
      <c r="S3554" s="45" t="s">
        <v>291</v>
      </c>
      <c r="T3554" s="42" t="str">
        <f>VLOOKUP(Tabla1[[#This Row],[AREA]],Hoja1!A:B,2,FALSE)</f>
        <v>11. Salud pública y seguridad ciudadana</v>
      </c>
      <c r="U3554" s="45" t="s">
        <v>164</v>
      </c>
      <c r="V3554" s="42" t="str">
        <f>VLOOKUP(Tabla1[[#This Row],[PROGRAMA]],Hoja1!A:B,2,FALSE)</f>
        <v>3111. Protección de la salubridad pública</v>
      </c>
      <c r="W3554" s="45" t="s">
        <v>238</v>
      </c>
      <c r="X3554" s="45" t="s">
        <v>3118</v>
      </c>
    </row>
    <row r="3555" spans="1:24" x14ac:dyDescent="0.25">
      <c r="A3555" s="57">
        <v>220250027912</v>
      </c>
      <c r="B3555" s="58" t="s">
        <v>349</v>
      </c>
      <c r="C3555" s="59">
        <v>45831</v>
      </c>
      <c r="D3555" s="57">
        <v>22025004635</v>
      </c>
      <c r="E3555" s="58" t="s">
        <v>5214</v>
      </c>
      <c r="F3555" s="60">
        <v>6957.5</v>
      </c>
      <c r="G3555" s="58" t="s">
        <v>5215</v>
      </c>
      <c r="H3555" s="58" t="s">
        <v>5216</v>
      </c>
      <c r="I3555" s="61">
        <v>220</v>
      </c>
      <c r="J3555" s="58" t="s">
        <v>356</v>
      </c>
      <c r="K3555" s="58" t="s">
        <v>356</v>
      </c>
      <c r="L3555" s="58" t="s">
        <v>357</v>
      </c>
      <c r="M3555" s="58" t="s">
        <v>458</v>
      </c>
      <c r="N3555" s="58" t="s">
        <v>429</v>
      </c>
      <c r="O3555" s="64" t="s">
        <v>2990</v>
      </c>
      <c r="P3555" s="64" t="s">
        <v>2902</v>
      </c>
      <c r="Q3555" s="45" t="s">
        <v>922</v>
      </c>
      <c r="R3555" s="32" t="s">
        <v>254</v>
      </c>
      <c r="S3555" s="45" t="s">
        <v>91</v>
      </c>
      <c r="T3555" s="42" t="str">
        <f>VLOOKUP(Tabla1[[#This Row],[AREA]],Hoja1!A:B,2,FALSE)</f>
        <v>02. Urbanismo y vivienda</v>
      </c>
      <c r="U3555" s="45" t="s">
        <v>137</v>
      </c>
      <c r="V3555" s="42" t="str">
        <f>VLOOKUP(Tabla1[[#This Row],[PROGRAMA]],Hoja1!A:B,2,FALSE)</f>
        <v>1501. Dirección del área de urbanismo y vivienda</v>
      </c>
      <c r="W3555" s="45" t="s">
        <v>238</v>
      </c>
      <c r="X3555" s="45" t="s">
        <v>2955</v>
      </c>
    </row>
    <row r="3556" spans="1:24" x14ac:dyDescent="0.25">
      <c r="A3556" s="57">
        <v>220250028395</v>
      </c>
      <c r="B3556" s="58" t="s">
        <v>349</v>
      </c>
      <c r="C3556" s="59">
        <v>45831</v>
      </c>
      <c r="D3556" s="57">
        <v>22025004827</v>
      </c>
      <c r="E3556" s="58" t="s">
        <v>1237</v>
      </c>
      <c r="F3556" s="60">
        <v>7139</v>
      </c>
      <c r="G3556" s="58" t="s">
        <v>3178</v>
      </c>
      <c r="H3556" s="58" t="s">
        <v>5217</v>
      </c>
      <c r="I3556" s="61">
        <v>220</v>
      </c>
      <c r="J3556" s="58" t="s">
        <v>924</v>
      </c>
      <c r="K3556" s="58" t="s">
        <v>356</v>
      </c>
      <c r="L3556" s="58" t="s">
        <v>357</v>
      </c>
      <c r="M3556" s="58" t="s">
        <v>458</v>
      </c>
      <c r="N3556" s="58" t="s">
        <v>429</v>
      </c>
      <c r="O3556" s="64" t="s">
        <v>2990</v>
      </c>
      <c r="P3556" s="64" t="s">
        <v>2902</v>
      </c>
      <c r="Q3556" s="45" t="s">
        <v>922</v>
      </c>
      <c r="R3556" s="32" t="s">
        <v>254</v>
      </c>
      <c r="S3556" s="45" t="s">
        <v>291</v>
      </c>
      <c r="T3556" s="42" t="str">
        <f>VLOOKUP(Tabla1[[#This Row],[AREA]],Hoja1!A:B,2,FALSE)</f>
        <v>11. Salud pública y seguridad ciudadana</v>
      </c>
      <c r="U3556" s="45" t="s">
        <v>141</v>
      </c>
      <c r="V3556" s="42" t="str">
        <f>VLOOKUP(Tabla1[[#This Row],[PROGRAMA]],Hoja1!A:B,2,FALSE)</f>
        <v>1621. Recogida de residuos</v>
      </c>
      <c r="W3556" s="45" t="s">
        <v>236</v>
      </c>
      <c r="X3556" s="45" t="s">
        <v>3180</v>
      </c>
    </row>
    <row r="3557" spans="1:24" x14ac:dyDescent="0.25">
      <c r="A3557" s="57">
        <v>220250025848</v>
      </c>
      <c r="B3557" s="58" t="s">
        <v>349</v>
      </c>
      <c r="C3557" s="59">
        <v>45820</v>
      </c>
      <c r="D3557" s="57">
        <v>22025004304</v>
      </c>
      <c r="E3557" s="58" t="s">
        <v>1902</v>
      </c>
      <c r="F3557" s="60">
        <v>250</v>
      </c>
      <c r="G3557" s="58" t="s">
        <v>491</v>
      </c>
      <c r="H3557" s="58" t="s">
        <v>4325</v>
      </c>
      <c r="I3557" s="61">
        <v>220</v>
      </c>
      <c r="J3557" s="58" t="s">
        <v>455</v>
      </c>
      <c r="K3557" s="58" t="s">
        <v>356</v>
      </c>
      <c r="L3557" s="58" t="s">
        <v>357</v>
      </c>
      <c r="M3557" s="58" t="s">
        <v>458</v>
      </c>
      <c r="N3557" s="58" t="s">
        <v>429</v>
      </c>
      <c r="O3557" s="64" t="s">
        <v>2990</v>
      </c>
      <c r="P3557" s="64" t="s">
        <v>2902</v>
      </c>
      <c r="Q3557" s="45" t="s">
        <v>922</v>
      </c>
      <c r="R3557" s="32" t="s">
        <v>254</v>
      </c>
      <c r="S3557" s="45" t="s">
        <v>98</v>
      </c>
      <c r="T3557" s="42" t="str">
        <f>VLOOKUP(Tabla1[[#This Row],[AREA]],Hoja1!A:B,2,FALSE)</f>
        <v>10. Personas mayores, familia y servicios sociales</v>
      </c>
      <c r="U3557" s="45" t="s">
        <v>155</v>
      </c>
      <c r="V3557" s="42" t="str">
        <f>VLOOKUP(Tabla1[[#This Row],[PROGRAMA]],Hoja1!A:B,2,FALSE)</f>
        <v>2312. Iniciativas sociales</v>
      </c>
      <c r="W3557" s="45" t="s">
        <v>238</v>
      </c>
      <c r="X3557" s="45" t="s">
        <v>3161</v>
      </c>
    </row>
    <row r="3558" spans="1:24" x14ac:dyDescent="0.25">
      <c r="A3558" s="57">
        <v>220250022956</v>
      </c>
      <c r="B3558" s="58" t="s">
        <v>349</v>
      </c>
      <c r="C3558" s="59">
        <v>45814</v>
      </c>
      <c r="D3558" s="57">
        <v>22025004255</v>
      </c>
      <c r="E3558" s="58" t="s">
        <v>1854</v>
      </c>
      <c r="F3558" s="60">
        <v>7260</v>
      </c>
      <c r="G3558" s="58" t="s">
        <v>5218</v>
      </c>
      <c r="H3558" s="58" t="s">
        <v>5219</v>
      </c>
      <c r="I3558" s="61">
        <v>220</v>
      </c>
      <c r="J3558" s="58" t="s">
        <v>360</v>
      </c>
      <c r="K3558" s="58" t="s">
        <v>352</v>
      </c>
      <c r="L3558" s="58" t="s">
        <v>381</v>
      </c>
      <c r="M3558" s="58" t="s">
        <v>458</v>
      </c>
      <c r="N3558" s="58" t="s">
        <v>429</v>
      </c>
      <c r="O3558" s="64" t="s">
        <v>2990</v>
      </c>
      <c r="P3558" s="64" t="s">
        <v>2902</v>
      </c>
      <c r="Q3558" s="45" t="s">
        <v>922</v>
      </c>
      <c r="R3558" s="32" t="s">
        <v>254</v>
      </c>
      <c r="S3558" s="45" t="s">
        <v>89</v>
      </c>
      <c r="T3558" s="42" t="str">
        <f>VLOOKUP(Tabla1[[#This Row],[AREA]],Hoja1!A:B,2,FALSE)</f>
        <v>01. Alcaldía</v>
      </c>
      <c r="U3558" s="45" t="s">
        <v>294</v>
      </c>
      <c r="V3558" s="42" t="str">
        <f>VLOOKUP(Tabla1[[#This Row],[PROGRAMA]],Hoja1!A:B,2,FALSE)</f>
        <v>4331. Desarrollo empresarial</v>
      </c>
      <c r="W3558" s="45" t="s">
        <v>238</v>
      </c>
      <c r="X3558" s="45" t="s">
        <v>3161</v>
      </c>
    </row>
    <row r="3559" spans="1:24" x14ac:dyDescent="0.25">
      <c r="A3559" s="57">
        <v>220250022955</v>
      </c>
      <c r="B3559" s="58" t="s">
        <v>349</v>
      </c>
      <c r="C3559" s="59">
        <v>45814</v>
      </c>
      <c r="D3559" s="57">
        <v>22025004056</v>
      </c>
      <c r="E3559" s="58" t="s">
        <v>1854</v>
      </c>
      <c r="F3559" s="60">
        <v>7260</v>
      </c>
      <c r="G3559" s="58" t="s">
        <v>5220</v>
      </c>
      <c r="H3559" s="58" t="s">
        <v>5221</v>
      </c>
      <c r="I3559" s="61">
        <v>220</v>
      </c>
      <c r="J3559" s="58" t="s">
        <v>525</v>
      </c>
      <c r="K3559" s="58" t="s">
        <v>356</v>
      </c>
      <c r="L3559" s="58" t="s">
        <v>357</v>
      </c>
      <c r="M3559" s="58" t="s">
        <v>458</v>
      </c>
      <c r="N3559" s="58" t="s">
        <v>429</v>
      </c>
      <c r="O3559" s="64" t="s">
        <v>2990</v>
      </c>
      <c r="P3559" s="64" t="s">
        <v>2902</v>
      </c>
      <c r="Q3559" s="45" t="s">
        <v>922</v>
      </c>
      <c r="R3559" s="32" t="s">
        <v>254</v>
      </c>
      <c r="S3559" s="45" t="s">
        <v>89</v>
      </c>
      <c r="T3559" s="42" t="str">
        <f>VLOOKUP(Tabla1[[#This Row],[AREA]],Hoja1!A:B,2,FALSE)</f>
        <v>01. Alcaldía</v>
      </c>
      <c r="U3559" s="45" t="s">
        <v>294</v>
      </c>
      <c r="V3559" s="42" t="str">
        <f>VLOOKUP(Tabla1[[#This Row],[PROGRAMA]],Hoja1!A:B,2,FALSE)</f>
        <v>4331. Desarrollo empresarial</v>
      </c>
      <c r="W3559" s="45" t="s">
        <v>238</v>
      </c>
      <c r="X3559" s="45" t="s">
        <v>3161</v>
      </c>
    </row>
    <row r="3560" spans="1:24" x14ac:dyDescent="0.25">
      <c r="A3560" s="57">
        <v>220250021913</v>
      </c>
      <c r="B3560" s="58" t="s">
        <v>349</v>
      </c>
      <c r="C3560" s="59">
        <v>45811</v>
      </c>
      <c r="D3560" s="57">
        <v>22025004216</v>
      </c>
      <c r="E3560" s="58" t="s">
        <v>5222</v>
      </c>
      <c r="F3560" s="60">
        <v>7619.4</v>
      </c>
      <c r="G3560" s="58" t="s">
        <v>5223</v>
      </c>
      <c r="H3560" s="58" t="s">
        <v>5224</v>
      </c>
      <c r="I3560" s="61">
        <v>220</v>
      </c>
      <c r="J3560" s="58" t="s">
        <v>5225</v>
      </c>
      <c r="K3560" s="58" t="s">
        <v>427</v>
      </c>
      <c r="L3560" s="58" t="s">
        <v>367</v>
      </c>
      <c r="M3560" s="58" t="s">
        <v>458</v>
      </c>
      <c r="N3560" s="58" t="s">
        <v>429</v>
      </c>
      <c r="O3560" s="64" t="s">
        <v>2990</v>
      </c>
      <c r="P3560" s="64" t="s">
        <v>2902</v>
      </c>
      <c r="Q3560" s="45" t="s">
        <v>926</v>
      </c>
      <c r="R3560" s="32" t="s">
        <v>255</v>
      </c>
      <c r="S3560" s="45" t="s">
        <v>291</v>
      </c>
      <c r="T3560" s="42" t="str">
        <f>VLOOKUP(Tabla1[[#This Row],[AREA]],Hoja1!A:B,2,FALSE)</f>
        <v>11. Salud pública y seguridad ciudadana</v>
      </c>
      <c r="U3560" s="45" t="s">
        <v>129</v>
      </c>
      <c r="V3560" s="42" t="str">
        <f>VLOOKUP(Tabla1[[#This Row],[PROGRAMA]],Hoja1!A:B,2,FALSE)</f>
        <v>1321. Policía municipal</v>
      </c>
      <c r="W3560" s="45" t="s">
        <v>246</v>
      </c>
      <c r="X3560" s="45" t="s">
        <v>2936</v>
      </c>
    </row>
    <row r="3561" spans="1:24" x14ac:dyDescent="0.25">
      <c r="A3561" s="57">
        <v>220250025338</v>
      </c>
      <c r="B3561" s="58" t="s">
        <v>349</v>
      </c>
      <c r="C3561" s="59">
        <v>45820</v>
      </c>
      <c r="D3561" s="57">
        <v>22025004499</v>
      </c>
      <c r="E3561" s="58" t="s">
        <v>4577</v>
      </c>
      <c r="F3561" s="60">
        <v>229.9</v>
      </c>
      <c r="G3561" s="58" t="s">
        <v>4578</v>
      </c>
      <c r="H3561" s="58" t="s">
        <v>5226</v>
      </c>
      <c r="I3561" s="61">
        <v>220</v>
      </c>
      <c r="J3561" s="58" t="s">
        <v>356</v>
      </c>
      <c r="K3561" s="58" t="s">
        <v>356</v>
      </c>
      <c r="L3561" s="58" t="s">
        <v>357</v>
      </c>
      <c r="M3561" s="58" t="s">
        <v>458</v>
      </c>
      <c r="N3561" s="58" t="s">
        <v>429</v>
      </c>
      <c r="O3561" s="64" t="s">
        <v>2990</v>
      </c>
      <c r="P3561" s="64" t="s">
        <v>2902</v>
      </c>
      <c r="Q3561" s="45" t="s">
        <v>922</v>
      </c>
      <c r="R3561" s="32" t="s">
        <v>254</v>
      </c>
      <c r="S3561" s="45" t="s">
        <v>98</v>
      </c>
      <c r="T3561" s="42" t="str">
        <f>VLOOKUP(Tabla1[[#This Row],[AREA]],Hoja1!A:B,2,FALSE)</f>
        <v>10. Personas mayores, familia y servicios sociales</v>
      </c>
      <c r="U3561" s="45" t="s">
        <v>162</v>
      </c>
      <c r="V3561" s="42" t="str">
        <f>VLOOKUP(Tabla1[[#This Row],[PROGRAMA]],Hoja1!A:B,2,FALSE)</f>
        <v>2412. Formación para el empleo</v>
      </c>
      <c r="W3561" s="45" t="s">
        <v>234</v>
      </c>
      <c r="X3561" s="45" t="s">
        <v>3632</v>
      </c>
    </row>
    <row r="3562" spans="1:24" x14ac:dyDescent="0.25">
      <c r="A3562" s="57">
        <v>220250023990</v>
      </c>
      <c r="B3562" s="58" t="s">
        <v>349</v>
      </c>
      <c r="C3562" s="59">
        <v>45818</v>
      </c>
      <c r="D3562" s="57">
        <v>22025004072</v>
      </c>
      <c r="E3562" s="58" t="s">
        <v>3181</v>
      </c>
      <c r="F3562" s="60">
        <v>9389.6</v>
      </c>
      <c r="G3562" s="58" t="s">
        <v>5227</v>
      </c>
      <c r="H3562" s="58" t="s">
        <v>5228</v>
      </c>
      <c r="I3562" s="61">
        <v>220</v>
      </c>
      <c r="J3562" s="58" t="s">
        <v>352</v>
      </c>
      <c r="K3562" s="58" t="s">
        <v>352</v>
      </c>
      <c r="L3562" s="58" t="s">
        <v>381</v>
      </c>
      <c r="M3562" s="58" t="s">
        <v>458</v>
      </c>
      <c r="N3562" s="58" t="s">
        <v>429</v>
      </c>
      <c r="O3562" s="64" t="s">
        <v>2990</v>
      </c>
      <c r="P3562" s="64" t="s">
        <v>2902</v>
      </c>
      <c r="Q3562" s="45" t="s">
        <v>922</v>
      </c>
      <c r="R3562" s="32" t="s">
        <v>254</v>
      </c>
      <c r="S3562" s="45" t="s">
        <v>91</v>
      </c>
      <c r="T3562" s="42" t="str">
        <f>VLOOKUP(Tabla1[[#This Row],[AREA]],Hoja1!A:B,2,FALSE)</f>
        <v>02. Urbanismo y vivienda</v>
      </c>
      <c r="U3562" s="45" t="s">
        <v>138</v>
      </c>
      <c r="V3562" s="42" t="str">
        <f>VLOOKUP(Tabla1[[#This Row],[PROGRAMA]],Hoja1!A:B,2,FALSE)</f>
        <v>1511. Planficación y gestión del urbanismo</v>
      </c>
      <c r="W3562" s="45" t="s">
        <v>238</v>
      </c>
      <c r="X3562" s="45" t="s">
        <v>2955</v>
      </c>
    </row>
    <row r="3563" spans="1:24" x14ac:dyDescent="0.25">
      <c r="A3563" s="57">
        <v>220250024141</v>
      </c>
      <c r="B3563" s="58" t="s">
        <v>526</v>
      </c>
      <c r="C3563" s="59">
        <v>45818</v>
      </c>
      <c r="D3563" s="57">
        <v>22025000726</v>
      </c>
      <c r="E3563" s="58" t="s">
        <v>5182</v>
      </c>
      <c r="F3563" s="60">
        <v>9500</v>
      </c>
      <c r="G3563" s="58" t="s">
        <v>5229</v>
      </c>
      <c r="H3563" s="58" t="s">
        <v>5230</v>
      </c>
      <c r="I3563" s="61">
        <v>300</v>
      </c>
      <c r="J3563" s="58" t="s">
        <v>475</v>
      </c>
      <c r="K3563" s="58" t="s">
        <v>642</v>
      </c>
      <c r="L3563" s="58" t="s">
        <v>357</v>
      </c>
      <c r="M3563" s="58" t="s">
        <v>458</v>
      </c>
      <c r="N3563" s="58" t="s">
        <v>429</v>
      </c>
      <c r="O3563" s="64" t="s">
        <v>2990</v>
      </c>
      <c r="P3563" s="64" t="s">
        <v>2902</v>
      </c>
      <c r="Q3563" s="45" t="s">
        <v>948</v>
      </c>
      <c r="R3563" s="32" t="s">
        <v>262</v>
      </c>
      <c r="S3563" s="45" t="s">
        <v>291</v>
      </c>
      <c r="T3563" s="42" t="str">
        <f>VLOOKUP(Tabla1[[#This Row],[AREA]],Hoja1!A:B,2,FALSE)</f>
        <v>11. Salud pública y seguridad ciudadana</v>
      </c>
      <c r="U3563" s="45" t="s">
        <v>129</v>
      </c>
      <c r="V3563" s="42" t="str">
        <f>VLOOKUP(Tabla1[[#This Row],[PROGRAMA]],Hoja1!A:B,2,FALSE)</f>
        <v>1321. Policía municipal</v>
      </c>
      <c r="W3563" s="45" t="s">
        <v>3340</v>
      </c>
      <c r="X3563" s="45" t="s">
        <v>3341</v>
      </c>
    </row>
    <row r="3564" spans="1:24" x14ac:dyDescent="0.25">
      <c r="A3564" s="57">
        <v>220250026925</v>
      </c>
      <c r="B3564" s="58" t="s">
        <v>349</v>
      </c>
      <c r="C3564" s="59">
        <v>45826</v>
      </c>
      <c r="D3564" s="57">
        <v>22025004720</v>
      </c>
      <c r="E3564" s="58" t="s">
        <v>1417</v>
      </c>
      <c r="F3564" s="60">
        <v>273.67</v>
      </c>
      <c r="G3564" s="58" t="s">
        <v>5231</v>
      </c>
      <c r="H3564" s="58" t="s">
        <v>5232</v>
      </c>
      <c r="I3564" s="61">
        <v>220</v>
      </c>
      <c r="J3564" s="58" t="s">
        <v>696</v>
      </c>
      <c r="K3564" s="58" t="s">
        <v>392</v>
      </c>
      <c r="L3564" s="58" t="s">
        <v>367</v>
      </c>
      <c r="M3564" s="58" t="s">
        <v>458</v>
      </c>
      <c r="N3564" s="58" t="s">
        <v>429</v>
      </c>
      <c r="O3564" s="64" t="s">
        <v>2990</v>
      </c>
      <c r="P3564" s="64" t="s">
        <v>2902</v>
      </c>
      <c r="Q3564" s="45" t="s">
        <v>922</v>
      </c>
      <c r="R3564" s="32" t="s">
        <v>254</v>
      </c>
      <c r="S3564" s="45" t="s">
        <v>291</v>
      </c>
      <c r="T3564" s="42" t="str">
        <f>VLOOKUP(Tabla1[[#This Row],[AREA]],Hoja1!A:B,2,FALSE)</f>
        <v>11. Salud pública y seguridad ciudadana</v>
      </c>
      <c r="U3564" s="45" t="s">
        <v>135</v>
      </c>
      <c r="V3564" s="42" t="str">
        <f>VLOOKUP(Tabla1[[#This Row],[PROGRAMA]],Hoja1!A:B,2,FALSE)</f>
        <v>1361. Prevención y extinción de incencios</v>
      </c>
      <c r="W3564" s="45" t="s">
        <v>236</v>
      </c>
      <c r="X3564" s="45" t="s">
        <v>2945</v>
      </c>
    </row>
    <row r="3565" spans="1:24" x14ac:dyDescent="0.25">
      <c r="A3565" s="57">
        <v>220250023559</v>
      </c>
      <c r="B3565" s="58" t="s">
        <v>349</v>
      </c>
      <c r="C3565" s="59">
        <v>45817</v>
      </c>
      <c r="D3565" s="57">
        <v>22025002372</v>
      </c>
      <c r="E3565" s="58" t="s">
        <v>1323</v>
      </c>
      <c r="F3565" s="60">
        <v>10.95</v>
      </c>
      <c r="G3565" s="58" t="s">
        <v>2240</v>
      </c>
      <c r="H3565" s="58" t="s">
        <v>5233</v>
      </c>
      <c r="I3565" s="61">
        <v>220</v>
      </c>
      <c r="J3565" s="58" t="s">
        <v>356</v>
      </c>
      <c r="K3565" s="58" t="s">
        <v>356</v>
      </c>
      <c r="L3565" s="58" t="s">
        <v>357</v>
      </c>
      <c r="M3565" s="58" t="s">
        <v>354</v>
      </c>
      <c r="N3565" s="58" t="s">
        <v>380</v>
      </c>
      <c r="O3565" s="64" t="s">
        <v>305</v>
      </c>
      <c r="P3565" s="64" t="s">
        <v>2902</v>
      </c>
      <c r="Q3565" s="45" t="s">
        <v>922</v>
      </c>
      <c r="R3565" s="32" t="s">
        <v>254</v>
      </c>
      <c r="S3565" s="45" t="s">
        <v>98</v>
      </c>
      <c r="T3565" s="42" t="str">
        <f>VLOOKUP(Tabla1[[#This Row],[AREA]],Hoja1!A:B,2,FALSE)</f>
        <v>10. Personas mayores, familia y servicios sociales</v>
      </c>
      <c r="U3565" s="45" t="s">
        <v>158</v>
      </c>
      <c r="V3565" s="42" t="str">
        <f>VLOOKUP(Tabla1[[#This Row],[PROGRAMA]],Hoja1!A:B,2,FALSE)</f>
        <v>2314. Centro de programas juveniles</v>
      </c>
      <c r="W3565" s="45" t="s">
        <v>236</v>
      </c>
      <c r="X3565" s="45" t="s">
        <v>2945</v>
      </c>
    </row>
    <row r="3566" spans="1:24" x14ac:dyDescent="0.25">
      <c r="A3566" s="57">
        <v>220250027528</v>
      </c>
      <c r="B3566" s="58" t="s">
        <v>526</v>
      </c>
      <c r="C3566" s="59">
        <v>45827</v>
      </c>
      <c r="D3566" s="57">
        <v>22025000769</v>
      </c>
      <c r="E3566" s="58" t="s">
        <v>1623</v>
      </c>
      <c r="F3566" s="60">
        <v>20.93</v>
      </c>
      <c r="G3566" s="58" t="s">
        <v>5234</v>
      </c>
      <c r="H3566" s="58" t="s">
        <v>5235</v>
      </c>
      <c r="I3566" s="61">
        <v>300</v>
      </c>
      <c r="J3566" s="58" t="s">
        <v>356</v>
      </c>
      <c r="K3566" s="58" t="s">
        <v>356</v>
      </c>
      <c r="L3566" s="58" t="s">
        <v>367</v>
      </c>
      <c r="M3566" s="58" t="s">
        <v>354</v>
      </c>
      <c r="N3566" s="58" t="s">
        <v>355</v>
      </c>
      <c r="O3566" s="64" t="s">
        <v>2942</v>
      </c>
      <c r="P3566" s="64" t="s">
        <v>2902</v>
      </c>
      <c r="Q3566" s="45" t="s">
        <v>922</v>
      </c>
      <c r="R3566" s="32" t="s">
        <v>254</v>
      </c>
      <c r="S3566" s="45" t="s">
        <v>291</v>
      </c>
      <c r="T3566" s="42" t="str">
        <f>VLOOKUP(Tabla1[[#This Row],[AREA]],Hoja1!A:B,2,FALSE)</f>
        <v>11. Salud pública y seguridad ciudadana</v>
      </c>
      <c r="U3566" s="45" t="s">
        <v>135</v>
      </c>
      <c r="V3566" s="42" t="str">
        <f>VLOOKUP(Tabla1[[#This Row],[PROGRAMA]],Hoja1!A:B,2,FALSE)</f>
        <v>1361. Prevención y extinción de incencios</v>
      </c>
      <c r="W3566" s="45" t="s">
        <v>238</v>
      </c>
      <c r="X3566" s="45" t="s">
        <v>3118</v>
      </c>
    </row>
    <row r="3567" spans="1:24" x14ac:dyDescent="0.25">
      <c r="A3567" s="57">
        <v>220250023563</v>
      </c>
      <c r="B3567" s="58" t="s">
        <v>503</v>
      </c>
      <c r="C3567" s="59">
        <v>45817</v>
      </c>
      <c r="D3567" s="57">
        <v>22025002371</v>
      </c>
      <c r="E3567" s="58" t="s">
        <v>1495</v>
      </c>
      <c r="F3567" s="60">
        <v>-29.19</v>
      </c>
      <c r="G3567" s="58" t="s">
        <v>2240</v>
      </c>
      <c r="H3567" s="58" t="s">
        <v>5236</v>
      </c>
      <c r="I3567" s="61">
        <v>220</v>
      </c>
      <c r="J3567" s="58" t="s">
        <v>356</v>
      </c>
      <c r="K3567" s="58" t="s">
        <v>356</v>
      </c>
      <c r="L3567" s="58" t="s">
        <v>357</v>
      </c>
      <c r="M3567" s="58" t="s">
        <v>354</v>
      </c>
      <c r="N3567" s="58" t="s">
        <v>380</v>
      </c>
      <c r="O3567" s="64" t="s">
        <v>305</v>
      </c>
      <c r="P3567" s="64" t="s">
        <v>2902</v>
      </c>
      <c r="Q3567" s="45" t="s">
        <v>922</v>
      </c>
      <c r="R3567" s="32" t="s">
        <v>254</v>
      </c>
      <c r="S3567" s="45" t="s">
        <v>92</v>
      </c>
      <c r="T3567" s="42" t="str">
        <f>VLOOKUP(Tabla1[[#This Row],[AREA]],Hoja1!A:B,2,FALSE)</f>
        <v>03. Participación ciudadana y deportes</v>
      </c>
      <c r="U3567" s="45" t="s">
        <v>215</v>
      </c>
      <c r="V3567" s="42" t="str">
        <f>VLOOKUP(Tabla1[[#This Row],[PROGRAMA]],Hoja1!A:B,2,FALSE)</f>
        <v>9241. Participación ciudadana</v>
      </c>
      <c r="W3567" s="45" t="s">
        <v>236</v>
      </c>
      <c r="X3567" s="45" t="s">
        <v>2945</v>
      </c>
    </row>
    <row r="3568" spans="1:24" x14ac:dyDescent="0.25">
      <c r="A3568" s="57">
        <v>220250028756</v>
      </c>
      <c r="B3568" s="58" t="s">
        <v>526</v>
      </c>
      <c r="C3568" s="59">
        <v>45832</v>
      </c>
      <c r="D3568" s="57">
        <v>22025003152</v>
      </c>
      <c r="E3568" s="58" t="s">
        <v>2897</v>
      </c>
      <c r="F3568" s="60">
        <v>13469.86</v>
      </c>
      <c r="G3568" s="58" t="s">
        <v>707</v>
      </c>
      <c r="H3568" s="58" t="s">
        <v>5237</v>
      </c>
      <c r="I3568" s="61">
        <v>300</v>
      </c>
      <c r="J3568" s="58" t="s">
        <v>352</v>
      </c>
      <c r="K3568" s="58" t="s">
        <v>352</v>
      </c>
      <c r="L3568" s="58" t="s">
        <v>381</v>
      </c>
      <c r="M3568" s="58" t="s">
        <v>354</v>
      </c>
      <c r="N3568" s="58" t="s">
        <v>355</v>
      </c>
      <c r="O3568" s="64" t="s">
        <v>2942</v>
      </c>
      <c r="P3568" s="64" t="s">
        <v>2902</v>
      </c>
      <c r="Q3568" s="45" t="s">
        <v>948</v>
      </c>
      <c r="R3568" s="32" t="s">
        <v>262</v>
      </c>
      <c r="S3568" s="45" t="s">
        <v>93</v>
      </c>
      <c r="T3568" s="42" t="str">
        <f>VLOOKUP(Tabla1[[#This Row],[AREA]],Hoja1!A:B,2,FALSE)</f>
        <v>04. Hacienda, personal y modernización administrativa</v>
      </c>
      <c r="U3568" s="45" t="s">
        <v>207</v>
      </c>
      <c r="V3568" s="42" t="str">
        <f>VLOOKUP(Tabla1[[#This Row],[PROGRAMA]],Hoja1!A:B,2,FALSE)</f>
        <v>9202. Gestión de recursos humanos</v>
      </c>
      <c r="W3568" s="45" t="s">
        <v>3340</v>
      </c>
      <c r="X3568" s="45" t="s">
        <v>4805</v>
      </c>
    </row>
    <row r="3569" spans="1:24" x14ac:dyDescent="0.25">
      <c r="A3569" s="57">
        <v>220250024382</v>
      </c>
      <c r="B3569" s="58" t="s">
        <v>526</v>
      </c>
      <c r="C3569" s="59">
        <v>45819</v>
      </c>
      <c r="D3569" s="57">
        <v>22025001132</v>
      </c>
      <c r="E3569" s="58" t="s">
        <v>1599</v>
      </c>
      <c r="F3569" s="60">
        <v>20.39</v>
      </c>
      <c r="G3569" s="58" t="s">
        <v>524</v>
      </c>
      <c r="H3569" s="58" t="s">
        <v>5238</v>
      </c>
      <c r="I3569" s="61">
        <v>300</v>
      </c>
      <c r="J3569" s="58" t="s">
        <v>427</v>
      </c>
      <c r="K3569" s="58" t="s">
        <v>427</v>
      </c>
      <c r="L3569" s="58" t="s">
        <v>367</v>
      </c>
      <c r="M3569" s="58" t="s">
        <v>354</v>
      </c>
      <c r="N3569" s="58" t="s">
        <v>355</v>
      </c>
      <c r="O3569" s="64" t="s">
        <v>2942</v>
      </c>
      <c r="P3569" s="64" t="s">
        <v>2902</v>
      </c>
      <c r="Q3569" s="45" t="s">
        <v>922</v>
      </c>
      <c r="R3569" s="32" t="s">
        <v>254</v>
      </c>
      <c r="S3569" s="45" t="s">
        <v>291</v>
      </c>
      <c r="T3569" s="42" t="str">
        <f>VLOOKUP(Tabla1[[#This Row],[AREA]],Hoja1!A:B,2,FALSE)</f>
        <v>11. Salud pública y seguridad ciudadana</v>
      </c>
      <c r="U3569" s="45" t="s">
        <v>144</v>
      </c>
      <c r="V3569" s="42" t="str">
        <f>VLOOKUP(Tabla1[[#This Row],[PROGRAMA]],Hoja1!A:B,2,FALSE)</f>
        <v>1631. Limpieza viaria</v>
      </c>
      <c r="W3569" s="45" t="s">
        <v>238</v>
      </c>
      <c r="X3569" s="45" t="s">
        <v>3118</v>
      </c>
    </row>
    <row r="3570" spans="1:24" x14ac:dyDescent="0.25">
      <c r="A3570" s="57">
        <v>220250027305</v>
      </c>
      <c r="B3570" s="58" t="s">
        <v>349</v>
      </c>
      <c r="C3570" s="59">
        <v>45827</v>
      </c>
      <c r="D3570" s="57">
        <v>22025004566</v>
      </c>
      <c r="E3570" s="58" t="s">
        <v>1768</v>
      </c>
      <c r="F3570" s="60">
        <v>11011</v>
      </c>
      <c r="G3570" s="58" t="s">
        <v>5239</v>
      </c>
      <c r="H3570" s="58" t="s">
        <v>5240</v>
      </c>
      <c r="I3570" s="61">
        <v>220</v>
      </c>
      <c r="J3570" s="58" t="s">
        <v>356</v>
      </c>
      <c r="K3570" s="58" t="s">
        <v>356</v>
      </c>
      <c r="L3570" s="58" t="s">
        <v>357</v>
      </c>
      <c r="M3570" s="58" t="s">
        <v>458</v>
      </c>
      <c r="N3570" s="58" t="s">
        <v>429</v>
      </c>
      <c r="O3570" s="64" t="s">
        <v>2990</v>
      </c>
      <c r="P3570" s="64" t="s">
        <v>2902</v>
      </c>
      <c r="Q3570" s="45" t="s">
        <v>922</v>
      </c>
      <c r="R3570" s="32" t="s">
        <v>254</v>
      </c>
      <c r="S3570" s="45" t="s">
        <v>89</v>
      </c>
      <c r="T3570" s="42" t="str">
        <f>VLOOKUP(Tabla1[[#This Row],[AREA]],Hoja1!A:B,2,FALSE)</f>
        <v>01. Alcaldía</v>
      </c>
      <c r="U3570" s="45" t="s">
        <v>211</v>
      </c>
      <c r="V3570" s="42" t="str">
        <f>VLOOKUP(Tabla1[[#This Row],[PROGRAMA]],Hoja1!A:B,2,FALSE)</f>
        <v>9206. Archivo municipal</v>
      </c>
      <c r="W3570" s="45" t="s">
        <v>238</v>
      </c>
      <c r="X3570" s="45" t="s">
        <v>2926</v>
      </c>
    </row>
    <row r="3571" spans="1:24" x14ac:dyDescent="0.25">
      <c r="A3571" s="57">
        <v>220250029169</v>
      </c>
      <c r="B3571" s="58" t="s">
        <v>349</v>
      </c>
      <c r="C3571" s="59">
        <v>45834</v>
      </c>
      <c r="D3571" s="57">
        <v>22025004602</v>
      </c>
      <c r="E3571" s="58" t="s">
        <v>2904</v>
      </c>
      <c r="F3571" s="60">
        <v>14217.5</v>
      </c>
      <c r="G3571" s="58" t="s">
        <v>5241</v>
      </c>
      <c r="H3571" s="58" t="s">
        <v>5242</v>
      </c>
      <c r="I3571" s="61">
        <v>220</v>
      </c>
      <c r="J3571" s="58" t="s">
        <v>1042</v>
      </c>
      <c r="K3571" s="58" t="s">
        <v>1042</v>
      </c>
      <c r="L3571" s="58" t="s">
        <v>357</v>
      </c>
      <c r="M3571" s="58" t="s">
        <v>458</v>
      </c>
      <c r="N3571" s="58" t="s">
        <v>429</v>
      </c>
      <c r="O3571" s="64" t="s">
        <v>2990</v>
      </c>
      <c r="P3571" s="64" t="s">
        <v>2902</v>
      </c>
      <c r="Q3571" s="45" t="s">
        <v>926</v>
      </c>
      <c r="R3571" s="32" t="s">
        <v>255</v>
      </c>
      <c r="S3571" s="45" t="s">
        <v>95</v>
      </c>
      <c r="T3571" s="42" t="str">
        <f>VLOOKUP(Tabla1[[#This Row],[AREA]],Hoja1!A:B,2,FALSE)</f>
        <v>07. Medio ambiente</v>
      </c>
      <c r="U3571" s="45" t="s">
        <v>142</v>
      </c>
      <c r="V3571" s="42" t="str">
        <f>VLOOKUP(Tabla1[[#This Row],[PROGRAMA]],Hoja1!A:B,2,FALSE)</f>
        <v>1623. Tratamiento de residuos</v>
      </c>
      <c r="W3571" s="45" t="s">
        <v>244</v>
      </c>
      <c r="X3571" s="45" t="s">
        <v>2903</v>
      </c>
    </row>
    <row r="3572" spans="1:24" x14ac:dyDescent="0.25">
      <c r="A3572" s="57">
        <v>220250023557</v>
      </c>
      <c r="B3572" s="58" t="s">
        <v>503</v>
      </c>
      <c r="C3572" s="59">
        <v>45817</v>
      </c>
      <c r="D3572" s="57">
        <v>22025002369</v>
      </c>
      <c r="E3572" s="58" t="s">
        <v>1300</v>
      </c>
      <c r="F3572" s="60">
        <v>-72.98</v>
      </c>
      <c r="G3572" s="58" t="s">
        <v>27</v>
      </c>
      <c r="H3572" s="58" t="s">
        <v>5243</v>
      </c>
      <c r="I3572" s="61">
        <v>220</v>
      </c>
      <c r="J3572" s="58" t="s">
        <v>356</v>
      </c>
      <c r="K3572" s="58" t="s">
        <v>356</v>
      </c>
      <c r="L3572" s="58" t="s">
        <v>357</v>
      </c>
      <c r="M3572" s="58" t="s">
        <v>354</v>
      </c>
      <c r="N3572" s="58" t="s">
        <v>380</v>
      </c>
      <c r="O3572" s="64" t="s">
        <v>305</v>
      </c>
      <c r="P3572" s="64" t="s">
        <v>2902</v>
      </c>
      <c r="Q3572" s="45" t="s">
        <v>922</v>
      </c>
      <c r="R3572" s="32" t="s">
        <v>254</v>
      </c>
      <c r="S3572" s="45" t="s">
        <v>94</v>
      </c>
      <c r="T3572" s="42" t="str">
        <f>VLOOKUP(Tabla1[[#This Row],[AREA]],Hoja1!A:B,2,FALSE)</f>
        <v>06. Educación y cultura</v>
      </c>
      <c r="U3572" s="45" t="s">
        <v>168</v>
      </c>
      <c r="V3572" s="42" t="str">
        <f>VLOOKUP(Tabla1[[#This Row],[PROGRAMA]],Hoja1!A:B,2,FALSE)</f>
        <v>3231. Escuelas infantiles</v>
      </c>
      <c r="W3572" s="45" t="s">
        <v>236</v>
      </c>
      <c r="X3572" s="45" t="s">
        <v>2945</v>
      </c>
    </row>
    <row r="3573" spans="1:24" x14ac:dyDescent="0.25">
      <c r="A3573" s="57">
        <v>220250023998</v>
      </c>
      <c r="B3573" s="58" t="s">
        <v>349</v>
      </c>
      <c r="C3573" s="59">
        <v>45818</v>
      </c>
      <c r="D3573" s="57">
        <v>22025004178</v>
      </c>
      <c r="E3573" s="58" t="s">
        <v>1169</v>
      </c>
      <c r="F3573" s="60">
        <v>15400</v>
      </c>
      <c r="G3573" s="58" t="s">
        <v>5244</v>
      </c>
      <c r="H3573" s="58" t="s">
        <v>5245</v>
      </c>
      <c r="I3573" s="61">
        <v>220</v>
      </c>
      <c r="J3573" s="58" t="s">
        <v>5246</v>
      </c>
      <c r="K3573" s="58" t="s">
        <v>5247</v>
      </c>
      <c r="L3573" s="58" t="s">
        <v>357</v>
      </c>
      <c r="M3573" s="58" t="s">
        <v>458</v>
      </c>
      <c r="N3573" s="58" t="s">
        <v>429</v>
      </c>
      <c r="O3573" s="64" t="s">
        <v>2990</v>
      </c>
      <c r="P3573" s="64" t="s">
        <v>2902</v>
      </c>
      <c r="Q3573" s="45" t="s">
        <v>926</v>
      </c>
      <c r="R3573" s="32" t="s">
        <v>255</v>
      </c>
      <c r="S3573" s="45" t="s">
        <v>96</v>
      </c>
      <c r="T3573" s="42" t="str">
        <f>VLOOKUP(Tabla1[[#This Row],[AREA]],Hoja1!A:B,2,FALSE)</f>
        <v>08. Tráfico y movilidad</v>
      </c>
      <c r="U3573" s="45" t="s">
        <v>140</v>
      </c>
      <c r="V3573" s="42" t="str">
        <f>VLOOKUP(Tabla1[[#This Row],[PROGRAMA]],Hoja1!A:B,2,FALSE)</f>
        <v>1532. Pavimentación vias públicas y otros servicios urbanísticos</v>
      </c>
      <c r="W3573" s="45" t="s">
        <v>244</v>
      </c>
      <c r="X3573" s="45" t="s">
        <v>2903</v>
      </c>
    </row>
    <row r="3574" spans="1:24" x14ac:dyDescent="0.25">
      <c r="A3574" s="57">
        <v>220250023556</v>
      </c>
      <c r="B3574" s="58" t="s">
        <v>503</v>
      </c>
      <c r="C3574" s="59">
        <v>45817</v>
      </c>
      <c r="D3574" s="57">
        <v>22025002393</v>
      </c>
      <c r="E3574" s="58" t="s">
        <v>2811</v>
      </c>
      <c r="F3574" s="60">
        <v>-72.989999999999995</v>
      </c>
      <c r="G3574" s="58" t="s">
        <v>32</v>
      </c>
      <c r="H3574" s="58" t="s">
        <v>5248</v>
      </c>
      <c r="I3574" s="61">
        <v>220</v>
      </c>
      <c r="J3574" s="58" t="s">
        <v>487</v>
      </c>
      <c r="K3574" s="58" t="s">
        <v>411</v>
      </c>
      <c r="L3574" s="58" t="s">
        <v>357</v>
      </c>
      <c r="M3574" s="58" t="s">
        <v>354</v>
      </c>
      <c r="N3574" s="58" t="s">
        <v>380</v>
      </c>
      <c r="O3574" s="64" t="s">
        <v>305</v>
      </c>
      <c r="P3574" s="64" t="s">
        <v>2902</v>
      </c>
      <c r="Q3574" s="45" t="s">
        <v>922</v>
      </c>
      <c r="R3574" s="32" t="s">
        <v>254</v>
      </c>
      <c r="S3574" s="45" t="s">
        <v>94</v>
      </c>
      <c r="T3574" s="42" t="str">
        <f>VLOOKUP(Tabla1[[#This Row],[AREA]],Hoja1!A:B,2,FALSE)</f>
        <v>06. Educación y cultura</v>
      </c>
      <c r="U3574" s="45" t="s">
        <v>172</v>
      </c>
      <c r="V3574" s="42" t="str">
        <f>VLOOKUP(Tabla1[[#This Row],[PROGRAMA]],Hoja1!A:B,2,FALSE)</f>
        <v>3261. Servicios complementarios de educación</v>
      </c>
      <c r="W3574" s="45" t="s">
        <v>236</v>
      </c>
      <c r="X3574" s="45" t="s">
        <v>2945</v>
      </c>
    </row>
    <row r="3575" spans="1:24" x14ac:dyDescent="0.25">
      <c r="A3575" s="57">
        <v>220250023562</v>
      </c>
      <c r="B3575" s="58" t="s">
        <v>503</v>
      </c>
      <c r="C3575" s="59">
        <v>45817</v>
      </c>
      <c r="D3575" s="57">
        <v>22025002374</v>
      </c>
      <c r="E3575" s="58" t="s">
        <v>1355</v>
      </c>
      <c r="F3575" s="60">
        <v>-124.07</v>
      </c>
      <c r="G3575" s="58" t="s">
        <v>2240</v>
      </c>
      <c r="H3575" s="58" t="s">
        <v>5249</v>
      </c>
      <c r="I3575" s="61">
        <v>220</v>
      </c>
      <c r="J3575" s="58" t="s">
        <v>356</v>
      </c>
      <c r="K3575" s="58" t="s">
        <v>356</v>
      </c>
      <c r="L3575" s="58" t="s">
        <v>357</v>
      </c>
      <c r="M3575" s="58" t="s">
        <v>354</v>
      </c>
      <c r="N3575" s="58" t="s">
        <v>355</v>
      </c>
      <c r="O3575" s="64" t="s">
        <v>305</v>
      </c>
      <c r="P3575" s="64" t="s">
        <v>2902</v>
      </c>
      <c r="Q3575" s="45" t="s">
        <v>922</v>
      </c>
      <c r="R3575" s="32" t="s">
        <v>254</v>
      </c>
      <c r="S3575" s="45" t="s">
        <v>98</v>
      </c>
      <c r="T3575" s="42" t="str">
        <f>VLOOKUP(Tabla1[[#This Row],[AREA]],Hoja1!A:B,2,FALSE)</f>
        <v>10. Personas mayores, familia y servicios sociales</v>
      </c>
      <c r="U3575" s="45" t="s">
        <v>155</v>
      </c>
      <c r="V3575" s="42" t="str">
        <f>VLOOKUP(Tabla1[[#This Row],[PROGRAMA]],Hoja1!A:B,2,FALSE)</f>
        <v>2312. Iniciativas sociales</v>
      </c>
      <c r="W3575" s="45" t="s">
        <v>236</v>
      </c>
      <c r="X3575" s="45" t="s">
        <v>2945</v>
      </c>
    </row>
    <row r="3576" spans="1:24" x14ac:dyDescent="0.25">
      <c r="A3576" s="57">
        <v>220250023566</v>
      </c>
      <c r="B3576" s="58" t="s">
        <v>503</v>
      </c>
      <c r="C3576" s="59">
        <v>45817</v>
      </c>
      <c r="D3576" s="57">
        <v>22025002376</v>
      </c>
      <c r="E3576" s="58" t="s">
        <v>1346</v>
      </c>
      <c r="F3576" s="60">
        <v>-145.97</v>
      </c>
      <c r="G3576" s="58" t="s">
        <v>2240</v>
      </c>
      <c r="H3576" s="58" t="s">
        <v>5197</v>
      </c>
      <c r="I3576" s="61">
        <v>220</v>
      </c>
      <c r="J3576" s="58" t="s">
        <v>356</v>
      </c>
      <c r="K3576" s="58" t="s">
        <v>356</v>
      </c>
      <c r="L3576" s="58" t="s">
        <v>357</v>
      </c>
      <c r="M3576" s="58" t="s">
        <v>354</v>
      </c>
      <c r="N3576" s="58" t="s">
        <v>355</v>
      </c>
      <c r="O3576" s="64" t="s">
        <v>305</v>
      </c>
      <c r="P3576" s="64" t="s">
        <v>2902</v>
      </c>
      <c r="Q3576" s="45" t="s">
        <v>922</v>
      </c>
      <c r="R3576" s="32" t="s">
        <v>254</v>
      </c>
      <c r="S3576" s="45" t="s">
        <v>98</v>
      </c>
      <c r="T3576" s="42" t="str">
        <f>VLOOKUP(Tabla1[[#This Row],[AREA]],Hoja1!A:B,2,FALSE)</f>
        <v>10. Personas mayores, familia y servicios sociales</v>
      </c>
      <c r="U3576" s="45" t="s">
        <v>153</v>
      </c>
      <c r="V3576" s="42" t="str">
        <f>VLOOKUP(Tabla1[[#This Row],[PROGRAMA]],Hoja1!A:B,2,FALSE)</f>
        <v>2311. Intervención social</v>
      </c>
      <c r="W3576" s="45" t="s">
        <v>236</v>
      </c>
      <c r="X3576" s="45" t="s">
        <v>2945</v>
      </c>
    </row>
    <row r="3577" spans="1:24" x14ac:dyDescent="0.25">
      <c r="A3577" s="57">
        <v>220250024136</v>
      </c>
      <c r="B3577" s="58" t="s">
        <v>349</v>
      </c>
      <c r="C3577" s="59">
        <v>45818</v>
      </c>
      <c r="D3577" s="57">
        <v>22025003523</v>
      </c>
      <c r="E3577" s="58" t="s">
        <v>2904</v>
      </c>
      <c r="F3577" s="60">
        <v>16758.5</v>
      </c>
      <c r="G3577" s="58" t="s">
        <v>3188</v>
      </c>
      <c r="H3577" s="58" t="s">
        <v>5250</v>
      </c>
      <c r="I3577" s="61">
        <v>220</v>
      </c>
      <c r="J3577" s="58" t="s">
        <v>356</v>
      </c>
      <c r="K3577" s="58" t="s">
        <v>356</v>
      </c>
      <c r="L3577" s="58" t="s">
        <v>357</v>
      </c>
      <c r="M3577" s="58" t="s">
        <v>458</v>
      </c>
      <c r="N3577" s="58" t="s">
        <v>429</v>
      </c>
      <c r="O3577" s="64" t="s">
        <v>2990</v>
      </c>
      <c r="P3577" s="64" t="s">
        <v>2902</v>
      </c>
      <c r="Q3577" s="45" t="s">
        <v>926</v>
      </c>
      <c r="R3577" s="32" t="s">
        <v>255</v>
      </c>
      <c r="S3577" s="45" t="s">
        <v>95</v>
      </c>
      <c r="T3577" s="42" t="str">
        <f>VLOOKUP(Tabla1[[#This Row],[AREA]],Hoja1!A:B,2,FALSE)</f>
        <v>07. Medio ambiente</v>
      </c>
      <c r="U3577" s="45" t="s">
        <v>142</v>
      </c>
      <c r="V3577" s="42" t="str">
        <f>VLOOKUP(Tabla1[[#This Row],[PROGRAMA]],Hoja1!A:B,2,FALSE)</f>
        <v>1623. Tratamiento de residuos</v>
      </c>
      <c r="W3577" s="45" t="s">
        <v>244</v>
      </c>
      <c r="X3577" s="45" t="s">
        <v>2903</v>
      </c>
    </row>
    <row r="3578" spans="1:24" x14ac:dyDescent="0.25">
      <c r="A3578" s="57">
        <v>220250027370</v>
      </c>
      <c r="B3578" s="58" t="s">
        <v>526</v>
      </c>
      <c r="C3578" s="59">
        <v>45827</v>
      </c>
      <c r="D3578" s="57">
        <v>22025000730</v>
      </c>
      <c r="E3578" s="58" t="s">
        <v>1838</v>
      </c>
      <c r="F3578" s="60">
        <v>20.29</v>
      </c>
      <c r="G3578" s="58" t="s">
        <v>600</v>
      </c>
      <c r="H3578" s="58" t="s">
        <v>5251</v>
      </c>
      <c r="I3578" s="61">
        <v>300</v>
      </c>
      <c r="J3578" s="58" t="s">
        <v>356</v>
      </c>
      <c r="K3578" s="58" t="s">
        <v>356</v>
      </c>
      <c r="L3578" s="58" t="s">
        <v>367</v>
      </c>
      <c r="M3578" s="58" t="s">
        <v>354</v>
      </c>
      <c r="N3578" s="58" t="s">
        <v>355</v>
      </c>
      <c r="O3578" s="64" t="s">
        <v>2942</v>
      </c>
      <c r="P3578" s="64" t="s">
        <v>2902</v>
      </c>
      <c r="Q3578" s="45" t="s">
        <v>922</v>
      </c>
      <c r="R3578" s="32" t="s">
        <v>254</v>
      </c>
      <c r="S3578" s="45" t="s">
        <v>98</v>
      </c>
      <c r="T3578" s="42" t="str">
        <f>VLOOKUP(Tabla1[[#This Row],[AREA]],Hoja1!A:B,2,FALSE)</f>
        <v>10. Personas mayores, familia y servicios sociales</v>
      </c>
      <c r="U3578" s="45" t="s">
        <v>155</v>
      </c>
      <c r="V3578" s="42" t="str">
        <f>VLOOKUP(Tabla1[[#This Row],[PROGRAMA]],Hoja1!A:B,2,FALSE)</f>
        <v>2312. Iniciativas sociales</v>
      </c>
      <c r="W3578" s="45" t="s">
        <v>236</v>
      </c>
      <c r="X3578" s="45" t="s">
        <v>3048</v>
      </c>
    </row>
    <row r="3579" spans="1:24" x14ac:dyDescent="0.25">
      <c r="A3579" s="57">
        <v>220250027413</v>
      </c>
      <c r="B3579" s="58" t="s">
        <v>526</v>
      </c>
      <c r="C3579" s="59">
        <v>45827</v>
      </c>
      <c r="D3579" s="57">
        <v>22025001324</v>
      </c>
      <c r="E3579" s="58" t="s">
        <v>3329</v>
      </c>
      <c r="F3579" s="60">
        <v>20.190000000000001</v>
      </c>
      <c r="G3579" s="58" t="s">
        <v>73</v>
      </c>
      <c r="H3579" s="58" t="s">
        <v>5252</v>
      </c>
      <c r="I3579" s="61">
        <v>300</v>
      </c>
      <c r="J3579" s="58" t="s">
        <v>356</v>
      </c>
      <c r="K3579" s="58" t="s">
        <v>356</v>
      </c>
      <c r="L3579" s="58" t="s">
        <v>367</v>
      </c>
      <c r="M3579" s="58" t="s">
        <v>354</v>
      </c>
      <c r="N3579" s="58" t="s">
        <v>355</v>
      </c>
      <c r="O3579" s="64" t="s">
        <v>2942</v>
      </c>
      <c r="P3579" s="64" t="s">
        <v>2902</v>
      </c>
      <c r="Q3579" s="45" t="s">
        <v>922</v>
      </c>
      <c r="R3579" s="32" t="s">
        <v>254</v>
      </c>
      <c r="S3579" s="45" t="s">
        <v>98</v>
      </c>
      <c r="T3579" s="42" t="str">
        <f>VLOOKUP(Tabla1[[#This Row],[AREA]],Hoja1!A:B,2,FALSE)</f>
        <v>10. Personas mayores, familia y servicios sociales</v>
      </c>
      <c r="U3579" s="45" t="s">
        <v>162</v>
      </c>
      <c r="V3579" s="42" t="str">
        <f>VLOOKUP(Tabla1[[#This Row],[PROGRAMA]],Hoja1!A:B,2,FALSE)</f>
        <v>2412. Formación para el empleo</v>
      </c>
      <c r="W3579" s="45" t="s">
        <v>238</v>
      </c>
      <c r="X3579" s="45" t="s">
        <v>3118</v>
      </c>
    </row>
    <row r="3580" spans="1:24" x14ac:dyDescent="0.25">
      <c r="A3580" s="57">
        <v>220250022601</v>
      </c>
      <c r="B3580" s="58" t="s">
        <v>526</v>
      </c>
      <c r="C3580" s="59">
        <v>45813</v>
      </c>
      <c r="D3580" s="57">
        <v>22025001128</v>
      </c>
      <c r="E3580" s="58" t="s">
        <v>1498</v>
      </c>
      <c r="F3580" s="60">
        <v>18.940000000000001</v>
      </c>
      <c r="G3580" s="58" t="s">
        <v>38</v>
      </c>
      <c r="H3580" s="58" t="s">
        <v>5253</v>
      </c>
      <c r="I3580" s="61">
        <v>300</v>
      </c>
      <c r="J3580" s="58" t="s">
        <v>356</v>
      </c>
      <c r="K3580" s="58" t="s">
        <v>356</v>
      </c>
      <c r="L3580" s="58" t="s">
        <v>367</v>
      </c>
      <c r="M3580" s="58" t="s">
        <v>354</v>
      </c>
      <c r="N3580" s="58" t="s">
        <v>355</v>
      </c>
      <c r="O3580" s="64" t="s">
        <v>2942</v>
      </c>
      <c r="P3580" s="64" t="s">
        <v>2902</v>
      </c>
      <c r="Q3580" s="45" t="s">
        <v>922</v>
      </c>
      <c r="R3580" s="32" t="s">
        <v>254</v>
      </c>
      <c r="S3580" s="45" t="s">
        <v>291</v>
      </c>
      <c r="T3580" s="42" t="str">
        <f>VLOOKUP(Tabla1[[#This Row],[AREA]],Hoja1!A:B,2,FALSE)</f>
        <v>11. Salud pública y seguridad ciudadana</v>
      </c>
      <c r="U3580" s="45" t="s">
        <v>141</v>
      </c>
      <c r="V3580" s="42" t="str">
        <f>VLOOKUP(Tabla1[[#This Row],[PROGRAMA]],Hoja1!A:B,2,FALSE)</f>
        <v>1621. Recogida de residuos</v>
      </c>
      <c r="W3580" s="45" t="s">
        <v>238</v>
      </c>
      <c r="X3580" s="45" t="s">
        <v>3118</v>
      </c>
    </row>
    <row r="3581" spans="1:24" x14ac:dyDescent="0.25">
      <c r="A3581" s="57">
        <v>220250024272</v>
      </c>
      <c r="B3581" s="58" t="s">
        <v>526</v>
      </c>
      <c r="C3581" s="59">
        <v>45819</v>
      </c>
      <c r="D3581" s="57">
        <v>22025000730</v>
      </c>
      <c r="E3581" s="58" t="s">
        <v>1838</v>
      </c>
      <c r="F3581" s="60">
        <v>18.84</v>
      </c>
      <c r="G3581" s="58" t="s">
        <v>612</v>
      </c>
      <c r="H3581" s="58" t="s">
        <v>4775</v>
      </c>
      <c r="I3581" s="61">
        <v>300</v>
      </c>
      <c r="J3581" s="58" t="s">
        <v>356</v>
      </c>
      <c r="K3581" s="58" t="s">
        <v>356</v>
      </c>
      <c r="L3581" s="58" t="s">
        <v>367</v>
      </c>
      <c r="M3581" s="58" t="s">
        <v>354</v>
      </c>
      <c r="N3581" s="58" t="s">
        <v>355</v>
      </c>
      <c r="O3581" s="64" t="s">
        <v>2942</v>
      </c>
      <c r="P3581" s="64" t="s">
        <v>2902</v>
      </c>
      <c r="Q3581" s="45" t="s">
        <v>922</v>
      </c>
      <c r="R3581" s="32" t="s">
        <v>254</v>
      </c>
      <c r="S3581" s="45" t="s">
        <v>98</v>
      </c>
      <c r="T3581" s="42" t="str">
        <f>VLOOKUP(Tabla1[[#This Row],[AREA]],Hoja1!A:B,2,FALSE)</f>
        <v>10. Personas mayores, familia y servicios sociales</v>
      </c>
      <c r="U3581" s="45" t="s">
        <v>155</v>
      </c>
      <c r="V3581" s="42" t="str">
        <f>VLOOKUP(Tabla1[[#This Row],[PROGRAMA]],Hoja1!A:B,2,FALSE)</f>
        <v>2312. Iniciativas sociales</v>
      </c>
      <c r="W3581" s="45" t="s">
        <v>236</v>
      </c>
      <c r="X3581" s="45" t="s">
        <v>3048</v>
      </c>
    </row>
    <row r="3582" spans="1:24" x14ac:dyDescent="0.25">
      <c r="A3582" s="57">
        <v>220250027591</v>
      </c>
      <c r="B3582" s="58" t="s">
        <v>526</v>
      </c>
      <c r="C3582" s="59">
        <v>45827</v>
      </c>
      <c r="D3582" s="57">
        <v>22025000920</v>
      </c>
      <c r="E3582" s="58" t="s">
        <v>1373</v>
      </c>
      <c r="F3582" s="60">
        <v>18.84</v>
      </c>
      <c r="G3582" s="58" t="s">
        <v>74</v>
      </c>
      <c r="H3582" s="58" t="s">
        <v>5254</v>
      </c>
      <c r="I3582" s="61">
        <v>300</v>
      </c>
      <c r="J3582" s="58" t="s">
        <v>356</v>
      </c>
      <c r="K3582" s="58" t="s">
        <v>356</v>
      </c>
      <c r="L3582" s="58" t="s">
        <v>367</v>
      </c>
      <c r="M3582" s="58" t="s">
        <v>354</v>
      </c>
      <c r="N3582" s="58" t="s">
        <v>355</v>
      </c>
      <c r="O3582" s="64" t="s">
        <v>2942</v>
      </c>
      <c r="P3582" s="64" t="s">
        <v>2902</v>
      </c>
      <c r="Q3582" s="45" t="s">
        <v>922</v>
      </c>
      <c r="R3582" s="32" t="s">
        <v>254</v>
      </c>
      <c r="S3582" s="45" t="s">
        <v>291</v>
      </c>
      <c r="T3582" s="42" t="str">
        <f>VLOOKUP(Tabla1[[#This Row],[AREA]],Hoja1!A:B,2,FALSE)</f>
        <v>11. Salud pública y seguridad ciudadana</v>
      </c>
      <c r="U3582" s="45" t="s">
        <v>129</v>
      </c>
      <c r="V3582" s="42" t="str">
        <f>VLOOKUP(Tabla1[[#This Row],[PROGRAMA]],Hoja1!A:B,2,FALSE)</f>
        <v>1321. Policía municipal</v>
      </c>
      <c r="W3582" s="45" t="s">
        <v>238</v>
      </c>
      <c r="X3582" s="45" t="s">
        <v>3118</v>
      </c>
    </row>
    <row r="3583" spans="1:24" x14ac:dyDescent="0.25">
      <c r="A3583" s="57">
        <v>220250029501</v>
      </c>
      <c r="B3583" s="58" t="s">
        <v>526</v>
      </c>
      <c r="C3583" s="59">
        <v>45835</v>
      </c>
      <c r="D3583" s="57">
        <v>22025001347</v>
      </c>
      <c r="E3583" s="58" t="s">
        <v>1493</v>
      </c>
      <c r="F3583" s="60">
        <v>18.57</v>
      </c>
      <c r="G3583" s="58" t="s">
        <v>524</v>
      </c>
      <c r="H3583" s="58" t="s">
        <v>5255</v>
      </c>
      <c r="I3583" s="61">
        <v>300</v>
      </c>
      <c r="J3583" s="58" t="s">
        <v>427</v>
      </c>
      <c r="K3583" s="58" t="s">
        <v>427</v>
      </c>
      <c r="L3583" s="58" t="s">
        <v>367</v>
      </c>
      <c r="M3583" s="58" t="s">
        <v>354</v>
      </c>
      <c r="N3583" s="58" t="s">
        <v>355</v>
      </c>
      <c r="O3583" s="64" t="s">
        <v>2942</v>
      </c>
      <c r="P3583" s="64" t="s">
        <v>2902</v>
      </c>
      <c r="Q3583" s="45" t="s">
        <v>922</v>
      </c>
      <c r="R3583" s="32" t="s">
        <v>254</v>
      </c>
      <c r="S3583" s="45" t="s">
        <v>91</v>
      </c>
      <c r="T3583" s="42" t="str">
        <f>VLOOKUP(Tabla1[[#This Row],[AREA]],Hoja1!A:B,2,FALSE)</f>
        <v>02. Urbanismo y vivienda</v>
      </c>
      <c r="U3583" s="45" t="s">
        <v>220</v>
      </c>
      <c r="V3583" s="42" t="str">
        <f>VLOOKUP(Tabla1[[#This Row],[PROGRAMA]],Hoja1!A:B,2,FALSE)</f>
        <v>9332. Mantenimiento de edificios e instalaciones municipales</v>
      </c>
      <c r="W3583" s="45" t="s">
        <v>236</v>
      </c>
      <c r="X3583" s="45" t="s">
        <v>3048</v>
      </c>
    </row>
    <row r="3584" spans="1:24" x14ac:dyDescent="0.25">
      <c r="A3584" s="57">
        <v>220250022561</v>
      </c>
      <c r="B3584" s="58" t="s">
        <v>526</v>
      </c>
      <c r="C3584" s="59">
        <v>45813</v>
      </c>
      <c r="D3584" s="57">
        <v>22025001132</v>
      </c>
      <c r="E3584" s="58" t="s">
        <v>1599</v>
      </c>
      <c r="F3584" s="60">
        <v>18.329999999999998</v>
      </c>
      <c r="G3584" s="58" t="s">
        <v>74</v>
      </c>
      <c r="H3584" s="58" t="s">
        <v>5256</v>
      </c>
      <c r="I3584" s="61">
        <v>300</v>
      </c>
      <c r="J3584" s="58" t="s">
        <v>356</v>
      </c>
      <c r="K3584" s="58" t="s">
        <v>356</v>
      </c>
      <c r="L3584" s="58" t="s">
        <v>367</v>
      </c>
      <c r="M3584" s="58" t="s">
        <v>354</v>
      </c>
      <c r="N3584" s="58" t="s">
        <v>355</v>
      </c>
      <c r="O3584" s="64" t="s">
        <v>2942</v>
      </c>
      <c r="P3584" s="64" t="s">
        <v>2902</v>
      </c>
      <c r="Q3584" s="45" t="s">
        <v>922</v>
      </c>
      <c r="R3584" s="32" t="s">
        <v>254</v>
      </c>
      <c r="S3584" s="45" t="s">
        <v>291</v>
      </c>
      <c r="T3584" s="42" t="str">
        <f>VLOOKUP(Tabla1[[#This Row],[AREA]],Hoja1!A:B,2,FALSE)</f>
        <v>11. Salud pública y seguridad ciudadana</v>
      </c>
      <c r="U3584" s="45" t="s">
        <v>144</v>
      </c>
      <c r="V3584" s="42" t="str">
        <f>VLOOKUP(Tabla1[[#This Row],[PROGRAMA]],Hoja1!A:B,2,FALSE)</f>
        <v>1631. Limpieza viaria</v>
      </c>
      <c r="W3584" s="45" t="s">
        <v>238</v>
      </c>
      <c r="X3584" s="45" t="s">
        <v>3118</v>
      </c>
    </row>
    <row r="3585" spans="1:24" x14ac:dyDescent="0.25">
      <c r="A3585" s="57">
        <v>220250022617</v>
      </c>
      <c r="B3585" s="58" t="s">
        <v>526</v>
      </c>
      <c r="C3585" s="59">
        <v>45813</v>
      </c>
      <c r="D3585" s="57">
        <v>22025000730</v>
      </c>
      <c r="E3585" s="58" t="s">
        <v>1838</v>
      </c>
      <c r="F3585" s="60">
        <v>18.07</v>
      </c>
      <c r="G3585" s="58" t="s">
        <v>564</v>
      </c>
      <c r="H3585" s="58" t="s">
        <v>4495</v>
      </c>
      <c r="I3585" s="61">
        <v>300</v>
      </c>
      <c r="J3585" s="58" t="s">
        <v>356</v>
      </c>
      <c r="K3585" s="58" t="s">
        <v>356</v>
      </c>
      <c r="L3585" s="58" t="s">
        <v>367</v>
      </c>
      <c r="M3585" s="58" t="s">
        <v>354</v>
      </c>
      <c r="N3585" s="58" t="s">
        <v>355</v>
      </c>
      <c r="O3585" s="64" t="s">
        <v>2942</v>
      </c>
      <c r="P3585" s="64" t="s">
        <v>2902</v>
      </c>
      <c r="Q3585" s="45" t="s">
        <v>922</v>
      </c>
      <c r="R3585" s="32" t="s">
        <v>254</v>
      </c>
      <c r="S3585" s="45" t="s">
        <v>98</v>
      </c>
      <c r="T3585" s="42" t="str">
        <f>VLOOKUP(Tabla1[[#This Row],[AREA]],Hoja1!A:B,2,FALSE)</f>
        <v>10. Personas mayores, familia y servicios sociales</v>
      </c>
      <c r="U3585" s="45" t="s">
        <v>155</v>
      </c>
      <c r="V3585" s="42" t="str">
        <f>VLOOKUP(Tabla1[[#This Row],[PROGRAMA]],Hoja1!A:B,2,FALSE)</f>
        <v>2312. Iniciativas sociales</v>
      </c>
      <c r="W3585" s="45" t="s">
        <v>236</v>
      </c>
      <c r="X3585" s="45" t="s">
        <v>3048</v>
      </c>
    </row>
    <row r="3586" spans="1:24" x14ac:dyDescent="0.25">
      <c r="A3586" s="57">
        <v>220250023966</v>
      </c>
      <c r="B3586" s="58" t="s">
        <v>526</v>
      </c>
      <c r="C3586" s="59">
        <v>45818</v>
      </c>
      <c r="D3586" s="57">
        <v>22025001132</v>
      </c>
      <c r="E3586" s="58" t="s">
        <v>1599</v>
      </c>
      <c r="F3586" s="60">
        <v>17.79</v>
      </c>
      <c r="G3586" s="58" t="s">
        <v>564</v>
      </c>
      <c r="H3586" s="58" t="s">
        <v>5257</v>
      </c>
      <c r="I3586" s="61">
        <v>300</v>
      </c>
      <c r="J3586" s="58" t="s">
        <v>356</v>
      </c>
      <c r="K3586" s="58" t="s">
        <v>356</v>
      </c>
      <c r="L3586" s="58" t="s">
        <v>367</v>
      </c>
      <c r="M3586" s="58" t="s">
        <v>354</v>
      </c>
      <c r="N3586" s="58" t="s">
        <v>355</v>
      </c>
      <c r="O3586" s="64" t="s">
        <v>2942</v>
      </c>
      <c r="P3586" s="64" t="s">
        <v>2902</v>
      </c>
      <c r="Q3586" s="45" t="s">
        <v>922</v>
      </c>
      <c r="R3586" s="32" t="s">
        <v>254</v>
      </c>
      <c r="S3586" s="45" t="s">
        <v>291</v>
      </c>
      <c r="T3586" s="42" t="str">
        <f>VLOOKUP(Tabla1[[#This Row],[AREA]],Hoja1!A:B,2,FALSE)</f>
        <v>11. Salud pública y seguridad ciudadana</v>
      </c>
      <c r="U3586" s="45" t="s">
        <v>144</v>
      </c>
      <c r="V3586" s="42" t="str">
        <f>VLOOKUP(Tabla1[[#This Row],[PROGRAMA]],Hoja1!A:B,2,FALSE)</f>
        <v>1631. Limpieza viaria</v>
      </c>
      <c r="W3586" s="45" t="s">
        <v>238</v>
      </c>
      <c r="X3586" s="45" t="s">
        <v>3118</v>
      </c>
    </row>
    <row r="3587" spans="1:24" x14ac:dyDescent="0.25">
      <c r="A3587" s="57">
        <v>220250029386</v>
      </c>
      <c r="B3587" s="58" t="s">
        <v>526</v>
      </c>
      <c r="C3587" s="59">
        <v>45835</v>
      </c>
      <c r="D3587" s="57">
        <v>22025000769</v>
      </c>
      <c r="E3587" s="58" t="s">
        <v>1623</v>
      </c>
      <c r="F3587" s="60">
        <v>17.32</v>
      </c>
      <c r="G3587" s="58" t="s">
        <v>564</v>
      </c>
      <c r="H3587" s="58" t="s">
        <v>5258</v>
      </c>
      <c r="I3587" s="61">
        <v>300</v>
      </c>
      <c r="J3587" s="58" t="s">
        <v>356</v>
      </c>
      <c r="K3587" s="58" t="s">
        <v>356</v>
      </c>
      <c r="L3587" s="58" t="s">
        <v>367</v>
      </c>
      <c r="M3587" s="58" t="s">
        <v>354</v>
      </c>
      <c r="N3587" s="58" t="s">
        <v>355</v>
      </c>
      <c r="O3587" s="64" t="s">
        <v>2942</v>
      </c>
      <c r="P3587" s="64" t="s">
        <v>2902</v>
      </c>
      <c r="Q3587" s="45" t="s">
        <v>922</v>
      </c>
      <c r="R3587" s="32" t="s">
        <v>254</v>
      </c>
      <c r="S3587" s="45" t="s">
        <v>291</v>
      </c>
      <c r="T3587" s="42" t="str">
        <f>VLOOKUP(Tabla1[[#This Row],[AREA]],Hoja1!A:B,2,FALSE)</f>
        <v>11. Salud pública y seguridad ciudadana</v>
      </c>
      <c r="U3587" s="45" t="s">
        <v>135</v>
      </c>
      <c r="V3587" s="42" t="str">
        <f>VLOOKUP(Tabla1[[#This Row],[PROGRAMA]],Hoja1!A:B,2,FALSE)</f>
        <v>1361. Prevención y extinción de incencios</v>
      </c>
      <c r="W3587" s="45" t="s">
        <v>238</v>
      </c>
      <c r="X3587" s="45" t="s">
        <v>3118</v>
      </c>
    </row>
    <row r="3588" spans="1:24" x14ac:dyDescent="0.25">
      <c r="A3588" s="57">
        <v>220250027565</v>
      </c>
      <c r="B3588" s="58" t="s">
        <v>526</v>
      </c>
      <c r="C3588" s="59">
        <v>45827</v>
      </c>
      <c r="D3588" s="57">
        <v>22025001270</v>
      </c>
      <c r="E3588" s="58" t="s">
        <v>2310</v>
      </c>
      <c r="F3588" s="60">
        <v>15.85</v>
      </c>
      <c r="G3588" s="58" t="s">
        <v>73</v>
      </c>
      <c r="H3588" s="58" t="s">
        <v>5259</v>
      </c>
      <c r="I3588" s="61">
        <v>300</v>
      </c>
      <c r="J3588" s="58" t="s">
        <v>356</v>
      </c>
      <c r="K3588" s="58" t="s">
        <v>356</v>
      </c>
      <c r="L3588" s="58" t="s">
        <v>367</v>
      </c>
      <c r="M3588" s="58" t="s">
        <v>354</v>
      </c>
      <c r="N3588" s="58" t="s">
        <v>355</v>
      </c>
      <c r="O3588" s="64" t="s">
        <v>2942</v>
      </c>
      <c r="P3588" s="64" t="s">
        <v>2902</v>
      </c>
      <c r="Q3588" s="45" t="s">
        <v>922</v>
      </c>
      <c r="R3588" s="32" t="s">
        <v>254</v>
      </c>
      <c r="S3588" s="45" t="s">
        <v>95</v>
      </c>
      <c r="T3588" s="42" t="str">
        <f>VLOOKUP(Tabla1[[#This Row],[AREA]],Hoja1!A:B,2,FALSE)</f>
        <v>07. Medio ambiente</v>
      </c>
      <c r="U3588" s="45" t="s">
        <v>149</v>
      </c>
      <c r="V3588" s="42" t="str">
        <f>VLOOKUP(Tabla1[[#This Row],[PROGRAMA]],Hoja1!A:B,2,FALSE)</f>
        <v>1711. Parques y jardines</v>
      </c>
      <c r="W3588" s="45" t="s">
        <v>238</v>
      </c>
      <c r="X3588" s="45" t="s">
        <v>3118</v>
      </c>
    </row>
    <row r="3589" spans="1:24" x14ac:dyDescent="0.25">
      <c r="A3589" s="57">
        <v>220250022545</v>
      </c>
      <c r="B3589" s="58" t="s">
        <v>526</v>
      </c>
      <c r="C3589" s="59">
        <v>45813</v>
      </c>
      <c r="D3589" s="57">
        <v>22025004014</v>
      </c>
      <c r="E3589" s="58" t="s">
        <v>1534</v>
      </c>
      <c r="F3589" s="60">
        <v>15.33</v>
      </c>
      <c r="G3589" s="58" t="s">
        <v>600</v>
      </c>
      <c r="H3589" s="58" t="s">
        <v>5260</v>
      </c>
      <c r="I3589" s="61">
        <v>300</v>
      </c>
      <c r="J3589" s="58" t="s">
        <v>356</v>
      </c>
      <c r="K3589" s="58" t="s">
        <v>356</v>
      </c>
      <c r="L3589" s="58" t="s">
        <v>367</v>
      </c>
      <c r="M3589" s="58" t="s">
        <v>354</v>
      </c>
      <c r="N3589" s="58" t="s">
        <v>355</v>
      </c>
      <c r="O3589" s="64" t="s">
        <v>2942</v>
      </c>
      <c r="P3589" s="64" t="s">
        <v>2902</v>
      </c>
      <c r="Q3589" s="45" t="s">
        <v>922</v>
      </c>
      <c r="R3589" s="32" t="s">
        <v>254</v>
      </c>
      <c r="S3589" s="45" t="s">
        <v>92</v>
      </c>
      <c r="T3589" s="42" t="str">
        <f>VLOOKUP(Tabla1[[#This Row],[AREA]],Hoja1!A:B,2,FALSE)</f>
        <v>03. Participación ciudadana y deportes</v>
      </c>
      <c r="U3589" s="45" t="s">
        <v>215</v>
      </c>
      <c r="V3589" s="42" t="str">
        <f>VLOOKUP(Tabla1[[#This Row],[PROGRAMA]],Hoja1!A:B,2,FALSE)</f>
        <v>9241. Participación ciudadana</v>
      </c>
      <c r="W3589" s="45" t="s">
        <v>236</v>
      </c>
      <c r="X3589" s="45" t="s">
        <v>3048</v>
      </c>
    </row>
    <row r="3590" spans="1:24" x14ac:dyDescent="0.25">
      <c r="A3590" s="57">
        <v>220250023914</v>
      </c>
      <c r="B3590" s="58" t="s">
        <v>526</v>
      </c>
      <c r="C3590" s="59">
        <v>45818</v>
      </c>
      <c r="D3590" s="57">
        <v>22025002821</v>
      </c>
      <c r="E3590" s="58" t="s">
        <v>1358</v>
      </c>
      <c r="F3590" s="60">
        <v>15.13</v>
      </c>
      <c r="G3590" s="58" t="s">
        <v>611</v>
      </c>
      <c r="H3590" s="58" t="s">
        <v>5261</v>
      </c>
      <c r="I3590" s="61">
        <v>300</v>
      </c>
      <c r="J3590" s="58" t="s">
        <v>462</v>
      </c>
      <c r="K3590" s="58" t="s">
        <v>356</v>
      </c>
      <c r="L3590" s="58" t="s">
        <v>367</v>
      </c>
      <c r="M3590" s="58" t="s">
        <v>354</v>
      </c>
      <c r="N3590" s="58" t="s">
        <v>355</v>
      </c>
      <c r="O3590" s="64" t="s">
        <v>2942</v>
      </c>
      <c r="P3590" s="64" t="s">
        <v>2902</v>
      </c>
      <c r="Q3590" s="45" t="s">
        <v>922</v>
      </c>
      <c r="R3590" s="32" t="s">
        <v>254</v>
      </c>
      <c r="S3590" s="45" t="s">
        <v>96</v>
      </c>
      <c r="T3590" s="42" t="str">
        <f>VLOOKUP(Tabla1[[#This Row],[AREA]],Hoja1!A:B,2,FALSE)</f>
        <v>08. Tráfico y movilidad</v>
      </c>
      <c r="U3590" s="45" t="s">
        <v>140</v>
      </c>
      <c r="V3590" s="42" t="str">
        <f>VLOOKUP(Tabla1[[#This Row],[PROGRAMA]],Hoja1!A:B,2,FALSE)</f>
        <v>1532. Pavimentación vias públicas y otros servicios urbanísticos</v>
      </c>
      <c r="W3590" s="45" t="s">
        <v>236</v>
      </c>
      <c r="X3590" s="45" t="s">
        <v>3180</v>
      </c>
    </row>
    <row r="3591" spans="1:24" x14ac:dyDescent="0.25">
      <c r="A3591" s="57">
        <v>220250022270</v>
      </c>
      <c r="B3591" s="58" t="s">
        <v>526</v>
      </c>
      <c r="C3591" s="59">
        <v>45813</v>
      </c>
      <c r="D3591" s="57">
        <v>22025000769</v>
      </c>
      <c r="E3591" s="58" t="s">
        <v>1623</v>
      </c>
      <c r="F3591" s="60">
        <v>14.56</v>
      </c>
      <c r="G3591" s="58" t="s">
        <v>74</v>
      </c>
      <c r="H3591" s="58" t="s">
        <v>5262</v>
      </c>
      <c r="I3591" s="61">
        <v>300</v>
      </c>
      <c r="J3591" s="58" t="s">
        <v>356</v>
      </c>
      <c r="K3591" s="58" t="s">
        <v>356</v>
      </c>
      <c r="L3591" s="58" t="s">
        <v>367</v>
      </c>
      <c r="M3591" s="58" t="s">
        <v>354</v>
      </c>
      <c r="N3591" s="58" t="s">
        <v>355</v>
      </c>
      <c r="O3591" s="64" t="s">
        <v>2942</v>
      </c>
      <c r="P3591" s="64" t="s">
        <v>2902</v>
      </c>
      <c r="Q3591" s="45" t="s">
        <v>922</v>
      </c>
      <c r="R3591" s="32" t="s">
        <v>254</v>
      </c>
      <c r="S3591" s="45" t="s">
        <v>291</v>
      </c>
      <c r="T3591" s="42" t="str">
        <f>VLOOKUP(Tabla1[[#This Row],[AREA]],Hoja1!A:B,2,FALSE)</f>
        <v>11. Salud pública y seguridad ciudadana</v>
      </c>
      <c r="U3591" s="45" t="s">
        <v>135</v>
      </c>
      <c r="V3591" s="42" t="str">
        <f>VLOOKUP(Tabla1[[#This Row],[PROGRAMA]],Hoja1!A:B,2,FALSE)</f>
        <v>1361. Prevención y extinción de incencios</v>
      </c>
      <c r="W3591" s="45" t="s">
        <v>238</v>
      </c>
      <c r="X3591" s="45" t="s">
        <v>3118</v>
      </c>
    </row>
    <row r="3592" spans="1:24" x14ac:dyDescent="0.25">
      <c r="A3592" s="57">
        <v>220250027615</v>
      </c>
      <c r="B3592" s="58" t="s">
        <v>526</v>
      </c>
      <c r="C3592" s="59">
        <v>45827</v>
      </c>
      <c r="D3592" s="57">
        <v>22025004010</v>
      </c>
      <c r="E3592" s="58" t="s">
        <v>1495</v>
      </c>
      <c r="F3592" s="60">
        <v>14.05</v>
      </c>
      <c r="G3592" s="58" t="s">
        <v>74</v>
      </c>
      <c r="H3592" s="58" t="s">
        <v>5263</v>
      </c>
      <c r="I3592" s="61">
        <v>300</v>
      </c>
      <c r="J3592" s="58" t="s">
        <v>356</v>
      </c>
      <c r="K3592" s="58" t="s">
        <v>356</v>
      </c>
      <c r="L3592" s="58" t="s">
        <v>367</v>
      </c>
      <c r="M3592" s="58" t="s">
        <v>354</v>
      </c>
      <c r="N3592" s="58" t="s">
        <v>355</v>
      </c>
      <c r="O3592" s="64" t="s">
        <v>2942</v>
      </c>
      <c r="P3592" s="64" t="s">
        <v>2902</v>
      </c>
      <c r="Q3592" s="45" t="s">
        <v>922</v>
      </c>
      <c r="R3592" s="32" t="s">
        <v>254</v>
      </c>
      <c r="S3592" s="45" t="s">
        <v>92</v>
      </c>
      <c r="T3592" s="42" t="str">
        <f>VLOOKUP(Tabla1[[#This Row],[AREA]],Hoja1!A:B,2,FALSE)</f>
        <v>03. Participación ciudadana y deportes</v>
      </c>
      <c r="U3592" s="45" t="s">
        <v>215</v>
      </c>
      <c r="V3592" s="42" t="str">
        <f>VLOOKUP(Tabla1[[#This Row],[PROGRAMA]],Hoja1!A:B,2,FALSE)</f>
        <v>9241. Participación ciudadana</v>
      </c>
      <c r="W3592" s="45" t="s">
        <v>236</v>
      </c>
      <c r="X3592" s="45" t="s">
        <v>2945</v>
      </c>
    </row>
    <row r="3593" spans="1:24" x14ac:dyDescent="0.25">
      <c r="A3593" s="57">
        <v>220250022423</v>
      </c>
      <c r="B3593" s="58" t="s">
        <v>526</v>
      </c>
      <c r="C3593" s="59">
        <v>45813</v>
      </c>
      <c r="D3593" s="57">
        <v>22025000920</v>
      </c>
      <c r="E3593" s="58" t="s">
        <v>1373</v>
      </c>
      <c r="F3593" s="60">
        <v>13.66</v>
      </c>
      <c r="G3593" s="58" t="s">
        <v>74</v>
      </c>
      <c r="H3593" s="58" t="s">
        <v>5264</v>
      </c>
      <c r="I3593" s="61">
        <v>300</v>
      </c>
      <c r="J3593" s="58" t="s">
        <v>356</v>
      </c>
      <c r="K3593" s="58" t="s">
        <v>356</v>
      </c>
      <c r="L3593" s="58" t="s">
        <v>367</v>
      </c>
      <c r="M3593" s="58" t="s">
        <v>354</v>
      </c>
      <c r="N3593" s="58" t="s">
        <v>355</v>
      </c>
      <c r="O3593" s="64" t="s">
        <v>2942</v>
      </c>
      <c r="P3593" s="64" t="s">
        <v>2902</v>
      </c>
      <c r="Q3593" s="45" t="s">
        <v>922</v>
      </c>
      <c r="R3593" s="32" t="s">
        <v>254</v>
      </c>
      <c r="S3593" s="45" t="s">
        <v>291</v>
      </c>
      <c r="T3593" s="42" t="str">
        <f>VLOOKUP(Tabla1[[#This Row],[AREA]],Hoja1!A:B,2,FALSE)</f>
        <v>11. Salud pública y seguridad ciudadana</v>
      </c>
      <c r="U3593" s="45" t="s">
        <v>129</v>
      </c>
      <c r="V3593" s="42" t="str">
        <f>VLOOKUP(Tabla1[[#This Row],[PROGRAMA]],Hoja1!A:B,2,FALSE)</f>
        <v>1321. Policía municipal</v>
      </c>
      <c r="W3593" s="45" t="s">
        <v>238</v>
      </c>
      <c r="X3593" s="45" t="s">
        <v>3118</v>
      </c>
    </row>
    <row r="3594" spans="1:24" x14ac:dyDescent="0.25">
      <c r="A3594" s="57">
        <v>220250029505</v>
      </c>
      <c r="B3594" s="58" t="s">
        <v>526</v>
      </c>
      <c r="C3594" s="59">
        <v>45835</v>
      </c>
      <c r="D3594" s="57">
        <v>22025001347</v>
      </c>
      <c r="E3594" s="58" t="s">
        <v>1493</v>
      </c>
      <c r="F3594" s="60">
        <v>13.55</v>
      </c>
      <c r="G3594" s="58" t="s">
        <v>74</v>
      </c>
      <c r="H3594" s="58" t="s">
        <v>5265</v>
      </c>
      <c r="I3594" s="61">
        <v>300</v>
      </c>
      <c r="J3594" s="58" t="s">
        <v>356</v>
      </c>
      <c r="K3594" s="58" t="s">
        <v>356</v>
      </c>
      <c r="L3594" s="58" t="s">
        <v>367</v>
      </c>
      <c r="M3594" s="58" t="s">
        <v>354</v>
      </c>
      <c r="N3594" s="58" t="s">
        <v>355</v>
      </c>
      <c r="O3594" s="64" t="s">
        <v>2942</v>
      </c>
      <c r="P3594" s="64" t="s">
        <v>2902</v>
      </c>
      <c r="Q3594" s="45" t="s">
        <v>922</v>
      </c>
      <c r="R3594" s="32" t="s">
        <v>254</v>
      </c>
      <c r="S3594" s="45" t="s">
        <v>91</v>
      </c>
      <c r="T3594" s="42" t="str">
        <f>VLOOKUP(Tabla1[[#This Row],[AREA]],Hoja1!A:B,2,FALSE)</f>
        <v>02. Urbanismo y vivienda</v>
      </c>
      <c r="U3594" s="45" t="s">
        <v>220</v>
      </c>
      <c r="V3594" s="42" t="str">
        <f>VLOOKUP(Tabla1[[#This Row],[PROGRAMA]],Hoja1!A:B,2,FALSE)</f>
        <v>9332. Mantenimiento de edificios e instalaciones municipales</v>
      </c>
      <c r="W3594" s="45" t="s">
        <v>236</v>
      </c>
      <c r="X3594" s="45" t="s">
        <v>3048</v>
      </c>
    </row>
    <row r="3595" spans="1:24" x14ac:dyDescent="0.25">
      <c r="A3595" s="57">
        <v>220250022429</v>
      </c>
      <c r="B3595" s="58" t="s">
        <v>526</v>
      </c>
      <c r="C3595" s="59">
        <v>45813</v>
      </c>
      <c r="D3595" s="57">
        <v>22025000920</v>
      </c>
      <c r="E3595" s="58" t="s">
        <v>1373</v>
      </c>
      <c r="F3595" s="60">
        <v>13.53</v>
      </c>
      <c r="G3595" s="58" t="s">
        <v>74</v>
      </c>
      <c r="H3595" s="58" t="s">
        <v>5266</v>
      </c>
      <c r="I3595" s="61">
        <v>300</v>
      </c>
      <c r="J3595" s="58" t="s">
        <v>356</v>
      </c>
      <c r="K3595" s="58" t="s">
        <v>356</v>
      </c>
      <c r="L3595" s="58" t="s">
        <v>367</v>
      </c>
      <c r="M3595" s="58" t="s">
        <v>354</v>
      </c>
      <c r="N3595" s="58" t="s">
        <v>355</v>
      </c>
      <c r="O3595" s="64" t="s">
        <v>2942</v>
      </c>
      <c r="P3595" s="64" t="s">
        <v>2902</v>
      </c>
      <c r="Q3595" s="45" t="s">
        <v>922</v>
      </c>
      <c r="R3595" s="32" t="s">
        <v>254</v>
      </c>
      <c r="S3595" s="45" t="s">
        <v>291</v>
      </c>
      <c r="T3595" s="42" t="str">
        <f>VLOOKUP(Tabla1[[#This Row],[AREA]],Hoja1!A:B,2,FALSE)</f>
        <v>11. Salud pública y seguridad ciudadana</v>
      </c>
      <c r="U3595" s="45" t="s">
        <v>129</v>
      </c>
      <c r="V3595" s="42" t="str">
        <f>VLOOKUP(Tabla1[[#This Row],[PROGRAMA]],Hoja1!A:B,2,FALSE)</f>
        <v>1321. Policía municipal</v>
      </c>
      <c r="W3595" s="45" t="s">
        <v>238</v>
      </c>
      <c r="X3595" s="45" t="s">
        <v>3118</v>
      </c>
    </row>
    <row r="3596" spans="1:24" x14ac:dyDescent="0.25">
      <c r="A3596" s="57">
        <v>220250029399</v>
      </c>
      <c r="B3596" s="58" t="s">
        <v>526</v>
      </c>
      <c r="C3596" s="59">
        <v>45835</v>
      </c>
      <c r="D3596" s="57">
        <v>22025001496</v>
      </c>
      <c r="E3596" s="58" t="s">
        <v>3385</v>
      </c>
      <c r="F3596" s="60">
        <v>13.53</v>
      </c>
      <c r="G3596" s="58" t="s">
        <v>612</v>
      </c>
      <c r="H3596" s="58" t="s">
        <v>5267</v>
      </c>
      <c r="I3596" s="61">
        <v>300</v>
      </c>
      <c r="J3596" s="58" t="s">
        <v>356</v>
      </c>
      <c r="K3596" s="58" t="s">
        <v>356</v>
      </c>
      <c r="L3596" s="58" t="s">
        <v>367</v>
      </c>
      <c r="M3596" s="58" t="s">
        <v>354</v>
      </c>
      <c r="N3596" s="58" t="s">
        <v>380</v>
      </c>
      <c r="O3596" s="64" t="s">
        <v>2942</v>
      </c>
      <c r="P3596" s="64" t="s">
        <v>2902</v>
      </c>
      <c r="Q3596" s="45" t="s">
        <v>922</v>
      </c>
      <c r="R3596" s="32" t="s">
        <v>254</v>
      </c>
      <c r="S3596" s="45" t="s">
        <v>290</v>
      </c>
      <c r="T3596" s="42" t="str">
        <f>VLOOKUP(Tabla1[[#This Row],[AREA]],Hoja1!A:B,2,FALSE)</f>
        <v>05. Comercio, mercados y consumo</v>
      </c>
      <c r="U3596" s="45" t="s">
        <v>197</v>
      </c>
      <c r="V3596" s="42" t="str">
        <f>VLOOKUP(Tabla1[[#This Row],[PROGRAMA]],Hoja1!A:B,2,FALSE)</f>
        <v>4312. Mercados</v>
      </c>
      <c r="W3596" s="45" t="s">
        <v>238</v>
      </c>
      <c r="X3596" s="45" t="s">
        <v>3118</v>
      </c>
    </row>
    <row r="3597" spans="1:24" x14ac:dyDescent="0.25">
      <c r="A3597" s="57">
        <v>220250027661</v>
      </c>
      <c r="B3597" s="58" t="s">
        <v>526</v>
      </c>
      <c r="C3597" s="59">
        <v>45827</v>
      </c>
      <c r="D3597" s="57">
        <v>22025001128</v>
      </c>
      <c r="E3597" s="58" t="s">
        <v>1498</v>
      </c>
      <c r="F3597" s="60">
        <v>13.5</v>
      </c>
      <c r="G3597" s="58" t="s">
        <v>38</v>
      </c>
      <c r="H3597" s="58" t="s">
        <v>5268</v>
      </c>
      <c r="I3597" s="61">
        <v>300</v>
      </c>
      <c r="J3597" s="58" t="s">
        <v>356</v>
      </c>
      <c r="K3597" s="58" t="s">
        <v>356</v>
      </c>
      <c r="L3597" s="58" t="s">
        <v>367</v>
      </c>
      <c r="M3597" s="58" t="s">
        <v>354</v>
      </c>
      <c r="N3597" s="58" t="s">
        <v>355</v>
      </c>
      <c r="O3597" s="64" t="s">
        <v>2942</v>
      </c>
      <c r="P3597" s="64" t="s">
        <v>2902</v>
      </c>
      <c r="Q3597" s="45" t="s">
        <v>922</v>
      </c>
      <c r="R3597" s="32" t="s">
        <v>254</v>
      </c>
      <c r="S3597" s="45" t="s">
        <v>291</v>
      </c>
      <c r="T3597" s="42" t="str">
        <f>VLOOKUP(Tabla1[[#This Row],[AREA]],Hoja1!A:B,2,FALSE)</f>
        <v>11. Salud pública y seguridad ciudadana</v>
      </c>
      <c r="U3597" s="45" t="s">
        <v>141</v>
      </c>
      <c r="V3597" s="42" t="str">
        <f>VLOOKUP(Tabla1[[#This Row],[PROGRAMA]],Hoja1!A:B,2,FALSE)</f>
        <v>1621. Recogida de residuos</v>
      </c>
      <c r="W3597" s="45" t="s">
        <v>238</v>
      </c>
      <c r="X3597" s="45" t="s">
        <v>3118</v>
      </c>
    </row>
    <row r="3598" spans="1:24" x14ac:dyDescent="0.25">
      <c r="A3598" s="57">
        <v>220250022339</v>
      </c>
      <c r="B3598" s="58" t="s">
        <v>526</v>
      </c>
      <c r="C3598" s="59">
        <v>45813</v>
      </c>
      <c r="D3598" s="57">
        <v>22025001213</v>
      </c>
      <c r="E3598" s="58" t="s">
        <v>1495</v>
      </c>
      <c r="F3598" s="60">
        <v>13.41</v>
      </c>
      <c r="G3598" s="58" t="s">
        <v>74</v>
      </c>
      <c r="H3598" s="58" t="s">
        <v>5269</v>
      </c>
      <c r="I3598" s="61">
        <v>300</v>
      </c>
      <c r="J3598" s="58" t="s">
        <v>356</v>
      </c>
      <c r="K3598" s="58" t="s">
        <v>356</v>
      </c>
      <c r="L3598" s="58" t="s">
        <v>367</v>
      </c>
      <c r="M3598" s="58" t="s">
        <v>354</v>
      </c>
      <c r="N3598" s="58" t="s">
        <v>355</v>
      </c>
      <c r="O3598" s="64" t="s">
        <v>2942</v>
      </c>
      <c r="P3598" s="64" t="s">
        <v>2902</v>
      </c>
      <c r="Q3598" s="45" t="s">
        <v>922</v>
      </c>
      <c r="R3598" s="32" t="s">
        <v>254</v>
      </c>
      <c r="S3598" s="45" t="s">
        <v>92</v>
      </c>
      <c r="T3598" s="42" t="str">
        <f>VLOOKUP(Tabla1[[#This Row],[AREA]],Hoja1!A:B,2,FALSE)</f>
        <v>03. Participación ciudadana y deportes</v>
      </c>
      <c r="U3598" s="45" t="s">
        <v>215</v>
      </c>
      <c r="V3598" s="42" t="str">
        <f>VLOOKUP(Tabla1[[#This Row],[PROGRAMA]],Hoja1!A:B,2,FALSE)</f>
        <v>9241. Participación ciudadana</v>
      </c>
      <c r="W3598" s="45" t="s">
        <v>236</v>
      </c>
      <c r="X3598" s="45" t="s">
        <v>2945</v>
      </c>
    </row>
    <row r="3599" spans="1:24" x14ac:dyDescent="0.25">
      <c r="A3599" s="57">
        <v>220250022439</v>
      </c>
      <c r="B3599" s="58" t="s">
        <v>526</v>
      </c>
      <c r="C3599" s="59">
        <v>45813</v>
      </c>
      <c r="D3599" s="57">
        <v>22025000920</v>
      </c>
      <c r="E3599" s="58" t="s">
        <v>1373</v>
      </c>
      <c r="F3599" s="60">
        <v>13.08</v>
      </c>
      <c r="G3599" s="58" t="s">
        <v>74</v>
      </c>
      <c r="H3599" s="58" t="s">
        <v>5270</v>
      </c>
      <c r="I3599" s="61">
        <v>300</v>
      </c>
      <c r="J3599" s="58" t="s">
        <v>356</v>
      </c>
      <c r="K3599" s="58" t="s">
        <v>356</v>
      </c>
      <c r="L3599" s="58" t="s">
        <v>367</v>
      </c>
      <c r="M3599" s="58" t="s">
        <v>354</v>
      </c>
      <c r="N3599" s="58" t="s">
        <v>355</v>
      </c>
      <c r="O3599" s="64" t="s">
        <v>2942</v>
      </c>
      <c r="P3599" s="64" t="s">
        <v>2902</v>
      </c>
      <c r="Q3599" s="45" t="s">
        <v>922</v>
      </c>
      <c r="R3599" s="32" t="s">
        <v>254</v>
      </c>
      <c r="S3599" s="45" t="s">
        <v>291</v>
      </c>
      <c r="T3599" s="42" t="str">
        <f>VLOOKUP(Tabla1[[#This Row],[AREA]],Hoja1!A:B,2,FALSE)</f>
        <v>11. Salud pública y seguridad ciudadana</v>
      </c>
      <c r="U3599" s="45" t="s">
        <v>129</v>
      </c>
      <c r="V3599" s="42" t="str">
        <f>VLOOKUP(Tabla1[[#This Row],[PROGRAMA]],Hoja1!A:B,2,FALSE)</f>
        <v>1321. Policía municipal</v>
      </c>
      <c r="W3599" s="45" t="s">
        <v>238</v>
      </c>
      <c r="X3599" s="45" t="s">
        <v>3118</v>
      </c>
    </row>
    <row r="3600" spans="1:24" x14ac:dyDescent="0.25">
      <c r="A3600" s="57">
        <v>220250024365</v>
      </c>
      <c r="B3600" s="58" t="s">
        <v>526</v>
      </c>
      <c r="C3600" s="59">
        <v>45819</v>
      </c>
      <c r="D3600" s="57">
        <v>22025001070</v>
      </c>
      <c r="E3600" s="58" t="s">
        <v>1614</v>
      </c>
      <c r="F3600" s="60">
        <v>11.69</v>
      </c>
      <c r="G3600" s="58" t="s">
        <v>573</v>
      </c>
      <c r="H3600" s="58" t="s">
        <v>5271</v>
      </c>
      <c r="I3600" s="61">
        <v>300</v>
      </c>
      <c r="J3600" s="58" t="s">
        <v>356</v>
      </c>
      <c r="K3600" s="58" t="s">
        <v>356</v>
      </c>
      <c r="L3600" s="58" t="s">
        <v>367</v>
      </c>
      <c r="M3600" s="58" t="s">
        <v>354</v>
      </c>
      <c r="N3600" s="58" t="s">
        <v>355</v>
      </c>
      <c r="O3600" s="64" t="s">
        <v>2942</v>
      </c>
      <c r="P3600" s="64" t="s">
        <v>2902</v>
      </c>
      <c r="Q3600" s="45" t="s">
        <v>922</v>
      </c>
      <c r="R3600" s="32" t="s">
        <v>254</v>
      </c>
      <c r="S3600" s="45" t="s">
        <v>291</v>
      </c>
      <c r="T3600" s="42" t="str">
        <f>VLOOKUP(Tabla1[[#This Row],[AREA]],Hoja1!A:B,2,FALSE)</f>
        <v>11. Salud pública y seguridad ciudadana</v>
      </c>
      <c r="U3600" s="45" t="s">
        <v>164</v>
      </c>
      <c r="V3600" s="42" t="str">
        <f>VLOOKUP(Tabla1[[#This Row],[PROGRAMA]],Hoja1!A:B,2,FALSE)</f>
        <v>3111. Protección de la salubridad pública</v>
      </c>
      <c r="W3600" s="45" t="s">
        <v>238</v>
      </c>
      <c r="X3600" s="45" t="s">
        <v>3118</v>
      </c>
    </row>
    <row r="3601" spans="1:24" x14ac:dyDescent="0.25">
      <c r="A3601" s="57">
        <v>220250022437</v>
      </c>
      <c r="B3601" s="58" t="s">
        <v>526</v>
      </c>
      <c r="C3601" s="59">
        <v>45813</v>
      </c>
      <c r="D3601" s="57">
        <v>22025000920</v>
      </c>
      <c r="E3601" s="58" t="s">
        <v>1373</v>
      </c>
      <c r="F3601" s="60">
        <v>11.19</v>
      </c>
      <c r="G3601" s="58" t="s">
        <v>74</v>
      </c>
      <c r="H3601" s="58" t="s">
        <v>5272</v>
      </c>
      <c r="I3601" s="61">
        <v>300</v>
      </c>
      <c r="J3601" s="58" t="s">
        <v>356</v>
      </c>
      <c r="K3601" s="58" t="s">
        <v>356</v>
      </c>
      <c r="L3601" s="58" t="s">
        <v>367</v>
      </c>
      <c r="M3601" s="58" t="s">
        <v>354</v>
      </c>
      <c r="N3601" s="58" t="s">
        <v>355</v>
      </c>
      <c r="O3601" s="64" t="s">
        <v>2942</v>
      </c>
      <c r="P3601" s="64" t="s">
        <v>2902</v>
      </c>
      <c r="Q3601" s="45" t="s">
        <v>922</v>
      </c>
      <c r="R3601" s="32" t="s">
        <v>254</v>
      </c>
      <c r="S3601" s="45" t="s">
        <v>291</v>
      </c>
      <c r="T3601" s="42" t="str">
        <f>VLOOKUP(Tabla1[[#This Row],[AREA]],Hoja1!A:B,2,FALSE)</f>
        <v>11. Salud pública y seguridad ciudadana</v>
      </c>
      <c r="U3601" s="45" t="s">
        <v>129</v>
      </c>
      <c r="V3601" s="42" t="str">
        <f>VLOOKUP(Tabla1[[#This Row],[PROGRAMA]],Hoja1!A:B,2,FALSE)</f>
        <v>1321. Policía municipal</v>
      </c>
      <c r="W3601" s="45" t="s">
        <v>238</v>
      </c>
      <c r="X3601" s="45" t="s">
        <v>3118</v>
      </c>
    </row>
    <row r="3602" spans="1:24" x14ac:dyDescent="0.25">
      <c r="A3602" s="57">
        <v>220250025371</v>
      </c>
      <c r="B3602" s="58" t="s">
        <v>526</v>
      </c>
      <c r="C3602" s="59">
        <v>45820</v>
      </c>
      <c r="D3602" s="57">
        <v>22025001081</v>
      </c>
      <c r="E3602" s="58" t="s">
        <v>1727</v>
      </c>
      <c r="F3602" s="60">
        <v>11.08</v>
      </c>
      <c r="G3602" s="58" t="s">
        <v>74</v>
      </c>
      <c r="H3602" s="58" t="s">
        <v>5273</v>
      </c>
      <c r="I3602" s="61">
        <v>300</v>
      </c>
      <c r="J3602" s="58" t="s">
        <v>356</v>
      </c>
      <c r="K3602" s="58" t="s">
        <v>356</v>
      </c>
      <c r="L3602" s="58" t="s">
        <v>367</v>
      </c>
      <c r="M3602" s="58" t="s">
        <v>354</v>
      </c>
      <c r="N3602" s="58" t="s">
        <v>355</v>
      </c>
      <c r="O3602" s="64" t="s">
        <v>2942</v>
      </c>
      <c r="P3602" s="64" t="s">
        <v>2902</v>
      </c>
      <c r="Q3602" s="45" t="s">
        <v>922</v>
      </c>
      <c r="R3602" s="32" t="s">
        <v>254</v>
      </c>
      <c r="S3602" s="45" t="s">
        <v>94</v>
      </c>
      <c r="T3602" s="42" t="str">
        <f>VLOOKUP(Tabla1[[#This Row],[AREA]],Hoja1!A:B,2,FALSE)</f>
        <v>06. Educación y cultura</v>
      </c>
      <c r="U3602" s="45" t="s">
        <v>176</v>
      </c>
      <c r="V3602" s="42" t="str">
        <f>VLOOKUP(Tabla1[[#This Row],[PROGRAMA]],Hoja1!A:B,2,FALSE)</f>
        <v>3321. Bibliotecas públicas</v>
      </c>
      <c r="W3602" s="45" t="s">
        <v>236</v>
      </c>
      <c r="X3602" s="45" t="s">
        <v>3048</v>
      </c>
    </row>
    <row r="3603" spans="1:24" x14ac:dyDescent="0.25">
      <c r="A3603" s="57">
        <v>220250022341</v>
      </c>
      <c r="B3603" s="58" t="s">
        <v>526</v>
      </c>
      <c r="C3603" s="59">
        <v>45813</v>
      </c>
      <c r="D3603" s="57">
        <v>22025001213</v>
      </c>
      <c r="E3603" s="58" t="s">
        <v>1495</v>
      </c>
      <c r="F3603" s="60">
        <v>10.87</v>
      </c>
      <c r="G3603" s="58" t="s">
        <v>74</v>
      </c>
      <c r="H3603" s="58" t="s">
        <v>5274</v>
      </c>
      <c r="I3603" s="61">
        <v>300</v>
      </c>
      <c r="J3603" s="58" t="s">
        <v>356</v>
      </c>
      <c r="K3603" s="58" t="s">
        <v>356</v>
      </c>
      <c r="L3603" s="58" t="s">
        <v>367</v>
      </c>
      <c r="M3603" s="58" t="s">
        <v>354</v>
      </c>
      <c r="N3603" s="58" t="s">
        <v>355</v>
      </c>
      <c r="O3603" s="64" t="s">
        <v>2942</v>
      </c>
      <c r="P3603" s="64" t="s">
        <v>2902</v>
      </c>
      <c r="Q3603" s="45" t="s">
        <v>922</v>
      </c>
      <c r="R3603" s="32" t="s">
        <v>254</v>
      </c>
      <c r="S3603" s="45" t="s">
        <v>92</v>
      </c>
      <c r="T3603" s="42" t="str">
        <f>VLOOKUP(Tabla1[[#This Row],[AREA]],Hoja1!A:B,2,FALSE)</f>
        <v>03. Participación ciudadana y deportes</v>
      </c>
      <c r="U3603" s="45" t="s">
        <v>215</v>
      </c>
      <c r="V3603" s="42" t="str">
        <f>VLOOKUP(Tabla1[[#This Row],[PROGRAMA]],Hoja1!A:B,2,FALSE)</f>
        <v>9241. Participación ciudadana</v>
      </c>
      <c r="W3603" s="45" t="s">
        <v>236</v>
      </c>
      <c r="X3603" s="45" t="s">
        <v>2945</v>
      </c>
    </row>
    <row r="3604" spans="1:24" x14ac:dyDescent="0.25">
      <c r="A3604" s="57">
        <v>220250022431</v>
      </c>
      <c r="B3604" s="58" t="s">
        <v>526</v>
      </c>
      <c r="C3604" s="59">
        <v>45813</v>
      </c>
      <c r="D3604" s="57">
        <v>22025000920</v>
      </c>
      <c r="E3604" s="58" t="s">
        <v>1373</v>
      </c>
      <c r="F3604" s="60">
        <v>10.84</v>
      </c>
      <c r="G3604" s="58" t="s">
        <v>74</v>
      </c>
      <c r="H3604" s="58" t="s">
        <v>5275</v>
      </c>
      <c r="I3604" s="61">
        <v>300</v>
      </c>
      <c r="J3604" s="58" t="s">
        <v>356</v>
      </c>
      <c r="K3604" s="58" t="s">
        <v>356</v>
      </c>
      <c r="L3604" s="58" t="s">
        <v>367</v>
      </c>
      <c r="M3604" s="58" t="s">
        <v>354</v>
      </c>
      <c r="N3604" s="58" t="s">
        <v>355</v>
      </c>
      <c r="O3604" s="64" t="s">
        <v>2942</v>
      </c>
      <c r="P3604" s="64" t="s">
        <v>2902</v>
      </c>
      <c r="Q3604" s="45" t="s">
        <v>922</v>
      </c>
      <c r="R3604" s="32" t="s">
        <v>254</v>
      </c>
      <c r="S3604" s="45" t="s">
        <v>291</v>
      </c>
      <c r="T3604" s="42" t="str">
        <f>VLOOKUP(Tabla1[[#This Row],[AREA]],Hoja1!A:B,2,FALSE)</f>
        <v>11. Salud pública y seguridad ciudadana</v>
      </c>
      <c r="U3604" s="45" t="s">
        <v>129</v>
      </c>
      <c r="V3604" s="42" t="str">
        <f>VLOOKUP(Tabla1[[#This Row],[PROGRAMA]],Hoja1!A:B,2,FALSE)</f>
        <v>1321. Policía municipal</v>
      </c>
      <c r="W3604" s="45" t="s">
        <v>238</v>
      </c>
      <c r="X3604" s="45" t="s">
        <v>3118</v>
      </c>
    </row>
    <row r="3605" spans="1:24" x14ac:dyDescent="0.25">
      <c r="A3605" s="57">
        <v>220250029446</v>
      </c>
      <c r="B3605" s="58" t="s">
        <v>495</v>
      </c>
      <c r="C3605" s="59">
        <v>45835</v>
      </c>
      <c r="D3605" s="57">
        <v>22025004901</v>
      </c>
      <c r="E3605" s="58" t="s">
        <v>1176</v>
      </c>
      <c r="F3605" s="60">
        <v>51.3</v>
      </c>
      <c r="G3605" s="58" t="s">
        <v>72</v>
      </c>
      <c r="H3605" s="58" t="s">
        <v>5276</v>
      </c>
      <c r="I3605" s="61">
        <v>240</v>
      </c>
      <c r="J3605" s="58" t="s">
        <v>356</v>
      </c>
      <c r="K3605" s="58" t="s">
        <v>356</v>
      </c>
      <c r="L3605" s="58" t="s">
        <v>357</v>
      </c>
      <c r="M3605" s="58" t="s">
        <v>458</v>
      </c>
      <c r="N3605" s="58" t="s">
        <v>429</v>
      </c>
      <c r="O3605" s="64" t="s">
        <v>2990</v>
      </c>
      <c r="P3605" s="64" t="s">
        <v>2902</v>
      </c>
      <c r="Q3605" s="45" t="s">
        <v>922</v>
      </c>
      <c r="R3605" s="32" t="s">
        <v>254</v>
      </c>
      <c r="S3605" s="45" t="s">
        <v>96</v>
      </c>
      <c r="T3605" s="42" t="str">
        <f>VLOOKUP(Tabla1[[#This Row],[AREA]],Hoja1!A:B,2,FALSE)</f>
        <v>08. Tráfico y movilidad</v>
      </c>
      <c r="U3605" s="45" t="s">
        <v>131</v>
      </c>
      <c r="V3605" s="42" t="str">
        <f>VLOOKUP(Tabla1[[#This Row],[PROGRAMA]],Hoja1!A:B,2,FALSE)</f>
        <v>1341. Movilidad</v>
      </c>
      <c r="W3605" s="45" t="s">
        <v>238</v>
      </c>
      <c r="X3605" s="45" t="s">
        <v>3161</v>
      </c>
    </row>
    <row r="3606" spans="1:24" x14ac:dyDescent="0.25">
      <c r="A3606" s="57">
        <v>220250022543</v>
      </c>
      <c r="B3606" s="58" t="s">
        <v>526</v>
      </c>
      <c r="C3606" s="59">
        <v>45813</v>
      </c>
      <c r="D3606" s="57">
        <v>22025001212</v>
      </c>
      <c r="E3606" s="58" t="s">
        <v>1534</v>
      </c>
      <c r="F3606" s="60">
        <v>10.83</v>
      </c>
      <c r="G3606" s="58" t="s">
        <v>564</v>
      </c>
      <c r="H3606" s="58" t="s">
        <v>5095</v>
      </c>
      <c r="I3606" s="61">
        <v>300</v>
      </c>
      <c r="J3606" s="58" t="s">
        <v>356</v>
      </c>
      <c r="K3606" s="58" t="s">
        <v>356</v>
      </c>
      <c r="L3606" s="58" t="s">
        <v>367</v>
      </c>
      <c r="M3606" s="58" t="s">
        <v>354</v>
      </c>
      <c r="N3606" s="58" t="s">
        <v>355</v>
      </c>
      <c r="O3606" s="64" t="s">
        <v>2942</v>
      </c>
      <c r="P3606" s="64" t="s">
        <v>2902</v>
      </c>
      <c r="Q3606" s="45" t="s">
        <v>922</v>
      </c>
      <c r="R3606" s="32" t="s">
        <v>254</v>
      </c>
      <c r="S3606" s="45" t="s">
        <v>92</v>
      </c>
      <c r="T3606" s="42" t="str">
        <f>VLOOKUP(Tabla1[[#This Row],[AREA]],Hoja1!A:B,2,FALSE)</f>
        <v>03. Participación ciudadana y deportes</v>
      </c>
      <c r="U3606" s="45" t="s">
        <v>215</v>
      </c>
      <c r="V3606" s="42" t="str">
        <f>VLOOKUP(Tabla1[[#This Row],[PROGRAMA]],Hoja1!A:B,2,FALSE)</f>
        <v>9241. Participación ciudadana</v>
      </c>
      <c r="W3606" s="45" t="s">
        <v>236</v>
      </c>
      <c r="X3606" s="45" t="s">
        <v>3048</v>
      </c>
    </row>
    <row r="3607" spans="1:24" x14ac:dyDescent="0.25">
      <c r="A3607" s="57">
        <v>220250023744</v>
      </c>
      <c r="B3607" s="58" t="s">
        <v>526</v>
      </c>
      <c r="C3607" s="59">
        <v>45818</v>
      </c>
      <c r="D3607" s="57">
        <v>22025001079</v>
      </c>
      <c r="E3607" s="58" t="s">
        <v>1303</v>
      </c>
      <c r="F3607" s="60">
        <v>10.29</v>
      </c>
      <c r="G3607" s="58" t="s">
        <v>38</v>
      </c>
      <c r="H3607" s="58" t="s">
        <v>5277</v>
      </c>
      <c r="I3607" s="61">
        <v>300</v>
      </c>
      <c r="J3607" s="58" t="s">
        <v>356</v>
      </c>
      <c r="K3607" s="58" t="s">
        <v>356</v>
      </c>
      <c r="L3607" s="58" t="s">
        <v>367</v>
      </c>
      <c r="M3607" s="58" t="s">
        <v>354</v>
      </c>
      <c r="N3607" s="58" t="s">
        <v>355</v>
      </c>
      <c r="O3607" s="64" t="s">
        <v>2942</v>
      </c>
      <c r="P3607" s="64" t="s">
        <v>2902</v>
      </c>
      <c r="Q3607" s="45" t="s">
        <v>922</v>
      </c>
      <c r="R3607" s="32" t="s">
        <v>254</v>
      </c>
      <c r="S3607" s="45" t="s">
        <v>94</v>
      </c>
      <c r="T3607" s="42" t="str">
        <f>VLOOKUP(Tabla1[[#This Row],[AREA]],Hoja1!A:B,2,FALSE)</f>
        <v>06. Educación y cultura</v>
      </c>
      <c r="U3607" s="45" t="s">
        <v>170</v>
      </c>
      <c r="V3607" s="42" t="str">
        <f>VLOOKUP(Tabla1[[#This Row],[PROGRAMA]],Hoja1!A:B,2,FALSE)</f>
        <v>3232. Conservación y mantenimiento centros educación infantil y primaria</v>
      </c>
      <c r="W3607" s="45" t="s">
        <v>236</v>
      </c>
      <c r="X3607" s="45" t="s">
        <v>3048</v>
      </c>
    </row>
    <row r="3608" spans="1:24" x14ac:dyDescent="0.25">
      <c r="A3608" s="57">
        <v>220250026538</v>
      </c>
      <c r="B3608" s="58" t="s">
        <v>526</v>
      </c>
      <c r="C3608" s="59">
        <v>45824</v>
      </c>
      <c r="D3608" s="57">
        <v>22025000731</v>
      </c>
      <c r="E3608" s="58" t="s">
        <v>1838</v>
      </c>
      <c r="F3608" s="60">
        <v>10.29</v>
      </c>
      <c r="G3608" s="58" t="s">
        <v>38</v>
      </c>
      <c r="H3608" s="58" t="s">
        <v>5278</v>
      </c>
      <c r="I3608" s="61">
        <v>300</v>
      </c>
      <c r="J3608" s="58" t="s">
        <v>356</v>
      </c>
      <c r="K3608" s="58" t="s">
        <v>356</v>
      </c>
      <c r="L3608" s="58" t="s">
        <v>367</v>
      </c>
      <c r="M3608" s="58" t="s">
        <v>354</v>
      </c>
      <c r="N3608" s="58" t="s">
        <v>355</v>
      </c>
      <c r="O3608" s="64" t="s">
        <v>2942</v>
      </c>
      <c r="P3608" s="64" t="s">
        <v>2902</v>
      </c>
      <c r="Q3608" s="45" t="s">
        <v>922</v>
      </c>
      <c r="R3608" s="32" t="s">
        <v>254</v>
      </c>
      <c r="S3608" s="45" t="s">
        <v>98</v>
      </c>
      <c r="T3608" s="42" t="str">
        <f>VLOOKUP(Tabla1[[#This Row],[AREA]],Hoja1!A:B,2,FALSE)</f>
        <v>10. Personas mayores, familia y servicios sociales</v>
      </c>
      <c r="U3608" s="45" t="s">
        <v>155</v>
      </c>
      <c r="V3608" s="42" t="str">
        <f>VLOOKUP(Tabla1[[#This Row],[PROGRAMA]],Hoja1!A:B,2,FALSE)</f>
        <v>2312. Iniciativas sociales</v>
      </c>
      <c r="W3608" s="45" t="s">
        <v>236</v>
      </c>
      <c r="X3608" s="45" t="s">
        <v>3048</v>
      </c>
    </row>
    <row r="3609" spans="1:24" x14ac:dyDescent="0.25">
      <c r="A3609" s="57">
        <v>220250029484</v>
      </c>
      <c r="B3609" s="58" t="s">
        <v>526</v>
      </c>
      <c r="C3609" s="59">
        <v>45835</v>
      </c>
      <c r="D3609" s="57">
        <v>22025001082</v>
      </c>
      <c r="E3609" s="58" t="s">
        <v>1878</v>
      </c>
      <c r="F3609" s="60">
        <v>10.199999999999999</v>
      </c>
      <c r="G3609" s="58" t="s">
        <v>564</v>
      </c>
      <c r="H3609" s="58" t="s">
        <v>5279</v>
      </c>
      <c r="I3609" s="61">
        <v>300</v>
      </c>
      <c r="J3609" s="58" t="s">
        <v>356</v>
      </c>
      <c r="K3609" s="58" t="s">
        <v>356</v>
      </c>
      <c r="L3609" s="58" t="s">
        <v>367</v>
      </c>
      <c r="M3609" s="58" t="s">
        <v>354</v>
      </c>
      <c r="N3609" s="58" t="s">
        <v>355</v>
      </c>
      <c r="O3609" s="64" t="s">
        <v>2942</v>
      </c>
      <c r="P3609" s="64" t="s">
        <v>2902</v>
      </c>
      <c r="Q3609" s="45" t="s">
        <v>922</v>
      </c>
      <c r="R3609" s="32" t="s">
        <v>254</v>
      </c>
      <c r="S3609" s="45" t="s">
        <v>94</v>
      </c>
      <c r="T3609" s="42" t="str">
        <f>VLOOKUP(Tabla1[[#This Row],[AREA]],Hoja1!A:B,2,FALSE)</f>
        <v>06. Educación y cultura</v>
      </c>
      <c r="U3609" s="45" t="s">
        <v>168</v>
      </c>
      <c r="V3609" s="42" t="str">
        <f>VLOOKUP(Tabla1[[#This Row],[PROGRAMA]],Hoja1!A:B,2,FALSE)</f>
        <v>3231. Escuelas infantiles</v>
      </c>
      <c r="W3609" s="45" t="s">
        <v>236</v>
      </c>
      <c r="X3609" s="45" t="s">
        <v>3048</v>
      </c>
    </row>
    <row r="3610" spans="1:24" x14ac:dyDescent="0.25">
      <c r="A3610" s="57">
        <v>220250025363</v>
      </c>
      <c r="B3610" s="58" t="s">
        <v>526</v>
      </c>
      <c r="C3610" s="59">
        <v>45820</v>
      </c>
      <c r="D3610" s="57">
        <v>22025004010</v>
      </c>
      <c r="E3610" s="58" t="s">
        <v>1495</v>
      </c>
      <c r="F3610" s="60">
        <v>9.92</v>
      </c>
      <c r="G3610" s="58" t="s">
        <v>524</v>
      </c>
      <c r="H3610" s="58" t="s">
        <v>5280</v>
      </c>
      <c r="I3610" s="61">
        <v>300</v>
      </c>
      <c r="J3610" s="58" t="s">
        <v>427</v>
      </c>
      <c r="K3610" s="58" t="s">
        <v>427</v>
      </c>
      <c r="L3610" s="58" t="s">
        <v>367</v>
      </c>
      <c r="M3610" s="58" t="s">
        <v>354</v>
      </c>
      <c r="N3610" s="58" t="s">
        <v>355</v>
      </c>
      <c r="O3610" s="64" t="s">
        <v>2942</v>
      </c>
      <c r="P3610" s="64" t="s">
        <v>2902</v>
      </c>
      <c r="Q3610" s="45" t="s">
        <v>922</v>
      </c>
      <c r="R3610" s="32" t="s">
        <v>254</v>
      </c>
      <c r="S3610" s="45" t="s">
        <v>92</v>
      </c>
      <c r="T3610" s="42" t="str">
        <f>VLOOKUP(Tabla1[[#This Row],[AREA]],Hoja1!A:B,2,FALSE)</f>
        <v>03. Participación ciudadana y deportes</v>
      </c>
      <c r="U3610" s="45" t="s">
        <v>215</v>
      </c>
      <c r="V3610" s="42" t="str">
        <f>VLOOKUP(Tabla1[[#This Row],[PROGRAMA]],Hoja1!A:B,2,FALSE)</f>
        <v>9241. Participación ciudadana</v>
      </c>
      <c r="W3610" s="45" t="s">
        <v>236</v>
      </c>
      <c r="X3610" s="45" t="s">
        <v>2945</v>
      </c>
    </row>
    <row r="3611" spans="1:24" x14ac:dyDescent="0.25">
      <c r="A3611" s="57">
        <v>220250026494</v>
      </c>
      <c r="B3611" s="58" t="s">
        <v>526</v>
      </c>
      <c r="C3611" s="59">
        <v>45824</v>
      </c>
      <c r="D3611" s="57">
        <v>22025001043</v>
      </c>
      <c r="E3611" s="58" t="s">
        <v>1462</v>
      </c>
      <c r="F3611" s="60">
        <v>9.92</v>
      </c>
      <c r="G3611" s="58" t="s">
        <v>524</v>
      </c>
      <c r="H3611" s="58" t="s">
        <v>5281</v>
      </c>
      <c r="I3611" s="61">
        <v>300</v>
      </c>
      <c r="J3611" s="58" t="s">
        <v>427</v>
      </c>
      <c r="K3611" s="58" t="s">
        <v>427</v>
      </c>
      <c r="L3611" s="58" t="s">
        <v>367</v>
      </c>
      <c r="M3611" s="58" t="s">
        <v>354</v>
      </c>
      <c r="N3611" s="58" t="s">
        <v>355</v>
      </c>
      <c r="O3611" s="64" t="s">
        <v>2942</v>
      </c>
      <c r="P3611" s="64" t="s">
        <v>2902</v>
      </c>
      <c r="Q3611" s="45" t="s">
        <v>922</v>
      </c>
      <c r="R3611" s="32" t="s">
        <v>254</v>
      </c>
      <c r="S3611" s="45" t="s">
        <v>98</v>
      </c>
      <c r="T3611" s="42" t="str">
        <f>VLOOKUP(Tabla1[[#This Row],[AREA]],Hoja1!A:B,2,FALSE)</f>
        <v>10. Personas mayores, familia y servicios sociales</v>
      </c>
      <c r="U3611" s="45" t="s">
        <v>153</v>
      </c>
      <c r="V3611" s="42" t="str">
        <f>VLOOKUP(Tabla1[[#This Row],[PROGRAMA]],Hoja1!A:B,2,FALSE)</f>
        <v>2311. Intervención social</v>
      </c>
      <c r="W3611" s="45" t="s">
        <v>236</v>
      </c>
      <c r="X3611" s="45" t="s">
        <v>3048</v>
      </c>
    </row>
    <row r="3612" spans="1:24" x14ac:dyDescent="0.25">
      <c r="A3612" s="57">
        <v>220250026502</v>
      </c>
      <c r="B3612" s="58" t="s">
        <v>526</v>
      </c>
      <c r="C3612" s="59">
        <v>45824</v>
      </c>
      <c r="D3612" s="57">
        <v>22025000769</v>
      </c>
      <c r="E3612" s="58" t="s">
        <v>1623</v>
      </c>
      <c r="F3612" s="60">
        <v>9.67</v>
      </c>
      <c r="G3612" s="58" t="s">
        <v>590</v>
      </c>
      <c r="H3612" s="58" t="s">
        <v>5282</v>
      </c>
      <c r="I3612" s="61">
        <v>300</v>
      </c>
      <c r="J3612" s="58" t="s">
        <v>356</v>
      </c>
      <c r="K3612" s="58" t="s">
        <v>356</v>
      </c>
      <c r="L3612" s="58" t="s">
        <v>367</v>
      </c>
      <c r="M3612" s="58" t="s">
        <v>354</v>
      </c>
      <c r="N3612" s="58" t="s">
        <v>355</v>
      </c>
      <c r="O3612" s="64" t="s">
        <v>2942</v>
      </c>
      <c r="P3612" s="64" t="s">
        <v>2902</v>
      </c>
      <c r="Q3612" s="45" t="s">
        <v>922</v>
      </c>
      <c r="R3612" s="32" t="s">
        <v>254</v>
      </c>
      <c r="S3612" s="45" t="s">
        <v>291</v>
      </c>
      <c r="T3612" s="42" t="str">
        <f>VLOOKUP(Tabla1[[#This Row],[AREA]],Hoja1!A:B,2,FALSE)</f>
        <v>11. Salud pública y seguridad ciudadana</v>
      </c>
      <c r="U3612" s="45" t="s">
        <v>135</v>
      </c>
      <c r="V3612" s="42" t="str">
        <f>VLOOKUP(Tabla1[[#This Row],[PROGRAMA]],Hoja1!A:B,2,FALSE)</f>
        <v>1361. Prevención y extinción de incencios</v>
      </c>
      <c r="W3612" s="45" t="s">
        <v>238</v>
      </c>
      <c r="X3612" s="45" t="s">
        <v>3118</v>
      </c>
    </row>
    <row r="3613" spans="1:24" x14ac:dyDescent="0.25">
      <c r="A3613" s="57">
        <v>220250023731</v>
      </c>
      <c r="B3613" s="58" t="s">
        <v>526</v>
      </c>
      <c r="C3613" s="59">
        <v>45818</v>
      </c>
      <c r="D3613" s="57">
        <v>22025001043</v>
      </c>
      <c r="E3613" s="58" t="s">
        <v>1462</v>
      </c>
      <c r="F3613" s="60">
        <v>9.6</v>
      </c>
      <c r="G3613" s="58" t="s">
        <v>573</v>
      </c>
      <c r="H3613" s="58" t="s">
        <v>5283</v>
      </c>
      <c r="I3613" s="61">
        <v>300</v>
      </c>
      <c r="J3613" s="58" t="s">
        <v>356</v>
      </c>
      <c r="K3613" s="58" t="s">
        <v>356</v>
      </c>
      <c r="L3613" s="58" t="s">
        <v>367</v>
      </c>
      <c r="M3613" s="58" t="s">
        <v>354</v>
      </c>
      <c r="N3613" s="58" t="s">
        <v>355</v>
      </c>
      <c r="O3613" s="64" t="s">
        <v>2942</v>
      </c>
      <c r="P3613" s="64" t="s">
        <v>2902</v>
      </c>
      <c r="Q3613" s="45" t="s">
        <v>922</v>
      </c>
      <c r="R3613" s="32" t="s">
        <v>254</v>
      </c>
      <c r="S3613" s="45" t="s">
        <v>98</v>
      </c>
      <c r="T3613" s="42" t="str">
        <f>VLOOKUP(Tabla1[[#This Row],[AREA]],Hoja1!A:B,2,FALSE)</f>
        <v>10. Personas mayores, familia y servicios sociales</v>
      </c>
      <c r="U3613" s="45" t="s">
        <v>153</v>
      </c>
      <c r="V3613" s="42" t="str">
        <f>VLOOKUP(Tabla1[[#This Row],[PROGRAMA]],Hoja1!A:B,2,FALSE)</f>
        <v>2311. Intervención social</v>
      </c>
      <c r="W3613" s="45" t="s">
        <v>236</v>
      </c>
      <c r="X3613" s="45" t="s">
        <v>3048</v>
      </c>
    </row>
    <row r="3614" spans="1:24" x14ac:dyDescent="0.25">
      <c r="A3614" s="57">
        <v>220250027437</v>
      </c>
      <c r="B3614" s="58" t="s">
        <v>526</v>
      </c>
      <c r="C3614" s="59">
        <v>45827</v>
      </c>
      <c r="D3614" s="57">
        <v>22025001079</v>
      </c>
      <c r="E3614" s="58" t="s">
        <v>1303</v>
      </c>
      <c r="F3614" s="60">
        <v>9.3800000000000008</v>
      </c>
      <c r="G3614" s="58" t="s">
        <v>74</v>
      </c>
      <c r="H3614" s="58" t="s">
        <v>5284</v>
      </c>
      <c r="I3614" s="61">
        <v>300</v>
      </c>
      <c r="J3614" s="58" t="s">
        <v>356</v>
      </c>
      <c r="K3614" s="58" t="s">
        <v>356</v>
      </c>
      <c r="L3614" s="58" t="s">
        <v>367</v>
      </c>
      <c r="M3614" s="58" t="s">
        <v>354</v>
      </c>
      <c r="N3614" s="58" t="s">
        <v>355</v>
      </c>
      <c r="O3614" s="64" t="s">
        <v>2942</v>
      </c>
      <c r="P3614" s="64" t="s">
        <v>2902</v>
      </c>
      <c r="Q3614" s="45" t="s">
        <v>922</v>
      </c>
      <c r="R3614" s="32" t="s">
        <v>254</v>
      </c>
      <c r="S3614" s="45" t="s">
        <v>94</v>
      </c>
      <c r="T3614" s="42" t="str">
        <f>VLOOKUP(Tabla1[[#This Row],[AREA]],Hoja1!A:B,2,FALSE)</f>
        <v>06. Educación y cultura</v>
      </c>
      <c r="U3614" s="45" t="s">
        <v>170</v>
      </c>
      <c r="V3614" s="42" t="str">
        <f>VLOOKUP(Tabla1[[#This Row],[PROGRAMA]],Hoja1!A:B,2,FALSE)</f>
        <v>3232. Conservación y mantenimiento centros educación infantil y primaria</v>
      </c>
      <c r="W3614" s="45" t="s">
        <v>236</v>
      </c>
      <c r="X3614" s="45" t="s">
        <v>3048</v>
      </c>
    </row>
    <row r="3615" spans="1:24" x14ac:dyDescent="0.25">
      <c r="A3615" s="57">
        <v>220250022603</v>
      </c>
      <c r="B3615" s="58" t="s">
        <v>526</v>
      </c>
      <c r="C3615" s="59">
        <v>45813</v>
      </c>
      <c r="D3615" s="57">
        <v>22025001128</v>
      </c>
      <c r="E3615" s="58" t="s">
        <v>1498</v>
      </c>
      <c r="F3615" s="60">
        <v>9</v>
      </c>
      <c r="G3615" s="58" t="s">
        <v>38</v>
      </c>
      <c r="H3615" s="58" t="s">
        <v>5285</v>
      </c>
      <c r="I3615" s="61">
        <v>300</v>
      </c>
      <c r="J3615" s="58" t="s">
        <v>356</v>
      </c>
      <c r="K3615" s="58" t="s">
        <v>356</v>
      </c>
      <c r="L3615" s="58" t="s">
        <v>367</v>
      </c>
      <c r="M3615" s="58" t="s">
        <v>354</v>
      </c>
      <c r="N3615" s="58" t="s">
        <v>355</v>
      </c>
      <c r="O3615" s="64" t="s">
        <v>2942</v>
      </c>
      <c r="P3615" s="64" t="s">
        <v>2902</v>
      </c>
      <c r="Q3615" s="45" t="s">
        <v>922</v>
      </c>
      <c r="R3615" s="32" t="s">
        <v>254</v>
      </c>
      <c r="S3615" s="45" t="s">
        <v>291</v>
      </c>
      <c r="T3615" s="42" t="str">
        <f>VLOOKUP(Tabla1[[#This Row],[AREA]],Hoja1!A:B,2,FALSE)</f>
        <v>11. Salud pública y seguridad ciudadana</v>
      </c>
      <c r="U3615" s="45" t="s">
        <v>141</v>
      </c>
      <c r="V3615" s="42" t="str">
        <f>VLOOKUP(Tabla1[[#This Row],[PROGRAMA]],Hoja1!A:B,2,FALSE)</f>
        <v>1621. Recogida de residuos</v>
      </c>
      <c r="W3615" s="45" t="s">
        <v>238</v>
      </c>
      <c r="X3615" s="45" t="s">
        <v>3118</v>
      </c>
    </row>
    <row r="3616" spans="1:24" x14ac:dyDescent="0.25">
      <c r="A3616" s="57">
        <v>220250029441</v>
      </c>
      <c r="B3616" s="58" t="s">
        <v>526</v>
      </c>
      <c r="C3616" s="59">
        <v>45835</v>
      </c>
      <c r="D3616" s="57">
        <v>22025001070</v>
      </c>
      <c r="E3616" s="58" t="s">
        <v>1614</v>
      </c>
      <c r="F3616" s="60">
        <v>8.57</v>
      </c>
      <c r="G3616" s="58" t="s">
        <v>573</v>
      </c>
      <c r="H3616" s="58" t="s">
        <v>5286</v>
      </c>
      <c r="I3616" s="61">
        <v>300</v>
      </c>
      <c r="J3616" s="58" t="s">
        <v>356</v>
      </c>
      <c r="K3616" s="58" t="s">
        <v>356</v>
      </c>
      <c r="L3616" s="58" t="s">
        <v>367</v>
      </c>
      <c r="M3616" s="58" t="s">
        <v>354</v>
      </c>
      <c r="N3616" s="58" t="s">
        <v>355</v>
      </c>
      <c r="O3616" s="64" t="s">
        <v>2942</v>
      </c>
      <c r="P3616" s="64" t="s">
        <v>2902</v>
      </c>
      <c r="Q3616" s="45" t="s">
        <v>922</v>
      </c>
      <c r="R3616" s="32" t="s">
        <v>254</v>
      </c>
      <c r="S3616" s="45" t="s">
        <v>291</v>
      </c>
      <c r="T3616" s="42" t="str">
        <f>VLOOKUP(Tabla1[[#This Row],[AREA]],Hoja1!A:B,2,FALSE)</f>
        <v>11. Salud pública y seguridad ciudadana</v>
      </c>
      <c r="U3616" s="45" t="s">
        <v>164</v>
      </c>
      <c r="V3616" s="42" t="str">
        <f>VLOOKUP(Tabla1[[#This Row],[PROGRAMA]],Hoja1!A:B,2,FALSE)</f>
        <v>3111. Protección de la salubridad pública</v>
      </c>
      <c r="W3616" s="45" t="s">
        <v>238</v>
      </c>
      <c r="X3616" s="45" t="s">
        <v>3118</v>
      </c>
    </row>
    <row r="3617" spans="1:24" x14ac:dyDescent="0.25">
      <c r="A3617" s="57">
        <v>220250027488</v>
      </c>
      <c r="B3617" s="58" t="s">
        <v>526</v>
      </c>
      <c r="C3617" s="59">
        <v>45827</v>
      </c>
      <c r="D3617" s="57">
        <v>22025001042</v>
      </c>
      <c r="E3617" s="58" t="s">
        <v>1462</v>
      </c>
      <c r="F3617" s="60">
        <v>8.23</v>
      </c>
      <c r="G3617" s="58" t="s">
        <v>573</v>
      </c>
      <c r="H3617" s="58" t="s">
        <v>5004</v>
      </c>
      <c r="I3617" s="61">
        <v>300</v>
      </c>
      <c r="J3617" s="58" t="s">
        <v>356</v>
      </c>
      <c r="K3617" s="58" t="s">
        <v>356</v>
      </c>
      <c r="L3617" s="58" t="s">
        <v>367</v>
      </c>
      <c r="M3617" s="58" t="s">
        <v>354</v>
      </c>
      <c r="N3617" s="58" t="s">
        <v>355</v>
      </c>
      <c r="O3617" s="64" t="s">
        <v>2942</v>
      </c>
      <c r="P3617" s="64" t="s">
        <v>2902</v>
      </c>
      <c r="Q3617" s="45" t="s">
        <v>922</v>
      </c>
      <c r="R3617" s="32" t="s">
        <v>254</v>
      </c>
      <c r="S3617" s="45" t="s">
        <v>98</v>
      </c>
      <c r="T3617" s="42" t="str">
        <f>VLOOKUP(Tabla1[[#This Row],[AREA]],Hoja1!A:B,2,FALSE)</f>
        <v>10. Personas mayores, familia y servicios sociales</v>
      </c>
      <c r="U3617" s="45" t="s">
        <v>153</v>
      </c>
      <c r="V3617" s="42" t="str">
        <f>VLOOKUP(Tabla1[[#This Row],[PROGRAMA]],Hoja1!A:B,2,FALSE)</f>
        <v>2311. Intervención social</v>
      </c>
      <c r="W3617" s="45" t="s">
        <v>236</v>
      </c>
      <c r="X3617" s="45" t="s">
        <v>3048</v>
      </c>
    </row>
    <row r="3618" spans="1:24" x14ac:dyDescent="0.25">
      <c r="A3618" s="57">
        <v>220250027326</v>
      </c>
      <c r="B3618" s="58" t="s">
        <v>526</v>
      </c>
      <c r="C3618" s="59">
        <v>45827</v>
      </c>
      <c r="D3618" s="57">
        <v>22025001135</v>
      </c>
      <c r="E3618" s="58" t="s">
        <v>2608</v>
      </c>
      <c r="F3618" s="60">
        <v>8.02</v>
      </c>
      <c r="G3618" s="58" t="s">
        <v>564</v>
      </c>
      <c r="H3618" s="58" t="s">
        <v>5287</v>
      </c>
      <c r="I3618" s="61">
        <v>300</v>
      </c>
      <c r="J3618" s="58" t="s">
        <v>356</v>
      </c>
      <c r="K3618" s="58" t="s">
        <v>356</v>
      </c>
      <c r="L3618" s="58" t="s">
        <v>367</v>
      </c>
      <c r="M3618" s="58" t="s">
        <v>354</v>
      </c>
      <c r="N3618" s="58" t="s">
        <v>355</v>
      </c>
      <c r="O3618" s="64" t="s">
        <v>2942</v>
      </c>
      <c r="P3618" s="64" t="s">
        <v>2902</v>
      </c>
      <c r="Q3618" s="45" t="s">
        <v>922</v>
      </c>
      <c r="R3618" s="32" t="s">
        <v>254</v>
      </c>
      <c r="S3618" s="45" t="s">
        <v>89</v>
      </c>
      <c r="T3618" s="42" t="str">
        <f>VLOOKUP(Tabla1[[#This Row],[AREA]],Hoja1!A:B,2,FALSE)</f>
        <v>01. Alcaldía</v>
      </c>
      <c r="U3618" s="45" t="s">
        <v>294</v>
      </c>
      <c r="V3618" s="42" t="str">
        <f>VLOOKUP(Tabla1[[#This Row],[PROGRAMA]],Hoja1!A:B,2,FALSE)</f>
        <v>4331. Desarrollo empresarial</v>
      </c>
      <c r="W3618" s="45" t="s">
        <v>236</v>
      </c>
      <c r="X3618" s="45" t="s">
        <v>3048</v>
      </c>
    </row>
    <row r="3619" spans="1:24" x14ac:dyDescent="0.25">
      <c r="A3619" s="57">
        <v>220250022281</v>
      </c>
      <c r="B3619" s="58" t="s">
        <v>526</v>
      </c>
      <c r="C3619" s="59">
        <v>45813</v>
      </c>
      <c r="D3619" s="57">
        <v>22025001270</v>
      </c>
      <c r="E3619" s="58" t="s">
        <v>2310</v>
      </c>
      <c r="F3619" s="60">
        <v>7.93</v>
      </c>
      <c r="G3619" s="58" t="s">
        <v>73</v>
      </c>
      <c r="H3619" s="58" t="s">
        <v>5288</v>
      </c>
      <c r="I3619" s="61">
        <v>300</v>
      </c>
      <c r="J3619" s="58" t="s">
        <v>356</v>
      </c>
      <c r="K3619" s="58" t="s">
        <v>356</v>
      </c>
      <c r="L3619" s="58" t="s">
        <v>367</v>
      </c>
      <c r="M3619" s="58" t="s">
        <v>354</v>
      </c>
      <c r="N3619" s="58" t="s">
        <v>355</v>
      </c>
      <c r="O3619" s="64" t="s">
        <v>2942</v>
      </c>
      <c r="P3619" s="64" t="s">
        <v>2902</v>
      </c>
      <c r="Q3619" s="45" t="s">
        <v>922</v>
      </c>
      <c r="R3619" s="32" t="s">
        <v>254</v>
      </c>
      <c r="S3619" s="45" t="s">
        <v>95</v>
      </c>
      <c r="T3619" s="42" t="str">
        <f>VLOOKUP(Tabla1[[#This Row],[AREA]],Hoja1!A:B,2,FALSE)</f>
        <v>07. Medio ambiente</v>
      </c>
      <c r="U3619" s="45" t="s">
        <v>149</v>
      </c>
      <c r="V3619" s="42" t="str">
        <f>VLOOKUP(Tabla1[[#This Row],[PROGRAMA]],Hoja1!A:B,2,FALSE)</f>
        <v>1711. Parques y jardines</v>
      </c>
      <c r="W3619" s="45" t="s">
        <v>238</v>
      </c>
      <c r="X3619" s="45" t="s">
        <v>3118</v>
      </c>
    </row>
    <row r="3620" spans="1:24" x14ac:dyDescent="0.25">
      <c r="A3620" s="57">
        <v>220250024285</v>
      </c>
      <c r="B3620" s="58" t="s">
        <v>526</v>
      </c>
      <c r="C3620" s="59">
        <v>45819</v>
      </c>
      <c r="D3620" s="57">
        <v>22025001496</v>
      </c>
      <c r="E3620" s="58" t="s">
        <v>3385</v>
      </c>
      <c r="F3620" s="60">
        <v>7.42</v>
      </c>
      <c r="G3620" s="58" t="s">
        <v>564</v>
      </c>
      <c r="H3620" s="58" t="s">
        <v>5289</v>
      </c>
      <c r="I3620" s="61">
        <v>300</v>
      </c>
      <c r="J3620" s="58" t="s">
        <v>356</v>
      </c>
      <c r="K3620" s="58" t="s">
        <v>356</v>
      </c>
      <c r="L3620" s="58" t="s">
        <v>367</v>
      </c>
      <c r="M3620" s="58" t="s">
        <v>354</v>
      </c>
      <c r="N3620" s="58" t="s">
        <v>380</v>
      </c>
      <c r="O3620" s="64" t="s">
        <v>2942</v>
      </c>
      <c r="P3620" s="64" t="s">
        <v>2902</v>
      </c>
      <c r="Q3620" s="45" t="s">
        <v>922</v>
      </c>
      <c r="R3620" s="32" t="s">
        <v>254</v>
      </c>
      <c r="S3620" s="45" t="s">
        <v>290</v>
      </c>
      <c r="T3620" s="42" t="str">
        <f>VLOOKUP(Tabla1[[#This Row],[AREA]],Hoja1!A:B,2,FALSE)</f>
        <v>05. Comercio, mercados y consumo</v>
      </c>
      <c r="U3620" s="45" t="s">
        <v>197</v>
      </c>
      <c r="V3620" s="42" t="str">
        <f>VLOOKUP(Tabla1[[#This Row],[PROGRAMA]],Hoja1!A:B,2,FALSE)</f>
        <v>4312. Mercados</v>
      </c>
      <c r="W3620" s="45" t="s">
        <v>238</v>
      </c>
      <c r="X3620" s="45" t="s">
        <v>3118</v>
      </c>
    </row>
    <row r="3621" spans="1:24" x14ac:dyDescent="0.25">
      <c r="A3621" s="57">
        <v>220250027593</v>
      </c>
      <c r="B3621" s="58" t="s">
        <v>526</v>
      </c>
      <c r="C3621" s="59">
        <v>45827</v>
      </c>
      <c r="D3621" s="57">
        <v>22025000920</v>
      </c>
      <c r="E3621" s="58" t="s">
        <v>1373</v>
      </c>
      <c r="F3621" s="60">
        <v>7.25</v>
      </c>
      <c r="G3621" s="58" t="s">
        <v>74</v>
      </c>
      <c r="H3621" s="58" t="s">
        <v>5290</v>
      </c>
      <c r="I3621" s="61">
        <v>300</v>
      </c>
      <c r="J3621" s="58" t="s">
        <v>356</v>
      </c>
      <c r="K3621" s="58" t="s">
        <v>356</v>
      </c>
      <c r="L3621" s="58" t="s">
        <v>367</v>
      </c>
      <c r="M3621" s="58" t="s">
        <v>354</v>
      </c>
      <c r="N3621" s="58" t="s">
        <v>355</v>
      </c>
      <c r="O3621" s="64" t="s">
        <v>2942</v>
      </c>
      <c r="P3621" s="64" t="s">
        <v>2902</v>
      </c>
      <c r="Q3621" s="45" t="s">
        <v>922</v>
      </c>
      <c r="R3621" s="32" t="s">
        <v>254</v>
      </c>
      <c r="S3621" s="45" t="s">
        <v>291</v>
      </c>
      <c r="T3621" s="42" t="str">
        <f>VLOOKUP(Tabla1[[#This Row],[AREA]],Hoja1!A:B,2,FALSE)</f>
        <v>11. Salud pública y seguridad ciudadana</v>
      </c>
      <c r="U3621" s="45" t="s">
        <v>129</v>
      </c>
      <c r="V3621" s="42" t="str">
        <f>VLOOKUP(Tabla1[[#This Row],[PROGRAMA]],Hoja1!A:B,2,FALSE)</f>
        <v>1321. Policía municipal</v>
      </c>
      <c r="W3621" s="45" t="s">
        <v>238</v>
      </c>
      <c r="X3621" s="45" t="s">
        <v>3118</v>
      </c>
    </row>
    <row r="3622" spans="1:24" x14ac:dyDescent="0.25">
      <c r="A3622" s="57">
        <v>220250029487</v>
      </c>
      <c r="B3622" s="58" t="s">
        <v>526</v>
      </c>
      <c r="C3622" s="59">
        <v>45835</v>
      </c>
      <c r="D3622" s="57">
        <v>22025001082</v>
      </c>
      <c r="E3622" s="58" t="s">
        <v>1878</v>
      </c>
      <c r="F3622" s="60">
        <v>7.19</v>
      </c>
      <c r="G3622" s="58" t="s">
        <v>608</v>
      </c>
      <c r="H3622" s="58" t="s">
        <v>5291</v>
      </c>
      <c r="I3622" s="61">
        <v>300</v>
      </c>
      <c r="J3622" s="58" t="s">
        <v>356</v>
      </c>
      <c r="K3622" s="58" t="s">
        <v>356</v>
      </c>
      <c r="L3622" s="58" t="s">
        <v>367</v>
      </c>
      <c r="M3622" s="58" t="s">
        <v>354</v>
      </c>
      <c r="N3622" s="58" t="s">
        <v>355</v>
      </c>
      <c r="O3622" s="64" t="s">
        <v>2942</v>
      </c>
      <c r="P3622" s="64" t="s">
        <v>2902</v>
      </c>
      <c r="Q3622" s="45" t="s">
        <v>922</v>
      </c>
      <c r="R3622" s="32" t="s">
        <v>254</v>
      </c>
      <c r="S3622" s="45" t="s">
        <v>94</v>
      </c>
      <c r="T3622" s="42" t="str">
        <f>VLOOKUP(Tabla1[[#This Row],[AREA]],Hoja1!A:B,2,FALSE)</f>
        <v>06. Educación y cultura</v>
      </c>
      <c r="U3622" s="45" t="s">
        <v>168</v>
      </c>
      <c r="V3622" s="42" t="str">
        <f>VLOOKUP(Tabla1[[#This Row],[PROGRAMA]],Hoja1!A:B,2,FALSE)</f>
        <v>3231. Escuelas infantiles</v>
      </c>
      <c r="W3622" s="45" t="s">
        <v>236</v>
      </c>
      <c r="X3622" s="45" t="s">
        <v>3048</v>
      </c>
    </row>
    <row r="3623" spans="1:24" x14ac:dyDescent="0.25">
      <c r="A3623" s="57">
        <v>220250022846</v>
      </c>
      <c r="B3623" s="58" t="s">
        <v>526</v>
      </c>
      <c r="C3623" s="59">
        <v>45813</v>
      </c>
      <c r="D3623" s="57">
        <v>22025000920</v>
      </c>
      <c r="E3623" s="58" t="s">
        <v>1373</v>
      </c>
      <c r="F3623" s="60">
        <v>7.13</v>
      </c>
      <c r="G3623" s="58" t="s">
        <v>74</v>
      </c>
      <c r="H3623" s="58" t="s">
        <v>5292</v>
      </c>
      <c r="I3623" s="61">
        <v>300</v>
      </c>
      <c r="J3623" s="58" t="s">
        <v>356</v>
      </c>
      <c r="K3623" s="58" t="s">
        <v>356</v>
      </c>
      <c r="L3623" s="58" t="s">
        <v>367</v>
      </c>
      <c r="M3623" s="58" t="s">
        <v>354</v>
      </c>
      <c r="N3623" s="58" t="s">
        <v>355</v>
      </c>
      <c r="O3623" s="64" t="s">
        <v>2942</v>
      </c>
      <c r="P3623" s="64" t="s">
        <v>2902</v>
      </c>
      <c r="Q3623" s="45" t="s">
        <v>922</v>
      </c>
      <c r="R3623" s="32" t="s">
        <v>254</v>
      </c>
      <c r="S3623" s="45" t="s">
        <v>291</v>
      </c>
      <c r="T3623" s="42" t="str">
        <f>VLOOKUP(Tabla1[[#This Row],[AREA]],Hoja1!A:B,2,FALSE)</f>
        <v>11. Salud pública y seguridad ciudadana</v>
      </c>
      <c r="U3623" s="45" t="s">
        <v>129</v>
      </c>
      <c r="V3623" s="42" t="str">
        <f>VLOOKUP(Tabla1[[#This Row],[PROGRAMA]],Hoja1!A:B,2,FALSE)</f>
        <v>1321. Policía municipal</v>
      </c>
      <c r="W3623" s="45" t="s">
        <v>238</v>
      </c>
      <c r="X3623" s="45" t="s">
        <v>3118</v>
      </c>
    </row>
    <row r="3624" spans="1:24" x14ac:dyDescent="0.25">
      <c r="A3624" s="57">
        <v>220250022443</v>
      </c>
      <c r="B3624" s="58" t="s">
        <v>526</v>
      </c>
      <c r="C3624" s="59">
        <v>45813</v>
      </c>
      <c r="D3624" s="57">
        <v>22025000920</v>
      </c>
      <c r="E3624" s="58" t="s">
        <v>1373</v>
      </c>
      <c r="F3624" s="60">
        <v>6.97</v>
      </c>
      <c r="G3624" s="58" t="s">
        <v>74</v>
      </c>
      <c r="H3624" s="58" t="s">
        <v>5293</v>
      </c>
      <c r="I3624" s="61">
        <v>300</v>
      </c>
      <c r="J3624" s="58" t="s">
        <v>356</v>
      </c>
      <c r="K3624" s="58" t="s">
        <v>356</v>
      </c>
      <c r="L3624" s="58" t="s">
        <v>367</v>
      </c>
      <c r="M3624" s="58" t="s">
        <v>354</v>
      </c>
      <c r="N3624" s="58" t="s">
        <v>355</v>
      </c>
      <c r="O3624" s="64" t="s">
        <v>2942</v>
      </c>
      <c r="P3624" s="64" t="s">
        <v>2902</v>
      </c>
      <c r="Q3624" s="45" t="s">
        <v>922</v>
      </c>
      <c r="R3624" s="32" t="s">
        <v>254</v>
      </c>
      <c r="S3624" s="45" t="s">
        <v>291</v>
      </c>
      <c r="T3624" s="42" t="str">
        <f>VLOOKUP(Tabla1[[#This Row],[AREA]],Hoja1!A:B,2,FALSE)</f>
        <v>11. Salud pública y seguridad ciudadana</v>
      </c>
      <c r="U3624" s="45" t="s">
        <v>129</v>
      </c>
      <c r="V3624" s="42" t="str">
        <f>VLOOKUP(Tabla1[[#This Row],[PROGRAMA]],Hoja1!A:B,2,FALSE)</f>
        <v>1321. Policía municipal</v>
      </c>
      <c r="W3624" s="45" t="s">
        <v>238</v>
      </c>
      <c r="X3624" s="45" t="s">
        <v>3118</v>
      </c>
    </row>
    <row r="3625" spans="1:24" x14ac:dyDescent="0.25">
      <c r="A3625" s="57">
        <v>220250026551</v>
      </c>
      <c r="B3625" s="58" t="s">
        <v>526</v>
      </c>
      <c r="C3625" s="59">
        <v>45824</v>
      </c>
      <c r="D3625" s="57">
        <v>22025000731</v>
      </c>
      <c r="E3625" s="58" t="s">
        <v>1838</v>
      </c>
      <c r="F3625" s="60">
        <v>6.35</v>
      </c>
      <c r="G3625" s="58" t="s">
        <v>74</v>
      </c>
      <c r="H3625" s="58" t="s">
        <v>5075</v>
      </c>
      <c r="I3625" s="61">
        <v>300</v>
      </c>
      <c r="J3625" s="58" t="s">
        <v>356</v>
      </c>
      <c r="K3625" s="58" t="s">
        <v>356</v>
      </c>
      <c r="L3625" s="58" t="s">
        <v>367</v>
      </c>
      <c r="M3625" s="58" t="s">
        <v>354</v>
      </c>
      <c r="N3625" s="58" t="s">
        <v>355</v>
      </c>
      <c r="O3625" s="64" t="s">
        <v>2942</v>
      </c>
      <c r="P3625" s="64" t="s">
        <v>2902</v>
      </c>
      <c r="Q3625" s="45" t="s">
        <v>922</v>
      </c>
      <c r="R3625" s="32" t="s">
        <v>254</v>
      </c>
      <c r="S3625" s="45" t="s">
        <v>98</v>
      </c>
      <c r="T3625" s="42" t="str">
        <f>VLOOKUP(Tabla1[[#This Row],[AREA]],Hoja1!A:B,2,FALSE)</f>
        <v>10. Personas mayores, familia y servicios sociales</v>
      </c>
      <c r="U3625" s="45" t="s">
        <v>155</v>
      </c>
      <c r="V3625" s="42" t="str">
        <f>VLOOKUP(Tabla1[[#This Row],[PROGRAMA]],Hoja1!A:B,2,FALSE)</f>
        <v>2312. Iniciativas sociales</v>
      </c>
      <c r="W3625" s="45" t="s">
        <v>236</v>
      </c>
      <c r="X3625" s="45" t="s">
        <v>3048</v>
      </c>
    </row>
    <row r="3626" spans="1:24" x14ac:dyDescent="0.25">
      <c r="A3626" s="57">
        <v>220250023775</v>
      </c>
      <c r="B3626" s="58" t="s">
        <v>526</v>
      </c>
      <c r="C3626" s="59">
        <v>45818</v>
      </c>
      <c r="D3626" s="57">
        <v>22025001043</v>
      </c>
      <c r="E3626" s="58" t="s">
        <v>1462</v>
      </c>
      <c r="F3626" s="60">
        <v>6.3</v>
      </c>
      <c r="G3626" s="58" t="s">
        <v>74</v>
      </c>
      <c r="H3626" s="58" t="s">
        <v>5294</v>
      </c>
      <c r="I3626" s="61">
        <v>300</v>
      </c>
      <c r="J3626" s="58" t="s">
        <v>356</v>
      </c>
      <c r="K3626" s="58" t="s">
        <v>356</v>
      </c>
      <c r="L3626" s="58" t="s">
        <v>367</v>
      </c>
      <c r="M3626" s="58" t="s">
        <v>354</v>
      </c>
      <c r="N3626" s="58" t="s">
        <v>355</v>
      </c>
      <c r="O3626" s="64" t="s">
        <v>2942</v>
      </c>
      <c r="P3626" s="64" t="s">
        <v>2902</v>
      </c>
      <c r="Q3626" s="45" t="s">
        <v>922</v>
      </c>
      <c r="R3626" s="32" t="s">
        <v>254</v>
      </c>
      <c r="S3626" s="45" t="s">
        <v>98</v>
      </c>
      <c r="T3626" s="42" t="str">
        <f>VLOOKUP(Tabla1[[#This Row],[AREA]],Hoja1!A:B,2,FALSE)</f>
        <v>10. Personas mayores, familia y servicios sociales</v>
      </c>
      <c r="U3626" s="45" t="s">
        <v>153</v>
      </c>
      <c r="V3626" s="42" t="str">
        <f>VLOOKUP(Tabla1[[#This Row],[PROGRAMA]],Hoja1!A:B,2,FALSE)</f>
        <v>2311. Intervención social</v>
      </c>
      <c r="W3626" s="45" t="s">
        <v>236</v>
      </c>
      <c r="X3626" s="45" t="s">
        <v>3048</v>
      </c>
    </row>
    <row r="3627" spans="1:24" x14ac:dyDescent="0.25">
      <c r="A3627" s="57">
        <v>220250025441</v>
      </c>
      <c r="B3627" s="58" t="s">
        <v>526</v>
      </c>
      <c r="C3627" s="59">
        <v>45820</v>
      </c>
      <c r="D3627" s="57">
        <v>22025001081</v>
      </c>
      <c r="E3627" s="58" t="s">
        <v>1727</v>
      </c>
      <c r="F3627" s="60">
        <v>5.28</v>
      </c>
      <c r="G3627" s="58" t="s">
        <v>74</v>
      </c>
      <c r="H3627" s="58" t="s">
        <v>5295</v>
      </c>
      <c r="I3627" s="61">
        <v>300</v>
      </c>
      <c r="J3627" s="58" t="s">
        <v>356</v>
      </c>
      <c r="K3627" s="58" t="s">
        <v>356</v>
      </c>
      <c r="L3627" s="58" t="s">
        <v>367</v>
      </c>
      <c r="M3627" s="58" t="s">
        <v>354</v>
      </c>
      <c r="N3627" s="58" t="s">
        <v>355</v>
      </c>
      <c r="O3627" s="64" t="s">
        <v>2942</v>
      </c>
      <c r="P3627" s="64" t="s">
        <v>2902</v>
      </c>
      <c r="Q3627" s="45" t="s">
        <v>922</v>
      </c>
      <c r="R3627" s="32" t="s">
        <v>254</v>
      </c>
      <c r="S3627" s="45" t="s">
        <v>94</v>
      </c>
      <c r="T3627" s="42" t="str">
        <f>VLOOKUP(Tabla1[[#This Row],[AREA]],Hoja1!A:B,2,FALSE)</f>
        <v>06. Educación y cultura</v>
      </c>
      <c r="U3627" s="45" t="s">
        <v>176</v>
      </c>
      <c r="V3627" s="42" t="str">
        <f>VLOOKUP(Tabla1[[#This Row],[PROGRAMA]],Hoja1!A:B,2,FALSE)</f>
        <v>3321. Bibliotecas públicas</v>
      </c>
      <c r="W3627" s="45" t="s">
        <v>236</v>
      </c>
      <c r="X3627" s="45" t="s">
        <v>3048</v>
      </c>
    </row>
    <row r="3628" spans="1:24" x14ac:dyDescent="0.25">
      <c r="A3628" s="57">
        <v>220250027338</v>
      </c>
      <c r="B3628" s="58" t="s">
        <v>526</v>
      </c>
      <c r="C3628" s="59">
        <v>45827</v>
      </c>
      <c r="D3628" s="57">
        <v>22025001496</v>
      </c>
      <c r="E3628" s="58" t="s">
        <v>3385</v>
      </c>
      <c r="F3628" s="60">
        <v>4.96</v>
      </c>
      <c r="G3628" s="58" t="s">
        <v>524</v>
      </c>
      <c r="H3628" s="58" t="s">
        <v>4271</v>
      </c>
      <c r="I3628" s="61">
        <v>300</v>
      </c>
      <c r="J3628" s="58" t="s">
        <v>427</v>
      </c>
      <c r="K3628" s="58" t="s">
        <v>427</v>
      </c>
      <c r="L3628" s="58" t="s">
        <v>367</v>
      </c>
      <c r="M3628" s="58" t="s">
        <v>354</v>
      </c>
      <c r="N3628" s="58" t="s">
        <v>380</v>
      </c>
      <c r="O3628" s="64" t="s">
        <v>2942</v>
      </c>
      <c r="P3628" s="64" t="s">
        <v>2902</v>
      </c>
      <c r="Q3628" s="45" t="s">
        <v>922</v>
      </c>
      <c r="R3628" s="32" t="s">
        <v>254</v>
      </c>
      <c r="S3628" s="45" t="s">
        <v>290</v>
      </c>
      <c r="T3628" s="42" t="str">
        <f>VLOOKUP(Tabla1[[#This Row],[AREA]],Hoja1!A:B,2,FALSE)</f>
        <v>05. Comercio, mercados y consumo</v>
      </c>
      <c r="U3628" s="45" t="s">
        <v>197</v>
      </c>
      <c r="V3628" s="42" t="str">
        <f>VLOOKUP(Tabla1[[#This Row],[PROGRAMA]],Hoja1!A:B,2,FALSE)</f>
        <v>4312. Mercados</v>
      </c>
      <c r="W3628" s="45" t="s">
        <v>238</v>
      </c>
      <c r="X3628" s="45" t="s">
        <v>3118</v>
      </c>
    </row>
    <row r="3629" spans="1:24" x14ac:dyDescent="0.25">
      <c r="A3629" s="57">
        <v>220250029391</v>
      </c>
      <c r="B3629" s="58" t="s">
        <v>526</v>
      </c>
      <c r="C3629" s="59">
        <v>45835</v>
      </c>
      <c r="D3629" s="57">
        <v>22025000769</v>
      </c>
      <c r="E3629" s="58" t="s">
        <v>1623</v>
      </c>
      <c r="F3629" s="60">
        <v>4.68</v>
      </c>
      <c r="G3629" s="58" t="s">
        <v>73</v>
      </c>
      <c r="H3629" s="58" t="s">
        <v>5296</v>
      </c>
      <c r="I3629" s="61">
        <v>300</v>
      </c>
      <c r="J3629" s="58" t="s">
        <v>356</v>
      </c>
      <c r="K3629" s="58" t="s">
        <v>356</v>
      </c>
      <c r="L3629" s="58" t="s">
        <v>367</v>
      </c>
      <c r="M3629" s="58" t="s">
        <v>354</v>
      </c>
      <c r="N3629" s="58" t="s">
        <v>355</v>
      </c>
      <c r="O3629" s="64" t="s">
        <v>2942</v>
      </c>
      <c r="P3629" s="64" t="s">
        <v>2902</v>
      </c>
      <c r="Q3629" s="45" t="s">
        <v>922</v>
      </c>
      <c r="R3629" s="32" t="s">
        <v>254</v>
      </c>
      <c r="S3629" s="45" t="s">
        <v>291</v>
      </c>
      <c r="T3629" s="42" t="str">
        <f>VLOOKUP(Tabla1[[#This Row],[AREA]],Hoja1!A:B,2,FALSE)</f>
        <v>11. Salud pública y seguridad ciudadana</v>
      </c>
      <c r="U3629" s="45" t="s">
        <v>135</v>
      </c>
      <c r="V3629" s="42" t="str">
        <f>VLOOKUP(Tabla1[[#This Row],[PROGRAMA]],Hoja1!A:B,2,FALSE)</f>
        <v>1361. Prevención y extinción de incencios</v>
      </c>
      <c r="W3629" s="45" t="s">
        <v>238</v>
      </c>
      <c r="X3629" s="45" t="s">
        <v>3118</v>
      </c>
    </row>
    <row r="3630" spans="1:24" x14ac:dyDescent="0.25">
      <c r="A3630" s="57">
        <v>220250023812</v>
      </c>
      <c r="B3630" s="58" t="s">
        <v>526</v>
      </c>
      <c r="C3630" s="59">
        <v>45818</v>
      </c>
      <c r="D3630" s="57">
        <v>22025004014</v>
      </c>
      <c r="E3630" s="58" t="s">
        <v>1534</v>
      </c>
      <c r="F3630" s="60">
        <v>4.22</v>
      </c>
      <c r="G3630" s="58" t="s">
        <v>74</v>
      </c>
      <c r="H3630" s="58" t="s">
        <v>5297</v>
      </c>
      <c r="I3630" s="61">
        <v>300</v>
      </c>
      <c r="J3630" s="58" t="s">
        <v>356</v>
      </c>
      <c r="K3630" s="58" t="s">
        <v>356</v>
      </c>
      <c r="L3630" s="58" t="s">
        <v>367</v>
      </c>
      <c r="M3630" s="58" t="s">
        <v>354</v>
      </c>
      <c r="N3630" s="58" t="s">
        <v>355</v>
      </c>
      <c r="O3630" s="64" t="s">
        <v>2942</v>
      </c>
      <c r="P3630" s="64" t="s">
        <v>2902</v>
      </c>
      <c r="Q3630" s="45" t="s">
        <v>922</v>
      </c>
      <c r="R3630" s="32" t="s">
        <v>254</v>
      </c>
      <c r="S3630" s="45" t="s">
        <v>92</v>
      </c>
      <c r="T3630" s="42" t="str">
        <f>VLOOKUP(Tabla1[[#This Row],[AREA]],Hoja1!A:B,2,FALSE)</f>
        <v>03. Participación ciudadana y deportes</v>
      </c>
      <c r="U3630" s="45" t="s">
        <v>215</v>
      </c>
      <c r="V3630" s="42" t="str">
        <f>VLOOKUP(Tabla1[[#This Row],[PROGRAMA]],Hoja1!A:B,2,FALSE)</f>
        <v>9241. Participación ciudadana</v>
      </c>
      <c r="W3630" s="45" t="s">
        <v>236</v>
      </c>
      <c r="X3630" s="45" t="s">
        <v>3048</v>
      </c>
    </row>
    <row r="3631" spans="1:24" x14ac:dyDescent="0.25">
      <c r="A3631" s="57">
        <v>220250023787</v>
      </c>
      <c r="B3631" s="58" t="s">
        <v>526</v>
      </c>
      <c r="C3631" s="59">
        <v>45818</v>
      </c>
      <c r="D3631" s="57">
        <v>22025000766</v>
      </c>
      <c r="E3631" s="58" t="s">
        <v>2580</v>
      </c>
      <c r="F3631" s="60">
        <v>4.0199999999999996</v>
      </c>
      <c r="G3631" s="58" t="s">
        <v>586</v>
      </c>
      <c r="H3631" s="58" t="s">
        <v>5298</v>
      </c>
      <c r="I3631" s="61">
        <v>300</v>
      </c>
      <c r="J3631" s="58" t="s">
        <v>587</v>
      </c>
      <c r="K3631" s="58" t="s">
        <v>356</v>
      </c>
      <c r="L3631" s="58" t="s">
        <v>357</v>
      </c>
      <c r="M3631" s="58" t="s">
        <v>354</v>
      </c>
      <c r="N3631" s="58" t="s">
        <v>355</v>
      </c>
      <c r="O3631" s="64" t="s">
        <v>2942</v>
      </c>
      <c r="P3631" s="64" t="s">
        <v>2902</v>
      </c>
      <c r="Q3631" s="45" t="s">
        <v>922</v>
      </c>
      <c r="R3631" s="32" t="s">
        <v>254</v>
      </c>
      <c r="S3631" s="45" t="s">
        <v>291</v>
      </c>
      <c r="T3631" s="42" t="str">
        <f>VLOOKUP(Tabla1[[#This Row],[AREA]],Hoja1!A:B,2,FALSE)</f>
        <v>11. Salud pública y seguridad ciudadana</v>
      </c>
      <c r="U3631" s="45" t="s">
        <v>135</v>
      </c>
      <c r="V3631" s="42" t="str">
        <f>VLOOKUP(Tabla1[[#This Row],[PROGRAMA]],Hoja1!A:B,2,FALSE)</f>
        <v>1361. Prevención y extinción de incencios</v>
      </c>
      <c r="W3631" s="45" t="s">
        <v>236</v>
      </c>
      <c r="X3631" s="45" t="s">
        <v>3180</v>
      </c>
    </row>
    <row r="3632" spans="1:24" x14ac:dyDescent="0.25">
      <c r="A3632" s="57">
        <v>220250023734</v>
      </c>
      <c r="B3632" s="58" t="s">
        <v>526</v>
      </c>
      <c r="C3632" s="59">
        <v>45818</v>
      </c>
      <c r="D3632" s="57">
        <v>22025001043</v>
      </c>
      <c r="E3632" s="58" t="s">
        <v>1462</v>
      </c>
      <c r="F3632" s="60">
        <v>3.18</v>
      </c>
      <c r="G3632" s="58" t="s">
        <v>74</v>
      </c>
      <c r="H3632" s="58" t="s">
        <v>5299</v>
      </c>
      <c r="I3632" s="61">
        <v>300</v>
      </c>
      <c r="J3632" s="58" t="s">
        <v>356</v>
      </c>
      <c r="K3632" s="58" t="s">
        <v>356</v>
      </c>
      <c r="L3632" s="58" t="s">
        <v>367</v>
      </c>
      <c r="M3632" s="58" t="s">
        <v>354</v>
      </c>
      <c r="N3632" s="58" t="s">
        <v>355</v>
      </c>
      <c r="O3632" s="64" t="s">
        <v>2942</v>
      </c>
      <c r="P3632" s="64" t="s">
        <v>2902</v>
      </c>
      <c r="Q3632" s="45" t="s">
        <v>922</v>
      </c>
      <c r="R3632" s="32" t="s">
        <v>254</v>
      </c>
      <c r="S3632" s="45" t="s">
        <v>98</v>
      </c>
      <c r="T3632" s="42" t="str">
        <f>VLOOKUP(Tabla1[[#This Row],[AREA]],Hoja1!A:B,2,FALSE)</f>
        <v>10. Personas mayores, familia y servicios sociales</v>
      </c>
      <c r="U3632" s="45" t="s">
        <v>153</v>
      </c>
      <c r="V3632" s="42" t="str">
        <f>VLOOKUP(Tabla1[[#This Row],[PROGRAMA]],Hoja1!A:B,2,FALSE)</f>
        <v>2311. Intervención social</v>
      </c>
      <c r="W3632" s="45" t="s">
        <v>236</v>
      </c>
      <c r="X3632" s="45" t="s">
        <v>3048</v>
      </c>
    </row>
    <row r="3633" spans="1:24" x14ac:dyDescent="0.25">
      <c r="A3633" s="57">
        <v>220250022557</v>
      </c>
      <c r="B3633" s="58" t="s">
        <v>526</v>
      </c>
      <c r="C3633" s="59">
        <v>45813</v>
      </c>
      <c r="D3633" s="57">
        <v>22025001128</v>
      </c>
      <c r="E3633" s="58" t="s">
        <v>1498</v>
      </c>
      <c r="F3633" s="60">
        <v>3.12</v>
      </c>
      <c r="G3633" s="58" t="s">
        <v>3738</v>
      </c>
      <c r="H3633" s="58" t="s">
        <v>5300</v>
      </c>
      <c r="I3633" s="61">
        <v>300</v>
      </c>
      <c r="J3633" s="58" t="s">
        <v>356</v>
      </c>
      <c r="K3633" s="58" t="s">
        <v>356</v>
      </c>
      <c r="L3633" s="58" t="s">
        <v>367</v>
      </c>
      <c r="M3633" s="58" t="s">
        <v>354</v>
      </c>
      <c r="N3633" s="58" t="s">
        <v>355</v>
      </c>
      <c r="O3633" s="64" t="s">
        <v>2942</v>
      </c>
      <c r="P3633" s="64" t="s">
        <v>2902</v>
      </c>
      <c r="Q3633" s="45" t="s">
        <v>922</v>
      </c>
      <c r="R3633" s="32" t="s">
        <v>254</v>
      </c>
      <c r="S3633" s="45" t="s">
        <v>291</v>
      </c>
      <c r="T3633" s="42" t="str">
        <f>VLOOKUP(Tabla1[[#This Row],[AREA]],Hoja1!A:B,2,FALSE)</f>
        <v>11. Salud pública y seguridad ciudadana</v>
      </c>
      <c r="U3633" s="45" t="s">
        <v>141</v>
      </c>
      <c r="V3633" s="42" t="str">
        <f>VLOOKUP(Tabla1[[#This Row],[PROGRAMA]],Hoja1!A:B,2,FALSE)</f>
        <v>1621. Recogida de residuos</v>
      </c>
      <c r="W3633" s="45" t="s">
        <v>238</v>
      </c>
      <c r="X3633" s="45" t="s">
        <v>3118</v>
      </c>
    </row>
    <row r="3634" spans="1:24" x14ac:dyDescent="0.25">
      <c r="A3634" s="57">
        <v>220250029534</v>
      </c>
      <c r="B3634" s="58" t="s">
        <v>526</v>
      </c>
      <c r="C3634" s="59">
        <v>45835</v>
      </c>
      <c r="D3634" s="57">
        <v>22025000920</v>
      </c>
      <c r="E3634" s="58" t="s">
        <v>1373</v>
      </c>
      <c r="F3634" s="60">
        <v>3.06</v>
      </c>
      <c r="G3634" s="58" t="s">
        <v>74</v>
      </c>
      <c r="H3634" s="58" t="s">
        <v>5301</v>
      </c>
      <c r="I3634" s="61">
        <v>300</v>
      </c>
      <c r="J3634" s="58" t="s">
        <v>356</v>
      </c>
      <c r="K3634" s="58" t="s">
        <v>356</v>
      </c>
      <c r="L3634" s="58" t="s">
        <v>367</v>
      </c>
      <c r="M3634" s="58" t="s">
        <v>354</v>
      </c>
      <c r="N3634" s="58" t="s">
        <v>355</v>
      </c>
      <c r="O3634" s="64" t="s">
        <v>2942</v>
      </c>
      <c r="P3634" s="64" t="s">
        <v>2902</v>
      </c>
      <c r="Q3634" s="45" t="s">
        <v>922</v>
      </c>
      <c r="R3634" s="32" t="s">
        <v>254</v>
      </c>
      <c r="S3634" s="45" t="s">
        <v>291</v>
      </c>
      <c r="T3634" s="42" t="str">
        <f>VLOOKUP(Tabla1[[#This Row],[AREA]],Hoja1!A:B,2,FALSE)</f>
        <v>11. Salud pública y seguridad ciudadana</v>
      </c>
      <c r="U3634" s="45" t="s">
        <v>129</v>
      </c>
      <c r="V3634" s="42" t="str">
        <f>VLOOKUP(Tabla1[[#This Row],[PROGRAMA]],Hoja1!A:B,2,FALSE)</f>
        <v>1321. Policía municipal</v>
      </c>
      <c r="W3634" s="45" t="s">
        <v>238</v>
      </c>
      <c r="X3634" s="45" t="s">
        <v>3118</v>
      </c>
    </row>
    <row r="3635" spans="1:24" x14ac:dyDescent="0.25">
      <c r="A3635" s="57">
        <v>220250022705</v>
      </c>
      <c r="B3635" s="58" t="s">
        <v>526</v>
      </c>
      <c r="C3635" s="59">
        <v>45813</v>
      </c>
      <c r="D3635" s="57">
        <v>22025001128</v>
      </c>
      <c r="E3635" s="58" t="s">
        <v>1498</v>
      </c>
      <c r="F3635" s="60">
        <v>2.76</v>
      </c>
      <c r="G3635" s="58" t="s">
        <v>3738</v>
      </c>
      <c r="H3635" s="58" t="s">
        <v>5302</v>
      </c>
      <c r="I3635" s="61">
        <v>300</v>
      </c>
      <c r="J3635" s="58" t="s">
        <v>356</v>
      </c>
      <c r="K3635" s="58" t="s">
        <v>356</v>
      </c>
      <c r="L3635" s="58" t="s">
        <v>367</v>
      </c>
      <c r="M3635" s="58" t="s">
        <v>354</v>
      </c>
      <c r="N3635" s="58" t="s">
        <v>355</v>
      </c>
      <c r="O3635" s="64" t="s">
        <v>2942</v>
      </c>
      <c r="P3635" s="64" t="s">
        <v>2902</v>
      </c>
      <c r="Q3635" s="45" t="s">
        <v>922</v>
      </c>
      <c r="R3635" s="32" t="s">
        <v>254</v>
      </c>
      <c r="S3635" s="45" t="s">
        <v>291</v>
      </c>
      <c r="T3635" s="42" t="str">
        <f>VLOOKUP(Tabla1[[#This Row],[AREA]],Hoja1!A:B,2,FALSE)</f>
        <v>11. Salud pública y seguridad ciudadana</v>
      </c>
      <c r="U3635" s="45" t="s">
        <v>141</v>
      </c>
      <c r="V3635" s="42" t="str">
        <f>VLOOKUP(Tabla1[[#This Row],[PROGRAMA]],Hoja1!A:B,2,FALSE)</f>
        <v>1621. Recogida de residuos</v>
      </c>
      <c r="W3635" s="45" t="s">
        <v>238</v>
      </c>
      <c r="X3635" s="45" t="s">
        <v>3118</v>
      </c>
    </row>
    <row r="3636" spans="1:24" x14ac:dyDescent="0.25">
      <c r="A3636" s="57">
        <v>220250023773</v>
      </c>
      <c r="B3636" s="58" t="s">
        <v>526</v>
      </c>
      <c r="C3636" s="59">
        <v>45818</v>
      </c>
      <c r="D3636" s="57">
        <v>22025000769</v>
      </c>
      <c r="E3636" s="58" t="s">
        <v>1623</v>
      </c>
      <c r="F3636" s="60">
        <v>2.0099999999999998</v>
      </c>
      <c r="G3636" s="58" t="s">
        <v>506</v>
      </c>
      <c r="H3636" s="58" t="s">
        <v>5303</v>
      </c>
      <c r="I3636" s="61">
        <v>300</v>
      </c>
      <c r="J3636" s="58" t="s">
        <v>356</v>
      </c>
      <c r="K3636" s="58" t="s">
        <v>356</v>
      </c>
      <c r="L3636" s="58" t="s">
        <v>367</v>
      </c>
      <c r="M3636" s="58" t="s">
        <v>354</v>
      </c>
      <c r="N3636" s="58" t="s">
        <v>355</v>
      </c>
      <c r="O3636" s="64" t="s">
        <v>2942</v>
      </c>
      <c r="P3636" s="64" t="s">
        <v>2902</v>
      </c>
      <c r="Q3636" s="45" t="s">
        <v>922</v>
      </c>
      <c r="R3636" s="32" t="s">
        <v>254</v>
      </c>
      <c r="S3636" s="45" t="s">
        <v>291</v>
      </c>
      <c r="T3636" s="42" t="str">
        <f>VLOOKUP(Tabla1[[#This Row],[AREA]],Hoja1!A:B,2,FALSE)</f>
        <v>11. Salud pública y seguridad ciudadana</v>
      </c>
      <c r="U3636" s="45" t="s">
        <v>135</v>
      </c>
      <c r="V3636" s="42" t="str">
        <f>VLOOKUP(Tabla1[[#This Row],[PROGRAMA]],Hoja1!A:B,2,FALSE)</f>
        <v>1361. Prevención y extinción de incencios</v>
      </c>
      <c r="W3636" s="45" t="s">
        <v>238</v>
      </c>
      <c r="X3636" s="45" t="s">
        <v>3118</v>
      </c>
    </row>
    <row r="3637" spans="1:24" x14ac:dyDescent="0.25">
      <c r="A3637" s="57">
        <v>220250027111</v>
      </c>
      <c r="B3637" s="58" t="s">
        <v>349</v>
      </c>
      <c r="C3637" s="59">
        <v>45826</v>
      </c>
      <c r="D3637" s="57">
        <v>22025004522</v>
      </c>
      <c r="E3637" s="58" t="s">
        <v>1534</v>
      </c>
      <c r="F3637" s="60">
        <v>66.25</v>
      </c>
      <c r="G3637" s="58" t="s">
        <v>32</v>
      </c>
      <c r="H3637" s="58" t="s">
        <v>5304</v>
      </c>
      <c r="I3637" s="61">
        <v>220</v>
      </c>
      <c r="J3637" s="58" t="s">
        <v>487</v>
      </c>
      <c r="K3637" s="58" t="s">
        <v>411</v>
      </c>
      <c r="L3637" s="58" t="s">
        <v>367</v>
      </c>
      <c r="M3637" s="58" t="s">
        <v>458</v>
      </c>
      <c r="N3637" s="58" t="s">
        <v>429</v>
      </c>
      <c r="O3637" s="64" t="s">
        <v>2990</v>
      </c>
      <c r="P3637" s="64" t="s">
        <v>2902</v>
      </c>
      <c r="Q3637" s="45" t="s">
        <v>922</v>
      </c>
      <c r="R3637" s="32" t="s">
        <v>254</v>
      </c>
      <c r="S3637" s="45" t="s">
        <v>92</v>
      </c>
      <c r="T3637" s="42" t="str">
        <f>VLOOKUP(Tabla1[[#This Row],[AREA]],Hoja1!A:B,2,FALSE)</f>
        <v>03. Participación ciudadana y deportes</v>
      </c>
      <c r="U3637" s="45" t="s">
        <v>215</v>
      </c>
      <c r="V3637" s="42" t="str">
        <f>VLOOKUP(Tabla1[[#This Row],[PROGRAMA]],Hoja1!A:B,2,FALSE)</f>
        <v>9241. Participación ciudadana</v>
      </c>
      <c r="W3637" s="45" t="s">
        <v>236</v>
      </c>
      <c r="X3637" s="45" t="s">
        <v>3048</v>
      </c>
    </row>
    <row r="3638" spans="1:24" x14ac:dyDescent="0.25">
      <c r="A3638" s="57">
        <v>220250021909</v>
      </c>
      <c r="B3638" s="58" t="s">
        <v>349</v>
      </c>
      <c r="C3638" s="59">
        <v>45811</v>
      </c>
      <c r="D3638" s="57">
        <v>22025003969</v>
      </c>
      <c r="E3638" s="58" t="s">
        <v>1495</v>
      </c>
      <c r="F3638" s="60">
        <v>155.04</v>
      </c>
      <c r="G3638" s="58" t="s">
        <v>32</v>
      </c>
      <c r="H3638" s="58" t="s">
        <v>5305</v>
      </c>
      <c r="I3638" s="61">
        <v>220</v>
      </c>
      <c r="J3638" s="58" t="s">
        <v>487</v>
      </c>
      <c r="K3638" s="58" t="s">
        <v>411</v>
      </c>
      <c r="L3638" s="58" t="s">
        <v>367</v>
      </c>
      <c r="M3638" s="58" t="s">
        <v>458</v>
      </c>
      <c r="N3638" s="58" t="s">
        <v>429</v>
      </c>
      <c r="O3638" s="64" t="s">
        <v>2990</v>
      </c>
      <c r="P3638" s="64" t="s">
        <v>2902</v>
      </c>
      <c r="Q3638" s="45" t="s">
        <v>922</v>
      </c>
      <c r="R3638" s="32" t="s">
        <v>254</v>
      </c>
      <c r="S3638" s="45" t="s">
        <v>92</v>
      </c>
      <c r="T3638" s="42" t="str">
        <f>VLOOKUP(Tabla1[[#This Row],[AREA]],Hoja1!A:B,2,FALSE)</f>
        <v>03. Participación ciudadana y deportes</v>
      </c>
      <c r="U3638" s="45" t="s">
        <v>215</v>
      </c>
      <c r="V3638" s="42" t="str">
        <f>VLOOKUP(Tabla1[[#This Row],[PROGRAMA]],Hoja1!A:B,2,FALSE)</f>
        <v>9241. Participación ciudadana</v>
      </c>
      <c r="W3638" s="45" t="s">
        <v>236</v>
      </c>
      <c r="X3638" s="45" t="s">
        <v>2945</v>
      </c>
    </row>
    <row r="3639" spans="1:24" x14ac:dyDescent="0.25">
      <c r="A3639" s="57">
        <v>220250026478</v>
      </c>
      <c r="B3639" s="58" t="s">
        <v>349</v>
      </c>
      <c r="C3639" s="59">
        <v>45824</v>
      </c>
      <c r="D3639" s="57">
        <v>22025004616</v>
      </c>
      <c r="E3639" s="58" t="s">
        <v>1317</v>
      </c>
      <c r="F3639" s="60">
        <v>295.86</v>
      </c>
      <c r="G3639" s="58" t="s">
        <v>32</v>
      </c>
      <c r="H3639" s="58" t="s">
        <v>5306</v>
      </c>
      <c r="I3639" s="61">
        <v>220</v>
      </c>
      <c r="J3639" s="58" t="s">
        <v>487</v>
      </c>
      <c r="K3639" s="58" t="s">
        <v>411</v>
      </c>
      <c r="L3639" s="58" t="s">
        <v>357</v>
      </c>
      <c r="M3639" s="58" t="s">
        <v>458</v>
      </c>
      <c r="N3639" s="58" t="s">
        <v>429</v>
      </c>
      <c r="O3639" s="64" t="s">
        <v>2990</v>
      </c>
      <c r="P3639" s="64" t="s">
        <v>2902</v>
      </c>
      <c r="Q3639" s="45" t="s">
        <v>922</v>
      </c>
      <c r="R3639" s="32" t="s">
        <v>254</v>
      </c>
      <c r="S3639" s="45" t="s">
        <v>291</v>
      </c>
      <c r="T3639" s="42" t="str">
        <f>VLOOKUP(Tabla1[[#This Row],[AREA]],Hoja1!A:B,2,FALSE)</f>
        <v>11. Salud pública y seguridad ciudadana</v>
      </c>
      <c r="U3639" s="45" t="s">
        <v>129</v>
      </c>
      <c r="V3639" s="42" t="str">
        <f>VLOOKUP(Tabla1[[#This Row],[PROGRAMA]],Hoja1!A:B,2,FALSE)</f>
        <v>1321. Policía municipal</v>
      </c>
      <c r="W3639" s="45" t="s">
        <v>236</v>
      </c>
      <c r="X3639" s="45" t="s">
        <v>2945</v>
      </c>
    </row>
    <row r="3640" spans="1:24" x14ac:dyDescent="0.25">
      <c r="A3640" s="57">
        <v>220250027674</v>
      </c>
      <c r="B3640" s="58" t="s">
        <v>526</v>
      </c>
      <c r="C3640" s="59">
        <v>45827</v>
      </c>
      <c r="D3640" s="57">
        <v>22025000731</v>
      </c>
      <c r="E3640" s="58" t="s">
        <v>1838</v>
      </c>
      <c r="F3640" s="60">
        <v>1.96</v>
      </c>
      <c r="G3640" s="58" t="s">
        <v>38</v>
      </c>
      <c r="H3640" s="58" t="s">
        <v>5307</v>
      </c>
      <c r="I3640" s="61">
        <v>300</v>
      </c>
      <c r="J3640" s="58" t="s">
        <v>356</v>
      </c>
      <c r="K3640" s="58" t="s">
        <v>356</v>
      </c>
      <c r="L3640" s="58" t="s">
        <v>367</v>
      </c>
      <c r="M3640" s="58" t="s">
        <v>354</v>
      </c>
      <c r="N3640" s="58" t="s">
        <v>355</v>
      </c>
      <c r="O3640" s="64" t="s">
        <v>2942</v>
      </c>
      <c r="P3640" s="64" t="s">
        <v>2902</v>
      </c>
      <c r="Q3640" s="45" t="s">
        <v>922</v>
      </c>
      <c r="R3640" s="32" t="s">
        <v>254</v>
      </c>
      <c r="S3640" s="45" t="s">
        <v>98</v>
      </c>
      <c r="T3640" s="42" t="str">
        <f>VLOOKUP(Tabla1[[#This Row],[AREA]],Hoja1!A:B,2,FALSE)</f>
        <v>10. Personas mayores, familia y servicios sociales</v>
      </c>
      <c r="U3640" s="45" t="s">
        <v>155</v>
      </c>
      <c r="V3640" s="42" t="str">
        <f>VLOOKUP(Tabla1[[#This Row],[PROGRAMA]],Hoja1!A:B,2,FALSE)</f>
        <v>2312. Iniciativas sociales</v>
      </c>
      <c r="W3640" s="45" t="s">
        <v>236</v>
      </c>
      <c r="X3640" s="45" t="s">
        <v>3048</v>
      </c>
    </row>
    <row r="3641" spans="1:24" x14ac:dyDescent="0.25">
      <c r="A3641" s="57">
        <v>220250022605</v>
      </c>
      <c r="B3641" s="58" t="s">
        <v>526</v>
      </c>
      <c r="C3641" s="59">
        <v>45813</v>
      </c>
      <c r="D3641" s="57">
        <v>22025001128</v>
      </c>
      <c r="E3641" s="58" t="s">
        <v>1498</v>
      </c>
      <c r="F3641" s="60">
        <v>1.45</v>
      </c>
      <c r="G3641" s="58" t="s">
        <v>38</v>
      </c>
      <c r="H3641" s="58" t="s">
        <v>5308</v>
      </c>
      <c r="I3641" s="61">
        <v>300</v>
      </c>
      <c r="J3641" s="58" t="s">
        <v>356</v>
      </c>
      <c r="K3641" s="58" t="s">
        <v>356</v>
      </c>
      <c r="L3641" s="58" t="s">
        <v>367</v>
      </c>
      <c r="M3641" s="58" t="s">
        <v>354</v>
      </c>
      <c r="N3641" s="58" t="s">
        <v>355</v>
      </c>
      <c r="O3641" s="64" t="s">
        <v>2942</v>
      </c>
      <c r="P3641" s="64" t="s">
        <v>2902</v>
      </c>
      <c r="Q3641" s="45" t="s">
        <v>922</v>
      </c>
      <c r="R3641" s="32" t="s">
        <v>254</v>
      </c>
      <c r="S3641" s="45" t="s">
        <v>291</v>
      </c>
      <c r="T3641" s="42" t="str">
        <f>VLOOKUP(Tabla1[[#This Row],[AREA]],Hoja1!A:B,2,FALSE)</f>
        <v>11. Salud pública y seguridad ciudadana</v>
      </c>
      <c r="U3641" s="45" t="s">
        <v>141</v>
      </c>
      <c r="V3641" s="42" t="str">
        <f>VLOOKUP(Tabla1[[#This Row],[PROGRAMA]],Hoja1!A:B,2,FALSE)</f>
        <v>1621. Recogida de residuos</v>
      </c>
      <c r="W3641" s="45" t="s">
        <v>238</v>
      </c>
      <c r="X3641" s="45" t="s">
        <v>3118</v>
      </c>
    </row>
    <row r="3642" spans="1:24" x14ac:dyDescent="0.25">
      <c r="A3642" s="57">
        <v>220250022268</v>
      </c>
      <c r="B3642" s="58" t="s">
        <v>526</v>
      </c>
      <c r="C3642" s="59">
        <v>45813</v>
      </c>
      <c r="D3642" s="57">
        <v>22025000769</v>
      </c>
      <c r="E3642" s="58" t="s">
        <v>1623</v>
      </c>
      <c r="F3642" s="60">
        <v>0.52</v>
      </c>
      <c r="G3642" s="58" t="s">
        <v>564</v>
      </c>
      <c r="H3642" s="58" t="s">
        <v>5309</v>
      </c>
      <c r="I3642" s="61">
        <v>300</v>
      </c>
      <c r="J3642" s="58" t="s">
        <v>356</v>
      </c>
      <c r="K3642" s="58" t="s">
        <v>356</v>
      </c>
      <c r="L3642" s="58" t="s">
        <v>367</v>
      </c>
      <c r="M3642" s="58" t="s">
        <v>354</v>
      </c>
      <c r="N3642" s="58" t="s">
        <v>355</v>
      </c>
      <c r="O3642" s="64" t="s">
        <v>2942</v>
      </c>
      <c r="P3642" s="64" t="s">
        <v>2902</v>
      </c>
      <c r="Q3642" s="45" t="s">
        <v>922</v>
      </c>
      <c r="R3642" s="32" t="s">
        <v>254</v>
      </c>
      <c r="S3642" s="45" t="s">
        <v>291</v>
      </c>
      <c r="T3642" s="42" t="str">
        <f>VLOOKUP(Tabla1[[#This Row],[AREA]],Hoja1!A:B,2,FALSE)</f>
        <v>11. Salud pública y seguridad ciudadana</v>
      </c>
      <c r="U3642" s="45" t="s">
        <v>135</v>
      </c>
      <c r="V3642" s="42" t="str">
        <f>VLOOKUP(Tabla1[[#This Row],[PROGRAMA]],Hoja1!A:B,2,FALSE)</f>
        <v>1361. Prevención y extinción de incencios</v>
      </c>
      <c r="W3642" s="45" t="s">
        <v>238</v>
      </c>
      <c r="X3642" s="45" t="s">
        <v>3118</v>
      </c>
    </row>
    <row r="3643" spans="1:24" x14ac:dyDescent="0.25">
      <c r="A3643" s="57">
        <v>220250022937</v>
      </c>
      <c r="B3643" s="58" t="s">
        <v>349</v>
      </c>
      <c r="C3643" s="59">
        <v>45813</v>
      </c>
      <c r="D3643" s="57">
        <v>22025004408</v>
      </c>
      <c r="E3643" s="58" t="s">
        <v>1208</v>
      </c>
      <c r="F3643" s="60">
        <v>17061</v>
      </c>
      <c r="G3643" s="58" t="s">
        <v>5310</v>
      </c>
      <c r="H3643" s="58" t="s">
        <v>5311</v>
      </c>
      <c r="I3643" s="61">
        <v>220</v>
      </c>
      <c r="J3643" s="58" t="s">
        <v>5312</v>
      </c>
      <c r="K3643" s="58" t="s">
        <v>436</v>
      </c>
      <c r="L3643" s="58" t="s">
        <v>357</v>
      </c>
      <c r="M3643" s="58" t="s">
        <v>458</v>
      </c>
      <c r="N3643" s="58" t="s">
        <v>429</v>
      </c>
      <c r="O3643" s="64" t="s">
        <v>2990</v>
      </c>
      <c r="P3643" s="64" t="s">
        <v>2902</v>
      </c>
      <c r="Q3643" s="45" t="s">
        <v>922</v>
      </c>
      <c r="R3643" s="32" t="s">
        <v>254</v>
      </c>
      <c r="S3643" s="45" t="s">
        <v>89</v>
      </c>
      <c r="T3643" s="42" t="str">
        <f>VLOOKUP(Tabla1[[#This Row],[AREA]],Hoja1!A:B,2,FALSE)</f>
        <v>01. Alcaldía</v>
      </c>
      <c r="U3643" s="45" t="s">
        <v>294</v>
      </c>
      <c r="V3643" s="42" t="str">
        <f>VLOOKUP(Tabla1[[#This Row],[PROGRAMA]],Hoja1!A:B,2,FALSE)</f>
        <v>4331. Desarrollo empresarial</v>
      </c>
      <c r="W3643" s="45" t="s">
        <v>238</v>
      </c>
      <c r="X3643" s="45" t="s">
        <v>2926</v>
      </c>
    </row>
    <row r="3644" spans="1:24" x14ac:dyDescent="0.25">
      <c r="A3644" s="57">
        <v>220250028737</v>
      </c>
      <c r="B3644" s="58" t="s">
        <v>349</v>
      </c>
      <c r="C3644" s="59">
        <v>45832</v>
      </c>
      <c r="D3644" s="57">
        <v>22025003727</v>
      </c>
      <c r="E3644" s="58" t="s">
        <v>1495</v>
      </c>
      <c r="F3644" s="60">
        <v>77.44</v>
      </c>
      <c r="G3644" s="58" t="s">
        <v>3298</v>
      </c>
      <c r="H3644" s="58" t="s">
        <v>5313</v>
      </c>
      <c r="I3644" s="61">
        <v>220</v>
      </c>
      <c r="J3644" s="58" t="s">
        <v>356</v>
      </c>
      <c r="K3644" s="58" t="s">
        <v>356</v>
      </c>
      <c r="L3644" s="58" t="s">
        <v>357</v>
      </c>
      <c r="M3644" s="58" t="s">
        <v>458</v>
      </c>
      <c r="N3644" s="58" t="s">
        <v>429</v>
      </c>
      <c r="O3644" s="64" t="s">
        <v>2990</v>
      </c>
      <c r="P3644" s="64" t="s">
        <v>2902</v>
      </c>
      <c r="Q3644" s="45" t="s">
        <v>922</v>
      </c>
      <c r="R3644" s="32" t="s">
        <v>254</v>
      </c>
      <c r="S3644" s="45" t="s">
        <v>92</v>
      </c>
      <c r="T3644" s="42" t="str">
        <f>VLOOKUP(Tabla1[[#This Row],[AREA]],Hoja1!A:B,2,FALSE)</f>
        <v>03. Participación ciudadana y deportes</v>
      </c>
      <c r="U3644" s="45" t="s">
        <v>215</v>
      </c>
      <c r="V3644" s="42" t="str">
        <f>VLOOKUP(Tabla1[[#This Row],[PROGRAMA]],Hoja1!A:B,2,FALSE)</f>
        <v>9241. Participación ciudadana</v>
      </c>
      <c r="W3644" s="45" t="s">
        <v>236</v>
      </c>
      <c r="X3644" s="45" t="s">
        <v>2945</v>
      </c>
    </row>
    <row r="3645" spans="1:24" x14ac:dyDescent="0.25">
      <c r="A3645" s="57">
        <v>220250026914</v>
      </c>
      <c r="B3645" s="58" t="s">
        <v>349</v>
      </c>
      <c r="C3645" s="59">
        <v>45826</v>
      </c>
      <c r="D3645" s="57">
        <v>22025004664</v>
      </c>
      <c r="E3645" s="58" t="s">
        <v>1793</v>
      </c>
      <c r="F3645" s="60">
        <v>17061</v>
      </c>
      <c r="G3645" s="58" t="s">
        <v>5314</v>
      </c>
      <c r="H3645" s="58" t="s">
        <v>5315</v>
      </c>
      <c r="I3645" s="61">
        <v>220</v>
      </c>
      <c r="J3645" s="58" t="s">
        <v>356</v>
      </c>
      <c r="K3645" s="58" t="s">
        <v>356</v>
      </c>
      <c r="L3645" s="58" t="s">
        <v>358</v>
      </c>
      <c r="M3645" s="58" t="s">
        <v>458</v>
      </c>
      <c r="N3645" s="58" t="s">
        <v>429</v>
      </c>
      <c r="O3645" s="64" t="s">
        <v>2990</v>
      </c>
      <c r="P3645" s="64" t="s">
        <v>2902</v>
      </c>
      <c r="Q3645" s="45" t="s">
        <v>926</v>
      </c>
      <c r="R3645" s="32" t="s">
        <v>255</v>
      </c>
      <c r="S3645" s="45" t="s">
        <v>98</v>
      </c>
      <c r="T3645" s="42" t="str">
        <f>VLOOKUP(Tabla1[[#This Row],[AREA]],Hoja1!A:B,2,FALSE)</f>
        <v>10. Personas mayores, familia y servicios sociales</v>
      </c>
      <c r="U3645" s="45" t="s">
        <v>155</v>
      </c>
      <c r="V3645" s="42" t="str">
        <f>VLOOKUP(Tabla1[[#This Row],[PROGRAMA]],Hoja1!A:B,2,FALSE)</f>
        <v>2312. Iniciativas sociales</v>
      </c>
      <c r="W3645" s="45" t="s">
        <v>248</v>
      </c>
      <c r="X3645" s="45" t="s">
        <v>2991</v>
      </c>
    </row>
    <row r="3646" spans="1:24" x14ac:dyDescent="0.25">
      <c r="A3646" s="57">
        <v>220250024139</v>
      </c>
      <c r="B3646" s="58" t="s">
        <v>503</v>
      </c>
      <c r="C3646" s="59">
        <v>45818</v>
      </c>
      <c r="D3646" s="57">
        <v>22025002385</v>
      </c>
      <c r="E3646" s="58" t="s">
        <v>1317</v>
      </c>
      <c r="F3646" s="60">
        <v>-218.96</v>
      </c>
      <c r="G3646" s="58" t="s">
        <v>2240</v>
      </c>
      <c r="H3646" s="58" t="s">
        <v>2821</v>
      </c>
      <c r="I3646" s="61">
        <v>220</v>
      </c>
      <c r="J3646" s="58" t="s">
        <v>356</v>
      </c>
      <c r="K3646" s="58" t="s">
        <v>356</v>
      </c>
      <c r="L3646" s="58" t="s">
        <v>357</v>
      </c>
      <c r="M3646" s="58" t="s">
        <v>354</v>
      </c>
      <c r="N3646" s="58" t="s">
        <v>355</v>
      </c>
      <c r="O3646" s="64" t="s">
        <v>305</v>
      </c>
      <c r="P3646" s="64" t="s">
        <v>2902</v>
      </c>
      <c r="Q3646" s="45" t="s">
        <v>922</v>
      </c>
      <c r="R3646" s="32" t="s">
        <v>254</v>
      </c>
      <c r="S3646" s="45" t="s">
        <v>291</v>
      </c>
      <c r="T3646" s="42" t="str">
        <f>VLOOKUP(Tabla1[[#This Row],[AREA]],Hoja1!A:B,2,FALSE)</f>
        <v>11. Salud pública y seguridad ciudadana</v>
      </c>
      <c r="U3646" s="45" t="s">
        <v>129</v>
      </c>
      <c r="V3646" s="42" t="str">
        <f>VLOOKUP(Tabla1[[#This Row],[PROGRAMA]],Hoja1!A:B,2,FALSE)</f>
        <v>1321. Policía municipal</v>
      </c>
      <c r="W3646" s="45" t="s">
        <v>236</v>
      </c>
      <c r="X3646" s="45" t="s">
        <v>2945</v>
      </c>
    </row>
    <row r="3647" spans="1:24" x14ac:dyDescent="0.25">
      <c r="A3647" s="57">
        <v>220250022229</v>
      </c>
      <c r="B3647" s="58" t="s">
        <v>503</v>
      </c>
      <c r="C3647" s="59">
        <v>45812</v>
      </c>
      <c r="D3647" s="57">
        <v>22024005247</v>
      </c>
      <c r="E3647" s="58" t="s">
        <v>1170</v>
      </c>
      <c r="F3647" s="60">
        <v>-1052.7</v>
      </c>
      <c r="G3647" s="58" t="s">
        <v>1075</v>
      </c>
      <c r="H3647" s="58" t="s">
        <v>5316</v>
      </c>
      <c r="I3647" s="61">
        <v>220</v>
      </c>
      <c r="J3647" s="58" t="s">
        <v>488</v>
      </c>
      <c r="K3647" s="58" t="s">
        <v>427</v>
      </c>
      <c r="L3647" s="58" t="s">
        <v>357</v>
      </c>
      <c r="M3647" s="58" t="s">
        <v>458</v>
      </c>
      <c r="N3647" s="58" t="s">
        <v>429</v>
      </c>
      <c r="O3647" s="64" t="s">
        <v>2990</v>
      </c>
      <c r="P3647" s="64" t="s">
        <v>2902</v>
      </c>
      <c r="Q3647" s="45">
        <v>6</v>
      </c>
      <c r="R3647" s="32" t="s">
        <v>255</v>
      </c>
      <c r="S3647" s="45" t="s">
        <v>97</v>
      </c>
      <c r="T3647" s="42" t="str">
        <f>VLOOKUP(Tabla1[[#This Row],[AREA]],Hoja1!A:B,2,FALSE)</f>
        <v>09. Turismo, eventos y marca ciudad</v>
      </c>
      <c r="U3647" s="45">
        <v>4321</v>
      </c>
      <c r="V3647" s="42" t="str">
        <f>VLOOKUP(Tabla1[[#This Row],[PROGRAMA]],Hoja1!A:B,2,FALSE)</f>
        <v>4321. Turismo</v>
      </c>
      <c r="W3647" s="45">
        <v>63</v>
      </c>
      <c r="X3647" s="45">
        <v>632</v>
      </c>
    </row>
    <row r="3648" spans="1:24" x14ac:dyDescent="0.25">
      <c r="A3648" s="57">
        <v>220250027289</v>
      </c>
      <c r="B3648" s="58" t="s">
        <v>5317</v>
      </c>
      <c r="C3648" s="59">
        <v>45827</v>
      </c>
      <c r="D3648" s="57">
        <v>22025001753</v>
      </c>
      <c r="E3648" s="58" t="s">
        <v>1543</v>
      </c>
      <c r="F3648" s="60">
        <v>-499.73</v>
      </c>
      <c r="G3648" s="58" t="s">
        <v>56</v>
      </c>
      <c r="H3648" s="58" t="s">
        <v>5318</v>
      </c>
      <c r="I3648" s="61">
        <v>891</v>
      </c>
      <c r="J3648" s="58" t="s">
        <v>356</v>
      </c>
      <c r="K3648" s="58" t="s">
        <v>356</v>
      </c>
      <c r="L3648" s="58" t="s">
        <v>367</v>
      </c>
      <c r="M3648" s="58" t="s">
        <v>354</v>
      </c>
      <c r="N3648" s="58" t="s">
        <v>355</v>
      </c>
      <c r="O3648" s="64" t="s">
        <v>305</v>
      </c>
      <c r="P3648" s="64" t="s">
        <v>2902</v>
      </c>
      <c r="Q3648" s="45" t="s">
        <v>922</v>
      </c>
      <c r="R3648" s="32" t="s">
        <v>254</v>
      </c>
      <c r="S3648" s="45" t="s">
        <v>89</v>
      </c>
      <c r="T3648" s="42" t="str">
        <f>VLOOKUP(Tabla1[[#This Row],[AREA]],Hoja1!A:B,2,FALSE)</f>
        <v>01. Alcaldía</v>
      </c>
      <c r="U3648" s="45" t="s">
        <v>208</v>
      </c>
      <c r="V3648" s="42" t="str">
        <f>VLOOKUP(Tabla1[[#This Row],[PROGRAMA]],Hoja1!A:B,2,FALSE)</f>
        <v>9203. Unidad de régimen interior</v>
      </c>
      <c r="W3648" s="45" t="s">
        <v>238</v>
      </c>
      <c r="X3648" s="45" t="s">
        <v>3023</v>
      </c>
    </row>
    <row r="3649" spans="1:24" x14ac:dyDescent="0.25">
      <c r="A3649" s="57">
        <v>220250023555</v>
      </c>
      <c r="B3649" s="58" t="s">
        <v>503</v>
      </c>
      <c r="C3649" s="59">
        <v>45817</v>
      </c>
      <c r="D3649" s="57">
        <v>22025002366</v>
      </c>
      <c r="E3649" s="58" t="s">
        <v>1218</v>
      </c>
      <c r="F3649" s="60">
        <v>-1300.94</v>
      </c>
      <c r="G3649" s="58" t="s">
        <v>2240</v>
      </c>
      <c r="H3649" s="58" t="s">
        <v>5319</v>
      </c>
      <c r="I3649" s="61">
        <v>220</v>
      </c>
      <c r="J3649" s="58" t="s">
        <v>356</v>
      </c>
      <c r="K3649" s="58" t="s">
        <v>356</v>
      </c>
      <c r="L3649" s="58" t="s">
        <v>357</v>
      </c>
      <c r="M3649" s="58" t="s">
        <v>354</v>
      </c>
      <c r="N3649" s="58" t="s">
        <v>380</v>
      </c>
      <c r="O3649" s="64" t="s">
        <v>305</v>
      </c>
      <c r="P3649" s="64" t="s">
        <v>2902</v>
      </c>
      <c r="Q3649" s="45" t="s">
        <v>922</v>
      </c>
      <c r="R3649" s="32" t="s">
        <v>254</v>
      </c>
      <c r="S3649" s="45" t="s">
        <v>94</v>
      </c>
      <c r="T3649" s="42" t="str">
        <f>VLOOKUP(Tabla1[[#This Row],[AREA]],Hoja1!A:B,2,FALSE)</f>
        <v>06. Educación y cultura</v>
      </c>
      <c r="U3649" s="45" t="s">
        <v>170</v>
      </c>
      <c r="V3649" s="42" t="str">
        <f>VLOOKUP(Tabla1[[#This Row],[PROGRAMA]],Hoja1!A:B,2,FALSE)</f>
        <v>3232. Conservación y mantenimiento centros educación infantil y primaria</v>
      </c>
      <c r="W3649" s="45" t="s">
        <v>236</v>
      </c>
      <c r="X3649" s="45" t="s">
        <v>2945</v>
      </c>
    </row>
    <row r="3650" spans="1:24" x14ac:dyDescent="0.25">
      <c r="A3650" s="57">
        <v>220250028378</v>
      </c>
      <c r="B3650" s="58" t="s">
        <v>349</v>
      </c>
      <c r="C3650" s="59">
        <v>45831</v>
      </c>
      <c r="D3650" s="57">
        <v>22025004634</v>
      </c>
      <c r="E3650" s="58" t="s">
        <v>1208</v>
      </c>
      <c r="F3650" s="60">
        <v>17121.5</v>
      </c>
      <c r="G3650" s="58" t="s">
        <v>5320</v>
      </c>
      <c r="H3650" s="58" t="s">
        <v>5321</v>
      </c>
      <c r="I3650" s="61">
        <v>220</v>
      </c>
      <c r="J3650" s="58" t="s">
        <v>525</v>
      </c>
      <c r="K3650" s="58" t="s">
        <v>356</v>
      </c>
      <c r="L3650" s="58" t="s">
        <v>357</v>
      </c>
      <c r="M3650" s="58" t="s">
        <v>458</v>
      </c>
      <c r="N3650" s="58" t="s">
        <v>429</v>
      </c>
      <c r="O3650" s="64" t="s">
        <v>2990</v>
      </c>
      <c r="P3650" s="64" t="s">
        <v>2902</v>
      </c>
      <c r="Q3650" s="45" t="s">
        <v>922</v>
      </c>
      <c r="R3650" s="32" t="s">
        <v>254</v>
      </c>
      <c r="S3650" s="45" t="s">
        <v>89</v>
      </c>
      <c r="T3650" s="42" t="str">
        <f>VLOOKUP(Tabla1[[#This Row],[AREA]],Hoja1!A:B,2,FALSE)</f>
        <v>01. Alcaldía</v>
      </c>
      <c r="U3650" s="45" t="s">
        <v>294</v>
      </c>
      <c r="V3650" s="42" t="str">
        <f>VLOOKUP(Tabla1[[#This Row],[PROGRAMA]],Hoja1!A:B,2,FALSE)</f>
        <v>4331. Desarrollo empresarial</v>
      </c>
      <c r="W3650" s="45" t="s">
        <v>238</v>
      </c>
      <c r="X3650" s="45" t="s">
        <v>2926</v>
      </c>
    </row>
    <row r="3651" spans="1:24" x14ac:dyDescent="0.25">
      <c r="A3651" s="57">
        <v>220250027095</v>
      </c>
      <c r="B3651" s="58" t="s">
        <v>349</v>
      </c>
      <c r="C3651" s="59">
        <v>45826</v>
      </c>
      <c r="D3651" s="57">
        <v>22025004761</v>
      </c>
      <c r="E3651" s="58" t="s">
        <v>1733</v>
      </c>
      <c r="F3651" s="60">
        <v>221.07</v>
      </c>
      <c r="G3651" s="58" t="s">
        <v>2269</v>
      </c>
      <c r="H3651" s="58" t="s">
        <v>2270</v>
      </c>
      <c r="I3651" s="61">
        <v>220</v>
      </c>
      <c r="J3651" s="58" t="s">
        <v>356</v>
      </c>
      <c r="K3651" s="58" t="s">
        <v>356</v>
      </c>
      <c r="L3651" s="58" t="s">
        <v>357</v>
      </c>
      <c r="M3651" s="58" t="s">
        <v>458</v>
      </c>
      <c r="N3651" s="58" t="s">
        <v>429</v>
      </c>
      <c r="O3651" s="64" t="s">
        <v>2990</v>
      </c>
      <c r="P3651" s="64" t="s">
        <v>2902</v>
      </c>
      <c r="Q3651" s="45" t="s">
        <v>922</v>
      </c>
      <c r="R3651" s="32" t="s">
        <v>254</v>
      </c>
      <c r="S3651" s="45" t="s">
        <v>291</v>
      </c>
      <c r="T3651" s="42" t="str">
        <f>VLOOKUP(Tabla1[[#This Row],[AREA]],Hoja1!A:B,2,FALSE)</f>
        <v>11. Salud pública y seguridad ciudadana</v>
      </c>
      <c r="U3651" s="45" t="s">
        <v>129</v>
      </c>
      <c r="V3651" s="42" t="str">
        <f>VLOOKUP(Tabla1[[#This Row],[PROGRAMA]],Hoja1!A:B,2,FALSE)</f>
        <v>1321. Policía municipal</v>
      </c>
      <c r="W3651" s="45" t="s">
        <v>238</v>
      </c>
      <c r="X3651" s="45" t="s">
        <v>3161</v>
      </c>
    </row>
    <row r="3652" spans="1:24" x14ac:dyDescent="0.25">
      <c r="A3652" s="57">
        <v>220250022960</v>
      </c>
      <c r="B3652" s="58" t="s">
        <v>349</v>
      </c>
      <c r="C3652" s="59">
        <v>45814</v>
      </c>
      <c r="D3652" s="57">
        <v>22025004308</v>
      </c>
      <c r="E3652" s="58" t="s">
        <v>1208</v>
      </c>
      <c r="F3652" s="60">
        <v>17182</v>
      </c>
      <c r="G3652" s="58" t="s">
        <v>5322</v>
      </c>
      <c r="H3652" s="58" t="s">
        <v>5323</v>
      </c>
      <c r="I3652" s="61">
        <v>220</v>
      </c>
      <c r="J3652" s="58" t="s">
        <v>356</v>
      </c>
      <c r="K3652" s="58" t="s">
        <v>356</v>
      </c>
      <c r="L3652" s="58" t="s">
        <v>357</v>
      </c>
      <c r="M3652" s="58" t="s">
        <v>458</v>
      </c>
      <c r="N3652" s="58" t="s">
        <v>429</v>
      </c>
      <c r="O3652" s="64" t="s">
        <v>2990</v>
      </c>
      <c r="P3652" s="64" t="s">
        <v>2902</v>
      </c>
      <c r="Q3652" s="45" t="s">
        <v>922</v>
      </c>
      <c r="R3652" s="32" t="s">
        <v>254</v>
      </c>
      <c r="S3652" s="45" t="s">
        <v>89</v>
      </c>
      <c r="T3652" s="42" t="str">
        <f>VLOOKUP(Tabla1[[#This Row],[AREA]],Hoja1!A:B,2,FALSE)</f>
        <v>01. Alcaldía</v>
      </c>
      <c r="U3652" s="45" t="s">
        <v>294</v>
      </c>
      <c r="V3652" s="42" t="str">
        <f>VLOOKUP(Tabla1[[#This Row],[PROGRAMA]],Hoja1!A:B,2,FALSE)</f>
        <v>4331. Desarrollo empresarial</v>
      </c>
      <c r="W3652" s="45" t="s">
        <v>238</v>
      </c>
      <c r="X3652" s="45" t="s">
        <v>2926</v>
      </c>
    </row>
    <row r="3653" spans="1:24" x14ac:dyDescent="0.25">
      <c r="A3653" s="57">
        <v>220250024153</v>
      </c>
      <c r="B3653" s="58" t="s">
        <v>503</v>
      </c>
      <c r="C3653" s="59">
        <v>45818</v>
      </c>
      <c r="D3653" s="57">
        <v>22025002235</v>
      </c>
      <c r="E3653" s="58" t="s">
        <v>2127</v>
      </c>
      <c r="F3653" s="60">
        <v>-1846.8</v>
      </c>
      <c r="G3653" s="58" t="s">
        <v>571</v>
      </c>
      <c r="H3653" s="58" t="s">
        <v>5324</v>
      </c>
      <c r="I3653" s="61">
        <v>220</v>
      </c>
      <c r="J3653" s="58" t="s">
        <v>352</v>
      </c>
      <c r="K3653" s="58" t="s">
        <v>352</v>
      </c>
      <c r="L3653" s="58" t="s">
        <v>357</v>
      </c>
      <c r="M3653" s="58" t="s">
        <v>354</v>
      </c>
      <c r="N3653" s="58" t="s">
        <v>355</v>
      </c>
      <c r="O3653" s="64" t="s">
        <v>305</v>
      </c>
      <c r="P3653" s="64" t="s">
        <v>2902</v>
      </c>
      <c r="Q3653" s="45" t="s">
        <v>922</v>
      </c>
      <c r="R3653" s="32" t="s">
        <v>254</v>
      </c>
      <c r="S3653" s="45" t="s">
        <v>98</v>
      </c>
      <c r="T3653" s="42" t="str">
        <f>VLOOKUP(Tabla1[[#This Row],[AREA]],Hoja1!A:B,2,FALSE)</f>
        <v>10. Personas mayores, familia y servicios sociales</v>
      </c>
      <c r="U3653" s="45" t="s">
        <v>155</v>
      </c>
      <c r="V3653" s="42" t="str">
        <f>VLOOKUP(Tabla1[[#This Row],[PROGRAMA]],Hoja1!A:B,2,FALSE)</f>
        <v>2312. Iniciativas sociales</v>
      </c>
      <c r="W3653" s="45" t="s">
        <v>236</v>
      </c>
      <c r="X3653" s="45" t="s">
        <v>3428</v>
      </c>
    </row>
    <row r="3654" spans="1:24" x14ac:dyDescent="0.25">
      <c r="A3654" s="57">
        <v>220250025843</v>
      </c>
      <c r="B3654" s="58" t="s">
        <v>349</v>
      </c>
      <c r="C3654" s="59">
        <v>45820</v>
      </c>
      <c r="D3654" s="57">
        <v>22025004298</v>
      </c>
      <c r="E3654" s="58" t="s">
        <v>1220</v>
      </c>
      <c r="F3654" s="60">
        <v>239.6</v>
      </c>
      <c r="G3654" s="58" t="s">
        <v>5325</v>
      </c>
      <c r="H3654" s="58" t="s">
        <v>5326</v>
      </c>
      <c r="I3654" s="61">
        <v>220</v>
      </c>
      <c r="J3654" s="58" t="s">
        <v>508</v>
      </c>
      <c r="K3654" s="58" t="s">
        <v>5327</v>
      </c>
      <c r="L3654" s="58" t="s">
        <v>357</v>
      </c>
      <c r="M3654" s="58" t="s">
        <v>458</v>
      </c>
      <c r="N3654" s="58" t="s">
        <v>429</v>
      </c>
      <c r="O3654" s="64" t="s">
        <v>2990</v>
      </c>
      <c r="P3654" s="64" t="s">
        <v>2902</v>
      </c>
      <c r="Q3654" s="45" t="s">
        <v>922</v>
      </c>
      <c r="R3654" s="32" t="s">
        <v>254</v>
      </c>
      <c r="S3654" s="45" t="s">
        <v>98</v>
      </c>
      <c r="T3654" s="42" t="str">
        <f>VLOOKUP(Tabla1[[#This Row],[AREA]],Hoja1!A:B,2,FALSE)</f>
        <v>10. Personas mayores, familia y servicios sociales</v>
      </c>
      <c r="U3654" s="45" t="s">
        <v>155</v>
      </c>
      <c r="V3654" s="42" t="str">
        <f>VLOOKUP(Tabla1[[#This Row],[PROGRAMA]],Hoja1!A:B,2,FALSE)</f>
        <v>2312. Iniciativas sociales</v>
      </c>
      <c r="W3654" s="45" t="s">
        <v>238</v>
      </c>
      <c r="X3654" s="45" t="s">
        <v>2926</v>
      </c>
    </row>
    <row r="3655" spans="1:24" x14ac:dyDescent="0.25">
      <c r="A3655" s="57">
        <v>220250025843</v>
      </c>
      <c r="B3655" s="58" t="s">
        <v>349</v>
      </c>
      <c r="C3655" s="59">
        <v>45820</v>
      </c>
      <c r="D3655" s="57">
        <v>22025004299</v>
      </c>
      <c r="E3655" s="58" t="s">
        <v>1220</v>
      </c>
      <c r="F3655" s="60">
        <v>335.4</v>
      </c>
      <c r="G3655" s="58" t="s">
        <v>5325</v>
      </c>
      <c r="H3655" s="58" t="s">
        <v>5326</v>
      </c>
      <c r="I3655" s="61">
        <v>220</v>
      </c>
      <c r="J3655" s="58" t="s">
        <v>508</v>
      </c>
      <c r="K3655" s="58" t="s">
        <v>5327</v>
      </c>
      <c r="L3655" s="58" t="s">
        <v>357</v>
      </c>
      <c r="M3655" s="58" t="s">
        <v>458</v>
      </c>
      <c r="N3655" s="58" t="s">
        <v>429</v>
      </c>
      <c r="O3655" s="64" t="s">
        <v>2990</v>
      </c>
      <c r="P3655" s="64" t="s">
        <v>2902</v>
      </c>
      <c r="Q3655" s="45" t="s">
        <v>922</v>
      </c>
      <c r="R3655" s="32" t="s">
        <v>254</v>
      </c>
      <c r="S3655" s="45" t="s">
        <v>98</v>
      </c>
      <c r="T3655" s="42" t="str">
        <f>VLOOKUP(Tabla1[[#This Row],[AREA]],Hoja1!A:B,2,FALSE)</f>
        <v>10. Personas mayores, familia y servicios sociales</v>
      </c>
      <c r="U3655" s="45" t="s">
        <v>155</v>
      </c>
      <c r="V3655" s="42" t="str">
        <f>VLOOKUP(Tabla1[[#This Row],[PROGRAMA]],Hoja1!A:B,2,FALSE)</f>
        <v>2312. Iniciativas sociales</v>
      </c>
      <c r="W3655" s="45" t="s">
        <v>238</v>
      </c>
      <c r="X3655" s="45" t="s">
        <v>2926</v>
      </c>
    </row>
    <row r="3656" spans="1:24" x14ac:dyDescent="0.25">
      <c r="A3656" s="57">
        <v>220250027110</v>
      </c>
      <c r="B3656" s="58" t="s">
        <v>349</v>
      </c>
      <c r="C3656" s="59">
        <v>45826</v>
      </c>
      <c r="D3656" s="57">
        <v>22025004517</v>
      </c>
      <c r="E3656" s="58" t="s">
        <v>1284</v>
      </c>
      <c r="F3656" s="60">
        <v>17307.84</v>
      </c>
      <c r="G3656" s="58" t="s">
        <v>575</v>
      </c>
      <c r="H3656" s="58" t="s">
        <v>5328</v>
      </c>
      <c r="I3656" s="61">
        <v>220</v>
      </c>
      <c r="J3656" s="58" t="s">
        <v>356</v>
      </c>
      <c r="K3656" s="58" t="s">
        <v>356</v>
      </c>
      <c r="L3656" s="58" t="s">
        <v>357</v>
      </c>
      <c r="M3656" s="58" t="s">
        <v>458</v>
      </c>
      <c r="N3656" s="58" t="s">
        <v>429</v>
      </c>
      <c r="O3656" s="64" t="s">
        <v>2990</v>
      </c>
      <c r="P3656" s="64" t="s">
        <v>2902</v>
      </c>
      <c r="Q3656" s="45" t="s">
        <v>922</v>
      </c>
      <c r="R3656" s="32" t="s">
        <v>254</v>
      </c>
      <c r="S3656" s="45" t="s">
        <v>97</v>
      </c>
      <c r="T3656" s="42" t="str">
        <f>VLOOKUP(Tabla1[[#This Row],[AREA]],Hoja1!A:B,2,FALSE)</f>
        <v>09. Turismo, eventos y marca ciudad</v>
      </c>
      <c r="U3656" s="45" t="s">
        <v>199</v>
      </c>
      <c r="V3656" s="42" t="str">
        <f>VLOOKUP(Tabla1[[#This Row],[PROGRAMA]],Hoja1!A:B,2,FALSE)</f>
        <v>4321. Turismo</v>
      </c>
      <c r="W3656" s="45" t="s">
        <v>238</v>
      </c>
      <c r="X3656" s="45" t="s">
        <v>2926</v>
      </c>
    </row>
    <row r="3657" spans="1:24" x14ac:dyDescent="0.25">
      <c r="A3657" s="57">
        <v>220250028377</v>
      </c>
      <c r="B3657" s="58" t="s">
        <v>349</v>
      </c>
      <c r="C3657" s="59">
        <v>45831</v>
      </c>
      <c r="D3657" s="57">
        <v>22025004622</v>
      </c>
      <c r="E3657" s="58" t="s">
        <v>5329</v>
      </c>
      <c r="F3657" s="60">
        <v>17675.14</v>
      </c>
      <c r="G3657" s="58" t="s">
        <v>461</v>
      </c>
      <c r="H3657" s="58" t="s">
        <v>5330</v>
      </c>
      <c r="I3657" s="61">
        <v>220</v>
      </c>
      <c r="J3657" s="58" t="s">
        <v>462</v>
      </c>
      <c r="K3657" s="58" t="s">
        <v>356</v>
      </c>
      <c r="L3657" s="58" t="s">
        <v>367</v>
      </c>
      <c r="M3657" s="58" t="s">
        <v>458</v>
      </c>
      <c r="N3657" s="58" t="s">
        <v>429</v>
      </c>
      <c r="O3657" s="64" t="s">
        <v>2990</v>
      </c>
      <c r="P3657" s="64" t="s">
        <v>2902</v>
      </c>
      <c r="Q3657" s="45" t="s">
        <v>926</v>
      </c>
      <c r="R3657" s="32" t="s">
        <v>255</v>
      </c>
      <c r="S3657" s="45" t="s">
        <v>89</v>
      </c>
      <c r="T3657" s="42" t="str">
        <f>VLOOKUP(Tabla1[[#This Row],[AREA]],Hoja1!A:B,2,FALSE)</f>
        <v>01. Alcaldía</v>
      </c>
      <c r="U3657" s="45" t="s">
        <v>294</v>
      </c>
      <c r="V3657" s="42" t="str">
        <f>VLOOKUP(Tabla1[[#This Row],[PROGRAMA]],Hoja1!A:B,2,FALSE)</f>
        <v>4331. Desarrollo empresarial</v>
      </c>
      <c r="W3657" s="45" t="s">
        <v>246</v>
      </c>
      <c r="X3657" s="45" t="s">
        <v>3261</v>
      </c>
    </row>
    <row r="3658" spans="1:24" x14ac:dyDescent="0.25">
      <c r="A3658" s="57">
        <v>220250027304</v>
      </c>
      <c r="B3658" s="58" t="s">
        <v>349</v>
      </c>
      <c r="C3658" s="59">
        <v>45827</v>
      </c>
      <c r="D3658" s="57">
        <v>22025004565</v>
      </c>
      <c r="E3658" s="58" t="s">
        <v>1208</v>
      </c>
      <c r="F3658" s="60">
        <v>17785.79</v>
      </c>
      <c r="G3658" s="58" t="s">
        <v>5331</v>
      </c>
      <c r="H3658" s="58" t="s">
        <v>5332</v>
      </c>
      <c r="I3658" s="61">
        <v>220</v>
      </c>
      <c r="J3658" s="58" t="s">
        <v>356</v>
      </c>
      <c r="K3658" s="58" t="s">
        <v>356</v>
      </c>
      <c r="L3658" s="58" t="s">
        <v>357</v>
      </c>
      <c r="M3658" s="58" t="s">
        <v>458</v>
      </c>
      <c r="N3658" s="58" t="s">
        <v>429</v>
      </c>
      <c r="O3658" s="64" t="s">
        <v>2990</v>
      </c>
      <c r="P3658" s="64" t="s">
        <v>2902</v>
      </c>
      <c r="Q3658" s="45" t="s">
        <v>922</v>
      </c>
      <c r="R3658" s="32" t="s">
        <v>254</v>
      </c>
      <c r="S3658" s="45" t="s">
        <v>89</v>
      </c>
      <c r="T3658" s="42" t="str">
        <f>VLOOKUP(Tabla1[[#This Row],[AREA]],Hoja1!A:B,2,FALSE)</f>
        <v>01. Alcaldía</v>
      </c>
      <c r="U3658" s="45" t="s">
        <v>294</v>
      </c>
      <c r="V3658" s="42" t="str">
        <f>VLOOKUP(Tabla1[[#This Row],[PROGRAMA]],Hoja1!A:B,2,FALSE)</f>
        <v>4331. Desarrollo empresarial</v>
      </c>
      <c r="W3658" s="45" t="s">
        <v>238</v>
      </c>
      <c r="X3658" s="45" t="s">
        <v>2926</v>
      </c>
    </row>
    <row r="3659" spans="1:24" x14ac:dyDescent="0.25">
      <c r="A3659" s="57">
        <v>220250024122</v>
      </c>
      <c r="B3659" s="58" t="s">
        <v>503</v>
      </c>
      <c r="C3659" s="59">
        <v>45818</v>
      </c>
      <c r="D3659" s="57">
        <v>22025003861</v>
      </c>
      <c r="E3659" s="58" t="s">
        <v>1222</v>
      </c>
      <c r="F3659" s="60">
        <v>-7018</v>
      </c>
      <c r="G3659" s="58" t="s">
        <v>48</v>
      </c>
      <c r="H3659" s="58" t="s">
        <v>3139</v>
      </c>
      <c r="I3659" s="61">
        <v>220</v>
      </c>
      <c r="J3659" s="58" t="s">
        <v>455</v>
      </c>
      <c r="K3659" s="58" t="s">
        <v>356</v>
      </c>
      <c r="L3659" s="58" t="s">
        <v>357</v>
      </c>
      <c r="M3659" s="58" t="s">
        <v>458</v>
      </c>
      <c r="N3659" s="58" t="s">
        <v>429</v>
      </c>
      <c r="O3659" s="64" t="s">
        <v>2990</v>
      </c>
      <c r="P3659" s="64" t="s">
        <v>2902</v>
      </c>
      <c r="Q3659" s="45" t="s">
        <v>926</v>
      </c>
      <c r="R3659" s="32" t="s">
        <v>255</v>
      </c>
      <c r="S3659" s="45" t="s">
        <v>96</v>
      </c>
      <c r="T3659" s="42" t="str">
        <f>VLOOKUP(Tabla1[[#This Row],[AREA]],Hoja1!A:B,2,FALSE)</f>
        <v>08. Tráfico y movilidad</v>
      </c>
      <c r="U3659" s="45" t="s">
        <v>140</v>
      </c>
      <c r="V3659" s="42" t="str">
        <f>VLOOKUP(Tabla1[[#This Row],[PROGRAMA]],Hoja1!A:B,2,FALSE)</f>
        <v>1532. Pavimentación vias públicas y otros servicios urbanísticos</v>
      </c>
      <c r="W3659" s="45" t="s">
        <v>242</v>
      </c>
      <c r="X3659" s="45" t="s">
        <v>2923</v>
      </c>
    </row>
    <row r="3660" spans="1:24" x14ac:dyDescent="0.25">
      <c r="A3660" s="57">
        <v>220250026780</v>
      </c>
      <c r="B3660" s="58" t="s">
        <v>349</v>
      </c>
      <c r="C3660" s="59">
        <v>45825</v>
      </c>
      <c r="D3660" s="57">
        <v>22025004357</v>
      </c>
      <c r="E3660" s="58" t="s">
        <v>2904</v>
      </c>
      <c r="F3660" s="60">
        <v>17787</v>
      </c>
      <c r="G3660" s="58" t="s">
        <v>5333</v>
      </c>
      <c r="H3660" s="58" t="s">
        <v>5334</v>
      </c>
      <c r="I3660" s="61">
        <v>220</v>
      </c>
      <c r="J3660" s="58" t="s">
        <v>508</v>
      </c>
      <c r="K3660" s="58" t="s">
        <v>508</v>
      </c>
      <c r="L3660" s="58" t="s">
        <v>357</v>
      </c>
      <c r="M3660" s="58" t="s">
        <v>458</v>
      </c>
      <c r="N3660" s="58" t="s">
        <v>429</v>
      </c>
      <c r="O3660" s="64" t="s">
        <v>2990</v>
      </c>
      <c r="P3660" s="64" t="s">
        <v>2902</v>
      </c>
      <c r="Q3660" s="45" t="s">
        <v>926</v>
      </c>
      <c r="R3660" s="32" t="s">
        <v>255</v>
      </c>
      <c r="S3660" s="45" t="s">
        <v>95</v>
      </c>
      <c r="T3660" s="42" t="str">
        <f>VLOOKUP(Tabla1[[#This Row],[AREA]],Hoja1!A:B,2,FALSE)</f>
        <v>07. Medio ambiente</v>
      </c>
      <c r="U3660" s="45" t="s">
        <v>142</v>
      </c>
      <c r="V3660" s="42" t="str">
        <f>VLOOKUP(Tabla1[[#This Row],[PROGRAMA]],Hoja1!A:B,2,FALSE)</f>
        <v>1623. Tratamiento de residuos</v>
      </c>
      <c r="W3660" s="45" t="s">
        <v>244</v>
      </c>
      <c r="X3660" s="45" t="s">
        <v>2903</v>
      </c>
    </row>
    <row r="3661" spans="1:24" x14ac:dyDescent="0.25">
      <c r="A3661" s="57">
        <v>220250027891</v>
      </c>
      <c r="B3661" s="58" t="s">
        <v>349</v>
      </c>
      <c r="C3661" s="59">
        <v>45831</v>
      </c>
      <c r="D3661" s="57">
        <v>22025004780</v>
      </c>
      <c r="E3661" s="58" t="s">
        <v>1462</v>
      </c>
      <c r="F3661" s="60">
        <v>12.1</v>
      </c>
      <c r="G3661" s="58" t="s">
        <v>334</v>
      </c>
      <c r="H3661" s="58" t="s">
        <v>5335</v>
      </c>
      <c r="I3661" s="61">
        <v>220</v>
      </c>
      <c r="J3661" s="58" t="s">
        <v>356</v>
      </c>
      <c r="K3661" s="58" t="s">
        <v>356</v>
      </c>
      <c r="L3661" s="58" t="s">
        <v>367</v>
      </c>
      <c r="M3661" s="58" t="s">
        <v>458</v>
      </c>
      <c r="N3661" s="58" t="s">
        <v>429</v>
      </c>
      <c r="O3661" s="64" t="s">
        <v>2990</v>
      </c>
      <c r="P3661" s="64" t="s">
        <v>2902</v>
      </c>
      <c r="Q3661" s="45" t="s">
        <v>922</v>
      </c>
      <c r="R3661" s="32" t="s">
        <v>254</v>
      </c>
      <c r="S3661" s="45" t="s">
        <v>98</v>
      </c>
      <c r="T3661" s="42" t="str">
        <f>VLOOKUP(Tabla1[[#This Row],[AREA]],Hoja1!A:B,2,FALSE)</f>
        <v>10. Personas mayores, familia y servicios sociales</v>
      </c>
      <c r="U3661" s="45" t="s">
        <v>153</v>
      </c>
      <c r="V3661" s="42" t="str">
        <f>VLOOKUP(Tabla1[[#This Row],[PROGRAMA]],Hoja1!A:B,2,FALSE)</f>
        <v>2311. Intervención social</v>
      </c>
      <c r="W3661" s="45" t="s">
        <v>236</v>
      </c>
      <c r="X3661" s="45" t="s">
        <v>3048</v>
      </c>
    </row>
    <row r="3662" spans="1:24" x14ac:dyDescent="0.25">
      <c r="A3662" s="57">
        <v>220250028382</v>
      </c>
      <c r="B3662" s="58" t="s">
        <v>503</v>
      </c>
      <c r="C3662" s="59">
        <v>45831</v>
      </c>
      <c r="D3662" s="57">
        <v>22025004110</v>
      </c>
      <c r="E3662" s="58" t="s">
        <v>1997</v>
      </c>
      <c r="F3662" s="60">
        <v>-2625.35</v>
      </c>
      <c r="G3662" s="58" t="s">
        <v>376</v>
      </c>
      <c r="H3662" s="58" t="s">
        <v>1998</v>
      </c>
      <c r="I3662" s="61">
        <v>220</v>
      </c>
      <c r="J3662" s="58" t="s">
        <v>377</v>
      </c>
      <c r="K3662" s="58" t="s">
        <v>378</v>
      </c>
      <c r="L3662" s="58" t="s">
        <v>367</v>
      </c>
      <c r="M3662" s="58" t="s">
        <v>354</v>
      </c>
      <c r="N3662" s="58" t="s">
        <v>355</v>
      </c>
      <c r="O3662" s="64" t="s">
        <v>305</v>
      </c>
      <c r="P3662" s="64" t="s">
        <v>2902</v>
      </c>
      <c r="Q3662" s="45" t="s">
        <v>922</v>
      </c>
      <c r="R3662" s="32" t="s">
        <v>254</v>
      </c>
      <c r="S3662" s="45" t="s">
        <v>98</v>
      </c>
      <c r="T3662" s="42" t="str">
        <f>VLOOKUP(Tabla1[[#This Row],[AREA]],Hoja1!A:B,2,FALSE)</f>
        <v>10. Personas mayores, familia y servicios sociales</v>
      </c>
      <c r="U3662" s="45" t="s">
        <v>162</v>
      </c>
      <c r="V3662" s="42" t="str">
        <f>VLOOKUP(Tabla1[[#This Row],[PROGRAMA]],Hoja1!A:B,2,FALSE)</f>
        <v>2412. Formación para el empleo</v>
      </c>
      <c r="W3662" s="45" t="s">
        <v>238</v>
      </c>
      <c r="X3662" s="45" t="s">
        <v>4688</v>
      </c>
    </row>
    <row r="3663" spans="1:24" x14ac:dyDescent="0.25">
      <c r="A3663" s="57">
        <v>220250025126</v>
      </c>
      <c r="B3663" s="58" t="s">
        <v>349</v>
      </c>
      <c r="C3663" s="59">
        <v>45819</v>
      </c>
      <c r="D3663" s="57">
        <v>22025004208</v>
      </c>
      <c r="E3663" s="58" t="s">
        <v>1534</v>
      </c>
      <c r="F3663" s="60">
        <v>27.23</v>
      </c>
      <c r="G3663" s="58" t="s">
        <v>334</v>
      </c>
      <c r="H3663" s="58" t="s">
        <v>5336</v>
      </c>
      <c r="I3663" s="61">
        <v>220</v>
      </c>
      <c r="J3663" s="58" t="s">
        <v>356</v>
      </c>
      <c r="K3663" s="58" t="s">
        <v>356</v>
      </c>
      <c r="L3663" s="58" t="s">
        <v>367</v>
      </c>
      <c r="M3663" s="58" t="s">
        <v>458</v>
      </c>
      <c r="N3663" s="58" t="s">
        <v>429</v>
      </c>
      <c r="O3663" s="64" t="s">
        <v>2990</v>
      </c>
      <c r="P3663" s="64" t="s">
        <v>2902</v>
      </c>
      <c r="Q3663" s="45" t="s">
        <v>922</v>
      </c>
      <c r="R3663" s="32" t="s">
        <v>254</v>
      </c>
      <c r="S3663" s="45" t="s">
        <v>92</v>
      </c>
      <c r="T3663" s="42" t="str">
        <f>VLOOKUP(Tabla1[[#This Row],[AREA]],Hoja1!A:B,2,FALSE)</f>
        <v>03. Participación ciudadana y deportes</v>
      </c>
      <c r="U3663" s="45" t="s">
        <v>215</v>
      </c>
      <c r="V3663" s="42" t="str">
        <f>VLOOKUP(Tabla1[[#This Row],[PROGRAMA]],Hoja1!A:B,2,FALSE)</f>
        <v>9241. Participación ciudadana</v>
      </c>
      <c r="W3663" s="45" t="s">
        <v>236</v>
      </c>
      <c r="X3663" s="45" t="s">
        <v>3048</v>
      </c>
    </row>
    <row r="3664" spans="1:24" x14ac:dyDescent="0.25">
      <c r="A3664" s="57">
        <v>220250028749</v>
      </c>
      <c r="B3664" s="58" t="s">
        <v>349</v>
      </c>
      <c r="C3664" s="59">
        <v>45832</v>
      </c>
      <c r="D3664" s="57">
        <v>22025004911</v>
      </c>
      <c r="E3664" s="58" t="s">
        <v>2474</v>
      </c>
      <c r="F3664" s="60">
        <v>193.6</v>
      </c>
      <c r="G3664" s="58" t="s">
        <v>334</v>
      </c>
      <c r="H3664" s="58" t="s">
        <v>5337</v>
      </c>
      <c r="I3664" s="61">
        <v>220</v>
      </c>
      <c r="J3664" s="58" t="s">
        <v>356</v>
      </c>
      <c r="K3664" s="58" t="s">
        <v>356</v>
      </c>
      <c r="L3664" s="58" t="s">
        <v>367</v>
      </c>
      <c r="M3664" s="58" t="s">
        <v>458</v>
      </c>
      <c r="N3664" s="58" t="s">
        <v>429</v>
      </c>
      <c r="O3664" s="64" t="s">
        <v>2990</v>
      </c>
      <c r="P3664" s="64" t="s">
        <v>2902</v>
      </c>
      <c r="Q3664" s="45" t="s">
        <v>922</v>
      </c>
      <c r="R3664" s="32" t="s">
        <v>254</v>
      </c>
      <c r="S3664" s="45" t="s">
        <v>98</v>
      </c>
      <c r="T3664" s="42" t="str">
        <f>VLOOKUP(Tabla1[[#This Row],[AREA]],Hoja1!A:B,2,FALSE)</f>
        <v>10. Personas mayores, familia y servicios sociales</v>
      </c>
      <c r="U3664" s="45" t="s">
        <v>155</v>
      </c>
      <c r="V3664" s="42" t="str">
        <f>VLOOKUP(Tabla1[[#This Row],[PROGRAMA]],Hoja1!A:B,2,FALSE)</f>
        <v>2312. Iniciativas sociales</v>
      </c>
      <c r="W3664" s="45" t="s">
        <v>238</v>
      </c>
      <c r="X3664" s="45" t="s">
        <v>3118</v>
      </c>
    </row>
    <row r="3665" spans="1:24" x14ac:dyDescent="0.25">
      <c r="A3665" s="57">
        <v>220250028767</v>
      </c>
      <c r="B3665" s="58" t="s">
        <v>349</v>
      </c>
      <c r="C3665" s="59">
        <v>45833</v>
      </c>
      <c r="D3665" s="57">
        <v>22025004924</v>
      </c>
      <c r="E3665" s="58" t="s">
        <v>1886</v>
      </c>
      <c r="F3665" s="60">
        <v>18016.900000000001</v>
      </c>
      <c r="G3665" s="58" t="s">
        <v>773</v>
      </c>
      <c r="H3665" s="58" t="s">
        <v>5338</v>
      </c>
      <c r="I3665" s="61">
        <v>220</v>
      </c>
      <c r="J3665" s="58" t="s">
        <v>356</v>
      </c>
      <c r="K3665" s="58" t="s">
        <v>356</v>
      </c>
      <c r="L3665" s="58" t="s">
        <v>357</v>
      </c>
      <c r="M3665" s="58" t="s">
        <v>458</v>
      </c>
      <c r="N3665" s="58" t="s">
        <v>429</v>
      </c>
      <c r="O3665" s="64" t="s">
        <v>2990</v>
      </c>
      <c r="P3665" s="64" t="s">
        <v>2902</v>
      </c>
      <c r="Q3665" s="45" t="s">
        <v>922</v>
      </c>
      <c r="R3665" s="32" t="s">
        <v>254</v>
      </c>
      <c r="S3665" s="45" t="s">
        <v>89</v>
      </c>
      <c r="T3665" s="42" t="str">
        <f>VLOOKUP(Tabla1[[#This Row],[AREA]],Hoja1!A:B,2,FALSE)</f>
        <v>01. Alcaldía</v>
      </c>
      <c r="U3665" s="45" t="s">
        <v>211</v>
      </c>
      <c r="V3665" s="42" t="str">
        <f>VLOOKUP(Tabla1[[#This Row],[PROGRAMA]],Hoja1!A:B,2,FALSE)</f>
        <v>9206. Archivo municipal</v>
      </c>
      <c r="W3665" s="45" t="s">
        <v>238</v>
      </c>
      <c r="X3665" s="45" t="s">
        <v>2955</v>
      </c>
    </row>
    <row r="3666" spans="1:24" x14ac:dyDescent="0.25">
      <c r="A3666" s="57">
        <v>220250029749</v>
      </c>
      <c r="B3666" s="58" t="s">
        <v>349</v>
      </c>
      <c r="C3666" s="59">
        <v>45835</v>
      </c>
      <c r="D3666" s="57">
        <v>22025004944</v>
      </c>
      <c r="E3666" s="58" t="s">
        <v>3385</v>
      </c>
      <c r="F3666" s="60">
        <v>15.25</v>
      </c>
      <c r="G3666" s="58" t="s">
        <v>77</v>
      </c>
      <c r="H3666" s="58" t="s">
        <v>5339</v>
      </c>
      <c r="I3666" s="61">
        <v>220</v>
      </c>
      <c r="J3666" s="58" t="s">
        <v>356</v>
      </c>
      <c r="K3666" s="58" t="s">
        <v>356</v>
      </c>
      <c r="L3666" s="58" t="s">
        <v>367</v>
      </c>
      <c r="M3666" s="58" t="s">
        <v>458</v>
      </c>
      <c r="N3666" s="58" t="s">
        <v>429</v>
      </c>
      <c r="O3666" s="64" t="s">
        <v>2990</v>
      </c>
      <c r="P3666" s="64" t="s">
        <v>2902</v>
      </c>
      <c r="Q3666" s="45" t="s">
        <v>922</v>
      </c>
      <c r="R3666" s="32" t="s">
        <v>254</v>
      </c>
      <c r="S3666" s="45" t="s">
        <v>290</v>
      </c>
      <c r="T3666" s="42" t="str">
        <f>VLOOKUP(Tabla1[[#This Row],[AREA]],Hoja1!A:B,2,FALSE)</f>
        <v>05. Comercio, mercados y consumo</v>
      </c>
      <c r="U3666" s="45" t="s">
        <v>197</v>
      </c>
      <c r="V3666" s="42" t="str">
        <f>VLOOKUP(Tabla1[[#This Row],[PROGRAMA]],Hoja1!A:B,2,FALSE)</f>
        <v>4312. Mercados</v>
      </c>
      <c r="W3666" s="45" t="s">
        <v>238</v>
      </c>
      <c r="X3666" s="45" t="s">
        <v>3118</v>
      </c>
    </row>
    <row r="3667" spans="1:24" x14ac:dyDescent="0.25">
      <c r="A3667" s="57">
        <v>220250028394</v>
      </c>
      <c r="B3667" s="58" t="s">
        <v>349</v>
      </c>
      <c r="C3667" s="59">
        <v>45831</v>
      </c>
      <c r="D3667" s="57">
        <v>22025004897</v>
      </c>
      <c r="E3667" s="58" t="s">
        <v>1614</v>
      </c>
      <c r="F3667" s="60">
        <v>108.55</v>
      </c>
      <c r="G3667" s="58" t="s">
        <v>77</v>
      </c>
      <c r="H3667" s="58" t="s">
        <v>5340</v>
      </c>
      <c r="I3667" s="61">
        <v>220</v>
      </c>
      <c r="J3667" s="58" t="s">
        <v>356</v>
      </c>
      <c r="K3667" s="58" t="s">
        <v>356</v>
      </c>
      <c r="L3667" s="58" t="s">
        <v>367</v>
      </c>
      <c r="M3667" s="58" t="s">
        <v>458</v>
      </c>
      <c r="N3667" s="58" t="s">
        <v>429</v>
      </c>
      <c r="O3667" s="64" t="s">
        <v>2990</v>
      </c>
      <c r="P3667" s="64" t="s">
        <v>2902</v>
      </c>
      <c r="Q3667" s="45" t="s">
        <v>922</v>
      </c>
      <c r="R3667" s="32" t="s">
        <v>254</v>
      </c>
      <c r="S3667" s="45" t="s">
        <v>291</v>
      </c>
      <c r="T3667" s="42" t="str">
        <f>VLOOKUP(Tabla1[[#This Row],[AREA]],Hoja1!A:B,2,FALSE)</f>
        <v>11. Salud pública y seguridad ciudadana</v>
      </c>
      <c r="U3667" s="45" t="s">
        <v>164</v>
      </c>
      <c r="V3667" s="42" t="str">
        <f>VLOOKUP(Tabla1[[#This Row],[PROGRAMA]],Hoja1!A:B,2,FALSE)</f>
        <v>3111. Protección de la salubridad pública</v>
      </c>
      <c r="W3667" s="45" t="s">
        <v>238</v>
      </c>
      <c r="X3667" s="45" t="s">
        <v>3118</v>
      </c>
    </row>
    <row r="3668" spans="1:24" x14ac:dyDescent="0.25">
      <c r="A3668" s="57">
        <v>220250028740</v>
      </c>
      <c r="B3668" s="58" t="s">
        <v>349</v>
      </c>
      <c r="C3668" s="59">
        <v>45832</v>
      </c>
      <c r="D3668" s="57">
        <v>22025004749</v>
      </c>
      <c r="E3668" s="58" t="s">
        <v>1355</v>
      </c>
      <c r="F3668" s="60">
        <v>108.9</v>
      </c>
      <c r="G3668" s="58" t="s">
        <v>5341</v>
      </c>
      <c r="H3668" s="58" t="s">
        <v>5342</v>
      </c>
      <c r="I3668" s="61">
        <v>220</v>
      </c>
      <c r="J3668" s="58" t="s">
        <v>356</v>
      </c>
      <c r="K3668" s="58" t="s">
        <v>356</v>
      </c>
      <c r="L3668" s="58" t="s">
        <v>357</v>
      </c>
      <c r="M3668" s="58" t="s">
        <v>458</v>
      </c>
      <c r="N3668" s="58" t="s">
        <v>429</v>
      </c>
      <c r="O3668" s="64" t="s">
        <v>2990</v>
      </c>
      <c r="P3668" s="64" t="s">
        <v>2902</v>
      </c>
      <c r="Q3668" s="45" t="s">
        <v>922</v>
      </c>
      <c r="R3668" s="32" t="s">
        <v>254</v>
      </c>
      <c r="S3668" s="45" t="s">
        <v>98</v>
      </c>
      <c r="T3668" s="42" t="str">
        <f>VLOOKUP(Tabla1[[#This Row],[AREA]],Hoja1!A:B,2,FALSE)</f>
        <v>10. Personas mayores, familia y servicios sociales</v>
      </c>
      <c r="U3668" s="45" t="s">
        <v>155</v>
      </c>
      <c r="V3668" s="42" t="str">
        <f>VLOOKUP(Tabla1[[#This Row],[PROGRAMA]],Hoja1!A:B,2,FALSE)</f>
        <v>2312. Iniciativas sociales</v>
      </c>
      <c r="W3668" s="45" t="s">
        <v>236</v>
      </c>
      <c r="X3668" s="45" t="s">
        <v>2945</v>
      </c>
    </row>
    <row r="3669" spans="1:24" x14ac:dyDescent="0.25">
      <c r="A3669" s="57">
        <v>220250025128</v>
      </c>
      <c r="B3669" s="58" t="s">
        <v>349</v>
      </c>
      <c r="C3669" s="59">
        <v>45819</v>
      </c>
      <c r="D3669" s="57">
        <v>22025004675</v>
      </c>
      <c r="E3669" s="58" t="s">
        <v>2964</v>
      </c>
      <c r="F3669" s="60">
        <v>18029</v>
      </c>
      <c r="G3669" s="58" t="s">
        <v>5314</v>
      </c>
      <c r="H3669" s="58" t="s">
        <v>5343</v>
      </c>
      <c r="I3669" s="61">
        <v>220</v>
      </c>
      <c r="J3669" s="58" t="s">
        <v>356</v>
      </c>
      <c r="K3669" s="58" t="s">
        <v>356</v>
      </c>
      <c r="L3669" s="58" t="s">
        <v>357</v>
      </c>
      <c r="M3669" s="58" t="s">
        <v>458</v>
      </c>
      <c r="N3669" s="58" t="s">
        <v>429</v>
      </c>
      <c r="O3669" s="64" t="s">
        <v>2990</v>
      </c>
      <c r="P3669" s="64" t="s">
        <v>2902</v>
      </c>
      <c r="Q3669" s="45" t="s">
        <v>926</v>
      </c>
      <c r="R3669" s="32" t="s">
        <v>255</v>
      </c>
      <c r="S3669" s="45" t="s">
        <v>92</v>
      </c>
      <c r="T3669" s="42" t="str">
        <f>VLOOKUP(Tabla1[[#This Row],[AREA]],Hoja1!A:B,2,FALSE)</f>
        <v>03. Participación ciudadana y deportes</v>
      </c>
      <c r="U3669" s="45" t="s">
        <v>215</v>
      </c>
      <c r="V3669" s="42" t="str">
        <f>VLOOKUP(Tabla1[[#This Row],[PROGRAMA]],Hoja1!A:B,2,FALSE)</f>
        <v>9241. Participación ciudadana</v>
      </c>
      <c r="W3669" s="45" t="s">
        <v>248</v>
      </c>
      <c r="X3669" s="45" t="s">
        <v>2967</v>
      </c>
    </row>
    <row r="3670" spans="1:24" x14ac:dyDescent="0.25">
      <c r="A3670" s="57">
        <v>220250028382</v>
      </c>
      <c r="B3670" s="58" t="s">
        <v>503</v>
      </c>
      <c r="C3670" s="59">
        <v>45831</v>
      </c>
      <c r="D3670" s="57">
        <v>22025004111</v>
      </c>
      <c r="E3670" s="58" t="s">
        <v>1997</v>
      </c>
      <c r="F3670" s="60">
        <v>-3806.79</v>
      </c>
      <c r="G3670" s="58" t="s">
        <v>376</v>
      </c>
      <c r="H3670" s="58" t="s">
        <v>1998</v>
      </c>
      <c r="I3670" s="61">
        <v>220</v>
      </c>
      <c r="J3670" s="58" t="s">
        <v>377</v>
      </c>
      <c r="K3670" s="58" t="s">
        <v>378</v>
      </c>
      <c r="L3670" s="58" t="s">
        <v>367</v>
      </c>
      <c r="M3670" s="58" t="s">
        <v>354</v>
      </c>
      <c r="N3670" s="58" t="s">
        <v>355</v>
      </c>
      <c r="O3670" s="64" t="s">
        <v>305</v>
      </c>
      <c r="P3670" s="64" t="s">
        <v>2902</v>
      </c>
      <c r="Q3670" s="45" t="s">
        <v>922</v>
      </c>
      <c r="R3670" s="32" t="s">
        <v>254</v>
      </c>
      <c r="S3670" s="45" t="s">
        <v>98</v>
      </c>
      <c r="T3670" s="42" t="str">
        <f>VLOOKUP(Tabla1[[#This Row],[AREA]],Hoja1!A:B,2,FALSE)</f>
        <v>10. Personas mayores, familia y servicios sociales</v>
      </c>
      <c r="U3670" s="45" t="s">
        <v>162</v>
      </c>
      <c r="V3670" s="42" t="str">
        <f>VLOOKUP(Tabla1[[#This Row],[PROGRAMA]],Hoja1!A:B,2,FALSE)</f>
        <v>2412. Formación para el empleo</v>
      </c>
      <c r="W3670" s="45" t="s">
        <v>238</v>
      </c>
      <c r="X3670" s="45" t="s">
        <v>4688</v>
      </c>
    </row>
    <row r="3671" spans="1:24" x14ac:dyDescent="0.25">
      <c r="A3671" s="57">
        <v>220250030012</v>
      </c>
      <c r="B3671" s="58" t="s">
        <v>526</v>
      </c>
      <c r="C3671" s="59">
        <v>45838</v>
      </c>
      <c r="D3671" s="57">
        <v>22025004054</v>
      </c>
      <c r="E3671" s="58" t="s">
        <v>1644</v>
      </c>
      <c r="F3671" s="60">
        <v>150000</v>
      </c>
      <c r="G3671" s="58" t="s">
        <v>5344</v>
      </c>
      <c r="H3671" s="58" t="s">
        <v>5345</v>
      </c>
      <c r="I3671" s="61">
        <v>300</v>
      </c>
      <c r="J3671" s="58" t="s">
        <v>352</v>
      </c>
      <c r="K3671" s="58" t="s">
        <v>352</v>
      </c>
      <c r="L3671" s="58" t="s">
        <v>357</v>
      </c>
      <c r="M3671" s="58" t="s">
        <v>428</v>
      </c>
      <c r="N3671" s="58" t="s">
        <v>429</v>
      </c>
      <c r="O3671" s="64" t="s">
        <v>307</v>
      </c>
      <c r="P3671" s="64" t="s">
        <v>2902</v>
      </c>
      <c r="Q3671" s="45">
        <v>6</v>
      </c>
      <c r="R3671" s="32" t="s">
        <v>255</v>
      </c>
      <c r="S3671" s="45" t="s">
        <v>97</v>
      </c>
      <c r="T3671" s="42" t="str">
        <f>VLOOKUP(Tabla1[[#This Row],[AREA]],Hoja1!A:B,2,FALSE)</f>
        <v>09. Turismo, eventos y marca ciudad</v>
      </c>
      <c r="U3671" s="45">
        <v>4321</v>
      </c>
      <c r="V3671" s="42" t="str">
        <f>VLOOKUP(Tabla1[[#This Row],[PROGRAMA]],Hoja1!A:B,2,FALSE)</f>
        <v>4321. Turismo</v>
      </c>
      <c r="W3671" s="45">
        <v>64</v>
      </c>
      <c r="X3671" s="45">
        <v>640</v>
      </c>
    </row>
    <row r="3672" spans="1:24" x14ac:dyDescent="0.25">
      <c r="A3672" s="57">
        <v>220250028382</v>
      </c>
      <c r="B3672" s="58" t="s">
        <v>503</v>
      </c>
      <c r="C3672" s="59">
        <v>45831</v>
      </c>
      <c r="D3672" s="57">
        <v>22025004112</v>
      </c>
      <c r="E3672" s="58" t="s">
        <v>1997</v>
      </c>
      <c r="F3672" s="60">
        <v>-3806.79</v>
      </c>
      <c r="G3672" s="58" t="s">
        <v>376</v>
      </c>
      <c r="H3672" s="58" t="s">
        <v>1998</v>
      </c>
      <c r="I3672" s="61">
        <v>220</v>
      </c>
      <c r="J3672" s="58" t="s">
        <v>377</v>
      </c>
      <c r="K3672" s="58" t="s">
        <v>378</v>
      </c>
      <c r="L3672" s="58" t="s">
        <v>367</v>
      </c>
      <c r="M3672" s="58" t="s">
        <v>354</v>
      </c>
      <c r="N3672" s="58" t="s">
        <v>355</v>
      </c>
      <c r="O3672" s="64" t="s">
        <v>305</v>
      </c>
      <c r="P3672" s="64" t="s">
        <v>2902</v>
      </c>
      <c r="Q3672" s="45" t="s">
        <v>922</v>
      </c>
      <c r="R3672" s="32" t="s">
        <v>254</v>
      </c>
      <c r="S3672" s="45" t="s">
        <v>98</v>
      </c>
      <c r="T3672" s="42" t="str">
        <f>VLOOKUP(Tabla1[[#This Row],[AREA]],Hoja1!A:B,2,FALSE)</f>
        <v>10. Personas mayores, familia y servicios sociales</v>
      </c>
      <c r="U3672" s="45" t="s">
        <v>162</v>
      </c>
      <c r="V3672" s="42" t="str">
        <f>VLOOKUP(Tabla1[[#This Row],[PROGRAMA]],Hoja1!A:B,2,FALSE)</f>
        <v>2412. Formación para el empleo</v>
      </c>
      <c r="W3672" s="45" t="s">
        <v>238</v>
      </c>
      <c r="X3672" s="45" t="s">
        <v>4688</v>
      </c>
    </row>
    <row r="3673" spans="1:24" x14ac:dyDescent="0.25">
      <c r="A3673" s="57">
        <v>220250027300</v>
      </c>
      <c r="B3673" s="58" t="s">
        <v>503</v>
      </c>
      <c r="C3673" s="59">
        <v>45827</v>
      </c>
      <c r="D3673" s="57">
        <v>22025002011</v>
      </c>
      <c r="E3673" s="58" t="s">
        <v>1997</v>
      </c>
      <c r="F3673" s="60">
        <v>-10232.93</v>
      </c>
      <c r="G3673" s="58" t="s">
        <v>376</v>
      </c>
      <c r="H3673" s="58" t="s">
        <v>1998</v>
      </c>
      <c r="I3673" s="61">
        <v>220</v>
      </c>
      <c r="J3673" s="58" t="s">
        <v>377</v>
      </c>
      <c r="K3673" s="58" t="s">
        <v>378</v>
      </c>
      <c r="L3673" s="58" t="s">
        <v>367</v>
      </c>
      <c r="M3673" s="58" t="s">
        <v>354</v>
      </c>
      <c r="N3673" s="58" t="s">
        <v>355</v>
      </c>
      <c r="O3673" s="64" t="s">
        <v>305</v>
      </c>
      <c r="P3673" s="64" t="s">
        <v>2902</v>
      </c>
      <c r="Q3673" s="45" t="s">
        <v>922</v>
      </c>
      <c r="R3673" s="32" t="s">
        <v>254</v>
      </c>
      <c r="S3673" s="45" t="s">
        <v>98</v>
      </c>
      <c r="T3673" s="42" t="str">
        <f>VLOOKUP(Tabla1[[#This Row],[AREA]],Hoja1!A:B,2,FALSE)</f>
        <v>10. Personas mayores, familia y servicios sociales</v>
      </c>
      <c r="U3673" s="45" t="s">
        <v>162</v>
      </c>
      <c r="V3673" s="42" t="str">
        <f>VLOOKUP(Tabla1[[#This Row],[PROGRAMA]],Hoja1!A:B,2,FALSE)</f>
        <v>2412. Formación para el empleo</v>
      </c>
      <c r="W3673" s="45" t="s">
        <v>238</v>
      </c>
      <c r="X3673" s="45" t="s">
        <v>4688</v>
      </c>
    </row>
    <row r="3674" spans="1:24" x14ac:dyDescent="0.25">
      <c r="A3674" s="57">
        <v>220250024238</v>
      </c>
      <c r="B3674" s="58" t="s">
        <v>503</v>
      </c>
      <c r="C3674" s="59">
        <v>45819</v>
      </c>
      <c r="D3674" s="57">
        <v>22025002328</v>
      </c>
      <c r="E3674" s="58" t="s">
        <v>2068</v>
      </c>
      <c r="F3674" s="60">
        <v>-17411.54</v>
      </c>
      <c r="G3674" s="58" t="s">
        <v>40</v>
      </c>
      <c r="H3674" s="58" t="s">
        <v>2069</v>
      </c>
      <c r="I3674" s="61">
        <v>220</v>
      </c>
      <c r="J3674" s="58" t="s">
        <v>356</v>
      </c>
      <c r="K3674" s="58" t="s">
        <v>356</v>
      </c>
      <c r="L3674" s="58" t="s">
        <v>357</v>
      </c>
      <c r="M3674" s="58" t="s">
        <v>354</v>
      </c>
      <c r="N3674" s="58" t="s">
        <v>355</v>
      </c>
      <c r="O3674" s="64" t="s">
        <v>305</v>
      </c>
      <c r="P3674" s="64" t="s">
        <v>2902</v>
      </c>
      <c r="Q3674" s="45" t="s">
        <v>922</v>
      </c>
      <c r="R3674" s="32" t="s">
        <v>254</v>
      </c>
      <c r="S3674" s="45" t="s">
        <v>98</v>
      </c>
      <c r="T3674" s="42" t="str">
        <f>VLOOKUP(Tabla1[[#This Row],[AREA]],Hoja1!A:B,2,FALSE)</f>
        <v>10. Personas mayores, familia y servicios sociales</v>
      </c>
      <c r="U3674" s="45" t="s">
        <v>162</v>
      </c>
      <c r="V3674" s="42" t="str">
        <f>VLOOKUP(Tabla1[[#This Row],[PROGRAMA]],Hoja1!A:B,2,FALSE)</f>
        <v>2412. Formación para el empleo</v>
      </c>
      <c r="W3674" s="45" t="s">
        <v>238</v>
      </c>
      <c r="X3674" s="45" t="s">
        <v>2943</v>
      </c>
    </row>
    <row r="3675" spans="1:24" x14ac:dyDescent="0.25">
      <c r="A3675" s="57">
        <v>220250026014</v>
      </c>
      <c r="B3675" s="58" t="s">
        <v>503</v>
      </c>
      <c r="C3675" s="59">
        <v>45824</v>
      </c>
      <c r="D3675" s="57">
        <v>22025002264</v>
      </c>
      <c r="E3675" s="58" t="s">
        <v>1220</v>
      </c>
      <c r="F3675" s="60">
        <v>-18750</v>
      </c>
      <c r="G3675" s="58" t="s">
        <v>277</v>
      </c>
      <c r="H3675" s="58" t="s">
        <v>5346</v>
      </c>
      <c r="I3675" s="61">
        <v>220</v>
      </c>
      <c r="J3675" s="58" t="s">
        <v>396</v>
      </c>
      <c r="K3675" s="58" t="s">
        <v>356</v>
      </c>
      <c r="L3675" s="58" t="s">
        <v>357</v>
      </c>
      <c r="M3675" s="58" t="s">
        <v>354</v>
      </c>
      <c r="N3675" s="58" t="s">
        <v>355</v>
      </c>
      <c r="O3675" s="64" t="s">
        <v>305</v>
      </c>
      <c r="P3675" s="64" t="s">
        <v>2902</v>
      </c>
      <c r="Q3675" s="45" t="s">
        <v>922</v>
      </c>
      <c r="R3675" s="32" t="s">
        <v>254</v>
      </c>
      <c r="S3675" s="45" t="s">
        <v>98</v>
      </c>
      <c r="T3675" s="42" t="str">
        <f>VLOOKUP(Tabla1[[#This Row],[AREA]],Hoja1!A:B,2,FALSE)</f>
        <v>10. Personas mayores, familia y servicios sociales</v>
      </c>
      <c r="U3675" s="45" t="s">
        <v>155</v>
      </c>
      <c r="V3675" s="42" t="str">
        <f>VLOOKUP(Tabla1[[#This Row],[PROGRAMA]],Hoja1!A:B,2,FALSE)</f>
        <v>2312. Iniciativas sociales</v>
      </c>
      <c r="W3675" s="45" t="s">
        <v>238</v>
      </c>
      <c r="X3675" s="45" t="s">
        <v>2926</v>
      </c>
    </row>
    <row r="3676" spans="1:24" x14ac:dyDescent="0.25">
      <c r="A3676" s="57">
        <v>220250024152</v>
      </c>
      <c r="B3676" s="58" t="s">
        <v>503</v>
      </c>
      <c r="C3676" s="59">
        <v>45818</v>
      </c>
      <c r="D3676" s="57">
        <v>22025002356</v>
      </c>
      <c r="E3676" s="58" t="s">
        <v>1269</v>
      </c>
      <c r="F3676" s="60">
        <v>-65000</v>
      </c>
      <c r="G3676" s="58" t="s">
        <v>29</v>
      </c>
      <c r="H3676" s="58" t="s">
        <v>5347</v>
      </c>
      <c r="I3676" s="61">
        <v>220</v>
      </c>
      <c r="J3676" s="58" t="s">
        <v>356</v>
      </c>
      <c r="K3676" s="58" t="s">
        <v>356</v>
      </c>
      <c r="L3676" s="58" t="s">
        <v>367</v>
      </c>
      <c r="M3676" s="58" t="s">
        <v>354</v>
      </c>
      <c r="N3676" s="58" t="s">
        <v>355</v>
      </c>
      <c r="O3676" s="64" t="s">
        <v>305</v>
      </c>
      <c r="P3676" s="64" t="s">
        <v>2902</v>
      </c>
      <c r="Q3676" s="45" t="s">
        <v>922</v>
      </c>
      <c r="R3676" s="32" t="s">
        <v>254</v>
      </c>
      <c r="S3676" s="45" t="s">
        <v>291</v>
      </c>
      <c r="T3676" s="42" t="str">
        <f>VLOOKUP(Tabla1[[#This Row],[AREA]],Hoja1!A:B,2,FALSE)</f>
        <v>11. Salud pública y seguridad ciudadana</v>
      </c>
      <c r="U3676" s="45" t="s">
        <v>141</v>
      </c>
      <c r="V3676" s="42" t="str">
        <f>VLOOKUP(Tabla1[[#This Row],[PROGRAMA]],Hoja1!A:B,2,FALSE)</f>
        <v>1621. Recogida de residuos</v>
      </c>
      <c r="W3676" s="45" t="s">
        <v>238</v>
      </c>
      <c r="X3676" s="45" t="s">
        <v>2919</v>
      </c>
    </row>
    <row r="3677" spans="1:24" x14ac:dyDescent="0.25">
      <c r="A3677" s="57">
        <v>220250024124</v>
      </c>
      <c r="B3677" s="58" t="s">
        <v>503</v>
      </c>
      <c r="C3677" s="59">
        <v>45818</v>
      </c>
      <c r="D3677" s="57">
        <v>22025002357</v>
      </c>
      <c r="E3677" s="58" t="s">
        <v>1449</v>
      </c>
      <c r="F3677" s="60">
        <v>-115000</v>
      </c>
      <c r="G3677" s="58" t="s">
        <v>29</v>
      </c>
      <c r="H3677" s="58" t="s">
        <v>5348</v>
      </c>
      <c r="I3677" s="61">
        <v>220</v>
      </c>
      <c r="J3677" s="58" t="s">
        <v>356</v>
      </c>
      <c r="K3677" s="58" t="s">
        <v>356</v>
      </c>
      <c r="L3677" s="58" t="s">
        <v>367</v>
      </c>
      <c r="M3677" s="58" t="s">
        <v>354</v>
      </c>
      <c r="N3677" s="58" t="s">
        <v>355</v>
      </c>
      <c r="O3677" s="64" t="s">
        <v>305</v>
      </c>
      <c r="P3677" s="64" t="s">
        <v>2902</v>
      </c>
      <c r="Q3677" s="45" t="s">
        <v>922</v>
      </c>
      <c r="R3677" s="32" t="s">
        <v>254</v>
      </c>
      <c r="S3677" s="45" t="s">
        <v>291</v>
      </c>
      <c r="T3677" s="42" t="str">
        <f>VLOOKUP(Tabla1[[#This Row],[AREA]],Hoja1!A:B,2,FALSE)</f>
        <v>11. Salud pública y seguridad ciudadana</v>
      </c>
      <c r="U3677" s="45" t="s">
        <v>144</v>
      </c>
      <c r="V3677" s="42" t="str">
        <f>VLOOKUP(Tabla1[[#This Row],[PROGRAMA]],Hoja1!A:B,2,FALSE)</f>
        <v>1631. Limpieza viaria</v>
      </c>
      <c r="W3677" s="45" t="s">
        <v>238</v>
      </c>
      <c r="X3677" s="45" t="s">
        <v>2919</v>
      </c>
    </row>
    <row r="3678" spans="1:24" x14ac:dyDescent="0.25">
      <c r="A3678" s="57">
        <v>220250025129</v>
      </c>
      <c r="B3678" s="58" t="s">
        <v>349</v>
      </c>
      <c r="C3678" s="59">
        <v>45819</v>
      </c>
      <c r="D3678" s="57">
        <v>22025004073</v>
      </c>
      <c r="E3678" s="58" t="s">
        <v>1796</v>
      </c>
      <c r="F3678" s="60">
        <v>18114.669999999998</v>
      </c>
      <c r="G3678" s="58" t="s">
        <v>1077</v>
      </c>
      <c r="H3678" s="58" t="s">
        <v>5349</v>
      </c>
      <c r="I3678" s="61">
        <v>220</v>
      </c>
      <c r="J3678" s="58" t="s">
        <v>356</v>
      </c>
      <c r="K3678" s="58" t="s">
        <v>356</v>
      </c>
      <c r="L3678" s="58" t="s">
        <v>367</v>
      </c>
      <c r="M3678" s="58" t="s">
        <v>458</v>
      </c>
      <c r="N3678" s="58" t="s">
        <v>429</v>
      </c>
      <c r="O3678" s="64" t="s">
        <v>2990</v>
      </c>
      <c r="P3678" s="64" t="s">
        <v>2902</v>
      </c>
      <c r="Q3678" s="45" t="s">
        <v>926</v>
      </c>
      <c r="R3678" s="32" t="s">
        <v>255</v>
      </c>
      <c r="S3678" s="45" t="s">
        <v>92</v>
      </c>
      <c r="T3678" s="42" t="str">
        <f>VLOOKUP(Tabla1[[#This Row],[AREA]],Hoja1!A:B,2,FALSE)</f>
        <v>03. Participación ciudadana y deportes</v>
      </c>
      <c r="U3678" s="45" t="s">
        <v>215</v>
      </c>
      <c r="V3678" s="42" t="str">
        <f>VLOOKUP(Tabla1[[#This Row],[PROGRAMA]],Hoja1!A:B,2,FALSE)</f>
        <v>9241. Participación ciudadana</v>
      </c>
      <c r="W3678" s="45" t="s">
        <v>246</v>
      </c>
      <c r="X3678" s="45" t="s">
        <v>3029</v>
      </c>
    </row>
    <row r="3679" spans="1:24" x14ac:dyDescent="0.25">
      <c r="A3679" s="57">
        <v>220250025340</v>
      </c>
      <c r="B3679" s="58" t="s">
        <v>349</v>
      </c>
      <c r="C3679" s="59">
        <v>45820</v>
      </c>
      <c r="D3679" s="57">
        <v>22025004382</v>
      </c>
      <c r="E3679" s="58" t="s">
        <v>1714</v>
      </c>
      <c r="F3679" s="60">
        <v>32473.55</v>
      </c>
      <c r="G3679" s="58" t="s">
        <v>5350</v>
      </c>
      <c r="H3679" s="58" t="s">
        <v>5351</v>
      </c>
      <c r="I3679" s="61">
        <v>220</v>
      </c>
      <c r="J3679" s="58" t="s">
        <v>407</v>
      </c>
      <c r="K3679" s="58" t="s">
        <v>352</v>
      </c>
      <c r="L3679" s="58" t="s">
        <v>367</v>
      </c>
      <c r="M3679" s="58" t="s">
        <v>458</v>
      </c>
      <c r="N3679" s="58" t="s">
        <v>429</v>
      </c>
      <c r="O3679" s="64" t="s">
        <v>2990</v>
      </c>
      <c r="P3679" s="64" t="s">
        <v>2902</v>
      </c>
      <c r="Q3679" s="45" t="s">
        <v>922</v>
      </c>
      <c r="R3679" s="32" t="s">
        <v>254</v>
      </c>
      <c r="S3679" s="45" t="s">
        <v>89</v>
      </c>
      <c r="T3679" s="42" t="str">
        <f>VLOOKUP(Tabla1[[#This Row],[AREA]],Hoja1!A:B,2,FALSE)</f>
        <v>01. Alcaldía</v>
      </c>
      <c r="U3679" s="45" t="s">
        <v>211</v>
      </c>
      <c r="V3679" s="42" t="str">
        <f>VLOOKUP(Tabla1[[#This Row],[PROGRAMA]],Hoja1!A:B,2,FALSE)</f>
        <v>9206. Archivo municipal</v>
      </c>
      <c r="W3679" s="45" t="s">
        <v>238</v>
      </c>
      <c r="X3679" s="45" t="s">
        <v>3120</v>
      </c>
    </row>
    <row r="3680" spans="1:24" x14ac:dyDescent="0.25">
      <c r="A3680" s="57">
        <v>220250029941</v>
      </c>
      <c r="B3680" s="58" t="s">
        <v>349</v>
      </c>
      <c r="C3680" s="59">
        <v>45838</v>
      </c>
      <c r="D3680" s="57">
        <v>22025004687</v>
      </c>
      <c r="E3680" s="58" t="s">
        <v>1344</v>
      </c>
      <c r="F3680" s="60">
        <v>161.58000000000001</v>
      </c>
      <c r="G3680" s="58" t="s">
        <v>285</v>
      </c>
      <c r="H3680" s="58" t="s">
        <v>5352</v>
      </c>
      <c r="I3680" s="61">
        <v>220</v>
      </c>
      <c r="J3680" s="58" t="s">
        <v>356</v>
      </c>
      <c r="K3680" s="58" t="s">
        <v>356</v>
      </c>
      <c r="L3680" s="58" t="s">
        <v>357</v>
      </c>
      <c r="M3680" s="58" t="s">
        <v>458</v>
      </c>
      <c r="N3680" s="58" t="s">
        <v>429</v>
      </c>
      <c r="O3680" s="64" t="s">
        <v>2990</v>
      </c>
      <c r="P3680" s="64" t="s">
        <v>2902</v>
      </c>
      <c r="Q3680" s="45" t="s">
        <v>926</v>
      </c>
      <c r="R3680" s="32" t="s">
        <v>255</v>
      </c>
      <c r="S3680" s="45" t="s">
        <v>94</v>
      </c>
      <c r="T3680" s="42" t="str">
        <f>VLOOKUP(Tabla1[[#This Row],[AREA]],Hoja1!A:B,2,FALSE)</f>
        <v>06. Educación y cultura</v>
      </c>
      <c r="U3680" s="45" t="s">
        <v>170</v>
      </c>
      <c r="V3680" s="42" t="str">
        <f>VLOOKUP(Tabla1[[#This Row],[PROGRAMA]],Hoja1!A:B,2,FALSE)</f>
        <v>3232. Conservación y mantenimiento centros educación infantil y primaria</v>
      </c>
      <c r="W3680" s="45" t="s">
        <v>248</v>
      </c>
      <c r="X3680" s="45" t="s">
        <v>2991</v>
      </c>
    </row>
    <row r="3681" spans="1:24" x14ac:dyDescent="0.25">
      <c r="A3681" s="57">
        <v>220250029942</v>
      </c>
      <c r="B3681" s="58" t="s">
        <v>349</v>
      </c>
      <c r="C3681" s="59">
        <v>45838</v>
      </c>
      <c r="D3681" s="57">
        <v>22025004695</v>
      </c>
      <c r="E3681" s="58" t="s">
        <v>3196</v>
      </c>
      <c r="F3681" s="60">
        <v>161.58000000000001</v>
      </c>
      <c r="G3681" s="58" t="s">
        <v>285</v>
      </c>
      <c r="H3681" s="58" t="s">
        <v>5353</v>
      </c>
      <c r="I3681" s="61">
        <v>220</v>
      </c>
      <c r="J3681" s="58" t="s">
        <v>356</v>
      </c>
      <c r="K3681" s="58" t="s">
        <v>356</v>
      </c>
      <c r="L3681" s="58" t="s">
        <v>357</v>
      </c>
      <c r="M3681" s="58" t="s">
        <v>458</v>
      </c>
      <c r="N3681" s="58" t="s">
        <v>429</v>
      </c>
      <c r="O3681" s="64" t="s">
        <v>2990</v>
      </c>
      <c r="P3681" s="64" t="s">
        <v>2902</v>
      </c>
      <c r="Q3681" s="45" t="s">
        <v>926</v>
      </c>
      <c r="R3681" s="32" t="s">
        <v>255</v>
      </c>
      <c r="S3681" s="45" t="s">
        <v>94</v>
      </c>
      <c r="T3681" s="42" t="str">
        <f>VLOOKUP(Tabla1[[#This Row],[AREA]],Hoja1!A:B,2,FALSE)</f>
        <v>06. Educación y cultura</v>
      </c>
      <c r="U3681" s="45" t="s">
        <v>168</v>
      </c>
      <c r="V3681" s="42" t="str">
        <f>VLOOKUP(Tabla1[[#This Row],[PROGRAMA]],Hoja1!A:B,2,FALSE)</f>
        <v>3231. Escuelas infantiles</v>
      </c>
      <c r="W3681" s="45" t="s">
        <v>248</v>
      </c>
      <c r="X3681" s="45" t="s">
        <v>2991</v>
      </c>
    </row>
    <row r="3682" spans="1:24" x14ac:dyDescent="0.25">
      <c r="A3682" s="57">
        <v>220250029943</v>
      </c>
      <c r="B3682" s="58" t="s">
        <v>349</v>
      </c>
      <c r="C3682" s="59">
        <v>45838</v>
      </c>
      <c r="D3682" s="57">
        <v>22025004728</v>
      </c>
      <c r="E3682" s="58" t="s">
        <v>1344</v>
      </c>
      <c r="F3682" s="60">
        <v>162.44999999999999</v>
      </c>
      <c r="G3682" s="58" t="s">
        <v>285</v>
      </c>
      <c r="H3682" s="58" t="s">
        <v>5354</v>
      </c>
      <c r="I3682" s="61">
        <v>220</v>
      </c>
      <c r="J3682" s="58" t="s">
        <v>356</v>
      </c>
      <c r="K3682" s="58" t="s">
        <v>356</v>
      </c>
      <c r="L3682" s="58" t="s">
        <v>357</v>
      </c>
      <c r="M3682" s="58" t="s">
        <v>458</v>
      </c>
      <c r="N3682" s="58" t="s">
        <v>429</v>
      </c>
      <c r="O3682" s="64" t="s">
        <v>2990</v>
      </c>
      <c r="P3682" s="64" t="s">
        <v>2902</v>
      </c>
      <c r="Q3682" s="45" t="s">
        <v>926</v>
      </c>
      <c r="R3682" s="32" t="s">
        <v>255</v>
      </c>
      <c r="S3682" s="45" t="s">
        <v>94</v>
      </c>
      <c r="T3682" s="42" t="str">
        <f>VLOOKUP(Tabla1[[#This Row],[AREA]],Hoja1!A:B,2,FALSE)</f>
        <v>06. Educación y cultura</v>
      </c>
      <c r="U3682" s="45" t="s">
        <v>170</v>
      </c>
      <c r="V3682" s="42" t="str">
        <f>VLOOKUP(Tabla1[[#This Row],[PROGRAMA]],Hoja1!A:B,2,FALSE)</f>
        <v>3232. Conservación y mantenimiento centros educación infantil y primaria</v>
      </c>
      <c r="W3682" s="45" t="s">
        <v>248</v>
      </c>
      <c r="X3682" s="45" t="s">
        <v>2991</v>
      </c>
    </row>
    <row r="3683" spans="1:24" x14ac:dyDescent="0.25">
      <c r="A3683" s="57">
        <v>220250024150</v>
      </c>
      <c r="B3683" s="58" t="s">
        <v>349</v>
      </c>
      <c r="C3683" s="59">
        <v>45818</v>
      </c>
      <c r="D3683" s="57">
        <v>22025004094</v>
      </c>
      <c r="E3683" s="58" t="s">
        <v>1344</v>
      </c>
      <c r="F3683" s="60">
        <v>38446.82</v>
      </c>
      <c r="G3683" s="58" t="s">
        <v>5355</v>
      </c>
      <c r="H3683" s="58" t="s">
        <v>5356</v>
      </c>
      <c r="I3683" s="61">
        <v>220</v>
      </c>
      <c r="J3683" s="58" t="s">
        <v>525</v>
      </c>
      <c r="K3683" s="58" t="s">
        <v>356</v>
      </c>
      <c r="L3683" s="58" t="s">
        <v>358</v>
      </c>
      <c r="M3683" s="58" t="s">
        <v>458</v>
      </c>
      <c r="N3683" s="58" t="s">
        <v>429</v>
      </c>
      <c r="O3683" s="64" t="s">
        <v>2990</v>
      </c>
      <c r="P3683" s="64" t="s">
        <v>2902</v>
      </c>
      <c r="Q3683" s="45" t="s">
        <v>926</v>
      </c>
      <c r="R3683" s="32" t="s">
        <v>255</v>
      </c>
      <c r="S3683" s="45" t="s">
        <v>94</v>
      </c>
      <c r="T3683" s="42" t="str">
        <f>VLOOKUP(Tabla1[[#This Row],[AREA]],Hoja1!A:B,2,FALSE)</f>
        <v>06. Educación y cultura</v>
      </c>
      <c r="U3683" s="45" t="s">
        <v>170</v>
      </c>
      <c r="V3683" s="42" t="str">
        <f>VLOOKUP(Tabla1[[#This Row],[PROGRAMA]],Hoja1!A:B,2,FALSE)</f>
        <v>3232. Conservación y mantenimiento centros educación infantil y primaria</v>
      </c>
      <c r="W3683" s="45" t="s">
        <v>248</v>
      </c>
      <c r="X3683" s="45" t="s">
        <v>2991</v>
      </c>
    </row>
    <row r="3684" spans="1:24" x14ac:dyDescent="0.25">
      <c r="A3684" s="57">
        <v>220250032074</v>
      </c>
      <c r="B3684" s="58" t="s">
        <v>349</v>
      </c>
      <c r="C3684" s="59">
        <v>45848</v>
      </c>
      <c r="D3684" s="57">
        <v>22025004289</v>
      </c>
      <c r="E3684" s="58" t="s">
        <v>2957</v>
      </c>
      <c r="F3684" s="60">
        <v>326486.28000000003</v>
      </c>
      <c r="G3684" s="58" t="s">
        <v>5357</v>
      </c>
      <c r="H3684" s="58" t="s">
        <v>5358</v>
      </c>
      <c r="I3684" s="61">
        <v>220</v>
      </c>
      <c r="J3684" s="58" t="s">
        <v>356</v>
      </c>
      <c r="K3684" s="58" t="s">
        <v>356</v>
      </c>
      <c r="L3684" s="58" t="s">
        <v>381</v>
      </c>
      <c r="M3684" s="58" t="s">
        <v>354</v>
      </c>
      <c r="N3684" s="58" t="s">
        <v>355</v>
      </c>
      <c r="O3684" s="64" t="s">
        <v>305</v>
      </c>
      <c r="P3684" s="64" t="s">
        <v>5359</v>
      </c>
      <c r="Q3684" s="45" t="s">
        <v>926</v>
      </c>
      <c r="R3684" s="32" t="s">
        <v>255</v>
      </c>
      <c r="S3684" s="45" t="s">
        <v>91</v>
      </c>
      <c r="T3684" s="42" t="str">
        <f>VLOOKUP(Tabla1[[#This Row],[AREA]],Hoja1!A:B,2,FALSE)</f>
        <v>02. Urbanismo y vivienda</v>
      </c>
      <c r="U3684" s="45" t="s">
        <v>138</v>
      </c>
      <c r="V3684" s="42" t="str">
        <f>VLOOKUP(Tabla1[[#This Row],[PROGRAMA]],Hoja1!A:B,2,FALSE)</f>
        <v>1511. Planficación y gestión del urbanismo</v>
      </c>
      <c r="W3684" s="45" t="s">
        <v>242</v>
      </c>
      <c r="X3684" s="45" t="s">
        <v>2923</v>
      </c>
    </row>
    <row r="3685" spans="1:24" x14ac:dyDescent="0.25">
      <c r="A3685" s="57">
        <v>220250032074</v>
      </c>
      <c r="B3685" s="58" t="s">
        <v>349</v>
      </c>
      <c r="C3685" s="59">
        <v>45848</v>
      </c>
      <c r="D3685" s="57">
        <v>22025004288</v>
      </c>
      <c r="E3685" s="58" t="s">
        <v>2957</v>
      </c>
      <c r="F3685" s="60">
        <v>259818.29</v>
      </c>
      <c r="G3685" s="58" t="s">
        <v>5357</v>
      </c>
      <c r="H3685" s="58" t="s">
        <v>5358</v>
      </c>
      <c r="I3685" s="61">
        <v>220</v>
      </c>
      <c r="J3685" s="58" t="s">
        <v>356</v>
      </c>
      <c r="K3685" s="58" t="s">
        <v>356</v>
      </c>
      <c r="L3685" s="58" t="s">
        <v>381</v>
      </c>
      <c r="M3685" s="58" t="s">
        <v>354</v>
      </c>
      <c r="N3685" s="58" t="s">
        <v>355</v>
      </c>
      <c r="O3685" s="64" t="s">
        <v>305</v>
      </c>
      <c r="P3685" s="64" t="s">
        <v>5359</v>
      </c>
      <c r="Q3685" s="45" t="s">
        <v>926</v>
      </c>
      <c r="R3685" s="32" t="s">
        <v>255</v>
      </c>
      <c r="S3685" s="45" t="s">
        <v>91</v>
      </c>
      <c r="T3685" s="42" t="str">
        <f>VLOOKUP(Tabla1[[#This Row],[AREA]],Hoja1!A:B,2,FALSE)</f>
        <v>02. Urbanismo y vivienda</v>
      </c>
      <c r="U3685" s="45" t="s">
        <v>138</v>
      </c>
      <c r="V3685" s="42" t="str">
        <f>VLOOKUP(Tabla1[[#This Row],[PROGRAMA]],Hoja1!A:B,2,FALSE)</f>
        <v>1511. Planficación y gestión del urbanismo</v>
      </c>
      <c r="W3685" s="45" t="s">
        <v>242</v>
      </c>
      <c r="X3685" s="45" t="s">
        <v>2923</v>
      </c>
    </row>
    <row r="3686" spans="1:24" x14ac:dyDescent="0.25">
      <c r="A3686" s="57">
        <v>220250038815</v>
      </c>
      <c r="B3686" s="58" t="s">
        <v>526</v>
      </c>
      <c r="C3686" s="59">
        <v>45882</v>
      </c>
      <c r="D3686" s="57">
        <v>22025004132</v>
      </c>
      <c r="E3686" s="58" t="s">
        <v>1182</v>
      </c>
      <c r="F3686" s="60">
        <v>206910.23</v>
      </c>
      <c r="G3686" s="58" t="s">
        <v>653</v>
      </c>
      <c r="H3686" s="58" t="s">
        <v>5360</v>
      </c>
      <c r="I3686" s="61">
        <v>300</v>
      </c>
      <c r="J3686" s="58" t="s">
        <v>427</v>
      </c>
      <c r="K3686" s="58" t="s">
        <v>427</v>
      </c>
      <c r="L3686" s="58" t="s">
        <v>357</v>
      </c>
      <c r="M3686" s="58" t="s">
        <v>354</v>
      </c>
      <c r="N3686" s="58" t="s">
        <v>355</v>
      </c>
      <c r="O3686" s="64" t="s">
        <v>309</v>
      </c>
      <c r="P3686" s="64" t="s">
        <v>5359</v>
      </c>
      <c r="Q3686" s="45" t="s">
        <v>922</v>
      </c>
      <c r="R3686" s="32" t="s">
        <v>254</v>
      </c>
      <c r="S3686" s="45" t="s">
        <v>91</v>
      </c>
      <c r="T3686" s="42" t="str">
        <f>VLOOKUP(Tabla1[[#This Row],[AREA]],Hoja1!A:B,2,FALSE)</f>
        <v>02. Urbanismo y vivienda</v>
      </c>
      <c r="U3686" s="45" t="s">
        <v>219</v>
      </c>
      <c r="V3686" s="42" t="str">
        <f>VLOOKUP(Tabla1[[#This Row],[PROGRAMA]],Hoja1!A:B,2,FALSE)</f>
        <v>9331. Gestión del patrimonio</v>
      </c>
      <c r="W3686" s="45" t="s">
        <v>238</v>
      </c>
      <c r="X3686" s="45" t="s">
        <v>4587</v>
      </c>
    </row>
    <row r="3687" spans="1:24" x14ac:dyDescent="0.25">
      <c r="A3687" s="57">
        <v>220250034099</v>
      </c>
      <c r="B3687" s="58" t="s">
        <v>349</v>
      </c>
      <c r="C3687" s="59">
        <v>45859</v>
      </c>
      <c r="D3687" s="57">
        <v>22025004737</v>
      </c>
      <c r="E3687" s="58" t="s">
        <v>5361</v>
      </c>
      <c r="F3687" s="60">
        <v>9627.4500000000007</v>
      </c>
      <c r="G3687" s="58" t="s">
        <v>359</v>
      </c>
      <c r="H3687" s="58" t="s">
        <v>5362</v>
      </c>
      <c r="I3687" s="61">
        <v>220</v>
      </c>
      <c r="J3687" s="58" t="s">
        <v>360</v>
      </c>
      <c r="K3687" s="58" t="s">
        <v>352</v>
      </c>
      <c r="L3687" s="58" t="s">
        <v>357</v>
      </c>
      <c r="M3687" s="58" t="s">
        <v>354</v>
      </c>
      <c r="N3687" s="58" t="s">
        <v>355</v>
      </c>
      <c r="O3687" s="64" t="s">
        <v>309</v>
      </c>
      <c r="P3687" s="64" t="s">
        <v>5359</v>
      </c>
      <c r="Q3687" s="45" t="s">
        <v>922</v>
      </c>
      <c r="R3687" s="32" t="s">
        <v>254</v>
      </c>
      <c r="S3687" s="45" t="s">
        <v>95</v>
      </c>
      <c r="T3687" s="42" t="str">
        <f>VLOOKUP(Tabla1[[#This Row],[AREA]],Hoja1!A:B,2,FALSE)</f>
        <v>07. Medio ambiente</v>
      </c>
      <c r="U3687" s="45" t="s">
        <v>149</v>
      </c>
      <c r="V3687" s="42" t="str">
        <f>VLOOKUP(Tabla1[[#This Row],[PROGRAMA]],Hoja1!A:B,2,FALSE)</f>
        <v>1711. Parques y jardines</v>
      </c>
      <c r="W3687" s="45" t="s">
        <v>236</v>
      </c>
      <c r="X3687" s="45" t="s">
        <v>3215</v>
      </c>
    </row>
    <row r="3688" spans="1:24" x14ac:dyDescent="0.25">
      <c r="A3688" s="57">
        <v>220250034100</v>
      </c>
      <c r="B3688" s="58" t="s">
        <v>349</v>
      </c>
      <c r="C3688" s="59">
        <v>45859</v>
      </c>
      <c r="D3688" s="57">
        <v>22025004738</v>
      </c>
      <c r="E3688" s="58" t="s">
        <v>5361</v>
      </c>
      <c r="F3688" s="60">
        <v>9627.4500000000007</v>
      </c>
      <c r="G3688" s="58" t="s">
        <v>359</v>
      </c>
      <c r="H3688" s="58" t="s">
        <v>5363</v>
      </c>
      <c r="I3688" s="61">
        <v>220</v>
      </c>
      <c r="J3688" s="58" t="s">
        <v>360</v>
      </c>
      <c r="K3688" s="58" t="s">
        <v>352</v>
      </c>
      <c r="L3688" s="58" t="s">
        <v>357</v>
      </c>
      <c r="M3688" s="58" t="s">
        <v>354</v>
      </c>
      <c r="N3688" s="58" t="s">
        <v>355</v>
      </c>
      <c r="O3688" s="64" t="s">
        <v>309</v>
      </c>
      <c r="P3688" s="64" t="s">
        <v>5359</v>
      </c>
      <c r="Q3688" s="45" t="s">
        <v>922</v>
      </c>
      <c r="R3688" s="32" t="s">
        <v>254</v>
      </c>
      <c r="S3688" s="45" t="s">
        <v>95</v>
      </c>
      <c r="T3688" s="42" t="str">
        <f>VLOOKUP(Tabla1[[#This Row],[AREA]],Hoja1!A:B,2,FALSE)</f>
        <v>07. Medio ambiente</v>
      </c>
      <c r="U3688" s="45" t="s">
        <v>149</v>
      </c>
      <c r="V3688" s="42" t="str">
        <f>VLOOKUP(Tabla1[[#This Row],[PROGRAMA]],Hoja1!A:B,2,FALSE)</f>
        <v>1711. Parques y jardines</v>
      </c>
      <c r="W3688" s="45" t="s">
        <v>236</v>
      </c>
      <c r="X3688" s="45" t="s">
        <v>3215</v>
      </c>
    </row>
    <row r="3689" spans="1:24" x14ac:dyDescent="0.25">
      <c r="A3689" s="57">
        <v>220250034101</v>
      </c>
      <c r="B3689" s="58" t="s">
        <v>349</v>
      </c>
      <c r="C3689" s="59">
        <v>45859</v>
      </c>
      <c r="D3689" s="57">
        <v>22025004739</v>
      </c>
      <c r="E3689" s="58" t="s">
        <v>5361</v>
      </c>
      <c r="F3689" s="60">
        <v>9627.4500000000007</v>
      </c>
      <c r="G3689" s="58" t="s">
        <v>359</v>
      </c>
      <c r="H3689" s="58" t="s">
        <v>5364</v>
      </c>
      <c r="I3689" s="61">
        <v>220</v>
      </c>
      <c r="J3689" s="58" t="s">
        <v>360</v>
      </c>
      <c r="K3689" s="58" t="s">
        <v>352</v>
      </c>
      <c r="L3689" s="58" t="s">
        <v>357</v>
      </c>
      <c r="M3689" s="58" t="s">
        <v>354</v>
      </c>
      <c r="N3689" s="58" t="s">
        <v>355</v>
      </c>
      <c r="O3689" s="64" t="s">
        <v>309</v>
      </c>
      <c r="P3689" s="64" t="s">
        <v>5359</v>
      </c>
      <c r="Q3689" s="45" t="s">
        <v>922</v>
      </c>
      <c r="R3689" s="32" t="s">
        <v>254</v>
      </c>
      <c r="S3689" s="45" t="s">
        <v>95</v>
      </c>
      <c r="T3689" s="42" t="str">
        <f>VLOOKUP(Tabla1[[#This Row],[AREA]],Hoja1!A:B,2,FALSE)</f>
        <v>07. Medio ambiente</v>
      </c>
      <c r="U3689" s="45" t="s">
        <v>149</v>
      </c>
      <c r="V3689" s="42" t="str">
        <f>VLOOKUP(Tabla1[[#This Row],[PROGRAMA]],Hoja1!A:B,2,FALSE)</f>
        <v>1711. Parques y jardines</v>
      </c>
      <c r="W3689" s="45" t="s">
        <v>236</v>
      </c>
      <c r="X3689" s="45" t="s">
        <v>3215</v>
      </c>
    </row>
    <row r="3690" spans="1:24" x14ac:dyDescent="0.25">
      <c r="A3690" s="57">
        <v>220250031629</v>
      </c>
      <c r="B3690" s="58" t="s">
        <v>349</v>
      </c>
      <c r="C3690" s="59">
        <v>45846</v>
      </c>
      <c r="D3690" s="57">
        <v>22025005096</v>
      </c>
      <c r="E3690" s="58" t="s">
        <v>5365</v>
      </c>
      <c r="F3690" s="60">
        <v>18139.11</v>
      </c>
      <c r="G3690" s="58" t="s">
        <v>48</v>
      </c>
      <c r="H3690" s="58" t="s">
        <v>5366</v>
      </c>
      <c r="I3690" s="61">
        <v>220</v>
      </c>
      <c r="J3690" s="58" t="s">
        <v>455</v>
      </c>
      <c r="K3690" s="58" t="s">
        <v>356</v>
      </c>
      <c r="L3690" s="58" t="s">
        <v>357</v>
      </c>
      <c r="M3690" s="58" t="s">
        <v>458</v>
      </c>
      <c r="N3690" s="58" t="s">
        <v>429</v>
      </c>
      <c r="O3690" s="64" t="s">
        <v>310</v>
      </c>
      <c r="P3690" s="64" t="s">
        <v>5359</v>
      </c>
      <c r="Q3690" s="45" t="s">
        <v>922</v>
      </c>
      <c r="R3690" s="32" t="s">
        <v>254</v>
      </c>
      <c r="S3690" s="45" t="s">
        <v>96</v>
      </c>
      <c r="T3690" s="42" t="str">
        <f>VLOOKUP(Tabla1[[#This Row],[AREA]],Hoja1!A:B,2,FALSE)</f>
        <v>08. Tráfico y movilidad</v>
      </c>
      <c r="U3690" s="45" t="s">
        <v>140</v>
      </c>
      <c r="V3690" s="42" t="str">
        <f>VLOOKUP(Tabla1[[#This Row],[PROGRAMA]],Hoja1!A:B,2,FALSE)</f>
        <v>1532. Pavimentación vias públicas y otros servicios urbanísticos</v>
      </c>
      <c r="W3690" s="45" t="s">
        <v>238</v>
      </c>
      <c r="X3690" s="45" t="s">
        <v>2926</v>
      </c>
    </row>
    <row r="3691" spans="1:24" x14ac:dyDescent="0.25">
      <c r="A3691" s="57">
        <v>220250030467</v>
      </c>
      <c r="B3691" s="58" t="s">
        <v>349</v>
      </c>
      <c r="C3691" s="59">
        <v>45839</v>
      </c>
      <c r="D3691" s="57">
        <v>22025004960</v>
      </c>
      <c r="E3691" s="58" t="s">
        <v>3332</v>
      </c>
      <c r="F3691" s="60">
        <v>7199.5</v>
      </c>
      <c r="G3691" s="58" t="s">
        <v>543</v>
      </c>
      <c r="H3691" s="58" t="s">
        <v>5367</v>
      </c>
      <c r="I3691" s="61">
        <v>220</v>
      </c>
      <c r="J3691" s="58" t="s">
        <v>356</v>
      </c>
      <c r="K3691" s="58" t="s">
        <v>356</v>
      </c>
      <c r="L3691" s="58" t="s">
        <v>357</v>
      </c>
      <c r="M3691" s="58" t="s">
        <v>354</v>
      </c>
      <c r="N3691" s="58" t="s">
        <v>355</v>
      </c>
      <c r="O3691" s="64" t="s">
        <v>309</v>
      </c>
      <c r="P3691" s="64" t="s">
        <v>5359</v>
      </c>
      <c r="Q3691" s="45" t="s">
        <v>922</v>
      </c>
      <c r="R3691" s="32" t="s">
        <v>254</v>
      </c>
      <c r="S3691" s="45" t="s">
        <v>89</v>
      </c>
      <c r="T3691" s="42" t="str">
        <f>VLOOKUP(Tabla1[[#This Row],[AREA]],Hoja1!A:B,2,FALSE)</f>
        <v>01. Alcaldía</v>
      </c>
      <c r="U3691" s="45" t="s">
        <v>294</v>
      </c>
      <c r="V3691" s="42" t="str">
        <f>VLOOKUP(Tabla1[[#This Row],[PROGRAMA]],Hoja1!A:B,2,FALSE)</f>
        <v>4331. Desarrollo empresarial</v>
      </c>
      <c r="W3691" s="45" t="s">
        <v>238</v>
      </c>
      <c r="X3691" s="45" t="s">
        <v>3335</v>
      </c>
    </row>
    <row r="3692" spans="1:24" x14ac:dyDescent="0.25">
      <c r="A3692" s="57">
        <v>220250036907</v>
      </c>
      <c r="B3692" s="58" t="s">
        <v>526</v>
      </c>
      <c r="C3692" s="59">
        <v>45876</v>
      </c>
      <c r="D3692" s="57">
        <v>22025002575</v>
      </c>
      <c r="E3692" s="58" t="s">
        <v>2957</v>
      </c>
      <c r="F3692" s="60">
        <v>143957.1</v>
      </c>
      <c r="G3692" s="58" t="s">
        <v>697</v>
      </c>
      <c r="H3692" s="58" t="s">
        <v>5368</v>
      </c>
      <c r="I3692" s="61">
        <v>300</v>
      </c>
      <c r="J3692" s="58" t="s">
        <v>356</v>
      </c>
      <c r="K3692" s="58" t="s">
        <v>356</v>
      </c>
      <c r="L3692" s="58" t="s">
        <v>358</v>
      </c>
      <c r="M3692" s="58" t="s">
        <v>354</v>
      </c>
      <c r="N3692" s="58" t="s">
        <v>355</v>
      </c>
      <c r="O3692" s="64" t="s">
        <v>305</v>
      </c>
      <c r="P3692" s="64" t="s">
        <v>5359</v>
      </c>
      <c r="Q3692" s="45" t="s">
        <v>926</v>
      </c>
      <c r="R3692" s="32" t="s">
        <v>255</v>
      </c>
      <c r="S3692" s="45" t="s">
        <v>91</v>
      </c>
      <c r="T3692" s="42" t="str">
        <f>VLOOKUP(Tabla1[[#This Row],[AREA]],Hoja1!A:B,2,FALSE)</f>
        <v>02. Urbanismo y vivienda</v>
      </c>
      <c r="U3692" s="45" t="s">
        <v>138</v>
      </c>
      <c r="V3692" s="42" t="str">
        <f>VLOOKUP(Tabla1[[#This Row],[PROGRAMA]],Hoja1!A:B,2,FALSE)</f>
        <v>1511. Planficación y gestión del urbanismo</v>
      </c>
      <c r="W3692" s="45" t="s">
        <v>242</v>
      </c>
      <c r="X3692" s="45" t="s">
        <v>2923</v>
      </c>
    </row>
    <row r="3693" spans="1:24" x14ac:dyDescent="0.25">
      <c r="A3693" s="57">
        <v>220250031581</v>
      </c>
      <c r="B3693" s="58" t="s">
        <v>349</v>
      </c>
      <c r="C3693" s="59">
        <v>45846</v>
      </c>
      <c r="D3693" s="57">
        <v>22025003199</v>
      </c>
      <c r="E3693" s="58" t="s">
        <v>1983</v>
      </c>
      <c r="F3693" s="60">
        <v>922537</v>
      </c>
      <c r="G3693" s="58" t="s">
        <v>2962</v>
      </c>
      <c r="H3693" s="58" t="s">
        <v>5369</v>
      </c>
      <c r="I3693" s="61">
        <v>220</v>
      </c>
      <c r="J3693" s="58" t="s">
        <v>427</v>
      </c>
      <c r="K3693" s="58" t="s">
        <v>427</v>
      </c>
      <c r="L3693" s="58" t="s">
        <v>357</v>
      </c>
      <c r="M3693" s="58" t="s">
        <v>354</v>
      </c>
      <c r="N3693" s="58" t="s">
        <v>355</v>
      </c>
      <c r="O3693" s="64" t="s">
        <v>305</v>
      </c>
      <c r="P3693" s="64" t="s">
        <v>5359</v>
      </c>
      <c r="Q3693" s="45" t="s">
        <v>926</v>
      </c>
      <c r="R3693" s="32" t="s">
        <v>255</v>
      </c>
      <c r="S3693" s="45" t="s">
        <v>93</v>
      </c>
      <c r="T3693" s="42" t="str">
        <f>VLOOKUP(Tabla1[[#This Row],[AREA]],Hoja1!A:B,2,FALSE)</f>
        <v>04. Hacienda, personal y modernización administrativa</v>
      </c>
      <c r="U3693" s="45" t="s">
        <v>218</v>
      </c>
      <c r="V3693" s="42" t="str">
        <f>VLOOKUP(Tabla1[[#This Row],[PROGRAMA]],Hoja1!A:B,2,FALSE)</f>
        <v>9321. Gestión de ingresos e inspección</v>
      </c>
      <c r="W3693" s="45" t="s">
        <v>250</v>
      </c>
      <c r="X3693" s="45" t="s">
        <v>2949</v>
      </c>
    </row>
    <row r="3694" spans="1:24" x14ac:dyDescent="0.25">
      <c r="A3694" s="57">
        <v>220250032771</v>
      </c>
      <c r="B3694" s="58" t="s">
        <v>349</v>
      </c>
      <c r="C3694" s="59">
        <v>45852</v>
      </c>
      <c r="D3694" s="57">
        <v>22025004825</v>
      </c>
      <c r="E3694" s="58" t="s">
        <v>1179</v>
      </c>
      <c r="F3694" s="60">
        <v>677583.18</v>
      </c>
      <c r="G3694" s="58" t="s">
        <v>654</v>
      </c>
      <c r="H3694" s="58" t="s">
        <v>5370</v>
      </c>
      <c r="I3694" s="61">
        <v>220</v>
      </c>
      <c r="J3694" s="58" t="s">
        <v>352</v>
      </c>
      <c r="K3694" s="58" t="s">
        <v>352</v>
      </c>
      <c r="L3694" s="58" t="s">
        <v>357</v>
      </c>
      <c r="M3694" s="58" t="s">
        <v>354</v>
      </c>
      <c r="N3694" s="58" t="s">
        <v>355</v>
      </c>
      <c r="O3694" s="64" t="s">
        <v>305</v>
      </c>
      <c r="P3694" s="64" t="s">
        <v>5359</v>
      </c>
      <c r="Q3694" s="45" t="s">
        <v>926</v>
      </c>
      <c r="R3694" s="32" t="s">
        <v>255</v>
      </c>
      <c r="S3694" s="45" t="s">
        <v>95</v>
      </c>
      <c r="T3694" s="42" t="str">
        <f>VLOOKUP(Tabla1[[#This Row],[AREA]],Hoja1!A:B,2,FALSE)</f>
        <v>07. Medio ambiente</v>
      </c>
      <c r="U3694" s="45" t="s">
        <v>149</v>
      </c>
      <c r="V3694" s="42" t="str">
        <f>VLOOKUP(Tabla1[[#This Row],[PROGRAMA]],Hoja1!A:B,2,FALSE)</f>
        <v>1711. Parques y jardines</v>
      </c>
      <c r="W3694" s="45" t="s">
        <v>244</v>
      </c>
      <c r="X3694" s="45" t="s">
        <v>7140</v>
      </c>
    </row>
    <row r="3695" spans="1:24" x14ac:dyDescent="0.25">
      <c r="A3695" s="57">
        <v>220250033064</v>
      </c>
      <c r="B3695" s="58" t="s">
        <v>349</v>
      </c>
      <c r="C3695" s="59">
        <v>45854</v>
      </c>
      <c r="D3695" s="57">
        <v>22025004570</v>
      </c>
      <c r="E3695" s="58" t="s">
        <v>1344</v>
      </c>
      <c r="F3695" s="60">
        <v>47500.639999999999</v>
      </c>
      <c r="G3695" s="58" t="s">
        <v>1117</v>
      </c>
      <c r="H3695" s="58" t="s">
        <v>5371</v>
      </c>
      <c r="I3695" s="61">
        <v>220</v>
      </c>
      <c r="J3695" s="58" t="s">
        <v>356</v>
      </c>
      <c r="K3695" s="58" t="s">
        <v>356</v>
      </c>
      <c r="L3695" s="58" t="s">
        <v>358</v>
      </c>
      <c r="M3695" s="58" t="s">
        <v>458</v>
      </c>
      <c r="N3695" s="58" t="s">
        <v>429</v>
      </c>
      <c r="O3695" s="64" t="s">
        <v>310</v>
      </c>
      <c r="P3695" s="64" t="s">
        <v>5359</v>
      </c>
      <c r="Q3695" s="45" t="s">
        <v>926</v>
      </c>
      <c r="R3695" s="32" t="s">
        <v>255</v>
      </c>
      <c r="S3695" s="45" t="s">
        <v>94</v>
      </c>
      <c r="T3695" s="42" t="str">
        <f>VLOOKUP(Tabla1[[#This Row],[AREA]],Hoja1!A:B,2,FALSE)</f>
        <v>06. Educación y cultura</v>
      </c>
      <c r="U3695" s="45" t="s">
        <v>170</v>
      </c>
      <c r="V3695" s="42" t="str">
        <f>VLOOKUP(Tabla1[[#This Row],[PROGRAMA]],Hoja1!A:B,2,FALSE)</f>
        <v>3232. Conservación y mantenimiento centros educación infantil y primaria</v>
      </c>
      <c r="W3695" s="45" t="s">
        <v>248</v>
      </c>
      <c r="X3695" s="45" t="s">
        <v>2991</v>
      </c>
    </row>
    <row r="3696" spans="1:24" x14ac:dyDescent="0.25">
      <c r="A3696" s="57">
        <v>220250047590</v>
      </c>
      <c r="B3696" s="58" t="s">
        <v>349</v>
      </c>
      <c r="C3696" s="59">
        <v>45924</v>
      </c>
      <c r="D3696" s="57">
        <v>22025006914</v>
      </c>
      <c r="E3696" s="58" t="s">
        <v>3031</v>
      </c>
      <c r="F3696" s="60">
        <v>44878.09</v>
      </c>
      <c r="G3696" s="58" t="s">
        <v>5372</v>
      </c>
      <c r="H3696" s="58" t="s">
        <v>5373</v>
      </c>
      <c r="I3696" s="61">
        <v>220</v>
      </c>
      <c r="J3696" s="58" t="s">
        <v>512</v>
      </c>
      <c r="K3696" s="58" t="s">
        <v>356</v>
      </c>
      <c r="L3696" s="58" t="s">
        <v>358</v>
      </c>
      <c r="M3696" s="58" t="s">
        <v>458</v>
      </c>
      <c r="N3696" s="58" t="s">
        <v>429</v>
      </c>
      <c r="O3696" s="64" t="s">
        <v>310</v>
      </c>
      <c r="P3696" s="64" t="s">
        <v>5359</v>
      </c>
      <c r="Q3696" s="45" t="s">
        <v>926</v>
      </c>
      <c r="R3696" s="32" t="s">
        <v>255</v>
      </c>
      <c r="S3696" s="45" t="s">
        <v>92</v>
      </c>
      <c r="T3696" s="42" t="str">
        <f>VLOOKUP(Tabla1[[#This Row],[AREA]],Hoja1!A:B,2,FALSE)</f>
        <v>03. Participación ciudadana y deportes</v>
      </c>
      <c r="U3696" s="45" t="s">
        <v>215</v>
      </c>
      <c r="V3696" s="42" t="str">
        <f>VLOOKUP(Tabla1[[#This Row],[PROGRAMA]],Hoja1!A:B,2,FALSE)</f>
        <v>9241. Participación ciudadana</v>
      </c>
      <c r="W3696" s="45" t="s">
        <v>248</v>
      </c>
      <c r="X3696" s="45" t="s">
        <v>2991</v>
      </c>
    </row>
    <row r="3697" spans="1:24" x14ac:dyDescent="0.25">
      <c r="A3697" s="57">
        <v>220250038196</v>
      </c>
      <c r="B3697" s="58" t="s">
        <v>349</v>
      </c>
      <c r="C3697" s="59">
        <v>45880</v>
      </c>
      <c r="D3697" s="57">
        <v>22025004859</v>
      </c>
      <c r="E3697" s="58" t="s">
        <v>1344</v>
      </c>
      <c r="F3697" s="60">
        <v>42920.24</v>
      </c>
      <c r="G3697" s="58" t="s">
        <v>5374</v>
      </c>
      <c r="H3697" s="58" t="s">
        <v>5375</v>
      </c>
      <c r="I3697" s="61">
        <v>220</v>
      </c>
      <c r="J3697" s="58" t="s">
        <v>356</v>
      </c>
      <c r="K3697" s="58" t="s">
        <v>356</v>
      </c>
      <c r="L3697" s="58" t="s">
        <v>358</v>
      </c>
      <c r="M3697" s="58" t="s">
        <v>458</v>
      </c>
      <c r="N3697" s="58" t="s">
        <v>429</v>
      </c>
      <c r="O3697" s="64" t="s">
        <v>310</v>
      </c>
      <c r="P3697" s="64" t="s">
        <v>5359</v>
      </c>
      <c r="Q3697" s="45" t="s">
        <v>926</v>
      </c>
      <c r="R3697" s="32" t="s">
        <v>255</v>
      </c>
      <c r="S3697" s="45" t="s">
        <v>94</v>
      </c>
      <c r="T3697" s="42" t="str">
        <f>VLOOKUP(Tabla1[[#This Row],[AREA]],Hoja1!A:B,2,FALSE)</f>
        <v>06. Educación y cultura</v>
      </c>
      <c r="U3697" s="45" t="s">
        <v>170</v>
      </c>
      <c r="V3697" s="42" t="str">
        <f>VLOOKUP(Tabla1[[#This Row],[PROGRAMA]],Hoja1!A:B,2,FALSE)</f>
        <v>3232. Conservación y mantenimiento centros educación infantil y primaria</v>
      </c>
      <c r="W3697" s="45" t="s">
        <v>248</v>
      </c>
      <c r="X3697" s="45" t="s">
        <v>2991</v>
      </c>
    </row>
    <row r="3698" spans="1:24" x14ac:dyDescent="0.25">
      <c r="A3698" s="57">
        <v>220250033072</v>
      </c>
      <c r="B3698" s="58" t="s">
        <v>526</v>
      </c>
      <c r="C3698" s="59">
        <v>45855</v>
      </c>
      <c r="D3698" s="57">
        <v>22025002511</v>
      </c>
      <c r="E3698" s="58" t="s">
        <v>1233</v>
      </c>
      <c r="F3698" s="60">
        <v>24261.67</v>
      </c>
      <c r="G3698" s="58" t="s">
        <v>5376</v>
      </c>
      <c r="H3698" s="58" t="s">
        <v>5377</v>
      </c>
      <c r="I3698" s="61">
        <v>300</v>
      </c>
      <c r="J3698" s="58" t="s">
        <v>592</v>
      </c>
      <c r="K3698" s="58" t="s">
        <v>592</v>
      </c>
      <c r="L3698" s="58" t="s">
        <v>357</v>
      </c>
      <c r="M3698" s="58" t="s">
        <v>354</v>
      </c>
      <c r="N3698" s="58" t="s">
        <v>355</v>
      </c>
      <c r="O3698" s="64" t="s">
        <v>305</v>
      </c>
      <c r="P3698" s="64" t="s">
        <v>5359</v>
      </c>
      <c r="Q3698" s="45" t="s">
        <v>922</v>
      </c>
      <c r="R3698" s="32" t="s">
        <v>254</v>
      </c>
      <c r="S3698" s="45" t="s">
        <v>89</v>
      </c>
      <c r="T3698" s="42" t="str">
        <f>VLOOKUP(Tabla1[[#This Row],[AREA]],Hoja1!A:B,2,FALSE)</f>
        <v>01. Alcaldía</v>
      </c>
      <c r="U3698" s="45" t="s">
        <v>206</v>
      </c>
      <c r="V3698" s="42" t="str">
        <f>VLOOKUP(Tabla1[[#This Row],[PROGRAMA]],Hoja1!A:B,2,FALSE)</f>
        <v>9201. Secretaría General</v>
      </c>
      <c r="W3698" s="45" t="s">
        <v>238</v>
      </c>
      <c r="X3698" s="45" t="s">
        <v>2926</v>
      </c>
    </row>
    <row r="3699" spans="1:24" x14ac:dyDescent="0.25">
      <c r="A3699" s="57">
        <v>220250034757</v>
      </c>
      <c r="B3699" s="58" t="s">
        <v>349</v>
      </c>
      <c r="C3699" s="59">
        <v>45862</v>
      </c>
      <c r="D3699" s="57">
        <v>22025004842</v>
      </c>
      <c r="E3699" s="58" t="s">
        <v>1208</v>
      </c>
      <c r="F3699" s="60">
        <v>22602.1</v>
      </c>
      <c r="G3699" s="58" t="s">
        <v>693</v>
      </c>
      <c r="H3699" s="58" t="s">
        <v>5378</v>
      </c>
      <c r="I3699" s="61">
        <v>220</v>
      </c>
      <c r="J3699" s="58" t="s">
        <v>403</v>
      </c>
      <c r="K3699" s="58" t="s">
        <v>403</v>
      </c>
      <c r="L3699" s="58" t="s">
        <v>357</v>
      </c>
      <c r="M3699" s="58" t="s">
        <v>354</v>
      </c>
      <c r="N3699" s="58" t="s">
        <v>355</v>
      </c>
      <c r="O3699" s="64" t="s">
        <v>305</v>
      </c>
      <c r="P3699" s="64" t="s">
        <v>5359</v>
      </c>
      <c r="Q3699" s="45" t="s">
        <v>922</v>
      </c>
      <c r="R3699" s="32" t="s">
        <v>254</v>
      </c>
      <c r="S3699" s="45" t="s">
        <v>89</v>
      </c>
      <c r="T3699" s="42" t="str">
        <f>VLOOKUP(Tabla1[[#This Row],[AREA]],Hoja1!A:B,2,FALSE)</f>
        <v>01. Alcaldía</v>
      </c>
      <c r="U3699" s="45" t="s">
        <v>294</v>
      </c>
      <c r="V3699" s="42" t="str">
        <f>VLOOKUP(Tabla1[[#This Row],[PROGRAMA]],Hoja1!A:B,2,FALSE)</f>
        <v>4331. Desarrollo empresarial</v>
      </c>
      <c r="W3699" s="45" t="s">
        <v>238</v>
      </c>
      <c r="X3699" s="45" t="s">
        <v>2926</v>
      </c>
    </row>
    <row r="3700" spans="1:24" x14ac:dyDescent="0.25">
      <c r="A3700" s="57">
        <v>220250037706</v>
      </c>
      <c r="B3700" s="58" t="s">
        <v>349</v>
      </c>
      <c r="C3700" s="59">
        <v>45877</v>
      </c>
      <c r="D3700" s="57">
        <v>22025005357</v>
      </c>
      <c r="E3700" s="58" t="s">
        <v>3031</v>
      </c>
      <c r="F3700" s="60">
        <v>37309.26</v>
      </c>
      <c r="G3700" s="58" t="s">
        <v>5379</v>
      </c>
      <c r="H3700" s="58" t="s">
        <v>5380</v>
      </c>
      <c r="I3700" s="61">
        <v>220</v>
      </c>
      <c r="J3700" s="58" t="s">
        <v>512</v>
      </c>
      <c r="K3700" s="58" t="s">
        <v>356</v>
      </c>
      <c r="L3700" s="58" t="s">
        <v>358</v>
      </c>
      <c r="M3700" s="58" t="s">
        <v>458</v>
      </c>
      <c r="N3700" s="58" t="s">
        <v>429</v>
      </c>
      <c r="O3700" s="64" t="s">
        <v>310</v>
      </c>
      <c r="P3700" s="64" t="s">
        <v>5359</v>
      </c>
      <c r="Q3700" s="45" t="s">
        <v>926</v>
      </c>
      <c r="R3700" s="32" t="s">
        <v>255</v>
      </c>
      <c r="S3700" s="45" t="s">
        <v>92</v>
      </c>
      <c r="T3700" s="42" t="str">
        <f>VLOOKUP(Tabla1[[#This Row],[AREA]],Hoja1!A:B,2,FALSE)</f>
        <v>03. Participación ciudadana y deportes</v>
      </c>
      <c r="U3700" s="45" t="s">
        <v>215</v>
      </c>
      <c r="V3700" s="42" t="str">
        <f>VLOOKUP(Tabla1[[#This Row],[PROGRAMA]],Hoja1!A:B,2,FALSE)</f>
        <v>9241. Participación ciudadana</v>
      </c>
      <c r="W3700" s="45" t="s">
        <v>248</v>
      </c>
      <c r="X3700" s="45" t="s">
        <v>2991</v>
      </c>
    </row>
    <row r="3701" spans="1:24" x14ac:dyDescent="0.25">
      <c r="A3701" s="57">
        <v>220250032947</v>
      </c>
      <c r="B3701" s="58" t="s">
        <v>349</v>
      </c>
      <c r="C3701" s="59">
        <v>45853</v>
      </c>
      <c r="D3701" s="57">
        <v>22025004259</v>
      </c>
      <c r="E3701" s="58" t="s">
        <v>3196</v>
      </c>
      <c r="F3701" s="60">
        <v>37221.370000000003</v>
      </c>
      <c r="G3701" s="58" t="s">
        <v>5184</v>
      </c>
      <c r="H3701" s="58" t="s">
        <v>5381</v>
      </c>
      <c r="I3701" s="61">
        <v>220</v>
      </c>
      <c r="J3701" s="58" t="s">
        <v>477</v>
      </c>
      <c r="K3701" s="58" t="s">
        <v>356</v>
      </c>
      <c r="L3701" s="58" t="s">
        <v>358</v>
      </c>
      <c r="M3701" s="58" t="s">
        <v>458</v>
      </c>
      <c r="N3701" s="58" t="s">
        <v>429</v>
      </c>
      <c r="O3701" s="64" t="s">
        <v>310</v>
      </c>
      <c r="P3701" s="64" t="s">
        <v>5359</v>
      </c>
      <c r="Q3701" s="45" t="s">
        <v>926</v>
      </c>
      <c r="R3701" s="32" t="s">
        <v>255</v>
      </c>
      <c r="S3701" s="45" t="s">
        <v>94</v>
      </c>
      <c r="T3701" s="42" t="str">
        <f>VLOOKUP(Tabla1[[#This Row],[AREA]],Hoja1!A:B,2,FALSE)</f>
        <v>06. Educación y cultura</v>
      </c>
      <c r="U3701" s="45" t="s">
        <v>168</v>
      </c>
      <c r="V3701" s="42" t="str">
        <f>VLOOKUP(Tabla1[[#This Row],[PROGRAMA]],Hoja1!A:B,2,FALSE)</f>
        <v>3231. Escuelas infantiles</v>
      </c>
      <c r="W3701" s="45" t="s">
        <v>248</v>
      </c>
      <c r="X3701" s="45" t="s">
        <v>2991</v>
      </c>
    </row>
    <row r="3702" spans="1:24" x14ac:dyDescent="0.25">
      <c r="A3702" s="57">
        <v>220250041278</v>
      </c>
      <c r="B3702" s="58" t="s">
        <v>349</v>
      </c>
      <c r="C3702" s="59">
        <v>45890</v>
      </c>
      <c r="D3702" s="57">
        <v>22025006210</v>
      </c>
      <c r="E3702" s="58" t="s">
        <v>5382</v>
      </c>
      <c r="F3702" s="60">
        <v>36995.75</v>
      </c>
      <c r="G3702" s="58" t="s">
        <v>2110</v>
      </c>
      <c r="H3702" s="58" t="s">
        <v>5383</v>
      </c>
      <c r="I3702" s="61">
        <v>220</v>
      </c>
      <c r="J3702" s="58" t="s">
        <v>1156</v>
      </c>
      <c r="K3702" s="58" t="s">
        <v>356</v>
      </c>
      <c r="L3702" s="58" t="s">
        <v>358</v>
      </c>
      <c r="M3702" s="58" t="s">
        <v>458</v>
      </c>
      <c r="N3702" s="58" t="s">
        <v>429</v>
      </c>
      <c r="O3702" s="64" t="s">
        <v>310</v>
      </c>
      <c r="P3702" s="64" t="s">
        <v>5359</v>
      </c>
      <c r="Q3702" s="45" t="s">
        <v>926</v>
      </c>
      <c r="R3702" s="32" t="s">
        <v>255</v>
      </c>
      <c r="S3702" s="45" t="s">
        <v>95</v>
      </c>
      <c r="T3702" s="42" t="str">
        <f>VLOOKUP(Tabla1[[#This Row],[AREA]],Hoja1!A:B,2,FALSE)</f>
        <v>07. Medio ambiente</v>
      </c>
      <c r="U3702" s="45" t="s">
        <v>149</v>
      </c>
      <c r="V3702" s="42" t="str">
        <f>VLOOKUP(Tabla1[[#This Row],[PROGRAMA]],Hoja1!A:B,2,FALSE)</f>
        <v>1711. Parques y jardines</v>
      </c>
      <c r="W3702" s="45" t="s">
        <v>246</v>
      </c>
      <c r="X3702" s="45" t="s">
        <v>3021</v>
      </c>
    </row>
    <row r="3703" spans="1:24" x14ac:dyDescent="0.25">
      <c r="A3703" s="57">
        <v>220250043635</v>
      </c>
      <c r="B3703" s="58" t="s">
        <v>349</v>
      </c>
      <c r="C3703" s="59">
        <v>45902</v>
      </c>
      <c r="D3703" s="57">
        <v>22025006390</v>
      </c>
      <c r="E3703" s="58" t="s">
        <v>5384</v>
      </c>
      <c r="F3703" s="60">
        <v>36234.71</v>
      </c>
      <c r="G3703" s="58" t="s">
        <v>5385</v>
      </c>
      <c r="H3703" s="58" t="s">
        <v>5386</v>
      </c>
      <c r="I3703" s="61">
        <v>220</v>
      </c>
      <c r="J3703" s="58" t="s">
        <v>605</v>
      </c>
      <c r="K3703" s="58" t="s">
        <v>356</v>
      </c>
      <c r="L3703" s="58" t="s">
        <v>358</v>
      </c>
      <c r="M3703" s="58" t="s">
        <v>458</v>
      </c>
      <c r="N3703" s="58" t="s">
        <v>429</v>
      </c>
      <c r="O3703" s="64" t="s">
        <v>310</v>
      </c>
      <c r="P3703" s="64" t="s">
        <v>5359</v>
      </c>
      <c r="Q3703" s="45" t="s">
        <v>926</v>
      </c>
      <c r="R3703" s="32" t="s">
        <v>255</v>
      </c>
      <c r="S3703" s="45" t="s">
        <v>89</v>
      </c>
      <c r="T3703" s="42" t="str">
        <f>VLOOKUP(Tabla1[[#This Row],[AREA]],Hoja1!A:B,2,FALSE)</f>
        <v>01. Alcaldía</v>
      </c>
      <c r="U3703" s="45" t="s">
        <v>294</v>
      </c>
      <c r="V3703" s="42" t="str">
        <f>VLOOKUP(Tabla1[[#This Row],[PROGRAMA]],Hoja1!A:B,2,FALSE)</f>
        <v>4331. Desarrollo empresarial</v>
      </c>
      <c r="W3703" s="45" t="s">
        <v>248</v>
      </c>
      <c r="X3703" s="45" t="s">
        <v>2967</v>
      </c>
    </row>
    <row r="3704" spans="1:24" x14ac:dyDescent="0.25">
      <c r="A3704" s="57">
        <v>220250048607</v>
      </c>
      <c r="B3704" s="58" t="s">
        <v>349</v>
      </c>
      <c r="C3704" s="59">
        <v>45929</v>
      </c>
      <c r="D3704" s="57">
        <v>22025007075</v>
      </c>
      <c r="E3704" s="58" t="s">
        <v>3031</v>
      </c>
      <c r="F3704" s="60">
        <v>30419.46</v>
      </c>
      <c r="G3704" s="58" t="s">
        <v>984</v>
      </c>
      <c r="H3704" s="58" t="s">
        <v>5387</v>
      </c>
      <c r="I3704" s="61">
        <v>220</v>
      </c>
      <c r="J3704" s="58" t="s">
        <v>356</v>
      </c>
      <c r="K3704" s="58" t="s">
        <v>356</v>
      </c>
      <c r="L3704" s="58" t="s">
        <v>358</v>
      </c>
      <c r="M3704" s="58" t="s">
        <v>458</v>
      </c>
      <c r="N3704" s="58" t="s">
        <v>429</v>
      </c>
      <c r="O3704" s="64" t="s">
        <v>310</v>
      </c>
      <c r="P3704" s="64" t="s">
        <v>5359</v>
      </c>
      <c r="Q3704" s="45" t="s">
        <v>926</v>
      </c>
      <c r="R3704" s="32" t="s">
        <v>255</v>
      </c>
      <c r="S3704" s="45" t="s">
        <v>92</v>
      </c>
      <c r="T3704" s="42" t="str">
        <f>VLOOKUP(Tabla1[[#This Row],[AREA]],Hoja1!A:B,2,FALSE)</f>
        <v>03. Participación ciudadana y deportes</v>
      </c>
      <c r="U3704" s="45" t="s">
        <v>215</v>
      </c>
      <c r="V3704" s="42" t="str">
        <f>VLOOKUP(Tabla1[[#This Row],[PROGRAMA]],Hoja1!A:B,2,FALSE)</f>
        <v>9241. Participación ciudadana</v>
      </c>
      <c r="W3704" s="45" t="s">
        <v>248</v>
      </c>
      <c r="X3704" s="45" t="s">
        <v>2991</v>
      </c>
    </row>
    <row r="3705" spans="1:24" x14ac:dyDescent="0.25">
      <c r="A3705" s="57">
        <v>220250032083</v>
      </c>
      <c r="B3705" s="58" t="s">
        <v>349</v>
      </c>
      <c r="C3705" s="59">
        <v>45849</v>
      </c>
      <c r="D3705" s="57">
        <v>22025005119</v>
      </c>
      <c r="E3705" s="58" t="s">
        <v>5388</v>
      </c>
      <c r="F3705" s="60">
        <v>28858.5</v>
      </c>
      <c r="G3705" s="58" t="s">
        <v>5389</v>
      </c>
      <c r="H3705" s="58" t="s">
        <v>5390</v>
      </c>
      <c r="I3705" s="61">
        <v>220</v>
      </c>
      <c r="J3705" s="58" t="s">
        <v>356</v>
      </c>
      <c r="K3705" s="58" t="s">
        <v>356</v>
      </c>
      <c r="L3705" s="58" t="s">
        <v>358</v>
      </c>
      <c r="M3705" s="58" t="s">
        <v>458</v>
      </c>
      <c r="N3705" s="58" t="s">
        <v>429</v>
      </c>
      <c r="O3705" s="64" t="s">
        <v>310</v>
      </c>
      <c r="P3705" s="64" t="s">
        <v>5359</v>
      </c>
      <c r="Q3705" s="45" t="s">
        <v>926</v>
      </c>
      <c r="R3705" s="32" t="s">
        <v>255</v>
      </c>
      <c r="S3705" s="45" t="s">
        <v>89</v>
      </c>
      <c r="T3705" s="42" t="str">
        <f>VLOOKUP(Tabla1[[#This Row],[AREA]],Hoja1!A:B,2,FALSE)</f>
        <v>01. Alcaldía</v>
      </c>
      <c r="U3705" s="45" t="s">
        <v>294</v>
      </c>
      <c r="V3705" s="42" t="str">
        <f>VLOOKUP(Tabla1[[#This Row],[PROGRAMA]],Hoja1!A:B,2,FALSE)</f>
        <v>4331. Desarrollo empresarial</v>
      </c>
      <c r="W3705" s="45" t="s">
        <v>248</v>
      </c>
      <c r="X3705" s="45" t="s">
        <v>2991</v>
      </c>
    </row>
    <row r="3706" spans="1:24" x14ac:dyDescent="0.25">
      <c r="A3706" s="57">
        <v>220250048605</v>
      </c>
      <c r="B3706" s="58" t="s">
        <v>349</v>
      </c>
      <c r="C3706" s="59">
        <v>45929</v>
      </c>
      <c r="D3706" s="57">
        <v>22025006948</v>
      </c>
      <c r="E3706" s="58" t="s">
        <v>5391</v>
      </c>
      <c r="F3706" s="60">
        <v>25228.5</v>
      </c>
      <c r="G3706" s="58" t="s">
        <v>3019</v>
      </c>
      <c r="H3706" s="58" t="s">
        <v>5392</v>
      </c>
      <c r="I3706" s="61">
        <v>220</v>
      </c>
      <c r="J3706" s="58" t="s">
        <v>356</v>
      </c>
      <c r="K3706" s="58" t="s">
        <v>356</v>
      </c>
      <c r="L3706" s="58" t="s">
        <v>357</v>
      </c>
      <c r="M3706" s="58" t="s">
        <v>458</v>
      </c>
      <c r="N3706" s="58" t="s">
        <v>429</v>
      </c>
      <c r="O3706" s="64" t="s">
        <v>310</v>
      </c>
      <c r="P3706" s="64" t="s">
        <v>5359</v>
      </c>
      <c r="Q3706" s="45" t="s">
        <v>926</v>
      </c>
      <c r="R3706" s="32" t="s">
        <v>255</v>
      </c>
      <c r="S3706" s="45" t="s">
        <v>291</v>
      </c>
      <c r="T3706" s="42" t="str">
        <f>VLOOKUP(Tabla1[[#This Row],[AREA]],Hoja1!A:B,2,FALSE)</f>
        <v>11. Salud pública y seguridad ciudadana</v>
      </c>
      <c r="U3706" s="45" t="s">
        <v>144</v>
      </c>
      <c r="V3706" s="42" t="str">
        <f>VLOOKUP(Tabla1[[#This Row],[PROGRAMA]],Hoja1!A:B,2,FALSE)</f>
        <v>1631. Limpieza viaria</v>
      </c>
      <c r="W3706" s="45" t="s">
        <v>244</v>
      </c>
      <c r="X3706" s="45" t="s">
        <v>2903</v>
      </c>
    </row>
    <row r="3707" spans="1:24" x14ac:dyDescent="0.25">
      <c r="A3707" s="57">
        <v>220250048604</v>
      </c>
      <c r="B3707" s="58" t="s">
        <v>349</v>
      </c>
      <c r="C3707" s="59">
        <v>45929</v>
      </c>
      <c r="D3707" s="57">
        <v>22025006945</v>
      </c>
      <c r="E3707" s="58" t="s">
        <v>3018</v>
      </c>
      <c r="F3707" s="60">
        <v>21417</v>
      </c>
      <c r="G3707" s="58" t="s">
        <v>3019</v>
      </c>
      <c r="H3707" s="58" t="s">
        <v>5393</v>
      </c>
      <c r="I3707" s="61">
        <v>220</v>
      </c>
      <c r="J3707" s="58" t="s">
        <v>356</v>
      </c>
      <c r="K3707" s="58" t="s">
        <v>356</v>
      </c>
      <c r="L3707" s="58" t="s">
        <v>357</v>
      </c>
      <c r="M3707" s="58" t="s">
        <v>458</v>
      </c>
      <c r="N3707" s="58" t="s">
        <v>429</v>
      </c>
      <c r="O3707" s="64" t="s">
        <v>310</v>
      </c>
      <c r="P3707" s="64" t="s">
        <v>5359</v>
      </c>
      <c r="Q3707" s="45" t="s">
        <v>926</v>
      </c>
      <c r="R3707" s="32" t="s">
        <v>255</v>
      </c>
      <c r="S3707" s="45" t="s">
        <v>291</v>
      </c>
      <c r="T3707" s="42" t="str">
        <f>VLOOKUP(Tabla1[[#This Row],[AREA]],Hoja1!A:B,2,FALSE)</f>
        <v>11. Salud pública y seguridad ciudadana</v>
      </c>
      <c r="U3707" s="45" t="s">
        <v>144</v>
      </c>
      <c r="V3707" s="42" t="str">
        <f>VLOOKUP(Tabla1[[#This Row],[PROGRAMA]],Hoja1!A:B,2,FALSE)</f>
        <v>1631. Limpieza viaria</v>
      </c>
      <c r="W3707" s="45" t="s">
        <v>246</v>
      </c>
      <c r="X3707" s="45" t="s">
        <v>3021</v>
      </c>
    </row>
    <row r="3708" spans="1:24" x14ac:dyDescent="0.25">
      <c r="A3708" s="57">
        <v>220250034534</v>
      </c>
      <c r="B3708" s="58" t="s">
        <v>349</v>
      </c>
      <c r="C3708" s="59">
        <v>45861</v>
      </c>
      <c r="D3708" s="57">
        <v>22025005210</v>
      </c>
      <c r="E3708" s="58" t="s">
        <v>5394</v>
      </c>
      <c r="F3708" s="60">
        <v>20859.52</v>
      </c>
      <c r="G3708" s="58" t="s">
        <v>5395</v>
      </c>
      <c r="H3708" s="58" t="s">
        <v>5396</v>
      </c>
      <c r="I3708" s="61">
        <v>220</v>
      </c>
      <c r="J3708" s="58" t="s">
        <v>356</v>
      </c>
      <c r="K3708" s="58" t="s">
        <v>356</v>
      </c>
      <c r="L3708" s="58" t="s">
        <v>358</v>
      </c>
      <c r="M3708" s="58" t="s">
        <v>458</v>
      </c>
      <c r="N3708" s="58" t="s">
        <v>429</v>
      </c>
      <c r="O3708" s="64" t="s">
        <v>310</v>
      </c>
      <c r="P3708" s="64" t="s">
        <v>5359</v>
      </c>
      <c r="Q3708" s="45" t="s">
        <v>922</v>
      </c>
      <c r="R3708" s="32" t="s">
        <v>254</v>
      </c>
      <c r="S3708" s="45" t="s">
        <v>291</v>
      </c>
      <c r="T3708" s="42" t="str">
        <f>VLOOKUP(Tabla1[[#This Row],[AREA]],Hoja1!A:B,2,FALSE)</f>
        <v>11. Salud pública y seguridad ciudadana</v>
      </c>
      <c r="U3708" s="45" t="s">
        <v>129</v>
      </c>
      <c r="V3708" s="42" t="str">
        <f>VLOOKUP(Tabla1[[#This Row],[PROGRAMA]],Hoja1!A:B,2,FALSE)</f>
        <v>1321. Policía municipal</v>
      </c>
      <c r="W3708" s="45" t="s">
        <v>236</v>
      </c>
      <c r="X3708" s="45" t="s">
        <v>3048</v>
      </c>
    </row>
    <row r="3709" spans="1:24" x14ac:dyDescent="0.25">
      <c r="A3709" s="57">
        <v>220250047203</v>
      </c>
      <c r="B3709" s="58" t="s">
        <v>349</v>
      </c>
      <c r="C3709" s="59">
        <v>45923</v>
      </c>
      <c r="D3709" s="57">
        <v>22025003743</v>
      </c>
      <c r="E3709" s="58" t="s">
        <v>1864</v>
      </c>
      <c r="F3709" s="60">
        <v>20000</v>
      </c>
      <c r="G3709" s="58" t="s">
        <v>15</v>
      </c>
      <c r="H3709" s="58" t="s">
        <v>5397</v>
      </c>
      <c r="I3709" s="61">
        <v>220</v>
      </c>
      <c r="J3709" s="58" t="s">
        <v>427</v>
      </c>
      <c r="K3709" s="58" t="s">
        <v>427</v>
      </c>
      <c r="L3709" s="58" t="s">
        <v>367</v>
      </c>
      <c r="M3709" s="58" t="s">
        <v>354</v>
      </c>
      <c r="N3709" s="58" t="s">
        <v>355</v>
      </c>
      <c r="O3709" s="64" t="s">
        <v>305</v>
      </c>
      <c r="P3709" s="64" t="s">
        <v>5359</v>
      </c>
      <c r="Q3709" s="45" t="s">
        <v>922</v>
      </c>
      <c r="R3709" s="32" t="s">
        <v>254</v>
      </c>
      <c r="S3709" s="45" t="s">
        <v>91</v>
      </c>
      <c r="T3709" s="42" t="str">
        <f>VLOOKUP(Tabla1[[#This Row],[AREA]],Hoja1!A:B,2,FALSE)</f>
        <v>02. Urbanismo y vivienda</v>
      </c>
      <c r="U3709" s="45" t="s">
        <v>220</v>
      </c>
      <c r="V3709" s="42" t="str">
        <f>VLOOKUP(Tabla1[[#This Row],[PROGRAMA]],Hoja1!A:B,2,FALSE)</f>
        <v>9332. Mantenimiento de edificios e instalaciones municipales</v>
      </c>
      <c r="W3709" s="45" t="s">
        <v>238</v>
      </c>
      <c r="X3709" s="45" t="s">
        <v>3516</v>
      </c>
    </row>
    <row r="3710" spans="1:24" x14ac:dyDescent="0.25">
      <c r="A3710" s="57">
        <v>220250032769</v>
      </c>
      <c r="B3710" s="58" t="s">
        <v>349</v>
      </c>
      <c r="C3710" s="59">
        <v>45852</v>
      </c>
      <c r="D3710" s="57">
        <v>22025004674</v>
      </c>
      <c r="E3710" s="58" t="s">
        <v>1179</v>
      </c>
      <c r="F3710" s="60">
        <v>669385.38</v>
      </c>
      <c r="G3710" s="58" t="s">
        <v>655</v>
      </c>
      <c r="H3710" s="58" t="s">
        <v>5398</v>
      </c>
      <c r="I3710" s="61">
        <v>220</v>
      </c>
      <c r="J3710" s="58" t="s">
        <v>468</v>
      </c>
      <c r="K3710" s="58" t="s">
        <v>468</v>
      </c>
      <c r="L3710" s="58" t="s">
        <v>357</v>
      </c>
      <c r="M3710" s="58" t="s">
        <v>354</v>
      </c>
      <c r="N3710" s="58" t="s">
        <v>355</v>
      </c>
      <c r="O3710" s="64" t="s">
        <v>305</v>
      </c>
      <c r="P3710" s="64" t="s">
        <v>5359</v>
      </c>
      <c r="Q3710" s="45" t="s">
        <v>926</v>
      </c>
      <c r="R3710" s="32" t="s">
        <v>255</v>
      </c>
      <c r="S3710" s="45" t="s">
        <v>95</v>
      </c>
      <c r="T3710" s="42" t="str">
        <f>VLOOKUP(Tabla1[[#This Row],[AREA]],Hoja1!A:B,2,FALSE)</f>
        <v>07. Medio ambiente</v>
      </c>
      <c r="U3710" s="45" t="s">
        <v>149</v>
      </c>
      <c r="V3710" s="42" t="str">
        <f>VLOOKUP(Tabla1[[#This Row],[PROGRAMA]],Hoja1!A:B,2,FALSE)</f>
        <v>1711. Parques y jardines</v>
      </c>
      <c r="W3710" s="45" t="s">
        <v>244</v>
      </c>
      <c r="X3710" s="45" t="s">
        <v>7140</v>
      </c>
    </row>
    <row r="3711" spans="1:24" x14ac:dyDescent="0.25">
      <c r="A3711" s="57">
        <v>220250035382</v>
      </c>
      <c r="B3711" s="58" t="s">
        <v>349</v>
      </c>
      <c r="C3711" s="59">
        <v>45863</v>
      </c>
      <c r="D3711" s="57">
        <v>22025005330</v>
      </c>
      <c r="E3711" s="58" t="s">
        <v>1237</v>
      </c>
      <c r="F3711" s="60">
        <v>7139</v>
      </c>
      <c r="G3711" s="58" t="s">
        <v>566</v>
      </c>
      <c r="H3711" s="58" t="s">
        <v>5399</v>
      </c>
      <c r="I3711" s="61">
        <v>220</v>
      </c>
      <c r="J3711" s="58" t="s">
        <v>356</v>
      </c>
      <c r="K3711" s="58" t="s">
        <v>356</v>
      </c>
      <c r="L3711" s="58" t="s">
        <v>357</v>
      </c>
      <c r="M3711" s="58" t="s">
        <v>458</v>
      </c>
      <c r="N3711" s="58" t="s">
        <v>429</v>
      </c>
      <c r="O3711" s="64" t="s">
        <v>310</v>
      </c>
      <c r="P3711" s="64" t="s">
        <v>5359</v>
      </c>
      <c r="Q3711" s="45" t="s">
        <v>922</v>
      </c>
      <c r="R3711" s="32" t="s">
        <v>254</v>
      </c>
      <c r="S3711" s="45" t="s">
        <v>291</v>
      </c>
      <c r="T3711" s="42" t="str">
        <f>VLOOKUP(Tabla1[[#This Row],[AREA]],Hoja1!A:B,2,FALSE)</f>
        <v>11. Salud pública y seguridad ciudadana</v>
      </c>
      <c r="U3711" s="45" t="s">
        <v>141</v>
      </c>
      <c r="V3711" s="42" t="str">
        <f>VLOOKUP(Tabla1[[#This Row],[PROGRAMA]],Hoja1!A:B,2,FALSE)</f>
        <v>1621. Recogida de residuos</v>
      </c>
      <c r="W3711" s="45" t="s">
        <v>236</v>
      </c>
      <c r="X3711" s="45" t="s">
        <v>3180</v>
      </c>
    </row>
    <row r="3712" spans="1:24" x14ac:dyDescent="0.25">
      <c r="A3712" s="57">
        <v>220250033766</v>
      </c>
      <c r="B3712" s="58" t="s">
        <v>495</v>
      </c>
      <c r="C3712" s="59">
        <v>45856</v>
      </c>
      <c r="D3712" s="57">
        <v>22025002475</v>
      </c>
      <c r="E3712" s="58" t="s">
        <v>2890</v>
      </c>
      <c r="F3712" s="60">
        <v>440026.15</v>
      </c>
      <c r="G3712" s="58" t="s">
        <v>930</v>
      </c>
      <c r="H3712" s="58" t="s">
        <v>5400</v>
      </c>
      <c r="I3712" s="61">
        <v>250</v>
      </c>
      <c r="J3712" s="58" t="s">
        <v>356</v>
      </c>
      <c r="K3712" s="58" t="s">
        <v>356</v>
      </c>
      <c r="L3712" s="58" t="s">
        <v>931</v>
      </c>
      <c r="M3712" s="58" t="s">
        <v>354</v>
      </c>
      <c r="N3712" s="58" t="s">
        <v>355</v>
      </c>
      <c r="O3712" s="64" t="s">
        <v>305</v>
      </c>
      <c r="P3712" s="64" t="s">
        <v>5359</v>
      </c>
      <c r="Q3712" s="45" t="s">
        <v>922</v>
      </c>
      <c r="R3712" s="32" t="s">
        <v>254</v>
      </c>
      <c r="S3712" s="45" t="s">
        <v>95</v>
      </c>
      <c r="T3712" s="42" t="str">
        <f>VLOOKUP(Tabla1[[#This Row],[AREA]],Hoja1!A:B,2,FALSE)</f>
        <v>07. Medio ambiente</v>
      </c>
      <c r="U3712" s="45" t="s">
        <v>142</v>
      </c>
      <c r="V3712" s="42" t="str">
        <f>VLOOKUP(Tabla1[[#This Row],[PROGRAMA]],Hoja1!A:B,2,FALSE)</f>
        <v>1623. Tratamiento de residuos</v>
      </c>
      <c r="W3712" s="45" t="s">
        <v>238</v>
      </c>
      <c r="X3712" s="45" t="s">
        <v>2943</v>
      </c>
    </row>
    <row r="3713" spans="1:24" x14ac:dyDescent="0.25">
      <c r="A3713" s="57">
        <v>220250035910</v>
      </c>
      <c r="B3713" s="58" t="s">
        <v>526</v>
      </c>
      <c r="C3713" s="59">
        <v>45867</v>
      </c>
      <c r="D3713" s="57">
        <v>22025002988</v>
      </c>
      <c r="E3713" s="58" t="s">
        <v>5401</v>
      </c>
      <c r="F3713" s="60">
        <v>68200.039999999994</v>
      </c>
      <c r="G3713" s="58" t="s">
        <v>271</v>
      </c>
      <c r="H3713" s="58" t="s">
        <v>5402</v>
      </c>
      <c r="I3713" s="61">
        <v>300</v>
      </c>
      <c r="J3713" s="58" t="s">
        <v>356</v>
      </c>
      <c r="K3713" s="58" t="s">
        <v>356</v>
      </c>
      <c r="L3713" s="58" t="s">
        <v>367</v>
      </c>
      <c r="M3713" s="58" t="s">
        <v>354</v>
      </c>
      <c r="N3713" s="58" t="s">
        <v>355</v>
      </c>
      <c r="O3713" s="64" t="s">
        <v>305</v>
      </c>
      <c r="P3713" s="64" t="s">
        <v>5359</v>
      </c>
      <c r="Q3713" s="45" t="s">
        <v>926</v>
      </c>
      <c r="R3713" s="32" t="s">
        <v>255</v>
      </c>
      <c r="S3713" s="45" t="s">
        <v>291</v>
      </c>
      <c r="T3713" s="42" t="str">
        <f>VLOOKUP(Tabla1[[#This Row],[AREA]],Hoja1!A:B,2,FALSE)</f>
        <v>11. Salud pública y seguridad ciudadana</v>
      </c>
      <c r="U3713" s="45" t="s">
        <v>129</v>
      </c>
      <c r="V3713" s="42" t="str">
        <f>VLOOKUP(Tabla1[[#This Row],[PROGRAMA]],Hoja1!A:B,2,FALSE)</f>
        <v>1321. Policía municipal</v>
      </c>
      <c r="W3713" s="45" t="s">
        <v>246</v>
      </c>
      <c r="X3713" s="45" t="s">
        <v>7141</v>
      </c>
    </row>
    <row r="3714" spans="1:24" x14ac:dyDescent="0.25">
      <c r="A3714" s="57">
        <v>220250032075</v>
      </c>
      <c r="B3714" s="58" t="s">
        <v>526</v>
      </c>
      <c r="C3714" s="59">
        <v>45848</v>
      </c>
      <c r="D3714" s="57">
        <v>22025001270</v>
      </c>
      <c r="E3714" s="58" t="s">
        <v>2310</v>
      </c>
      <c r="F3714" s="60">
        <v>11110.89</v>
      </c>
      <c r="G3714" s="58" t="s">
        <v>3655</v>
      </c>
      <c r="H3714" s="58" t="s">
        <v>5403</v>
      </c>
      <c r="I3714" s="61">
        <v>300</v>
      </c>
      <c r="J3714" s="58" t="s">
        <v>3657</v>
      </c>
      <c r="K3714" s="58" t="s">
        <v>356</v>
      </c>
      <c r="L3714" s="58" t="s">
        <v>367</v>
      </c>
      <c r="M3714" s="58" t="s">
        <v>354</v>
      </c>
      <c r="N3714" s="58" t="s">
        <v>355</v>
      </c>
      <c r="O3714" s="64" t="s">
        <v>309</v>
      </c>
      <c r="P3714" s="64" t="s">
        <v>5359</v>
      </c>
      <c r="Q3714" s="45" t="s">
        <v>922</v>
      </c>
      <c r="R3714" s="32" t="s">
        <v>254</v>
      </c>
      <c r="S3714" s="45" t="s">
        <v>95</v>
      </c>
      <c r="T3714" s="42" t="str">
        <f>VLOOKUP(Tabla1[[#This Row],[AREA]],Hoja1!A:B,2,FALSE)</f>
        <v>07. Medio ambiente</v>
      </c>
      <c r="U3714" s="45" t="s">
        <v>149</v>
      </c>
      <c r="V3714" s="42" t="str">
        <f>VLOOKUP(Tabla1[[#This Row],[PROGRAMA]],Hoja1!A:B,2,FALSE)</f>
        <v>1711. Parques y jardines</v>
      </c>
      <c r="W3714" s="45" t="s">
        <v>238</v>
      </c>
      <c r="X3714" s="45" t="s">
        <v>3118</v>
      </c>
    </row>
    <row r="3715" spans="1:24" x14ac:dyDescent="0.25">
      <c r="A3715" s="57">
        <v>220250043489</v>
      </c>
      <c r="B3715" s="58" t="s">
        <v>349</v>
      </c>
      <c r="C3715" s="59">
        <v>45901</v>
      </c>
      <c r="D3715" s="57">
        <v>22025005531</v>
      </c>
      <c r="E3715" s="58" t="s">
        <v>5404</v>
      </c>
      <c r="F3715" s="60">
        <v>18150</v>
      </c>
      <c r="G3715" s="58" t="s">
        <v>5405</v>
      </c>
      <c r="H3715" s="58" t="s">
        <v>5406</v>
      </c>
      <c r="I3715" s="61">
        <v>220</v>
      </c>
      <c r="J3715" s="58" t="s">
        <v>356</v>
      </c>
      <c r="K3715" s="58" t="s">
        <v>356</v>
      </c>
      <c r="L3715" s="58" t="s">
        <v>357</v>
      </c>
      <c r="M3715" s="58" t="s">
        <v>354</v>
      </c>
      <c r="N3715" s="58" t="s">
        <v>355</v>
      </c>
      <c r="O3715" s="64" t="s">
        <v>309</v>
      </c>
      <c r="P3715" s="64" t="s">
        <v>5359</v>
      </c>
      <c r="Q3715" s="45" t="s">
        <v>922</v>
      </c>
      <c r="R3715" s="32" t="s">
        <v>254</v>
      </c>
      <c r="S3715" s="45" t="s">
        <v>96</v>
      </c>
      <c r="T3715" s="42" t="str">
        <f>VLOOKUP(Tabla1[[#This Row],[AREA]],Hoja1!A:B,2,FALSE)</f>
        <v>08. Tráfico y movilidad</v>
      </c>
      <c r="U3715" s="45" t="s">
        <v>131</v>
      </c>
      <c r="V3715" s="42" t="str">
        <f>VLOOKUP(Tabla1[[#This Row],[PROGRAMA]],Hoja1!A:B,2,FALSE)</f>
        <v>1341. Movilidad</v>
      </c>
      <c r="W3715" s="45" t="s">
        <v>238</v>
      </c>
      <c r="X3715" s="45" t="s">
        <v>3335</v>
      </c>
    </row>
    <row r="3716" spans="1:24" x14ac:dyDescent="0.25">
      <c r="A3716" s="57">
        <v>220250045618</v>
      </c>
      <c r="B3716" s="58" t="s">
        <v>349</v>
      </c>
      <c r="C3716" s="59">
        <v>45917</v>
      </c>
      <c r="D3716" s="57">
        <v>22025006264</v>
      </c>
      <c r="E3716" s="58" t="s">
        <v>5407</v>
      </c>
      <c r="F3716" s="60">
        <v>18089.5</v>
      </c>
      <c r="G3716" s="58" t="s">
        <v>328</v>
      </c>
      <c r="H3716" s="58" t="s">
        <v>5408</v>
      </c>
      <c r="I3716" s="61">
        <v>220</v>
      </c>
      <c r="J3716" s="58" t="s">
        <v>352</v>
      </c>
      <c r="K3716" s="58" t="s">
        <v>352</v>
      </c>
      <c r="L3716" s="58" t="s">
        <v>357</v>
      </c>
      <c r="M3716" s="58" t="s">
        <v>458</v>
      </c>
      <c r="N3716" s="58" t="s">
        <v>429</v>
      </c>
      <c r="O3716" s="64" t="s">
        <v>310</v>
      </c>
      <c r="P3716" s="64" t="s">
        <v>5359</v>
      </c>
      <c r="Q3716" s="45" t="s">
        <v>922</v>
      </c>
      <c r="R3716" s="32" t="s">
        <v>254</v>
      </c>
      <c r="S3716" s="45" t="s">
        <v>98</v>
      </c>
      <c r="T3716" s="42" t="str">
        <f>VLOOKUP(Tabla1[[#This Row],[AREA]],Hoja1!A:B,2,FALSE)</f>
        <v>10. Personas mayores, familia y servicios sociales</v>
      </c>
      <c r="U3716" s="45" t="s">
        <v>155</v>
      </c>
      <c r="V3716" s="42" t="str">
        <f>VLOOKUP(Tabla1[[#This Row],[PROGRAMA]],Hoja1!A:B,2,FALSE)</f>
        <v>2312. Iniciativas sociales</v>
      </c>
      <c r="W3716" s="45" t="s">
        <v>238</v>
      </c>
      <c r="X3716" s="45" t="s">
        <v>2955</v>
      </c>
    </row>
    <row r="3717" spans="1:24" x14ac:dyDescent="0.25">
      <c r="A3717" s="57">
        <v>220250045616</v>
      </c>
      <c r="B3717" s="58" t="s">
        <v>349</v>
      </c>
      <c r="C3717" s="59">
        <v>45917</v>
      </c>
      <c r="D3717" s="57">
        <v>22025006090</v>
      </c>
      <c r="E3717" s="58" t="s">
        <v>1284</v>
      </c>
      <c r="F3717" s="60">
        <v>18029</v>
      </c>
      <c r="G3717" s="58" t="s">
        <v>5409</v>
      </c>
      <c r="H3717" s="58" t="s">
        <v>5410</v>
      </c>
      <c r="I3717" s="61">
        <v>220</v>
      </c>
      <c r="J3717" s="58" t="s">
        <v>512</v>
      </c>
      <c r="K3717" s="58" t="s">
        <v>356</v>
      </c>
      <c r="L3717" s="58" t="s">
        <v>357</v>
      </c>
      <c r="M3717" s="58" t="s">
        <v>458</v>
      </c>
      <c r="N3717" s="58" t="s">
        <v>429</v>
      </c>
      <c r="O3717" s="64" t="s">
        <v>310</v>
      </c>
      <c r="P3717" s="64" t="s">
        <v>5359</v>
      </c>
      <c r="Q3717" s="45" t="s">
        <v>922</v>
      </c>
      <c r="R3717" s="32" t="s">
        <v>254</v>
      </c>
      <c r="S3717" s="45" t="s">
        <v>97</v>
      </c>
      <c r="T3717" s="42" t="str">
        <f>VLOOKUP(Tabla1[[#This Row],[AREA]],Hoja1!A:B,2,FALSE)</f>
        <v>09. Turismo, eventos y marca ciudad</v>
      </c>
      <c r="U3717" s="45" t="s">
        <v>199</v>
      </c>
      <c r="V3717" s="42" t="str">
        <f>VLOOKUP(Tabla1[[#This Row],[PROGRAMA]],Hoja1!A:B,2,FALSE)</f>
        <v>4321. Turismo</v>
      </c>
      <c r="W3717" s="45" t="s">
        <v>238</v>
      </c>
      <c r="X3717" s="45" t="s">
        <v>2926</v>
      </c>
    </row>
    <row r="3718" spans="1:24" x14ac:dyDescent="0.25">
      <c r="A3718" s="57">
        <v>220250034890</v>
      </c>
      <c r="B3718" s="58" t="s">
        <v>526</v>
      </c>
      <c r="C3718" s="59">
        <v>45862</v>
      </c>
      <c r="D3718" s="57">
        <v>22025001122</v>
      </c>
      <c r="E3718" s="58" t="s">
        <v>1237</v>
      </c>
      <c r="F3718" s="60">
        <v>4726.1000000000004</v>
      </c>
      <c r="G3718" s="58" t="s">
        <v>566</v>
      </c>
      <c r="H3718" s="58" t="s">
        <v>5411</v>
      </c>
      <c r="I3718" s="61">
        <v>300</v>
      </c>
      <c r="J3718" s="58" t="s">
        <v>356</v>
      </c>
      <c r="K3718" s="58" t="s">
        <v>356</v>
      </c>
      <c r="L3718" s="58" t="s">
        <v>357</v>
      </c>
      <c r="M3718" s="58" t="s">
        <v>354</v>
      </c>
      <c r="N3718" s="58" t="s">
        <v>355</v>
      </c>
      <c r="O3718" s="64" t="s">
        <v>309</v>
      </c>
      <c r="P3718" s="64" t="s">
        <v>5359</v>
      </c>
      <c r="Q3718" s="45" t="s">
        <v>922</v>
      </c>
      <c r="R3718" s="32" t="s">
        <v>254</v>
      </c>
      <c r="S3718" s="45" t="s">
        <v>291</v>
      </c>
      <c r="T3718" s="42" t="str">
        <f>VLOOKUP(Tabla1[[#This Row],[AREA]],Hoja1!A:B,2,FALSE)</f>
        <v>11. Salud pública y seguridad ciudadana</v>
      </c>
      <c r="U3718" s="45" t="s">
        <v>141</v>
      </c>
      <c r="V3718" s="42" t="str">
        <f>VLOOKUP(Tabla1[[#This Row],[PROGRAMA]],Hoja1!A:B,2,FALSE)</f>
        <v>1621. Recogida de residuos</v>
      </c>
      <c r="W3718" s="45" t="s">
        <v>236</v>
      </c>
      <c r="X3718" s="45" t="s">
        <v>3180</v>
      </c>
    </row>
    <row r="3719" spans="1:24" x14ac:dyDescent="0.25">
      <c r="A3719" s="57">
        <v>220250034900</v>
      </c>
      <c r="B3719" s="58" t="s">
        <v>526</v>
      </c>
      <c r="C3719" s="59">
        <v>45862</v>
      </c>
      <c r="D3719" s="57">
        <v>22025001128</v>
      </c>
      <c r="E3719" s="58" t="s">
        <v>1498</v>
      </c>
      <c r="F3719" s="60">
        <v>4312.55</v>
      </c>
      <c r="G3719" s="58" t="s">
        <v>76</v>
      </c>
      <c r="H3719" s="58" t="s">
        <v>5412</v>
      </c>
      <c r="I3719" s="61">
        <v>300</v>
      </c>
      <c r="J3719" s="58" t="s">
        <v>356</v>
      </c>
      <c r="K3719" s="58" t="s">
        <v>356</v>
      </c>
      <c r="L3719" s="58" t="s">
        <v>367</v>
      </c>
      <c r="M3719" s="58" t="s">
        <v>354</v>
      </c>
      <c r="N3719" s="58" t="s">
        <v>355</v>
      </c>
      <c r="O3719" s="64" t="s">
        <v>309</v>
      </c>
      <c r="P3719" s="64" t="s">
        <v>5359</v>
      </c>
      <c r="Q3719" s="45" t="s">
        <v>922</v>
      </c>
      <c r="R3719" s="32" t="s">
        <v>254</v>
      </c>
      <c r="S3719" s="45" t="s">
        <v>291</v>
      </c>
      <c r="T3719" s="42" t="str">
        <f>VLOOKUP(Tabla1[[#This Row],[AREA]],Hoja1!A:B,2,FALSE)</f>
        <v>11. Salud pública y seguridad ciudadana</v>
      </c>
      <c r="U3719" s="45" t="s">
        <v>141</v>
      </c>
      <c r="V3719" s="42" t="str">
        <f>VLOOKUP(Tabla1[[#This Row],[PROGRAMA]],Hoja1!A:B,2,FALSE)</f>
        <v>1621. Recogida de residuos</v>
      </c>
      <c r="W3719" s="45" t="s">
        <v>238</v>
      </c>
      <c r="X3719" s="45" t="s">
        <v>3118</v>
      </c>
    </row>
    <row r="3720" spans="1:24" x14ac:dyDescent="0.25">
      <c r="A3720" s="57">
        <v>220250030813</v>
      </c>
      <c r="B3720" s="58" t="s">
        <v>526</v>
      </c>
      <c r="C3720" s="59">
        <v>45841</v>
      </c>
      <c r="D3720" s="57">
        <v>22025001122</v>
      </c>
      <c r="E3720" s="58" t="s">
        <v>1237</v>
      </c>
      <c r="F3720" s="60">
        <v>3820.01</v>
      </c>
      <c r="G3720" s="58" t="s">
        <v>589</v>
      </c>
      <c r="H3720" s="58" t="s">
        <v>5413</v>
      </c>
      <c r="I3720" s="61">
        <v>300</v>
      </c>
      <c r="J3720" s="58" t="s">
        <v>356</v>
      </c>
      <c r="K3720" s="58" t="s">
        <v>356</v>
      </c>
      <c r="L3720" s="58" t="s">
        <v>357</v>
      </c>
      <c r="M3720" s="58" t="s">
        <v>354</v>
      </c>
      <c r="N3720" s="58" t="s">
        <v>355</v>
      </c>
      <c r="O3720" s="64" t="s">
        <v>309</v>
      </c>
      <c r="P3720" s="64" t="s">
        <v>5359</v>
      </c>
      <c r="Q3720" s="45" t="s">
        <v>922</v>
      </c>
      <c r="R3720" s="32" t="s">
        <v>254</v>
      </c>
      <c r="S3720" s="45" t="s">
        <v>291</v>
      </c>
      <c r="T3720" s="42" t="str">
        <f>VLOOKUP(Tabla1[[#This Row],[AREA]],Hoja1!A:B,2,FALSE)</f>
        <v>11. Salud pública y seguridad ciudadana</v>
      </c>
      <c r="U3720" s="45" t="s">
        <v>141</v>
      </c>
      <c r="V3720" s="42" t="str">
        <f>VLOOKUP(Tabla1[[#This Row],[PROGRAMA]],Hoja1!A:B,2,FALSE)</f>
        <v>1621. Recogida de residuos</v>
      </c>
      <c r="W3720" s="45" t="s">
        <v>236</v>
      </c>
      <c r="X3720" s="45" t="s">
        <v>3180</v>
      </c>
    </row>
    <row r="3721" spans="1:24" x14ac:dyDescent="0.25">
      <c r="A3721" s="57">
        <v>220250030698</v>
      </c>
      <c r="B3721" s="58" t="s">
        <v>526</v>
      </c>
      <c r="C3721" s="59">
        <v>45841</v>
      </c>
      <c r="D3721" s="57">
        <v>22025001274</v>
      </c>
      <c r="E3721" s="58" t="s">
        <v>1612</v>
      </c>
      <c r="F3721" s="60">
        <v>3714.36</v>
      </c>
      <c r="G3721" s="58" t="s">
        <v>573</v>
      </c>
      <c r="H3721" s="58" t="s">
        <v>5414</v>
      </c>
      <c r="I3721" s="61">
        <v>300</v>
      </c>
      <c r="J3721" s="58" t="s">
        <v>356</v>
      </c>
      <c r="K3721" s="58" t="s">
        <v>356</v>
      </c>
      <c r="L3721" s="58" t="s">
        <v>357</v>
      </c>
      <c r="M3721" s="58" t="s">
        <v>354</v>
      </c>
      <c r="N3721" s="58" t="s">
        <v>355</v>
      </c>
      <c r="O3721" s="64" t="s">
        <v>309</v>
      </c>
      <c r="P3721" s="64" t="s">
        <v>5359</v>
      </c>
      <c r="Q3721" s="45" t="s">
        <v>922</v>
      </c>
      <c r="R3721" s="32" t="s">
        <v>254</v>
      </c>
      <c r="S3721" s="45" t="s">
        <v>95</v>
      </c>
      <c r="T3721" s="42" t="str">
        <f>VLOOKUP(Tabla1[[#This Row],[AREA]],Hoja1!A:B,2,FALSE)</f>
        <v>07. Medio ambiente</v>
      </c>
      <c r="U3721" s="45" t="s">
        <v>149</v>
      </c>
      <c r="V3721" s="42" t="str">
        <f>VLOOKUP(Tabla1[[#This Row],[PROGRAMA]],Hoja1!A:B,2,FALSE)</f>
        <v>1711. Parques y jardines</v>
      </c>
      <c r="W3721" s="45" t="s">
        <v>236</v>
      </c>
      <c r="X3721" s="45" t="s">
        <v>2945</v>
      </c>
    </row>
    <row r="3722" spans="1:24" x14ac:dyDescent="0.25">
      <c r="A3722" s="57">
        <v>220250033657</v>
      </c>
      <c r="B3722" s="58" t="s">
        <v>526</v>
      </c>
      <c r="C3722" s="59">
        <v>45856</v>
      </c>
      <c r="D3722" s="57">
        <v>22025001123</v>
      </c>
      <c r="E3722" s="58" t="s">
        <v>1973</v>
      </c>
      <c r="F3722" s="60">
        <v>3673.94</v>
      </c>
      <c r="G3722" s="58" t="s">
        <v>460</v>
      </c>
      <c r="H3722" s="58" t="s">
        <v>5415</v>
      </c>
      <c r="I3722" s="61">
        <v>300</v>
      </c>
      <c r="J3722" s="58" t="s">
        <v>356</v>
      </c>
      <c r="K3722" s="58" t="s">
        <v>356</v>
      </c>
      <c r="L3722" s="58" t="s">
        <v>357</v>
      </c>
      <c r="M3722" s="58" t="s">
        <v>354</v>
      </c>
      <c r="N3722" s="58" t="s">
        <v>355</v>
      </c>
      <c r="O3722" s="64" t="s">
        <v>309</v>
      </c>
      <c r="P3722" s="64" t="s">
        <v>5359</v>
      </c>
      <c r="Q3722" s="45" t="s">
        <v>922</v>
      </c>
      <c r="R3722" s="32" t="s">
        <v>254</v>
      </c>
      <c r="S3722" s="45" t="s">
        <v>291</v>
      </c>
      <c r="T3722" s="42" t="str">
        <f>VLOOKUP(Tabla1[[#This Row],[AREA]],Hoja1!A:B,2,FALSE)</f>
        <v>11. Salud pública y seguridad ciudadana</v>
      </c>
      <c r="U3722" s="45" t="s">
        <v>144</v>
      </c>
      <c r="V3722" s="42" t="str">
        <f>VLOOKUP(Tabla1[[#This Row],[PROGRAMA]],Hoja1!A:B,2,FALSE)</f>
        <v>1631. Limpieza viaria</v>
      </c>
      <c r="W3722" s="45" t="s">
        <v>236</v>
      </c>
      <c r="X3722" s="45" t="s">
        <v>3180</v>
      </c>
    </row>
    <row r="3723" spans="1:24" x14ac:dyDescent="0.25">
      <c r="A3723" s="57">
        <v>220250033690</v>
      </c>
      <c r="B3723" s="58" t="s">
        <v>526</v>
      </c>
      <c r="C3723" s="59">
        <v>45856</v>
      </c>
      <c r="D3723" s="57">
        <v>22025001124</v>
      </c>
      <c r="E3723" s="58" t="s">
        <v>1237</v>
      </c>
      <c r="F3723" s="60">
        <v>3548.06</v>
      </c>
      <c r="G3723" s="58" t="s">
        <v>597</v>
      </c>
      <c r="H3723" s="58" t="s">
        <v>5416</v>
      </c>
      <c r="I3723" s="61">
        <v>300</v>
      </c>
      <c r="J3723" s="58" t="s">
        <v>356</v>
      </c>
      <c r="K3723" s="58" t="s">
        <v>356</v>
      </c>
      <c r="L3723" s="58" t="s">
        <v>367</v>
      </c>
      <c r="M3723" s="58" t="s">
        <v>354</v>
      </c>
      <c r="N3723" s="58" t="s">
        <v>355</v>
      </c>
      <c r="O3723" s="64" t="s">
        <v>309</v>
      </c>
      <c r="P3723" s="64" t="s">
        <v>5359</v>
      </c>
      <c r="Q3723" s="45" t="s">
        <v>922</v>
      </c>
      <c r="R3723" s="32" t="s">
        <v>254</v>
      </c>
      <c r="S3723" s="45" t="s">
        <v>291</v>
      </c>
      <c r="T3723" s="42" t="str">
        <f>VLOOKUP(Tabla1[[#This Row],[AREA]],Hoja1!A:B,2,FALSE)</f>
        <v>11. Salud pública y seguridad ciudadana</v>
      </c>
      <c r="U3723" s="45" t="s">
        <v>141</v>
      </c>
      <c r="V3723" s="42" t="str">
        <f>VLOOKUP(Tabla1[[#This Row],[PROGRAMA]],Hoja1!A:B,2,FALSE)</f>
        <v>1621. Recogida de residuos</v>
      </c>
      <c r="W3723" s="45" t="s">
        <v>236</v>
      </c>
      <c r="X3723" s="45" t="s">
        <v>3180</v>
      </c>
    </row>
    <row r="3724" spans="1:24" x14ac:dyDescent="0.25">
      <c r="A3724" s="57">
        <v>220250033688</v>
      </c>
      <c r="B3724" s="58" t="s">
        <v>526</v>
      </c>
      <c r="C3724" s="59">
        <v>45856</v>
      </c>
      <c r="D3724" s="57">
        <v>22025001124</v>
      </c>
      <c r="E3724" s="58" t="s">
        <v>1237</v>
      </c>
      <c r="F3724" s="60">
        <v>3372.08</v>
      </c>
      <c r="G3724" s="58" t="s">
        <v>597</v>
      </c>
      <c r="H3724" s="58" t="s">
        <v>5417</v>
      </c>
      <c r="I3724" s="61">
        <v>300</v>
      </c>
      <c r="J3724" s="58" t="s">
        <v>356</v>
      </c>
      <c r="K3724" s="58" t="s">
        <v>356</v>
      </c>
      <c r="L3724" s="58" t="s">
        <v>367</v>
      </c>
      <c r="M3724" s="58" t="s">
        <v>354</v>
      </c>
      <c r="N3724" s="58" t="s">
        <v>355</v>
      </c>
      <c r="O3724" s="64" t="s">
        <v>309</v>
      </c>
      <c r="P3724" s="64" t="s">
        <v>5359</v>
      </c>
      <c r="Q3724" s="45" t="s">
        <v>922</v>
      </c>
      <c r="R3724" s="32" t="s">
        <v>254</v>
      </c>
      <c r="S3724" s="45" t="s">
        <v>291</v>
      </c>
      <c r="T3724" s="42" t="str">
        <f>VLOOKUP(Tabla1[[#This Row],[AREA]],Hoja1!A:B,2,FALSE)</f>
        <v>11. Salud pública y seguridad ciudadana</v>
      </c>
      <c r="U3724" s="45" t="s">
        <v>141</v>
      </c>
      <c r="V3724" s="42" t="str">
        <f>VLOOKUP(Tabla1[[#This Row],[PROGRAMA]],Hoja1!A:B,2,FALSE)</f>
        <v>1621. Recogida de residuos</v>
      </c>
      <c r="W3724" s="45" t="s">
        <v>236</v>
      </c>
      <c r="X3724" s="45" t="s">
        <v>3180</v>
      </c>
    </row>
    <row r="3725" spans="1:24" x14ac:dyDescent="0.25">
      <c r="A3725" s="57">
        <v>220250032007</v>
      </c>
      <c r="B3725" s="58" t="s">
        <v>526</v>
      </c>
      <c r="C3725" s="59">
        <v>45847</v>
      </c>
      <c r="D3725" s="57">
        <v>22025004894</v>
      </c>
      <c r="E3725" s="58" t="s">
        <v>1303</v>
      </c>
      <c r="F3725" s="60">
        <v>3177.56</v>
      </c>
      <c r="G3725" s="58" t="s">
        <v>573</v>
      </c>
      <c r="H3725" s="58" t="s">
        <v>5418</v>
      </c>
      <c r="I3725" s="61">
        <v>300</v>
      </c>
      <c r="J3725" s="58" t="s">
        <v>356</v>
      </c>
      <c r="K3725" s="58" t="s">
        <v>356</v>
      </c>
      <c r="L3725" s="58" t="s">
        <v>367</v>
      </c>
      <c r="M3725" s="58" t="s">
        <v>354</v>
      </c>
      <c r="N3725" s="58" t="s">
        <v>355</v>
      </c>
      <c r="O3725" s="64" t="s">
        <v>309</v>
      </c>
      <c r="P3725" s="64" t="s">
        <v>5359</v>
      </c>
      <c r="Q3725" s="45" t="s">
        <v>922</v>
      </c>
      <c r="R3725" s="32" t="s">
        <v>254</v>
      </c>
      <c r="S3725" s="45" t="s">
        <v>94</v>
      </c>
      <c r="T3725" s="42" t="str">
        <f>VLOOKUP(Tabla1[[#This Row],[AREA]],Hoja1!A:B,2,FALSE)</f>
        <v>06. Educación y cultura</v>
      </c>
      <c r="U3725" s="45" t="s">
        <v>170</v>
      </c>
      <c r="V3725" s="42" t="str">
        <f>VLOOKUP(Tabla1[[#This Row],[PROGRAMA]],Hoja1!A:B,2,FALSE)</f>
        <v>3232. Conservación y mantenimiento centros educación infantil y primaria</v>
      </c>
      <c r="W3725" s="45" t="s">
        <v>236</v>
      </c>
      <c r="X3725" s="45" t="s">
        <v>3048</v>
      </c>
    </row>
    <row r="3726" spans="1:24" x14ac:dyDescent="0.25">
      <c r="A3726" s="57">
        <v>220250034898</v>
      </c>
      <c r="B3726" s="58" t="s">
        <v>526</v>
      </c>
      <c r="C3726" s="59">
        <v>45862</v>
      </c>
      <c r="D3726" s="57">
        <v>22025001131</v>
      </c>
      <c r="E3726" s="58" t="s">
        <v>2045</v>
      </c>
      <c r="F3726" s="60">
        <v>3035.29</v>
      </c>
      <c r="G3726" s="58" t="s">
        <v>76</v>
      </c>
      <c r="H3726" s="58" t="s">
        <v>5419</v>
      </c>
      <c r="I3726" s="61">
        <v>300</v>
      </c>
      <c r="J3726" s="58" t="s">
        <v>356</v>
      </c>
      <c r="K3726" s="58" t="s">
        <v>356</v>
      </c>
      <c r="L3726" s="58" t="s">
        <v>367</v>
      </c>
      <c r="M3726" s="58" t="s">
        <v>354</v>
      </c>
      <c r="N3726" s="58" t="s">
        <v>355</v>
      </c>
      <c r="O3726" s="64" t="s">
        <v>309</v>
      </c>
      <c r="P3726" s="64" t="s">
        <v>5359</v>
      </c>
      <c r="Q3726" s="45" t="s">
        <v>922</v>
      </c>
      <c r="R3726" s="32" t="s">
        <v>254</v>
      </c>
      <c r="S3726" s="45" t="s">
        <v>291</v>
      </c>
      <c r="T3726" s="42" t="str">
        <f>VLOOKUP(Tabla1[[#This Row],[AREA]],Hoja1!A:B,2,FALSE)</f>
        <v>11. Salud pública y seguridad ciudadana</v>
      </c>
      <c r="U3726" s="45" t="s">
        <v>144</v>
      </c>
      <c r="V3726" s="42" t="str">
        <f>VLOOKUP(Tabla1[[#This Row],[PROGRAMA]],Hoja1!A:B,2,FALSE)</f>
        <v>1631. Limpieza viaria</v>
      </c>
      <c r="W3726" s="45" t="s">
        <v>238</v>
      </c>
      <c r="X3726" s="45" t="s">
        <v>3381</v>
      </c>
    </row>
    <row r="3727" spans="1:24" x14ac:dyDescent="0.25">
      <c r="A3727" s="57">
        <v>220250033692</v>
      </c>
      <c r="B3727" s="58" t="s">
        <v>526</v>
      </c>
      <c r="C3727" s="59">
        <v>45856</v>
      </c>
      <c r="D3727" s="57">
        <v>22025001129</v>
      </c>
      <c r="E3727" s="58" t="s">
        <v>1973</v>
      </c>
      <c r="F3727" s="60">
        <v>2957.66</v>
      </c>
      <c r="G3727" s="58" t="s">
        <v>597</v>
      </c>
      <c r="H3727" s="58" t="s">
        <v>5420</v>
      </c>
      <c r="I3727" s="61">
        <v>300</v>
      </c>
      <c r="J3727" s="58" t="s">
        <v>356</v>
      </c>
      <c r="K3727" s="58" t="s">
        <v>356</v>
      </c>
      <c r="L3727" s="58" t="s">
        <v>367</v>
      </c>
      <c r="M3727" s="58" t="s">
        <v>354</v>
      </c>
      <c r="N3727" s="58" t="s">
        <v>355</v>
      </c>
      <c r="O3727" s="64" t="s">
        <v>309</v>
      </c>
      <c r="P3727" s="64" t="s">
        <v>5359</v>
      </c>
      <c r="Q3727" s="45" t="s">
        <v>922</v>
      </c>
      <c r="R3727" s="32" t="s">
        <v>254</v>
      </c>
      <c r="S3727" s="45" t="s">
        <v>291</v>
      </c>
      <c r="T3727" s="42" t="str">
        <f>VLOOKUP(Tabla1[[#This Row],[AREA]],Hoja1!A:B,2,FALSE)</f>
        <v>11. Salud pública y seguridad ciudadana</v>
      </c>
      <c r="U3727" s="45" t="s">
        <v>144</v>
      </c>
      <c r="V3727" s="42" t="str">
        <f>VLOOKUP(Tabla1[[#This Row],[PROGRAMA]],Hoja1!A:B,2,FALSE)</f>
        <v>1631. Limpieza viaria</v>
      </c>
      <c r="W3727" s="45" t="s">
        <v>236</v>
      </c>
      <c r="X3727" s="45" t="s">
        <v>3180</v>
      </c>
    </row>
    <row r="3728" spans="1:24" x14ac:dyDescent="0.25">
      <c r="A3728" s="57">
        <v>220250030845</v>
      </c>
      <c r="B3728" s="58" t="s">
        <v>526</v>
      </c>
      <c r="C3728" s="59">
        <v>45841</v>
      </c>
      <c r="D3728" s="57">
        <v>22025000920</v>
      </c>
      <c r="E3728" s="58" t="s">
        <v>1373</v>
      </c>
      <c r="F3728" s="60">
        <v>2917.31</v>
      </c>
      <c r="G3728" s="58" t="s">
        <v>50</v>
      </c>
      <c r="H3728" s="58" t="s">
        <v>5421</v>
      </c>
      <c r="I3728" s="61">
        <v>300</v>
      </c>
      <c r="J3728" s="58" t="s">
        <v>356</v>
      </c>
      <c r="K3728" s="58" t="s">
        <v>356</v>
      </c>
      <c r="L3728" s="58" t="s">
        <v>367</v>
      </c>
      <c r="M3728" s="58" t="s">
        <v>354</v>
      </c>
      <c r="N3728" s="58" t="s">
        <v>355</v>
      </c>
      <c r="O3728" s="64" t="s">
        <v>309</v>
      </c>
      <c r="P3728" s="64" t="s">
        <v>5359</v>
      </c>
      <c r="Q3728" s="45" t="s">
        <v>922</v>
      </c>
      <c r="R3728" s="32" t="s">
        <v>254</v>
      </c>
      <c r="S3728" s="45" t="s">
        <v>291</v>
      </c>
      <c r="T3728" s="42" t="str">
        <f>VLOOKUP(Tabla1[[#This Row],[AREA]],Hoja1!A:B,2,FALSE)</f>
        <v>11. Salud pública y seguridad ciudadana</v>
      </c>
      <c r="U3728" s="45" t="s">
        <v>129</v>
      </c>
      <c r="V3728" s="42" t="str">
        <f>VLOOKUP(Tabla1[[#This Row],[PROGRAMA]],Hoja1!A:B,2,FALSE)</f>
        <v>1321. Policía municipal</v>
      </c>
      <c r="W3728" s="45" t="s">
        <v>238</v>
      </c>
      <c r="X3728" s="45" t="s">
        <v>3118</v>
      </c>
    </row>
    <row r="3729" spans="1:24" x14ac:dyDescent="0.25">
      <c r="A3729" s="57">
        <v>220250033906</v>
      </c>
      <c r="B3729" s="58" t="s">
        <v>526</v>
      </c>
      <c r="C3729" s="59">
        <v>45856</v>
      </c>
      <c r="D3729" s="57">
        <v>22025001274</v>
      </c>
      <c r="E3729" s="58" t="s">
        <v>1612</v>
      </c>
      <c r="F3729" s="60">
        <v>2907.86</v>
      </c>
      <c r="G3729" s="58" t="s">
        <v>573</v>
      </c>
      <c r="H3729" s="58" t="s">
        <v>5422</v>
      </c>
      <c r="I3729" s="61">
        <v>300</v>
      </c>
      <c r="J3729" s="58" t="s">
        <v>356</v>
      </c>
      <c r="K3729" s="58" t="s">
        <v>356</v>
      </c>
      <c r="L3729" s="58" t="s">
        <v>357</v>
      </c>
      <c r="M3729" s="58" t="s">
        <v>354</v>
      </c>
      <c r="N3729" s="58" t="s">
        <v>355</v>
      </c>
      <c r="O3729" s="64" t="s">
        <v>309</v>
      </c>
      <c r="P3729" s="64" t="s">
        <v>5359</v>
      </c>
      <c r="Q3729" s="45" t="s">
        <v>922</v>
      </c>
      <c r="R3729" s="32" t="s">
        <v>254</v>
      </c>
      <c r="S3729" s="45" t="s">
        <v>95</v>
      </c>
      <c r="T3729" s="42" t="str">
        <f>VLOOKUP(Tabla1[[#This Row],[AREA]],Hoja1!A:B,2,FALSE)</f>
        <v>07. Medio ambiente</v>
      </c>
      <c r="U3729" s="45" t="s">
        <v>149</v>
      </c>
      <c r="V3729" s="42" t="str">
        <f>VLOOKUP(Tabla1[[#This Row],[PROGRAMA]],Hoja1!A:B,2,FALSE)</f>
        <v>1711. Parques y jardines</v>
      </c>
      <c r="W3729" s="45" t="s">
        <v>236</v>
      </c>
      <c r="X3729" s="45" t="s">
        <v>2945</v>
      </c>
    </row>
    <row r="3730" spans="1:24" x14ac:dyDescent="0.25">
      <c r="A3730" s="57">
        <v>220250030771</v>
      </c>
      <c r="B3730" s="58" t="s">
        <v>526</v>
      </c>
      <c r="C3730" s="59">
        <v>45841</v>
      </c>
      <c r="D3730" s="57">
        <v>22025001122</v>
      </c>
      <c r="E3730" s="58" t="s">
        <v>1237</v>
      </c>
      <c r="F3730" s="60">
        <v>2836.77</v>
      </c>
      <c r="G3730" s="58" t="s">
        <v>923</v>
      </c>
      <c r="H3730" s="58" t="s">
        <v>5423</v>
      </c>
      <c r="I3730" s="61">
        <v>300</v>
      </c>
      <c r="J3730" s="58" t="s">
        <v>356</v>
      </c>
      <c r="K3730" s="58" t="s">
        <v>356</v>
      </c>
      <c r="L3730" s="58" t="s">
        <v>357</v>
      </c>
      <c r="M3730" s="58" t="s">
        <v>354</v>
      </c>
      <c r="N3730" s="58" t="s">
        <v>355</v>
      </c>
      <c r="O3730" s="64" t="s">
        <v>309</v>
      </c>
      <c r="P3730" s="64" t="s">
        <v>5359</v>
      </c>
      <c r="Q3730" s="45" t="s">
        <v>922</v>
      </c>
      <c r="R3730" s="32" t="s">
        <v>254</v>
      </c>
      <c r="S3730" s="45" t="s">
        <v>291</v>
      </c>
      <c r="T3730" s="42" t="str">
        <f>VLOOKUP(Tabla1[[#This Row],[AREA]],Hoja1!A:B,2,FALSE)</f>
        <v>11. Salud pública y seguridad ciudadana</v>
      </c>
      <c r="U3730" s="45" t="s">
        <v>141</v>
      </c>
      <c r="V3730" s="42" t="str">
        <f>VLOOKUP(Tabla1[[#This Row],[PROGRAMA]],Hoja1!A:B,2,FALSE)</f>
        <v>1621. Recogida de residuos</v>
      </c>
      <c r="W3730" s="45" t="s">
        <v>236</v>
      </c>
      <c r="X3730" s="45" t="s">
        <v>3180</v>
      </c>
    </row>
    <row r="3731" spans="1:24" x14ac:dyDescent="0.25">
      <c r="A3731" s="57">
        <v>220250034919</v>
      </c>
      <c r="B3731" s="58" t="s">
        <v>526</v>
      </c>
      <c r="C3731" s="59">
        <v>45862</v>
      </c>
      <c r="D3731" s="57">
        <v>22025001122</v>
      </c>
      <c r="E3731" s="58" t="s">
        <v>1237</v>
      </c>
      <c r="F3731" s="60">
        <v>2786.16</v>
      </c>
      <c r="G3731" s="58" t="s">
        <v>566</v>
      </c>
      <c r="H3731" s="58" t="s">
        <v>5424</v>
      </c>
      <c r="I3731" s="61">
        <v>300</v>
      </c>
      <c r="J3731" s="58" t="s">
        <v>356</v>
      </c>
      <c r="K3731" s="58" t="s">
        <v>356</v>
      </c>
      <c r="L3731" s="58" t="s">
        <v>357</v>
      </c>
      <c r="M3731" s="58" t="s">
        <v>354</v>
      </c>
      <c r="N3731" s="58" t="s">
        <v>355</v>
      </c>
      <c r="O3731" s="64" t="s">
        <v>309</v>
      </c>
      <c r="P3731" s="64" t="s">
        <v>5359</v>
      </c>
      <c r="Q3731" s="45" t="s">
        <v>922</v>
      </c>
      <c r="R3731" s="32" t="s">
        <v>254</v>
      </c>
      <c r="S3731" s="45" t="s">
        <v>291</v>
      </c>
      <c r="T3731" s="42" t="str">
        <f>VLOOKUP(Tabla1[[#This Row],[AREA]],Hoja1!A:B,2,FALSE)</f>
        <v>11. Salud pública y seguridad ciudadana</v>
      </c>
      <c r="U3731" s="45" t="s">
        <v>141</v>
      </c>
      <c r="V3731" s="42" t="str">
        <f>VLOOKUP(Tabla1[[#This Row],[PROGRAMA]],Hoja1!A:B,2,FALSE)</f>
        <v>1621. Recogida de residuos</v>
      </c>
      <c r="W3731" s="45" t="s">
        <v>236</v>
      </c>
      <c r="X3731" s="45" t="s">
        <v>3180</v>
      </c>
    </row>
    <row r="3732" spans="1:24" x14ac:dyDescent="0.25">
      <c r="A3732" s="57">
        <v>220250030819</v>
      </c>
      <c r="B3732" s="58" t="s">
        <v>526</v>
      </c>
      <c r="C3732" s="59">
        <v>45841</v>
      </c>
      <c r="D3732" s="57">
        <v>22025001122</v>
      </c>
      <c r="E3732" s="58" t="s">
        <v>1237</v>
      </c>
      <c r="F3732" s="60">
        <v>2666.46</v>
      </c>
      <c r="G3732" s="58" t="s">
        <v>586</v>
      </c>
      <c r="H3732" s="58" t="s">
        <v>5425</v>
      </c>
      <c r="I3732" s="61">
        <v>300</v>
      </c>
      <c r="J3732" s="58" t="s">
        <v>587</v>
      </c>
      <c r="K3732" s="58" t="s">
        <v>356</v>
      </c>
      <c r="L3732" s="58" t="s">
        <v>357</v>
      </c>
      <c r="M3732" s="58" t="s">
        <v>354</v>
      </c>
      <c r="N3732" s="58" t="s">
        <v>355</v>
      </c>
      <c r="O3732" s="64" t="s">
        <v>309</v>
      </c>
      <c r="P3732" s="64" t="s">
        <v>5359</v>
      </c>
      <c r="Q3732" s="45" t="s">
        <v>922</v>
      </c>
      <c r="R3732" s="32" t="s">
        <v>254</v>
      </c>
      <c r="S3732" s="45" t="s">
        <v>291</v>
      </c>
      <c r="T3732" s="42" t="str">
        <f>VLOOKUP(Tabla1[[#This Row],[AREA]],Hoja1!A:B,2,FALSE)</f>
        <v>11. Salud pública y seguridad ciudadana</v>
      </c>
      <c r="U3732" s="45" t="s">
        <v>141</v>
      </c>
      <c r="V3732" s="42" t="str">
        <f>VLOOKUP(Tabla1[[#This Row],[PROGRAMA]],Hoja1!A:B,2,FALSE)</f>
        <v>1621. Recogida de residuos</v>
      </c>
      <c r="W3732" s="45" t="s">
        <v>236</v>
      </c>
      <c r="X3732" s="45" t="s">
        <v>3180</v>
      </c>
    </row>
    <row r="3733" spans="1:24" x14ac:dyDescent="0.25">
      <c r="A3733" s="57">
        <v>220250034928</v>
      </c>
      <c r="B3733" s="58" t="s">
        <v>526</v>
      </c>
      <c r="C3733" s="59">
        <v>45862</v>
      </c>
      <c r="D3733" s="57">
        <v>22025001122</v>
      </c>
      <c r="E3733" s="58" t="s">
        <v>1237</v>
      </c>
      <c r="F3733" s="60">
        <v>2602.71</v>
      </c>
      <c r="G3733" s="58" t="s">
        <v>923</v>
      </c>
      <c r="H3733" s="58" t="s">
        <v>5426</v>
      </c>
      <c r="I3733" s="61">
        <v>300</v>
      </c>
      <c r="J3733" s="58" t="s">
        <v>356</v>
      </c>
      <c r="K3733" s="58" t="s">
        <v>356</v>
      </c>
      <c r="L3733" s="58" t="s">
        <v>357</v>
      </c>
      <c r="M3733" s="58" t="s">
        <v>354</v>
      </c>
      <c r="N3733" s="58" t="s">
        <v>355</v>
      </c>
      <c r="O3733" s="64" t="s">
        <v>309</v>
      </c>
      <c r="P3733" s="64" t="s">
        <v>5359</v>
      </c>
      <c r="Q3733" s="45" t="s">
        <v>922</v>
      </c>
      <c r="R3733" s="32" t="s">
        <v>254</v>
      </c>
      <c r="S3733" s="45" t="s">
        <v>291</v>
      </c>
      <c r="T3733" s="42" t="str">
        <f>VLOOKUP(Tabla1[[#This Row],[AREA]],Hoja1!A:B,2,FALSE)</f>
        <v>11. Salud pública y seguridad ciudadana</v>
      </c>
      <c r="U3733" s="45" t="s">
        <v>141</v>
      </c>
      <c r="V3733" s="42" t="str">
        <f>VLOOKUP(Tabla1[[#This Row],[PROGRAMA]],Hoja1!A:B,2,FALSE)</f>
        <v>1621. Recogida de residuos</v>
      </c>
      <c r="W3733" s="45" t="s">
        <v>236</v>
      </c>
      <c r="X3733" s="45" t="s">
        <v>3180</v>
      </c>
    </row>
    <row r="3734" spans="1:24" x14ac:dyDescent="0.25">
      <c r="A3734" s="57">
        <v>220250030779</v>
      </c>
      <c r="B3734" s="58" t="s">
        <v>526</v>
      </c>
      <c r="C3734" s="59">
        <v>45841</v>
      </c>
      <c r="D3734" s="57">
        <v>22025001122</v>
      </c>
      <c r="E3734" s="58" t="s">
        <v>1237</v>
      </c>
      <c r="F3734" s="60">
        <v>2583.0100000000002</v>
      </c>
      <c r="G3734" s="58" t="s">
        <v>923</v>
      </c>
      <c r="H3734" s="58" t="s">
        <v>5427</v>
      </c>
      <c r="I3734" s="61">
        <v>300</v>
      </c>
      <c r="J3734" s="58" t="s">
        <v>356</v>
      </c>
      <c r="K3734" s="58" t="s">
        <v>356</v>
      </c>
      <c r="L3734" s="58" t="s">
        <v>357</v>
      </c>
      <c r="M3734" s="58" t="s">
        <v>354</v>
      </c>
      <c r="N3734" s="58" t="s">
        <v>355</v>
      </c>
      <c r="O3734" s="64" t="s">
        <v>309</v>
      </c>
      <c r="P3734" s="64" t="s">
        <v>5359</v>
      </c>
      <c r="Q3734" s="45" t="s">
        <v>922</v>
      </c>
      <c r="R3734" s="32" t="s">
        <v>254</v>
      </c>
      <c r="S3734" s="45" t="s">
        <v>291</v>
      </c>
      <c r="T3734" s="42" t="str">
        <f>VLOOKUP(Tabla1[[#This Row],[AREA]],Hoja1!A:B,2,FALSE)</f>
        <v>11. Salud pública y seguridad ciudadana</v>
      </c>
      <c r="U3734" s="45" t="s">
        <v>141</v>
      </c>
      <c r="V3734" s="42" t="str">
        <f>VLOOKUP(Tabla1[[#This Row],[PROGRAMA]],Hoja1!A:B,2,FALSE)</f>
        <v>1621. Recogida de residuos</v>
      </c>
      <c r="W3734" s="45" t="s">
        <v>236</v>
      </c>
      <c r="X3734" s="45" t="s">
        <v>3180</v>
      </c>
    </row>
    <row r="3735" spans="1:24" x14ac:dyDescent="0.25">
      <c r="A3735" s="57">
        <v>220250030764</v>
      </c>
      <c r="B3735" s="58" t="s">
        <v>526</v>
      </c>
      <c r="C3735" s="59">
        <v>45841</v>
      </c>
      <c r="D3735" s="57">
        <v>22025001124</v>
      </c>
      <c r="E3735" s="58" t="s">
        <v>1237</v>
      </c>
      <c r="F3735" s="60">
        <v>2535.41</v>
      </c>
      <c r="G3735" s="58" t="s">
        <v>566</v>
      </c>
      <c r="H3735" s="58" t="s">
        <v>5428</v>
      </c>
      <c r="I3735" s="61">
        <v>300</v>
      </c>
      <c r="J3735" s="58" t="s">
        <v>356</v>
      </c>
      <c r="K3735" s="58" t="s">
        <v>356</v>
      </c>
      <c r="L3735" s="58" t="s">
        <v>367</v>
      </c>
      <c r="M3735" s="58" t="s">
        <v>354</v>
      </c>
      <c r="N3735" s="58" t="s">
        <v>355</v>
      </c>
      <c r="O3735" s="64" t="s">
        <v>309</v>
      </c>
      <c r="P3735" s="64" t="s">
        <v>5359</v>
      </c>
      <c r="Q3735" s="45" t="s">
        <v>922</v>
      </c>
      <c r="R3735" s="32" t="s">
        <v>254</v>
      </c>
      <c r="S3735" s="45" t="s">
        <v>291</v>
      </c>
      <c r="T3735" s="42" t="str">
        <f>VLOOKUP(Tabla1[[#This Row],[AREA]],Hoja1!A:B,2,FALSE)</f>
        <v>11. Salud pública y seguridad ciudadana</v>
      </c>
      <c r="U3735" s="45" t="s">
        <v>141</v>
      </c>
      <c r="V3735" s="42" t="str">
        <f>VLOOKUP(Tabla1[[#This Row],[PROGRAMA]],Hoja1!A:B,2,FALSE)</f>
        <v>1621. Recogida de residuos</v>
      </c>
      <c r="W3735" s="45" t="s">
        <v>236</v>
      </c>
      <c r="X3735" s="45" t="s">
        <v>3180</v>
      </c>
    </row>
    <row r="3736" spans="1:24" x14ac:dyDescent="0.25">
      <c r="A3736" s="57">
        <v>220250032553</v>
      </c>
      <c r="B3736" s="58" t="s">
        <v>526</v>
      </c>
      <c r="C3736" s="59">
        <v>45849</v>
      </c>
      <c r="D3736" s="57">
        <v>22025002596</v>
      </c>
      <c r="E3736" s="58" t="s">
        <v>2578</v>
      </c>
      <c r="F3736" s="60">
        <v>2381.96</v>
      </c>
      <c r="G3736" s="58" t="s">
        <v>3499</v>
      </c>
      <c r="H3736" s="58" t="s">
        <v>3260</v>
      </c>
      <c r="I3736" s="61">
        <v>300</v>
      </c>
      <c r="J3736" s="58" t="s">
        <v>356</v>
      </c>
      <c r="K3736" s="58" t="s">
        <v>356</v>
      </c>
      <c r="L3736" s="58" t="s">
        <v>367</v>
      </c>
      <c r="M3736" s="58" t="s">
        <v>354</v>
      </c>
      <c r="N3736" s="58" t="s">
        <v>355</v>
      </c>
      <c r="O3736" s="64" t="s">
        <v>309</v>
      </c>
      <c r="P3736" s="64" t="s">
        <v>5359</v>
      </c>
      <c r="Q3736" s="45" t="s">
        <v>926</v>
      </c>
      <c r="R3736" s="32" t="s">
        <v>255</v>
      </c>
      <c r="S3736" s="45" t="s">
        <v>94</v>
      </c>
      <c r="T3736" s="42" t="str">
        <f>VLOOKUP(Tabla1[[#This Row],[AREA]],Hoja1!A:B,2,FALSE)</f>
        <v>06. Educación y cultura</v>
      </c>
      <c r="U3736" s="45" t="s">
        <v>176</v>
      </c>
      <c r="V3736" s="42" t="str">
        <f>VLOOKUP(Tabla1[[#This Row],[PROGRAMA]],Hoja1!A:B,2,FALSE)</f>
        <v>3321. Bibliotecas públicas</v>
      </c>
      <c r="W3736" s="45" t="s">
        <v>246</v>
      </c>
      <c r="X3736" s="45" t="s">
        <v>3261</v>
      </c>
    </row>
    <row r="3737" spans="1:24" x14ac:dyDescent="0.25">
      <c r="A3737" s="57">
        <v>220250032025</v>
      </c>
      <c r="B3737" s="58" t="s">
        <v>526</v>
      </c>
      <c r="C3737" s="59">
        <v>45847</v>
      </c>
      <c r="D3737" s="57">
        <v>22025002596</v>
      </c>
      <c r="E3737" s="58" t="s">
        <v>2578</v>
      </c>
      <c r="F3737" s="60">
        <v>2377.42</v>
      </c>
      <c r="G3737" s="58" t="s">
        <v>3600</v>
      </c>
      <c r="H3737" s="58" t="s">
        <v>3260</v>
      </c>
      <c r="I3737" s="61">
        <v>300</v>
      </c>
      <c r="J3737" s="58" t="s">
        <v>356</v>
      </c>
      <c r="K3737" s="58" t="s">
        <v>356</v>
      </c>
      <c r="L3737" s="58" t="s">
        <v>367</v>
      </c>
      <c r="M3737" s="58" t="s">
        <v>354</v>
      </c>
      <c r="N3737" s="58" t="s">
        <v>355</v>
      </c>
      <c r="O3737" s="64" t="s">
        <v>309</v>
      </c>
      <c r="P3737" s="64" t="s">
        <v>5359</v>
      </c>
      <c r="Q3737" s="45" t="s">
        <v>926</v>
      </c>
      <c r="R3737" s="32" t="s">
        <v>255</v>
      </c>
      <c r="S3737" s="45" t="s">
        <v>94</v>
      </c>
      <c r="T3737" s="42" t="str">
        <f>VLOOKUP(Tabla1[[#This Row],[AREA]],Hoja1!A:B,2,FALSE)</f>
        <v>06. Educación y cultura</v>
      </c>
      <c r="U3737" s="45" t="s">
        <v>176</v>
      </c>
      <c r="V3737" s="42" t="str">
        <f>VLOOKUP(Tabla1[[#This Row],[PROGRAMA]],Hoja1!A:B,2,FALSE)</f>
        <v>3321. Bibliotecas públicas</v>
      </c>
      <c r="W3737" s="45" t="s">
        <v>246</v>
      </c>
      <c r="X3737" s="45" t="s">
        <v>3261</v>
      </c>
    </row>
    <row r="3738" spans="1:24" x14ac:dyDescent="0.25">
      <c r="A3738" s="57">
        <v>220250032505</v>
      </c>
      <c r="B3738" s="58" t="s">
        <v>526</v>
      </c>
      <c r="C3738" s="59">
        <v>45849</v>
      </c>
      <c r="D3738" s="57">
        <v>22025002596</v>
      </c>
      <c r="E3738" s="58" t="s">
        <v>2578</v>
      </c>
      <c r="F3738" s="60">
        <v>2376.08</v>
      </c>
      <c r="G3738" s="58" t="s">
        <v>3262</v>
      </c>
      <c r="H3738" s="58" t="s">
        <v>3260</v>
      </c>
      <c r="I3738" s="61">
        <v>300</v>
      </c>
      <c r="J3738" s="58" t="s">
        <v>356</v>
      </c>
      <c r="K3738" s="58" t="s">
        <v>356</v>
      </c>
      <c r="L3738" s="58" t="s">
        <v>367</v>
      </c>
      <c r="M3738" s="58" t="s">
        <v>354</v>
      </c>
      <c r="N3738" s="58" t="s">
        <v>355</v>
      </c>
      <c r="O3738" s="64" t="s">
        <v>309</v>
      </c>
      <c r="P3738" s="64" t="s">
        <v>5359</v>
      </c>
      <c r="Q3738" s="45" t="s">
        <v>926</v>
      </c>
      <c r="R3738" s="32" t="s">
        <v>255</v>
      </c>
      <c r="S3738" s="45" t="s">
        <v>94</v>
      </c>
      <c r="T3738" s="42" t="str">
        <f>VLOOKUP(Tabla1[[#This Row],[AREA]],Hoja1!A:B,2,FALSE)</f>
        <v>06. Educación y cultura</v>
      </c>
      <c r="U3738" s="45" t="s">
        <v>176</v>
      </c>
      <c r="V3738" s="42" t="str">
        <f>VLOOKUP(Tabla1[[#This Row],[PROGRAMA]],Hoja1!A:B,2,FALSE)</f>
        <v>3321. Bibliotecas públicas</v>
      </c>
      <c r="W3738" s="45" t="s">
        <v>246</v>
      </c>
      <c r="X3738" s="45" t="s">
        <v>3261</v>
      </c>
    </row>
    <row r="3739" spans="1:24" x14ac:dyDescent="0.25">
      <c r="A3739" s="57">
        <v>220250030692</v>
      </c>
      <c r="B3739" s="58" t="s">
        <v>526</v>
      </c>
      <c r="C3739" s="59">
        <v>45841</v>
      </c>
      <c r="D3739" s="57">
        <v>22025001276</v>
      </c>
      <c r="E3739" s="58" t="s">
        <v>2347</v>
      </c>
      <c r="F3739" s="60">
        <v>2269.75</v>
      </c>
      <c r="G3739" s="58" t="s">
        <v>943</v>
      </c>
      <c r="H3739" s="58" t="s">
        <v>5429</v>
      </c>
      <c r="I3739" s="61">
        <v>300</v>
      </c>
      <c r="J3739" s="58" t="s">
        <v>356</v>
      </c>
      <c r="K3739" s="58" t="s">
        <v>356</v>
      </c>
      <c r="L3739" s="58" t="s">
        <v>357</v>
      </c>
      <c r="M3739" s="58" t="s">
        <v>354</v>
      </c>
      <c r="N3739" s="58" t="s">
        <v>355</v>
      </c>
      <c r="O3739" s="64" t="s">
        <v>309</v>
      </c>
      <c r="P3739" s="64" t="s">
        <v>5359</v>
      </c>
      <c r="Q3739" s="45" t="s">
        <v>922</v>
      </c>
      <c r="R3739" s="32" t="s">
        <v>254</v>
      </c>
      <c r="S3739" s="45" t="s">
        <v>95</v>
      </c>
      <c r="T3739" s="42" t="str">
        <f>VLOOKUP(Tabla1[[#This Row],[AREA]],Hoja1!A:B,2,FALSE)</f>
        <v>07. Medio ambiente</v>
      </c>
      <c r="U3739" s="45" t="s">
        <v>149</v>
      </c>
      <c r="V3739" s="42" t="str">
        <f>VLOOKUP(Tabla1[[#This Row],[PROGRAMA]],Hoja1!A:B,2,FALSE)</f>
        <v>1711. Parques y jardines</v>
      </c>
      <c r="W3739" s="45" t="s">
        <v>236</v>
      </c>
      <c r="X3739" s="45" t="s">
        <v>3180</v>
      </c>
    </row>
    <row r="3740" spans="1:24" x14ac:dyDescent="0.25">
      <c r="A3740" s="57">
        <v>220250030992</v>
      </c>
      <c r="B3740" s="58" t="s">
        <v>526</v>
      </c>
      <c r="C3740" s="59">
        <v>45842</v>
      </c>
      <c r="D3740" s="57">
        <v>22025000745</v>
      </c>
      <c r="E3740" s="58" t="s">
        <v>4614</v>
      </c>
      <c r="F3740" s="60">
        <v>2266.5100000000002</v>
      </c>
      <c r="G3740" s="58" t="s">
        <v>566</v>
      </c>
      <c r="H3740" s="58" t="s">
        <v>5430</v>
      </c>
      <c r="I3740" s="61">
        <v>300</v>
      </c>
      <c r="J3740" s="58" t="s">
        <v>356</v>
      </c>
      <c r="K3740" s="58" t="s">
        <v>356</v>
      </c>
      <c r="L3740" s="58" t="s">
        <v>367</v>
      </c>
      <c r="M3740" s="58" t="s">
        <v>354</v>
      </c>
      <c r="N3740" s="58" t="s">
        <v>355</v>
      </c>
      <c r="O3740" s="64" t="s">
        <v>309</v>
      </c>
      <c r="P3740" s="64" t="s">
        <v>5359</v>
      </c>
      <c r="Q3740" s="45" t="s">
        <v>922</v>
      </c>
      <c r="R3740" s="32" t="s">
        <v>254</v>
      </c>
      <c r="S3740" s="45" t="s">
        <v>98</v>
      </c>
      <c r="T3740" s="42" t="str">
        <f>VLOOKUP(Tabla1[[#This Row],[AREA]],Hoja1!A:B,2,FALSE)</f>
        <v>10. Personas mayores, familia y servicios sociales</v>
      </c>
      <c r="U3740" s="45" t="s">
        <v>162</v>
      </c>
      <c r="V3740" s="42" t="str">
        <f>VLOOKUP(Tabla1[[#This Row],[PROGRAMA]],Hoja1!A:B,2,FALSE)</f>
        <v>2412. Formación para el empleo</v>
      </c>
      <c r="W3740" s="45" t="s">
        <v>236</v>
      </c>
      <c r="X3740" s="45" t="s">
        <v>3180</v>
      </c>
    </row>
    <row r="3741" spans="1:24" x14ac:dyDescent="0.25">
      <c r="A3741" s="57">
        <v>220250033675</v>
      </c>
      <c r="B3741" s="58" t="s">
        <v>526</v>
      </c>
      <c r="C3741" s="59">
        <v>45856</v>
      </c>
      <c r="D3741" s="57">
        <v>22025001123</v>
      </c>
      <c r="E3741" s="58" t="s">
        <v>1973</v>
      </c>
      <c r="F3741" s="60">
        <v>2159.35</v>
      </c>
      <c r="G3741" s="58" t="s">
        <v>589</v>
      </c>
      <c r="H3741" s="58" t="s">
        <v>5431</v>
      </c>
      <c r="I3741" s="61">
        <v>300</v>
      </c>
      <c r="J3741" s="58" t="s">
        <v>356</v>
      </c>
      <c r="K3741" s="58" t="s">
        <v>356</v>
      </c>
      <c r="L3741" s="58" t="s">
        <v>357</v>
      </c>
      <c r="M3741" s="58" t="s">
        <v>354</v>
      </c>
      <c r="N3741" s="58" t="s">
        <v>355</v>
      </c>
      <c r="O3741" s="64" t="s">
        <v>309</v>
      </c>
      <c r="P3741" s="64" t="s">
        <v>5359</v>
      </c>
      <c r="Q3741" s="45" t="s">
        <v>922</v>
      </c>
      <c r="R3741" s="32" t="s">
        <v>254</v>
      </c>
      <c r="S3741" s="45" t="s">
        <v>291</v>
      </c>
      <c r="T3741" s="42" t="str">
        <f>VLOOKUP(Tabla1[[#This Row],[AREA]],Hoja1!A:B,2,FALSE)</f>
        <v>11. Salud pública y seguridad ciudadana</v>
      </c>
      <c r="U3741" s="45" t="s">
        <v>144</v>
      </c>
      <c r="V3741" s="42" t="str">
        <f>VLOOKUP(Tabla1[[#This Row],[PROGRAMA]],Hoja1!A:B,2,FALSE)</f>
        <v>1631. Limpieza viaria</v>
      </c>
      <c r="W3741" s="45" t="s">
        <v>236</v>
      </c>
      <c r="X3741" s="45" t="s">
        <v>3180</v>
      </c>
    </row>
    <row r="3742" spans="1:24" x14ac:dyDescent="0.25">
      <c r="A3742" s="57">
        <v>220250034908</v>
      </c>
      <c r="B3742" s="58" t="s">
        <v>526</v>
      </c>
      <c r="C3742" s="59">
        <v>45862</v>
      </c>
      <c r="D3742" s="57">
        <v>22025001122</v>
      </c>
      <c r="E3742" s="58" t="s">
        <v>1237</v>
      </c>
      <c r="F3742" s="60">
        <v>2089.38</v>
      </c>
      <c r="G3742" s="58" t="s">
        <v>566</v>
      </c>
      <c r="H3742" s="58" t="s">
        <v>5432</v>
      </c>
      <c r="I3742" s="61">
        <v>300</v>
      </c>
      <c r="J3742" s="58" t="s">
        <v>356</v>
      </c>
      <c r="K3742" s="58" t="s">
        <v>356</v>
      </c>
      <c r="L3742" s="58" t="s">
        <v>357</v>
      </c>
      <c r="M3742" s="58" t="s">
        <v>354</v>
      </c>
      <c r="N3742" s="58" t="s">
        <v>355</v>
      </c>
      <c r="O3742" s="64" t="s">
        <v>309</v>
      </c>
      <c r="P3742" s="64" t="s">
        <v>5359</v>
      </c>
      <c r="Q3742" s="45" t="s">
        <v>922</v>
      </c>
      <c r="R3742" s="32" t="s">
        <v>254</v>
      </c>
      <c r="S3742" s="45" t="s">
        <v>291</v>
      </c>
      <c r="T3742" s="42" t="str">
        <f>VLOOKUP(Tabla1[[#This Row],[AREA]],Hoja1!A:B,2,FALSE)</f>
        <v>11. Salud pública y seguridad ciudadana</v>
      </c>
      <c r="U3742" s="45" t="s">
        <v>141</v>
      </c>
      <c r="V3742" s="42" t="str">
        <f>VLOOKUP(Tabla1[[#This Row],[PROGRAMA]],Hoja1!A:B,2,FALSE)</f>
        <v>1621. Recogida de residuos</v>
      </c>
      <c r="W3742" s="45" t="s">
        <v>236</v>
      </c>
      <c r="X3742" s="45" t="s">
        <v>3180</v>
      </c>
    </row>
    <row r="3743" spans="1:24" x14ac:dyDescent="0.25">
      <c r="A3743" s="57">
        <v>220250031071</v>
      </c>
      <c r="B3743" s="58" t="s">
        <v>526</v>
      </c>
      <c r="C3743" s="59">
        <v>45842</v>
      </c>
      <c r="D3743" s="57">
        <v>22025001122</v>
      </c>
      <c r="E3743" s="58" t="s">
        <v>1237</v>
      </c>
      <c r="F3743" s="60">
        <v>2071.5</v>
      </c>
      <c r="G3743" s="58" t="s">
        <v>923</v>
      </c>
      <c r="H3743" s="58" t="s">
        <v>5433</v>
      </c>
      <c r="I3743" s="61">
        <v>300</v>
      </c>
      <c r="J3743" s="58" t="s">
        <v>356</v>
      </c>
      <c r="K3743" s="58" t="s">
        <v>356</v>
      </c>
      <c r="L3743" s="58" t="s">
        <v>357</v>
      </c>
      <c r="M3743" s="58" t="s">
        <v>354</v>
      </c>
      <c r="N3743" s="58" t="s">
        <v>355</v>
      </c>
      <c r="O3743" s="64" t="s">
        <v>309</v>
      </c>
      <c r="P3743" s="64" t="s">
        <v>5359</v>
      </c>
      <c r="Q3743" s="45" t="s">
        <v>922</v>
      </c>
      <c r="R3743" s="32" t="s">
        <v>254</v>
      </c>
      <c r="S3743" s="45" t="s">
        <v>291</v>
      </c>
      <c r="T3743" s="42" t="str">
        <f>VLOOKUP(Tabla1[[#This Row],[AREA]],Hoja1!A:B,2,FALSE)</f>
        <v>11. Salud pública y seguridad ciudadana</v>
      </c>
      <c r="U3743" s="45" t="s">
        <v>141</v>
      </c>
      <c r="V3743" s="42" t="str">
        <f>VLOOKUP(Tabla1[[#This Row],[PROGRAMA]],Hoja1!A:B,2,FALSE)</f>
        <v>1621. Recogida de residuos</v>
      </c>
      <c r="W3743" s="45" t="s">
        <v>236</v>
      </c>
      <c r="X3743" s="45" t="s">
        <v>3180</v>
      </c>
    </row>
    <row r="3744" spans="1:24" x14ac:dyDescent="0.25">
      <c r="A3744" s="57">
        <v>220250031044</v>
      </c>
      <c r="B3744" s="58" t="s">
        <v>526</v>
      </c>
      <c r="C3744" s="59">
        <v>45842</v>
      </c>
      <c r="D3744" s="57">
        <v>22025001123</v>
      </c>
      <c r="E3744" s="58" t="s">
        <v>1973</v>
      </c>
      <c r="F3744" s="60">
        <v>1964.65</v>
      </c>
      <c r="G3744" s="58" t="s">
        <v>589</v>
      </c>
      <c r="H3744" s="58" t="s">
        <v>5434</v>
      </c>
      <c r="I3744" s="61">
        <v>300</v>
      </c>
      <c r="J3744" s="58" t="s">
        <v>356</v>
      </c>
      <c r="K3744" s="58" t="s">
        <v>356</v>
      </c>
      <c r="L3744" s="58" t="s">
        <v>357</v>
      </c>
      <c r="M3744" s="58" t="s">
        <v>354</v>
      </c>
      <c r="N3744" s="58" t="s">
        <v>355</v>
      </c>
      <c r="O3744" s="64" t="s">
        <v>309</v>
      </c>
      <c r="P3744" s="64" t="s">
        <v>5359</v>
      </c>
      <c r="Q3744" s="45" t="s">
        <v>922</v>
      </c>
      <c r="R3744" s="32" t="s">
        <v>254</v>
      </c>
      <c r="S3744" s="45" t="s">
        <v>291</v>
      </c>
      <c r="T3744" s="42" t="str">
        <f>VLOOKUP(Tabla1[[#This Row],[AREA]],Hoja1!A:B,2,FALSE)</f>
        <v>11. Salud pública y seguridad ciudadana</v>
      </c>
      <c r="U3744" s="45" t="s">
        <v>144</v>
      </c>
      <c r="V3744" s="42" t="str">
        <f>VLOOKUP(Tabla1[[#This Row],[PROGRAMA]],Hoja1!A:B,2,FALSE)</f>
        <v>1631. Limpieza viaria</v>
      </c>
      <c r="W3744" s="45" t="s">
        <v>236</v>
      </c>
      <c r="X3744" s="45" t="s">
        <v>3180</v>
      </c>
    </row>
    <row r="3745" spans="1:24" x14ac:dyDescent="0.25">
      <c r="A3745" s="57">
        <v>220250030761</v>
      </c>
      <c r="B3745" s="58" t="s">
        <v>526</v>
      </c>
      <c r="C3745" s="59">
        <v>45841</v>
      </c>
      <c r="D3745" s="57">
        <v>22025001124</v>
      </c>
      <c r="E3745" s="58" t="s">
        <v>1237</v>
      </c>
      <c r="F3745" s="60">
        <v>1943.03</v>
      </c>
      <c r="G3745" s="58" t="s">
        <v>45</v>
      </c>
      <c r="H3745" s="58" t="s">
        <v>5435</v>
      </c>
      <c r="I3745" s="61">
        <v>300</v>
      </c>
      <c r="J3745" s="58" t="s">
        <v>627</v>
      </c>
      <c r="K3745" s="58" t="s">
        <v>628</v>
      </c>
      <c r="L3745" s="58" t="s">
        <v>367</v>
      </c>
      <c r="M3745" s="58" t="s">
        <v>354</v>
      </c>
      <c r="N3745" s="58" t="s">
        <v>355</v>
      </c>
      <c r="O3745" s="64" t="s">
        <v>309</v>
      </c>
      <c r="P3745" s="64" t="s">
        <v>5359</v>
      </c>
      <c r="Q3745" s="45" t="s">
        <v>922</v>
      </c>
      <c r="R3745" s="32" t="s">
        <v>254</v>
      </c>
      <c r="S3745" s="45" t="s">
        <v>291</v>
      </c>
      <c r="T3745" s="42" t="str">
        <f>VLOOKUP(Tabla1[[#This Row],[AREA]],Hoja1!A:B,2,FALSE)</f>
        <v>11. Salud pública y seguridad ciudadana</v>
      </c>
      <c r="U3745" s="45" t="s">
        <v>141</v>
      </c>
      <c r="V3745" s="42" t="str">
        <f>VLOOKUP(Tabla1[[#This Row],[PROGRAMA]],Hoja1!A:B,2,FALSE)</f>
        <v>1621. Recogida de residuos</v>
      </c>
      <c r="W3745" s="45" t="s">
        <v>236</v>
      </c>
      <c r="X3745" s="45" t="s">
        <v>3180</v>
      </c>
    </row>
    <row r="3746" spans="1:24" x14ac:dyDescent="0.25">
      <c r="A3746" s="57">
        <v>220250033643</v>
      </c>
      <c r="B3746" s="58" t="s">
        <v>526</v>
      </c>
      <c r="C3746" s="59">
        <v>45856</v>
      </c>
      <c r="D3746" s="57">
        <v>22025001122</v>
      </c>
      <c r="E3746" s="58" t="s">
        <v>1237</v>
      </c>
      <c r="F3746" s="60">
        <v>1938.42</v>
      </c>
      <c r="G3746" s="58" t="s">
        <v>4404</v>
      </c>
      <c r="H3746" s="58" t="s">
        <v>5436</v>
      </c>
      <c r="I3746" s="61">
        <v>300</v>
      </c>
      <c r="J3746" s="58" t="s">
        <v>356</v>
      </c>
      <c r="K3746" s="58" t="s">
        <v>356</v>
      </c>
      <c r="L3746" s="58" t="s">
        <v>357</v>
      </c>
      <c r="M3746" s="58" t="s">
        <v>354</v>
      </c>
      <c r="N3746" s="58" t="s">
        <v>355</v>
      </c>
      <c r="O3746" s="64" t="s">
        <v>309</v>
      </c>
      <c r="P3746" s="64" t="s">
        <v>5359</v>
      </c>
      <c r="Q3746" s="45" t="s">
        <v>922</v>
      </c>
      <c r="R3746" s="32" t="s">
        <v>254</v>
      </c>
      <c r="S3746" s="45" t="s">
        <v>291</v>
      </c>
      <c r="T3746" s="42" t="str">
        <f>VLOOKUP(Tabla1[[#This Row],[AREA]],Hoja1!A:B,2,FALSE)</f>
        <v>11. Salud pública y seguridad ciudadana</v>
      </c>
      <c r="U3746" s="45" t="s">
        <v>141</v>
      </c>
      <c r="V3746" s="42" t="str">
        <f>VLOOKUP(Tabla1[[#This Row],[PROGRAMA]],Hoja1!A:B,2,FALSE)</f>
        <v>1621. Recogida de residuos</v>
      </c>
      <c r="W3746" s="45" t="s">
        <v>236</v>
      </c>
      <c r="X3746" s="45" t="s">
        <v>3180</v>
      </c>
    </row>
    <row r="3747" spans="1:24" x14ac:dyDescent="0.25">
      <c r="A3747" s="57">
        <v>220250034886</v>
      </c>
      <c r="B3747" s="58" t="s">
        <v>526</v>
      </c>
      <c r="C3747" s="59">
        <v>45862</v>
      </c>
      <c r="D3747" s="57">
        <v>22025001122</v>
      </c>
      <c r="E3747" s="58" t="s">
        <v>1237</v>
      </c>
      <c r="F3747" s="60">
        <v>1928.44</v>
      </c>
      <c r="G3747" s="58" t="s">
        <v>566</v>
      </c>
      <c r="H3747" s="58" t="s">
        <v>5437</v>
      </c>
      <c r="I3747" s="61">
        <v>300</v>
      </c>
      <c r="J3747" s="58" t="s">
        <v>356</v>
      </c>
      <c r="K3747" s="58" t="s">
        <v>356</v>
      </c>
      <c r="L3747" s="58" t="s">
        <v>357</v>
      </c>
      <c r="M3747" s="58" t="s">
        <v>354</v>
      </c>
      <c r="N3747" s="58" t="s">
        <v>355</v>
      </c>
      <c r="O3747" s="64" t="s">
        <v>309</v>
      </c>
      <c r="P3747" s="64" t="s">
        <v>5359</v>
      </c>
      <c r="Q3747" s="45" t="s">
        <v>922</v>
      </c>
      <c r="R3747" s="32" t="s">
        <v>254</v>
      </c>
      <c r="S3747" s="45" t="s">
        <v>291</v>
      </c>
      <c r="T3747" s="42" t="str">
        <f>VLOOKUP(Tabla1[[#This Row],[AREA]],Hoja1!A:B,2,FALSE)</f>
        <v>11. Salud pública y seguridad ciudadana</v>
      </c>
      <c r="U3747" s="45" t="s">
        <v>141</v>
      </c>
      <c r="V3747" s="42" t="str">
        <f>VLOOKUP(Tabla1[[#This Row],[PROGRAMA]],Hoja1!A:B,2,FALSE)</f>
        <v>1621. Recogida de residuos</v>
      </c>
      <c r="W3747" s="45" t="s">
        <v>236</v>
      </c>
      <c r="X3747" s="45" t="s">
        <v>3180</v>
      </c>
    </row>
    <row r="3748" spans="1:24" x14ac:dyDescent="0.25">
      <c r="A3748" s="57">
        <v>220250033673</v>
      </c>
      <c r="B3748" s="58" t="s">
        <v>526</v>
      </c>
      <c r="C3748" s="59">
        <v>45856</v>
      </c>
      <c r="D3748" s="57">
        <v>22025001128</v>
      </c>
      <c r="E3748" s="58" t="s">
        <v>1498</v>
      </c>
      <c r="F3748" s="60">
        <v>1861.27</v>
      </c>
      <c r="G3748" s="58" t="s">
        <v>609</v>
      </c>
      <c r="H3748" s="58" t="s">
        <v>5438</v>
      </c>
      <c r="I3748" s="61">
        <v>300</v>
      </c>
      <c r="J3748" s="58" t="s">
        <v>356</v>
      </c>
      <c r="K3748" s="58" t="s">
        <v>356</v>
      </c>
      <c r="L3748" s="58" t="s">
        <v>367</v>
      </c>
      <c r="M3748" s="58" t="s">
        <v>354</v>
      </c>
      <c r="N3748" s="58" t="s">
        <v>355</v>
      </c>
      <c r="O3748" s="64" t="s">
        <v>309</v>
      </c>
      <c r="P3748" s="64" t="s">
        <v>5359</v>
      </c>
      <c r="Q3748" s="45" t="s">
        <v>922</v>
      </c>
      <c r="R3748" s="32" t="s">
        <v>254</v>
      </c>
      <c r="S3748" s="45" t="s">
        <v>291</v>
      </c>
      <c r="T3748" s="42" t="str">
        <f>VLOOKUP(Tabla1[[#This Row],[AREA]],Hoja1!A:B,2,FALSE)</f>
        <v>11. Salud pública y seguridad ciudadana</v>
      </c>
      <c r="U3748" s="45" t="s">
        <v>141</v>
      </c>
      <c r="V3748" s="42" t="str">
        <f>VLOOKUP(Tabla1[[#This Row],[PROGRAMA]],Hoja1!A:B,2,FALSE)</f>
        <v>1621. Recogida de residuos</v>
      </c>
      <c r="W3748" s="45" t="s">
        <v>238</v>
      </c>
      <c r="X3748" s="45" t="s">
        <v>3118</v>
      </c>
    </row>
    <row r="3749" spans="1:24" x14ac:dyDescent="0.25">
      <c r="A3749" s="57">
        <v>220250033768</v>
      </c>
      <c r="B3749" s="58" t="s">
        <v>526</v>
      </c>
      <c r="C3749" s="59">
        <v>45856</v>
      </c>
      <c r="D3749" s="57">
        <v>22025002820</v>
      </c>
      <c r="E3749" s="58" t="s">
        <v>3306</v>
      </c>
      <c r="F3749" s="60">
        <v>1832.3</v>
      </c>
      <c r="G3749" s="58" t="s">
        <v>524</v>
      </c>
      <c r="H3749" s="58" t="s">
        <v>5439</v>
      </c>
      <c r="I3749" s="61">
        <v>300</v>
      </c>
      <c r="J3749" s="58" t="s">
        <v>427</v>
      </c>
      <c r="K3749" s="58" t="s">
        <v>427</v>
      </c>
      <c r="L3749" s="58" t="s">
        <v>367</v>
      </c>
      <c r="M3749" s="58" t="s">
        <v>354</v>
      </c>
      <c r="N3749" s="58" t="s">
        <v>355</v>
      </c>
      <c r="O3749" s="64" t="s">
        <v>309</v>
      </c>
      <c r="P3749" s="64" t="s">
        <v>5359</v>
      </c>
      <c r="Q3749" s="45" t="s">
        <v>922</v>
      </c>
      <c r="R3749" s="32" t="s">
        <v>254</v>
      </c>
      <c r="S3749" s="45" t="s">
        <v>96</v>
      </c>
      <c r="T3749" s="42" t="str">
        <f>VLOOKUP(Tabla1[[#This Row],[AREA]],Hoja1!A:B,2,FALSE)</f>
        <v>08. Tráfico y movilidad</v>
      </c>
      <c r="U3749" s="45" t="s">
        <v>146</v>
      </c>
      <c r="V3749" s="42" t="str">
        <f>VLOOKUP(Tabla1[[#This Row],[PROGRAMA]],Hoja1!A:B,2,FALSE)</f>
        <v>1651. Alumbrado público</v>
      </c>
      <c r="W3749" s="45" t="s">
        <v>238</v>
      </c>
      <c r="X3749" s="45" t="s">
        <v>3118</v>
      </c>
    </row>
    <row r="3750" spans="1:24" x14ac:dyDescent="0.25">
      <c r="A3750" s="57">
        <v>220250035007</v>
      </c>
      <c r="B3750" s="58" t="s">
        <v>526</v>
      </c>
      <c r="C3750" s="59">
        <v>45862</v>
      </c>
      <c r="D3750" s="57">
        <v>22025000921</v>
      </c>
      <c r="E3750" s="58" t="s">
        <v>1733</v>
      </c>
      <c r="F3750" s="60">
        <v>1700.78</v>
      </c>
      <c r="G3750" s="58" t="s">
        <v>38</v>
      </c>
      <c r="H3750" s="58" t="s">
        <v>5440</v>
      </c>
      <c r="I3750" s="61">
        <v>300</v>
      </c>
      <c r="J3750" s="58" t="s">
        <v>356</v>
      </c>
      <c r="K3750" s="58" t="s">
        <v>356</v>
      </c>
      <c r="L3750" s="58" t="s">
        <v>367</v>
      </c>
      <c r="M3750" s="58" t="s">
        <v>354</v>
      </c>
      <c r="N3750" s="58" t="s">
        <v>355</v>
      </c>
      <c r="O3750" s="64" t="s">
        <v>309</v>
      </c>
      <c r="P3750" s="64" t="s">
        <v>5359</v>
      </c>
      <c r="Q3750" s="45" t="s">
        <v>922</v>
      </c>
      <c r="R3750" s="32" t="s">
        <v>254</v>
      </c>
      <c r="S3750" s="45" t="s">
        <v>291</v>
      </c>
      <c r="T3750" s="42" t="str">
        <f>VLOOKUP(Tabla1[[#This Row],[AREA]],Hoja1!A:B,2,FALSE)</f>
        <v>11. Salud pública y seguridad ciudadana</v>
      </c>
      <c r="U3750" s="45" t="s">
        <v>129</v>
      </c>
      <c r="V3750" s="42" t="str">
        <f>VLOOKUP(Tabla1[[#This Row],[PROGRAMA]],Hoja1!A:B,2,FALSE)</f>
        <v>1321. Policía municipal</v>
      </c>
      <c r="W3750" s="45" t="s">
        <v>238</v>
      </c>
      <c r="X3750" s="45" t="s">
        <v>3161</v>
      </c>
    </row>
    <row r="3751" spans="1:24" x14ac:dyDescent="0.25">
      <c r="A3751" s="57">
        <v>220250033811</v>
      </c>
      <c r="B3751" s="58" t="s">
        <v>526</v>
      </c>
      <c r="C3751" s="59">
        <v>45856</v>
      </c>
      <c r="D3751" s="57">
        <v>22025002819</v>
      </c>
      <c r="E3751" s="58" t="s">
        <v>1481</v>
      </c>
      <c r="F3751" s="60">
        <v>1691.16</v>
      </c>
      <c r="G3751" s="58" t="s">
        <v>633</v>
      </c>
      <c r="H3751" s="58" t="s">
        <v>5441</v>
      </c>
      <c r="I3751" s="61">
        <v>300</v>
      </c>
      <c r="J3751" s="58" t="s">
        <v>356</v>
      </c>
      <c r="K3751" s="58" t="s">
        <v>356</v>
      </c>
      <c r="L3751" s="58" t="s">
        <v>367</v>
      </c>
      <c r="M3751" s="58" t="s">
        <v>354</v>
      </c>
      <c r="N3751" s="58" t="s">
        <v>355</v>
      </c>
      <c r="O3751" s="64" t="s">
        <v>309</v>
      </c>
      <c r="P3751" s="64" t="s">
        <v>5359</v>
      </c>
      <c r="Q3751" s="45" t="s">
        <v>922</v>
      </c>
      <c r="R3751" s="32" t="s">
        <v>254</v>
      </c>
      <c r="S3751" s="45" t="s">
        <v>96</v>
      </c>
      <c r="T3751" s="42" t="str">
        <f>VLOOKUP(Tabla1[[#This Row],[AREA]],Hoja1!A:B,2,FALSE)</f>
        <v>08. Tráfico y movilidad</v>
      </c>
      <c r="U3751" s="45" t="s">
        <v>140</v>
      </c>
      <c r="V3751" s="42" t="str">
        <f>VLOOKUP(Tabla1[[#This Row],[PROGRAMA]],Hoja1!A:B,2,FALSE)</f>
        <v>1532. Pavimentación vias públicas y otros servicios urbanísticos</v>
      </c>
      <c r="W3751" s="45" t="s">
        <v>236</v>
      </c>
      <c r="X3751" s="45" t="s">
        <v>3215</v>
      </c>
    </row>
    <row r="3752" spans="1:24" x14ac:dyDescent="0.25">
      <c r="A3752" s="57">
        <v>220250030755</v>
      </c>
      <c r="B3752" s="58" t="s">
        <v>526</v>
      </c>
      <c r="C3752" s="59">
        <v>45841</v>
      </c>
      <c r="D3752" s="57">
        <v>22025001124</v>
      </c>
      <c r="E3752" s="58" t="s">
        <v>1237</v>
      </c>
      <c r="F3752" s="60">
        <v>1645.55</v>
      </c>
      <c r="G3752" s="58" t="s">
        <v>929</v>
      </c>
      <c r="H3752" s="58" t="s">
        <v>5442</v>
      </c>
      <c r="I3752" s="61">
        <v>300</v>
      </c>
      <c r="J3752" s="58" t="s">
        <v>356</v>
      </c>
      <c r="K3752" s="58" t="s">
        <v>356</v>
      </c>
      <c r="L3752" s="58" t="s">
        <v>367</v>
      </c>
      <c r="M3752" s="58" t="s">
        <v>354</v>
      </c>
      <c r="N3752" s="58" t="s">
        <v>355</v>
      </c>
      <c r="O3752" s="64" t="s">
        <v>309</v>
      </c>
      <c r="P3752" s="64" t="s">
        <v>5359</v>
      </c>
      <c r="Q3752" s="45" t="s">
        <v>922</v>
      </c>
      <c r="R3752" s="32" t="s">
        <v>254</v>
      </c>
      <c r="S3752" s="45" t="s">
        <v>291</v>
      </c>
      <c r="T3752" s="42" t="str">
        <f>VLOOKUP(Tabla1[[#This Row],[AREA]],Hoja1!A:B,2,FALSE)</f>
        <v>11. Salud pública y seguridad ciudadana</v>
      </c>
      <c r="U3752" s="45" t="s">
        <v>141</v>
      </c>
      <c r="V3752" s="42" t="str">
        <f>VLOOKUP(Tabla1[[#This Row],[PROGRAMA]],Hoja1!A:B,2,FALSE)</f>
        <v>1621. Recogida de residuos</v>
      </c>
      <c r="W3752" s="45" t="s">
        <v>236</v>
      </c>
      <c r="X3752" s="45" t="s">
        <v>3180</v>
      </c>
    </row>
    <row r="3753" spans="1:24" x14ac:dyDescent="0.25">
      <c r="A3753" s="57">
        <v>220250035015</v>
      </c>
      <c r="B3753" s="58" t="s">
        <v>526</v>
      </c>
      <c r="C3753" s="59">
        <v>45862</v>
      </c>
      <c r="D3753" s="57">
        <v>22025000917</v>
      </c>
      <c r="E3753" s="58" t="s">
        <v>2293</v>
      </c>
      <c r="F3753" s="60">
        <v>1607.66</v>
      </c>
      <c r="G3753" s="58" t="s">
        <v>597</v>
      </c>
      <c r="H3753" s="58" t="s">
        <v>5443</v>
      </c>
      <c r="I3753" s="61">
        <v>300</v>
      </c>
      <c r="J3753" s="58" t="s">
        <v>356</v>
      </c>
      <c r="K3753" s="58" t="s">
        <v>356</v>
      </c>
      <c r="L3753" s="58" t="s">
        <v>357</v>
      </c>
      <c r="M3753" s="58" t="s">
        <v>354</v>
      </c>
      <c r="N3753" s="58" t="s">
        <v>355</v>
      </c>
      <c r="O3753" s="64" t="s">
        <v>309</v>
      </c>
      <c r="P3753" s="64" t="s">
        <v>5359</v>
      </c>
      <c r="Q3753" s="45" t="s">
        <v>922</v>
      </c>
      <c r="R3753" s="32" t="s">
        <v>254</v>
      </c>
      <c r="S3753" s="45" t="s">
        <v>291</v>
      </c>
      <c r="T3753" s="42" t="str">
        <f>VLOOKUP(Tabla1[[#This Row],[AREA]],Hoja1!A:B,2,FALSE)</f>
        <v>11. Salud pública y seguridad ciudadana</v>
      </c>
      <c r="U3753" s="45" t="s">
        <v>129</v>
      </c>
      <c r="V3753" s="42" t="str">
        <f>VLOOKUP(Tabla1[[#This Row],[PROGRAMA]],Hoja1!A:B,2,FALSE)</f>
        <v>1321. Policía municipal</v>
      </c>
      <c r="W3753" s="45" t="s">
        <v>236</v>
      </c>
      <c r="X3753" s="45" t="s">
        <v>3180</v>
      </c>
    </row>
    <row r="3754" spans="1:24" x14ac:dyDescent="0.25">
      <c r="A3754" s="57">
        <v>220250034878</v>
      </c>
      <c r="B3754" s="58" t="s">
        <v>526</v>
      </c>
      <c r="C3754" s="59">
        <v>45862</v>
      </c>
      <c r="D3754" s="57">
        <v>22025002819</v>
      </c>
      <c r="E3754" s="58" t="s">
        <v>1481</v>
      </c>
      <c r="F3754" s="60">
        <v>1567.83</v>
      </c>
      <c r="G3754" s="58" t="s">
        <v>509</v>
      </c>
      <c r="H3754" s="58" t="s">
        <v>5444</v>
      </c>
      <c r="I3754" s="61">
        <v>300</v>
      </c>
      <c r="J3754" s="58" t="s">
        <v>356</v>
      </c>
      <c r="K3754" s="58" t="s">
        <v>356</v>
      </c>
      <c r="L3754" s="58" t="s">
        <v>367</v>
      </c>
      <c r="M3754" s="58" t="s">
        <v>354</v>
      </c>
      <c r="N3754" s="58" t="s">
        <v>355</v>
      </c>
      <c r="O3754" s="64" t="s">
        <v>309</v>
      </c>
      <c r="P3754" s="64" t="s">
        <v>5359</v>
      </c>
      <c r="Q3754" s="45" t="s">
        <v>922</v>
      </c>
      <c r="R3754" s="32" t="s">
        <v>254</v>
      </c>
      <c r="S3754" s="45" t="s">
        <v>96</v>
      </c>
      <c r="T3754" s="42" t="str">
        <f>VLOOKUP(Tabla1[[#This Row],[AREA]],Hoja1!A:B,2,FALSE)</f>
        <v>08. Tráfico y movilidad</v>
      </c>
      <c r="U3754" s="45" t="s">
        <v>140</v>
      </c>
      <c r="V3754" s="42" t="str">
        <f>VLOOKUP(Tabla1[[#This Row],[PROGRAMA]],Hoja1!A:B,2,FALSE)</f>
        <v>1532. Pavimentación vias públicas y otros servicios urbanísticos</v>
      </c>
      <c r="W3754" s="45" t="s">
        <v>236</v>
      </c>
      <c r="X3754" s="45" t="s">
        <v>3215</v>
      </c>
    </row>
    <row r="3755" spans="1:24" x14ac:dyDescent="0.25">
      <c r="A3755" s="57">
        <v>220250035168</v>
      </c>
      <c r="B3755" s="58" t="s">
        <v>526</v>
      </c>
      <c r="C3755" s="59">
        <v>45862</v>
      </c>
      <c r="D3755" s="57">
        <v>22025001276</v>
      </c>
      <c r="E3755" s="58" t="s">
        <v>2347</v>
      </c>
      <c r="F3755" s="60">
        <v>1520.22</v>
      </c>
      <c r="G3755" s="58" t="s">
        <v>566</v>
      </c>
      <c r="H3755" s="58" t="s">
        <v>5445</v>
      </c>
      <c r="I3755" s="61">
        <v>300</v>
      </c>
      <c r="J3755" s="58" t="s">
        <v>356</v>
      </c>
      <c r="K3755" s="58" t="s">
        <v>356</v>
      </c>
      <c r="L3755" s="58" t="s">
        <v>357</v>
      </c>
      <c r="M3755" s="58" t="s">
        <v>354</v>
      </c>
      <c r="N3755" s="58" t="s">
        <v>355</v>
      </c>
      <c r="O3755" s="64" t="s">
        <v>309</v>
      </c>
      <c r="P3755" s="64" t="s">
        <v>5359</v>
      </c>
      <c r="Q3755" s="45" t="s">
        <v>922</v>
      </c>
      <c r="R3755" s="32" t="s">
        <v>254</v>
      </c>
      <c r="S3755" s="45" t="s">
        <v>95</v>
      </c>
      <c r="T3755" s="42" t="str">
        <f>VLOOKUP(Tabla1[[#This Row],[AREA]],Hoja1!A:B,2,FALSE)</f>
        <v>07. Medio ambiente</v>
      </c>
      <c r="U3755" s="45" t="s">
        <v>149</v>
      </c>
      <c r="V3755" s="42" t="str">
        <f>VLOOKUP(Tabla1[[#This Row],[PROGRAMA]],Hoja1!A:B,2,FALSE)</f>
        <v>1711. Parques y jardines</v>
      </c>
      <c r="W3755" s="45" t="s">
        <v>236</v>
      </c>
      <c r="X3755" s="45" t="s">
        <v>3180</v>
      </c>
    </row>
    <row r="3756" spans="1:24" x14ac:dyDescent="0.25">
      <c r="A3756" s="57">
        <v>220250031990</v>
      </c>
      <c r="B3756" s="58" t="s">
        <v>526</v>
      </c>
      <c r="C3756" s="59">
        <v>45847</v>
      </c>
      <c r="D3756" s="57">
        <v>22025001124</v>
      </c>
      <c r="E3756" s="58" t="s">
        <v>1237</v>
      </c>
      <c r="F3756" s="60">
        <v>1426.28</v>
      </c>
      <c r="G3756" s="58" t="s">
        <v>3376</v>
      </c>
      <c r="H3756" s="58" t="s">
        <v>5446</v>
      </c>
      <c r="I3756" s="61">
        <v>300</v>
      </c>
      <c r="J3756" s="58" t="s">
        <v>356</v>
      </c>
      <c r="K3756" s="58" t="s">
        <v>356</v>
      </c>
      <c r="L3756" s="58" t="s">
        <v>367</v>
      </c>
      <c r="M3756" s="58" t="s">
        <v>354</v>
      </c>
      <c r="N3756" s="58" t="s">
        <v>355</v>
      </c>
      <c r="O3756" s="64" t="s">
        <v>309</v>
      </c>
      <c r="P3756" s="64" t="s">
        <v>5359</v>
      </c>
      <c r="Q3756" s="45" t="s">
        <v>922</v>
      </c>
      <c r="R3756" s="32" t="s">
        <v>254</v>
      </c>
      <c r="S3756" s="45" t="s">
        <v>291</v>
      </c>
      <c r="T3756" s="42" t="str">
        <f>VLOOKUP(Tabla1[[#This Row],[AREA]],Hoja1!A:B,2,FALSE)</f>
        <v>11. Salud pública y seguridad ciudadana</v>
      </c>
      <c r="U3756" s="45" t="s">
        <v>141</v>
      </c>
      <c r="V3756" s="42" t="str">
        <f>VLOOKUP(Tabla1[[#This Row],[PROGRAMA]],Hoja1!A:B,2,FALSE)</f>
        <v>1621. Recogida de residuos</v>
      </c>
      <c r="W3756" s="45" t="s">
        <v>236</v>
      </c>
      <c r="X3756" s="45" t="s">
        <v>3180</v>
      </c>
    </row>
    <row r="3757" spans="1:24" x14ac:dyDescent="0.25">
      <c r="A3757" s="57">
        <v>220250034892</v>
      </c>
      <c r="B3757" s="58" t="s">
        <v>526</v>
      </c>
      <c r="C3757" s="59">
        <v>45862</v>
      </c>
      <c r="D3757" s="57">
        <v>22025001122</v>
      </c>
      <c r="E3757" s="58" t="s">
        <v>1237</v>
      </c>
      <c r="F3757" s="60">
        <v>1398.76</v>
      </c>
      <c r="G3757" s="58" t="s">
        <v>4404</v>
      </c>
      <c r="H3757" s="58" t="s">
        <v>5447</v>
      </c>
      <c r="I3757" s="61">
        <v>300</v>
      </c>
      <c r="J3757" s="58" t="s">
        <v>356</v>
      </c>
      <c r="K3757" s="58" t="s">
        <v>356</v>
      </c>
      <c r="L3757" s="58" t="s">
        <v>357</v>
      </c>
      <c r="M3757" s="58" t="s">
        <v>354</v>
      </c>
      <c r="N3757" s="58" t="s">
        <v>355</v>
      </c>
      <c r="O3757" s="64" t="s">
        <v>309</v>
      </c>
      <c r="P3757" s="64" t="s">
        <v>5359</v>
      </c>
      <c r="Q3757" s="45" t="s">
        <v>922</v>
      </c>
      <c r="R3757" s="32" t="s">
        <v>254</v>
      </c>
      <c r="S3757" s="45" t="s">
        <v>291</v>
      </c>
      <c r="T3757" s="42" t="str">
        <f>VLOOKUP(Tabla1[[#This Row],[AREA]],Hoja1!A:B,2,FALSE)</f>
        <v>11. Salud pública y seguridad ciudadana</v>
      </c>
      <c r="U3757" s="45" t="s">
        <v>141</v>
      </c>
      <c r="V3757" s="42" t="str">
        <f>VLOOKUP(Tabla1[[#This Row],[PROGRAMA]],Hoja1!A:B,2,FALSE)</f>
        <v>1621. Recogida de residuos</v>
      </c>
      <c r="W3757" s="45" t="s">
        <v>236</v>
      </c>
      <c r="X3757" s="45" t="s">
        <v>3180</v>
      </c>
    </row>
    <row r="3758" spans="1:24" x14ac:dyDescent="0.25">
      <c r="A3758" s="57">
        <v>220250034884</v>
      </c>
      <c r="B3758" s="58" t="s">
        <v>526</v>
      </c>
      <c r="C3758" s="59">
        <v>45862</v>
      </c>
      <c r="D3758" s="57">
        <v>22025001124</v>
      </c>
      <c r="E3758" s="58" t="s">
        <v>1237</v>
      </c>
      <c r="F3758" s="60">
        <v>1395.13</v>
      </c>
      <c r="G3758" s="58" t="s">
        <v>686</v>
      </c>
      <c r="H3758" s="58" t="s">
        <v>5448</v>
      </c>
      <c r="I3758" s="61">
        <v>300</v>
      </c>
      <c r="J3758" s="58" t="s">
        <v>356</v>
      </c>
      <c r="K3758" s="58" t="s">
        <v>356</v>
      </c>
      <c r="L3758" s="58" t="s">
        <v>367</v>
      </c>
      <c r="M3758" s="58" t="s">
        <v>354</v>
      </c>
      <c r="N3758" s="58" t="s">
        <v>355</v>
      </c>
      <c r="O3758" s="64" t="s">
        <v>309</v>
      </c>
      <c r="P3758" s="64" t="s">
        <v>5359</v>
      </c>
      <c r="Q3758" s="45" t="s">
        <v>922</v>
      </c>
      <c r="R3758" s="32" t="s">
        <v>254</v>
      </c>
      <c r="S3758" s="45" t="s">
        <v>291</v>
      </c>
      <c r="T3758" s="42" t="str">
        <f>VLOOKUP(Tabla1[[#This Row],[AREA]],Hoja1!A:B,2,FALSE)</f>
        <v>11. Salud pública y seguridad ciudadana</v>
      </c>
      <c r="U3758" s="45" t="s">
        <v>141</v>
      </c>
      <c r="V3758" s="42" t="str">
        <f>VLOOKUP(Tabla1[[#This Row],[PROGRAMA]],Hoja1!A:B,2,FALSE)</f>
        <v>1621. Recogida de residuos</v>
      </c>
      <c r="W3758" s="45" t="s">
        <v>236</v>
      </c>
      <c r="X3758" s="45" t="s">
        <v>3180</v>
      </c>
    </row>
    <row r="3759" spans="1:24" x14ac:dyDescent="0.25">
      <c r="A3759" s="57">
        <v>220250030992</v>
      </c>
      <c r="B3759" s="58" t="s">
        <v>526</v>
      </c>
      <c r="C3759" s="59">
        <v>45842</v>
      </c>
      <c r="D3759" s="57">
        <v>22025000745</v>
      </c>
      <c r="E3759" s="58" t="s">
        <v>4614</v>
      </c>
      <c r="F3759" s="60">
        <v>1393.73</v>
      </c>
      <c r="G3759" s="58" t="s">
        <v>566</v>
      </c>
      <c r="H3759" s="58" t="s">
        <v>5430</v>
      </c>
      <c r="I3759" s="61">
        <v>300</v>
      </c>
      <c r="J3759" s="58" t="s">
        <v>356</v>
      </c>
      <c r="K3759" s="58" t="s">
        <v>356</v>
      </c>
      <c r="L3759" s="58" t="s">
        <v>367</v>
      </c>
      <c r="M3759" s="58" t="s">
        <v>354</v>
      </c>
      <c r="N3759" s="58" t="s">
        <v>355</v>
      </c>
      <c r="O3759" s="64" t="s">
        <v>309</v>
      </c>
      <c r="P3759" s="64" t="s">
        <v>5359</v>
      </c>
      <c r="Q3759" s="45" t="s">
        <v>922</v>
      </c>
      <c r="R3759" s="32" t="s">
        <v>254</v>
      </c>
      <c r="S3759" s="45" t="s">
        <v>98</v>
      </c>
      <c r="T3759" s="42" t="str">
        <f>VLOOKUP(Tabla1[[#This Row],[AREA]],Hoja1!A:B,2,FALSE)</f>
        <v>10. Personas mayores, familia y servicios sociales</v>
      </c>
      <c r="U3759" s="45" t="s">
        <v>162</v>
      </c>
      <c r="V3759" s="42" t="str">
        <f>VLOOKUP(Tabla1[[#This Row],[PROGRAMA]],Hoja1!A:B,2,FALSE)</f>
        <v>2412. Formación para el empleo</v>
      </c>
      <c r="W3759" s="45" t="s">
        <v>236</v>
      </c>
      <c r="X3759" s="45" t="s">
        <v>3180</v>
      </c>
    </row>
    <row r="3760" spans="1:24" x14ac:dyDescent="0.25">
      <c r="A3760" s="57">
        <v>220250031050</v>
      </c>
      <c r="B3760" s="58" t="s">
        <v>526</v>
      </c>
      <c r="C3760" s="59">
        <v>45842</v>
      </c>
      <c r="D3760" s="57">
        <v>22025001129</v>
      </c>
      <c r="E3760" s="58" t="s">
        <v>1973</v>
      </c>
      <c r="F3760" s="60">
        <v>1382.56</v>
      </c>
      <c r="G3760" s="58" t="s">
        <v>688</v>
      </c>
      <c r="H3760" s="58" t="s">
        <v>5449</v>
      </c>
      <c r="I3760" s="61">
        <v>300</v>
      </c>
      <c r="J3760" s="58" t="s">
        <v>352</v>
      </c>
      <c r="K3760" s="58" t="s">
        <v>352</v>
      </c>
      <c r="L3760" s="58" t="s">
        <v>367</v>
      </c>
      <c r="M3760" s="58" t="s">
        <v>354</v>
      </c>
      <c r="N3760" s="58" t="s">
        <v>355</v>
      </c>
      <c r="O3760" s="64" t="s">
        <v>309</v>
      </c>
      <c r="P3760" s="64" t="s">
        <v>5359</v>
      </c>
      <c r="Q3760" s="45" t="s">
        <v>922</v>
      </c>
      <c r="R3760" s="32" t="s">
        <v>254</v>
      </c>
      <c r="S3760" s="45" t="s">
        <v>291</v>
      </c>
      <c r="T3760" s="42" t="str">
        <f>VLOOKUP(Tabla1[[#This Row],[AREA]],Hoja1!A:B,2,FALSE)</f>
        <v>11. Salud pública y seguridad ciudadana</v>
      </c>
      <c r="U3760" s="45" t="s">
        <v>144</v>
      </c>
      <c r="V3760" s="42" t="str">
        <f>VLOOKUP(Tabla1[[#This Row],[PROGRAMA]],Hoja1!A:B,2,FALSE)</f>
        <v>1631. Limpieza viaria</v>
      </c>
      <c r="W3760" s="45" t="s">
        <v>236</v>
      </c>
      <c r="X3760" s="45" t="s">
        <v>3180</v>
      </c>
    </row>
    <row r="3761" spans="1:24" x14ac:dyDescent="0.25">
      <c r="A3761" s="57">
        <v>220250043168</v>
      </c>
      <c r="B3761" s="58" t="s">
        <v>349</v>
      </c>
      <c r="C3761" s="59">
        <v>45898</v>
      </c>
      <c r="D3761" s="57">
        <v>22025006078</v>
      </c>
      <c r="E3761" s="58" t="s">
        <v>1169</v>
      </c>
      <c r="F3761" s="60">
        <v>17847.5</v>
      </c>
      <c r="G3761" s="58" t="s">
        <v>5450</v>
      </c>
      <c r="H3761" s="58" t="s">
        <v>5451</v>
      </c>
      <c r="I3761" s="61">
        <v>220</v>
      </c>
      <c r="J3761" s="58" t="s">
        <v>352</v>
      </c>
      <c r="K3761" s="58" t="s">
        <v>352</v>
      </c>
      <c r="L3761" s="58" t="s">
        <v>357</v>
      </c>
      <c r="M3761" s="58" t="s">
        <v>458</v>
      </c>
      <c r="N3761" s="58" t="s">
        <v>429</v>
      </c>
      <c r="O3761" s="64" t="s">
        <v>310</v>
      </c>
      <c r="P3761" s="64" t="s">
        <v>5359</v>
      </c>
      <c r="Q3761" s="45" t="s">
        <v>926</v>
      </c>
      <c r="R3761" s="32" t="s">
        <v>255</v>
      </c>
      <c r="S3761" s="45" t="s">
        <v>96</v>
      </c>
      <c r="T3761" s="42" t="str">
        <f>VLOOKUP(Tabla1[[#This Row],[AREA]],Hoja1!A:B,2,FALSE)</f>
        <v>08. Tráfico y movilidad</v>
      </c>
      <c r="U3761" s="45" t="s">
        <v>140</v>
      </c>
      <c r="V3761" s="42" t="str">
        <f>VLOOKUP(Tabla1[[#This Row],[PROGRAMA]],Hoja1!A:B,2,FALSE)</f>
        <v>1532. Pavimentación vias públicas y otros servicios urbanísticos</v>
      </c>
      <c r="W3761" s="45" t="s">
        <v>244</v>
      </c>
      <c r="X3761" s="45" t="s">
        <v>2903</v>
      </c>
    </row>
    <row r="3762" spans="1:24" x14ac:dyDescent="0.25">
      <c r="A3762" s="57">
        <v>220250034902</v>
      </c>
      <c r="B3762" s="58" t="s">
        <v>526</v>
      </c>
      <c r="C3762" s="59">
        <v>45862</v>
      </c>
      <c r="D3762" s="57">
        <v>22025001125</v>
      </c>
      <c r="E3762" s="58" t="s">
        <v>1269</v>
      </c>
      <c r="F3762" s="60">
        <v>1352.78</v>
      </c>
      <c r="G3762" s="58" t="s">
        <v>599</v>
      </c>
      <c r="H3762" s="58" t="s">
        <v>5452</v>
      </c>
      <c r="I3762" s="61">
        <v>300</v>
      </c>
      <c r="J3762" s="58" t="s">
        <v>372</v>
      </c>
      <c r="K3762" s="58" t="s">
        <v>372</v>
      </c>
      <c r="L3762" s="58" t="s">
        <v>367</v>
      </c>
      <c r="M3762" s="58" t="s">
        <v>354</v>
      </c>
      <c r="N3762" s="58" t="s">
        <v>355</v>
      </c>
      <c r="O3762" s="64" t="s">
        <v>309</v>
      </c>
      <c r="P3762" s="64" t="s">
        <v>5359</v>
      </c>
      <c r="Q3762" s="45" t="s">
        <v>922</v>
      </c>
      <c r="R3762" s="32" t="s">
        <v>254</v>
      </c>
      <c r="S3762" s="45" t="s">
        <v>291</v>
      </c>
      <c r="T3762" s="42" t="str">
        <f>VLOOKUP(Tabla1[[#This Row],[AREA]],Hoja1!A:B,2,FALSE)</f>
        <v>11. Salud pública y seguridad ciudadana</v>
      </c>
      <c r="U3762" s="45" t="s">
        <v>141</v>
      </c>
      <c r="V3762" s="42" t="str">
        <f>VLOOKUP(Tabla1[[#This Row],[PROGRAMA]],Hoja1!A:B,2,FALSE)</f>
        <v>1621. Recogida de residuos</v>
      </c>
      <c r="W3762" s="45" t="s">
        <v>238</v>
      </c>
      <c r="X3762" s="45" t="s">
        <v>2919</v>
      </c>
    </row>
    <row r="3763" spans="1:24" x14ac:dyDescent="0.25">
      <c r="A3763" s="57">
        <v>220250031917</v>
      </c>
      <c r="B3763" s="58" t="s">
        <v>526</v>
      </c>
      <c r="C3763" s="59">
        <v>45847</v>
      </c>
      <c r="D3763" s="57">
        <v>22025000730</v>
      </c>
      <c r="E3763" s="58" t="s">
        <v>1838</v>
      </c>
      <c r="F3763" s="60">
        <v>1331</v>
      </c>
      <c r="G3763" s="58" t="s">
        <v>20</v>
      </c>
      <c r="H3763" s="58" t="s">
        <v>5453</v>
      </c>
      <c r="I3763" s="61">
        <v>300</v>
      </c>
      <c r="J3763" s="58" t="s">
        <v>356</v>
      </c>
      <c r="K3763" s="58" t="s">
        <v>356</v>
      </c>
      <c r="L3763" s="58" t="s">
        <v>367</v>
      </c>
      <c r="M3763" s="58" t="s">
        <v>354</v>
      </c>
      <c r="N3763" s="58" t="s">
        <v>355</v>
      </c>
      <c r="O3763" s="64" t="s">
        <v>309</v>
      </c>
      <c r="P3763" s="64" t="s">
        <v>5359</v>
      </c>
      <c r="Q3763" s="45" t="s">
        <v>922</v>
      </c>
      <c r="R3763" s="32" t="s">
        <v>254</v>
      </c>
      <c r="S3763" s="45" t="s">
        <v>98</v>
      </c>
      <c r="T3763" s="42" t="str">
        <f>VLOOKUP(Tabla1[[#This Row],[AREA]],Hoja1!A:B,2,FALSE)</f>
        <v>10. Personas mayores, familia y servicios sociales</v>
      </c>
      <c r="U3763" s="45" t="s">
        <v>155</v>
      </c>
      <c r="V3763" s="42" t="str">
        <f>VLOOKUP(Tabla1[[#This Row],[PROGRAMA]],Hoja1!A:B,2,FALSE)</f>
        <v>2312. Iniciativas sociales</v>
      </c>
      <c r="W3763" s="45" t="s">
        <v>236</v>
      </c>
      <c r="X3763" s="45" t="s">
        <v>3048</v>
      </c>
    </row>
    <row r="3764" spans="1:24" x14ac:dyDescent="0.25">
      <c r="A3764" s="57">
        <v>220250033868</v>
      </c>
      <c r="B3764" s="58" t="s">
        <v>526</v>
      </c>
      <c r="C3764" s="59">
        <v>45856</v>
      </c>
      <c r="D3764" s="57">
        <v>22025001602</v>
      </c>
      <c r="E3764" s="58" t="s">
        <v>1735</v>
      </c>
      <c r="F3764" s="60">
        <v>1208.79</v>
      </c>
      <c r="G3764" s="58" t="s">
        <v>608</v>
      </c>
      <c r="H3764" s="58" t="s">
        <v>4430</v>
      </c>
      <c r="I3764" s="61">
        <v>300</v>
      </c>
      <c r="J3764" s="58" t="s">
        <v>356</v>
      </c>
      <c r="K3764" s="58" t="s">
        <v>356</v>
      </c>
      <c r="L3764" s="58" t="s">
        <v>367</v>
      </c>
      <c r="M3764" s="58" t="s">
        <v>354</v>
      </c>
      <c r="N3764" s="58" t="s">
        <v>355</v>
      </c>
      <c r="O3764" s="64" t="s">
        <v>309</v>
      </c>
      <c r="P3764" s="64" t="s">
        <v>5359</v>
      </c>
      <c r="Q3764" s="45" t="s">
        <v>926</v>
      </c>
      <c r="R3764" s="32" t="s">
        <v>255</v>
      </c>
      <c r="S3764" s="45" t="s">
        <v>95</v>
      </c>
      <c r="T3764" s="42" t="str">
        <f>VLOOKUP(Tabla1[[#This Row],[AREA]],Hoja1!A:B,2,FALSE)</f>
        <v>07. Medio ambiente</v>
      </c>
      <c r="U3764" s="45" t="s">
        <v>149</v>
      </c>
      <c r="V3764" s="42" t="str">
        <f>VLOOKUP(Tabla1[[#This Row],[PROGRAMA]],Hoja1!A:B,2,FALSE)</f>
        <v>1711. Parques y jardines</v>
      </c>
      <c r="W3764" s="45" t="s">
        <v>244</v>
      </c>
      <c r="X3764" s="45" t="s">
        <v>2903</v>
      </c>
    </row>
    <row r="3765" spans="1:24" x14ac:dyDescent="0.25">
      <c r="A3765" s="57">
        <v>220250031977</v>
      </c>
      <c r="B3765" s="58" t="s">
        <v>526</v>
      </c>
      <c r="C3765" s="59">
        <v>45847</v>
      </c>
      <c r="D3765" s="57">
        <v>22025001043</v>
      </c>
      <c r="E3765" s="58" t="s">
        <v>1462</v>
      </c>
      <c r="F3765" s="60">
        <v>1184.5899999999999</v>
      </c>
      <c r="G3765" s="58" t="s">
        <v>20</v>
      </c>
      <c r="H3765" s="58" t="s">
        <v>5454</v>
      </c>
      <c r="I3765" s="61">
        <v>300</v>
      </c>
      <c r="J3765" s="58" t="s">
        <v>356</v>
      </c>
      <c r="K3765" s="58" t="s">
        <v>356</v>
      </c>
      <c r="L3765" s="58" t="s">
        <v>367</v>
      </c>
      <c r="M3765" s="58" t="s">
        <v>354</v>
      </c>
      <c r="N3765" s="58" t="s">
        <v>355</v>
      </c>
      <c r="O3765" s="64" t="s">
        <v>309</v>
      </c>
      <c r="P3765" s="64" t="s">
        <v>5359</v>
      </c>
      <c r="Q3765" s="45" t="s">
        <v>922</v>
      </c>
      <c r="R3765" s="32" t="s">
        <v>254</v>
      </c>
      <c r="S3765" s="45" t="s">
        <v>98</v>
      </c>
      <c r="T3765" s="42" t="str">
        <f>VLOOKUP(Tabla1[[#This Row],[AREA]],Hoja1!A:B,2,FALSE)</f>
        <v>10. Personas mayores, familia y servicios sociales</v>
      </c>
      <c r="U3765" s="45" t="s">
        <v>153</v>
      </c>
      <c r="V3765" s="42" t="str">
        <f>VLOOKUP(Tabla1[[#This Row],[PROGRAMA]],Hoja1!A:B,2,FALSE)</f>
        <v>2311. Intervención social</v>
      </c>
      <c r="W3765" s="45" t="s">
        <v>236</v>
      </c>
      <c r="X3765" s="45" t="s">
        <v>3048</v>
      </c>
    </row>
    <row r="3766" spans="1:24" x14ac:dyDescent="0.25">
      <c r="A3766" s="57">
        <v>220250032038</v>
      </c>
      <c r="B3766" s="58" t="s">
        <v>526</v>
      </c>
      <c r="C3766" s="59">
        <v>45847</v>
      </c>
      <c r="D3766" s="57">
        <v>22025001124</v>
      </c>
      <c r="E3766" s="58" t="s">
        <v>1237</v>
      </c>
      <c r="F3766" s="60">
        <v>1150.6600000000001</v>
      </c>
      <c r="G3766" s="58" t="s">
        <v>3376</v>
      </c>
      <c r="H3766" s="58" t="s">
        <v>5455</v>
      </c>
      <c r="I3766" s="61">
        <v>300</v>
      </c>
      <c r="J3766" s="58" t="s">
        <v>356</v>
      </c>
      <c r="K3766" s="58" t="s">
        <v>356</v>
      </c>
      <c r="L3766" s="58" t="s">
        <v>367</v>
      </c>
      <c r="M3766" s="58" t="s">
        <v>354</v>
      </c>
      <c r="N3766" s="58" t="s">
        <v>355</v>
      </c>
      <c r="O3766" s="64" t="s">
        <v>309</v>
      </c>
      <c r="P3766" s="64" t="s">
        <v>5359</v>
      </c>
      <c r="Q3766" s="45" t="s">
        <v>922</v>
      </c>
      <c r="R3766" s="32" t="s">
        <v>254</v>
      </c>
      <c r="S3766" s="45" t="s">
        <v>291</v>
      </c>
      <c r="T3766" s="42" t="str">
        <f>VLOOKUP(Tabla1[[#This Row],[AREA]],Hoja1!A:B,2,FALSE)</f>
        <v>11. Salud pública y seguridad ciudadana</v>
      </c>
      <c r="U3766" s="45" t="s">
        <v>141</v>
      </c>
      <c r="V3766" s="42" t="str">
        <f>VLOOKUP(Tabla1[[#This Row],[PROGRAMA]],Hoja1!A:B,2,FALSE)</f>
        <v>1621. Recogida de residuos</v>
      </c>
      <c r="W3766" s="45" t="s">
        <v>236</v>
      </c>
      <c r="X3766" s="45" t="s">
        <v>3180</v>
      </c>
    </row>
    <row r="3767" spans="1:24" x14ac:dyDescent="0.25">
      <c r="A3767" s="57">
        <v>220250033904</v>
      </c>
      <c r="B3767" s="58" t="s">
        <v>526</v>
      </c>
      <c r="C3767" s="59">
        <v>45856</v>
      </c>
      <c r="D3767" s="57">
        <v>22025001270</v>
      </c>
      <c r="E3767" s="58" t="s">
        <v>2310</v>
      </c>
      <c r="F3767" s="60">
        <v>1138.26</v>
      </c>
      <c r="G3767" s="58" t="s">
        <v>573</v>
      </c>
      <c r="H3767" s="58" t="s">
        <v>5456</v>
      </c>
      <c r="I3767" s="61">
        <v>300</v>
      </c>
      <c r="J3767" s="58" t="s">
        <v>356</v>
      </c>
      <c r="K3767" s="58" t="s">
        <v>356</v>
      </c>
      <c r="L3767" s="58" t="s">
        <v>367</v>
      </c>
      <c r="M3767" s="58" t="s">
        <v>354</v>
      </c>
      <c r="N3767" s="58" t="s">
        <v>355</v>
      </c>
      <c r="O3767" s="64" t="s">
        <v>309</v>
      </c>
      <c r="P3767" s="64" t="s">
        <v>5359</v>
      </c>
      <c r="Q3767" s="45" t="s">
        <v>922</v>
      </c>
      <c r="R3767" s="32" t="s">
        <v>254</v>
      </c>
      <c r="S3767" s="45" t="s">
        <v>95</v>
      </c>
      <c r="T3767" s="42" t="str">
        <f>VLOOKUP(Tabla1[[#This Row],[AREA]],Hoja1!A:B,2,FALSE)</f>
        <v>07. Medio ambiente</v>
      </c>
      <c r="U3767" s="45" t="s">
        <v>149</v>
      </c>
      <c r="V3767" s="42" t="str">
        <f>VLOOKUP(Tabla1[[#This Row],[PROGRAMA]],Hoja1!A:B,2,FALSE)</f>
        <v>1711. Parques y jardines</v>
      </c>
      <c r="W3767" s="45" t="s">
        <v>238</v>
      </c>
      <c r="X3767" s="45" t="s">
        <v>3118</v>
      </c>
    </row>
    <row r="3768" spans="1:24" x14ac:dyDescent="0.25">
      <c r="A3768" s="57">
        <v>220250034882</v>
      </c>
      <c r="B3768" s="58" t="s">
        <v>526</v>
      </c>
      <c r="C3768" s="59">
        <v>45862</v>
      </c>
      <c r="D3768" s="57">
        <v>22025001132</v>
      </c>
      <c r="E3768" s="58" t="s">
        <v>1599</v>
      </c>
      <c r="F3768" s="60">
        <v>1127.26</v>
      </c>
      <c r="G3768" s="58" t="s">
        <v>939</v>
      </c>
      <c r="H3768" s="58" t="s">
        <v>5457</v>
      </c>
      <c r="I3768" s="61">
        <v>300</v>
      </c>
      <c r="J3768" s="58" t="s">
        <v>356</v>
      </c>
      <c r="K3768" s="58" t="s">
        <v>356</v>
      </c>
      <c r="L3768" s="58" t="s">
        <v>367</v>
      </c>
      <c r="M3768" s="58" t="s">
        <v>354</v>
      </c>
      <c r="N3768" s="58" t="s">
        <v>355</v>
      </c>
      <c r="O3768" s="64" t="s">
        <v>309</v>
      </c>
      <c r="P3768" s="64" t="s">
        <v>5359</v>
      </c>
      <c r="Q3768" s="45" t="s">
        <v>922</v>
      </c>
      <c r="R3768" s="32" t="s">
        <v>254</v>
      </c>
      <c r="S3768" s="45" t="s">
        <v>291</v>
      </c>
      <c r="T3768" s="42" t="str">
        <f>VLOOKUP(Tabla1[[#This Row],[AREA]],Hoja1!A:B,2,FALSE)</f>
        <v>11. Salud pública y seguridad ciudadana</v>
      </c>
      <c r="U3768" s="45" t="s">
        <v>144</v>
      </c>
      <c r="V3768" s="42" t="str">
        <f>VLOOKUP(Tabla1[[#This Row],[PROGRAMA]],Hoja1!A:B,2,FALSE)</f>
        <v>1631. Limpieza viaria</v>
      </c>
      <c r="W3768" s="45" t="s">
        <v>238</v>
      </c>
      <c r="X3768" s="45" t="s">
        <v>3118</v>
      </c>
    </row>
    <row r="3769" spans="1:24" x14ac:dyDescent="0.25">
      <c r="A3769" s="57">
        <v>220250033870</v>
      </c>
      <c r="B3769" s="58" t="s">
        <v>526</v>
      </c>
      <c r="C3769" s="59">
        <v>45856</v>
      </c>
      <c r="D3769" s="57">
        <v>22025001602</v>
      </c>
      <c r="E3769" s="58" t="s">
        <v>1735</v>
      </c>
      <c r="F3769" s="60">
        <v>1106.82</v>
      </c>
      <c r="G3769" s="58" t="s">
        <v>608</v>
      </c>
      <c r="H3769" s="58" t="s">
        <v>5458</v>
      </c>
      <c r="I3769" s="61">
        <v>300</v>
      </c>
      <c r="J3769" s="58" t="s">
        <v>356</v>
      </c>
      <c r="K3769" s="58" t="s">
        <v>356</v>
      </c>
      <c r="L3769" s="58" t="s">
        <v>367</v>
      </c>
      <c r="M3769" s="58" t="s">
        <v>354</v>
      </c>
      <c r="N3769" s="58" t="s">
        <v>355</v>
      </c>
      <c r="O3769" s="64" t="s">
        <v>309</v>
      </c>
      <c r="P3769" s="64" t="s">
        <v>5359</v>
      </c>
      <c r="Q3769" s="45" t="s">
        <v>926</v>
      </c>
      <c r="R3769" s="32" t="s">
        <v>255</v>
      </c>
      <c r="S3769" s="45" t="s">
        <v>95</v>
      </c>
      <c r="T3769" s="42" t="str">
        <f>VLOOKUP(Tabla1[[#This Row],[AREA]],Hoja1!A:B,2,FALSE)</f>
        <v>07. Medio ambiente</v>
      </c>
      <c r="U3769" s="45" t="s">
        <v>149</v>
      </c>
      <c r="V3769" s="42" t="str">
        <f>VLOOKUP(Tabla1[[#This Row],[PROGRAMA]],Hoja1!A:B,2,FALSE)</f>
        <v>1711. Parques y jardines</v>
      </c>
      <c r="W3769" s="45" t="s">
        <v>244</v>
      </c>
      <c r="X3769" s="45" t="s">
        <v>2903</v>
      </c>
    </row>
    <row r="3770" spans="1:24" x14ac:dyDescent="0.25">
      <c r="A3770" s="57">
        <v>220250033606</v>
      </c>
      <c r="B3770" s="58" t="s">
        <v>526</v>
      </c>
      <c r="C3770" s="59">
        <v>45856</v>
      </c>
      <c r="D3770" s="57">
        <v>22025000730</v>
      </c>
      <c r="E3770" s="58" t="s">
        <v>1838</v>
      </c>
      <c r="F3770" s="60">
        <v>1103.97</v>
      </c>
      <c r="G3770" s="58" t="s">
        <v>573</v>
      </c>
      <c r="H3770" s="58" t="s">
        <v>5459</v>
      </c>
      <c r="I3770" s="61">
        <v>300</v>
      </c>
      <c r="J3770" s="58" t="s">
        <v>356</v>
      </c>
      <c r="K3770" s="58" t="s">
        <v>356</v>
      </c>
      <c r="L3770" s="58" t="s">
        <v>367</v>
      </c>
      <c r="M3770" s="58" t="s">
        <v>354</v>
      </c>
      <c r="N3770" s="58" t="s">
        <v>355</v>
      </c>
      <c r="O3770" s="64" t="s">
        <v>309</v>
      </c>
      <c r="P3770" s="64" t="s">
        <v>5359</v>
      </c>
      <c r="Q3770" s="45" t="s">
        <v>922</v>
      </c>
      <c r="R3770" s="32" t="s">
        <v>254</v>
      </c>
      <c r="S3770" s="45" t="s">
        <v>98</v>
      </c>
      <c r="T3770" s="42" t="str">
        <f>VLOOKUP(Tabla1[[#This Row],[AREA]],Hoja1!A:B,2,FALSE)</f>
        <v>10. Personas mayores, familia y servicios sociales</v>
      </c>
      <c r="U3770" s="45" t="s">
        <v>155</v>
      </c>
      <c r="V3770" s="42" t="str">
        <f>VLOOKUP(Tabla1[[#This Row],[PROGRAMA]],Hoja1!A:B,2,FALSE)</f>
        <v>2312. Iniciativas sociales</v>
      </c>
      <c r="W3770" s="45" t="s">
        <v>236</v>
      </c>
      <c r="X3770" s="45" t="s">
        <v>3048</v>
      </c>
    </row>
    <row r="3771" spans="1:24" x14ac:dyDescent="0.25">
      <c r="A3771" s="57">
        <v>220250031048</v>
      </c>
      <c r="B3771" s="58" t="s">
        <v>526</v>
      </c>
      <c r="C3771" s="59">
        <v>45842</v>
      </c>
      <c r="D3771" s="57">
        <v>22025001122</v>
      </c>
      <c r="E3771" s="58" t="s">
        <v>1237</v>
      </c>
      <c r="F3771" s="60">
        <v>1092.5899999999999</v>
      </c>
      <c r="G3771" s="58" t="s">
        <v>595</v>
      </c>
      <c r="H3771" s="58" t="s">
        <v>5460</v>
      </c>
      <c r="I3771" s="61">
        <v>300</v>
      </c>
      <c r="J3771" s="58" t="s">
        <v>356</v>
      </c>
      <c r="K3771" s="58" t="s">
        <v>356</v>
      </c>
      <c r="L3771" s="58" t="s">
        <v>357</v>
      </c>
      <c r="M3771" s="58" t="s">
        <v>354</v>
      </c>
      <c r="N3771" s="58" t="s">
        <v>355</v>
      </c>
      <c r="O3771" s="64" t="s">
        <v>309</v>
      </c>
      <c r="P3771" s="64" t="s">
        <v>5359</v>
      </c>
      <c r="Q3771" s="45" t="s">
        <v>922</v>
      </c>
      <c r="R3771" s="32" t="s">
        <v>254</v>
      </c>
      <c r="S3771" s="45" t="s">
        <v>291</v>
      </c>
      <c r="T3771" s="42" t="str">
        <f>VLOOKUP(Tabla1[[#This Row],[AREA]],Hoja1!A:B,2,FALSE)</f>
        <v>11. Salud pública y seguridad ciudadana</v>
      </c>
      <c r="U3771" s="45" t="s">
        <v>141</v>
      </c>
      <c r="V3771" s="42" t="str">
        <f>VLOOKUP(Tabla1[[#This Row],[PROGRAMA]],Hoja1!A:B,2,FALSE)</f>
        <v>1621. Recogida de residuos</v>
      </c>
      <c r="W3771" s="45" t="s">
        <v>236</v>
      </c>
      <c r="X3771" s="45" t="s">
        <v>3180</v>
      </c>
    </row>
    <row r="3772" spans="1:24" x14ac:dyDescent="0.25">
      <c r="A3772" s="57">
        <v>220250031042</v>
      </c>
      <c r="B3772" s="58" t="s">
        <v>526</v>
      </c>
      <c r="C3772" s="59">
        <v>45842</v>
      </c>
      <c r="D3772" s="57">
        <v>22025001123</v>
      </c>
      <c r="E3772" s="58" t="s">
        <v>1973</v>
      </c>
      <c r="F3772" s="60">
        <v>1064.82</v>
      </c>
      <c r="G3772" s="58" t="s">
        <v>589</v>
      </c>
      <c r="H3772" s="58" t="s">
        <v>5461</v>
      </c>
      <c r="I3772" s="61">
        <v>300</v>
      </c>
      <c r="J3772" s="58" t="s">
        <v>356</v>
      </c>
      <c r="K3772" s="58" t="s">
        <v>356</v>
      </c>
      <c r="L3772" s="58" t="s">
        <v>357</v>
      </c>
      <c r="M3772" s="58" t="s">
        <v>354</v>
      </c>
      <c r="N3772" s="58" t="s">
        <v>355</v>
      </c>
      <c r="O3772" s="64" t="s">
        <v>309</v>
      </c>
      <c r="P3772" s="64" t="s">
        <v>5359</v>
      </c>
      <c r="Q3772" s="45" t="s">
        <v>922</v>
      </c>
      <c r="R3772" s="32" t="s">
        <v>254</v>
      </c>
      <c r="S3772" s="45" t="s">
        <v>291</v>
      </c>
      <c r="T3772" s="42" t="str">
        <f>VLOOKUP(Tabla1[[#This Row],[AREA]],Hoja1!A:B,2,FALSE)</f>
        <v>11. Salud pública y seguridad ciudadana</v>
      </c>
      <c r="U3772" s="45" t="s">
        <v>144</v>
      </c>
      <c r="V3772" s="42" t="str">
        <f>VLOOKUP(Tabla1[[#This Row],[PROGRAMA]],Hoja1!A:B,2,FALSE)</f>
        <v>1631. Limpieza viaria</v>
      </c>
      <c r="W3772" s="45" t="s">
        <v>236</v>
      </c>
      <c r="X3772" s="45" t="s">
        <v>3180</v>
      </c>
    </row>
    <row r="3773" spans="1:24" x14ac:dyDescent="0.25">
      <c r="A3773" s="57">
        <v>220250032059</v>
      </c>
      <c r="B3773" s="58" t="s">
        <v>526</v>
      </c>
      <c r="C3773" s="59">
        <v>45847</v>
      </c>
      <c r="D3773" s="57">
        <v>22025002821</v>
      </c>
      <c r="E3773" s="58" t="s">
        <v>1358</v>
      </c>
      <c r="F3773" s="60">
        <v>1047.97</v>
      </c>
      <c r="G3773" s="58" t="s">
        <v>566</v>
      </c>
      <c r="H3773" s="58" t="s">
        <v>5462</v>
      </c>
      <c r="I3773" s="61">
        <v>300</v>
      </c>
      <c r="J3773" s="58" t="s">
        <v>356</v>
      </c>
      <c r="K3773" s="58" t="s">
        <v>356</v>
      </c>
      <c r="L3773" s="58" t="s">
        <v>357</v>
      </c>
      <c r="M3773" s="58" t="s">
        <v>354</v>
      </c>
      <c r="N3773" s="58" t="s">
        <v>355</v>
      </c>
      <c r="O3773" s="64" t="s">
        <v>309</v>
      </c>
      <c r="P3773" s="64" t="s">
        <v>5359</v>
      </c>
      <c r="Q3773" s="45" t="s">
        <v>922</v>
      </c>
      <c r="R3773" s="32" t="s">
        <v>254</v>
      </c>
      <c r="S3773" s="45" t="s">
        <v>96</v>
      </c>
      <c r="T3773" s="42" t="str">
        <f>VLOOKUP(Tabla1[[#This Row],[AREA]],Hoja1!A:B,2,FALSE)</f>
        <v>08. Tráfico y movilidad</v>
      </c>
      <c r="U3773" s="45" t="s">
        <v>140</v>
      </c>
      <c r="V3773" s="42" t="str">
        <f>VLOOKUP(Tabla1[[#This Row],[PROGRAMA]],Hoja1!A:B,2,FALSE)</f>
        <v>1532. Pavimentación vias públicas y otros servicios urbanísticos</v>
      </c>
      <c r="W3773" s="45" t="s">
        <v>236</v>
      </c>
      <c r="X3773" s="45" t="s">
        <v>3180</v>
      </c>
    </row>
    <row r="3774" spans="1:24" x14ac:dyDescent="0.25">
      <c r="A3774" s="57">
        <v>220250033963</v>
      </c>
      <c r="B3774" s="58" t="s">
        <v>526</v>
      </c>
      <c r="C3774" s="59">
        <v>45856</v>
      </c>
      <c r="D3774" s="57">
        <v>22025001269</v>
      </c>
      <c r="E3774" s="58" t="s">
        <v>2542</v>
      </c>
      <c r="F3774" s="60">
        <v>1039.23</v>
      </c>
      <c r="G3774" s="58" t="s">
        <v>50</v>
      </c>
      <c r="H3774" s="58" t="s">
        <v>5463</v>
      </c>
      <c r="I3774" s="61">
        <v>300</v>
      </c>
      <c r="J3774" s="58" t="s">
        <v>356</v>
      </c>
      <c r="K3774" s="58" t="s">
        <v>356</v>
      </c>
      <c r="L3774" s="58" t="s">
        <v>367</v>
      </c>
      <c r="M3774" s="58" t="s">
        <v>354</v>
      </c>
      <c r="N3774" s="58" t="s">
        <v>355</v>
      </c>
      <c r="O3774" s="64" t="s">
        <v>309</v>
      </c>
      <c r="P3774" s="64" t="s">
        <v>5359</v>
      </c>
      <c r="Q3774" s="45" t="s">
        <v>922</v>
      </c>
      <c r="R3774" s="32" t="s">
        <v>254</v>
      </c>
      <c r="S3774" s="45" t="s">
        <v>95</v>
      </c>
      <c r="T3774" s="42" t="str">
        <f>VLOOKUP(Tabla1[[#This Row],[AREA]],Hoja1!A:B,2,FALSE)</f>
        <v>07. Medio ambiente</v>
      </c>
      <c r="U3774" s="45" t="s">
        <v>149</v>
      </c>
      <c r="V3774" s="42" t="str">
        <f>VLOOKUP(Tabla1[[#This Row],[PROGRAMA]],Hoja1!A:B,2,FALSE)</f>
        <v>1711. Parques y jardines</v>
      </c>
      <c r="W3774" s="45" t="s">
        <v>238</v>
      </c>
      <c r="X3774" s="45" t="s">
        <v>3053</v>
      </c>
    </row>
    <row r="3775" spans="1:24" x14ac:dyDescent="0.25">
      <c r="A3775" s="57">
        <v>220250030742</v>
      </c>
      <c r="B3775" s="58" t="s">
        <v>526</v>
      </c>
      <c r="C3775" s="59">
        <v>45841</v>
      </c>
      <c r="D3775" s="57">
        <v>22025002819</v>
      </c>
      <c r="E3775" s="58" t="s">
        <v>1481</v>
      </c>
      <c r="F3775" s="60">
        <v>1021.24</v>
      </c>
      <c r="G3775" s="58" t="s">
        <v>509</v>
      </c>
      <c r="H3775" s="58" t="s">
        <v>5464</v>
      </c>
      <c r="I3775" s="61">
        <v>300</v>
      </c>
      <c r="J3775" s="58" t="s">
        <v>356</v>
      </c>
      <c r="K3775" s="58" t="s">
        <v>356</v>
      </c>
      <c r="L3775" s="58" t="s">
        <v>367</v>
      </c>
      <c r="M3775" s="58" t="s">
        <v>354</v>
      </c>
      <c r="N3775" s="58" t="s">
        <v>355</v>
      </c>
      <c r="O3775" s="64" t="s">
        <v>309</v>
      </c>
      <c r="P3775" s="64" t="s">
        <v>5359</v>
      </c>
      <c r="Q3775" s="45" t="s">
        <v>922</v>
      </c>
      <c r="R3775" s="32" t="s">
        <v>254</v>
      </c>
      <c r="S3775" s="45" t="s">
        <v>96</v>
      </c>
      <c r="T3775" s="42" t="str">
        <f>VLOOKUP(Tabla1[[#This Row],[AREA]],Hoja1!A:B,2,FALSE)</f>
        <v>08. Tráfico y movilidad</v>
      </c>
      <c r="U3775" s="45" t="s">
        <v>140</v>
      </c>
      <c r="V3775" s="42" t="str">
        <f>VLOOKUP(Tabla1[[#This Row],[PROGRAMA]],Hoja1!A:B,2,FALSE)</f>
        <v>1532. Pavimentación vias públicas y otros servicios urbanísticos</v>
      </c>
      <c r="W3775" s="45" t="s">
        <v>236</v>
      </c>
      <c r="X3775" s="45" t="s">
        <v>3215</v>
      </c>
    </row>
    <row r="3776" spans="1:24" x14ac:dyDescent="0.25">
      <c r="A3776" s="57">
        <v>220250034910</v>
      </c>
      <c r="B3776" s="58" t="s">
        <v>526</v>
      </c>
      <c r="C3776" s="59">
        <v>45862</v>
      </c>
      <c r="D3776" s="57">
        <v>22025001132</v>
      </c>
      <c r="E3776" s="58" t="s">
        <v>1599</v>
      </c>
      <c r="F3776" s="60">
        <v>1014.66</v>
      </c>
      <c r="G3776" s="58" t="s">
        <v>50</v>
      </c>
      <c r="H3776" s="58" t="s">
        <v>5465</v>
      </c>
      <c r="I3776" s="61">
        <v>300</v>
      </c>
      <c r="J3776" s="58" t="s">
        <v>356</v>
      </c>
      <c r="K3776" s="58" t="s">
        <v>356</v>
      </c>
      <c r="L3776" s="58" t="s">
        <v>367</v>
      </c>
      <c r="M3776" s="58" t="s">
        <v>354</v>
      </c>
      <c r="N3776" s="58" t="s">
        <v>355</v>
      </c>
      <c r="O3776" s="64" t="s">
        <v>309</v>
      </c>
      <c r="P3776" s="64" t="s">
        <v>5359</v>
      </c>
      <c r="Q3776" s="45" t="s">
        <v>922</v>
      </c>
      <c r="R3776" s="32" t="s">
        <v>254</v>
      </c>
      <c r="S3776" s="45" t="s">
        <v>291</v>
      </c>
      <c r="T3776" s="42" t="str">
        <f>VLOOKUP(Tabla1[[#This Row],[AREA]],Hoja1!A:B,2,FALSE)</f>
        <v>11. Salud pública y seguridad ciudadana</v>
      </c>
      <c r="U3776" s="45" t="s">
        <v>144</v>
      </c>
      <c r="V3776" s="42" t="str">
        <f>VLOOKUP(Tabla1[[#This Row],[PROGRAMA]],Hoja1!A:B,2,FALSE)</f>
        <v>1631. Limpieza viaria</v>
      </c>
      <c r="W3776" s="45" t="s">
        <v>238</v>
      </c>
      <c r="X3776" s="45" t="s">
        <v>3118</v>
      </c>
    </row>
    <row r="3777" spans="1:24" x14ac:dyDescent="0.25">
      <c r="A3777" s="57">
        <v>220250047563</v>
      </c>
      <c r="B3777" s="58" t="s">
        <v>349</v>
      </c>
      <c r="C3777" s="59">
        <v>45924</v>
      </c>
      <c r="D3777" s="57">
        <v>22025006262</v>
      </c>
      <c r="E3777" s="58" t="s">
        <v>1208</v>
      </c>
      <c r="F3777" s="60">
        <v>17640</v>
      </c>
      <c r="G3777" s="58" t="s">
        <v>887</v>
      </c>
      <c r="H3777" s="58" t="s">
        <v>5466</v>
      </c>
      <c r="I3777" s="61">
        <v>220</v>
      </c>
      <c r="J3777" s="58" t="s">
        <v>391</v>
      </c>
      <c r="K3777" s="58" t="s">
        <v>392</v>
      </c>
      <c r="L3777" s="58" t="s">
        <v>357</v>
      </c>
      <c r="M3777" s="58" t="s">
        <v>458</v>
      </c>
      <c r="N3777" s="58" t="s">
        <v>429</v>
      </c>
      <c r="O3777" s="64" t="s">
        <v>310</v>
      </c>
      <c r="P3777" s="64" t="s">
        <v>5359</v>
      </c>
      <c r="Q3777" s="45" t="s">
        <v>922</v>
      </c>
      <c r="R3777" s="32" t="s">
        <v>254</v>
      </c>
      <c r="S3777" s="45" t="s">
        <v>89</v>
      </c>
      <c r="T3777" s="42" t="str">
        <f>VLOOKUP(Tabla1[[#This Row],[AREA]],Hoja1!A:B,2,FALSE)</f>
        <v>01. Alcaldía</v>
      </c>
      <c r="U3777" s="45" t="s">
        <v>294</v>
      </c>
      <c r="V3777" s="42" t="str">
        <f>VLOOKUP(Tabla1[[#This Row],[PROGRAMA]],Hoja1!A:B,2,FALSE)</f>
        <v>4331. Desarrollo empresarial</v>
      </c>
      <c r="W3777" s="45" t="s">
        <v>238</v>
      </c>
      <c r="X3777" s="45" t="s">
        <v>2926</v>
      </c>
    </row>
    <row r="3778" spans="1:24" x14ac:dyDescent="0.25">
      <c r="A3778" s="57">
        <v>220250048697</v>
      </c>
      <c r="B3778" s="58" t="s">
        <v>349</v>
      </c>
      <c r="C3778" s="59">
        <v>45930</v>
      </c>
      <c r="D3778" s="57">
        <v>22025006835</v>
      </c>
      <c r="E3778" s="58" t="s">
        <v>1560</v>
      </c>
      <c r="F3778" s="60">
        <v>17012.599999999999</v>
      </c>
      <c r="G3778" s="58" t="s">
        <v>5467</v>
      </c>
      <c r="H3778" s="58" t="s">
        <v>5468</v>
      </c>
      <c r="I3778" s="61">
        <v>220</v>
      </c>
      <c r="J3778" s="58" t="s">
        <v>356</v>
      </c>
      <c r="K3778" s="58" t="s">
        <v>356</v>
      </c>
      <c r="L3778" s="58" t="s">
        <v>357</v>
      </c>
      <c r="M3778" s="58" t="s">
        <v>458</v>
      </c>
      <c r="N3778" s="58" t="s">
        <v>429</v>
      </c>
      <c r="O3778" s="64" t="s">
        <v>310</v>
      </c>
      <c r="P3778" s="64" t="s">
        <v>5359</v>
      </c>
      <c r="Q3778" s="45" t="s">
        <v>922</v>
      </c>
      <c r="R3778" s="32" t="s">
        <v>254</v>
      </c>
      <c r="S3778" s="45" t="s">
        <v>95</v>
      </c>
      <c r="T3778" s="42" t="str">
        <f>VLOOKUP(Tabla1[[#This Row],[AREA]],Hoja1!A:B,2,FALSE)</f>
        <v>07. Medio ambiente</v>
      </c>
      <c r="U3778" s="45" t="s">
        <v>151</v>
      </c>
      <c r="V3778" s="42" t="str">
        <f>VLOOKUP(Tabla1[[#This Row],[PROGRAMA]],Hoja1!A:B,2,FALSE)</f>
        <v>1721. Protección del medio ambiente</v>
      </c>
      <c r="W3778" s="45" t="s">
        <v>238</v>
      </c>
      <c r="X3778" s="45" t="s">
        <v>2955</v>
      </c>
    </row>
    <row r="3779" spans="1:24" x14ac:dyDescent="0.25">
      <c r="A3779" s="57">
        <v>220250034387</v>
      </c>
      <c r="B3779" s="58" t="s">
        <v>349</v>
      </c>
      <c r="C3779" s="59">
        <v>45859</v>
      </c>
      <c r="D3779" s="57">
        <v>22025005146</v>
      </c>
      <c r="E3779" s="58" t="s">
        <v>1534</v>
      </c>
      <c r="F3779" s="60">
        <v>16957.09</v>
      </c>
      <c r="G3779" s="58" t="s">
        <v>5374</v>
      </c>
      <c r="H3779" s="58" t="s">
        <v>5469</v>
      </c>
      <c r="I3779" s="61">
        <v>220</v>
      </c>
      <c r="J3779" s="58" t="s">
        <v>356</v>
      </c>
      <c r="K3779" s="58" t="s">
        <v>356</v>
      </c>
      <c r="L3779" s="58" t="s">
        <v>367</v>
      </c>
      <c r="M3779" s="58" t="s">
        <v>458</v>
      </c>
      <c r="N3779" s="58" t="s">
        <v>429</v>
      </c>
      <c r="O3779" s="64" t="s">
        <v>310</v>
      </c>
      <c r="P3779" s="64" t="s">
        <v>5359</v>
      </c>
      <c r="Q3779" s="45" t="s">
        <v>922</v>
      </c>
      <c r="R3779" s="32" t="s">
        <v>254</v>
      </c>
      <c r="S3779" s="45" t="s">
        <v>92</v>
      </c>
      <c r="T3779" s="42" t="str">
        <f>VLOOKUP(Tabla1[[#This Row],[AREA]],Hoja1!A:B,2,FALSE)</f>
        <v>03. Participación ciudadana y deportes</v>
      </c>
      <c r="U3779" s="45" t="s">
        <v>215</v>
      </c>
      <c r="V3779" s="42" t="str">
        <f>VLOOKUP(Tabla1[[#This Row],[PROGRAMA]],Hoja1!A:B,2,FALSE)</f>
        <v>9241. Participación ciudadana</v>
      </c>
      <c r="W3779" s="45" t="s">
        <v>236</v>
      </c>
      <c r="X3779" s="45" t="s">
        <v>3048</v>
      </c>
    </row>
    <row r="3780" spans="1:24" x14ac:dyDescent="0.25">
      <c r="A3780" s="57">
        <v>220250047587</v>
      </c>
      <c r="B3780" s="58" t="s">
        <v>349</v>
      </c>
      <c r="C3780" s="59">
        <v>45924</v>
      </c>
      <c r="D3780" s="57">
        <v>22025006819</v>
      </c>
      <c r="E3780" s="58" t="s">
        <v>1208</v>
      </c>
      <c r="F3780" s="60">
        <v>16940</v>
      </c>
      <c r="G3780" s="58" t="s">
        <v>5470</v>
      </c>
      <c r="H3780" s="58" t="s">
        <v>5471</v>
      </c>
      <c r="I3780" s="61">
        <v>220</v>
      </c>
      <c r="J3780" s="58" t="s">
        <v>356</v>
      </c>
      <c r="K3780" s="58" t="s">
        <v>356</v>
      </c>
      <c r="L3780" s="58" t="s">
        <v>357</v>
      </c>
      <c r="M3780" s="58" t="s">
        <v>458</v>
      </c>
      <c r="N3780" s="58" t="s">
        <v>429</v>
      </c>
      <c r="O3780" s="64" t="s">
        <v>310</v>
      </c>
      <c r="P3780" s="64" t="s">
        <v>5359</v>
      </c>
      <c r="Q3780" s="45" t="s">
        <v>922</v>
      </c>
      <c r="R3780" s="32" t="s">
        <v>254</v>
      </c>
      <c r="S3780" s="45" t="s">
        <v>89</v>
      </c>
      <c r="T3780" s="42" t="str">
        <f>VLOOKUP(Tabla1[[#This Row],[AREA]],Hoja1!A:B,2,FALSE)</f>
        <v>01. Alcaldía</v>
      </c>
      <c r="U3780" s="45" t="s">
        <v>294</v>
      </c>
      <c r="V3780" s="42" t="str">
        <f>VLOOKUP(Tabla1[[#This Row],[PROGRAMA]],Hoja1!A:B,2,FALSE)</f>
        <v>4331. Desarrollo empresarial</v>
      </c>
      <c r="W3780" s="45" t="s">
        <v>238</v>
      </c>
      <c r="X3780" s="45" t="s">
        <v>2926</v>
      </c>
    </row>
    <row r="3781" spans="1:24" x14ac:dyDescent="0.25">
      <c r="A3781" s="57">
        <v>220250033876</v>
      </c>
      <c r="B3781" s="58" t="s">
        <v>526</v>
      </c>
      <c r="C3781" s="59">
        <v>45856</v>
      </c>
      <c r="D3781" s="57">
        <v>22025001270</v>
      </c>
      <c r="E3781" s="58" t="s">
        <v>2310</v>
      </c>
      <c r="F3781" s="60">
        <v>986.34</v>
      </c>
      <c r="G3781" s="58" t="s">
        <v>38</v>
      </c>
      <c r="H3781" s="58" t="s">
        <v>5472</v>
      </c>
      <c r="I3781" s="61">
        <v>300</v>
      </c>
      <c r="J3781" s="58" t="s">
        <v>356</v>
      </c>
      <c r="K3781" s="58" t="s">
        <v>356</v>
      </c>
      <c r="L3781" s="58" t="s">
        <v>367</v>
      </c>
      <c r="M3781" s="58" t="s">
        <v>354</v>
      </c>
      <c r="N3781" s="58" t="s">
        <v>355</v>
      </c>
      <c r="O3781" s="64" t="s">
        <v>309</v>
      </c>
      <c r="P3781" s="64" t="s">
        <v>5359</v>
      </c>
      <c r="Q3781" s="45" t="s">
        <v>922</v>
      </c>
      <c r="R3781" s="32" t="s">
        <v>254</v>
      </c>
      <c r="S3781" s="45" t="s">
        <v>95</v>
      </c>
      <c r="T3781" s="42" t="str">
        <f>VLOOKUP(Tabla1[[#This Row],[AREA]],Hoja1!A:B,2,FALSE)</f>
        <v>07. Medio ambiente</v>
      </c>
      <c r="U3781" s="45" t="s">
        <v>149</v>
      </c>
      <c r="V3781" s="42" t="str">
        <f>VLOOKUP(Tabla1[[#This Row],[PROGRAMA]],Hoja1!A:B,2,FALSE)</f>
        <v>1711. Parques y jardines</v>
      </c>
      <c r="W3781" s="45" t="s">
        <v>238</v>
      </c>
      <c r="X3781" s="45" t="s">
        <v>3118</v>
      </c>
    </row>
    <row r="3782" spans="1:24" x14ac:dyDescent="0.25">
      <c r="A3782" s="57">
        <v>220250030682</v>
      </c>
      <c r="B3782" s="58" t="s">
        <v>526</v>
      </c>
      <c r="C3782" s="59">
        <v>45841</v>
      </c>
      <c r="D3782" s="57">
        <v>22025001131</v>
      </c>
      <c r="E3782" s="58" t="s">
        <v>2045</v>
      </c>
      <c r="F3782" s="60">
        <v>982.52</v>
      </c>
      <c r="G3782" s="58" t="s">
        <v>76</v>
      </c>
      <c r="H3782" s="58" t="s">
        <v>5473</v>
      </c>
      <c r="I3782" s="61">
        <v>300</v>
      </c>
      <c r="J3782" s="58" t="s">
        <v>356</v>
      </c>
      <c r="K3782" s="58" t="s">
        <v>356</v>
      </c>
      <c r="L3782" s="58" t="s">
        <v>367</v>
      </c>
      <c r="M3782" s="58" t="s">
        <v>354</v>
      </c>
      <c r="N3782" s="58" t="s">
        <v>355</v>
      </c>
      <c r="O3782" s="64" t="s">
        <v>309</v>
      </c>
      <c r="P3782" s="64" t="s">
        <v>5359</v>
      </c>
      <c r="Q3782" s="45" t="s">
        <v>922</v>
      </c>
      <c r="R3782" s="32" t="s">
        <v>254</v>
      </c>
      <c r="S3782" s="45" t="s">
        <v>291</v>
      </c>
      <c r="T3782" s="42" t="str">
        <f>VLOOKUP(Tabla1[[#This Row],[AREA]],Hoja1!A:B,2,FALSE)</f>
        <v>11. Salud pública y seguridad ciudadana</v>
      </c>
      <c r="U3782" s="45" t="s">
        <v>144</v>
      </c>
      <c r="V3782" s="42" t="str">
        <f>VLOOKUP(Tabla1[[#This Row],[PROGRAMA]],Hoja1!A:B,2,FALSE)</f>
        <v>1631. Limpieza viaria</v>
      </c>
      <c r="W3782" s="45" t="s">
        <v>238</v>
      </c>
      <c r="X3782" s="45" t="s">
        <v>3381</v>
      </c>
    </row>
    <row r="3783" spans="1:24" x14ac:dyDescent="0.25">
      <c r="A3783" s="57">
        <v>220250035158</v>
      </c>
      <c r="B3783" s="58" t="s">
        <v>526</v>
      </c>
      <c r="C3783" s="59">
        <v>45862</v>
      </c>
      <c r="D3783" s="57">
        <v>22025001274</v>
      </c>
      <c r="E3783" s="58" t="s">
        <v>1612</v>
      </c>
      <c r="F3783" s="60">
        <v>942.25</v>
      </c>
      <c r="G3783" s="58" t="s">
        <v>73</v>
      </c>
      <c r="H3783" s="58" t="s">
        <v>5474</v>
      </c>
      <c r="I3783" s="61">
        <v>300</v>
      </c>
      <c r="J3783" s="58" t="s">
        <v>356</v>
      </c>
      <c r="K3783" s="58" t="s">
        <v>356</v>
      </c>
      <c r="L3783" s="58" t="s">
        <v>357</v>
      </c>
      <c r="M3783" s="58" t="s">
        <v>354</v>
      </c>
      <c r="N3783" s="58" t="s">
        <v>355</v>
      </c>
      <c r="O3783" s="64" t="s">
        <v>309</v>
      </c>
      <c r="P3783" s="64" t="s">
        <v>5359</v>
      </c>
      <c r="Q3783" s="45" t="s">
        <v>922</v>
      </c>
      <c r="R3783" s="32" t="s">
        <v>254</v>
      </c>
      <c r="S3783" s="45" t="s">
        <v>95</v>
      </c>
      <c r="T3783" s="42" t="str">
        <f>VLOOKUP(Tabla1[[#This Row],[AREA]],Hoja1!A:B,2,FALSE)</f>
        <v>07. Medio ambiente</v>
      </c>
      <c r="U3783" s="45" t="s">
        <v>149</v>
      </c>
      <c r="V3783" s="42" t="str">
        <f>VLOOKUP(Tabla1[[#This Row],[PROGRAMA]],Hoja1!A:B,2,FALSE)</f>
        <v>1711. Parques y jardines</v>
      </c>
      <c r="W3783" s="45" t="s">
        <v>236</v>
      </c>
      <c r="X3783" s="45" t="s">
        <v>2945</v>
      </c>
    </row>
    <row r="3784" spans="1:24" x14ac:dyDescent="0.25">
      <c r="A3784" s="57">
        <v>220250033715</v>
      </c>
      <c r="B3784" s="58" t="s">
        <v>526</v>
      </c>
      <c r="C3784" s="59">
        <v>45856</v>
      </c>
      <c r="D3784" s="57">
        <v>22025004010</v>
      </c>
      <c r="E3784" s="58" t="s">
        <v>1495</v>
      </c>
      <c r="F3784" s="60">
        <v>933.95</v>
      </c>
      <c r="G3784" s="58" t="s">
        <v>564</v>
      </c>
      <c r="H3784" s="58" t="s">
        <v>5475</v>
      </c>
      <c r="I3784" s="61">
        <v>300</v>
      </c>
      <c r="J3784" s="58" t="s">
        <v>356</v>
      </c>
      <c r="K3784" s="58" t="s">
        <v>356</v>
      </c>
      <c r="L3784" s="58" t="s">
        <v>367</v>
      </c>
      <c r="M3784" s="58" t="s">
        <v>354</v>
      </c>
      <c r="N3784" s="58" t="s">
        <v>355</v>
      </c>
      <c r="O3784" s="64" t="s">
        <v>309</v>
      </c>
      <c r="P3784" s="64" t="s">
        <v>5359</v>
      </c>
      <c r="Q3784" s="45" t="s">
        <v>922</v>
      </c>
      <c r="R3784" s="32" t="s">
        <v>254</v>
      </c>
      <c r="S3784" s="45" t="s">
        <v>92</v>
      </c>
      <c r="T3784" s="42" t="str">
        <f>VLOOKUP(Tabla1[[#This Row],[AREA]],Hoja1!A:B,2,FALSE)</f>
        <v>03. Participación ciudadana y deportes</v>
      </c>
      <c r="U3784" s="45" t="s">
        <v>215</v>
      </c>
      <c r="V3784" s="42" t="str">
        <f>VLOOKUP(Tabla1[[#This Row],[PROGRAMA]],Hoja1!A:B,2,FALSE)</f>
        <v>9241. Participación ciudadana</v>
      </c>
      <c r="W3784" s="45" t="s">
        <v>236</v>
      </c>
      <c r="X3784" s="45" t="s">
        <v>2945</v>
      </c>
    </row>
    <row r="3785" spans="1:24" x14ac:dyDescent="0.25">
      <c r="A3785" s="57">
        <v>220250035009</v>
      </c>
      <c r="B3785" s="58" t="s">
        <v>526</v>
      </c>
      <c r="C3785" s="59">
        <v>45862</v>
      </c>
      <c r="D3785" s="57">
        <v>22025000918</v>
      </c>
      <c r="E3785" s="58" t="s">
        <v>1317</v>
      </c>
      <c r="F3785" s="60">
        <v>901.68</v>
      </c>
      <c r="G3785" s="58" t="s">
        <v>564</v>
      </c>
      <c r="H3785" s="58" t="s">
        <v>5476</v>
      </c>
      <c r="I3785" s="61">
        <v>300</v>
      </c>
      <c r="J3785" s="58" t="s">
        <v>356</v>
      </c>
      <c r="K3785" s="58" t="s">
        <v>356</v>
      </c>
      <c r="L3785" s="58" t="s">
        <v>367</v>
      </c>
      <c r="M3785" s="58" t="s">
        <v>354</v>
      </c>
      <c r="N3785" s="58" t="s">
        <v>355</v>
      </c>
      <c r="O3785" s="64" t="s">
        <v>309</v>
      </c>
      <c r="P3785" s="64" t="s">
        <v>5359</v>
      </c>
      <c r="Q3785" s="45" t="s">
        <v>922</v>
      </c>
      <c r="R3785" s="32" t="s">
        <v>254</v>
      </c>
      <c r="S3785" s="45" t="s">
        <v>291</v>
      </c>
      <c r="T3785" s="42" t="str">
        <f>VLOOKUP(Tabla1[[#This Row],[AREA]],Hoja1!A:B,2,FALSE)</f>
        <v>11. Salud pública y seguridad ciudadana</v>
      </c>
      <c r="U3785" s="45" t="s">
        <v>129</v>
      </c>
      <c r="V3785" s="42" t="str">
        <f>VLOOKUP(Tabla1[[#This Row],[PROGRAMA]],Hoja1!A:B,2,FALSE)</f>
        <v>1321. Policía municipal</v>
      </c>
      <c r="W3785" s="45" t="s">
        <v>236</v>
      </c>
      <c r="X3785" s="45" t="s">
        <v>2945</v>
      </c>
    </row>
    <row r="3786" spans="1:24" x14ac:dyDescent="0.25">
      <c r="A3786" s="57">
        <v>220250033874</v>
      </c>
      <c r="B3786" s="58" t="s">
        <v>526</v>
      </c>
      <c r="C3786" s="59">
        <v>45856</v>
      </c>
      <c r="D3786" s="57">
        <v>22025001269</v>
      </c>
      <c r="E3786" s="58" t="s">
        <v>2542</v>
      </c>
      <c r="F3786" s="60">
        <v>879.73</v>
      </c>
      <c r="G3786" s="58" t="s">
        <v>50</v>
      </c>
      <c r="H3786" s="58" t="s">
        <v>5477</v>
      </c>
      <c r="I3786" s="61">
        <v>300</v>
      </c>
      <c r="J3786" s="58" t="s">
        <v>356</v>
      </c>
      <c r="K3786" s="58" t="s">
        <v>356</v>
      </c>
      <c r="L3786" s="58" t="s">
        <v>367</v>
      </c>
      <c r="M3786" s="58" t="s">
        <v>354</v>
      </c>
      <c r="N3786" s="58" t="s">
        <v>355</v>
      </c>
      <c r="O3786" s="64" t="s">
        <v>309</v>
      </c>
      <c r="P3786" s="64" t="s">
        <v>5359</v>
      </c>
      <c r="Q3786" s="45" t="s">
        <v>922</v>
      </c>
      <c r="R3786" s="32" t="s">
        <v>254</v>
      </c>
      <c r="S3786" s="45" t="s">
        <v>95</v>
      </c>
      <c r="T3786" s="42" t="str">
        <f>VLOOKUP(Tabla1[[#This Row],[AREA]],Hoja1!A:B,2,FALSE)</f>
        <v>07. Medio ambiente</v>
      </c>
      <c r="U3786" s="45" t="s">
        <v>149</v>
      </c>
      <c r="V3786" s="42" t="str">
        <f>VLOOKUP(Tabla1[[#This Row],[PROGRAMA]],Hoja1!A:B,2,FALSE)</f>
        <v>1711. Parques y jardines</v>
      </c>
      <c r="W3786" s="45" t="s">
        <v>238</v>
      </c>
      <c r="X3786" s="45" t="s">
        <v>3053</v>
      </c>
    </row>
    <row r="3787" spans="1:24" x14ac:dyDescent="0.25">
      <c r="A3787" s="57">
        <v>220250035017</v>
      </c>
      <c r="B3787" s="58" t="s">
        <v>526</v>
      </c>
      <c r="C3787" s="59">
        <v>45862</v>
      </c>
      <c r="D3787" s="57">
        <v>22025000917</v>
      </c>
      <c r="E3787" s="58" t="s">
        <v>2293</v>
      </c>
      <c r="F3787" s="60">
        <v>869.45</v>
      </c>
      <c r="G3787" s="58" t="s">
        <v>566</v>
      </c>
      <c r="H3787" s="58" t="s">
        <v>5478</v>
      </c>
      <c r="I3787" s="61">
        <v>300</v>
      </c>
      <c r="J3787" s="58" t="s">
        <v>356</v>
      </c>
      <c r="K3787" s="58" t="s">
        <v>356</v>
      </c>
      <c r="L3787" s="58" t="s">
        <v>357</v>
      </c>
      <c r="M3787" s="58" t="s">
        <v>354</v>
      </c>
      <c r="N3787" s="58" t="s">
        <v>355</v>
      </c>
      <c r="O3787" s="64" t="s">
        <v>309</v>
      </c>
      <c r="P3787" s="64" t="s">
        <v>5359</v>
      </c>
      <c r="Q3787" s="45" t="s">
        <v>922</v>
      </c>
      <c r="R3787" s="32" t="s">
        <v>254</v>
      </c>
      <c r="S3787" s="45" t="s">
        <v>291</v>
      </c>
      <c r="T3787" s="42" t="str">
        <f>VLOOKUP(Tabla1[[#This Row],[AREA]],Hoja1!A:B,2,FALSE)</f>
        <v>11. Salud pública y seguridad ciudadana</v>
      </c>
      <c r="U3787" s="45" t="s">
        <v>129</v>
      </c>
      <c r="V3787" s="42" t="str">
        <f>VLOOKUP(Tabla1[[#This Row],[PROGRAMA]],Hoja1!A:B,2,FALSE)</f>
        <v>1321. Policía municipal</v>
      </c>
      <c r="W3787" s="45" t="s">
        <v>236</v>
      </c>
      <c r="X3787" s="45" t="s">
        <v>3180</v>
      </c>
    </row>
    <row r="3788" spans="1:24" x14ac:dyDescent="0.25">
      <c r="A3788" s="57">
        <v>220250033908</v>
      </c>
      <c r="B3788" s="58" t="s">
        <v>526</v>
      </c>
      <c r="C3788" s="59">
        <v>45856</v>
      </c>
      <c r="D3788" s="57">
        <v>22025001276</v>
      </c>
      <c r="E3788" s="58" t="s">
        <v>2347</v>
      </c>
      <c r="F3788" s="60">
        <v>867.09</v>
      </c>
      <c r="G3788" s="58" t="s">
        <v>566</v>
      </c>
      <c r="H3788" s="58" t="s">
        <v>5479</v>
      </c>
      <c r="I3788" s="61">
        <v>300</v>
      </c>
      <c r="J3788" s="58" t="s">
        <v>356</v>
      </c>
      <c r="K3788" s="58" t="s">
        <v>356</v>
      </c>
      <c r="L3788" s="58" t="s">
        <v>357</v>
      </c>
      <c r="M3788" s="58" t="s">
        <v>354</v>
      </c>
      <c r="N3788" s="58" t="s">
        <v>355</v>
      </c>
      <c r="O3788" s="64" t="s">
        <v>309</v>
      </c>
      <c r="P3788" s="64" t="s">
        <v>5359</v>
      </c>
      <c r="Q3788" s="45" t="s">
        <v>922</v>
      </c>
      <c r="R3788" s="32" t="s">
        <v>254</v>
      </c>
      <c r="S3788" s="45" t="s">
        <v>95</v>
      </c>
      <c r="T3788" s="42" t="str">
        <f>VLOOKUP(Tabla1[[#This Row],[AREA]],Hoja1!A:B,2,FALSE)</f>
        <v>07. Medio ambiente</v>
      </c>
      <c r="U3788" s="45" t="s">
        <v>149</v>
      </c>
      <c r="V3788" s="42" t="str">
        <f>VLOOKUP(Tabla1[[#This Row],[PROGRAMA]],Hoja1!A:B,2,FALSE)</f>
        <v>1711. Parques y jardines</v>
      </c>
      <c r="W3788" s="45" t="s">
        <v>236</v>
      </c>
      <c r="X3788" s="45" t="s">
        <v>3180</v>
      </c>
    </row>
    <row r="3789" spans="1:24" x14ac:dyDescent="0.25">
      <c r="A3789" s="57">
        <v>220250034912</v>
      </c>
      <c r="B3789" s="58" t="s">
        <v>526</v>
      </c>
      <c r="C3789" s="59">
        <v>45862</v>
      </c>
      <c r="D3789" s="57">
        <v>22025001122</v>
      </c>
      <c r="E3789" s="58" t="s">
        <v>1237</v>
      </c>
      <c r="F3789" s="60">
        <v>864.09</v>
      </c>
      <c r="G3789" s="58" t="s">
        <v>595</v>
      </c>
      <c r="H3789" s="58" t="s">
        <v>5480</v>
      </c>
      <c r="I3789" s="61">
        <v>300</v>
      </c>
      <c r="J3789" s="58" t="s">
        <v>356</v>
      </c>
      <c r="K3789" s="58" t="s">
        <v>356</v>
      </c>
      <c r="L3789" s="58" t="s">
        <v>357</v>
      </c>
      <c r="M3789" s="58" t="s">
        <v>354</v>
      </c>
      <c r="N3789" s="58" t="s">
        <v>355</v>
      </c>
      <c r="O3789" s="64" t="s">
        <v>309</v>
      </c>
      <c r="P3789" s="64" t="s">
        <v>5359</v>
      </c>
      <c r="Q3789" s="45" t="s">
        <v>922</v>
      </c>
      <c r="R3789" s="32" t="s">
        <v>254</v>
      </c>
      <c r="S3789" s="45" t="s">
        <v>291</v>
      </c>
      <c r="T3789" s="42" t="str">
        <f>VLOOKUP(Tabla1[[#This Row],[AREA]],Hoja1!A:B,2,FALSE)</f>
        <v>11. Salud pública y seguridad ciudadana</v>
      </c>
      <c r="U3789" s="45" t="s">
        <v>141</v>
      </c>
      <c r="V3789" s="42" t="str">
        <f>VLOOKUP(Tabla1[[#This Row],[PROGRAMA]],Hoja1!A:B,2,FALSE)</f>
        <v>1621. Recogida de residuos</v>
      </c>
      <c r="W3789" s="45" t="s">
        <v>236</v>
      </c>
      <c r="X3789" s="45" t="s">
        <v>3180</v>
      </c>
    </row>
    <row r="3790" spans="1:24" x14ac:dyDescent="0.25">
      <c r="A3790" s="57">
        <v>220250030674</v>
      </c>
      <c r="B3790" s="58" t="s">
        <v>526</v>
      </c>
      <c r="C3790" s="59">
        <v>45841</v>
      </c>
      <c r="D3790" s="57">
        <v>22025001123</v>
      </c>
      <c r="E3790" s="58" t="s">
        <v>1973</v>
      </c>
      <c r="F3790" s="60">
        <v>850.42</v>
      </c>
      <c r="G3790" s="58" t="s">
        <v>589</v>
      </c>
      <c r="H3790" s="58" t="s">
        <v>5481</v>
      </c>
      <c r="I3790" s="61">
        <v>300</v>
      </c>
      <c r="J3790" s="58" t="s">
        <v>356</v>
      </c>
      <c r="K3790" s="58" t="s">
        <v>356</v>
      </c>
      <c r="L3790" s="58" t="s">
        <v>357</v>
      </c>
      <c r="M3790" s="58" t="s">
        <v>354</v>
      </c>
      <c r="N3790" s="58" t="s">
        <v>355</v>
      </c>
      <c r="O3790" s="64" t="s">
        <v>309</v>
      </c>
      <c r="P3790" s="64" t="s">
        <v>5359</v>
      </c>
      <c r="Q3790" s="45" t="s">
        <v>922</v>
      </c>
      <c r="R3790" s="32" t="s">
        <v>254</v>
      </c>
      <c r="S3790" s="45" t="s">
        <v>291</v>
      </c>
      <c r="T3790" s="42" t="str">
        <f>VLOOKUP(Tabla1[[#This Row],[AREA]],Hoja1!A:B,2,FALSE)</f>
        <v>11. Salud pública y seguridad ciudadana</v>
      </c>
      <c r="U3790" s="45" t="s">
        <v>144</v>
      </c>
      <c r="V3790" s="42" t="str">
        <f>VLOOKUP(Tabla1[[#This Row],[PROGRAMA]],Hoja1!A:B,2,FALSE)</f>
        <v>1631. Limpieza viaria</v>
      </c>
      <c r="W3790" s="45" t="s">
        <v>236</v>
      </c>
      <c r="X3790" s="45" t="s">
        <v>3180</v>
      </c>
    </row>
    <row r="3791" spans="1:24" x14ac:dyDescent="0.25">
      <c r="A3791" s="57">
        <v>220250030740</v>
      </c>
      <c r="B3791" s="58" t="s">
        <v>526</v>
      </c>
      <c r="C3791" s="59">
        <v>45841</v>
      </c>
      <c r="D3791" s="57">
        <v>22025004010</v>
      </c>
      <c r="E3791" s="58" t="s">
        <v>1495</v>
      </c>
      <c r="F3791" s="60">
        <v>838.53</v>
      </c>
      <c r="G3791" s="58" t="s">
        <v>573</v>
      </c>
      <c r="H3791" s="58" t="s">
        <v>5482</v>
      </c>
      <c r="I3791" s="61">
        <v>300</v>
      </c>
      <c r="J3791" s="58" t="s">
        <v>356</v>
      </c>
      <c r="K3791" s="58" t="s">
        <v>356</v>
      </c>
      <c r="L3791" s="58" t="s">
        <v>367</v>
      </c>
      <c r="M3791" s="58" t="s">
        <v>354</v>
      </c>
      <c r="N3791" s="58" t="s">
        <v>355</v>
      </c>
      <c r="O3791" s="64" t="s">
        <v>309</v>
      </c>
      <c r="P3791" s="64" t="s">
        <v>5359</v>
      </c>
      <c r="Q3791" s="45" t="s">
        <v>922</v>
      </c>
      <c r="R3791" s="32" t="s">
        <v>254</v>
      </c>
      <c r="S3791" s="45" t="s">
        <v>92</v>
      </c>
      <c r="T3791" s="42" t="str">
        <f>VLOOKUP(Tabla1[[#This Row],[AREA]],Hoja1!A:B,2,FALSE)</f>
        <v>03. Participación ciudadana y deportes</v>
      </c>
      <c r="U3791" s="45" t="s">
        <v>215</v>
      </c>
      <c r="V3791" s="42" t="str">
        <f>VLOOKUP(Tabla1[[#This Row],[PROGRAMA]],Hoja1!A:B,2,FALSE)</f>
        <v>9241. Participación ciudadana</v>
      </c>
      <c r="W3791" s="45" t="s">
        <v>236</v>
      </c>
      <c r="X3791" s="45" t="s">
        <v>2945</v>
      </c>
    </row>
    <row r="3792" spans="1:24" x14ac:dyDescent="0.25">
      <c r="A3792" s="57">
        <v>220250030821</v>
      </c>
      <c r="B3792" s="58" t="s">
        <v>526</v>
      </c>
      <c r="C3792" s="59">
        <v>45841</v>
      </c>
      <c r="D3792" s="57">
        <v>22025001122</v>
      </c>
      <c r="E3792" s="58" t="s">
        <v>1237</v>
      </c>
      <c r="F3792" s="60">
        <v>834.78</v>
      </c>
      <c r="G3792" s="58" t="s">
        <v>589</v>
      </c>
      <c r="H3792" s="58" t="s">
        <v>5483</v>
      </c>
      <c r="I3792" s="61">
        <v>300</v>
      </c>
      <c r="J3792" s="58" t="s">
        <v>356</v>
      </c>
      <c r="K3792" s="58" t="s">
        <v>356</v>
      </c>
      <c r="L3792" s="58" t="s">
        <v>357</v>
      </c>
      <c r="M3792" s="58" t="s">
        <v>354</v>
      </c>
      <c r="N3792" s="58" t="s">
        <v>355</v>
      </c>
      <c r="O3792" s="64" t="s">
        <v>309</v>
      </c>
      <c r="P3792" s="64" t="s">
        <v>5359</v>
      </c>
      <c r="Q3792" s="45" t="s">
        <v>922</v>
      </c>
      <c r="R3792" s="32" t="s">
        <v>254</v>
      </c>
      <c r="S3792" s="45" t="s">
        <v>291</v>
      </c>
      <c r="T3792" s="42" t="str">
        <f>VLOOKUP(Tabla1[[#This Row],[AREA]],Hoja1!A:B,2,FALSE)</f>
        <v>11. Salud pública y seguridad ciudadana</v>
      </c>
      <c r="U3792" s="45" t="s">
        <v>141</v>
      </c>
      <c r="V3792" s="42" t="str">
        <f>VLOOKUP(Tabla1[[#This Row],[PROGRAMA]],Hoja1!A:B,2,FALSE)</f>
        <v>1621. Recogida de residuos</v>
      </c>
      <c r="W3792" s="45" t="s">
        <v>236</v>
      </c>
      <c r="X3792" s="45" t="s">
        <v>3180</v>
      </c>
    </row>
    <row r="3793" spans="1:24" x14ac:dyDescent="0.25">
      <c r="A3793" s="57">
        <v>220250032494</v>
      </c>
      <c r="B3793" s="58" t="s">
        <v>526</v>
      </c>
      <c r="C3793" s="59">
        <v>45849</v>
      </c>
      <c r="D3793" s="57">
        <v>22025004010</v>
      </c>
      <c r="E3793" s="58" t="s">
        <v>1495</v>
      </c>
      <c r="F3793" s="60">
        <v>788.92</v>
      </c>
      <c r="G3793" s="58" t="s">
        <v>3401</v>
      </c>
      <c r="H3793" s="58" t="s">
        <v>5484</v>
      </c>
      <c r="I3793" s="61">
        <v>300</v>
      </c>
      <c r="J3793" s="58" t="s">
        <v>356</v>
      </c>
      <c r="K3793" s="58" t="s">
        <v>356</v>
      </c>
      <c r="L3793" s="58" t="s">
        <v>367</v>
      </c>
      <c r="M3793" s="58" t="s">
        <v>354</v>
      </c>
      <c r="N3793" s="58" t="s">
        <v>355</v>
      </c>
      <c r="O3793" s="64" t="s">
        <v>309</v>
      </c>
      <c r="P3793" s="64" t="s">
        <v>5359</v>
      </c>
      <c r="Q3793" s="45" t="s">
        <v>922</v>
      </c>
      <c r="R3793" s="32" t="s">
        <v>254</v>
      </c>
      <c r="S3793" s="45" t="s">
        <v>92</v>
      </c>
      <c r="T3793" s="42" t="str">
        <f>VLOOKUP(Tabla1[[#This Row],[AREA]],Hoja1!A:B,2,FALSE)</f>
        <v>03. Participación ciudadana y deportes</v>
      </c>
      <c r="U3793" s="45" t="s">
        <v>215</v>
      </c>
      <c r="V3793" s="42" t="str">
        <f>VLOOKUP(Tabla1[[#This Row],[PROGRAMA]],Hoja1!A:B,2,FALSE)</f>
        <v>9241. Participación ciudadana</v>
      </c>
      <c r="W3793" s="45" t="s">
        <v>236</v>
      </c>
      <c r="X3793" s="45" t="s">
        <v>2945</v>
      </c>
    </row>
    <row r="3794" spans="1:24" x14ac:dyDescent="0.25">
      <c r="A3794" s="57">
        <v>220250030607</v>
      </c>
      <c r="B3794" s="58" t="s">
        <v>526</v>
      </c>
      <c r="C3794" s="59">
        <v>45841</v>
      </c>
      <c r="D3794" s="57">
        <v>22025001330</v>
      </c>
      <c r="E3794" s="58" t="s">
        <v>3659</v>
      </c>
      <c r="F3794" s="60">
        <v>785.5</v>
      </c>
      <c r="G3794" s="58" t="s">
        <v>554</v>
      </c>
      <c r="H3794" s="58" t="s">
        <v>5485</v>
      </c>
      <c r="I3794" s="61">
        <v>300</v>
      </c>
      <c r="J3794" s="58" t="s">
        <v>356</v>
      </c>
      <c r="K3794" s="58" t="s">
        <v>356</v>
      </c>
      <c r="L3794" s="58" t="s">
        <v>357</v>
      </c>
      <c r="M3794" s="58" t="s">
        <v>354</v>
      </c>
      <c r="N3794" s="58" t="s">
        <v>355</v>
      </c>
      <c r="O3794" s="64" t="s">
        <v>309</v>
      </c>
      <c r="P3794" s="64" t="s">
        <v>5359</v>
      </c>
      <c r="Q3794" s="45" t="s">
        <v>922</v>
      </c>
      <c r="R3794" s="32" t="s">
        <v>254</v>
      </c>
      <c r="S3794" s="45" t="s">
        <v>89</v>
      </c>
      <c r="T3794" s="42" t="str">
        <f>VLOOKUP(Tabla1[[#This Row],[AREA]],Hoja1!A:B,2,FALSE)</f>
        <v>01. Alcaldía</v>
      </c>
      <c r="U3794" s="45" t="s">
        <v>208</v>
      </c>
      <c r="V3794" s="42" t="str">
        <f>VLOOKUP(Tabla1[[#This Row],[PROGRAMA]],Hoja1!A:B,2,FALSE)</f>
        <v>9203. Unidad de régimen interior</v>
      </c>
      <c r="W3794" s="45" t="s">
        <v>236</v>
      </c>
      <c r="X3794" s="45" t="s">
        <v>3180</v>
      </c>
    </row>
    <row r="3795" spans="1:24" x14ac:dyDescent="0.25">
      <c r="A3795" s="57">
        <v>220250031069</v>
      </c>
      <c r="B3795" s="58" t="s">
        <v>526</v>
      </c>
      <c r="C3795" s="59">
        <v>45842</v>
      </c>
      <c r="D3795" s="57">
        <v>22025001124</v>
      </c>
      <c r="E3795" s="58" t="s">
        <v>1237</v>
      </c>
      <c r="F3795" s="60">
        <v>782.48</v>
      </c>
      <c r="G3795" s="58" t="s">
        <v>45</v>
      </c>
      <c r="H3795" s="58" t="s">
        <v>5486</v>
      </c>
      <c r="I3795" s="61">
        <v>300</v>
      </c>
      <c r="J3795" s="58" t="s">
        <v>627</v>
      </c>
      <c r="K3795" s="58" t="s">
        <v>628</v>
      </c>
      <c r="L3795" s="58" t="s">
        <v>367</v>
      </c>
      <c r="M3795" s="58" t="s">
        <v>354</v>
      </c>
      <c r="N3795" s="58" t="s">
        <v>355</v>
      </c>
      <c r="O3795" s="64" t="s">
        <v>309</v>
      </c>
      <c r="P3795" s="64" t="s">
        <v>5359</v>
      </c>
      <c r="Q3795" s="45" t="s">
        <v>922</v>
      </c>
      <c r="R3795" s="32" t="s">
        <v>254</v>
      </c>
      <c r="S3795" s="45" t="s">
        <v>291</v>
      </c>
      <c r="T3795" s="42" t="str">
        <f>VLOOKUP(Tabla1[[#This Row],[AREA]],Hoja1!A:B,2,FALSE)</f>
        <v>11. Salud pública y seguridad ciudadana</v>
      </c>
      <c r="U3795" s="45" t="s">
        <v>141</v>
      </c>
      <c r="V3795" s="42" t="str">
        <f>VLOOKUP(Tabla1[[#This Row],[PROGRAMA]],Hoja1!A:B,2,FALSE)</f>
        <v>1621. Recogida de residuos</v>
      </c>
      <c r="W3795" s="45" t="s">
        <v>236</v>
      </c>
      <c r="X3795" s="45" t="s">
        <v>3180</v>
      </c>
    </row>
    <row r="3796" spans="1:24" x14ac:dyDescent="0.25">
      <c r="A3796" s="57">
        <v>220250033949</v>
      </c>
      <c r="B3796" s="58" t="s">
        <v>526</v>
      </c>
      <c r="C3796" s="59">
        <v>45856</v>
      </c>
      <c r="D3796" s="57">
        <v>22025001267</v>
      </c>
      <c r="E3796" s="58" t="s">
        <v>2120</v>
      </c>
      <c r="F3796" s="60">
        <v>774.58</v>
      </c>
      <c r="G3796" s="58" t="s">
        <v>940</v>
      </c>
      <c r="H3796" s="58" t="s">
        <v>5487</v>
      </c>
      <c r="I3796" s="61">
        <v>300</v>
      </c>
      <c r="J3796" s="58" t="s">
        <v>605</v>
      </c>
      <c r="K3796" s="58" t="s">
        <v>356</v>
      </c>
      <c r="L3796" s="58" t="s">
        <v>367</v>
      </c>
      <c r="M3796" s="58" t="s">
        <v>354</v>
      </c>
      <c r="N3796" s="58" t="s">
        <v>355</v>
      </c>
      <c r="O3796" s="64" t="s">
        <v>309</v>
      </c>
      <c r="P3796" s="64" t="s">
        <v>5359</v>
      </c>
      <c r="Q3796" s="45" t="s">
        <v>922</v>
      </c>
      <c r="R3796" s="32" t="s">
        <v>254</v>
      </c>
      <c r="S3796" s="45" t="s">
        <v>95</v>
      </c>
      <c r="T3796" s="42" t="str">
        <f>VLOOKUP(Tabla1[[#This Row],[AREA]],Hoja1!A:B,2,FALSE)</f>
        <v>07. Medio ambiente</v>
      </c>
      <c r="U3796" s="45" t="s">
        <v>149</v>
      </c>
      <c r="V3796" s="42" t="str">
        <f>VLOOKUP(Tabla1[[#This Row],[PROGRAMA]],Hoja1!A:B,2,FALSE)</f>
        <v>1711. Parques y jardines</v>
      </c>
      <c r="W3796" s="45" t="s">
        <v>238</v>
      </c>
      <c r="X3796" s="45" t="s">
        <v>3057</v>
      </c>
    </row>
    <row r="3797" spans="1:24" x14ac:dyDescent="0.25">
      <c r="A3797" s="57">
        <v>220250033655</v>
      </c>
      <c r="B3797" s="58" t="s">
        <v>526</v>
      </c>
      <c r="C3797" s="59">
        <v>45856</v>
      </c>
      <c r="D3797" s="57">
        <v>22025001124</v>
      </c>
      <c r="E3797" s="58" t="s">
        <v>1237</v>
      </c>
      <c r="F3797" s="60">
        <v>765.28</v>
      </c>
      <c r="G3797" s="58" t="s">
        <v>551</v>
      </c>
      <c r="H3797" s="58" t="s">
        <v>5488</v>
      </c>
      <c r="I3797" s="61">
        <v>300</v>
      </c>
      <c r="J3797" s="58" t="s">
        <v>356</v>
      </c>
      <c r="K3797" s="58" t="s">
        <v>356</v>
      </c>
      <c r="L3797" s="58" t="s">
        <v>367</v>
      </c>
      <c r="M3797" s="58" t="s">
        <v>354</v>
      </c>
      <c r="N3797" s="58" t="s">
        <v>355</v>
      </c>
      <c r="O3797" s="64" t="s">
        <v>309</v>
      </c>
      <c r="P3797" s="64" t="s">
        <v>5359</v>
      </c>
      <c r="Q3797" s="45" t="s">
        <v>922</v>
      </c>
      <c r="R3797" s="32" t="s">
        <v>254</v>
      </c>
      <c r="S3797" s="45" t="s">
        <v>291</v>
      </c>
      <c r="T3797" s="42" t="str">
        <f>VLOOKUP(Tabla1[[#This Row],[AREA]],Hoja1!A:B,2,FALSE)</f>
        <v>11. Salud pública y seguridad ciudadana</v>
      </c>
      <c r="U3797" s="45" t="s">
        <v>141</v>
      </c>
      <c r="V3797" s="42" t="str">
        <f>VLOOKUP(Tabla1[[#This Row],[PROGRAMA]],Hoja1!A:B,2,FALSE)</f>
        <v>1621. Recogida de residuos</v>
      </c>
      <c r="W3797" s="45" t="s">
        <v>236</v>
      </c>
      <c r="X3797" s="45" t="s">
        <v>3180</v>
      </c>
    </row>
    <row r="3798" spans="1:24" x14ac:dyDescent="0.25">
      <c r="A3798" s="57">
        <v>220250034923</v>
      </c>
      <c r="B3798" s="58" t="s">
        <v>526</v>
      </c>
      <c r="C3798" s="59">
        <v>45862</v>
      </c>
      <c r="D3798" s="57">
        <v>22025001122</v>
      </c>
      <c r="E3798" s="58" t="s">
        <v>1237</v>
      </c>
      <c r="F3798" s="60">
        <v>742.63</v>
      </c>
      <c r="G3798" s="58" t="s">
        <v>565</v>
      </c>
      <c r="H3798" s="58" t="s">
        <v>5489</v>
      </c>
      <c r="I3798" s="61">
        <v>300</v>
      </c>
      <c r="J3798" s="58" t="s">
        <v>356</v>
      </c>
      <c r="K3798" s="58" t="s">
        <v>356</v>
      </c>
      <c r="L3798" s="58" t="s">
        <v>357</v>
      </c>
      <c r="M3798" s="58" t="s">
        <v>354</v>
      </c>
      <c r="N3798" s="58" t="s">
        <v>355</v>
      </c>
      <c r="O3798" s="64" t="s">
        <v>309</v>
      </c>
      <c r="P3798" s="64" t="s">
        <v>5359</v>
      </c>
      <c r="Q3798" s="45" t="s">
        <v>922</v>
      </c>
      <c r="R3798" s="32" t="s">
        <v>254</v>
      </c>
      <c r="S3798" s="45" t="s">
        <v>291</v>
      </c>
      <c r="T3798" s="42" t="str">
        <f>VLOOKUP(Tabla1[[#This Row],[AREA]],Hoja1!A:B,2,FALSE)</f>
        <v>11. Salud pública y seguridad ciudadana</v>
      </c>
      <c r="U3798" s="45" t="s">
        <v>141</v>
      </c>
      <c r="V3798" s="42" t="str">
        <f>VLOOKUP(Tabla1[[#This Row],[PROGRAMA]],Hoja1!A:B,2,FALSE)</f>
        <v>1621. Recogida de residuos</v>
      </c>
      <c r="W3798" s="45" t="s">
        <v>236</v>
      </c>
      <c r="X3798" s="45" t="s">
        <v>3180</v>
      </c>
    </row>
    <row r="3799" spans="1:24" x14ac:dyDescent="0.25">
      <c r="A3799" s="57">
        <v>220250032055</v>
      </c>
      <c r="B3799" s="58" t="s">
        <v>526</v>
      </c>
      <c r="C3799" s="59">
        <v>45847</v>
      </c>
      <c r="D3799" s="57">
        <v>22025002821</v>
      </c>
      <c r="E3799" s="58" t="s">
        <v>1358</v>
      </c>
      <c r="F3799" s="60">
        <v>718.86</v>
      </c>
      <c r="G3799" s="58" t="s">
        <v>961</v>
      </c>
      <c r="H3799" s="58" t="s">
        <v>5490</v>
      </c>
      <c r="I3799" s="61">
        <v>300</v>
      </c>
      <c r="J3799" s="58" t="s">
        <v>356</v>
      </c>
      <c r="K3799" s="58" t="s">
        <v>356</v>
      </c>
      <c r="L3799" s="58" t="s">
        <v>357</v>
      </c>
      <c r="M3799" s="58" t="s">
        <v>354</v>
      </c>
      <c r="N3799" s="58" t="s">
        <v>355</v>
      </c>
      <c r="O3799" s="64" t="s">
        <v>309</v>
      </c>
      <c r="P3799" s="64" t="s">
        <v>5359</v>
      </c>
      <c r="Q3799" s="45" t="s">
        <v>922</v>
      </c>
      <c r="R3799" s="32" t="s">
        <v>254</v>
      </c>
      <c r="S3799" s="45" t="s">
        <v>96</v>
      </c>
      <c r="T3799" s="42" t="str">
        <f>VLOOKUP(Tabla1[[#This Row],[AREA]],Hoja1!A:B,2,FALSE)</f>
        <v>08. Tráfico y movilidad</v>
      </c>
      <c r="U3799" s="45" t="s">
        <v>140</v>
      </c>
      <c r="V3799" s="42" t="str">
        <f>VLOOKUP(Tabla1[[#This Row],[PROGRAMA]],Hoja1!A:B,2,FALSE)</f>
        <v>1532. Pavimentación vias públicas y otros servicios urbanísticos</v>
      </c>
      <c r="W3799" s="45" t="s">
        <v>236</v>
      </c>
      <c r="X3799" s="45" t="s">
        <v>3180</v>
      </c>
    </row>
    <row r="3800" spans="1:24" x14ac:dyDescent="0.25">
      <c r="A3800" s="57">
        <v>220250031892</v>
      </c>
      <c r="B3800" s="58" t="s">
        <v>526</v>
      </c>
      <c r="C3800" s="59">
        <v>45847</v>
      </c>
      <c r="D3800" s="57">
        <v>22025002819</v>
      </c>
      <c r="E3800" s="58" t="s">
        <v>1481</v>
      </c>
      <c r="F3800" s="60">
        <v>707.83</v>
      </c>
      <c r="G3800" s="58" t="s">
        <v>509</v>
      </c>
      <c r="H3800" s="58" t="s">
        <v>5491</v>
      </c>
      <c r="I3800" s="61">
        <v>300</v>
      </c>
      <c r="J3800" s="58" t="s">
        <v>356</v>
      </c>
      <c r="K3800" s="58" t="s">
        <v>356</v>
      </c>
      <c r="L3800" s="58" t="s">
        <v>367</v>
      </c>
      <c r="M3800" s="58" t="s">
        <v>354</v>
      </c>
      <c r="N3800" s="58" t="s">
        <v>355</v>
      </c>
      <c r="O3800" s="64" t="s">
        <v>309</v>
      </c>
      <c r="P3800" s="64" t="s">
        <v>5359</v>
      </c>
      <c r="Q3800" s="45" t="s">
        <v>922</v>
      </c>
      <c r="R3800" s="32" t="s">
        <v>254</v>
      </c>
      <c r="S3800" s="45" t="s">
        <v>96</v>
      </c>
      <c r="T3800" s="42" t="str">
        <f>VLOOKUP(Tabla1[[#This Row],[AREA]],Hoja1!A:B,2,FALSE)</f>
        <v>08. Tráfico y movilidad</v>
      </c>
      <c r="U3800" s="45" t="s">
        <v>140</v>
      </c>
      <c r="V3800" s="42" t="str">
        <f>VLOOKUP(Tabla1[[#This Row],[PROGRAMA]],Hoja1!A:B,2,FALSE)</f>
        <v>1532. Pavimentación vias públicas y otros servicios urbanísticos</v>
      </c>
      <c r="W3800" s="45" t="s">
        <v>236</v>
      </c>
      <c r="X3800" s="45" t="s">
        <v>3215</v>
      </c>
    </row>
    <row r="3801" spans="1:24" x14ac:dyDescent="0.25">
      <c r="A3801" s="57">
        <v>220250030767</v>
      </c>
      <c r="B3801" s="58" t="s">
        <v>526</v>
      </c>
      <c r="C3801" s="59">
        <v>45841</v>
      </c>
      <c r="D3801" s="57">
        <v>22025001122</v>
      </c>
      <c r="E3801" s="58" t="s">
        <v>1237</v>
      </c>
      <c r="F3801" s="60">
        <v>690.78</v>
      </c>
      <c r="G3801" s="58" t="s">
        <v>565</v>
      </c>
      <c r="H3801" s="58" t="s">
        <v>5492</v>
      </c>
      <c r="I3801" s="61">
        <v>300</v>
      </c>
      <c r="J3801" s="58" t="s">
        <v>356</v>
      </c>
      <c r="K3801" s="58" t="s">
        <v>356</v>
      </c>
      <c r="L3801" s="58" t="s">
        <v>357</v>
      </c>
      <c r="M3801" s="58" t="s">
        <v>354</v>
      </c>
      <c r="N3801" s="58" t="s">
        <v>355</v>
      </c>
      <c r="O3801" s="64" t="s">
        <v>309</v>
      </c>
      <c r="P3801" s="64" t="s">
        <v>5359</v>
      </c>
      <c r="Q3801" s="45" t="s">
        <v>922</v>
      </c>
      <c r="R3801" s="32" t="s">
        <v>254</v>
      </c>
      <c r="S3801" s="45" t="s">
        <v>291</v>
      </c>
      <c r="T3801" s="42" t="str">
        <f>VLOOKUP(Tabla1[[#This Row],[AREA]],Hoja1!A:B,2,FALSE)</f>
        <v>11. Salud pública y seguridad ciudadana</v>
      </c>
      <c r="U3801" s="45" t="s">
        <v>141</v>
      </c>
      <c r="V3801" s="42" t="str">
        <f>VLOOKUP(Tabla1[[#This Row],[PROGRAMA]],Hoja1!A:B,2,FALSE)</f>
        <v>1621. Recogida de residuos</v>
      </c>
      <c r="W3801" s="45" t="s">
        <v>236</v>
      </c>
      <c r="X3801" s="45" t="s">
        <v>3180</v>
      </c>
    </row>
    <row r="3802" spans="1:24" x14ac:dyDescent="0.25">
      <c r="A3802" s="57">
        <v>220250033952</v>
      </c>
      <c r="B3802" s="58" t="s">
        <v>526</v>
      </c>
      <c r="C3802" s="59">
        <v>45856</v>
      </c>
      <c r="D3802" s="57">
        <v>22025001267</v>
      </c>
      <c r="E3802" s="58" t="s">
        <v>2120</v>
      </c>
      <c r="F3802" s="60">
        <v>683</v>
      </c>
      <c r="G3802" s="58" t="s">
        <v>940</v>
      </c>
      <c r="H3802" s="58" t="s">
        <v>5493</v>
      </c>
      <c r="I3802" s="61">
        <v>300</v>
      </c>
      <c r="J3802" s="58" t="s">
        <v>605</v>
      </c>
      <c r="K3802" s="58" t="s">
        <v>356</v>
      </c>
      <c r="L3802" s="58" t="s">
        <v>367</v>
      </c>
      <c r="M3802" s="58" t="s">
        <v>354</v>
      </c>
      <c r="N3802" s="58" t="s">
        <v>355</v>
      </c>
      <c r="O3802" s="64" t="s">
        <v>309</v>
      </c>
      <c r="P3802" s="64" t="s">
        <v>5359</v>
      </c>
      <c r="Q3802" s="45" t="s">
        <v>922</v>
      </c>
      <c r="R3802" s="32" t="s">
        <v>254</v>
      </c>
      <c r="S3802" s="45" t="s">
        <v>95</v>
      </c>
      <c r="T3802" s="42" t="str">
        <f>VLOOKUP(Tabla1[[#This Row],[AREA]],Hoja1!A:B,2,FALSE)</f>
        <v>07. Medio ambiente</v>
      </c>
      <c r="U3802" s="45" t="s">
        <v>149</v>
      </c>
      <c r="V3802" s="42" t="str">
        <f>VLOOKUP(Tabla1[[#This Row],[PROGRAMA]],Hoja1!A:B,2,FALSE)</f>
        <v>1711. Parques y jardines</v>
      </c>
      <c r="W3802" s="45" t="s">
        <v>238</v>
      </c>
      <c r="X3802" s="45" t="s">
        <v>3057</v>
      </c>
    </row>
    <row r="3803" spans="1:24" x14ac:dyDescent="0.25">
      <c r="A3803" s="57">
        <v>220250031063</v>
      </c>
      <c r="B3803" s="58" t="s">
        <v>526</v>
      </c>
      <c r="C3803" s="59">
        <v>45842</v>
      </c>
      <c r="D3803" s="57">
        <v>22025001124</v>
      </c>
      <c r="E3803" s="58" t="s">
        <v>1237</v>
      </c>
      <c r="F3803" s="60">
        <v>681.42</v>
      </c>
      <c r="G3803" s="58" t="s">
        <v>45</v>
      </c>
      <c r="H3803" s="58" t="s">
        <v>5494</v>
      </c>
      <c r="I3803" s="61">
        <v>300</v>
      </c>
      <c r="J3803" s="58" t="s">
        <v>627</v>
      </c>
      <c r="K3803" s="58" t="s">
        <v>628</v>
      </c>
      <c r="L3803" s="58" t="s">
        <v>367</v>
      </c>
      <c r="M3803" s="58" t="s">
        <v>354</v>
      </c>
      <c r="N3803" s="58" t="s">
        <v>355</v>
      </c>
      <c r="O3803" s="64" t="s">
        <v>309</v>
      </c>
      <c r="P3803" s="64" t="s">
        <v>5359</v>
      </c>
      <c r="Q3803" s="45" t="s">
        <v>922</v>
      </c>
      <c r="R3803" s="32" t="s">
        <v>254</v>
      </c>
      <c r="S3803" s="45" t="s">
        <v>291</v>
      </c>
      <c r="T3803" s="42" t="str">
        <f>VLOOKUP(Tabla1[[#This Row],[AREA]],Hoja1!A:B,2,FALSE)</f>
        <v>11. Salud pública y seguridad ciudadana</v>
      </c>
      <c r="U3803" s="45" t="s">
        <v>141</v>
      </c>
      <c r="V3803" s="42" t="str">
        <f>VLOOKUP(Tabla1[[#This Row],[PROGRAMA]],Hoja1!A:B,2,FALSE)</f>
        <v>1621. Recogida de residuos</v>
      </c>
      <c r="W3803" s="45" t="s">
        <v>236</v>
      </c>
      <c r="X3803" s="45" t="s">
        <v>3180</v>
      </c>
    </row>
    <row r="3804" spans="1:24" x14ac:dyDescent="0.25">
      <c r="A3804" s="57">
        <v>220250033818</v>
      </c>
      <c r="B3804" s="58" t="s">
        <v>526</v>
      </c>
      <c r="C3804" s="59">
        <v>45856</v>
      </c>
      <c r="D3804" s="57">
        <v>22025002819</v>
      </c>
      <c r="E3804" s="58" t="s">
        <v>1481</v>
      </c>
      <c r="F3804" s="60">
        <v>670.82</v>
      </c>
      <c r="G3804" s="58" t="s">
        <v>633</v>
      </c>
      <c r="H3804" s="58" t="s">
        <v>5495</v>
      </c>
      <c r="I3804" s="61">
        <v>300</v>
      </c>
      <c r="J3804" s="58" t="s">
        <v>356</v>
      </c>
      <c r="K3804" s="58" t="s">
        <v>356</v>
      </c>
      <c r="L3804" s="58" t="s">
        <v>367</v>
      </c>
      <c r="M3804" s="58" t="s">
        <v>354</v>
      </c>
      <c r="N3804" s="58" t="s">
        <v>355</v>
      </c>
      <c r="O3804" s="64" t="s">
        <v>309</v>
      </c>
      <c r="P3804" s="64" t="s">
        <v>5359</v>
      </c>
      <c r="Q3804" s="45" t="s">
        <v>922</v>
      </c>
      <c r="R3804" s="32" t="s">
        <v>254</v>
      </c>
      <c r="S3804" s="45" t="s">
        <v>96</v>
      </c>
      <c r="T3804" s="42" t="str">
        <f>VLOOKUP(Tabla1[[#This Row],[AREA]],Hoja1!A:B,2,FALSE)</f>
        <v>08. Tráfico y movilidad</v>
      </c>
      <c r="U3804" s="45" t="s">
        <v>140</v>
      </c>
      <c r="V3804" s="42" t="str">
        <f>VLOOKUP(Tabla1[[#This Row],[PROGRAMA]],Hoja1!A:B,2,FALSE)</f>
        <v>1532. Pavimentación vias públicas y otros servicios urbanísticos</v>
      </c>
      <c r="W3804" s="45" t="s">
        <v>236</v>
      </c>
      <c r="X3804" s="45" t="s">
        <v>3215</v>
      </c>
    </row>
    <row r="3805" spans="1:24" x14ac:dyDescent="0.25">
      <c r="A3805" s="57">
        <v>220250033957</v>
      </c>
      <c r="B3805" s="58" t="s">
        <v>526</v>
      </c>
      <c r="C3805" s="59">
        <v>45856</v>
      </c>
      <c r="D3805" s="57">
        <v>22025001276</v>
      </c>
      <c r="E3805" s="58" t="s">
        <v>2347</v>
      </c>
      <c r="F3805" s="60">
        <v>669.35</v>
      </c>
      <c r="G3805" s="58" t="s">
        <v>566</v>
      </c>
      <c r="H3805" s="58" t="s">
        <v>5496</v>
      </c>
      <c r="I3805" s="61">
        <v>300</v>
      </c>
      <c r="J3805" s="58" t="s">
        <v>356</v>
      </c>
      <c r="K3805" s="58" t="s">
        <v>356</v>
      </c>
      <c r="L3805" s="58" t="s">
        <v>357</v>
      </c>
      <c r="M3805" s="58" t="s">
        <v>354</v>
      </c>
      <c r="N3805" s="58" t="s">
        <v>355</v>
      </c>
      <c r="O3805" s="64" t="s">
        <v>309</v>
      </c>
      <c r="P3805" s="64" t="s">
        <v>5359</v>
      </c>
      <c r="Q3805" s="45" t="s">
        <v>922</v>
      </c>
      <c r="R3805" s="32" t="s">
        <v>254</v>
      </c>
      <c r="S3805" s="45" t="s">
        <v>95</v>
      </c>
      <c r="T3805" s="42" t="str">
        <f>VLOOKUP(Tabla1[[#This Row],[AREA]],Hoja1!A:B,2,FALSE)</f>
        <v>07. Medio ambiente</v>
      </c>
      <c r="U3805" s="45" t="s">
        <v>149</v>
      </c>
      <c r="V3805" s="42" t="str">
        <f>VLOOKUP(Tabla1[[#This Row],[PROGRAMA]],Hoja1!A:B,2,FALSE)</f>
        <v>1711. Parques y jardines</v>
      </c>
      <c r="W3805" s="45" t="s">
        <v>236</v>
      </c>
      <c r="X3805" s="45" t="s">
        <v>3180</v>
      </c>
    </row>
    <row r="3806" spans="1:24" x14ac:dyDescent="0.25">
      <c r="A3806" s="57">
        <v>220250032436</v>
      </c>
      <c r="B3806" s="58" t="s">
        <v>526</v>
      </c>
      <c r="C3806" s="59">
        <v>45849</v>
      </c>
      <c r="D3806" s="57">
        <v>22025002821</v>
      </c>
      <c r="E3806" s="58" t="s">
        <v>1358</v>
      </c>
      <c r="F3806" s="60">
        <v>660.72</v>
      </c>
      <c r="G3806" s="58" t="s">
        <v>611</v>
      </c>
      <c r="H3806" s="58" t="s">
        <v>5497</v>
      </c>
      <c r="I3806" s="61">
        <v>300</v>
      </c>
      <c r="J3806" s="58" t="s">
        <v>462</v>
      </c>
      <c r="K3806" s="58" t="s">
        <v>356</v>
      </c>
      <c r="L3806" s="58" t="s">
        <v>357</v>
      </c>
      <c r="M3806" s="58" t="s">
        <v>354</v>
      </c>
      <c r="N3806" s="58" t="s">
        <v>355</v>
      </c>
      <c r="O3806" s="64" t="s">
        <v>309</v>
      </c>
      <c r="P3806" s="64" t="s">
        <v>5359</v>
      </c>
      <c r="Q3806" s="45" t="s">
        <v>922</v>
      </c>
      <c r="R3806" s="32" t="s">
        <v>254</v>
      </c>
      <c r="S3806" s="45" t="s">
        <v>96</v>
      </c>
      <c r="T3806" s="42" t="str">
        <f>VLOOKUP(Tabla1[[#This Row],[AREA]],Hoja1!A:B,2,FALSE)</f>
        <v>08. Tráfico y movilidad</v>
      </c>
      <c r="U3806" s="45" t="s">
        <v>140</v>
      </c>
      <c r="V3806" s="42" t="str">
        <f>VLOOKUP(Tabla1[[#This Row],[PROGRAMA]],Hoja1!A:B,2,FALSE)</f>
        <v>1532. Pavimentación vias públicas y otros servicios urbanísticos</v>
      </c>
      <c r="W3806" s="45" t="s">
        <v>236</v>
      </c>
      <c r="X3806" s="45" t="s">
        <v>3180</v>
      </c>
    </row>
    <row r="3807" spans="1:24" x14ac:dyDescent="0.25">
      <c r="A3807" s="57">
        <v>220250031958</v>
      </c>
      <c r="B3807" s="58" t="s">
        <v>526</v>
      </c>
      <c r="C3807" s="59">
        <v>45847</v>
      </c>
      <c r="D3807" s="57">
        <v>22025002819</v>
      </c>
      <c r="E3807" s="58" t="s">
        <v>1481</v>
      </c>
      <c r="F3807" s="60">
        <v>660.21</v>
      </c>
      <c r="G3807" s="58" t="s">
        <v>509</v>
      </c>
      <c r="H3807" s="58" t="s">
        <v>5498</v>
      </c>
      <c r="I3807" s="61">
        <v>300</v>
      </c>
      <c r="J3807" s="58" t="s">
        <v>356</v>
      </c>
      <c r="K3807" s="58" t="s">
        <v>356</v>
      </c>
      <c r="L3807" s="58" t="s">
        <v>367</v>
      </c>
      <c r="M3807" s="58" t="s">
        <v>354</v>
      </c>
      <c r="N3807" s="58" t="s">
        <v>355</v>
      </c>
      <c r="O3807" s="64" t="s">
        <v>309</v>
      </c>
      <c r="P3807" s="64" t="s">
        <v>5359</v>
      </c>
      <c r="Q3807" s="45" t="s">
        <v>922</v>
      </c>
      <c r="R3807" s="32" t="s">
        <v>254</v>
      </c>
      <c r="S3807" s="45" t="s">
        <v>96</v>
      </c>
      <c r="T3807" s="42" t="str">
        <f>VLOOKUP(Tabla1[[#This Row],[AREA]],Hoja1!A:B,2,FALSE)</f>
        <v>08. Tráfico y movilidad</v>
      </c>
      <c r="U3807" s="45" t="s">
        <v>140</v>
      </c>
      <c r="V3807" s="42" t="str">
        <f>VLOOKUP(Tabla1[[#This Row],[PROGRAMA]],Hoja1!A:B,2,FALSE)</f>
        <v>1532. Pavimentación vias públicas y otros servicios urbanísticos</v>
      </c>
      <c r="W3807" s="45" t="s">
        <v>236</v>
      </c>
      <c r="X3807" s="45" t="s">
        <v>3215</v>
      </c>
    </row>
    <row r="3808" spans="1:24" x14ac:dyDescent="0.25">
      <c r="A3808" s="57">
        <v>220250030676</v>
      </c>
      <c r="B3808" s="58" t="s">
        <v>526</v>
      </c>
      <c r="C3808" s="59">
        <v>45841</v>
      </c>
      <c r="D3808" s="57">
        <v>22025001129</v>
      </c>
      <c r="E3808" s="58" t="s">
        <v>1973</v>
      </c>
      <c r="F3808" s="60">
        <v>647.28</v>
      </c>
      <c r="G3808" s="58" t="s">
        <v>688</v>
      </c>
      <c r="H3808" s="58" t="s">
        <v>5499</v>
      </c>
      <c r="I3808" s="61">
        <v>300</v>
      </c>
      <c r="J3808" s="58" t="s">
        <v>352</v>
      </c>
      <c r="K3808" s="58" t="s">
        <v>352</v>
      </c>
      <c r="L3808" s="58" t="s">
        <v>367</v>
      </c>
      <c r="M3808" s="58" t="s">
        <v>354</v>
      </c>
      <c r="N3808" s="58" t="s">
        <v>355</v>
      </c>
      <c r="O3808" s="64" t="s">
        <v>309</v>
      </c>
      <c r="P3808" s="64" t="s">
        <v>5359</v>
      </c>
      <c r="Q3808" s="45" t="s">
        <v>922</v>
      </c>
      <c r="R3808" s="32" t="s">
        <v>254</v>
      </c>
      <c r="S3808" s="45" t="s">
        <v>291</v>
      </c>
      <c r="T3808" s="42" t="str">
        <f>VLOOKUP(Tabla1[[#This Row],[AREA]],Hoja1!A:B,2,FALSE)</f>
        <v>11. Salud pública y seguridad ciudadana</v>
      </c>
      <c r="U3808" s="45" t="s">
        <v>144</v>
      </c>
      <c r="V3808" s="42" t="str">
        <f>VLOOKUP(Tabla1[[#This Row],[PROGRAMA]],Hoja1!A:B,2,FALSE)</f>
        <v>1631. Limpieza viaria</v>
      </c>
      <c r="W3808" s="45" t="s">
        <v>236</v>
      </c>
      <c r="X3808" s="45" t="s">
        <v>3180</v>
      </c>
    </row>
    <row r="3809" spans="1:24" x14ac:dyDescent="0.25">
      <c r="A3809" s="57">
        <v>220250035170</v>
      </c>
      <c r="B3809" s="58" t="s">
        <v>526</v>
      </c>
      <c r="C3809" s="59">
        <v>45862</v>
      </c>
      <c r="D3809" s="57">
        <v>22025001276</v>
      </c>
      <c r="E3809" s="58" t="s">
        <v>2347</v>
      </c>
      <c r="F3809" s="60">
        <v>630.69000000000005</v>
      </c>
      <c r="G3809" s="58" t="s">
        <v>943</v>
      </c>
      <c r="H3809" s="58" t="s">
        <v>5500</v>
      </c>
      <c r="I3809" s="61">
        <v>300</v>
      </c>
      <c r="J3809" s="58" t="s">
        <v>356</v>
      </c>
      <c r="K3809" s="58" t="s">
        <v>356</v>
      </c>
      <c r="L3809" s="58" t="s">
        <v>357</v>
      </c>
      <c r="M3809" s="58" t="s">
        <v>354</v>
      </c>
      <c r="N3809" s="58" t="s">
        <v>355</v>
      </c>
      <c r="O3809" s="64" t="s">
        <v>309</v>
      </c>
      <c r="P3809" s="64" t="s">
        <v>5359</v>
      </c>
      <c r="Q3809" s="45" t="s">
        <v>922</v>
      </c>
      <c r="R3809" s="32" t="s">
        <v>254</v>
      </c>
      <c r="S3809" s="45" t="s">
        <v>95</v>
      </c>
      <c r="T3809" s="42" t="str">
        <f>VLOOKUP(Tabla1[[#This Row],[AREA]],Hoja1!A:B,2,FALSE)</f>
        <v>07. Medio ambiente</v>
      </c>
      <c r="U3809" s="45" t="s">
        <v>149</v>
      </c>
      <c r="V3809" s="42" t="str">
        <f>VLOOKUP(Tabla1[[#This Row],[PROGRAMA]],Hoja1!A:B,2,FALSE)</f>
        <v>1711. Parques y jardines</v>
      </c>
      <c r="W3809" s="45" t="s">
        <v>236</v>
      </c>
      <c r="X3809" s="45" t="s">
        <v>3180</v>
      </c>
    </row>
    <row r="3810" spans="1:24" x14ac:dyDescent="0.25">
      <c r="A3810" s="57">
        <v>220250047592</v>
      </c>
      <c r="B3810" s="58" t="s">
        <v>349</v>
      </c>
      <c r="C3810" s="59">
        <v>45924</v>
      </c>
      <c r="D3810" s="57">
        <v>22025006986</v>
      </c>
      <c r="E3810" s="58" t="s">
        <v>5501</v>
      </c>
      <c r="F3810" s="60">
        <v>16940</v>
      </c>
      <c r="G3810" s="58" t="s">
        <v>5502</v>
      </c>
      <c r="H3810" s="58" t="s">
        <v>5503</v>
      </c>
      <c r="I3810" s="61">
        <v>220</v>
      </c>
      <c r="J3810" s="58" t="s">
        <v>356</v>
      </c>
      <c r="K3810" s="58" t="s">
        <v>356</v>
      </c>
      <c r="L3810" s="58" t="s">
        <v>357</v>
      </c>
      <c r="M3810" s="58" t="s">
        <v>458</v>
      </c>
      <c r="N3810" s="58" t="s">
        <v>429</v>
      </c>
      <c r="O3810" s="64" t="s">
        <v>310</v>
      </c>
      <c r="P3810" s="64" t="s">
        <v>5359</v>
      </c>
      <c r="Q3810" s="45" t="s">
        <v>922</v>
      </c>
      <c r="R3810" s="32" t="s">
        <v>254</v>
      </c>
      <c r="S3810" s="45" t="s">
        <v>97</v>
      </c>
      <c r="T3810" s="42" t="str">
        <f>VLOOKUP(Tabla1[[#This Row],[AREA]],Hoja1!A:B,2,FALSE)</f>
        <v>09. Turismo, eventos y marca ciudad</v>
      </c>
      <c r="U3810" s="45" t="s">
        <v>199</v>
      </c>
      <c r="V3810" s="42" t="str">
        <f>VLOOKUP(Tabla1[[#This Row],[PROGRAMA]],Hoja1!A:B,2,FALSE)</f>
        <v>4321. Turismo</v>
      </c>
      <c r="W3810" s="45" t="s">
        <v>238</v>
      </c>
      <c r="X3810" s="45" t="s">
        <v>7142</v>
      </c>
    </row>
    <row r="3811" spans="1:24" x14ac:dyDescent="0.25">
      <c r="A3811" s="57">
        <v>220250044453</v>
      </c>
      <c r="B3811" s="58" t="s">
        <v>349</v>
      </c>
      <c r="C3811" s="59">
        <v>45910</v>
      </c>
      <c r="D3811" s="57">
        <v>22025006484</v>
      </c>
      <c r="E3811" s="58" t="s">
        <v>1360</v>
      </c>
      <c r="F3811" s="60">
        <v>16776.759999999998</v>
      </c>
      <c r="G3811" s="58" t="s">
        <v>454</v>
      </c>
      <c r="H3811" s="58" t="s">
        <v>5504</v>
      </c>
      <c r="I3811" s="61">
        <v>220</v>
      </c>
      <c r="J3811" s="58" t="s">
        <v>455</v>
      </c>
      <c r="K3811" s="58" t="s">
        <v>356</v>
      </c>
      <c r="L3811" s="58" t="s">
        <v>367</v>
      </c>
      <c r="M3811" s="58" t="s">
        <v>458</v>
      </c>
      <c r="N3811" s="58" t="s">
        <v>429</v>
      </c>
      <c r="O3811" s="64" t="s">
        <v>310</v>
      </c>
      <c r="P3811" s="64" t="s">
        <v>5359</v>
      </c>
      <c r="Q3811" s="45" t="s">
        <v>922</v>
      </c>
      <c r="R3811" s="32" t="s">
        <v>254</v>
      </c>
      <c r="S3811" s="45" t="s">
        <v>93</v>
      </c>
      <c r="T3811" s="42" t="str">
        <f>VLOOKUP(Tabla1[[#This Row],[AREA]],Hoja1!A:B,2,FALSE)</f>
        <v>04. Hacienda, personal y modernización administrativa</v>
      </c>
      <c r="U3811" s="45" t="s">
        <v>209</v>
      </c>
      <c r="V3811" s="42" t="str">
        <f>VLOOKUP(Tabla1[[#This Row],[PROGRAMA]],Hoja1!A:B,2,FALSE)</f>
        <v>9204. Tecnologías de la información y comunicación</v>
      </c>
      <c r="W3811" s="45" t="s">
        <v>238</v>
      </c>
      <c r="X3811" s="45" t="s">
        <v>3161</v>
      </c>
    </row>
    <row r="3812" spans="1:24" x14ac:dyDescent="0.25">
      <c r="A3812" s="57">
        <v>220250030896</v>
      </c>
      <c r="B3812" s="58" t="s">
        <v>349</v>
      </c>
      <c r="C3812" s="59">
        <v>45841</v>
      </c>
      <c r="D3812" s="57">
        <v>22025004872</v>
      </c>
      <c r="E3812" s="58" t="s">
        <v>1228</v>
      </c>
      <c r="F3812" s="60">
        <v>16400</v>
      </c>
      <c r="G3812" s="58" t="s">
        <v>5505</v>
      </c>
      <c r="H3812" s="58" t="s">
        <v>5506</v>
      </c>
      <c r="I3812" s="61">
        <v>220</v>
      </c>
      <c r="J3812" s="58" t="s">
        <v>356</v>
      </c>
      <c r="K3812" s="58" t="s">
        <v>356</v>
      </c>
      <c r="L3812" s="58" t="s">
        <v>357</v>
      </c>
      <c r="M3812" s="58" t="s">
        <v>458</v>
      </c>
      <c r="N3812" s="58" t="s">
        <v>429</v>
      </c>
      <c r="O3812" s="64" t="s">
        <v>310</v>
      </c>
      <c r="P3812" s="64" t="s">
        <v>5359</v>
      </c>
      <c r="Q3812" s="45" t="s">
        <v>922</v>
      </c>
      <c r="R3812" s="32" t="s">
        <v>254</v>
      </c>
      <c r="S3812" s="45" t="s">
        <v>98</v>
      </c>
      <c r="T3812" s="42" t="str">
        <f>VLOOKUP(Tabla1[[#This Row],[AREA]],Hoja1!A:B,2,FALSE)</f>
        <v>10. Personas mayores, familia y servicios sociales</v>
      </c>
      <c r="U3812" s="45" t="s">
        <v>159</v>
      </c>
      <c r="V3812" s="42" t="str">
        <f>VLOOKUP(Tabla1[[#This Row],[PROGRAMA]],Hoja1!A:B,2,FALSE)</f>
        <v>2315. Políticas de Igualdad e infancia</v>
      </c>
      <c r="W3812" s="45" t="s">
        <v>238</v>
      </c>
      <c r="X3812" s="45" t="s">
        <v>7143</v>
      </c>
    </row>
    <row r="3813" spans="1:24" x14ac:dyDescent="0.25">
      <c r="A3813" s="57">
        <v>220250048603</v>
      </c>
      <c r="B3813" s="58" t="s">
        <v>349</v>
      </c>
      <c r="C3813" s="59">
        <v>45929</v>
      </c>
      <c r="D3813" s="57">
        <v>22025006937</v>
      </c>
      <c r="E3813" s="58" t="s">
        <v>3018</v>
      </c>
      <c r="F3813" s="60">
        <v>15513.17</v>
      </c>
      <c r="G3813" s="58" t="s">
        <v>3019</v>
      </c>
      <c r="H3813" s="58" t="s">
        <v>5507</v>
      </c>
      <c r="I3813" s="61">
        <v>220</v>
      </c>
      <c r="J3813" s="58" t="s">
        <v>356</v>
      </c>
      <c r="K3813" s="58" t="s">
        <v>356</v>
      </c>
      <c r="L3813" s="58" t="s">
        <v>357</v>
      </c>
      <c r="M3813" s="58" t="s">
        <v>458</v>
      </c>
      <c r="N3813" s="58" t="s">
        <v>429</v>
      </c>
      <c r="O3813" s="64" t="s">
        <v>310</v>
      </c>
      <c r="P3813" s="64" t="s">
        <v>5359</v>
      </c>
      <c r="Q3813" s="45" t="s">
        <v>926</v>
      </c>
      <c r="R3813" s="32" t="s">
        <v>255</v>
      </c>
      <c r="S3813" s="45" t="s">
        <v>291</v>
      </c>
      <c r="T3813" s="42" t="str">
        <f>VLOOKUP(Tabla1[[#This Row],[AREA]],Hoja1!A:B,2,FALSE)</f>
        <v>11. Salud pública y seguridad ciudadana</v>
      </c>
      <c r="U3813" s="45" t="s">
        <v>144</v>
      </c>
      <c r="V3813" s="42" t="str">
        <f>VLOOKUP(Tabla1[[#This Row],[PROGRAMA]],Hoja1!A:B,2,FALSE)</f>
        <v>1631. Limpieza viaria</v>
      </c>
      <c r="W3813" s="45" t="s">
        <v>246</v>
      </c>
      <c r="X3813" s="45" t="s">
        <v>3021</v>
      </c>
    </row>
    <row r="3814" spans="1:24" x14ac:dyDescent="0.25">
      <c r="A3814" s="57">
        <v>220250047582</v>
      </c>
      <c r="B3814" s="58" t="s">
        <v>349</v>
      </c>
      <c r="C3814" s="59">
        <v>45924</v>
      </c>
      <c r="D3814" s="57">
        <v>22025006778</v>
      </c>
      <c r="E3814" s="58" t="s">
        <v>1768</v>
      </c>
      <c r="F3814" s="60">
        <v>15004</v>
      </c>
      <c r="G3814" s="58" t="s">
        <v>5508</v>
      </c>
      <c r="H3814" s="58" t="s">
        <v>5509</v>
      </c>
      <c r="I3814" s="61">
        <v>220</v>
      </c>
      <c r="J3814" s="58" t="s">
        <v>407</v>
      </c>
      <c r="K3814" s="58" t="s">
        <v>352</v>
      </c>
      <c r="L3814" s="58" t="s">
        <v>357</v>
      </c>
      <c r="M3814" s="58" t="s">
        <v>458</v>
      </c>
      <c r="N3814" s="58" t="s">
        <v>429</v>
      </c>
      <c r="O3814" s="64" t="s">
        <v>310</v>
      </c>
      <c r="P3814" s="64" t="s">
        <v>5359</v>
      </c>
      <c r="Q3814" s="45" t="s">
        <v>922</v>
      </c>
      <c r="R3814" s="32" t="s">
        <v>254</v>
      </c>
      <c r="S3814" s="45" t="s">
        <v>89</v>
      </c>
      <c r="T3814" s="42" t="str">
        <f>VLOOKUP(Tabla1[[#This Row],[AREA]],Hoja1!A:B,2,FALSE)</f>
        <v>01. Alcaldía</v>
      </c>
      <c r="U3814" s="45" t="s">
        <v>211</v>
      </c>
      <c r="V3814" s="42" t="str">
        <f>VLOOKUP(Tabla1[[#This Row],[PROGRAMA]],Hoja1!A:B,2,FALSE)</f>
        <v>9206. Archivo municipal</v>
      </c>
      <c r="W3814" s="45" t="s">
        <v>238</v>
      </c>
      <c r="X3814" s="45" t="s">
        <v>2926</v>
      </c>
    </row>
    <row r="3815" spans="1:24" x14ac:dyDescent="0.25">
      <c r="A3815" s="57">
        <v>220250047575</v>
      </c>
      <c r="B3815" s="58" t="s">
        <v>349</v>
      </c>
      <c r="C3815" s="59">
        <v>45924</v>
      </c>
      <c r="D3815" s="57">
        <v>22025006636</v>
      </c>
      <c r="E3815" s="58" t="s">
        <v>1208</v>
      </c>
      <c r="F3815" s="60">
        <v>14960</v>
      </c>
      <c r="G3815" s="58" t="s">
        <v>5510</v>
      </c>
      <c r="H3815" s="58" t="s">
        <v>5511</v>
      </c>
      <c r="I3815" s="61">
        <v>220</v>
      </c>
      <c r="J3815" s="58" t="s">
        <v>356</v>
      </c>
      <c r="K3815" s="58" t="s">
        <v>356</v>
      </c>
      <c r="L3815" s="58" t="s">
        <v>357</v>
      </c>
      <c r="M3815" s="58" t="s">
        <v>458</v>
      </c>
      <c r="N3815" s="58" t="s">
        <v>429</v>
      </c>
      <c r="O3815" s="64" t="s">
        <v>310</v>
      </c>
      <c r="P3815" s="64" t="s">
        <v>5359</v>
      </c>
      <c r="Q3815" s="45" t="s">
        <v>922</v>
      </c>
      <c r="R3815" s="32" t="s">
        <v>254</v>
      </c>
      <c r="S3815" s="45" t="s">
        <v>89</v>
      </c>
      <c r="T3815" s="42" t="str">
        <f>VLOOKUP(Tabla1[[#This Row],[AREA]],Hoja1!A:B,2,FALSE)</f>
        <v>01. Alcaldía</v>
      </c>
      <c r="U3815" s="45" t="s">
        <v>294</v>
      </c>
      <c r="V3815" s="42" t="str">
        <f>VLOOKUP(Tabla1[[#This Row],[PROGRAMA]],Hoja1!A:B,2,FALSE)</f>
        <v>4331. Desarrollo empresarial</v>
      </c>
      <c r="W3815" s="45" t="s">
        <v>238</v>
      </c>
      <c r="X3815" s="45" t="s">
        <v>2926</v>
      </c>
    </row>
    <row r="3816" spans="1:24" x14ac:dyDescent="0.25">
      <c r="A3816" s="57">
        <v>220250043630</v>
      </c>
      <c r="B3816" s="58" t="s">
        <v>349</v>
      </c>
      <c r="C3816" s="59">
        <v>45902</v>
      </c>
      <c r="D3816" s="57">
        <v>22025006309</v>
      </c>
      <c r="E3816" s="58" t="s">
        <v>1208</v>
      </c>
      <c r="F3816" s="60">
        <v>14943.5</v>
      </c>
      <c r="G3816" s="58" t="s">
        <v>5512</v>
      </c>
      <c r="H3816" s="58" t="s">
        <v>5513</v>
      </c>
      <c r="I3816" s="61">
        <v>220</v>
      </c>
      <c r="J3816" s="58" t="s">
        <v>356</v>
      </c>
      <c r="K3816" s="58" t="s">
        <v>356</v>
      </c>
      <c r="L3816" s="58" t="s">
        <v>357</v>
      </c>
      <c r="M3816" s="58" t="s">
        <v>458</v>
      </c>
      <c r="N3816" s="58" t="s">
        <v>429</v>
      </c>
      <c r="O3816" s="64" t="s">
        <v>310</v>
      </c>
      <c r="P3816" s="64" t="s">
        <v>5359</v>
      </c>
      <c r="Q3816" s="45" t="s">
        <v>922</v>
      </c>
      <c r="R3816" s="32" t="s">
        <v>254</v>
      </c>
      <c r="S3816" s="45" t="s">
        <v>89</v>
      </c>
      <c r="T3816" s="42" t="str">
        <f>VLOOKUP(Tabla1[[#This Row],[AREA]],Hoja1!A:B,2,FALSE)</f>
        <v>01. Alcaldía</v>
      </c>
      <c r="U3816" s="45" t="s">
        <v>294</v>
      </c>
      <c r="V3816" s="42" t="str">
        <f>VLOOKUP(Tabla1[[#This Row],[PROGRAMA]],Hoja1!A:B,2,FALSE)</f>
        <v>4331. Desarrollo empresarial</v>
      </c>
      <c r="W3816" s="45" t="s">
        <v>238</v>
      </c>
      <c r="X3816" s="45" t="s">
        <v>2926</v>
      </c>
    </row>
    <row r="3817" spans="1:24" x14ac:dyDescent="0.25">
      <c r="A3817" s="57">
        <v>220250034067</v>
      </c>
      <c r="B3817" s="58" t="s">
        <v>349</v>
      </c>
      <c r="C3817" s="59">
        <v>45859</v>
      </c>
      <c r="D3817" s="57">
        <v>22025004673</v>
      </c>
      <c r="E3817" s="58" t="s">
        <v>1179</v>
      </c>
      <c r="F3817" s="60">
        <v>275000</v>
      </c>
      <c r="G3817" s="58" t="s">
        <v>415</v>
      </c>
      <c r="H3817" s="58" t="s">
        <v>5514</v>
      </c>
      <c r="I3817" s="61">
        <v>220</v>
      </c>
      <c r="J3817" s="58" t="s">
        <v>356</v>
      </c>
      <c r="K3817" s="58" t="s">
        <v>356</v>
      </c>
      <c r="L3817" s="58" t="s">
        <v>357</v>
      </c>
      <c r="M3817" s="58" t="s">
        <v>354</v>
      </c>
      <c r="N3817" s="58" t="s">
        <v>355</v>
      </c>
      <c r="O3817" s="64" t="s">
        <v>305</v>
      </c>
      <c r="P3817" s="64" t="s">
        <v>5359</v>
      </c>
      <c r="Q3817" s="45" t="s">
        <v>926</v>
      </c>
      <c r="R3817" s="32" t="s">
        <v>255</v>
      </c>
      <c r="S3817" s="45" t="s">
        <v>95</v>
      </c>
      <c r="T3817" s="42" t="str">
        <f>VLOOKUP(Tabla1[[#This Row],[AREA]],Hoja1!A:B,2,FALSE)</f>
        <v>07. Medio ambiente</v>
      </c>
      <c r="U3817" s="45" t="s">
        <v>149</v>
      </c>
      <c r="V3817" s="42" t="str">
        <f>VLOOKUP(Tabla1[[#This Row],[PROGRAMA]],Hoja1!A:B,2,FALSE)</f>
        <v>1711. Parques y jardines</v>
      </c>
      <c r="W3817" s="45" t="s">
        <v>244</v>
      </c>
      <c r="X3817" s="45" t="s">
        <v>7140</v>
      </c>
    </row>
    <row r="3818" spans="1:24" x14ac:dyDescent="0.25">
      <c r="A3818" s="57">
        <v>220250030493</v>
      </c>
      <c r="B3818" s="58" t="s">
        <v>349</v>
      </c>
      <c r="C3818" s="59">
        <v>45840</v>
      </c>
      <c r="D3818" s="57">
        <v>22025003758</v>
      </c>
      <c r="E3818" s="58" t="s">
        <v>2957</v>
      </c>
      <c r="F3818" s="60">
        <v>267410</v>
      </c>
      <c r="G3818" s="58" t="s">
        <v>366</v>
      </c>
      <c r="H3818" s="58" t="s">
        <v>5515</v>
      </c>
      <c r="I3818" s="61">
        <v>230</v>
      </c>
      <c r="J3818" s="58" t="s">
        <v>356</v>
      </c>
      <c r="K3818" s="58" t="s">
        <v>356</v>
      </c>
      <c r="L3818" s="58" t="s">
        <v>358</v>
      </c>
      <c r="M3818" s="58" t="s">
        <v>354</v>
      </c>
      <c r="N3818" s="58" t="s">
        <v>355</v>
      </c>
      <c r="O3818" s="64" t="s">
        <v>305</v>
      </c>
      <c r="P3818" s="64" t="s">
        <v>5359</v>
      </c>
      <c r="Q3818" s="45" t="s">
        <v>926</v>
      </c>
      <c r="R3818" s="32" t="s">
        <v>255</v>
      </c>
      <c r="S3818" s="45" t="s">
        <v>91</v>
      </c>
      <c r="T3818" s="42" t="str">
        <f>VLOOKUP(Tabla1[[#This Row],[AREA]],Hoja1!A:B,2,FALSE)</f>
        <v>02. Urbanismo y vivienda</v>
      </c>
      <c r="U3818" s="45" t="s">
        <v>138</v>
      </c>
      <c r="V3818" s="42" t="str">
        <f>VLOOKUP(Tabla1[[#This Row],[PROGRAMA]],Hoja1!A:B,2,FALSE)</f>
        <v>1511. Planficación y gestión del urbanismo</v>
      </c>
      <c r="W3818" s="45" t="s">
        <v>242</v>
      </c>
      <c r="X3818" s="45" t="s">
        <v>2923</v>
      </c>
    </row>
    <row r="3819" spans="1:24" x14ac:dyDescent="0.25">
      <c r="A3819" s="57">
        <v>220250034377</v>
      </c>
      <c r="B3819" s="58" t="s">
        <v>349</v>
      </c>
      <c r="C3819" s="59">
        <v>45859</v>
      </c>
      <c r="D3819" s="57">
        <v>22025005050</v>
      </c>
      <c r="E3819" s="58" t="s">
        <v>1208</v>
      </c>
      <c r="F3819" s="60">
        <v>14399</v>
      </c>
      <c r="G3819" s="58" t="s">
        <v>5516</v>
      </c>
      <c r="H3819" s="58" t="s">
        <v>5517</v>
      </c>
      <c r="I3819" s="61">
        <v>220</v>
      </c>
      <c r="J3819" s="58" t="s">
        <v>356</v>
      </c>
      <c r="K3819" s="58" t="s">
        <v>356</v>
      </c>
      <c r="L3819" s="58" t="s">
        <v>357</v>
      </c>
      <c r="M3819" s="58" t="s">
        <v>458</v>
      </c>
      <c r="N3819" s="58" t="s">
        <v>429</v>
      </c>
      <c r="O3819" s="64" t="s">
        <v>310</v>
      </c>
      <c r="P3819" s="64" t="s">
        <v>5359</v>
      </c>
      <c r="Q3819" s="45" t="s">
        <v>922</v>
      </c>
      <c r="R3819" s="32" t="s">
        <v>254</v>
      </c>
      <c r="S3819" s="45" t="s">
        <v>89</v>
      </c>
      <c r="T3819" s="42" t="str">
        <f>VLOOKUP(Tabla1[[#This Row],[AREA]],Hoja1!A:B,2,FALSE)</f>
        <v>01. Alcaldía</v>
      </c>
      <c r="U3819" s="45" t="s">
        <v>294</v>
      </c>
      <c r="V3819" s="42" t="str">
        <f>VLOOKUP(Tabla1[[#This Row],[PROGRAMA]],Hoja1!A:B,2,FALSE)</f>
        <v>4331. Desarrollo empresarial</v>
      </c>
      <c r="W3819" s="45" t="s">
        <v>238</v>
      </c>
      <c r="X3819" s="45" t="s">
        <v>2926</v>
      </c>
    </row>
    <row r="3820" spans="1:24" x14ac:dyDescent="0.25">
      <c r="A3820" s="57">
        <v>220250047568</v>
      </c>
      <c r="B3820" s="58" t="s">
        <v>526</v>
      </c>
      <c r="C3820" s="59">
        <v>45924</v>
      </c>
      <c r="D3820" s="57">
        <v>22025000726</v>
      </c>
      <c r="E3820" s="58" t="s">
        <v>5182</v>
      </c>
      <c r="F3820" s="60">
        <v>14000</v>
      </c>
      <c r="G3820" s="58" t="s">
        <v>5518</v>
      </c>
      <c r="H3820" s="58" t="s">
        <v>5519</v>
      </c>
      <c r="I3820" s="61">
        <v>300</v>
      </c>
      <c r="J3820" s="58" t="s">
        <v>352</v>
      </c>
      <c r="K3820" s="58" t="s">
        <v>352</v>
      </c>
      <c r="L3820" s="58" t="s">
        <v>357</v>
      </c>
      <c r="M3820" s="58" t="s">
        <v>458</v>
      </c>
      <c r="N3820" s="58" t="s">
        <v>429</v>
      </c>
      <c r="O3820" s="64" t="s">
        <v>310</v>
      </c>
      <c r="P3820" s="64" t="s">
        <v>5359</v>
      </c>
      <c r="Q3820" s="45" t="s">
        <v>948</v>
      </c>
      <c r="R3820" s="32" t="s">
        <v>262</v>
      </c>
      <c r="S3820" s="45" t="s">
        <v>291</v>
      </c>
      <c r="T3820" s="42" t="str">
        <f>VLOOKUP(Tabla1[[#This Row],[AREA]],Hoja1!A:B,2,FALSE)</f>
        <v>11. Salud pública y seguridad ciudadana</v>
      </c>
      <c r="U3820" s="45" t="s">
        <v>129</v>
      </c>
      <c r="V3820" s="42" t="str">
        <f>VLOOKUP(Tabla1[[#This Row],[PROGRAMA]],Hoja1!A:B,2,FALSE)</f>
        <v>1321. Policía municipal</v>
      </c>
      <c r="W3820" s="45" t="s">
        <v>3340</v>
      </c>
      <c r="X3820" s="45" t="s">
        <v>3341</v>
      </c>
    </row>
    <row r="3821" spans="1:24" x14ac:dyDescent="0.25">
      <c r="A3821" s="57">
        <v>220250043592</v>
      </c>
      <c r="B3821" s="58" t="s">
        <v>349</v>
      </c>
      <c r="C3821" s="59">
        <v>45902</v>
      </c>
      <c r="D3821" s="57">
        <v>22025006077</v>
      </c>
      <c r="E3821" s="58" t="s">
        <v>1208</v>
      </c>
      <c r="F3821" s="60">
        <v>13915</v>
      </c>
      <c r="G3821" s="58" t="s">
        <v>5520</v>
      </c>
      <c r="H3821" s="58" t="s">
        <v>5521</v>
      </c>
      <c r="I3821" s="61">
        <v>220</v>
      </c>
      <c r="J3821" s="58" t="s">
        <v>372</v>
      </c>
      <c r="K3821" s="58" t="s">
        <v>372</v>
      </c>
      <c r="L3821" s="58" t="s">
        <v>357</v>
      </c>
      <c r="M3821" s="58" t="s">
        <v>458</v>
      </c>
      <c r="N3821" s="58" t="s">
        <v>429</v>
      </c>
      <c r="O3821" s="64" t="s">
        <v>310</v>
      </c>
      <c r="P3821" s="64" t="s">
        <v>5359</v>
      </c>
      <c r="Q3821" s="45" t="s">
        <v>922</v>
      </c>
      <c r="R3821" s="32" t="s">
        <v>254</v>
      </c>
      <c r="S3821" s="45" t="s">
        <v>89</v>
      </c>
      <c r="T3821" s="42" t="str">
        <f>VLOOKUP(Tabla1[[#This Row],[AREA]],Hoja1!A:B,2,FALSE)</f>
        <v>01. Alcaldía</v>
      </c>
      <c r="U3821" s="45" t="s">
        <v>294</v>
      </c>
      <c r="V3821" s="42" t="str">
        <f>VLOOKUP(Tabla1[[#This Row],[PROGRAMA]],Hoja1!A:B,2,FALSE)</f>
        <v>4331. Desarrollo empresarial</v>
      </c>
      <c r="W3821" s="45" t="s">
        <v>238</v>
      </c>
      <c r="X3821" s="45" t="s">
        <v>2926</v>
      </c>
    </row>
    <row r="3822" spans="1:24" x14ac:dyDescent="0.25">
      <c r="A3822" s="57">
        <v>220250034475</v>
      </c>
      <c r="B3822" s="58" t="s">
        <v>349</v>
      </c>
      <c r="C3822" s="59">
        <v>45861</v>
      </c>
      <c r="D3822" s="57">
        <v>22025005329</v>
      </c>
      <c r="E3822" s="58" t="s">
        <v>1237</v>
      </c>
      <c r="F3822" s="60">
        <v>5445</v>
      </c>
      <c r="G3822" s="58" t="s">
        <v>565</v>
      </c>
      <c r="H3822" s="58" t="s">
        <v>5522</v>
      </c>
      <c r="I3822" s="61">
        <v>220</v>
      </c>
      <c r="J3822" s="58" t="s">
        <v>356</v>
      </c>
      <c r="K3822" s="58" t="s">
        <v>356</v>
      </c>
      <c r="L3822" s="58" t="s">
        <v>357</v>
      </c>
      <c r="M3822" s="58" t="s">
        <v>458</v>
      </c>
      <c r="N3822" s="58" t="s">
        <v>429</v>
      </c>
      <c r="O3822" s="64" t="s">
        <v>310</v>
      </c>
      <c r="P3822" s="64" t="s">
        <v>5359</v>
      </c>
      <c r="Q3822" s="45" t="s">
        <v>922</v>
      </c>
      <c r="R3822" s="32" t="s">
        <v>254</v>
      </c>
      <c r="S3822" s="45" t="s">
        <v>291</v>
      </c>
      <c r="T3822" s="42" t="str">
        <f>VLOOKUP(Tabla1[[#This Row],[AREA]],Hoja1!A:B,2,FALSE)</f>
        <v>11. Salud pública y seguridad ciudadana</v>
      </c>
      <c r="U3822" s="45" t="s">
        <v>141</v>
      </c>
      <c r="V3822" s="42" t="str">
        <f>VLOOKUP(Tabla1[[#This Row],[PROGRAMA]],Hoja1!A:B,2,FALSE)</f>
        <v>1621. Recogida de residuos</v>
      </c>
      <c r="W3822" s="45" t="s">
        <v>236</v>
      </c>
      <c r="X3822" s="45" t="s">
        <v>3180</v>
      </c>
    </row>
    <row r="3823" spans="1:24" x14ac:dyDescent="0.25">
      <c r="A3823" s="57">
        <v>220250045615</v>
      </c>
      <c r="B3823" s="58" t="s">
        <v>349</v>
      </c>
      <c r="C3823" s="59">
        <v>45917</v>
      </c>
      <c r="D3823" s="57">
        <v>22025006065</v>
      </c>
      <c r="E3823" s="58" t="s">
        <v>1662</v>
      </c>
      <c r="F3823" s="60">
        <v>13267.65</v>
      </c>
      <c r="G3823" s="58" t="s">
        <v>326</v>
      </c>
      <c r="H3823" s="58" t="s">
        <v>5523</v>
      </c>
      <c r="I3823" s="61">
        <v>220</v>
      </c>
      <c r="J3823" s="58" t="s">
        <v>622</v>
      </c>
      <c r="K3823" s="58" t="s">
        <v>433</v>
      </c>
      <c r="L3823" s="58" t="s">
        <v>367</v>
      </c>
      <c r="M3823" s="58" t="s">
        <v>458</v>
      </c>
      <c r="N3823" s="58" t="s">
        <v>429</v>
      </c>
      <c r="O3823" s="64" t="s">
        <v>310</v>
      </c>
      <c r="P3823" s="64" t="s">
        <v>5359</v>
      </c>
      <c r="Q3823" s="45" t="s">
        <v>926</v>
      </c>
      <c r="R3823" s="32" t="s">
        <v>255</v>
      </c>
      <c r="S3823" s="45" t="s">
        <v>291</v>
      </c>
      <c r="T3823" s="42" t="str">
        <f>VLOOKUP(Tabla1[[#This Row],[AREA]],Hoja1!A:B,2,FALSE)</f>
        <v>11. Salud pública y seguridad ciudadana</v>
      </c>
      <c r="U3823" s="45" t="s">
        <v>135</v>
      </c>
      <c r="V3823" s="42" t="str">
        <f>VLOOKUP(Tabla1[[#This Row],[PROGRAMA]],Hoja1!A:B,2,FALSE)</f>
        <v>1361. Prevención y extinción de incencios</v>
      </c>
      <c r="W3823" s="45" t="s">
        <v>246</v>
      </c>
      <c r="X3823" s="45" t="s">
        <v>2936</v>
      </c>
    </row>
    <row r="3824" spans="1:24" x14ac:dyDescent="0.25">
      <c r="A3824" s="57">
        <v>220250044448</v>
      </c>
      <c r="B3824" s="58" t="s">
        <v>349</v>
      </c>
      <c r="C3824" s="59">
        <v>45910</v>
      </c>
      <c r="D3824" s="57">
        <v>22025006474</v>
      </c>
      <c r="E3824" s="58" t="s">
        <v>1267</v>
      </c>
      <c r="F3824" s="60">
        <v>12723.79</v>
      </c>
      <c r="G3824" s="58" t="s">
        <v>48</v>
      </c>
      <c r="H3824" s="58" t="s">
        <v>5524</v>
      </c>
      <c r="I3824" s="61">
        <v>220</v>
      </c>
      <c r="J3824" s="58" t="s">
        <v>455</v>
      </c>
      <c r="K3824" s="58" t="s">
        <v>356</v>
      </c>
      <c r="L3824" s="58" t="s">
        <v>357</v>
      </c>
      <c r="M3824" s="58" t="s">
        <v>458</v>
      </c>
      <c r="N3824" s="58" t="s">
        <v>429</v>
      </c>
      <c r="O3824" s="64" t="s">
        <v>310</v>
      </c>
      <c r="P3824" s="64" t="s">
        <v>5359</v>
      </c>
      <c r="Q3824" s="45" t="s">
        <v>926</v>
      </c>
      <c r="R3824" s="32" t="s">
        <v>255</v>
      </c>
      <c r="S3824" s="45" t="s">
        <v>96</v>
      </c>
      <c r="T3824" s="42" t="str">
        <f>VLOOKUP(Tabla1[[#This Row],[AREA]],Hoja1!A:B,2,FALSE)</f>
        <v>08. Tráfico y movilidad</v>
      </c>
      <c r="U3824" s="45" t="s">
        <v>146</v>
      </c>
      <c r="V3824" s="42" t="str">
        <f>VLOOKUP(Tabla1[[#This Row],[PROGRAMA]],Hoja1!A:B,2,FALSE)</f>
        <v>1651. Alumbrado público</v>
      </c>
      <c r="W3824" s="45" t="s">
        <v>244</v>
      </c>
      <c r="X3824" s="45" t="s">
        <v>2903</v>
      </c>
    </row>
    <row r="3825" spans="1:24" x14ac:dyDescent="0.25">
      <c r="A3825" s="57">
        <v>220250030897</v>
      </c>
      <c r="B3825" s="58" t="s">
        <v>349</v>
      </c>
      <c r="C3825" s="59">
        <v>45841</v>
      </c>
      <c r="D3825" s="57">
        <v>22025004892</v>
      </c>
      <c r="E3825" s="58" t="s">
        <v>1605</v>
      </c>
      <c r="F3825" s="60">
        <v>12499.3</v>
      </c>
      <c r="G3825" s="58" t="s">
        <v>5525</v>
      </c>
      <c r="H3825" s="58" t="s">
        <v>5526</v>
      </c>
      <c r="I3825" s="61">
        <v>220</v>
      </c>
      <c r="J3825" s="58" t="s">
        <v>396</v>
      </c>
      <c r="K3825" s="58" t="s">
        <v>356</v>
      </c>
      <c r="L3825" s="58" t="s">
        <v>367</v>
      </c>
      <c r="M3825" s="58" t="s">
        <v>458</v>
      </c>
      <c r="N3825" s="58" t="s">
        <v>429</v>
      </c>
      <c r="O3825" s="64" t="s">
        <v>310</v>
      </c>
      <c r="P3825" s="64" t="s">
        <v>5359</v>
      </c>
      <c r="Q3825" s="45" t="s">
        <v>926</v>
      </c>
      <c r="R3825" s="32" t="s">
        <v>255</v>
      </c>
      <c r="S3825" s="45" t="s">
        <v>89</v>
      </c>
      <c r="T3825" s="42" t="str">
        <f>VLOOKUP(Tabla1[[#This Row],[AREA]],Hoja1!A:B,2,FALSE)</f>
        <v>01. Alcaldía</v>
      </c>
      <c r="U3825" s="45" t="s">
        <v>294</v>
      </c>
      <c r="V3825" s="42" t="str">
        <f>VLOOKUP(Tabla1[[#This Row],[PROGRAMA]],Hoja1!A:B,2,FALSE)</f>
        <v>4331. Desarrollo empresarial</v>
      </c>
      <c r="W3825" s="45" t="s">
        <v>246</v>
      </c>
      <c r="X3825" s="45" t="s">
        <v>2936</v>
      </c>
    </row>
    <row r="3826" spans="1:24" x14ac:dyDescent="0.25">
      <c r="A3826" s="57">
        <v>220250038447</v>
      </c>
      <c r="B3826" s="58" t="s">
        <v>495</v>
      </c>
      <c r="C3826" s="59">
        <v>45880</v>
      </c>
      <c r="D3826" s="57">
        <v>22025006183</v>
      </c>
      <c r="E3826" s="58" t="s">
        <v>1222</v>
      </c>
      <c r="F3826" s="60">
        <v>12385.35</v>
      </c>
      <c r="G3826" s="58" t="s">
        <v>3081</v>
      </c>
      <c r="H3826" s="58" t="s">
        <v>5527</v>
      </c>
      <c r="I3826" s="61">
        <v>240</v>
      </c>
      <c r="J3826" s="58" t="s">
        <v>427</v>
      </c>
      <c r="K3826" s="58" t="s">
        <v>427</v>
      </c>
      <c r="L3826" s="58" t="s">
        <v>357</v>
      </c>
      <c r="M3826" s="58" t="s">
        <v>458</v>
      </c>
      <c r="N3826" s="58" t="s">
        <v>429</v>
      </c>
      <c r="O3826" s="64" t="s">
        <v>310</v>
      </c>
      <c r="P3826" s="64" t="s">
        <v>5359</v>
      </c>
      <c r="Q3826" s="45" t="s">
        <v>926</v>
      </c>
      <c r="R3826" s="32" t="s">
        <v>255</v>
      </c>
      <c r="S3826" s="45" t="s">
        <v>96</v>
      </c>
      <c r="T3826" s="42" t="str">
        <f>VLOOKUP(Tabla1[[#This Row],[AREA]],Hoja1!A:B,2,FALSE)</f>
        <v>08. Tráfico y movilidad</v>
      </c>
      <c r="U3826" s="45" t="s">
        <v>140</v>
      </c>
      <c r="V3826" s="42" t="str">
        <f>VLOOKUP(Tabla1[[#This Row],[PROGRAMA]],Hoja1!A:B,2,FALSE)</f>
        <v>1532. Pavimentación vias públicas y otros servicios urbanísticos</v>
      </c>
      <c r="W3826" s="45" t="s">
        <v>242</v>
      </c>
      <c r="X3826" s="45" t="s">
        <v>2923</v>
      </c>
    </row>
    <row r="3827" spans="1:24" x14ac:dyDescent="0.25">
      <c r="A3827" s="57">
        <v>220250048696</v>
      </c>
      <c r="B3827" s="58" t="s">
        <v>349</v>
      </c>
      <c r="C3827" s="59">
        <v>45930</v>
      </c>
      <c r="D3827" s="57">
        <v>22025006833</v>
      </c>
      <c r="E3827" s="58" t="s">
        <v>2138</v>
      </c>
      <c r="F3827" s="60">
        <v>12251.25</v>
      </c>
      <c r="G3827" s="58" t="s">
        <v>660</v>
      </c>
      <c r="H3827" s="58" t="s">
        <v>5528</v>
      </c>
      <c r="I3827" s="61">
        <v>220</v>
      </c>
      <c r="J3827" s="58" t="s">
        <v>356</v>
      </c>
      <c r="K3827" s="58" t="s">
        <v>356</v>
      </c>
      <c r="L3827" s="58" t="s">
        <v>357</v>
      </c>
      <c r="M3827" s="58" t="s">
        <v>458</v>
      </c>
      <c r="N3827" s="58" t="s">
        <v>429</v>
      </c>
      <c r="O3827" s="64" t="s">
        <v>310</v>
      </c>
      <c r="P3827" s="64" t="s">
        <v>5359</v>
      </c>
      <c r="Q3827" s="45" t="s">
        <v>922</v>
      </c>
      <c r="R3827" s="32" t="s">
        <v>254</v>
      </c>
      <c r="S3827" s="45" t="s">
        <v>290</v>
      </c>
      <c r="T3827" s="42" t="str">
        <f>VLOOKUP(Tabla1[[#This Row],[AREA]],Hoja1!A:B,2,FALSE)</f>
        <v>05. Comercio, mercados y consumo</v>
      </c>
      <c r="U3827" s="45" t="s">
        <v>197</v>
      </c>
      <c r="V3827" s="42" t="str">
        <f>VLOOKUP(Tabla1[[#This Row],[PROGRAMA]],Hoja1!A:B,2,FALSE)</f>
        <v>4312. Mercados</v>
      </c>
      <c r="W3827" s="45" t="s">
        <v>238</v>
      </c>
      <c r="X3827" s="45" t="s">
        <v>2926</v>
      </c>
    </row>
    <row r="3828" spans="1:24" x14ac:dyDescent="0.25">
      <c r="A3828" s="57">
        <v>220250034375</v>
      </c>
      <c r="B3828" s="58" t="s">
        <v>349</v>
      </c>
      <c r="C3828" s="59">
        <v>45859</v>
      </c>
      <c r="D3828" s="57">
        <v>22025005046</v>
      </c>
      <c r="E3828" s="58" t="s">
        <v>1208</v>
      </c>
      <c r="F3828" s="60">
        <v>12100</v>
      </c>
      <c r="G3828" s="58" t="s">
        <v>5529</v>
      </c>
      <c r="H3828" s="58" t="s">
        <v>5530</v>
      </c>
      <c r="I3828" s="61">
        <v>220</v>
      </c>
      <c r="J3828" s="58" t="s">
        <v>470</v>
      </c>
      <c r="K3828" s="58" t="s">
        <v>352</v>
      </c>
      <c r="L3828" s="58" t="s">
        <v>357</v>
      </c>
      <c r="M3828" s="58" t="s">
        <v>458</v>
      </c>
      <c r="N3828" s="58" t="s">
        <v>429</v>
      </c>
      <c r="O3828" s="64" t="s">
        <v>310</v>
      </c>
      <c r="P3828" s="64" t="s">
        <v>5359</v>
      </c>
      <c r="Q3828" s="45" t="s">
        <v>922</v>
      </c>
      <c r="R3828" s="32" t="s">
        <v>254</v>
      </c>
      <c r="S3828" s="45" t="s">
        <v>89</v>
      </c>
      <c r="T3828" s="42" t="str">
        <f>VLOOKUP(Tabla1[[#This Row],[AREA]],Hoja1!A:B,2,FALSE)</f>
        <v>01. Alcaldía</v>
      </c>
      <c r="U3828" s="45" t="s">
        <v>294</v>
      </c>
      <c r="V3828" s="42" t="str">
        <f>VLOOKUP(Tabla1[[#This Row],[PROGRAMA]],Hoja1!A:B,2,FALSE)</f>
        <v>4331. Desarrollo empresarial</v>
      </c>
      <c r="W3828" s="45" t="s">
        <v>238</v>
      </c>
      <c r="X3828" s="45" t="s">
        <v>2926</v>
      </c>
    </row>
    <row r="3829" spans="1:24" x14ac:dyDescent="0.25">
      <c r="A3829" s="57">
        <v>220250047199</v>
      </c>
      <c r="B3829" s="58" t="s">
        <v>349</v>
      </c>
      <c r="C3829" s="59">
        <v>45923</v>
      </c>
      <c r="D3829" s="57">
        <v>22025003684</v>
      </c>
      <c r="E3829" s="58" t="s">
        <v>1867</v>
      </c>
      <c r="F3829" s="60">
        <v>12000</v>
      </c>
      <c r="G3829" s="58" t="s">
        <v>15</v>
      </c>
      <c r="H3829" s="58" t="s">
        <v>5531</v>
      </c>
      <c r="I3829" s="61">
        <v>220</v>
      </c>
      <c r="J3829" s="58" t="s">
        <v>427</v>
      </c>
      <c r="K3829" s="58" t="s">
        <v>427</v>
      </c>
      <c r="L3829" s="58" t="s">
        <v>367</v>
      </c>
      <c r="M3829" s="58" t="s">
        <v>354</v>
      </c>
      <c r="N3829" s="58" t="s">
        <v>355</v>
      </c>
      <c r="O3829" s="64" t="s">
        <v>305</v>
      </c>
      <c r="P3829" s="64" t="s">
        <v>5359</v>
      </c>
      <c r="Q3829" s="45" t="s">
        <v>922</v>
      </c>
      <c r="R3829" s="32" t="s">
        <v>254</v>
      </c>
      <c r="S3829" s="45" t="s">
        <v>291</v>
      </c>
      <c r="T3829" s="42" t="str">
        <f>VLOOKUP(Tabla1[[#This Row],[AREA]],Hoja1!A:B,2,FALSE)</f>
        <v>11. Salud pública y seguridad ciudadana</v>
      </c>
      <c r="U3829" s="45" t="s">
        <v>141</v>
      </c>
      <c r="V3829" s="42" t="str">
        <f>VLOOKUP(Tabla1[[#This Row],[PROGRAMA]],Hoja1!A:B,2,FALSE)</f>
        <v>1621. Recogida de residuos</v>
      </c>
      <c r="W3829" s="45" t="s">
        <v>238</v>
      </c>
      <c r="X3829" s="45" t="s">
        <v>3516</v>
      </c>
    </row>
    <row r="3830" spans="1:24" x14ac:dyDescent="0.25">
      <c r="A3830" s="57">
        <v>220250038194</v>
      </c>
      <c r="B3830" s="58" t="s">
        <v>349</v>
      </c>
      <c r="C3830" s="59">
        <v>45880</v>
      </c>
      <c r="D3830" s="57">
        <v>22025004766</v>
      </c>
      <c r="E3830" s="58" t="s">
        <v>3018</v>
      </c>
      <c r="F3830" s="60">
        <v>11356.15</v>
      </c>
      <c r="G3830" s="58" t="s">
        <v>48</v>
      </c>
      <c r="H3830" s="58" t="s">
        <v>5532</v>
      </c>
      <c r="I3830" s="61">
        <v>220</v>
      </c>
      <c r="J3830" s="58" t="s">
        <v>455</v>
      </c>
      <c r="K3830" s="58" t="s">
        <v>356</v>
      </c>
      <c r="L3830" s="58" t="s">
        <v>357</v>
      </c>
      <c r="M3830" s="58" t="s">
        <v>458</v>
      </c>
      <c r="N3830" s="58" t="s">
        <v>429</v>
      </c>
      <c r="O3830" s="64" t="s">
        <v>310</v>
      </c>
      <c r="P3830" s="64" t="s">
        <v>5359</v>
      </c>
      <c r="Q3830" s="45" t="s">
        <v>926</v>
      </c>
      <c r="R3830" s="32" t="s">
        <v>255</v>
      </c>
      <c r="S3830" s="45" t="s">
        <v>291</v>
      </c>
      <c r="T3830" s="42" t="str">
        <f>VLOOKUP(Tabla1[[#This Row],[AREA]],Hoja1!A:B,2,FALSE)</f>
        <v>11. Salud pública y seguridad ciudadana</v>
      </c>
      <c r="U3830" s="45" t="s">
        <v>144</v>
      </c>
      <c r="V3830" s="42" t="str">
        <f>VLOOKUP(Tabla1[[#This Row],[PROGRAMA]],Hoja1!A:B,2,FALSE)</f>
        <v>1631. Limpieza viaria</v>
      </c>
      <c r="W3830" s="45" t="s">
        <v>246</v>
      </c>
      <c r="X3830" s="45" t="s">
        <v>3021</v>
      </c>
    </row>
    <row r="3831" spans="1:24" x14ac:dyDescent="0.25">
      <c r="A3831" s="57">
        <v>220250030491</v>
      </c>
      <c r="B3831" s="58" t="s">
        <v>349</v>
      </c>
      <c r="C3831" s="59">
        <v>45840</v>
      </c>
      <c r="D3831" s="57">
        <v>22025001170</v>
      </c>
      <c r="E3831" s="58" t="s">
        <v>1321</v>
      </c>
      <c r="F3831" s="60">
        <v>10888.46</v>
      </c>
      <c r="G3831" s="58" t="s">
        <v>1099</v>
      </c>
      <c r="H3831" s="58" t="s">
        <v>5533</v>
      </c>
      <c r="I3831" s="61">
        <v>220</v>
      </c>
      <c r="J3831" s="58" t="s">
        <v>360</v>
      </c>
      <c r="K3831" s="58" t="s">
        <v>352</v>
      </c>
      <c r="L3831" s="58" t="s">
        <v>357</v>
      </c>
      <c r="M3831" s="58" t="s">
        <v>354</v>
      </c>
      <c r="N3831" s="58" t="s">
        <v>355</v>
      </c>
      <c r="O3831" s="64" t="s">
        <v>305</v>
      </c>
      <c r="P3831" s="64" t="s">
        <v>5359</v>
      </c>
      <c r="Q3831" s="45" t="s">
        <v>922</v>
      </c>
      <c r="R3831" s="32" t="s">
        <v>254</v>
      </c>
      <c r="S3831" s="45" t="s">
        <v>291</v>
      </c>
      <c r="T3831" s="42" t="str">
        <f>VLOOKUP(Tabla1[[#This Row],[AREA]],Hoja1!A:B,2,FALSE)</f>
        <v>11. Salud pública y seguridad ciudadana</v>
      </c>
      <c r="U3831" s="45" t="s">
        <v>141</v>
      </c>
      <c r="V3831" s="42" t="str">
        <f>VLOOKUP(Tabla1[[#This Row],[PROGRAMA]],Hoja1!A:B,2,FALSE)</f>
        <v>1621. Recogida de residuos</v>
      </c>
      <c r="W3831" s="45" t="s">
        <v>238</v>
      </c>
      <c r="X3831" s="45" t="s">
        <v>2955</v>
      </c>
    </row>
    <row r="3832" spans="1:24" x14ac:dyDescent="0.25">
      <c r="A3832" s="57">
        <v>220250032072</v>
      </c>
      <c r="B3832" s="58" t="s">
        <v>349</v>
      </c>
      <c r="C3832" s="59">
        <v>45848</v>
      </c>
      <c r="D3832" s="57">
        <v>22025004600</v>
      </c>
      <c r="E3832" s="58" t="s">
        <v>5361</v>
      </c>
      <c r="F3832" s="60">
        <v>18057.599999999999</v>
      </c>
      <c r="G3832" s="58" t="s">
        <v>2940</v>
      </c>
      <c r="H3832" s="58" t="s">
        <v>5534</v>
      </c>
      <c r="I3832" s="61">
        <v>220</v>
      </c>
      <c r="J3832" s="58" t="s">
        <v>352</v>
      </c>
      <c r="K3832" s="58" t="s">
        <v>352</v>
      </c>
      <c r="L3832" s="58" t="s">
        <v>357</v>
      </c>
      <c r="M3832" s="58" t="s">
        <v>354</v>
      </c>
      <c r="N3832" s="58" t="s">
        <v>355</v>
      </c>
      <c r="O3832" s="64" t="s">
        <v>309</v>
      </c>
      <c r="P3832" s="64" t="s">
        <v>5359</v>
      </c>
      <c r="Q3832" s="45" t="s">
        <v>922</v>
      </c>
      <c r="R3832" s="32" t="s">
        <v>254</v>
      </c>
      <c r="S3832" s="45" t="s">
        <v>95</v>
      </c>
      <c r="T3832" s="42" t="str">
        <f>VLOOKUP(Tabla1[[#This Row],[AREA]],Hoja1!A:B,2,FALSE)</f>
        <v>07. Medio ambiente</v>
      </c>
      <c r="U3832" s="45" t="s">
        <v>149</v>
      </c>
      <c r="V3832" s="42" t="str">
        <f>VLOOKUP(Tabla1[[#This Row],[PROGRAMA]],Hoja1!A:B,2,FALSE)</f>
        <v>1711. Parques y jardines</v>
      </c>
      <c r="W3832" s="45" t="s">
        <v>236</v>
      </c>
      <c r="X3832" s="45" t="s">
        <v>3215</v>
      </c>
    </row>
    <row r="3833" spans="1:24" x14ac:dyDescent="0.25">
      <c r="A3833" s="57">
        <v>220250042122</v>
      </c>
      <c r="B3833" s="58" t="s">
        <v>349</v>
      </c>
      <c r="C3833" s="59">
        <v>45895</v>
      </c>
      <c r="D3833" s="57">
        <v>22025006015</v>
      </c>
      <c r="E3833" s="58" t="s">
        <v>5535</v>
      </c>
      <c r="F3833" s="60">
        <v>10853.7</v>
      </c>
      <c r="G3833" s="58" t="s">
        <v>652</v>
      </c>
      <c r="H3833" s="58" t="s">
        <v>5536</v>
      </c>
      <c r="I3833" s="61">
        <v>220</v>
      </c>
      <c r="J3833" s="58" t="s">
        <v>356</v>
      </c>
      <c r="K3833" s="58" t="s">
        <v>356</v>
      </c>
      <c r="L3833" s="58" t="s">
        <v>357</v>
      </c>
      <c r="M3833" s="58" t="s">
        <v>458</v>
      </c>
      <c r="N3833" s="58" t="s">
        <v>429</v>
      </c>
      <c r="O3833" s="64" t="s">
        <v>310</v>
      </c>
      <c r="P3833" s="64" t="s">
        <v>5359</v>
      </c>
      <c r="Q3833" s="45" t="s">
        <v>922</v>
      </c>
      <c r="R3833" s="32" t="s">
        <v>254</v>
      </c>
      <c r="S3833" s="45" t="s">
        <v>94</v>
      </c>
      <c r="T3833" s="42" t="str">
        <f>VLOOKUP(Tabla1[[#This Row],[AREA]],Hoja1!A:B,2,FALSE)</f>
        <v>06. Educación y cultura</v>
      </c>
      <c r="U3833" s="45" t="s">
        <v>180</v>
      </c>
      <c r="V3833" s="42" t="str">
        <f>VLOOKUP(Tabla1[[#This Row],[PROGRAMA]],Hoja1!A:B,2,FALSE)</f>
        <v>3341. Coordinación de políticas culturales</v>
      </c>
      <c r="W3833" s="45" t="s">
        <v>238</v>
      </c>
      <c r="X3833" s="45" t="s">
        <v>7142</v>
      </c>
    </row>
    <row r="3834" spans="1:24" x14ac:dyDescent="0.25">
      <c r="A3834" s="57">
        <v>220250032801</v>
      </c>
      <c r="B3834" s="58" t="s">
        <v>349</v>
      </c>
      <c r="C3834" s="59">
        <v>45853</v>
      </c>
      <c r="D3834" s="57">
        <v>22025003783</v>
      </c>
      <c r="E3834" s="58" t="s">
        <v>3014</v>
      </c>
      <c r="F3834" s="60">
        <v>134641.54</v>
      </c>
      <c r="G3834" s="58" t="s">
        <v>60</v>
      </c>
      <c r="H3834" s="58" t="s">
        <v>5537</v>
      </c>
      <c r="I3834" s="61">
        <v>220</v>
      </c>
      <c r="J3834" s="58" t="s">
        <v>391</v>
      </c>
      <c r="K3834" s="58" t="s">
        <v>392</v>
      </c>
      <c r="L3834" s="58" t="s">
        <v>367</v>
      </c>
      <c r="M3834" s="58" t="s">
        <v>354</v>
      </c>
      <c r="N3834" s="58" t="s">
        <v>355</v>
      </c>
      <c r="O3834" s="64" t="s">
        <v>305</v>
      </c>
      <c r="P3834" s="64" t="s">
        <v>5359</v>
      </c>
      <c r="Q3834" s="45">
        <v>6</v>
      </c>
      <c r="R3834" s="32" t="s">
        <v>255</v>
      </c>
      <c r="S3834" s="45" t="s">
        <v>95</v>
      </c>
      <c r="T3834" s="42" t="str">
        <f>VLOOKUP(Tabla1[[#This Row],[AREA]],Hoja1!A:B,2,FALSE)</f>
        <v>07. Medio ambiente</v>
      </c>
      <c r="U3834" s="45">
        <v>1721</v>
      </c>
      <c r="V3834" s="42" t="str">
        <f>VLOOKUP(Tabla1[[#This Row],[PROGRAMA]],Hoja1!A:B,2,FALSE)</f>
        <v>1721. Protección del medio ambiente</v>
      </c>
      <c r="W3834" s="45">
        <v>62</v>
      </c>
      <c r="X3834" s="45">
        <v>623</v>
      </c>
    </row>
    <row r="3835" spans="1:24" x14ac:dyDescent="0.25">
      <c r="A3835" s="57">
        <v>220250034476</v>
      </c>
      <c r="B3835" s="58" t="s">
        <v>349</v>
      </c>
      <c r="C3835" s="59">
        <v>45861</v>
      </c>
      <c r="D3835" s="57">
        <v>22025005332</v>
      </c>
      <c r="E3835" s="58" t="s">
        <v>1973</v>
      </c>
      <c r="F3835" s="60">
        <v>5445</v>
      </c>
      <c r="G3835" s="58" t="s">
        <v>586</v>
      </c>
      <c r="H3835" s="58" t="s">
        <v>5538</v>
      </c>
      <c r="I3835" s="61">
        <v>220</v>
      </c>
      <c r="J3835" s="58" t="s">
        <v>587</v>
      </c>
      <c r="K3835" s="58" t="s">
        <v>356</v>
      </c>
      <c r="L3835" s="58" t="s">
        <v>357</v>
      </c>
      <c r="M3835" s="58" t="s">
        <v>458</v>
      </c>
      <c r="N3835" s="58" t="s">
        <v>429</v>
      </c>
      <c r="O3835" s="64" t="s">
        <v>310</v>
      </c>
      <c r="P3835" s="64" t="s">
        <v>5359</v>
      </c>
      <c r="Q3835" s="45" t="s">
        <v>922</v>
      </c>
      <c r="R3835" s="32" t="s">
        <v>254</v>
      </c>
      <c r="S3835" s="45" t="s">
        <v>291</v>
      </c>
      <c r="T3835" s="42" t="str">
        <f>VLOOKUP(Tabla1[[#This Row],[AREA]],Hoja1!A:B,2,FALSE)</f>
        <v>11. Salud pública y seguridad ciudadana</v>
      </c>
      <c r="U3835" s="45" t="s">
        <v>144</v>
      </c>
      <c r="V3835" s="42" t="str">
        <f>VLOOKUP(Tabla1[[#This Row],[PROGRAMA]],Hoja1!A:B,2,FALSE)</f>
        <v>1631. Limpieza viaria</v>
      </c>
      <c r="W3835" s="45" t="s">
        <v>236</v>
      </c>
      <c r="X3835" s="45" t="s">
        <v>3180</v>
      </c>
    </row>
    <row r="3836" spans="1:24" x14ac:dyDescent="0.25">
      <c r="A3836" s="57">
        <v>220250030468</v>
      </c>
      <c r="B3836" s="58" t="s">
        <v>349</v>
      </c>
      <c r="C3836" s="59">
        <v>45839</v>
      </c>
      <c r="D3836" s="57">
        <v>22025004646</v>
      </c>
      <c r="E3836" s="58" t="s">
        <v>3332</v>
      </c>
      <c r="F3836" s="60">
        <v>4840</v>
      </c>
      <c r="G3836" s="58" t="s">
        <v>5539</v>
      </c>
      <c r="H3836" s="58" t="s">
        <v>5540</v>
      </c>
      <c r="I3836" s="61">
        <v>220</v>
      </c>
      <c r="J3836" s="58" t="s">
        <v>396</v>
      </c>
      <c r="K3836" s="58" t="s">
        <v>356</v>
      </c>
      <c r="L3836" s="58" t="s">
        <v>357</v>
      </c>
      <c r="M3836" s="58" t="s">
        <v>354</v>
      </c>
      <c r="N3836" s="58" t="s">
        <v>355</v>
      </c>
      <c r="O3836" s="64" t="s">
        <v>309</v>
      </c>
      <c r="P3836" s="64" t="s">
        <v>5359</v>
      </c>
      <c r="Q3836" s="45" t="s">
        <v>922</v>
      </c>
      <c r="R3836" s="32" t="s">
        <v>254</v>
      </c>
      <c r="S3836" s="45" t="s">
        <v>89</v>
      </c>
      <c r="T3836" s="42" t="str">
        <f>VLOOKUP(Tabla1[[#This Row],[AREA]],Hoja1!A:B,2,FALSE)</f>
        <v>01. Alcaldía</v>
      </c>
      <c r="U3836" s="45" t="s">
        <v>294</v>
      </c>
      <c r="V3836" s="42" t="str">
        <f>VLOOKUP(Tabla1[[#This Row],[PROGRAMA]],Hoja1!A:B,2,FALSE)</f>
        <v>4331. Desarrollo empresarial</v>
      </c>
      <c r="W3836" s="45" t="s">
        <v>238</v>
      </c>
      <c r="X3836" s="45" t="s">
        <v>3335</v>
      </c>
    </row>
    <row r="3837" spans="1:24" x14ac:dyDescent="0.25">
      <c r="A3837" s="57">
        <v>220250035912</v>
      </c>
      <c r="B3837" s="58" t="s">
        <v>349</v>
      </c>
      <c r="C3837" s="59">
        <v>45867</v>
      </c>
      <c r="D3837" s="57">
        <v>22025005288</v>
      </c>
      <c r="E3837" s="58" t="s">
        <v>1254</v>
      </c>
      <c r="F3837" s="60">
        <v>132874.12</v>
      </c>
      <c r="G3837" s="58" t="s">
        <v>339</v>
      </c>
      <c r="H3837" s="58" t="s">
        <v>5541</v>
      </c>
      <c r="I3837" s="61">
        <v>220</v>
      </c>
      <c r="J3837" s="58" t="s">
        <v>616</v>
      </c>
      <c r="K3837" s="58" t="s">
        <v>356</v>
      </c>
      <c r="L3837" s="58" t="s">
        <v>358</v>
      </c>
      <c r="M3837" s="58" t="s">
        <v>354</v>
      </c>
      <c r="N3837" s="58" t="s">
        <v>355</v>
      </c>
      <c r="O3837" s="64" t="s">
        <v>305</v>
      </c>
      <c r="P3837" s="64" t="s">
        <v>5359</v>
      </c>
      <c r="Q3837" s="45">
        <v>6</v>
      </c>
      <c r="R3837" s="32" t="s">
        <v>255</v>
      </c>
      <c r="S3837" s="45" t="s">
        <v>96</v>
      </c>
      <c r="T3837" s="42" t="str">
        <f>VLOOKUP(Tabla1[[#This Row],[AREA]],Hoja1!A:B,2,FALSE)</f>
        <v>08. Tráfico y movilidad</v>
      </c>
      <c r="U3837" s="45">
        <v>1532</v>
      </c>
      <c r="V3837" s="42" t="str">
        <f>VLOOKUP(Tabla1[[#This Row],[PROGRAMA]],Hoja1!A:B,2,FALSE)</f>
        <v>1532. Pavimentación vias públicas y otros servicios urbanísticos</v>
      </c>
      <c r="W3837" s="45">
        <v>61</v>
      </c>
      <c r="X3837" s="45">
        <v>619</v>
      </c>
    </row>
    <row r="3838" spans="1:24" x14ac:dyDescent="0.25">
      <c r="A3838" s="57">
        <v>220250034459</v>
      </c>
      <c r="B3838" s="58" t="s">
        <v>349</v>
      </c>
      <c r="C3838" s="59">
        <v>45860</v>
      </c>
      <c r="D3838" s="57">
        <v>22025005420</v>
      </c>
      <c r="E3838" s="58" t="s">
        <v>1796</v>
      </c>
      <c r="F3838" s="60">
        <v>10487.07</v>
      </c>
      <c r="G3838" s="58" t="s">
        <v>3412</v>
      </c>
      <c r="H3838" s="58" t="s">
        <v>5542</v>
      </c>
      <c r="I3838" s="61">
        <v>220</v>
      </c>
      <c r="J3838" s="58" t="s">
        <v>356</v>
      </c>
      <c r="K3838" s="58" t="s">
        <v>356</v>
      </c>
      <c r="L3838" s="58" t="s">
        <v>367</v>
      </c>
      <c r="M3838" s="58" t="s">
        <v>458</v>
      </c>
      <c r="N3838" s="58" t="s">
        <v>429</v>
      </c>
      <c r="O3838" s="64" t="s">
        <v>310</v>
      </c>
      <c r="P3838" s="64" t="s">
        <v>5359</v>
      </c>
      <c r="Q3838" s="45" t="s">
        <v>926</v>
      </c>
      <c r="R3838" s="32" t="s">
        <v>255</v>
      </c>
      <c r="S3838" s="45" t="s">
        <v>92</v>
      </c>
      <c r="T3838" s="42" t="str">
        <f>VLOOKUP(Tabla1[[#This Row],[AREA]],Hoja1!A:B,2,FALSE)</f>
        <v>03. Participación ciudadana y deportes</v>
      </c>
      <c r="U3838" s="45" t="s">
        <v>215</v>
      </c>
      <c r="V3838" s="42" t="str">
        <f>VLOOKUP(Tabla1[[#This Row],[PROGRAMA]],Hoja1!A:B,2,FALSE)</f>
        <v>9241. Participación ciudadana</v>
      </c>
      <c r="W3838" s="45" t="s">
        <v>246</v>
      </c>
      <c r="X3838" s="45" t="s">
        <v>3029</v>
      </c>
    </row>
    <row r="3839" spans="1:24" x14ac:dyDescent="0.25">
      <c r="A3839" s="57">
        <v>220250035916</v>
      </c>
      <c r="B3839" s="58" t="s">
        <v>349</v>
      </c>
      <c r="C3839" s="59">
        <v>45868</v>
      </c>
      <c r="D3839" s="57">
        <v>22025005436</v>
      </c>
      <c r="E3839" s="58" t="s">
        <v>1666</v>
      </c>
      <c r="F3839" s="60">
        <v>9559</v>
      </c>
      <c r="G3839" s="58" t="s">
        <v>5543</v>
      </c>
      <c r="H3839" s="58" t="s">
        <v>5544</v>
      </c>
      <c r="I3839" s="61">
        <v>220</v>
      </c>
      <c r="J3839" s="58" t="s">
        <v>5545</v>
      </c>
      <c r="K3839" s="58" t="s">
        <v>672</v>
      </c>
      <c r="L3839" s="58" t="s">
        <v>367</v>
      </c>
      <c r="M3839" s="58" t="s">
        <v>458</v>
      </c>
      <c r="N3839" s="58" t="s">
        <v>429</v>
      </c>
      <c r="O3839" s="64" t="s">
        <v>310</v>
      </c>
      <c r="P3839" s="64" t="s">
        <v>5359</v>
      </c>
      <c r="Q3839" s="45" t="s">
        <v>922</v>
      </c>
      <c r="R3839" s="32" t="s">
        <v>254</v>
      </c>
      <c r="S3839" s="45" t="s">
        <v>96</v>
      </c>
      <c r="T3839" s="42" t="str">
        <f>VLOOKUP(Tabla1[[#This Row],[AREA]],Hoja1!A:B,2,FALSE)</f>
        <v>08. Tráfico y movilidad</v>
      </c>
      <c r="U3839" s="45" t="s">
        <v>140</v>
      </c>
      <c r="V3839" s="42" t="str">
        <f>VLOOKUP(Tabla1[[#This Row],[PROGRAMA]],Hoja1!A:B,2,FALSE)</f>
        <v>1532. Pavimentación vias públicas y otros servicios urbanísticos</v>
      </c>
      <c r="W3839" s="45" t="s">
        <v>238</v>
      </c>
      <c r="X3839" s="45" t="s">
        <v>3118</v>
      </c>
    </row>
    <row r="3840" spans="1:24" x14ac:dyDescent="0.25">
      <c r="A3840" s="57">
        <v>220250034756</v>
      </c>
      <c r="B3840" s="58" t="s">
        <v>349</v>
      </c>
      <c r="C3840" s="59">
        <v>45862</v>
      </c>
      <c r="D3840" s="57">
        <v>22025001642</v>
      </c>
      <c r="E3840" s="58" t="s">
        <v>1466</v>
      </c>
      <c r="F3840" s="60">
        <v>9500</v>
      </c>
      <c r="G3840" s="58" t="s">
        <v>431</v>
      </c>
      <c r="H3840" s="58" t="s">
        <v>5546</v>
      </c>
      <c r="I3840" s="61">
        <v>220</v>
      </c>
      <c r="J3840" s="58" t="s">
        <v>432</v>
      </c>
      <c r="K3840" s="58" t="s">
        <v>433</v>
      </c>
      <c r="L3840" s="58" t="s">
        <v>357</v>
      </c>
      <c r="M3840" s="58" t="s">
        <v>354</v>
      </c>
      <c r="N3840" s="58" t="s">
        <v>355</v>
      </c>
      <c r="O3840" s="64" t="s">
        <v>305</v>
      </c>
      <c r="P3840" s="64" t="s">
        <v>5359</v>
      </c>
      <c r="Q3840" s="45" t="s">
        <v>922</v>
      </c>
      <c r="R3840" s="32" t="s">
        <v>254</v>
      </c>
      <c r="S3840" s="45" t="s">
        <v>98</v>
      </c>
      <c r="T3840" s="42" t="str">
        <f>VLOOKUP(Tabla1[[#This Row],[AREA]],Hoja1!A:B,2,FALSE)</f>
        <v>10. Personas mayores, familia y servicios sociales</v>
      </c>
      <c r="U3840" s="45" t="s">
        <v>159</v>
      </c>
      <c r="V3840" s="42" t="str">
        <f>VLOOKUP(Tabla1[[#This Row],[PROGRAMA]],Hoja1!A:B,2,FALSE)</f>
        <v>2315. Políticas de Igualdad e infancia</v>
      </c>
      <c r="W3840" s="45" t="s">
        <v>238</v>
      </c>
      <c r="X3840" s="45" t="s">
        <v>2926</v>
      </c>
    </row>
    <row r="3841" spans="1:24" x14ac:dyDescent="0.25">
      <c r="A3841" s="57">
        <v>220250047565</v>
      </c>
      <c r="B3841" s="58" t="s">
        <v>349</v>
      </c>
      <c r="C3841" s="59">
        <v>45924</v>
      </c>
      <c r="D3841" s="57">
        <v>22025006477</v>
      </c>
      <c r="E3841" s="58" t="s">
        <v>1208</v>
      </c>
      <c r="F3841" s="60">
        <v>9014.5</v>
      </c>
      <c r="G3841" s="58" t="s">
        <v>5547</v>
      </c>
      <c r="H3841" s="58" t="s">
        <v>5548</v>
      </c>
      <c r="I3841" s="61">
        <v>220</v>
      </c>
      <c r="J3841" s="58" t="s">
        <v>352</v>
      </c>
      <c r="K3841" s="58" t="s">
        <v>352</v>
      </c>
      <c r="L3841" s="58" t="s">
        <v>357</v>
      </c>
      <c r="M3841" s="58" t="s">
        <v>458</v>
      </c>
      <c r="N3841" s="58" t="s">
        <v>429</v>
      </c>
      <c r="O3841" s="64" t="s">
        <v>310</v>
      </c>
      <c r="P3841" s="64" t="s">
        <v>5359</v>
      </c>
      <c r="Q3841" s="45" t="s">
        <v>922</v>
      </c>
      <c r="R3841" s="32" t="s">
        <v>254</v>
      </c>
      <c r="S3841" s="45" t="s">
        <v>89</v>
      </c>
      <c r="T3841" s="42" t="str">
        <f>VLOOKUP(Tabla1[[#This Row],[AREA]],Hoja1!A:B,2,FALSE)</f>
        <v>01. Alcaldía</v>
      </c>
      <c r="U3841" s="45" t="s">
        <v>294</v>
      </c>
      <c r="V3841" s="42" t="str">
        <f>VLOOKUP(Tabla1[[#This Row],[PROGRAMA]],Hoja1!A:B,2,FALSE)</f>
        <v>4331. Desarrollo empresarial</v>
      </c>
      <c r="W3841" s="45" t="s">
        <v>238</v>
      </c>
      <c r="X3841" s="45" t="s">
        <v>2926</v>
      </c>
    </row>
    <row r="3842" spans="1:24" x14ac:dyDescent="0.25">
      <c r="A3842" s="57">
        <v>220250038197</v>
      </c>
      <c r="B3842" s="58" t="s">
        <v>349</v>
      </c>
      <c r="C3842" s="59">
        <v>45880</v>
      </c>
      <c r="D3842" s="57">
        <v>22025004871</v>
      </c>
      <c r="E3842" s="58" t="s">
        <v>3196</v>
      </c>
      <c r="F3842" s="60">
        <v>9009.66</v>
      </c>
      <c r="G3842" s="58" t="s">
        <v>5549</v>
      </c>
      <c r="H3842" s="58" t="s">
        <v>5550</v>
      </c>
      <c r="I3842" s="61">
        <v>220</v>
      </c>
      <c r="J3842" s="58" t="s">
        <v>356</v>
      </c>
      <c r="K3842" s="58" t="s">
        <v>356</v>
      </c>
      <c r="L3842" s="58" t="s">
        <v>358</v>
      </c>
      <c r="M3842" s="58" t="s">
        <v>458</v>
      </c>
      <c r="N3842" s="58" t="s">
        <v>429</v>
      </c>
      <c r="O3842" s="64" t="s">
        <v>310</v>
      </c>
      <c r="P3842" s="64" t="s">
        <v>5359</v>
      </c>
      <c r="Q3842" s="45" t="s">
        <v>926</v>
      </c>
      <c r="R3842" s="32" t="s">
        <v>255</v>
      </c>
      <c r="S3842" s="45" t="s">
        <v>94</v>
      </c>
      <c r="T3842" s="42" t="str">
        <f>VLOOKUP(Tabla1[[#This Row],[AREA]],Hoja1!A:B,2,FALSE)</f>
        <v>06. Educación y cultura</v>
      </c>
      <c r="U3842" s="45" t="s">
        <v>168</v>
      </c>
      <c r="V3842" s="42" t="str">
        <f>VLOOKUP(Tabla1[[#This Row],[PROGRAMA]],Hoja1!A:B,2,FALSE)</f>
        <v>3231. Escuelas infantiles</v>
      </c>
      <c r="W3842" s="45" t="s">
        <v>248</v>
      </c>
      <c r="X3842" s="45" t="s">
        <v>2991</v>
      </c>
    </row>
    <row r="3843" spans="1:24" x14ac:dyDescent="0.25">
      <c r="A3843" s="57">
        <v>220250033896</v>
      </c>
      <c r="B3843" s="58" t="s">
        <v>526</v>
      </c>
      <c r="C3843" s="59">
        <v>45856</v>
      </c>
      <c r="D3843" s="57">
        <v>22025001274</v>
      </c>
      <c r="E3843" s="58" t="s">
        <v>1612</v>
      </c>
      <c r="F3843" s="60">
        <v>621.25</v>
      </c>
      <c r="G3843" s="58" t="s">
        <v>664</v>
      </c>
      <c r="H3843" s="58" t="s">
        <v>5551</v>
      </c>
      <c r="I3843" s="61">
        <v>300</v>
      </c>
      <c r="J3843" s="58" t="s">
        <v>372</v>
      </c>
      <c r="K3843" s="58" t="s">
        <v>372</v>
      </c>
      <c r="L3843" s="58" t="s">
        <v>357</v>
      </c>
      <c r="M3843" s="58" t="s">
        <v>354</v>
      </c>
      <c r="N3843" s="58" t="s">
        <v>355</v>
      </c>
      <c r="O3843" s="64" t="s">
        <v>309</v>
      </c>
      <c r="P3843" s="64" t="s">
        <v>5359</v>
      </c>
      <c r="Q3843" s="45" t="s">
        <v>922</v>
      </c>
      <c r="R3843" s="32" t="s">
        <v>254</v>
      </c>
      <c r="S3843" s="45" t="s">
        <v>95</v>
      </c>
      <c r="T3843" s="42" t="str">
        <f>VLOOKUP(Tabla1[[#This Row],[AREA]],Hoja1!A:B,2,FALSE)</f>
        <v>07. Medio ambiente</v>
      </c>
      <c r="U3843" s="45" t="s">
        <v>149</v>
      </c>
      <c r="V3843" s="42" t="str">
        <f>VLOOKUP(Tabla1[[#This Row],[PROGRAMA]],Hoja1!A:B,2,FALSE)</f>
        <v>1711. Parques y jardines</v>
      </c>
      <c r="W3843" s="45" t="s">
        <v>236</v>
      </c>
      <c r="X3843" s="45" t="s">
        <v>2945</v>
      </c>
    </row>
    <row r="3844" spans="1:24" x14ac:dyDescent="0.25">
      <c r="A3844" s="57">
        <v>220250033880</v>
      </c>
      <c r="B3844" s="58" t="s">
        <v>526</v>
      </c>
      <c r="C3844" s="59">
        <v>45856</v>
      </c>
      <c r="D3844" s="57">
        <v>22025001270</v>
      </c>
      <c r="E3844" s="58" t="s">
        <v>2310</v>
      </c>
      <c r="F3844" s="60">
        <v>611.75</v>
      </c>
      <c r="G3844" s="58" t="s">
        <v>509</v>
      </c>
      <c r="H3844" s="58" t="s">
        <v>5552</v>
      </c>
      <c r="I3844" s="61">
        <v>300</v>
      </c>
      <c r="J3844" s="58" t="s">
        <v>356</v>
      </c>
      <c r="K3844" s="58" t="s">
        <v>356</v>
      </c>
      <c r="L3844" s="58" t="s">
        <v>367</v>
      </c>
      <c r="M3844" s="58" t="s">
        <v>354</v>
      </c>
      <c r="N3844" s="58" t="s">
        <v>355</v>
      </c>
      <c r="O3844" s="64" t="s">
        <v>309</v>
      </c>
      <c r="P3844" s="64" t="s">
        <v>5359</v>
      </c>
      <c r="Q3844" s="45" t="s">
        <v>922</v>
      </c>
      <c r="R3844" s="32" t="s">
        <v>254</v>
      </c>
      <c r="S3844" s="45" t="s">
        <v>95</v>
      </c>
      <c r="T3844" s="42" t="str">
        <f>VLOOKUP(Tabla1[[#This Row],[AREA]],Hoja1!A:B,2,FALSE)</f>
        <v>07. Medio ambiente</v>
      </c>
      <c r="U3844" s="45" t="s">
        <v>149</v>
      </c>
      <c r="V3844" s="42" t="str">
        <f>VLOOKUP(Tabla1[[#This Row],[PROGRAMA]],Hoja1!A:B,2,FALSE)</f>
        <v>1711. Parques y jardines</v>
      </c>
      <c r="W3844" s="45" t="s">
        <v>238</v>
      </c>
      <c r="X3844" s="45" t="s">
        <v>3118</v>
      </c>
    </row>
    <row r="3845" spans="1:24" x14ac:dyDescent="0.25">
      <c r="A3845" s="57">
        <v>220250035174</v>
      </c>
      <c r="B3845" s="58" t="s">
        <v>526</v>
      </c>
      <c r="C3845" s="59">
        <v>45862</v>
      </c>
      <c r="D3845" s="57">
        <v>22025001602</v>
      </c>
      <c r="E3845" s="58" t="s">
        <v>1735</v>
      </c>
      <c r="F3845" s="60">
        <v>605.15</v>
      </c>
      <c r="G3845" s="58" t="s">
        <v>73</v>
      </c>
      <c r="H3845" s="58" t="s">
        <v>5553</v>
      </c>
      <c r="I3845" s="61">
        <v>300</v>
      </c>
      <c r="J3845" s="58" t="s">
        <v>356</v>
      </c>
      <c r="K3845" s="58" t="s">
        <v>356</v>
      </c>
      <c r="L3845" s="58" t="s">
        <v>367</v>
      </c>
      <c r="M3845" s="58" t="s">
        <v>354</v>
      </c>
      <c r="N3845" s="58" t="s">
        <v>355</v>
      </c>
      <c r="O3845" s="64" t="s">
        <v>309</v>
      </c>
      <c r="P3845" s="64" t="s">
        <v>5359</v>
      </c>
      <c r="Q3845" s="45" t="s">
        <v>926</v>
      </c>
      <c r="R3845" s="32" t="s">
        <v>255</v>
      </c>
      <c r="S3845" s="45" t="s">
        <v>95</v>
      </c>
      <c r="T3845" s="42" t="str">
        <f>VLOOKUP(Tabla1[[#This Row],[AREA]],Hoja1!A:B,2,FALSE)</f>
        <v>07. Medio ambiente</v>
      </c>
      <c r="U3845" s="45" t="s">
        <v>149</v>
      </c>
      <c r="V3845" s="42" t="str">
        <f>VLOOKUP(Tabla1[[#This Row],[PROGRAMA]],Hoja1!A:B,2,FALSE)</f>
        <v>1711. Parques y jardines</v>
      </c>
      <c r="W3845" s="45" t="s">
        <v>244</v>
      </c>
      <c r="X3845" s="45" t="s">
        <v>2903</v>
      </c>
    </row>
    <row r="3846" spans="1:24" x14ac:dyDescent="0.25">
      <c r="A3846" s="57">
        <v>220250030678</v>
      </c>
      <c r="B3846" s="58" t="s">
        <v>526</v>
      </c>
      <c r="C3846" s="59">
        <v>45841</v>
      </c>
      <c r="D3846" s="57">
        <v>22025001123</v>
      </c>
      <c r="E3846" s="58" t="s">
        <v>1973</v>
      </c>
      <c r="F3846" s="60">
        <v>543.87</v>
      </c>
      <c r="G3846" s="58" t="s">
        <v>589</v>
      </c>
      <c r="H3846" s="58" t="s">
        <v>5554</v>
      </c>
      <c r="I3846" s="61">
        <v>300</v>
      </c>
      <c r="J3846" s="58" t="s">
        <v>356</v>
      </c>
      <c r="K3846" s="58" t="s">
        <v>356</v>
      </c>
      <c r="L3846" s="58" t="s">
        <v>357</v>
      </c>
      <c r="M3846" s="58" t="s">
        <v>354</v>
      </c>
      <c r="N3846" s="58" t="s">
        <v>355</v>
      </c>
      <c r="O3846" s="64" t="s">
        <v>309</v>
      </c>
      <c r="P3846" s="64" t="s">
        <v>5359</v>
      </c>
      <c r="Q3846" s="45" t="s">
        <v>922</v>
      </c>
      <c r="R3846" s="32" t="s">
        <v>254</v>
      </c>
      <c r="S3846" s="45" t="s">
        <v>291</v>
      </c>
      <c r="T3846" s="42" t="str">
        <f>VLOOKUP(Tabla1[[#This Row],[AREA]],Hoja1!A:B,2,FALSE)</f>
        <v>11. Salud pública y seguridad ciudadana</v>
      </c>
      <c r="U3846" s="45" t="s">
        <v>144</v>
      </c>
      <c r="V3846" s="42" t="str">
        <f>VLOOKUP(Tabla1[[#This Row],[PROGRAMA]],Hoja1!A:B,2,FALSE)</f>
        <v>1631. Limpieza viaria</v>
      </c>
      <c r="W3846" s="45" t="s">
        <v>236</v>
      </c>
      <c r="X3846" s="45" t="s">
        <v>3180</v>
      </c>
    </row>
    <row r="3847" spans="1:24" x14ac:dyDescent="0.25">
      <c r="A3847" s="57">
        <v>220250033637</v>
      </c>
      <c r="B3847" s="58" t="s">
        <v>526</v>
      </c>
      <c r="C3847" s="59">
        <v>45856</v>
      </c>
      <c r="D3847" s="57">
        <v>22025001130</v>
      </c>
      <c r="E3847" s="58" t="s">
        <v>1692</v>
      </c>
      <c r="F3847" s="60">
        <v>540.14</v>
      </c>
      <c r="G3847" s="58" t="s">
        <v>509</v>
      </c>
      <c r="H3847" s="58" t="s">
        <v>5555</v>
      </c>
      <c r="I3847" s="61">
        <v>300</v>
      </c>
      <c r="J3847" s="58" t="s">
        <v>356</v>
      </c>
      <c r="K3847" s="58" t="s">
        <v>356</v>
      </c>
      <c r="L3847" s="58" t="s">
        <v>367</v>
      </c>
      <c r="M3847" s="58" t="s">
        <v>354</v>
      </c>
      <c r="N3847" s="58" t="s">
        <v>355</v>
      </c>
      <c r="O3847" s="64" t="s">
        <v>309</v>
      </c>
      <c r="P3847" s="64" t="s">
        <v>5359</v>
      </c>
      <c r="Q3847" s="45" t="s">
        <v>922</v>
      </c>
      <c r="R3847" s="32" t="s">
        <v>254</v>
      </c>
      <c r="S3847" s="45" t="s">
        <v>291</v>
      </c>
      <c r="T3847" s="42" t="str">
        <f>VLOOKUP(Tabla1[[#This Row],[AREA]],Hoja1!A:B,2,FALSE)</f>
        <v>11. Salud pública y seguridad ciudadana</v>
      </c>
      <c r="U3847" s="45" t="s">
        <v>144</v>
      </c>
      <c r="V3847" s="42" t="str">
        <f>VLOOKUP(Tabla1[[#This Row],[PROGRAMA]],Hoja1!A:B,2,FALSE)</f>
        <v>1631. Limpieza viaria</v>
      </c>
      <c r="W3847" s="45" t="s">
        <v>238</v>
      </c>
      <c r="X3847" s="45" t="s">
        <v>3053</v>
      </c>
    </row>
    <row r="3848" spans="1:24" x14ac:dyDescent="0.25">
      <c r="A3848" s="57">
        <v>220250033653</v>
      </c>
      <c r="B3848" s="58" t="s">
        <v>526</v>
      </c>
      <c r="C3848" s="59">
        <v>45856</v>
      </c>
      <c r="D3848" s="57">
        <v>22025001122</v>
      </c>
      <c r="E3848" s="58" t="s">
        <v>1237</v>
      </c>
      <c r="F3848" s="60">
        <v>537.24</v>
      </c>
      <c r="G3848" s="58" t="s">
        <v>4404</v>
      </c>
      <c r="H3848" s="58" t="s">
        <v>5556</v>
      </c>
      <c r="I3848" s="61">
        <v>300</v>
      </c>
      <c r="J3848" s="58" t="s">
        <v>356</v>
      </c>
      <c r="K3848" s="58" t="s">
        <v>356</v>
      </c>
      <c r="L3848" s="58" t="s">
        <v>357</v>
      </c>
      <c r="M3848" s="58" t="s">
        <v>354</v>
      </c>
      <c r="N3848" s="58" t="s">
        <v>355</v>
      </c>
      <c r="O3848" s="64" t="s">
        <v>309</v>
      </c>
      <c r="P3848" s="64" t="s">
        <v>5359</v>
      </c>
      <c r="Q3848" s="45" t="s">
        <v>922</v>
      </c>
      <c r="R3848" s="32" t="s">
        <v>254</v>
      </c>
      <c r="S3848" s="45" t="s">
        <v>291</v>
      </c>
      <c r="T3848" s="42" t="str">
        <f>VLOOKUP(Tabla1[[#This Row],[AREA]],Hoja1!A:B,2,FALSE)</f>
        <v>11. Salud pública y seguridad ciudadana</v>
      </c>
      <c r="U3848" s="45" t="s">
        <v>141</v>
      </c>
      <c r="V3848" s="42" t="str">
        <f>VLOOKUP(Tabla1[[#This Row],[PROGRAMA]],Hoja1!A:B,2,FALSE)</f>
        <v>1621. Recogida de residuos</v>
      </c>
      <c r="W3848" s="45" t="s">
        <v>236</v>
      </c>
      <c r="X3848" s="45" t="s">
        <v>3180</v>
      </c>
    </row>
    <row r="3849" spans="1:24" x14ac:dyDescent="0.25">
      <c r="A3849" s="57">
        <v>220250032772</v>
      </c>
      <c r="B3849" s="58" t="s">
        <v>349</v>
      </c>
      <c r="C3849" s="59">
        <v>45852</v>
      </c>
      <c r="D3849" s="57">
        <v>22025004826</v>
      </c>
      <c r="E3849" s="58" t="s">
        <v>1292</v>
      </c>
      <c r="F3849" s="60">
        <v>126491.7</v>
      </c>
      <c r="G3849" s="58" t="s">
        <v>654</v>
      </c>
      <c r="H3849" s="58" t="s">
        <v>5370</v>
      </c>
      <c r="I3849" s="61">
        <v>220</v>
      </c>
      <c r="J3849" s="58" t="s">
        <v>352</v>
      </c>
      <c r="K3849" s="58" t="s">
        <v>352</v>
      </c>
      <c r="L3849" s="58" t="s">
        <v>357</v>
      </c>
      <c r="M3849" s="58" t="s">
        <v>354</v>
      </c>
      <c r="N3849" s="58" t="s">
        <v>355</v>
      </c>
      <c r="O3849" s="64" t="s">
        <v>305</v>
      </c>
      <c r="P3849" s="64" t="s">
        <v>5359</v>
      </c>
      <c r="Q3849" s="45" t="s">
        <v>922</v>
      </c>
      <c r="R3849" s="32" t="s">
        <v>254</v>
      </c>
      <c r="S3849" s="45" t="s">
        <v>95</v>
      </c>
      <c r="T3849" s="42" t="str">
        <f>VLOOKUP(Tabla1[[#This Row],[AREA]],Hoja1!A:B,2,FALSE)</f>
        <v>07. Medio ambiente</v>
      </c>
      <c r="U3849" s="45" t="s">
        <v>149</v>
      </c>
      <c r="V3849" s="42" t="str">
        <f>VLOOKUP(Tabla1[[#This Row],[PROGRAMA]],Hoja1!A:B,2,FALSE)</f>
        <v>1711. Parques y jardines</v>
      </c>
      <c r="W3849" s="45" t="s">
        <v>238</v>
      </c>
      <c r="X3849" s="45" t="s">
        <v>2926</v>
      </c>
    </row>
    <row r="3850" spans="1:24" x14ac:dyDescent="0.25">
      <c r="A3850" s="57">
        <v>220250032520</v>
      </c>
      <c r="B3850" s="58" t="s">
        <v>526</v>
      </c>
      <c r="C3850" s="59">
        <v>45849</v>
      </c>
      <c r="D3850" s="57">
        <v>22025004894</v>
      </c>
      <c r="E3850" s="58" t="s">
        <v>1303</v>
      </c>
      <c r="F3850" s="60">
        <v>536.22</v>
      </c>
      <c r="G3850" s="58" t="s">
        <v>573</v>
      </c>
      <c r="H3850" s="58" t="s">
        <v>5557</v>
      </c>
      <c r="I3850" s="61">
        <v>300</v>
      </c>
      <c r="J3850" s="58" t="s">
        <v>356</v>
      </c>
      <c r="K3850" s="58" t="s">
        <v>356</v>
      </c>
      <c r="L3850" s="58" t="s">
        <v>367</v>
      </c>
      <c r="M3850" s="58" t="s">
        <v>354</v>
      </c>
      <c r="N3850" s="58" t="s">
        <v>355</v>
      </c>
      <c r="O3850" s="64" t="s">
        <v>309</v>
      </c>
      <c r="P3850" s="64" t="s">
        <v>5359</v>
      </c>
      <c r="Q3850" s="45" t="s">
        <v>922</v>
      </c>
      <c r="R3850" s="32" t="s">
        <v>254</v>
      </c>
      <c r="S3850" s="45" t="s">
        <v>94</v>
      </c>
      <c r="T3850" s="42" t="str">
        <f>VLOOKUP(Tabla1[[#This Row],[AREA]],Hoja1!A:B,2,FALSE)</f>
        <v>06. Educación y cultura</v>
      </c>
      <c r="U3850" s="45" t="s">
        <v>170</v>
      </c>
      <c r="V3850" s="42" t="str">
        <f>VLOOKUP(Tabla1[[#This Row],[PROGRAMA]],Hoja1!A:B,2,FALSE)</f>
        <v>3232. Conservación y mantenimiento centros educación infantil y primaria</v>
      </c>
      <c r="W3850" s="45" t="s">
        <v>236</v>
      </c>
      <c r="X3850" s="45" t="s">
        <v>3048</v>
      </c>
    </row>
    <row r="3851" spans="1:24" x14ac:dyDescent="0.25">
      <c r="A3851" s="57">
        <v>220250032770</v>
      </c>
      <c r="B3851" s="58" t="s">
        <v>349</v>
      </c>
      <c r="C3851" s="59">
        <v>45852</v>
      </c>
      <c r="D3851" s="57">
        <v>22025004676</v>
      </c>
      <c r="E3851" s="58" t="s">
        <v>1292</v>
      </c>
      <c r="F3851" s="60">
        <v>124243.43</v>
      </c>
      <c r="G3851" s="58" t="s">
        <v>655</v>
      </c>
      <c r="H3851" s="58" t="s">
        <v>5398</v>
      </c>
      <c r="I3851" s="61">
        <v>220</v>
      </c>
      <c r="J3851" s="58" t="s">
        <v>468</v>
      </c>
      <c r="K3851" s="58" t="s">
        <v>468</v>
      </c>
      <c r="L3851" s="58" t="s">
        <v>357</v>
      </c>
      <c r="M3851" s="58" t="s">
        <v>354</v>
      </c>
      <c r="N3851" s="58" t="s">
        <v>355</v>
      </c>
      <c r="O3851" s="64" t="s">
        <v>305</v>
      </c>
      <c r="P3851" s="64" t="s">
        <v>5359</v>
      </c>
      <c r="Q3851" s="45" t="s">
        <v>922</v>
      </c>
      <c r="R3851" s="32" t="s">
        <v>254</v>
      </c>
      <c r="S3851" s="45" t="s">
        <v>95</v>
      </c>
      <c r="T3851" s="42" t="str">
        <f>VLOOKUP(Tabla1[[#This Row],[AREA]],Hoja1!A:B,2,FALSE)</f>
        <v>07. Medio ambiente</v>
      </c>
      <c r="U3851" s="45" t="s">
        <v>149</v>
      </c>
      <c r="V3851" s="42" t="str">
        <f>VLOOKUP(Tabla1[[#This Row],[PROGRAMA]],Hoja1!A:B,2,FALSE)</f>
        <v>1711. Parques y jardines</v>
      </c>
      <c r="W3851" s="45" t="s">
        <v>238</v>
      </c>
      <c r="X3851" s="45" t="s">
        <v>2926</v>
      </c>
    </row>
    <row r="3852" spans="1:24" x14ac:dyDescent="0.25">
      <c r="A3852" s="57">
        <v>220250035027</v>
      </c>
      <c r="B3852" s="58" t="s">
        <v>526</v>
      </c>
      <c r="C3852" s="59">
        <v>45862</v>
      </c>
      <c r="D3852" s="57">
        <v>22025000919</v>
      </c>
      <c r="E3852" s="58" t="s">
        <v>2293</v>
      </c>
      <c r="F3852" s="60">
        <v>534.95000000000005</v>
      </c>
      <c r="G3852" s="58" t="s">
        <v>601</v>
      </c>
      <c r="H3852" s="58" t="s">
        <v>5558</v>
      </c>
      <c r="I3852" s="61">
        <v>300</v>
      </c>
      <c r="J3852" s="58" t="s">
        <v>356</v>
      </c>
      <c r="K3852" s="58" t="s">
        <v>356</v>
      </c>
      <c r="L3852" s="58" t="s">
        <v>367</v>
      </c>
      <c r="M3852" s="58" t="s">
        <v>354</v>
      </c>
      <c r="N3852" s="58" t="s">
        <v>355</v>
      </c>
      <c r="O3852" s="64" t="s">
        <v>309</v>
      </c>
      <c r="P3852" s="64" t="s">
        <v>5359</v>
      </c>
      <c r="Q3852" s="45" t="s">
        <v>922</v>
      </c>
      <c r="R3852" s="32" t="s">
        <v>254</v>
      </c>
      <c r="S3852" s="45" t="s">
        <v>291</v>
      </c>
      <c r="T3852" s="42" t="str">
        <f>VLOOKUP(Tabla1[[#This Row],[AREA]],Hoja1!A:B,2,FALSE)</f>
        <v>11. Salud pública y seguridad ciudadana</v>
      </c>
      <c r="U3852" s="45" t="s">
        <v>129</v>
      </c>
      <c r="V3852" s="42" t="str">
        <f>VLOOKUP(Tabla1[[#This Row],[PROGRAMA]],Hoja1!A:B,2,FALSE)</f>
        <v>1321. Policía municipal</v>
      </c>
      <c r="W3852" s="45" t="s">
        <v>236</v>
      </c>
      <c r="X3852" s="45" t="s">
        <v>3180</v>
      </c>
    </row>
    <row r="3853" spans="1:24" x14ac:dyDescent="0.25">
      <c r="A3853" s="57">
        <v>220250034926</v>
      </c>
      <c r="B3853" s="58" t="s">
        <v>526</v>
      </c>
      <c r="C3853" s="59">
        <v>45862</v>
      </c>
      <c r="D3853" s="57">
        <v>22025001122</v>
      </c>
      <c r="E3853" s="58" t="s">
        <v>1237</v>
      </c>
      <c r="F3853" s="60">
        <v>533.28</v>
      </c>
      <c r="G3853" s="58" t="s">
        <v>938</v>
      </c>
      <c r="H3853" s="58" t="s">
        <v>5559</v>
      </c>
      <c r="I3853" s="61">
        <v>300</v>
      </c>
      <c r="J3853" s="58" t="s">
        <v>356</v>
      </c>
      <c r="K3853" s="58" t="s">
        <v>356</v>
      </c>
      <c r="L3853" s="58" t="s">
        <v>357</v>
      </c>
      <c r="M3853" s="58" t="s">
        <v>354</v>
      </c>
      <c r="N3853" s="58" t="s">
        <v>355</v>
      </c>
      <c r="O3853" s="64" t="s">
        <v>309</v>
      </c>
      <c r="P3853" s="64" t="s">
        <v>5359</v>
      </c>
      <c r="Q3853" s="45" t="s">
        <v>922</v>
      </c>
      <c r="R3853" s="32" t="s">
        <v>254</v>
      </c>
      <c r="S3853" s="45" t="s">
        <v>291</v>
      </c>
      <c r="T3853" s="42" t="str">
        <f>VLOOKUP(Tabla1[[#This Row],[AREA]],Hoja1!A:B,2,FALSE)</f>
        <v>11. Salud pública y seguridad ciudadana</v>
      </c>
      <c r="U3853" s="45" t="s">
        <v>141</v>
      </c>
      <c r="V3853" s="42" t="str">
        <f>VLOOKUP(Tabla1[[#This Row],[PROGRAMA]],Hoja1!A:B,2,FALSE)</f>
        <v>1621. Recogida de residuos</v>
      </c>
      <c r="W3853" s="45" t="s">
        <v>236</v>
      </c>
      <c r="X3853" s="45" t="s">
        <v>3180</v>
      </c>
    </row>
    <row r="3854" spans="1:24" x14ac:dyDescent="0.25">
      <c r="A3854" s="57">
        <v>220250030672</v>
      </c>
      <c r="B3854" s="58" t="s">
        <v>526</v>
      </c>
      <c r="C3854" s="59">
        <v>45841</v>
      </c>
      <c r="D3854" s="57">
        <v>22025001129</v>
      </c>
      <c r="E3854" s="58" t="s">
        <v>1973</v>
      </c>
      <c r="F3854" s="60">
        <v>532.12</v>
      </c>
      <c r="G3854" s="58" t="s">
        <v>688</v>
      </c>
      <c r="H3854" s="58" t="s">
        <v>5560</v>
      </c>
      <c r="I3854" s="61">
        <v>300</v>
      </c>
      <c r="J3854" s="58" t="s">
        <v>352</v>
      </c>
      <c r="K3854" s="58" t="s">
        <v>352</v>
      </c>
      <c r="L3854" s="58" t="s">
        <v>367</v>
      </c>
      <c r="M3854" s="58" t="s">
        <v>354</v>
      </c>
      <c r="N3854" s="58" t="s">
        <v>355</v>
      </c>
      <c r="O3854" s="64" t="s">
        <v>309</v>
      </c>
      <c r="P3854" s="64" t="s">
        <v>5359</v>
      </c>
      <c r="Q3854" s="45" t="s">
        <v>922</v>
      </c>
      <c r="R3854" s="32" t="s">
        <v>254</v>
      </c>
      <c r="S3854" s="45" t="s">
        <v>291</v>
      </c>
      <c r="T3854" s="42" t="str">
        <f>VLOOKUP(Tabla1[[#This Row],[AREA]],Hoja1!A:B,2,FALSE)</f>
        <v>11. Salud pública y seguridad ciudadana</v>
      </c>
      <c r="U3854" s="45" t="s">
        <v>144</v>
      </c>
      <c r="V3854" s="42" t="str">
        <f>VLOOKUP(Tabla1[[#This Row],[PROGRAMA]],Hoja1!A:B,2,FALSE)</f>
        <v>1631. Limpieza viaria</v>
      </c>
      <c r="W3854" s="45" t="s">
        <v>236</v>
      </c>
      <c r="X3854" s="45" t="s">
        <v>3180</v>
      </c>
    </row>
    <row r="3855" spans="1:24" x14ac:dyDescent="0.25">
      <c r="A3855" s="57">
        <v>220250034888</v>
      </c>
      <c r="B3855" s="58" t="s">
        <v>526</v>
      </c>
      <c r="C3855" s="59">
        <v>45862</v>
      </c>
      <c r="D3855" s="57">
        <v>22025001124</v>
      </c>
      <c r="E3855" s="58" t="s">
        <v>1237</v>
      </c>
      <c r="F3855" s="60">
        <v>524.61</v>
      </c>
      <c r="G3855" s="58" t="s">
        <v>601</v>
      </c>
      <c r="H3855" s="58" t="s">
        <v>5561</v>
      </c>
      <c r="I3855" s="61">
        <v>300</v>
      </c>
      <c r="J3855" s="58" t="s">
        <v>356</v>
      </c>
      <c r="K3855" s="58" t="s">
        <v>356</v>
      </c>
      <c r="L3855" s="58" t="s">
        <v>367</v>
      </c>
      <c r="M3855" s="58" t="s">
        <v>354</v>
      </c>
      <c r="N3855" s="58" t="s">
        <v>355</v>
      </c>
      <c r="O3855" s="64" t="s">
        <v>309</v>
      </c>
      <c r="P3855" s="64" t="s">
        <v>5359</v>
      </c>
      <c r="Q3855" s="45" t="s">
        <v>922</v>
      </c>
      <c r="R3855" s="32" t="s">
        <v>254</v>
      </c>
      <c r="S3855" s="45" t="s">
        <v>291</v>
      </c>
      <c r="T3855" s="42" t="str">
        <f>VLOOKUP(Tabla1[[#This Row],[AREA]],Hoja1!A:B,2,FALSE)</f>
        <v>11. Salud pública y seguridad ciudadana</v>
      </c>
      <c r="U3855" s="45" t="s">
        <v>141</v>
      </c>
      <c r="V3855" s="42" t="str">
        <f>VLOOKUP(Tabla1[[#This Row],[PROGRAMA]],Hoja1!A:B,2,FALSE)</f>
        <v>1621. Recogida de residuos</v>
      </c>
      <c r="W3855" s="45" t="s">
        <v>236</v>
      </c>
      <c r="X3855" s="45" t="s">
        <v>3180</v>
      </c>
    </row>
    <row r="3856" spans="1:24" x14ac:dyDescent="0.25">
      <c r="A3856" s="57">
        <v>220250032023</v>
      </c>
      <c r="B3856" s="58" t="s">
        <v>526</v>
      </c>
      <c r="C3856" s="59">
        <v>45847</v>
      </c>
      <c r="D3856" s="57">
        <v>22025002597</v>
      </c>
      <c r="E3856" s="58" t="s">
        <v>2578</v>
      </c>
      <c r="F3856" s="60">
        <v>521.24</v>
      </c>
      <c r="G3856" s="58" t="s">
        <v>4372</v>
      </c>
      <c r="H3856" s="58" t="s">
        <v>4398</v>
      </c>
      <c r="I3856" s="61">
        <v>300</v>
      </c>
      <c r="J3856" s="58" t="s">
        <v>427</v>
      </c>
      <c r="K3856" s="58" t="s">
        <v>427</v>
      </c>
      <c r="L3856" s="58" t="s">
        <v>367</v>
      </c>
      <c r="M3856" s="58" t="s">
        <v>354</v>
      </c>
      <c r="N3856" s="58" t="s">
        <v>355</v>
      </c>
      <c r="O3856" s="64" t="s">
        <v>309</v>
      </c>
      <c r="P3856" s="64" t="s">
        <v>5359</v>
      </c>
      <c r="Q3856" s="45" t="s">
        <v>926</v>
      </c>
      <c r="R3856" s="32" t="s">
        <v>255</v>
      </c>
      <c r="S3856" s="45" t="s">
        <v>94</v>
      </c>
      <c r="T3856" s="42" t="str">
        <f>VLOOKUP(Tabla1[[#This Row],[AREA]],Hoja1!A:B,2,FALSE)</f>
        <v>06. Educación y cultura</v>
      </c>
      <c r="U3856" s="45" t="s">
        <v>176</v>
      </c>
      <c r="V3856" s="42" t="str">
        <f>VLOOKUP(Tabla1[[#This Row],[PROGRAMA]],Hoja1!A:B,2,FALSE)</f>
        <v>3321. Bibliotecas públicas</v>
      </c>
      <c r="W3856" s="45" t="s">
        <v>246</v>
      </c>
      <c r="X3856" s="45" t="s">
        <v>3261</v>
      </c>
    </row>
    <row r="3857" spans="1:24" x14ac:dyDescent="0.25">
      <c r="A3857" s="57">
        <v>220250030775</v>
      </c>
      <c r="B3857" s="58" t="s">
        <v>526</v>
      </c>
      <c r="C3857" s="59">
        <v>45841</v>
      </c>
      <c r="D3857" s="57">
        <v>22025001132</v>
      </c>
      <c r="E3857" s="58" t="s">
        <v>1599</v>
      </c>
      <c r="F3857" s="60">
        <v>514.73</v>
      </c>
      <c r="G3857" s="58" t="s">
        <v>590</v>
      </c>
      <c r="H3857" s="58" t="s">
        <v>5562</v>
      </c>
      <c r="I3857" s="61">
        <v>300</v>
      </c>
      <c r="J3857" s="58" t="s">
        <v>356</v>
      </c>
      <c r="K3857" s="58" t="s">
        <v>356</v>
      </c>
      <c r="L3857" s="58" t="s">
        <v>367</v>
      </c>
      <c r="M3857" s="58" t="s">
        <v>354</v>
      </c>
      <c r="N3857" s="58" t="s">
        <v>355</v>
      </c>
      <c r="O3857" s="64" t="s">
        <v>309</v>
      </c>
      <c r="P3857" s="64" t="s">
        <v>5359</v>
      </c>
      <c r="Q3857" s="45" t="s">
        <v>922</v>
      </c>
      <c r="R3857" s="32" t="s">
        <v>254</v>
      </c>
      <c r="S3857" s="45" t="s">
        <v>291</v>
      </c>
      <c r="T3857" s="42" t="str">
        <f>VLOOKUP(Tabla1[[#This Row],[AREA]],Hoja1!A:B,2,FALSE)</f>
        <v>11. Salud pública y seguridad ciudadana</v>
      </c>
      <c r="U3857" s="45" t="s">
        <v>144</v>
      </c>
      <c r="V3857" s="42" t="str">
        <f>VLOOKUP(Tabla1[[#This Row],[PROGRAMA]],Hoja1!A:B,2,FALSE)</f>
        <v>1631. Limpieza viaria</v>
      </c>
      <c r="W3857" s="45" t="s">
        <v>238</v>
      </c>
      <c r="X3857" s="45" t="s">
        <v>3118</v>
      </c>
    </row>
    <row r="3858" spans="1:24" x14ac:dyDescent="0.25">
      <c r="A3858" s="57">
        <v>220250033722</v>
      </c>
      <c r="B3858" s="58" t="s">
        <v>526</v>
      </c>
      <c r="C3858" s="59">
        <v>45856</v>
      </c>
      <c r="D3858" s="57">
        <v>22025001071</v>
      </c>
      <c r="E3858" s="58" t="s">
        <v>4197</v>
      </c>
      <c r="F3858" s="60">
        <v>490.66</v>
      </c>
      <c r="G3858" s="58" t="s">
        <v>610</v>
      </c>
      <c r="H3858" s="58" t="s">
        <v>5563</v>
      </c>
      <c r="I3858" s="61">
        <v>300</v>
      </c>
      <c r="J3858" s="58" t="s">
        <v>356</v>
      </c>
      <c r="K3858" s="58" t="s">
        <v>356</v>
      </c>
      <c r="L3858" s="58" t="s">
        <v>357</v>
      </c>
      <c r="M3858" s="58" t="s">
        <v>354</v>
      </c>
      <c r="N3858" s="58" t="s">
        <v>355</v>
      </c>
      <c r="O3858" s="64" t="s">
        <v>309</v>
      </c>
      <c r="P3858" s="64" t="s">
        <v>5359</v>
      </c>
      <c r="Q3858" s="45" t="s">
        <v>922</v>
      </c>
      <c r="R3858" s="32" t="s">
        <v>254</v>
      </c>
      <c r="S3858" s="45" t="s">
        <v>291</v>
      </c>
      <c r="T3858" s="42" t="str">
        <f>VLOOKUP(Tabla1[[#This Row],[AREA]],Hoja1!A:B,2,FALSE)</f>
        <v>11. Salud pública y seguridad ciudadana</v>
      </c>
      <c r="U3858" s="45" t="s">
        <v>164</v>
      </c>
      <c r="V3858" s="42" t="str">
        <f>VLOOKUP(Tabla1[[#This Row],[PROGRAMA]],Hoja1!A:B,2,FALSE)</f>
        <v>3111. Protección de la salubridad pública</v>
      </c>
      <c r="W3858" s="45" t="s">
        <v>236</v>
      </c>
      <c r="X3858" s="45" t="s">
        <v>3180</v>
      </c>
    </row>
    <row r="3859" spans="1:24" x14ac:dyDescent="0.25">
      <c r="A3859" s="57">
        <v>220250030716</v>
      </c>
      <c r="B3859" s="58" t="s">
        <v>526</v>
      </c>
      <c r="C3859" s="59">
        <v>45841</v>
      </c>
      <c r="D3859" s="57">
        <v>22025000769</v>
      </c>
      <c r="E3859" s="58" t="s">
        <v>1623</v>
      </c>
      <c r="F3859" s="60">
        <v>481.41</v>
      </c>
      <c r="G3859" s="58" t="s">
        <v>3794</v>
      </c>
      <c r="H3859" s="58" t="s">
        <v>5564</v>
      </c>
      <c r="I3859" s="61">
        <v>300</v>
      </c>
      <c r="J3859" s="58" t="s">
        <v>356</v>
      </c>
      <c r="K3859" s="58" t="s">
        <v>356</v>
      </c>
      <c r="L3859" s="58" t="s">
        <v>367</v>
      </c>
      <c r="M3859" s="58" t="s">
        <v>354</v>
      </c>
      <c r="N3859" s="58" t="s">
        <v>355</v>
      </c>
      <c r="O3859" s="64" t="s">
        <v>309</v>
      </c>
      <c r="P3859" s="64" t="s">
        <v>5359</v>
      </c>
      <c r="Q3859" s="45" t="s">
        <v>922</v>
      </c>
      <c r="R3859" s="32" t="s">
        <v>254</v>
      </c>
      <c r="S3859" s="45" t="s">
        <v>291</v>
      </c>
      <c r="T3859" s="42" t="str">
        <f>VLOOKUP(Tabla1[[#This Row],[AREA]],Hoja1!A:B,2,FALSE)</f>
        <v>11. Salud pública y seguridad ciudadana</v>
      </c>
      <c r="U3859" s="45" t="s">
        <v>135</v>
      </c>
      <c r="V3859" s="42" t="str">
        <f>VLOOKUP(Tabla1[[#This Row],[PROGRAMA]],Hoja1!A:B,2,FALSE)</f>
        <v>1361. Prevención y extinción de incencios</v>
      </c>
      <c r="W3859" s="45" t="s">
        <v>238</v>
      </c>
      <c r="X3859" s="45" t="s">
        <v>3118</v>
      </c>
    </row>
    <row r="3860" spans="1:24" x14ac:dyDescent="0.25">
      <c r="A3860" s="57">
        <v>220250033649</v>
      </c>
      <c r="B3860" s="58" t="s">
        <v>526</v>
      </c>
      <c r="C3860" s="59">
        <v>45856</v>
      </c>
      <c r="D3860" s="57">
        <v>22025004894</v>
      </c>
      <c r="E3860" s="58" t="s">
        <v>1303</v>
      </c>
      <c r="F3860" s="60">
        <v>473.33</v>
      </c>
      <c r="G3860" s="58" t="s">
        <v>633</v>
      </c>
      <c r="H3860" s="58" t="s">
        <v>4008</v>
      </c>
      <c r="I3860" s="61">
        <v>300</v>
      </c>
      <c r="J3860" s="58" t="s">
        <v>356</v>
      </c>
      <c r="K3860" s="58" t="s">
        <v>356</v>
      </c>
      <c r="L3860" s="58" t="s">
        <v>367</v>
      </c>
      <c r="M3860" s="58" t="s">
        <v>354</v>
      </c>
      <c r="N3860" s="58" t="s">
        <v>355</v>
      </c>
      <c r="O3860" s="64" t="s">
        <v>309</v>
      </c>
      <c r="P3860" s="64" t="s">
        <v>5359</v>
      </c>
      <c r="Q3860" s="45" t="s">
        <v>922</v>
      </c>
      <c r="R3860" s="32" t="s">
        <v>254</v>
      </c>
      <c r="S3860" s="45" t="s">
        <v>94</v>
      </c>
      <c r="T3860" s="42" t="str">
        <f>VLOOKUP(Tabla1[[#This Row],[AREA]],Hoja1!A:B,2,FALSE)</f>
        <v>06. Educación y cultura</v>
      </c>
      <c r="U3860" s="45" t="s">
        <v>170</v>
      </c>
      <c r="V3860" s="42" t="str">
        <f>VLOOKUP(Tabla1[[#This Row],[PROGRAMA]],Hoja1!A:B,2,FALSE)</f>
        <v>3232. Conservación y mantenimiento centros educación infantil y primaria</v>
      </c>
      <c r="W3860" s="45" t="s">
        <v>236</v>
      </c>
      <c r="X3860" s="45" t="s">
        <v>3048</v>
      </c>
    </row>
    <row r="3861" spans="1:24" x14ac:dyDescent="0.25">
      <c r="A3861" s="57">
        <v>220250032498</v>
      </c>
      <c r="B3861" s="58" t="s">
        <v>526</v>
      </c>
      <c r="C3861" s="59">
        <v>45849</v>
      </c>
      <c r="D3861" s="57">
        <v>22025001043</v>
      </c>
      <c r="E3861" s="58" t="s">
        <v>1462</v>
      </c>
      <c r="F3861" s="60">
        <v>471.56</v>
      </c>
      <c r="G3861" s="58" t="s">
        <v>573</v>
      </c>
      <c r="H3861" s="58" t="s">
        <v>5565</v>
      </c>
      <c r="I3861" s="61">
        <v>300</v>
      </c>
      <c r="J3861" s="58" t="s">
        <v>356</v>
      </c>
      <c r="K3861" s="58" t="s">
        <v>356</v>
      </c>
      <c r="L3861" s="58" t="s">
        <v>367</v>
      </c>
      <c r="M3861" s="58" t="s">
        <v>354</v>
      </c>
      <c r="N3861" s="58" t="s">
        <v>355</v>
      </c>
      <c r="O3861" s="64" t="s">
        <v>309</v>
      </c>
      <c r="P3861" s="64" t="s">
        <v>5359</v>
      </c>
      <c r="Q3861" s="45" t="s">
        <v>922</v>
      </c>
      <c r="R3861" s="32" t="s">
        <v>254</v>
      </c>
      <c r="S3861" s="45" t="s">
        <v>98</v>
      </c>
      <c r="T3861" s="42" t="str">
        <f>VLOOKUP(Tabla1[[#This Row],[AREA]],Hoja1!A:B,2,FALSE)</f>
        <v>10. Personas mayores, familia y servicios sociales</v>
      </c>
      <c r="U3861" s="45" t="s">
        <v>153</v>
      </c>
      <c r="V3861" s="42" t="str">
        <f>VLOOKUP(Tabla1[[#This Row],[PROGRAMA]],Hoja1!A:B,2,FALSE)</f>
        <v>2311. Intervención social</v>
      </c>
      <c r="W3861" s="45" t="s">
        <v>236</v>
      </c>
      <c r="X3861" s="45" t="s">
        <v>3048</v>
      </c>
    </row>
    <row r="3862" spans="1:24" x14ac:dyDescent="0.25">
      <c r="A3862" s="57">
        <v>220250033685</v>
      </c>
      <c r="B3862" s="58" t="s">
        <v>526</v>
      </c>
      <c r="C3862" s="59">
        <v>45856</v>
      </c>
      <c r="D3862" s="57">
        <v>22025004895</v>
      </c>
      <c r="E3862" s="58" t="s">
        <v>1878</v>
      </c>
      <c r="F3862" s="60">
        <v>447.08</v>
      </c>
      <c r="G3862" s="58" t="s">
        <v>633</v>
      </c>
      <c r="H3862" s="58" t="s">
        <v>5566</v>
      </c>
      <c r="I3862" s="61">
        <v>300</v>
      </c>
      <c r="J3862" s="58" t="s">
        <v>356</v>
      </c>
      <c r="K3862" s="58" t="s">
        <v>356</v>
      </c>
      <c r="L3862" s="58" t="s">
        <v>367</v>
      </c>
      <c r="M3862" s="58" t="s">
        <v>354</v>
      </c>
      <c r="N3862" s="58" t="s">
        <v>355</v>
      </c>
      <c r="O3862" s="64" t="s">
        <v>309</v>
      </c>
      <c r="P3862" s="64" t="s">
        <v>5359</v>
      </c>
      <c r="Q3862" s="45" t="s">
        <v>922</v>
      </c>
      <c r="R3862" s="32" t="s">
        <v>254</v>
      </c>
      <c r="S3862" s="45" t="s">
        <v>94</v>
      </c>
      <c r="T3862" s="42" t="str">
        <f>VLOOKUP(Tabla1[[#This Row],[AREA]],Hoja1!A:B,2,FALSE)</f>
        <v>06. Educación y cultura</v>
      </c>
      <c r="U3862" s="45" t="s">
        <v>168</v>
      </c>
      <c r="V3862" s="42" t="str">
        <f>VLOOKUP(Tabla1[[#This Row],[PROGRAMA]],Hoja1!A:B,2,FALSE)</f>
        <v>3231. Escuelas infantiles</v>
      </c>
      <c r="W3862" s="45" t="s">
        <v>236</v>
      </c>
      <c r="X3862" s="45" t="s">
        <v>3048</v>
      </c>
    </row>
    <row r="3863" spans="1:24" x14ac:dyDescent="0.25">
      <c r="A3863" s="57">
        <v>220250030823</v>
      </c>
      <c r="B3863" s="58" t="s">
        <v>526</v>
      </c>
      <c r="C3863" s="59">
        <v>45841</v>
      </c>
      <c r="D3863" s="57">
        <v>22025001122</v>
      </c>
      <c r="E3863" s="58" t="s">
        <v>1237</v>
      </c>
      <c r="F3863" s="60">
        <v>439.73</v>
      </c>
      <c r="G3863" s="58" t="s">
        <v>589</v>
      </c>
      <c r="H3863" s="58" t="s">
        <v>5567</v>
      </c>
      <c r="I3863" s="61">
        <v>300</v>
      </c>
      <c r="J3863" s="58" t="s">
        <v>356</v>
      </c>
      <c r="K3863" s="58" t="s">
        <v>356</v>
      </c>
      <c r="L3863" s="58" t="s">
        <v>357</v>
      </c>
      <c r="M3863" s="58" t="s">
        <v>354</v>
      </c>
      <c r="N3863" s="58" t="s">
        <v>355</v>
      </c>
      <c r="O3863" s="64" t="s">
        <v>309</v>
      </c>
      <c r="P3863" s="64" t="s">
        <v>5359</v>
      </c>
      <c r="Q3863" s="45" t="s">
        <v>922</v>
      </c>
      <c r="R3863" s="32" t="s">
        <v>254</v>
      </c>
      <c r="S3863" s="45" t="s">
        <v>291</v>
      </c>
      <c r="T3863" s="42" t="str">
        <f>VLOOKUP(Tabla1[[#This Row],[AREA]],Hoja1!A:B,2,FALSE)</f>
        <v>11. Salud pública y seguridad ciudadana</v>
      </c>
      <c r="U3863" s="45" t="s">
        <v>141</v>
      </c>
      <c r="V3863" s="42" t="str">
        <f>VLOOKUP(Tabla1[[#This Row],[PROGRAMA]],Hoja1!A:B,2,FALSE)</f>
        <v>1621. Recogida de residuos</v>
      </c>
      <c r="W3863" s="45" t="s">
        <v>236</v>
      </c>
      <c r="X3863" s="45" t="s">
        <v>3180</v>
      </c>
    </row>
    <row r="3864" spans="1:24" x14ac:dyDescent="0.25">
      <c r="A3864" s="57">
        <v>220250030828</v>
      </c>
      <c r="B3864" s="58" t="s">
        <v>526</v>
      </c>
      <c r="C3864" s="59">
        <v>45841</v>
      </c>
      <c r="D3864" s="57">
        <v>22025001122</v>
      </c>
      <c r="E3864" s="58" t="s">
        <v>1237</v>
      </c>
      <c r="F3864" s="60">
        <v>439.73</v>
      </c>
      <c r="G3864" s="58" t="s">
        <v>589</v>
      </c>
      <c r="H3864" s="58" t="s">
        <v>5568</v>
      </c>
      <c r="I3864" s="61">
        <v>300</v>
      </c>
      <c r="J3864" s="58" t="s">
        <v>356</v>
      </c>
      <c r="K3864" s="58" t="s">
        <v>356</v>
      </c>
      <c r="L3864" s="58" t="s">
        <v>357</v>
      </c>
      <c r="M3864" s="58" t="s">
        <v>354</v>
      </c>
      <c r="N3864" s="58" t="s">
        <v>355</v>
      </c>
      <c r="O3864" s="64" t="s">
        <v>309</v>
      </c>
      <c r="P3864" s="64" t="s">
        <v>5359</v>
      </c>
      <c r="Q3864" s="45" t="s">
        <v>922</v>
      </c>
      <c r="R3864" s="32" t="s">
        <v>254</v>
      </c>
      <c r="S3864" s="45" t="s">
        <v>291</v>
      </c>
      <c r="T3864" s="42" t="str">
        <f>VLOOKUP(Tabla1[[#This Row],[AREA]],Hoja1!A:B,2,FALSE)</f>
        <v>11. Salud pública y seguridad ciudadana</v>
      </c>
      <c r="U3864" s="45" t="s">
        <v>141</v>
      </c>
      <c r="V3864" s="42" t="str">
        <f>VLOOKUP(Tabla1[[#This Row],[PROGRAMA]],Hoja1!A:B,2,FALSE)</f>
        <v>1621. Recogida de residuos</v>
      </c>
      <c r="W3864" s="45" t="s">
        <v>236</v>
      </c>
      <c r="X3864" s="45" t="s">
        <v>3180</v>
      </c>
    </row>
    <row r="3865" spans="1:24" x14ac:dyDescent="0.25">
      <c r="A3865" s="57">
        <v>220250031046</v>
      </c>
      <c r="B3865" s="58" t="s">
        <v>526</v>
      </c>
      <c r="C3865" s="59">
        <v>45842</v>
      </c>
      <c r="D3865" s="57">
        <v>22025001122</v>
      </c>
      <c r="E3865" s="58" t="s">
        <v>1237</v>
      </c>
      <c r="F3865" s="60">
        <v>439.73</v>
      </c>
      <c r="G3865" s="58" t="s">
        <v>589</v>
      </c>
      <c r="H3865" s="58" t="s">
        <v>5569</v>
      </c>
      <c r="I3865" s="61">
        <v>300</v>
      </c>
      <c r="J3865" s="58" t="s">
        <v>356</v>
      </c>
      <c r="K3865" s="58" t="s">
        <v>356</v>
      </c>
      <c r="L3865" s="58" t="s">
        <v>357</v>
      </c>
      <c r="M3865" s="58" t="s">
        <v>354</v>
      </c>
      <c r="N3865" s="58" t="s">
        <v>355</v>
      </c>
      <c r="O3865" s="64" t="s">
        <v>309</v>
      </c>
      <c r="P3865" s="64" t="s">
        <v>5359</v>
      </c>
      <c r="Q3865" s="45" t="s">
        <v>922</v>
      </c>
      <c r="R3865" s="32" t="s">
        <v>254</v>
      </c>
      <c r="S3865" s="45" t="s">
        <v>291</v>
      </c>
      <c r="T3865" s="42" t="str">
        <f>VLOOKUP(Tabla1[[#This Row],[AREA]],Hoja1!A:B,2,FALSE)</f>
        <v>11. Salud pública y seguridad ciudadana</v>
      </c>
      <c r="U3865" s="45" t="s">
        <v>141</v>
      </c>
      <c r="V3865" s="42" t="str">
        <f>VLOOKUP(Tabla1[[#This Row],[PROGRAMA]],Hoja1!A:B,2,FALSE)</f>
        <v>1621. Recogida de residuos</v>
      </c>
      <c r="W3865" s="45" t="s">
        <v>236</v>
      </c>
      <c r="X3865" s="45" t="s">
        <v>3180</v>
      </c>
    </row>
    <row r="3866" spans="1:24" x14ac:dyDescent="0.25">
      <c r="A3866" s="57">
        <v>220250032496</v>
      </c>
      <c r="B3866" s="58" t="s">
        <v>526</v>
      </c>
      <c r="C3866" s="59">
        <v>45849</v>
      </c>
      <c r="D3866" s="57">
        <v>22025004010</v>
      </c>
      <c r="E3866" s="58" t="s">
        <v>1495</v>
      </c>
      <c r="F3866" s="60">
        <v>433.18</v>
      </c>
      <c r="G3866" s="58" t="s">
        <v>3401</v>
      </c>
      <c r="H3866" s="58" t="s">
        <v>5570</v>
      </c>
      <c r="I3866" s="61">
        <v>300</v>
      </c>
      <c r="J3866" s="58" t="s">
        <v>356</v>
      </c>
      <c r="K3866" s="58" t="s">
        <v>356</v>
      </c>
      <c r="L3866" s="58" t="s">
        <v>367</v>
      </c>
      <c r="M3866" s="58" t="s">
        <v>354</v>
      </c>
      <c r="N3866" s="58" t="s">
        <v>355</v>
      </c>
      <c r="O3866" s="64" t="s">
        <v>309</v>
      </c>
      <c r="P3866" s="64" t="s">
        <v>5359</v>
      </c>
      <c r="Q3866" s="45" t="s">
        <v>922</v>
      </c>
      <c r="R3866" s="32" t="s">
        <v>254</v>
      </c>
      <c r="S3866" s="45" t="s">
        <v>92</v>
      </c>
      <c r="T3866" s="42" t="str">
        <f>VLOOKUP(Tabla1[[#This Row],[AREA]],Hoja1!A:B,2,FALSE)</f>
        <v>03. Participación ciudadana y deportes</v>
      </c>
      <c r="U3866" s="45" t="s">
        <v>215</v>
      </c>
      <c r="V3866" s="42" t="str">
        <f>VLOOKUP(Tabla1[[#This Row],[PROGRAMA]],Hoja1!A:B,2,FALSE)</f>
        <v>9241. Participación ciudadana</v>
      </c>
      <c r="W3866" s="45" t="s">
        <v>236</v>
      </c>
      <c r="X3866" s="45" t="s">
        <v>2945</v>
      </c>
    </row>
    <row r="3867" spans="1:24" x14ac:dyDescent="0.25">
      <c r="A3867" s="57">
        <v>220250030684</v>
      </c>
      <c r="B3867" s="58" t="s">
        <v>526</v>
      </c>
      <c r="C3867" s="59">
        <v>45841</v>
      </c>
      <c r="D3867" s="57">
        <v>22025001129</v>
      </c>
      <c r="E3867" s="58" t="s">
        <v>1973</v>
      </c>
      <c r="F3867" s="60">
        <v>430.3</v>
      </c>
      <c r="G3867" s="58" t="s">
        <v>46</v>
      </c>
      <c r="H3867" s="58" t="s">
        <v>5571</v>
      </c>
      <c r="I3867" s="61">
        <v>300</v>
      </c>
      <c r="J3867" s="58" t="s">
        <v>356</v>
      </c>
      <c r="K3867" s="58" t="s">
        <v>356</v>
      </c>
      <c r="L3867" s="58" t="s">
        <v>367</v>
      </c>
      <c r="M3867" s="58" t="s">
        <v>354</v>
      </c>
      <c r="N3867" s="58" t="s">
        <v>355</v>
      </c>
      <c r="O3867" s="64" t="s">
        <v>309</v>
      </c>
      <c r="P3867" s="64" t="s">
        <v>5359</v>
      </c>
      <c r="Q3867" s="45" t="s">
        <v>922</v>
      </c>
      <c r="R3867" s="32" t="s">
        <v>254</v>
      </c>
      <c r="S3867" s="45" t="s">
        <v>291</v>
      </c>
      <c r="T3867" s="42" t="str">
        <f>VLOOKUP(Tabla1[[#This Row],[AREA]],Hoja1!A:B,2,FALSE)</f>
        <v>11. Salud pública y seguridad ciudadana</v>
      </c>
      <c r="U3867" s="45" t="s">
        <v>144</v>
      </c>
      <c r="V3867" s="42" t="str">
        <f>VLOOKUP(Tabla1[[#This Row],[PROGRAMA]],Hoja1!A:B,2,FALSE)</f>
        <v>1631. Limpieza viaria</v>
      </c>
      <c r="W3867" s="45" t="s">
        <v>236</v>
      </c>
      <c r="X3867" s="45" t="s">
        <v>3180</v>
      </c>
    </row>
    <row r="3868" spans="1:24" x14ac:dyDescent="0.25">
      <c r="A3868" s="57">
        <v>220250032021</v>
      </c>
      <c r="B3868" s="58" t="s">
        <v>526</v>
      </c>
      <c r="C3868" s="59">
        <v>45847</v>
      </c>
      <c r="D3868" s="57">
        <v>22025004895</v>
      </c>
      <c r="E3868" s="58" t="s">
        <v>1878</v>
      </c>
      <c r="F3868" s="60">
        <v>427.61</v>
      </c>
      <c r="G3868" s="58" t="s">
        <v>74</v>
      </c>
      <c r="H3868" s="58" t="s">
        <v>5572</v>
      </c>
      <c r="I3868" s="61">
        <v>300</v>
      </c>
      <c r="J3868" s="58" t="s">
        <v>356</v>
      </c>
      <c r="K3868" s="58" t="s">
        <v>356</v>
      </c>
      <c r="L3868" s="58" t="s">
        <v>367</v>
      </c>
      <c r="M3868" s="58" t="s">
        <v>354</v>
      </c>
      <c r="N3868" s="58" t="s">
        <v>355</v>
      </c>
      <c r="O3868" s="64" t="s">
        <v>309</v>
      </c>
      <c r="P3868" s="64" t="s">
        <v>5359</v>
      </c>
      <c r="Q3868" s="45" t="s">
        <v>922</v>
      </c>
      <c r="R3868" s="32" t="s">
        <v>254</v>
      </c>
      <c r="S3868" s="45" t="s">
        <v>94</v>
      </c>
      <c r="T3868" s="42" t="str">
        <f>VLOOKUP(Tabla1[[#This Row],[AREA]],Hoja1!A:B,2,FALSE)</f>
        <v>06. Educación y cultura</v>
      </c>
      <c r="U3868" s="45" t="s">
        <v>168</v>
      </c>
      <c r="V3868" s="42" t="str">
        <f>VLOOKUP(Tabla1[[#This Row],[PROGRAMA]],Hoja1!A:B,2,FALSE)</f>
        <v>3231. Escuelas infantiles</v>
      </c>
      <c r="W3868" s="45" t="s">
        <v>236</v>
      </c>
      <c r="X3868" s="45" t="s">
        <v>3048</v>
      </c>
    </row>
    <row r="3869" spans="1:24" x14ac:dyDescent="0.25">
      <c r="A3869" s="57">
        <v>220250034423</v>
      </c>
      <c r="B3869" s="58" t="s">
        <v>349</v>
      </c>
      <c r="C3869" s="59">
        <v>45859</v>
      </c>
      <c r="D3869" s="57">
        <v>22025001663</v>
      </c>
      <c r="E3869" s="58" t="s">
        <v>1868</v>
      </c>
      <c r="F3869" s="60">
        <v>100000</v>
      </c>
      <c r="G3869" s="58" t="s">
        <v>15</v>
      </c>
      <c r="H3869" s="58" t="s">
        <v>5573</v>
      </c>
      <c r="I3869" s="61">
        <v>220</v>
      </c>
      <c r="J3869" s="58" t="s">
        <v>427</v>
      </c>
      <c r="K3869" s="58" t="s">
        <v>427</v>
      </c>
      <c r="L3869" s="58" t="s">
        <v>367</v>
      </c>
      <c r="M3869" s="58" t="s">
        <v>354</v>
      </c>
      <c r="N3869" s="58" t="s">
        <v>380</v>
      </c>
      <c r="O3869" s="64" t="s">
        <v>305</v>
      </c>
      <c r="P3869" s="64" t="s">
        <v>5359</v>
      </c>
      <c r="Q3869" s="45" t="s">
        <v>922</v>
      </c>
      <c r="R3869" s="32" t="s">
        <v>254</v>
      </c>
      <c r="S3869" s="45" t="s">
        <v>94</v>
      </c>
      <c r="T3869" s="42" t="str">
        <f>VLOOKUP(Tabla1[[#This Row],[AREA]],Hoja1!A:B,2,FALSE)</f>
        <v>06. Educación y cultura</v>
      </c>
      <c r="U3869" s="45" t="s">
        <v>170</v>
      </c>
      <c r="V3869" s="42" t="str">
        <f>VLOOKUP(Tabla1[[#This Row],[PROGRAMA]],Hoja1!A:B,2,FALSE)</f>
        <v>3232. Conservación y mantenimiento centros educación infantil y primaria</v>
      </c>
      <c r="W3869" s="45" t="s">
        <v>238</v>
      </c>
      <c r="X3869" s="45" t="s">
        <v>3516</v>
      </c>
    </row>
    <row r="3870" spans="1:24" x14ac:dyDescent="0.25">
      <c r="A3870" s="57">
        <v>220250030759</v>
      </c>
      <c r="B3870" s="58" t="s">
        <v>526</v>
      </c>
      <c r="C3870" s="59">
        <v>45841</v>
      </c>
      <c r="D3870" s="57">
        <v>22025001124</v>
      </c>
      <c r="E3870" s="58" t="s">
        <v>1237</v>
      </c>
      <c r="F3870" s="60">
        <v>421.27</v>
      </c>
      <c r="G3870" s="58" t="s">
        <v>45</v>
      </c>
      <c r="H3870" s="58" t="s">
        <v>5574</v>
      </c>
      <c r="I3870" s="61">
        <v>300</v>
      </c>
      <c r="J3870" s="58" t="s">
        <v>627</v>
      </c>
      <c r="K3870" s="58" t="s">
        <v>628</v>
      </c>
      <c r="L3870" s="58" t="s">
        <v>367</v>
      </c>
      <c r="M3870" s="58" t="s">
        <v>354</v>
      </c>
      <c r="N3870" s="58" t="s">
        <v>355</v>
      </c>
      <c r="O3870" s="64" t="s">
        <v>309</v>
      </c>
      <c r="P3870" s="64" t="s">
        <v>5359</v>
      </c>
      <c r="Q3870" s="45" t="s">
        <v>922</v>
      </c>
      <c r="R3870" s="32" t="s">
        <v>254</v>
      </c>
      <c r="S3870" s="45" t="s">
        <v>291</v>
      </c>
      <c r="T3870" s="42" t="str">
        <f>VLOOKUP(Tabla1[[#This Row],[AREA]],Hoja1!A:B,2,FALSE)</f>
        <v>11. Salud pública y seguridad ciudadana</v>
      </c>
      <c r="U3870" s="45" t="s">
        <v>141</v>
      </c>
      <c r="V3870" s="42" t="str">
        <f>VLOOKUP(Tabla1[[#This Row],[PROGRAMA]],Hoja1!A:B,2,FALSE)</f>
        <v>1621. Recogida de residuos</v>
      </c>
      <c r="W3870" s="45" t="s">
        <v>236</v>
      </c>
      <c r="X3870" s="45" t="s">
        <v>3180</v>
      </c>
    </row>
    <row r="3871" spans="1:24" x14ac:dyDescent="0.25">
      <c r="A3871" s="57">
        <v>220250030653</v>
      </c>
      <c r="B3871" s="58" t="s">
        <v>526</v>
      </c>
      <c r="C3871" s="59">
        <v>45841</v>
      </c>
      <c r="D3871" s="57">
        <v>22025001043</v>
      </c>
      <c r="E3871" s="58" t="s">
        <v>1462</v>
      </c>
      <c r="F3871" s="60">
        <v>418.27</v>
      </c>
      <c r="G3871" s="58" t="s">
        <v>564</v>
      </c>
      <c r="H3871" s="58" t="s">
        <v>5575</v>
      </c>
      <c r="I3871" s="61">
        <v>300</v>
      </c>
      <c r="J3871" s="58" t="s">
        <v>356</v>
      </c>
      <c r="K3871" s="58" t="s">
        <v>356</v>
      </c>
      <c r="L3871" s="58" t="s">
        <v>367</v>
      </c>
      <c r="M3871" s="58" t="s">
        <v>354</v>
      </c>
      <c r="N3871" s="58" t="s">
        <v>355</v>
      </c>
      <c r="O3871" s="64" t="s">
        <v>309</v>
      </c>
      <c r="P3871" s="64" t="s">
        <v>5359</v>
      </c>
      <c r="Q3871" s="45" t="s">
        <v>922</v>
      </c>
      <c r="R3871" s="32" t="s">
        <v>254</v>
      </c>
      <c r="S3871" s="45" t="s">
        <v>98</v>
      </c>
      <c r="T3871" s="42" t="str">
        <f>VLOOKUP(Tabla1[[#This Row],[AREA]],Hoja1!A:B,2,FALSE)</f>
        <v>10. Personas mayores, familia y servicios sociales</v>
      </c>
      <c r="U3871" s="45" t="s">
        <v>153</v>
      </c>
      <c r="V3871" s="42" t="str">
        <f>VLOOKUP(Tabla1[[#This Row],[PROGRAMA]],Hoja1!A:B,2,FALSE)</f>
        <v>2311. Intervención social</v>
      </c>
      <c r="W3871" s="45" t="s">
        <v>236</v>
      </c>
      <c r="X3871" s="45" t="s">
        <v>3048</v>
      </c>
    </row>
    <row r="3872" spans="1:24" x14ac:dyDescent="0.25">
      <c r="A3872" s="57">
        <v>220250032438</v>
      </c>
      <c r="B3872" s="58" t="s">
        <v>526</v>
      </c>
      <c r="C3872" s="59">
        <v>45849</v>
      </c>
      <c r="D3872" s="57">
        <v>22025002821</v>
      </c>
      <c r="E3872" s="58" t="s">
        <v>1358</v>
      </c>
      <c r="F3872" s="60">
        <v>417.56</v>
      </c>
      <c r="G3872" s="58" t="s">
        <v>566</v>
      </c>
      <c r="H3872" s="58" t="s">
        <v>5576</v>
      </c>
      <c r="I3872" s="61">
        <v>300</v>
      </c>
      <c r="J3872" s="58" t="s">
        <v>356</v>
      </c>
      <c r="K3872" s="58" t="s">
        <v>356</v>
      </c>
      <c r="L3872" s="58" t="s">
        <v>357</v>
      </c>
      <c r="M3872" s="58" t="s">
        <v>354</v>
      </c>
      <c r="N3872" s="58" t="s">
        <v>355</v>
      </c>
      <c r="O3872" s="64" t="s">
        <v>309</v>
      </c>
      <c r="P3872" s="64" t="s">
        <v>5359</v>
      </c>
      <c r="Q3872" s="45" t="s">
        <v>922</v>
      </c>
      <c r="R3872" s="32" t="s">
        <v>254</v>
      </c>
      <c r="S3872" s="45" t="s">
        <v>96</v>
      </c>
      <c r="T3872" s="42" t="str">
        <f>VLOOKUP(Tabla1[[#This Row],[AREA]],Hoja1!A:B,2,FALSE)</f>
        <v>08. Tráfico y movilidad</v>
      </c>
      <c r="U3872" s="45" t="s">
        <v>140</v>
      </c>
      <c r="V3872" s="42" t="str">
        <f>VLOOKUP(Tabla1[[#This Row],[PROGRAMA]],Hoja1!A:B,2,FALSE)</f>
        <v>1532. Pavimentación vias públicas y otros servicios urbanísticos</v>
      </c>
      <c r="W3872" s="45" t="s">
        <v>236</v>
      </c>
      <c r="X3872" s="45" t="s">
        <v>3180</v>
      </c>
    </row>
    <row r="3873" spans="1:24" x14ac:dyDescent="0.25">
      <c r="A3873" s="57">
        <v>220250034880</v>
      </c>
      <c r="B3873" s="58" t="s">
        <v>526</v>
      </c>
      <c r="C3873" s="59">
        <v>45862</v>
      </c>
      <c r="D3873" s="57">
        <v>22025001132</v>
      </c>
      <c r="E3873" s="58" t="s">
        <v>1599</v>
      </c>
      <c r="F3873" s="60">
        <v>411.79</v>
      </c>
      <c r="G3873" s="58" t="s">
        <v>590</v>
      </c>
      <c r="H3873" s="58" t="s">
        <v>5577</v>
      </c>
      <c r="I3873" s="61">
        <v>300</v>
      </c>
      <c r="J3873" s="58" t="s">
        <v>356</v>
      </c>
      <c r="K3873" s="58" t="s">
        <v>356</v>
      </c>
      <c r="L3873" s="58" t="s">
        <v>367</v>
      </c>
      <c r="M3873" s="58" t="s">
        <v>354</v>
      </c>
      <c r="N3873" s="58" t="s">
        <v>355</v>
      </c>
      <c r="O3873" s="64" t="s">
        <v>309</v>
      </c>
      <c r="P3873" s="64" t="s">
        <v>5359</v>
      </c>
      <c r="Q3873" s="45" t="s">
        <v>922</v>
      </c>
      <c r="R3873" s="32" t="s">
        <v>254</v>
      </c>
      <c r="S3873" s="45" t="s">
        <v>291</v>
      </c>
      <c r="T3873" s="42" t="str">
        <f>VLOOKUP(Tabla1[[#This Row],[AREA]],Hoja1!A:B,2,FALSE)</f>
        <v>11. Salud pública y seguridad ciudadana</v>
      </c>
      <c r="U3873" s="45" t="s">
        <v>144</v>
      </c>
      <c r="V3873" s="42" t="str">
        <f>VLOOKUP(Tabla1[[#This Row],[PROGRAMA]],Hoja1!A:B,2,FALSE)</f>
        <v>1631. Limpieza viaria</v>
      </c>
      <c r="W3873" s="45" t="s">
        <v>238</v>
      </c>
      <c r="X3873" s="45" t="s">
        <v>3118</v>
      </c>
    </row>
    <row r="3874" spans="1:24" x14ac:dyDescent="0.25">
      <c r="A3874" s="57">
        <v>220250035023</v>
      </c>
      <c r="B3874" s="58" t="s">
        <v>526</v>
      </c>
      <c r="C3874" s="59">
        <v>45862</v>
      </c>
      <c r="D3874" s="57">
        <v>22025000919</v>
      </c>
      <c r="E3874" s="58" t="s">
        <v>2293</v>
      </c>
      <c r="F3874" s="60">
        <v>403.95</v>
      </c>
      <c r="G3874" s="58" t="s">
        <v>599</v>
      </c>
      <c r="H3874" s="58" t="s">
        <v>5578</v>
      </c>
      <c r="I3874" s="61">
        <v>300</v>
      </c>
      <c r="J3874" s="58" t="s">
        <v>372</v>
      </c>
      <c r="K3874" s="58" t="s">
        <v>372</v>
      </c>
      <c r="L3874" s="58" t="s">
        <v>367</v>
      </c>
      <c r="M3874" s="58" t="s">
        <v>354</v>
      </c>
      <c r="N3874" s="58" t="s">
        <v>355</v>
      </c>
      <c r="O3874" s="64" t="s">
        <v>309</v>
      </c>
      <c r="P3874" s="64" t="s">
        <v>5359</v>
      </c>
      <c r="Q3874" s="45" t="s">
        <v>922</v>
      </c>
      <c r="R3874" s="32" t="s">
        <v>254</v>
      </c>
      <c r="S3874" s="45" t="s">
        <v>291</v>
      </c>
      <c r="T3874" s="42" t="str">
        <f>VLOOKUP(Tabla1[[#This Row],[AREA]],Hoja1!A:B,2,FALSE)</f>
        <v>11. Salud pública y seguridad ciudadana</v>
      </c>
      <c r="U3874" s="45" t="s">
        <v>129</v>
      </c>
      <c r="V3874" s="42" t="str">
        <f>VLOOKUP(Tabla1[[#This Row],[PROGRAMA]],Hoja1!A:B,2,FALSE)</f>
        <v>1321. Policía municipal</v>
      </c>
      <c r="W3874" s="45" t="s">
        <v>236</v>
      </c>
      <c r="X3874" s="45" t="s">
        <v>3180</v>
      </c>
    </row>
    <row r="3875" spans="1:24" x14ac:dyDescent="0.25">
      <c r="A3875" s="57">
        <v>220250034753</v>
      </c>
      <c r="B3875" s="58" t="s">
        <v>349</v>
      </c>
      <c r="C3875" s="59">
        <v>45862</v>
      </c>
      <c r="D3875" s="57">
        <v>22025001647</v>
      </c>
      <c r="E3875" s="58" t="s">
        <v>1220</v>
      </c>
      <c r="F3875" s="60">
        <v>96153.85</v>
      </c>
      <c r="G3875" s="58" t="s">
        <v>431</v>
      </c>
      <c r="H3875" s="58" t="s">
        <v>5579</v>
      </c>
      <c r="I3875" s="61">
        <v>220</v>
      </c>
      <c r="J3875" s="58" t="s">
        <v>432</v>
      </c>
      <c r="K3875" s="58" t="s">
        <v>433</v>
      </c>
      <c r="L3875" s="58" t="s">
        <v>357</v>
      </c>
      <c r="M3875" s="58" t="s">
        <v>354</v>
      </c>
      <c r="N3875" s="58" t="s">
        <v>355</v>
      </c>
      <c r="O3875" s="64" t="s">
        <v>305</v>
      </c>
      <c r="P3875" s="64" t="s">
        <v>5359</v>
      </c>
      <c r="Q3875" s="45" t="s">
        <v>922</v>
      </c>
      <c r="R3875" s="32" t="s">
        <v>254</v>
      </c>
      <c r="S3875" s="45" t="s">
        <v>98</v>
      </c>
      <c r="T3875" s="42" t="str">
        <f>VLOOKUP(Tabla1[[#This Row],[AREA]],Hoja1!A:B,2,FALSE)</f>
        <v>10. Personas mayores, familia y servicios sociales</v>
      </c>
      <c r="U3875" s="45" t="s">
        <v>155</v>
      </c>
      <c r="V3875" s="42" t="str">
        <f>VLOOKUP(Tabla1[[#This Row],[PROGRAMA]],Hoja1!A:B,2,FALSE)</f>
        <v>2312. Iniciativas sociales</v>
      </c>
      <c r="W3875" s="45" t="s">
        <v>238</v>
      </c>
      <c r="X3875" s="45" t="s">
        <v>2926</v>
      </c>
    </row>
    <row r="3876" spans="1:24" x14ac:dyDescent="0.25">
      <c r="A3876" s="57">
        <v>220250034376</v>
      </c>
      <c r="B3876" s="58" t="s">
        <v>526</v>
      </c>
      <c r="C3876" s="59">
        <v>45859</v>
      </c>
      <c r="D3876" s="57">
        <v>22025004448</v>
      </c>
      <c r="E3876" s="58" t="s">
        <v>1170</v>
      </c>
      <c r="F3876" s="60">
        <v>76335</v>
      </c>
      <c r="G3876" s="58" t="s">
        <v>5580</v>
      </c>
      <c r="H3876" s="58" t="s">
        <v>5581</v>
      </c>
      <c r="I3876" s="61">
        <v>300</v>
      </c>
      <c r="J3876" s="58" t="s">
        <v>2996</v>
      </c>
      <c r="K3876" s="58" t="s">
        <v>2996</v>
      </c>
      <c r="L3876" s="58" t="s">
        <v>358</v>
      </c>
      <c r="M3876" s="58" t="s">
        <v>354</v>
      </c>
      <c r="N3876" s="58" t="s">
        <v>355</v>
      </c>
      <c r="O3876" s="64" t="s">
        <v>305</v>
      </c>
      <c r="P3876" s="64" t="s">
        <v>5359</v>
      </c>
      <c r="Q3876" s="45">
        <v>6</v>
      </c>
      <c r="R3876" s="32" t="s">
        <v>255</v>
      </c>
      <c r="S3876" s="45" t="s">
        <v>97</v>
      </c>
      <c r="T3876" s="42" t="str">
        <f>VLOOKUP(Tabla1[[#This Row],[AREA]],Hoja1!A:B,2,FALSE)</f>
        <v>09. Turismo, eventos y marca ciudad</v>
      </c>
      <c r="U3876" s="45">
        <v>4321</v>
      </c>
      <c r="V3876" s="42" t="str">
        <f>VLOOKUP(Tabla1[[#This Row],[PROGRAMA]],Hoja1!A:B,2,FALSE)</f>
        <v>4321. Turismo</v>
      </c>
      <c r="W3876" s="45">
        <v>62</v>
      </c>
      <c r="X3876" s="45">
        <v>632</v>
      </c>
    </row>
    <row r="3877" spans="1:24" x14ac:dyDescent="0.25">
      <c r="A3877" s="57">
        <v>220250034754</v>
      </c>
      <c r="B3877" s="58" t="s">
        <v>349</v>
      </c>
      <c r="C3877" s="59">
        <v>45862</v>
      </c>
      <c r="D3877" s="57">
        <v>22025001646</v>
      </c>
      <c r="E3877" s="58" t="s">
        <v>1220</v>
      </c>
      <c r="F3877" s="60">
        <v>60096.15</v>
      </c>
      <c r="G3877" s="58" t="s">
        <v>431</v>
      </c>
      <c r="H3877" s="58" t="s">
        <v>5582</v>
      </c>
      <c r="I3877" s="61">
        <v>220</v>
      </c>
      <c r="J3877" s="58" t="s">
        <v>432</v>
      </c>
      <c r="K3877" s="58" t="s">
        <v>433</v>
      </c>
      <c r="L3877" s="58" t="s">
        <v>357</v>
      </c>
      <c r="M3877" s="58" t="s">
        <v>354</v>
      </c>
      <c r="N3877" s="58" t="s">
        <v>355</v>
      </c>
      <c r="O3877" s="64" t="s">
        <v>305</v>
      </c>
      <c r="P3877" s="64" t="s">
        <v>5359</v>
      </c>
      <c r="Q3877" s="45" t="s">
        <v>922</v>
      </c>
      <c r="R3877" s="32" t="s">
        <v>254</v>
      </c>
      <c r="S3877" s="45" t="s">
        <v>98</v>
      </c>
      <c r="T3877" s="42" t="str">
        <f>VLOOKUP(Tabla1[[#This Row],[AREA]],Hoja1!A:B,2,FALSE)</f>
        <v>10. Personas mayores, familia y servicios sociales</v>
      </c>
      <c r="U3877" s="45" t="s">
        <v>155</v>
      </c>
      <c r="V3877" s="42" t="str">
        <f>VLOOKUP(Tabla1[[#This Row],[PROGRAMA]],Hoja1!A:B,2,FALSE)</f>
        <v>2312. Iniciativas sociales</v>
      </c>
      <c r="W3877" s="45" t="s">
        <v>238</v>
      </c>
      <c r="X3877" s="45" t="s">
        <v>2926</v>
      </c>
    </row>
    <row r="3878" spans="1:24" x14ac:dyDescent="0.25">
      <c r="A3878" s="57">
        <v>220250047585</v>
      </c>
      <c r="B3878" s="58" t="s">
        <v>349</v>
      </c>
      <c r="C3878" s="59">
        <v>45924</v>
      </c>
      <c r="D3878" s="57">
        <v>22025006814</v>
      </c>
      <c r="E3878" s="58" t="s">
        <v>1662</v>
      </c>
      <c r="F3878" s="60">
        <v>7986</v>
      </c>
      <c r="G3878" s="58" t="s">
        <v>5583</v>
      </c>
      <c r="H3878" s="58" t="s">
        <v>5584</v>
      </c>
      <c r="I3878" s="61">
        <v>220</v>
      </c>
      <c r="J3878" s="58" t="s">
        <v>395</v>
      </c>
      <c r="K3878" s="58" t="s">
        <v>395</v>
      </c>
      <c r="L3878" s="58" t="s">
        <v>367</v>
      </c>
      <c r="M3878" s="58" t="s">
        <v>458</v>
      </c>
      <c r="N3878" s="58" t="s">
        <v>429</v>
      </c>
      <c r="O3878" s="64" t="s">
        <v>310</v>
      </c>
      <c r="P3878" s="64" t="s">
        <v>5359</v>
      </c>
      <c r="Q3878" s="45" t="s">
        <v>926</v>
      </c>
      <c r="R3878" s="32" t="s">
        <v>255</v>
      </c>
      <c r="S3878" s="45" t="s">
        <v>291</v>
      </c>
      <c r="T3878" s="42" t="str">
        <f>VLOOKUP(Tabla1[[#This Row],[AREA]],Hoja1!A:B,2,FALSE)</f>
        <v>11. Salud pública y seguridad ciudadana</v>
      </c>
      <c r="U3878" s="45" t="s">
        <v>135</v>
      </c>
      <c r="V3878" s="42" t="str">
        <f>VLOOKUP(Tabla1[[#This Row],[PROGRAMA]],Hoja1!A:B,2,FALSE)</f>
        <v>1361. Prevención y extinción de incencios</v>
      </c>
      <c r="W3878" s="45" t="s">
        <v>246</v>
      </c>
      <c r="X3878" s="45" t="s">
        <v>2936</v>
      </c>
    </row>
    <row r="3879" spans="1:24" x14ac:dyDescent="0.25">
      <c r="A3879" s="57">
        <v>220250030988</v>
      </c>
      <c r="B3879" s="58" t="s">
        <v>526</v>
      </c>
      <c r="C3879" s="59">
        <v>45842</v>
      </c>
      <c r="D3879" s="57">
        <v>22025001602</v>
      </c>
      <c r="E3879" s="58" t="s">
        <v>1735</v>
      </c>
      <c r="F3879" s="60">
        <v>395.22</v>
      </c>
      <c r="G3879" s="58" t="s">
        <v>73</v>
      </c>
      <c r="H3879" s="58" t="s">
        <v>5585</v>
      </c>
      <c r="I3879" s="61">
        <v>300</v>
      </c>
      <c r="J3879" s="58" t="s">
        <v>356</v>
      </c>
      <c r="K3879" s="58" t="s">
        <v>356</v>
      </c>
      <c r="L3879" s="58" t="s">
        <v>367</v>
      </c>
      <c r="M3879" s="58" t="s">
        <v>354</v>
      </c>
      <c r="N3879" s="58" t="s">
        <v>355</v>
      </c>
      <c r="O3879" s="64" t="s">
        <v>309</v>
      </c>
      <c r="P3879" s="64" t="s">
        <v>5359</v>
      </c>
      <c r="Q3879" s="45" t="s">
        <v>926</v>
      </c>
      <c r="R3879" s="32" t="s">
        <v>255</v>
      </c>
      <c r="S3879" s="45" t="s">
        <v>95</v>
      </c>
      <c r="T3879" s="42" t="str">
        <f>VLOOKUP(Tabla1[[#This Row],[AREA]],Hoja1!A:B,2,FALSE)</f>
        <v>07. Medio ambiente</v>
      </c>
      <c r="U3879" s="45" t="s">
        <v>149</v>
      </c>
      <c r="V3879" s="42" t="str">
        <f>VLOOKUP(Tabla1[[#This Row],[PROGRAMA]],Hoja1!A:B,2,FALSE)</f>
        <v>1711. Parques y jardines</v>
      </c>
      <c r="W3879" s="45" t="s">
        <v>244</v>
      </c>
      <c r="X3879" s="45" t="s">
        <v>2903</v>
      </c>
    </row>
    <row r="3880" spans="1:24" x14ac:dyDescent="0.25">
      <c r="A3880" s="57">
        <v>220250033066</v>
      </c>
      <c r="B3880" s="58" t="s">
        <v>349</v>
      </c>
      <c r="C3880" s="59">
        <v>45854</v>
      </c>
      <c r="D3880" s="57">
        <v>22025004632</v>
      </c>
      <c r="E3880" s="58" t="s">
        <v>1830</v>
      </c>
      <c r="F3880" s="60">
        <v>4235</v>
      </c>
      <c r="G3880" s="58" t="s">
        <v>24</v>
      </c>
      <c r="H3880" s="58" t="s">
        <v>5586</v>
      </c>
      <c r="I3880" s="61">
        <v>220</v>
      </c>
      <c r="J3880" s="58" t="s">
        <v>356</v>
      </c>
      <c r="K3880" s="58" t="s">
        <v>356</v>
      </c>
      <c r="L3880" s="58" t="s">
        <v>357</v>
      </c>
      <c r="M3880" s="58" t="s">
        <v>458</v>
      </c>
      <c r="N3880" s="58" t="s">
        <v>429</v>
      </c>
      <c r="O3880" s="64" t="s">
        <v>310</v>
      </c>
      <c r="P3880" s="64" t="s">
        <v>5359</v>
      </c>
      <c r="Q3880" s="45" t="s">
        <v>922</v>
      </c>
      <c r="R3880" s="32" t="s">
        <v>254</v>
      </c>
      <c r="S3880" s="45" t="s">
        <v>98</v>
      </c>
      <c r="T3880" s="42" t="str">
        <f>VLOOKUP(Tabla1[[#This Row],[AREA]],Hoja1!A:B,2,FALSE)</f>
        <v>10. Personas mayores, familia y servicios sociales</v>
      </c>
      <c r="U3880" s="45" t="s">
        <v>155</v>
      </c>
      <c r="V3880" s="42" t="str">
        <f>VLOOKUP(Tabla1[[#This Row],[PROGRAMA]],Hoja1!A:B,2,FALSE)</f>
        <v>2312. Iniciativas sociales</v>
      </c>
      <c r="W3880" s="45" t="s">
        <v>238</v>
      </c>
      <c r="X3880" s="45" t="s">
        <v>4974</v>
      </c>
    </row>
    <row r="3881" spans="1:24" x14ac:dyDescent="0.25">
      <c r="A3881" s="57">
        <v>220250038615</v>
      </c>
      <c r="B3881" s="58" t="s">
        <v>349</v>
      </c>
      <c r="C3881" s="59">
        <v>45881</v>
      </c>
      <c r="D3881" s="57">
        <v>22025005312</v>
      </c>
      <c r="E3881" s="58" t="s">
        <v>3018</v>
      </c>
      <c r="F3881" s="60">
        <v>7761.75</v>
      </c>
      <c r="G3881" s="58" t="s">
        <v>1099</v>
      </c>
      <c r="H3881" s="58" t="s">
        <v>5587</v>
      </c>
      <c r="I3881" s="61">
        <v>220</v>
      </c>
      <c r="J3881" s="58" t="s">
        <v>360</v>
      </c>
      <c r="K3881" s="58" t="s">
        <v>352</v>
      </c>
      <c r="L3881" s="58" t="s">
        <v>357</v>
      </c>
      <c r="M3881" s="58" t="s">
        <v>458</v>
      </c>
      <c r="N3881" s="58" t="s">
        <v>429</v>
      </c>
      <c r="O3881" s="64" t="s">
        <v>310</v>
      </c>
      <c r="P3881" s="64" t="s">
        <v>5359</v>
      </c>
      <c r="Q3881" s="45" t="s">
        <v>926</v>
      </c>
      <c r="R3881" s="32" t="s">
        <v>255</v>
      </c>
      <c r="S3881" s="45" t="s">
        <v>291</v>
      </c>
      <c r="T3881" s="42" t="str">
        <f>VLOOKUP(Tabla1[[#This Row],[AREA]],Hoja1!A:B,2,FALSE)</f>
        <v>11. Salud pública y seguridad ciudadana</v>
      </c>
      <c r="U3881" s="45" t="s">
        <v>144</v>
      </c>
      <c r="V3881" s="42" t="str">
        <f>VLOOKUP(Tabla1[[#This Row],[PROGRAMA]],Hoja1!A:B,2,FALSE)</f>
        <v>1631. Limpieza viaria</v>
      </c>
      <c r="W3881" s="45" t="s">
        <v>246</v>
      </c>
      <c r="X3881" s="45" t="s">
        <v>3021</v>
      </c>
    </row>
    <row r="3882" spans="1:24" x14ac:dyDescent="0.25">
      <c r="A3882" s="57">
        <v>220250038614</v>
      </c>
      <c r="B3882" s="58" t="s">
        <v>349</v>
      </c>
      <c r="C3882" s="59">
        <v>45881</v>
      </c>
      <c r="D3882" s="57">
        <v>22025005239</v>
      </c>
      <c r="E3882" s="58" t="s">
        <v>3174</v>
      </c>
      <c r="F3882" s="60">
        <v>7608.79</v>
      </c>
      <c r="G3882" s="58" t="s">
        <v>3019</v>
      </c>
      <c r="H3882" s="58" t="s">
        <v>5588</v>
      </c>
      <c r="I3882" s="61">
        <v>220</v>
      </c>
      <c r="J3882" s="58" t="s">
        <v>356</v>
      </c>
      <c r="K3882" s="58" t="s">
        <v>356</v>
      </c>
      <c r="L3882" s="58" t="s">
        <v>357</v>
      </c>
      <c r="M3882" s="58" t="s">
        <v>458</v>
      </c>
      <c r="N3882" s="58" t="s">
        <v>429</v>
      </c>
      <c r="O3882" s="64" t="s">
        <v>310</v>
      </c>
      <c r="P3882" s="64" t="s">
        <v>5359</v>
      </c>
      <c r="Q3882" s="45" t="s">
        <v>922</v>
      </c>
      <c r="R3882" s="32" t="s">
        <v>254</v>
      </c>
      <c r="S3882" s="45" t="s">
        <v>291</v>
      </c>
      <c r="T3882" s="42" t="str">
        <f>VLOOKUP(Tabla1[[#This Row],[AREA]],Hoja1!A:B,2,FALSE)</f>
        <v>11. Salud pública y seguridad ciudadana</v>
      </c>
      <c r="U3882" s="45" t="s">
        <v>144</v>
      </c>
      <c r="V3882" s="42" t="str">
        <f>VLOOKUP(Tabla1[[#This Row],[PROGRAMA]],Hoja1!A:B,2,FALSE)</f>
        <v>1631. Limpieza viaria</v>
      </c>
      <c r="W3882" s="45" t="s">
        <v>236</v>
      </c>
      <c r="X3882" s="45" t="s">
        <v>3048</v>
      </c>
    </row>
    <row r="3883" spans="1:24" x14ac:dyDescent="0.25">
      <c r="A3883" s="57">
        <v>220250033141</v>
      </c>
      <c r="B3883" s="58" t="s">
        <v>349</v>
      </c>
      <c r="C3883" s="59">
        <v>45856</v>
      </c>
      <c r="D3883" s="57">
        <v>22025005148</v>
      </c>
      <c r="E3883" s="58" t="s">
        <v>1208</v>
      </c>
      <c r="F3883" s="60">
        <v>7260</v>
      </c>
      <c r="G3883" s="58" t="s">
        <v>5589</v>
      </c>
      <c r="H3883" s="58" t="s">
        <v>5590</v>
      </c>
      <c r="I3883" s="61">
        <v>220</v>
      </c>
      <c r="J3883" s="58" t="s">
        <v>352</v>
      </c>
      <c r="K3883" s="58" t="s">
        <v>352</v>
      </c>
      <c r="L3883" s="58" t="s">
        <v>357</v>
      </c>
      <c r="M3883" s="58" t="s">
        <v>458</v>
      </c>
      <c r="N3883" s="58" t="s">
        <v>429</v>
      </c>
      <c r="O3883" s="64" t="s">
        <v>310</v>
      </c>
      <c r="P3883" s="64" t="s">
        <v>5359</v>
      </c>
      <c r="Q3883" s="45" t="s">
        <v>922</v>
      </c>
      <c r="R3883" s="32" t="s">
        <v>254</v>
      </c>
      <c r="S3883" s="45" t="s">
        <v>89</v>
      </c>
      <c r="T3883" s="42" t="str">
        <f>VLOOKUP(Tabla1[[#This Row],[AREA]],Hoja1!A:B,2,FALSE)</f>
        <v>01. Alcaldía</v>
      </c>
      <c r="U3883" s="45" t="s">
        <v>294</v>
      </c>
      <c r="V3883" s="42" t="str">
        <f>VLOOKUP(Tabla1[[#This Row],[PROGRAMA]],Hoja1!A:B,2,FALSE)</f>
        <v>4331. Desarrollo empresarial</v>
      </c>
      <c r="W3883" s="45" t="s">
        <v>238</v>
      </c>
      <c r="X3883" s="45" t="s">
        <v>2926</v>
      </c>
    </row>
    <row r="3884" spans="1:24" x14ac:dyDescent="0.25">
      <c r="A3884" s="57">
        <v>220250048242</v>
      </c>
      <c r="B3884" s="58" t="s">
        <v>349</v>
      </c>
      <c r="C3884" s="59">
        <v>45926</v>
      </c>
      <c r="D3884" s="57">
        <v>22025007018</v>
      </c>
      <c r="E3884" s="58" t="s">
        <v>1218</v>
      </c>
      <c r="F3884" s="60">
        <v>7260</v>
      </c>
      <c r="G3884" s="58" t="s">
        <v>960</v>
      </c>
      <c r="H3884" s="58" t="s">
        <v>5591</v>
      </c>
      <c r="I3884" s="61">
        <v>220</v>
      </c>
      <c r="J3884" s="58" t="s">
        <v>356</v>
      </c>
      <c r="K3884" s="58" t="s">
        <v>356</v>
      </c>
      <c r="L3884" s="58" t="s">
        <v>357</v>
      </c>
      <c r="M3884" s="58" t="s">
        <v>458</v>
      </c>
      <c r="N3884" s="58" t="s">
        <v>429</v>
      </c>
      <c r="O3884" s="64" t="s">
        <v>310</v>
      </c>
      <c r="P3884" s="64" t="s">
        <v>5359</v>
      </c>
      <c r="Q3884" s="45" t="s">
        <v>922</v>
      </c>
      <c r="R3884" s="32" t="s">
        <v>254</v>
      </c>
      <c r="S3884" s="45" t="s">
        <v>94</v>
      </c>
      <c r="T3884" s="42" t="str">
        <f>VLOOKUP(Tabla1[[#This Row],[AREA]],Hoja1!A:B,2,FALSE)</f>
        <v>06. Educación y cultura</v>
      </c>
      <c r="U3884" s="45" t="s">
        <v>170</v>
      </c>
      <c r="V3884" s="42" t="str">
        <f>VLOOKUP(Tabla1[[#This Row],[PROGRAMA]],Hoja1!A:B,2,FALSE)</f>
        <v>3232. Conservación y mantenimiento centros educación infantil y primaria</v>
      </c>
      <c r="W3884" s="45" t="s">
        <v>236</v>
      </c>
      <c r="X3884" s="45" t="s">
        <v>2945</v>
      </c>
    </row>
    <row r="3885" spans="1:24" x14ac:dyDescent="0.25">
      <c r="A3885" s="57">
        <v>220250046443</v>
      </c>
      <c r="B3885" s="58" t="s">
        <v>349</v>
      </c>
      <c r="C3885" s="59">
        <v>45922</v>
      </c>
      <c r="D3885" s="57">
        <v>22025006822</v>
      </c>
      <c r="E3885" s="58" t="s">
        <v>1273</v>
      </c>
      <c r="F3885" s="60">
        <v>7253.95</v>
      </c>
      <c r="G3885" s="58" t="s">
        <v>5592</v>
      </c>
      <c r="H3885" s="58" t="s">
        <v>5593</v>
      </c>
      <c r="I3885" s="61">
        <v>220</v>
      </c>
      <c r="J3885" s="58" t="s">
        <v>356</v>
      </c>
      <c r="K3885" s="58" t="s">
        <v>356</v>
      </c>
      <c r="L3885" s="58" t="s">
        <v>357</v>
      </c>
      <c r="M3885" s="58" t="s">
        <v>458</v>
      </c>
      <c r="N3885" s="58" t="s">
        <v>429</v>
      </c>
      <c r="O3885" s="64" t="s">
        <v>310</v>
      </c>
      <c r="P3885" s="64" t="s">
        <v>5359</v>
      </c>
      <c r="Q3885" s="45" t="s">
        <v>922</v>
      </c>
      <c r="R3885" s="32" t="s">
        <v>254</v>
      </c>
      <c r="S3885" s="45" t="s">
        <v>94</v>
      </c>
      <c r="T3885" s="42" t="str">
        <f>VLOOKUP(Tabla1[[#This Row],[AREA]],Hoja1!A:B,2,FALSE)</f>
        <v>06. Educación y cultura</v>
      </c>
      <c r="U3885" s="45" t="s">
        <v>176</v>
      </c>
      <c r="V3885" s="42" t="str">
        <f>VLOOKUP(Tabla1[[#This Row],[PROGRAMA]],Hoja1!A:B,2,FALSE)</f>
        <v>3321. Bibliotecas públicas</v>
      </c>
      <c r="W3885" s="45" t="s">
        <v>238</v>
      </c>
      <c r="X3885" s="45" t="s">
        <v>2926</v>
      </c>
    </row>
    <row r="3886" spans="1:24" x14ac:dyDescent="0.25">
      <c r="A3886" s="57">
        <v>220250038624</v>
      </c>
      <c r="B3886" s="58" t="s">
        <v>349</v>
      </c>
      <c r="C3886" s="59">
        <v>45881</v>
      </c>
      <c r="D3886" s="57">
        <v>22025005486</v>
      </c>
      <c r="E3886" s="58" t="s">
        <v>1344</v>
      </c>
      <c r="F3886" s="60">
        <v>7250.32</v>
      </c>
      <c r="G3886" s="58" t="s">
        <v>5184</v>
      </c>
      <c r="H3886" s="58" t="s">
        <v>5594</v>
      </c>
      <c r="I3886" s="61">
        <v>220</v>
      </c>
      <c r="J3886" s="58" t="s">
        <v>477</v>
      </c>
      <c r="K3886" s="58" t="s">
        <v>356</v>
      </c>
      <c r="L3886" s="58" t="s">
        <v>367</v>
      </c>
      <c r="M3886" s="58" t="s">
        <v>458</v>
      </c>
      <c r="N3886" s="58" t="s">
        <v>429</v>
      </c>
      <c r="O3886" s="64" t="s">
        <v>310</v>
      </c>
      <c r="P3886" s="64" t="s">
        <v>5359</v>
      </c>
      <c r="Q3886" s="45" t="s">
        <v>926</v>
      </c>
      <c r="R3886" s="32" t="s">
        <v>255</v>
      </c>
      <c r="S3886" s="45" t="s">
        <v>94</v>
      </c>
      <c r="T3886" s="42" t="str">
        <f>VLOOKUP(Tabla1[[#This Row],[AREA]],Hoja1!A:B,2,FALSE)</f>
        <v>06. Educación y cultura</v>
      </c>
      <c r="U3886" s="45" t="s">
        <v>170</v>
      </c>
      <c r="V3886" s="42" t="str">
        <f>VLOOKUP(Tabla1[[#This Row],[PROGRAMA]],Hoja1!A:B,2,FALSE)</f>
        <v>3232. Conservación y mantenimiento centros educación infantil y primaria</v>
      </c>
      <c r="W3886" s="45" t="s">
        <v>248</v>
      </c>
      <c r="X3886" s="45" t="s">
        <v>2991</v>
      </c>
    </row>
    <row r="3887" spans="1:24" x14ac:dyDescent="0.25">
      <c r="A3887" s="57">
        <v>220250048653</v>
      </c>
      <c r="B3887" s="58" t="s">
        <v>349</v>
      </c>
      <c r="C3887" s="59">
        <v>45929</v>
      </c>
      <c r="D3887" s="57">
        <v>22025007083</v>
      </c>
      <c r="E3887" s="58" t="s">
        <v>1303</v>
      </c>
      <c r="F3887" s="60">
        <v>7211.6</v>
      </c>
      <c r="G3887" s="58" t="s">
        <v>3212</v>
      </c>
      <c r="H3887" s="58" t="s">
        <v>5595</v>
      </c>
      <c r="I3887" s="61">
        <v>220</v>
      </c>
      <c r="J3887" s="58" t="s">
        <v>3214</v>
      </c>
      <c r="K3887" s="58" t="s">
        <v>356</v>
      </c>
      <c r="L3887" s="58" t="s">
        <v>358</v>
      </c>
      <c r="M3887" s="58" t="s">
        <v>458</v>
      </c>
      <c r="N3887" s="58" t="s">
        <v>429</v>
      </c>
      <c r="O3887" s="64" t="s">
        <v>310</v>
      </c>
      <c r="P3887" s="64" t="s">
        <v>5359</v>
      </c>
      <c r="Q3887" s="45" t="s">
        <v>922</v>
      </c>
      <c r="R3887" s="32" t="s">
        <v>254</v>
      </c>
      <c r="S3887" s="45" t="s">
        <v>94</v>
      </c>
      <c r="T3887" s="42" t="str">
        <f>VLOOKUP(Tabla1[[#This Row],[AREA]],Hoja1!A:B,2,FALSE)</f>
        <v>06. Educación y cultura</v>
      </c>
      <c r="U3887" s="45" t="s">
        <v>170</v>
      </c>
      <c r="V3887" s="42" t="str">
        <f>VLOOKUP(Tabla1[[#This Row],[PROGRAMA]],Hoja1!A:B,2,FALSE)</f>
        <v>3232. Conservación y mantenimiento centros educación infantil y primaria</v>
      </c>
      <c r="W3887" s="45" t="s">
        <v>236</v>
      </c>
      <c r="X3887" s="45" t="s">
        <v>3048</v>
      </c>
    </row>
    <row r="3888" spans="1:24" x14ac:dyDescent="0.25">
      <c r="A3888" s="57">
        <v>220250040482</v>
      </c>
      <c r="B3888" s="58" t="s">
        <v>349</v>
      </c>
      <c r="C3888" s="59">
        <v>45888</v>
      </c>
      <c r="D3888" s="57">
        <v>22025005343</v>
      </c>
      <c r="E3888" s="58" t="s">
        <v>1237</v>
      </c>
      <c r="F3888" s="60">
        <v>7139</v>
      </c>
      <c r="G3888" s="58" t="s">
        <v>589</v>
      </c>
      <c r="H3888" s="58" t="s">
        <v>5538</v>
      </c>
      <c r="I3888" s="61">
        <v>220</v>
      </c>
      <c r="J3888" s="58" t="s">
        <v>356</v>
      </c>
      <c r="K3888" s="58" t="s">
        <v>356</v>
      </c>
      <c r="L3888" s="58" t="s">
        <v>357</v>
      </c>
      <c r="M3888" s="58" t="s">
        <v>458</v>
      </c>
      <c r="N3888" s="58" t="s">
        <v>429</v>
      </c>
      <c r="O3888" s="64" t="s">
        <v>310</v>
      </c>
      <c r="P3888" s="64" t="s">
        <v>5359</v>
      </c>
      <c r="Q3888" s="45" t="s">
        <v>922</v>
      </c>
      <c r="R3888" s="32" t="s">
        <v>254</v>
      </c>
      <c r="S3888" s="45" t="s">
        <v>291</v>
      </c>
      <c r="T3888" s="42" t="str">
        <f>VLOOKUP(Tabla1[[#This Row],[AREA]],Hoja1!A:B,2,FALSE)</f>
        <v>11. Salud pública y seguridad ciudadana</v>
      </c>
      <c r="U3888" s="45" t="s">
        <v>141</v>
      </c>
      <c r="V3888" s="42" t="str">
        <f>VLOOKUP(Tabla1[[#This Row],[PROGRAMA]],Hoja1!A:B,2,FALSE)</f>
        <v>1621. Recogida de residuos</v>
      </c>
      <c r="W3888" s="45" t="s">
        <v>236</v>
      </c>
      <c r="X3888" s="45" t="s">
        <v>3180</v>
      </c>
    </row>
    <row r="3889" spans="1:24" x14ac:dyDescent="0.25">
      <c r="A3889" s="57">
        <v>220250048691</v>
      </c>
      <c r="B3889" s="58" t="s">
        <v>349</v>
      </c>
      <c r="C3889" s="59">
        <v>45930</v>
      </c>
      <c r="D3889" s="57">
        <v>22025006777</v>
      </c>
      <c r="E3889" s="58" t="s">
        <v>1662</v>
      </c>
      <c r="F3889" s="60">
        <v>7122.06</v>
      </c>
      <c r="G3889" s="58" t="s">
        <v>5583</v>
      </c>
      <c r="H3889" s="58" t="s">
        <v>5596</v>
      </c>
      <c r="I3889" s="61">
        <v>220</v>
      </c>
      <c r="J3889" s="58" t="s">
        <v>395</v>
      </c>
      <c r="K3889" s="58" t="s">
        <v>395</v>
      </c>
      <c r="L3889" s="58" t="s">
        <v>367</v>
      </c>
      <c r="M3889" s="58" t="s">
        <v>458</v>
      </c>
      <c r="N3889" s="58" t="s">
        <v>429</v>
      </c>
      <c r="O3889" s="64" t="s">
        <v>310</v>
      </c>
      <c r="P3889" s="64" t="s">
        <v>5359</v>
      </c>
      <c r="Q3889" s="45" t="s">
        <v>926</v>
      </c>
      <c r="R3889" s="32" t="s">
        <v>255</v>
      </c>
      <c r="S3889" s="45" t="s">
        <v>291</v>
      </c>
      <c r="T3889" s="42" t="str">
        <f>VLOOKUP(Tabla1[[#This Row],[AREA]],Hoja1!A:B,2,FALSE)</f>
        <v>11. Salud pública y seguridad ciudadana</v>
      </c>
      <c r="U3889" s="45" t="s">
        <v>135</v>
      </c>
      <c r="V3889" s="42" t="str">
        <f>VLOOKUP(Tabla1[[#This Row],[PROGRAMA]],Hoja1!A:B,2,FALSE)</f>
        <v>1361. Prevención y extinción de incencios</v>
      </c>
      <c r="W3889" s="45" t="s">
        <v>246</v>
      </c>
      <c r="X3889" s="45" t="s">
        <v>2936</v>
      </c>
    </row>
    <row r="3890" spans="1:24" x14ac:dyDescent="0.25">
      <c r="A3890" s="57">
        <v>220250042914</v>
      </c>
      <c r="B3890" s="58" t="s">
        <v>349</v>
      </c>
      <c r="C3890" s="59">
        <v>45897</v>
      </c>
      <c r="D3890" s="57">
        <v>22025006318</v>
      </c>
      <c r="E3890" s="58" t="s">
        <v>2092</v>
      </c>
      <c r="F3890" s="60">
        <v>7119.16</v>
      </c>
      <c r="G3890" s="58" t="s">
        <v>5597</v>
      </c>
      <c r="H3890" s="58" t="s">
        <v>5598</v>
      </c>
      <c r="I3890" s="61">
        <v>220</v>
      </c>
      <c r="J3890" s="58" t="s">
        <v>352</v>
      </c>
      <c r="K3890" s="58" t="s">
        <v>352</v>
      </c>
      <c r="L3890" s="58" t="s">
        <v>357</v>
      </c>
      <c r="M3890" s="58" t="s">
        <v>458</v>
      </c>
      <c r="N3890" s="58" t="s">
        <v>429</v>
      </c>
      <c r="O3890" s="64" t="s">
        <v>310</v>
      </c>
      <c r="P3890" s="64" t="s">
        <v>5359</v>
      </c>
      <c r="Q3890" s="45" t="s">
        <v>922</v>
      </c>
      <c r="R3890" s="32" t="s">
        <v>254</v>
      </c>
      <c r="S3890" s="45" t="s">
        <v>93</v>
      </c>
      <c r="T3890" s="42" t="str">
        <f>VLOOKUP(Tabla1[[#This Row],[AREA]],Hoja1!A:B,2,FALSE)</f>
        <v>04. Hacienda, personal y modernización administrativa</v>
      </c>
      <c r="U3890" s="45" t="s">
        <v>209</v>
      </c>
      <c r="V3890" s="42" t="str">
        <f>VLOOKUP(Tabla1[[#This Row],[PROGRAMA]],Hoja1!A:B,2,FALSE)</f>
        <v>9204. Tecnologías de la información y comunicación</v>
      </c>
      <c r="W3890" s="45" t="s">
        <v>238</v>
      </c>
      <c r="X3890" s="45" t="s">
        <v>2926</v>
      </c>
    </row>
    <row r="3891" spans="1:24" x14ac:dyDescent="0.25">
      <c r="A3891" s="57">
        <v>220250036274</v>
      </c>
      <c r="B3891" s="58" t="s">
        <v>349</v>
      </c>
      <c r="C3891" s="59">
        <v>45870</v>
      </c>
      <c r="D3891" s="57">
        <v>22025005495</v>
      </c>
      <c r="E3891" s="58" t="s">
        <v>1277</v>
      </c>
      <c r="F3891" s="60">
        <v>7096.65</v>
      </c>
      <c r="G3891" s="58" t="s">
        <v>437</v>
      </c>
      <c r="H3891" s="58" t="s">
        <v>5599</v>
      </c>
      <c r="I3891" s="61">
        <v>220</v>
      </c>
      <c r="J3891" s="58" t="s">
        <v>396</v>
      </c>
      <c r="K3891" s="58" t="s">
        <v>356</v>
      </c>
      <c r="L3891" s="58" t="s">
        <v>357</v>
      </c>
      <c r="M3891" s="58" t="s">
        <v>458</v>
      </c>
      <c r="N3891" s="58" t="s">
        <v>429</v>
      </c>
      <c r="O3891" s="64" t="s">
        <v>310</v>
      </c>
      <c r="P3891" s="64" t="s">
        <v>5359</v>
      </c>
      <c r="Q3891" s="45" t="s">
        <v>926</v>
      </c>
      <c r="R3891" s="32" t="s">
        <v>255</v>
      </c>
      <c r="S3891" s="45" t="s">
        <v>93</v>
      </c>
      <c r="T3891" s="42" t="str">
        <f>VLOOKUP(Tabla1[[#This Row],[AREA]],Hoja1!A:B,2,FALSE)</f>
        <v>04. Hacienda, personal y modernización administrativa</v>
      </c>
      <c r="U3891" s="45" t="s">
        <v>209</v>
      </c>
      <c r="V3891" s="42" t="str">
        <f>VLOOKUP(Tabla1[[#This Row],[PROGRAMA]],Hoja1!A:B,2,FALSE)</f>
        <v>9204. Tecnologías de la información y comunicación</v>
      </c>
      <c r="W3891" s="45" t="s">
        <v>250</v>
      </c>
      <c r="X3891" s="45" t="s">
        <v>2949</v>
      </c>
    </row>
    <row r="3892" spans="1:24" x14ac:dyDescent="0.25">
      <c r="A3892" s="57">
        <v>220250030980</v>
      </c>
      <c r="B3892" s="58" t="s">
        <v>526</v>
      </c>
      <c r="C3892" s="59">
        <v>45842</v>
      </c>
      <c r="D3892" s="57">
        <v>22025001270</v>
      </c>
      <c r="E3892" s="58" t="s">
        <v>2310</v>
      </c>
      <c r="F3892" s="60">
        <v>388.86</v>
      </c>
      <c r="G3892" s="58" t="s">
        <v>73</v>
      </c>
      <c r="H3892" s="58" t="s">
        <v>5600</v>
      </c>
      <c r="I3892" s="61">
        <v>300</v>
      </c>
      <c r="J3892" s="58" t="s">
        <v>356</v>
      </c>
      <c r="K3892" s="58" t="s">
        <v>356</v>
      </c>
      <c r="L3892" s="58" t="s">
        <v>367</v>
      </c>
      <c r="M3892" s="58" t="s">
        <v>354</v>
      </c>
      <c r="N3892" s="58" t="s">
        <v>355</v>
      </c>
      <c r="O3892" s="64" t="s">
        <v>309</v>
      </c>
      <c r="P3892" s="64" t="s">
        <v>5359</v>
      </c>
      <c r="Q3892" s="45" t="s">
        <v>922</v>
      </c>
      <c r="R3892" s="32" t="s">
        <v>254</v>
      </c>
      <c r="S3892" s="45" t="s">
        <v>95</v>
      </c>
      <c r="T3892" s="42" t="str">
        <f>VLOOKUP(Tabla1[[#This Row],[AREA]],Hoja1!A:B,2,FALSE)</f>
        <v>07. Medio ambiente</v>
      </c>
      <c r="U3892" s="45" t="s">
        <v>149</v>
      </c>
      <c r="V3892" s="42" t="str">
        <f>VLOOKUP(Tabla1[[#This Row],[PROGRAMA]],Hoja1!A:B,2,FALSE)</f>
        <v>1711. Parques y jardines</v>
      </c>
      <c r="W3892" s="45" t="s">
        <v>238</v>
      </c>
      <c r="X3892" s="45" t="s">
        <v>3118</v>
      </c>
    </row>
    <row r="3893" spans="1:24" x14ac:dyDescent="0.25">
      <c r="A3893" s="57">
        <v>220250030690</v>
      </c>
      <c r="B3893" s="58" t="s">
        <v>526</v>
      </c>
      <c r="C3893" s="59">
        <v>45841</v>
      </c>
      <c r="D3893" s="57">
        <v>22025001276</v>
      </c>
      <c r="E3893" s="58" t="s">
        <v>2347</v>
      </c>
      <c r="F3893" s="60">
        <v>386.82</v>
      </c>
      <c r="G3893" s="58" t="s">
        <v>566</v>
      </c>
      <c r="H3893" s="58" t="s">
        <v>5601</v>
      </c>
      <c r="I3893" s="61">
        <v>300</v>
      </c>
      <c r="J3893" s="58" t="s">
        <v>356</v>
      </c>
      <c r="K3893" s="58" t="s">
        <v>356</v>
      </c>
      <c r="L3893" s="58" t="s">
        <v>357</v>
      </c>
      <c r="M3893" s="58" t="s">
        <v>354</v>
      </c>
      <c r="N3893" s="58" t="s">
        <v>355</v>
      </c>
      <c r="O3893" s="64" t="s">
        <v>309</v>
      </c>
      <c r="P3893" s="64" t="s">
        <v>5359</v>
      </c>
      <c r="Q3893" s="45" t="s">
        <v>922</v>
      </c>
      <c r="R3893" s="32" t="s">
        <v>254</v>
      </c>
      <c r="S3893" s="45" t="s">
        <v>95</v>
      </c>
      <c r="T3893" s="42" t="str">
        <f>VLOOKUP(Tabla1[[#This Row],[AREA]],Hoja1!A:B,2,FALSE)</f>
        <v>07. Medio ambiente</v>
      </c>
      <c r="U3893" s="45" t="s">
        <v>149</v>
      </c>
      <c r="V3893" s="42" t="str">
        <f>VLOOKUP(Tabla1[[#This Row],[PROGRAMA]],Hoja1!A:B,2,FALSE)</f>
        <v>1711. Parques y jardines</v>
      </c>
      <c r="W3893" s="45" t="s">
        <v>236</v>
      </c>
      <c r="X3893" s="45" t="s">
        <v>3180</v>
      </c>
    </row>
    <row r="3894" spans="1:24" x14ac:dyDescent="0.25">
      <c r="A3894" s="57">
        <v>220250030723</v>
      </c>
      <c r="B3894" s="58" t="s">
        <v>526</v>
      </c>
      <c r="C3894" s="59">
        <v>45841</v>
      </c>
      <c r="D3894" s="57">
        <v>22025000769</v>
      </c>
      <c r="E3894" s="58" t="s">
        <v>1623</v>
      </c>
      <c r="F3894" s="60">
        <v>382.08</v>
      </c>
      <c r="G3894" s="58" t="s">
        <v>564</v>
      </c>
      <c r="H3894" s="58" t="s">
        <v>5602</v>
      </c>
      <c r="I3894" s="61">
        <v>300</v>
      </c>
      <c r="J3894" s="58" t="s">
        <v>356</v>
      </c>
      <c r="K3894" s="58" t="s">
        <v>356</v>
      </c>
      <c r="L3894" s="58" t="s">
        <v>367</v>
      </c>
      <c r="M3894" s="58" t="s">
        <v>354</v>
      </c>
      <c r="N3894" s="58" t="s">
        <v>355</v>
      </c>
      <c r="O3894" s="64" t="s">
        <v>309</v>
      </c>
      <c r="P3894" s="64" t="s">
        <v>5359</v>
      </c>
      <c r="Q3894" s="45" t="s">
        <v>922</v>
      </c>
      <c r="R3894" s="32" t="s">
        <v>254</v>
      </c>
      <c r="S3894" s="45" t="s">
        <v>291</v>
      </c>
      <c r="T3894" s="42" t="str">
        <f>VLOOKUP(Tabla1[[#This Row],[AREA]],Hoja1!A:B,2,FALSE)</f>
        <v>11. Salud pública y seguridad ciudadana</v>
      </c>
      <c r="U3894" s="45" t="s">
        <v>135</v>
      </c>
      <c r="V3894" s="42" t="str">
        <f>VLOOKUP(Tabla1[[#This Row],[PROGRAMA]],Hoja1!A:B,2,FALSE)</f>
        <v>1361. Prevención y extinción de incencios</v>
      </c>
      <c r="W3894" s="45" t="s">
        <v>238</v>
      </c>
      <c r="X3894" s="45" t="s">
        <v>3118</v>
      </c>
    </row>
    <row r="3895" spans="1:24" x14ac:dyDescent="0.25">
      <c r="A3895" s="57">
        <v>220250030990</v>
      </c>
      <c r="B3895" s="58" t="s">
        <v>526</v>
      </c>
      <c r="C3895" s="59">
        <v>45842</v>
      </c>
      <c r="D3895" s="57">
        <v>22025001602</v>
      </c>
      <c r="E3895" s="58" t="s">
        <v>1735</v>
      </c>
      <c r="F3895" s="60">
        <v>378.13</v>
      </c>
      <c r="G3895" s="58" t="s">
        <v>73</v>
      </c>
      <c r="H3895" s="58" t="s">
        <v>5603</v>
      </c>
      <c r="I3895" s="61">
        <v>300</v>
      </c>
      <c r="J3895" s="58" t="s">
        <v>356</v>
      </c>
      <c r="K3895" s="58" t="s">
        <v>356</v>
      </c>
      <c r="L3895" s="58" t="s">
        <v>367</v>
      </c>
      <c r="M3895" s="58" t="s">
        <v>354</v>
      </c>
      <c r="N3895" s="58" t="s">
        <v>355</v>
      </c>
      <c r="O3895" s="64" t="s">
        <v>309</v>
      </c>
      <c r="P3895" s="64" t="s">
        <v>5359</v>
      </c>
      <c r="Q3895" s="45" t="s">
        <v>926</v>
      </c>
      <c r="R3895" s="32" t="s">
        <v>255</v>
      </c>
      <c r="S3895" s="45" t="s">
        <v>95</v>
      </c>
      <c r="T3895" s="42" t="str">
        <f>VLOOKUP(Tabla1[[#This Row],[AREA]],Hoja1!A:B,2,FALSE)</f>
        <v>07. Medio ambiente</v>
      </c>
      <c r="U3895" s="45" t="s">
        <v>149</v>
      </c>
      <c r="V3895" s="42" t="str">
        <f>VLOOKUP(Tabla1[[#This Row],[PROGRAMA]],Hoja1!A:B,2,FALSE)</f>
        <v>1711. Parques y jardines</v>
      </c>
      <c r="W3895" s="45" t="s">
        <v>244</v>
      </c>
      <c r="X3895" s="45" t="s">
        <v>2903</v>
      </c>
    </row>
    <row r="3896" spans="1:24" x14ac:dyDescent="0.25">
      <c r="A3896" s="57">
        <v>220250033681</v>
      </c>
      <c r="B3896" s="58" t="s">
        <v>526</v>
      </c>
      <c r="C3896" s="59">
        <v>45856</v>
      </c>
      <c r="D3896" s="57">
        <v>22025001129</v>
      </c>
      <c r="E3896" s="58" t="s">
        <v>1973</v>
      </c>
      <c r="F3896" s="60">
        <v>372.85</v>
      </c>
      <c r="G3896" s="58" t="s">
        <v>46</v>
      </c>
      <c r="H3896" s="58" t="s">
        <v>5604</v>
      </c>
      <c r="I3896" s="61">
        <v>300</v>
      </c>
      <c r="J3896" s="58" t="s">
        <v>356</v>
      </c>
      <c r="K3896" s="58" t="s">
        <v>356</v>
      </c>
      <c r="L3896" s="58" t="s">
        <v>367</v>
      </c>
      <c r="M3896" s="58" t="s">
        <v>354</v>
      </c>
      <c r="N3896" s="58" t="s">
        <v>355</v>
      </c>
      <c r="O3896" s="64" t="s">
        <v>309</v>
      </c>
      <c r="P3896" s="64" t="s">
        <v>5359</v>
      </c>
      <c r="Q3896" s="45" t="s">
        <v>922</v>
      </c>
      <c r="R3896" s="32" t="s">
        <v>254</v>
      </c>
      <c r="S3896" s="45" t="s">
        <v>291</v>
      </c>
      <c r="T3896" s="42" t="str">
        <f>VLOOKUP(Tabla1[[#This Row],[AREA]],Hoja1!A:B,2,FALSE)</f>
        <v>11. Salud pública y seguridad ciudadana</v>
      </c>
      <c r="U3896" s="45" t="s">
        <v>144</v>
      </c>
      <c r="V3896" s="42" t="str">
        <f>VLOOKUP(Tabla1[[#This Row],[PROGRAMA]],Hoja1!A:B,2,FALSE)</f>
        <v>1631. Limpieza viaria</v>
      </c>
      <c r="W3896" s="45" t="s">
        <v>236</v>
      </c>
      <c r="X3896" s="45" t="s">
        <v>3180</v>
      </c>
    </row>
    <row r="3897" spans="1:24" x14ac:dyDescent="0.25">
      <c r="A3897" s="57">
        <v>220250031011</v>
      </c>
      <c r="B3897" s="58" t="s">
        <v>526</v>
      </c>
      <c r="C3897" s="59">
        <v>45842</v>
      </c>
      <c r="D3897" s="57">
        <v>22025001325</v>
      </c>
      <c r="E3897" s="58" t="s">
        <v>3329</v>
      </c>
      <c r="F3897" s="60">
        <v>359.91</v>
      </c>
      <c r="G3897" s="58" t="s">
        <v>39</v>
      </c>
      <c r="H3897" s="58" t="s">
        <v>5605</v>
      </c>
      <c r="I3897" s="61">
        <v>300</v>
      </c>
      <c r="J3897" s="58" t="s">
        <v>356</v>
      </c>
      <c r="K3897" s="58" t="s">
        <v>356</v>
      </c>
      <c r="L3897" s="58" t="s">
        <v>367</v>
      </c>
      <c r="M3897" s="58" t="s">
        <v>354</v>
      </c>
      <c r="N3897" s="58" t="s">
        <v>355</v>
      </c>
      <c r="O3897" s="64" t="s">
        <v>309</v>
      </c>
      <c r="P3897" s="64" t="s">
        <v>5359</v>
      </c>
      <c r="Q3897" s="45" t="s">
        <v>922</v>
      </c>
      <c r="R3897" s="32" t="s">
        <v>254</v>
      </c>
      <c r="S3897" s="45" t="s">
        <v>98</v>
      </c>
      <c r="T3897" s="42" t="str">
        <f>VLOOKUP(Tabla1[[#This Row],[AREA]],Hoja1!A:B,2,FALSE)</f>
        <v>10. Personas mayores, familia y servicios sociales</v>
      </c>
      <c r="U3897" s="45" t="s">
        <v>162</v>
      </c>
      <c r="V3897" s="42" t="str">
        <f>VLOOKUP(Tabla1[[#This Row],[PROGRAMA]],Hoja1!A:B,2,FALSE)</f>
        <v>2412. Formación para el empleo</v>
      </c>
      <c r="W3897" s="45" t="s">
        <v>238</v>
      </c>
      <c r="X3897" s="45" t="s">
        <v>3118</v>
      </c>
    </row>
    <row r="3898" spans="1:24" x14ac:dyDescent="0.25">
      <c r="A3898" s="57">
        <v>220250032518</v>
      </c>
      <c r="B3898" s="58" t="s">
        <v>526</v>
      </c>
      <c r="C3898" s="59">
        <v>45849</v>
      </c>
      <c r="D3898" s="57">
        <v>22025004894</v>
      </c>
      <c r="E3898" s="58" t="s">
        <v>1303</v>
      </c>
      <c r="F3898" s="60">
        <v>356.94</v>
      </c>
      <c r="G3898" s="58" t="s">
        <v>608</v>
      </c>
      <c r="H3898" s="58" t="s">
        <v>5606</v>
      </c>
      <c r="I3898" s="61">
        <v>300</v>
      </c>
      <c r="J3898" s="58" t="s">
        <v>356</v>
      </c>
      <c r="K3898" s="58" t="s">
        <v>356</v>
      </c>
      <c r="L3898" s="58" t="s">
        <v>367</v>
      </c>
      <c r="M3898" s="58" t="s">
        <v>354</v>
      </c>
      <c r="N3898" s="58" t="s">
        <v>355</v>
      </c>
      <c r="O3898" s="64" t="s">
        <v>309</v>
      </c>
      <c r="P3898" s="64" t="s">
        <v>5359</v>
      </c>
      <c r="Q3898" s="45" t="s">
        <v>922</v>
      </c>
      <c r="R3898" s="32" t="s">
        <v>254</v>
      </c>
      <c r="S3898" s="45" t="s">
        <v>94</v>
      </c>
      <c r="T3898" s="42" t="str">
        <f>VLOOKUP(Tabla1[[#This Row],[AREA]],Hoja1!A:B,2,FALSE)</f>
        <v>06. Educación y cultura</v>
      </c>
      <c r="U3898" s="45" t="s">
        <v>170</v>
      </c>
      <c r="V3898" s="42" t="str">
        <f>VLOOKUP(Tabla1[[#This Row],[PROGRAMA]],Hoja1!A:B,2,FALSE)</f>
        <v>3232. Conservación y mantenimiento centros educación infantil y primaria</v>
      </c>
      <c r="W3898" s="45" t="s">
        <v>236</v>
      </c>
      <c r="X3898" s="45" t="s">
        <v>3048</v>
      </c>
    </row>
    <row r="3899" spans="1:24" x14ac:dyDescent="0.25">
      <c r="A3899" s="57">
        <v>220250031067</v>
      </c>
      <c r="B3899" s="58" t="s">
        <v>526</v>
      </c>
      <c r="C3899" s="59">
        <v>45842</v>
      </c>
      <c r="D3899" s="57">
        <v>22025001124</v>
      </c>
      <c r="E3899" s="58" t="s">
        <v>1237</v>
      </c>
      <c r="F3899" s="60">
        <v>356.27</v>
      </c>
      <c r="G3899" s="58" t="s">
        <v>45</v>
      </c>
      <c r="H3899" s="58" t="s">
        <v>5607</v>
      </c>
      <c r="I3899" s="61">
        <v>300</v>
      </c>
      <c r="J3899" s="58" t="s">
        <v>627</v>
      </c>
      <c r="K3899" s="58" t="s">
        <v>628</v>
      </c>
      <c r="L3899" s="58" t="s">
        <v>367</v>
      </c>
      <c r="M3899" s="58" t="s">
        <v>354</v>
      </c>
      <c r="N3899" s="58" t="s">
        <v>355</v>
      </c>
      <c r="O3899" s="64" t="s">
        <v>309</v>
      </c>
      <c r="P3899" s="64" t="s">
        <v>5359</v>
      </c>
      <c r="Q3899" s="45" t="s">
        <v>922</v>
      </c>
      <c r="R3899" s="32" t="s">
        <v>254</v>
      </c>
      <c r="S3899" s="45" t="s">
        <v>291</v>
      </c>
      <c r="T3899" s="42" t="str">
        <f>VLOOKUP(Tabla1[[#This Row],[AREA]],Hoja1!A:B,2,FALSE)</f>
        <v>11. Salud pública y seguridad ciudadana</v>
      </c>
      <c r="U3899" s="45" t="s">
        <v>141</v>
      </c>
      <c r="V3899" s="42" t="str">
        <f>VLOOKUP(Tabla1[[#This Row],[PROGRAMA]],Hoja1!A:B,2,FALSE)</f>
        <v>1621. Recogida de residuos</v>
      </c>
      <c r="W3899" s="45" t="s">
        <v>236</v>
      </c>
      <c r="X3899" s="45" t="s">
        <v>3180</v>
      </c>
    </row>
    <row r="3900" spans="1:24" x14ac:dyDescent="0.25">
      <c r="A3900" s="57">
        <v>220250033878</v>
      </c>
      <c r="B3900" s="58" t="s">
        <v>526</v>
      </c>
      <c r="C3900" s="59">
        <v>45856</v>
      </c>
      <c r="D3900" s="57">
        <v>22025001270</v>
      </c>
      <c r="E3900" s="58" t="s">
        <v>2310</v>
      </c>
      <c r="F3900" s="60">
        <v>356.21</v>
      </c>
      <c r="G3900" s="58" t="s">
        <v>573</v>
      </c>
      <c r="H3900" s="58" t="s">
        <v>5608</v>
      </c>
      <c r="I3900" s="61">
        <v>300</v>
      </c>
      <c r="J3900" s="58" t="s">
        <v>356</v>
      </c>
      <c r="K3900" s="58" t="s">
        <v>356</v>
      </c>
      <c r="L3900" s="58" t="s">
        <v>367</v>
      </c>
      <c r="M3900" s="58" t="s">
        <v>354</v>
      </c>
      <c r="N3900" s="58" t="s">
        <v>355</v>
      </c>
      <c r="O3900" s="64" t="s">
        <v>309</v>
      </c>
      <c r="P3900" s="64" t="s">
        <v>5359</v>
      </c>
      <c r="Q3900" s="45" t="s">
        <v>922</v>
      </c>
      <c r="R3900" s="32" t="s">
        <v>254</v>
      </c>
      <c r="S3900" s="45" t="s">
        <v>95</v>
      </c>
      <c r="T3900" s="42" t="str">
        <f>VLOOKUP(Tabla1[[#This Row],[AREA]],Hoja1!A:B,2,FALSE)</f>
        <v>07. Medio ambiente</v>
      </c>
      <c r="U3900" s="45" t="s">
        <v>149</v>
      </c>
      <c r="V3900" s="42" t="str">
        <f>VLOOKUP(Tabla1[[#This Row],[PROGRAMA]],Hoja1!A:B,2,FALSE)</f>
        <v>1711. Parques y jardines</v>
      </c>
      <c r="W3900" s="45" t="s">
        <v>238</v>
      </c>
      <c r="X3900" s="45" t="s">
        <v>3118</v>
      </c>
    </row>
    <row r="3901" spans="1:24" x14ac:dyDescent="0.25">
      <c r="A3901" s="57">
        <v>220250030696</v>
      </c>
      <c r="B3901" s="58" t="s">
        <v>526</v>
      </c>
      <c r="C3901" s="59">
        <v>45841</v>
      </c>
      <c r="D3901" s="57">
        <v>22025001270</v>
      </c>
      <c r="E3901" s="58" t="s">
        <v>2310</v>
      </c>
      <c r="F3901" s="60">
        <v>354.93</v>
      </c>
      <c r="G3901" s="58" t="s">
        <v>573</v>
      </c>
      <c r="H3901" s="58" t="s">
        <v>5609</v>
      </c>
      <c r="I3901" s="61">
        <v>300</v>
      </c>
      <c r="J3901" s="58" t="s">
        <v>356</v>
      </c>
      <c r="K3901" s="58" t="s">
        <v>356</v>
      </c>
      <c r="L3901" s="58" t="s">
        <v>367</v>
      </c>
      <c r="M3901" s="58" t="s">
        <v>354</v>
      </c>
      <c r="N3901" s="58" t="s">
        <v>355</v>
      </c>
      <c r="O3901" s="64" t="s">
        <v>309</v>
      </c>
      <c r="P3901" s="64" t="s">
        <v>5359</v>
      </c>
      <c r="Q3901" s="45" t="s">
        <v>922</v>
      </c>
      <c r="R3901" s="32" t="s">
        <v>254</v>
      </c>
      <c r="S3901" s="45" t="s">
        <v>95</v>
      </c>
      <c r="T3901" s="42" t="str">
        <f>VLOOKUP(Tabla1[[#This Row],[AREA]],Hoja1!A:B,2,FALSE)</f>
        <v>07. Medio ambiente</v>
      </c>
      <c r="U3901" s="45" t="s">
        <v>149</v>
      </c>
      <c r="V3901" s="42" t="str">
        <f>VLOOKUP(Tabla1[[#This Row],[PROGRAMA]],Hoja1!A:B,2,FALSE)</f>
        <v>1711. Parques y jardines</v>
      </c>
      <c r="W3901" s="45" t="s">
        <v>238</v>
      </c>
      <c r="X3901" s="45" t="s">
        <v>3118</v>
      </c>
    </row>
    <row r="3902" spans="1:24" x14ac:dyDescent="0.25">
      <c r="A3902" s="57">
        <v>220250032510</v>
      </c>
      <c r="B3902" s="58" t="s">
        <v>526</v>
      </c>
      <c r="C3902" s="59">
        <v>45849</v>
      </c>
      <c r="D3902" s="57">
        <v>22025004010</v>
      </c>
      <c r="E3902" s="58" t="s">
        <v>1495</v>
      </c>
      <c r="F3902" s="60">
        <v>349.8</v>
      </c>
      <c r="G3902" s="58" t="s">
        <v>573</v>
      </c>
      <c r="H3902" s="58" t="s">
        <v>5610</v>
      </c>
      <c r="I3902" s="61">
        <v>300</v>
      </c>
      <c r="J3902" s="58" t="s">
        <v>356</v>
      </c>
      <c r="K3902" s="58" t="s">
        <v>356</v>
      </c>
      <c r="L3902" s="58" t="s">
        <v>367</v>
      </c>
      <c r="M3902" s="58" t="s">
        <v>354</v>
      </c>
      <c r="N3902" s="58" t="s">
        <v>355</v>
      </c>
      <c r="O3902" s="64" t="s">
        <v>309</v>
      </c>
      <c r="P3902" s="64" t="s">
        <v>5359</v>
      </c>
      <c r="Q3902" s="45" t="s">
        <v>922</v>
      </c>
      <c r="R3902" s="32" t="s">
        <v>254</v>
      </c>
      <c r="S3902" s="45" t="s">
        <v>92</v>
      </c>
      <c r="T3902" s="42" t="str">
        <f>VLOOKUP(Tabla1[[#This Row],[AREA]],Hoja1!A:B,2,FALSE)</f>
        <v>03. Participación ciudadana y deportes</v>
      </c>
      <c r="U3902" s="45" t="s">
        <v>215</v>
      </c>
      <c r="V3902" s="42" t="str">
        <f>VLOOKUP(Tabla1[[#This Row],[PROGRAMA]],Hoja1!A:B,2,FALSE)</f>
        <v>9241. Participación ciudadana</v>
      </c>
      <c r="W3902" s="45" t="s">
        <v>236</v>
      </c>
      <c r="X3902" s="45" t="s">
        <v>2945</v>
      </c>
    </row>
    <row r="3903" spans="1:24" x14ac:dyDescent="0.25">
      <c r="A3903" s="57">
        <v>220250030769</v>
      </c>
      <c r="B3903" s="58" t="s">
        <v>526</v>
      </c>
      <c r="C3903" s="59">
        <v>45841</v>
      </c>
      <c r="D3903" s="57">
        <v>22025001122</v>
      </c>
      <c r="E3903" s="58" t="s">
        <v>1237</v>
      </c>
      <c r="F3903" s="60">
        <v>347.22</v>
      </c>
      <c r="G3903" s="58" t="s">
        <v>565</v>
      </c>
      <c r="H3903" s="58" t="s">
        <v>5611</v>
      </c>
      <c r="I3903" s="61">
        <v>300</v>
      </c>
      <c r="J3903" s="58" t="s">
        <v>356</v>
      </c>
      <c r="K3903" s="58" t="s">
        <v>356</v>
      </c>
      <c r="L3903" s="58" t="s">
        <v>357</v>
      </c>
      <c r="M3903" s="58" t="s">
        <v>354</v>
      </c>
      <c r="N3903" s="58" t="s">
        <v>355</v>
      </c>
      <c r="O3903" s="64" t="s">
        <v>309</v>
      </c>
      <c r="P3903" s="64" t="s">
        <v>5359</v>
      </c>
      <c r="Q3903" s="45" t="s">
        <v>922</v>
      </c>
      <c r="R3903" s="32" t="s">
        <v>254</v>
      </c>
      <c r="S3903" s="45" t="s">
        <v>291</v>
      </c>
      <c r="T3903" s="42" t="str">
        <f>VLOOKUP(Tabla1[[#This Row],[AREA]],Hoja1!A:B,2,FALSE)</f>
        <v>11. Salud pública y seguridad ciudadana</v>
      </c>
      <c r="U3903" s="45" t="s">
        <v>141</v>
      </c>
      <c r="V3903" s="42" t="str">
        <f>VLOOKUP(Tabla1[[#This Row],[PROGRAMA]],Hoja1!A:B,2,FALSE)</f>
        <v>1621. Recogida de residuos</v>
      </c>
      <c r="W3903" s="45" t="s">
        <v>236</v>
      </c>
      <c r="X3903" s="45" t="s">
        <v>3180</v>
      </c>
    </row>
    <row r="3904" spans="1:24" x14ac:dyDescent="0.25">
      <c r="A3904" s="57">
        <v>220250035011</v>
      </c>
      <c r="B3904" s="58" t="s">
        <v>526</v>
      </c>
      <c r="C3904" s="59">
        <v>45862</v>
      </c>
      <c r="D3904" s="57">
        <v>22025000919</v>
      </c>
      <c r="E3904" s="58" t="s">
        <v>2293</v>
      </c>
      <c r="F3904" s="60">
        <v>345.47</v>
      </c>
      <c r="G3904" s="58" t="s">
        <v>598</v>
      </c>
      <c r="H3904" s="58" t="s">
        <v>5612</v>
      </c>
      <c r="I3904" s="61">
        <v>300</v>
      </c>
      <c r="J3904" s="58" t="s">
        <v>356</v>
      </c>
      <c r="K3904" s="58" t="s">
        <v>356</v>
      </c>
      <c r="L3904" s="58" t="s">
        <v>367</v>
      </c>
      <c r="M3904" s="58" t="s">
        <v>354</v>
      </c>
      <c r="N3904" s="58" t="s">
        <v>355</v>
      </c>
      <c r="O3904" s="64" t="s">
        <v>309</v>
      </c>
      <c r="P3904" s="64" t="s">
        <v>5359</v>
      </c>
      <c r="Q3904" s="45" t="s">
        <v>922</v>
      </c>
      <c r="R3904" s="32" t="s">
        <v>254</v>
      </c>
      <c r="S3904" s="45" t="s">
        <v>291</v>
      </c>
      <c r="T3904" s="42" t="str">
        <f>VLOOKUP(Tabla1[[#This Row],[AREA]],Hoja1!A:B,2,FALSE)</f>
        <v>11. Salud pública y seguridad ciudadana</v>
      </c>
      <c r="U3904" s="45" t="s">
        <v>129</v>
      </c>
      <c r="V3904" s="42" t="str">
        <f>VLOOKUP(Tabla1[[#This Row],[PROGRAMA]],Hoja1!A:B,2,FALSE)</f>
        <v>1321. Policía municipal</v>
      </c>
      <c r="W3904" s="45" t="s">
        <v>236</v>
      </c>
      <c r="X3904" s="45" t="s">
        <v>3180</v>
      </c>
    </row>
    <row r="3905" spans="1:24" x14ac:dyDescent="0.25">
      <c r="A3905" s="57">
        <v>220250030807</v>
      </c>
      <c r="B3905" s="58" t="s">
        <v>526</v>
      </c>
      <c r="C3905" s="59">
        <v>45841</v>
      </c>
      <c r="D3905" s="57">
        <v>22025000917</v>
      </c>
      <c r="E3905" s="58" t="s">
        <v>2293</v>
      </c>
      <c r="F3905" s="60">
        <v>343.54</v>
      </c>
      <c r="G3905" s="58" t="s">
        <v>610</v>
      </c>
      <c r="H3905" s="58" t="s">
        <v>5613</v>
      </c>
      <c r="I3905" s="61">
        <v>300</v>
      </c>
      <c r="J3905" s="58" t="s">
        <v>356</v>
      </c>
      <c r="K3905" s="58" t="s">
        <v>356</v>
      </c>
      <c r="L3905" s="58" t="s">
        <v>357</v>
      </c>
      <c r="M3905" s="58" t="s">
        <v>354</v>
      </c>
      <c r="N3905" s="58" t="s">
        <v>355</v>
      </c>
      <c r="O3905" s="64" t="s">
        <v>309</v>
      </c>
      <c r="P3905" s="64" t="s">
        <v>5359</v>
      </c>
      <c r="Q3905" s="45" t="s">
        <v>922</v>
      </c>
      <c r="R3905" s="32" t="s">
        <v>254</v>
      </c>
      <c r="S3905" s="45" t="s">
        <v>291</v>
      </c>
      <c r="T3905" s="42" t="str">
        <f>VLOOKUP(Tabla1[[#This Row],[AREA]],Hoja1!A:B,2,FALSE)</f>
        <v>11. Salud pública y seguridad ciudadana</v>
      </c>
      <c r="U3905" s="45" t="s">
        <v>129</v>
      </c>
      <c r="V3905" s="42" t="str">
        <f>VLOOKUP(Tabla1[[#This Row],[PROGRAMA]],Hoja1!A:B,2,FALSE)</f>
        <v>1321. Policía municipal</v>
      </c>
      <c r="W3905" s="45" t="s">
        <v>236</v>
      </c>
      <c r="X3905" s="45" t="s">
        <v>3180</v>
      </c>
    </row>
    <row r="3906" spans="1:24" x14ac:dyDescent="0.25">
      <c r="A3906" s="57">
        <v>220250030843</v>
      </c>
      <c r="B3906" s="58" t="s">
        <v>526</v>
      </c>
      <c r="C3906" s="59">
        <v>45841</v>
      </c>
      <c r="D3906" s="57">
        <v>22025000920</v>
      </c>
      <c r="E3906" s="58" t="s">
        <v>1373</v>
      </c>
      <c r="F3906" s="60">
        <v>335.78</v>
      </c>
      <c r="G3906" s="58" t="s">
        <v>50</v>
      </c>
      <c r="H3906" s="58" t="s">
        <v>5614</v>
      </c>
      <c r="I3906" s="61">
        <v>300</v>
      </c>
      <c r="J3906" s="58" t="s">
        <v>356</v>
      </c>
      <c r="K3906" s="58" t="s">
        <v>356</v>
      </c>
      <c r="L3906" s="58" t="s">
        <v>367</v>
      </c>
      <c r="M3906" s="58" t="s">
        <v>354</v>
      </c>
      <c r="N3906" s="58" t="s">
        <v>355</v>
      </c>
      <c r="O3906" s="64" t="s">
        <v>309</v>
      </c>
      <c r="P3906" s="64" t="s">
        <v>5359</v>
      </c>
      <c r="Q3906" s="45" t="s">
        <v>922</v>
      </c>
      <c r="R3906" s="32" t="s">
        <v>254</v>
      </c>
      <c r="S3906" s="45" t="s">
        <v>291</v>
      </c>
      <c r="T3906" s="42" t="str">
        <f>VLOOKUP(Tabla1[[#This Row],[AREA]],Hoja1!A:B,2,FALSE)</f>
        <v>11. Salud pública y seguridad ciudadana</v>
      </c>
      <c r="U3906" s="45" t="s">
        <v>129</v>
      </c>
      <c r="V3906" s="42" t="str">
        <f>VLOOKUP(Tabla1[[#This Row],[PROGRAMA]],Hoja1!A:B,2,FALSE)</f>
        <v>1321. Policía municipal</v>
      </c>
      <c r="W3906" s="45" t="s">
        <v>238</v>
      </c>
      <c r="X3906" s="45" t="s">
        <v>3118</v>
      </c>
    </row>
    <row r="3907" spans="1:24" x14ac:dyDescent="0.25">
      <c r="A3907" s="57">
        <v>220250030688</v>
      </c>
      <c r="B3907" s="58" t="s">
        <v>526</v>
      </c>
      <c r="C3907" s="59">
        <v>45841</v>
      </c>
      <c r="D3907" s="57">
        <v>22025001270</v>
      </c>
      <c r="E3907" s="58" t="s">
        <v>2310</v>
      </c>
      <c r="F3907" s="60">
        <v>324.58999999999997</v>
      </c>
      <c r="G3907" s="58" t="s">
        <v>573</v>
      </c>
      <c r="H3907" s="58" t="s">
        <v>5615</v>
      </c>
      <c r="I3907" s="61">
        <v>300</v>
      </c>
      <c r="J3907" s="58" t="s">
        <v>356</v>
      </c>
      <c r="K3907" s="58" t="s">
        <v>356</v>
      </c>
      <c r="L3907" s="58" t="s">
        <v>367</v>
      </c>
      <c r="M3907" s="58" t="s">
        <v>354</v>
      </c>
      <c r="N3907" s="58" t="s">
        <v>355</v>
      </c>
      <c r="O3907" s="64" t="s">
        <v>309</v>
      </c>
      <c r="P3907" s="64" t="s">
        <v>5359</v>
      </c>
      <c r="Q3907" s="45" t="s">
        <v>922</v>
      </c>
      <c r="R3907" s="32" t="s">
        <v>254</v>
      </c>
      <c r="S3907" s="45" t="s">
        <v>95</v>
      </c>
      <c r="T3907" s="42" t="str">
        <f>VLOOKUP(Tabla1[[#This Row],[AREA]],Hoja1!A:B,2,FALSE)</f>
        <v>07. Medio ambiente</v>
      </c>
      <c r="U3907" s="45" t="s">
        <v>149</v>
      </c>
      <c r="V3907" s="42" t="str">
        <f>VLOOKUP(Tabla1[[#This Row],[PROGRAMA]],Hoja1!A:B,2,FALSE)</f>
        <v>1711. Parques y jardines</v>
      </c>
      <c r="W3907" s="45" t="s">
        <v>238</v>
      </c>
      <c r="X3907" s="45" t="s">
        <v>3118</v>
      </c>
    </row>
    <row r="3908" spans="1:24" x14ac:dyDescent="0.25">
      <c r="A3908" s="57">
        <v>220250033641</v>
      </c>
      <c r="B3908" s="58" t="s">
        <v>526</v>
      </c>
      <c r="C3908" s="59">
        <v>45856</v>
      </c>
      <c r="D3908" s="57">
        <v>22025001130</v>
      </c>
      <c r="E3908" s="58" t="s">
        <v>1692</v>
      </c>
      <c r="F3908" s="60">
        <v>312.37</v>
      </c>
      <c r="G3908" s="58" t="s">
        <v>509</v>
      </c>
      <c r="H3908" s="58" t="s">
        <v>5616</v>
      </c>
      <c r="I3908" s="61">
        <v>300</v>
      </c>
      <c r="J3908" s="58" t="s">
        <v>356</v>
      </c>
      <c r="K3908" s="58" t="s">
        <v>356</v>
      </c>
      <c r="L3908" s="58" t="s">
        <v>367</v>
      </c>
      <c r="M3908" s="58" t="s">
        <v>354</v>
      </c>
      <c r="N3908" s="58" t="s">
        <v>355</v>
      </c>
      <c r="O3908" s="64" t="s">
        <v>309</v>
      </c>
      <c r="P3908" s="64" t="s">
        <v>5359</v>
      </c>
      <c r="Q3908" s="45" t="s">
        <v>922</v>
      </c>
      <c r="R3908" s="32" t="s">
        <v>254</v>
      </c>
      <c r="S3908" s="45" t="s">
        <v>291</v>
      </c>
      <c r="T3908" s="42" t="str">
        <f>VLOOKUP(Tabla1[[#This Row],[AREA]],Hoja1!A:B,2,FALSE)</f>
        <v>11. Salud pública y seguridad ciudadana</v>
      </c>
      <c r="U3908" s="45" t="s">
        <v>144</v>
      </c>
      <c r="V3908" s="42" t="str">
        <f>VLOOKUP(Tabla1[[#This Row],[PROGRAMA]],Hoja1!A:B,2,FALSE)</f>
        <v>1631. Limpieza viaria</v>
      </c>
      <c r="W3908" s="45" t="s">
        <v>238</v>
      </c>
      <c r="X3908" s="45" t="s">
        <v>3053</v>
      </c>
    </row>
    <row r="3909" spans="1:24" x14ac:dyDescent="0.25">
      <c r="A3909" s="57">
        <v>220250033679</v>
      </c>
      <c r="B3909" s="58" t="s">
        <v>526</v>
      </c>
      <c r="C3909" s="59">
        <v>45856</v>
      </c>
      <c r="D3909" s="57">
        <v>22025001132</v>
      </c>
      <c r="E3909" s="58" t="s">
        <v>1599</v>
      </c>
      <c r="F3909" s="60">
        <v>312.29000000000002</v>
      </c>
      <c r="G3909" s="58" t="s">
        <v>564</v>
      </c>
      <c r="H3909" s="58" t="s">
        <v>5617</v>
      </c>
      <c r="I3909" s="61">
        <v>300</v>
      </c>
      <c r="J3909" s="58" t="s">
        <v>356</v>
      </c>
      <c r="K3909" s="58" t="s">
        <v>356</v>
      </c>
      <c r="L3909" s="58" t="s">
        <v>367</v>
      </c>
      <c r="M3909" s="58" t="s">
        <v>354</v>
      </c>
      <c r="N3909" s="58" t="s">
        <v>355</v>
      </c>
      <c r="O3909" s="64" t="s">
        <v>309</v>
      </c>
      <c r="P3909" s="64" t="s">
        <v>5359</v>
      </c>
      <c r="Q3909" s="45" t="s">
        <v>922</v>
      </c>
      <c r="R3909" s="32" t="s">
        <v>254</v>
      </c>
      <c r="S3909" s="45" t="s">
        <v>291</v>
      </c>
      <c r="T3909" s="42" t="str">
        <f>VLOOKUP(Tabla1[[#This Row],[AREA]],Hoja1!A:B,2,FALSE)</f>
        <v>11. Salud pública y seguridad ciudadana</v>
      </c>
      <c r="U3909" s="45" t="s">
        <v>144</v>
      </c>
      <c r="V3909" s="42" t="str">
        <f>VLOOKUP(Tabla1[[#This Row],[PROGRAMA]],Hoja1!A:B,2,FALSE)</f>
        <v>1631. Limpieza viaria</v>
      </c>
      <c r="W3909" s="45" t="s">
        <v>238</v>
      </c>
      <c r="X3909" s="45" t="s">
        <v>3118</v>
      </c>
    </row>
    <row r="3910" spans="1:24" x14ac:dyDescent="0.25">
      <c r="A3910" s="57">
        <v>220250032476</v>
      </c>
      <c r="B3910" s="58" t="s">
        <v>526</v>
      </c>
      <c r="C3910" s="59">
        <v>45849</v>
      </c>
      <c r="D3910" s="57">
        <v>22025002820</v>
      </c>
      <c r="E3910" s="58" t="s">
        <v>3306</v>
      </c>
      <c r="F3910" s="60">
        <v>292.37</v>
      </c>
      <c r="G3910" s="58" t="s">
        <v>76</v>
      </c>
      <c r="H3910" s="58" t="s">
        <v>5618</v>
      </c>
      <c r="I3910" s="61">
        <v>300</v>
      </c>
      <c r="J3910" s="58" t="s">
        <v>356</v>
      </c>
      <c r="K3910" s="58" t="s">
        <v>356</v>
      </c>
      <c r="L3910" s="58" t="s">
        <v>367</v>
      </c>
      <c r="M3910" s="58" t="s">
        <v>354</v>
      </c>
      <c r="N3910" s="58" t="s">
        <v>355</v>
      </c>
      <c r="O3910" s="64" t="s">
        <v>309</v>
      </c>
      <c r="P3910" s="64" t="s">
        <v>5359</v>
      </c>
      <c r="Q3910" s="45" t="s">
        <v>922</v>
      </c>
      <c r="R3910" s="32" t="s">
        <v>254</v>
      </c>
      <c r="S3910" s="45" t="s">
        <v>96</v>
      </c>
      <c r="T3910" s="42" t="str">
        <f>VLOOKUP(Tabla1[[#This Row],[AREA]],Hoja1!A:B,2,FALSE)</f>
        <v>08. Tráfico y movilidad</v>
      </c>
      <c r="U3910" s="45" t="s">
        <v>146</v>
      </c>
      <c r="V3910" s="42" t="str">
        <f>VLOOKUP(Tabla1[[#This Row],[PROGRAMA]],Hoja1!A:B,2,FALSE)</f>
        <v>1651. Alumbrado público</v>
      </c>
      <c r="W3910" s="45" t="s">
        <v>238</v>
      </c>
      <c r="X3910" s="45" t="s">
        <v>3118</v>
      </c>
    </row>
    <row r="3911" spans="1:24" x14ac:dyDescent="0.25">
      <c r="A3911" s="57">
        <v>220250032042</v>
      </c>
      <c r="B3911" s="58" t="s">
        <v>526</v>
      </c>
      <c r="C3911" s="59">
        <v>45847</v>
      </c>
      <c r="D3911" s="57">
        <v>22025001122</v>
      </c>
      <c r="E3911" s="58" t="s">
        <v>1237</v>
      </c>
      <c r="F3911" s="60">
        <v>290.76</v>
      </c>
      <c r="G3911" s="58" t="s">
        <v>595</v>
      </c>
      <c r="H3911" s="58" t="s">
        <v>5619</v>
      </c>
      <c r="I3911" s="61">
        <v>300</v>
      </c>
      <c r="J3911" s="58" t="s">
        <v>356</v>
      </c>
      <c r="K3911" s="58" t="s">
        <v>356</v>
      </c>
      <c r="L3911" s="58" t="s">
        <v>357</v>
      </c>
      <c r="M3911" s="58" t="s">
        <v>354</v>
      </c>
      <c r="N3911" s="58" t="s">
        <v>355</v>
      </c>
      <c r="O3911" s="64" t="s">
        <v>309</v>
      </c>
      <c r="P3911" s="64" t="s">
        <v>5359</v>
      </c>
      <c r="Q3911" s="45" t="s">
        <v>922</v>
      </c>
      <c r="R3911" s="32" t="s">
        <v>254</v>
      </c>
      <c r="S3911" s="45" t="s">
        <v>291</v>
      </c>
      <c r="T3911" s="42" t="str">
        <f>VLOOKUP(Tabla1[[#This Row],[AREA]],Hoja1!A:B,2,FALSE)</f>
        <v>11. Salud pública y seguridad ciudadana</v>
      </c>
      <c r="U3911" s="45" t="s">
        <v>141</v>
      </c>
      <c r="V3911" s="42" t="str">
        <f>VLOOKUP(Tabla1[[#This Row],[PROGRAMA]],Hoja1!A:B,2,FALSE)</f>
        <v>1621. Recogida de residuos</v>
      </c>
      <c r="W3911" s="45" t="s">
        <v>236</v>
      </c>
      <c r="X3911" s="45" t="s">
        <v>3180</v>
      </c>
    </row>
    <row r="3912" spans="1:24" x14ac:dyDescent="0.25">
      <c r="A3912" s="57">
        <v>220250030773</v>
      </c>
      <c r="B3912" s="58" t="s">
        <v>526</v>
      </c>
      <c r="C3912" s="59">
        <v>45841</v>
      </c>
      <c r="D3912" s="57">
        <v>22025001128</v>
      </c>
      <c r="E3912" s="58" t="s">
        <v>1498</v>
      </c>
      <c r="F3912" s="60">
        <v>284.41000000000003</v>
      </c>
      <c r="G3912" s="58" t="s">
        <v>590</v>
      </c>
      <c r="H3912" s="58" t="s">
        <v>5620</v>
      </c>
      <c r="I3912" s="61">
        <v>300</v>
      </c>
      <c r="J3912" s="58" t="s">
        <v>356</v>
      </c>
      <c r="K3912" s="58" t="s">
        <v>356</v>
      </c>
      <c r="L3912" s="58" t="s">
        <v>367</v>
      </c>
      <c r="M3912" s="58" t="s">
        <v>354</v>
      </c>
      <c r="N3912" s="58" t="s">
        <v>355</v>
      </c>
      <c r="O3912" s="64" t="s">
        <v>309</v>
      </c>
      <c r="P3912" s="64" t="s">
        <v>5359</v>
      </c>
      <c r="Q3912" s="45" t="s">
        <v>922</v>
      </c>
      <c r="R3912" s="32" t="s">
        <v>254</v>
      </c>
      <c r="S3912" s="45" t="s">
        <v>291</v>
      </c>
      <c r="T3912" s="42" t="str">
        <f>VLOOKUP(Tabla1[[#This Row],[AREA]],Hoja1!A:B,2,FALSE)</f>
        <v>11. Salud pública y seguridad ciudadana</v>
      </c>
      <c r="U3912" s="45" t="s">
        <v>141</v>
      </c>
      <c r="V3912" s="42" t="str">
        <f>VLOOKUP(Tabla1[[#This Row],[PROGRAMA]],Hoja1!A:B,2,FALSE)</f>
        <v>1621. Recogida de residuos</v>
      </c>
      <c r="W3912" s="45" t="s">
        <v>238</v>
      </c>
      <c r="X3912" s="45" t="s">
        <v>3118</v>
      </c>
    </row>
    <row r="3913" spans="1:24" x14ac:dyDescent="0.25">
      <c r="A3913" s="57">
        <v>220250032071</v>
      </c>
      <c r="B3913" s="58" t="s">
        <v>349</v>
      </c>
      <c r="C3913" s="59">
        <v>45848</v>
      </c>
      <c r="D3913" s="57">
        <v>22025001761</v>
      </c>
      <c r="E3913" s="58" t="s">
        <v>1315</v>
      </c>
      <c r="F3913" s="60">
        <v>39882.89</v>
      </c>
      <c r="G3913" s="58" t="s">
        <v>748</v>
      </c>
      <c r="H3913" s="58" t="s">
        <v>5621</v>
      </c>
      <c r="I3913" s="61">
        <v>220</v>
      </c>
      <c r="J3913" s="58" t="s">
        <v>411</v>
      </c>
      <c r="K3913" s="58" t="s">
        <v>411</v>
      </c>
      <c r="L3913" s="58" t="s">
        <v>358</v>
      </c>
      <c r="M3913" s="58" t="s">
        <v>354</v>
      </c>
      <c r="N3913" s="58" t="s">
        <v>355</v>
      </c>
      <c r="O3913" s="64" t="s">
        <v>305</v>
      </c>
      <c r="P3913" s="64" t="s">
        <v>5359</v>
      </c>
      <c r="Q3913" s="45">
        <v>6</v>
      </c>
      <c r="R3913" s="32" t="s">
        <v>255</v>
      </c>
      <c r="S3913" s="45" t="s">
        <v>95</v>
      </c>
      <c r="T3913" s="42" t="str">
        <f>VLOOKUP(Tabla1[[#This Row],[AREA]],Hoja1!A:B,2,FALSE)</f>
        <v>07. Medio ambiente</v>
      </c>
      <c r="U3913" s="45">
        <v>1711</v>
      </c>
      <c r="V3913" s="42" t="str">
        <f>VLOOKUP(Tabla1[[#This Row],[PROGRAMA]],Hoja1!A:B,2,FALSE)</f>
        <v>1711. Parques y jardines</v>
      </c>
      <c r="W3913" s="45">
        <v>61</v>
      </c>
      <c r="X3913" s="45">
        <v>610</v>
      </c>
    </row>
    <row r="3914" spans="1:24" x14ac:dyDescent="0.25">
      <c r="A3914" s="57">
        <v>220250035182</v>
      </c>
      <c r="B3914" s="58" t="s">
        <v>526</v>
      </c>
      <c r="C3914" s="59">
        <v>45862</v>
      </c>
      <c r="D3914" s="57">
        <v>22025001270</v>
      </c>
      <c r="E3914" s="58" t="s">
        <v>2310</v>
      </c>
      <c r="F3914" s="60">
        <v>281.98</v>
      </c>
      <c r="G3914" s="58" t="s">
        <v>73</v>
      </c>
      <c r="H3914" s="58" t="s">
        <v>5622</v>
      </c>
      <c r="I3914" s="61">
        <v>300</v>
      </c>
      <c r="J3914" s="58" t="s">
        <v>356</v>
      </c>
      <c r="K3914" s="58" t="s">
        <v>356</v>
      </c>
      <c r="L3914" s="58" t="s">
        <v>367</v>
      </c>
      <c r="M3914" s="58" t="s">
        <v>354</v>
      </c>
      <c r="N3914" s="58" t="s">
        <v>355</v>
      </c>
      <c r="O3914" s="64" t="s">
        <v>309</v>
      </c>
      <c r="P3914" s="64" t="s">
        <v>5359</v>
      </c>
      <c r="Q3914" s="45" t="s">
        <v>922</v>
      </c>
      <c r="R3914" s="32" t="s">
        <v>254</v>
      </c>
      <c r="S3914" s="45" t="s">
        <v>95</v>
      </c>
      <c r="T3914" s="42" t="str">
        <f>VLOOKUP(Tabla1[[#This Row],[AREA]],Hoja1!A:B,2,FALSE)</f>
        <v>07. Medio ambiente</v>
      </c>
      <c r="U3914" s="45" t="s">
        <v>149</v>
      </c>
      <c r="V3914" s="42" t="str">
        <f>VLOOKUP(Tabla1[[#This Row],[PROGRAMA]],Hoja1!A:B,2,FALSE)</f>
        <v>1711. Parques y jardines</v>
      </c>
      <c r="W3914" s="45" t="s">
        <v>238</v>
      </c>
      <c r="X3914" s="45" t="s">
        <v>3118</v>
      </c>
    </row>
    <row r="3915" spans="1:24" x14ac:dyDescent="0.25">
      <c r="A3915" s="57">
        <v>220250035105</v>
      </c>
      <c r="B3915" s="58" t="s">
        <v>526</v>
      </c>
      <c r="C3915" s="59">
        <v>45862</v>
      </c>
      <c r="D3915" s="57">
        <v>22025001349</v>
      </c>
      <c r="E3915" s="58" t="s">
        <v>1971</v>
      </c>
      <c r="F3915" s="60">
        <v>278.56</v>
      </c>
      <c r="G3915" s="58" t="s">
        <v>597</v>
      </c>
      <c r="H3915" s="58" t="s">
        <v>5623</v>
      </c>
      <c r="I3915" s="61">
        <v>300</v>
      </c>
      <c r="J3915" s="58" t="s">
        <v>356</v>
      </c>
      <c r="K3915" s="58" t="s">
        <v>356</v>
      </c>
      <c r="L3915" s="58" t="s">
        <v>367</v>
      </c>
      <c r="M3915" s="58" t="s">
        <v>354</v>
      </c>
      <c r="N3915" s="58" t="s">
        <v>355</v>
      </c>
      <c r="O3915" s="64" t="s">
        <v>309</v>
      </c>
      <c r="P3915" s="64" t="s">
        <v>5359</v>
      </c>
      <c r="Q3915" s="45" t="s">
        <v>922</v>
      </c>
      <c r="R3915" s="32" t="s">
        <v>254</v>
      </c>
      <c r="S3915" s="45" t="s">
        <v>91</v>
      </c>
      <c r="T3915" s="42" t="str">
        <f>VLOOKUP(Tabla1[[#This Row],[AREA]],Hoja1!A:B,2,FALSE)</f>
        <v>02. Urbanismo y vivienda</v>
      </c>
      <c r="U3915" s="45" t="s">
        <v>220</v>
      </c>
      <c r="V3915" s="42" t="str">
        <f>VLOOKUP(Tabla1[[#This Row],[PROGRAMA]],Hoja1!A:B,2,FALSE)</f>
        <v>9332. Mantenimiento de edificios e instalaciones municipales</v>
      </c>
      <c r="W3915" s="45" t="s">
        <v>236</v>
      </c>
      <c r="X3915" s="45" t="s">
        <v>3180</v>
      </c>
    </row>
    <row r="3916" spans="1:24" x14ac:dyDescent="0.25">
      <c r="A3916" s="57">
        <v>220250031929</v>
      </c>
      <c r="B3916" s="58" t="s">
        <v>526</v>
      </c>
      <c r="C3916" s="59">
        <v>45847</v>
      </c>
      <c r="D3916" s="57">
        <v>22025000731</v>
      </c>
      <c r="E3916" s="58" t="s">
        <v>1838</v>
      </c>
      <c r="F3916" s="60">
        <v>275.67</v>
      </c>
      <c r="G3916" s="58" t="s">
        <v>633</v>
      </c>
      <c r="H3916" s="58" t="s">
        <v>5624</v>
      </c>
      <c r="I3916" s="61">
        <v>300</v>
      </c>
      <c r="J3916" s="58" t="s">
        <v>356</v>
      </c>
      <c r="K3916" s="58" t="s">
        <v>356</v>
      </c>
      <c r="L3916" s="58" t="s">
        <v>367</v>
      </c>
      <c r="M3916" s="58" t="s">
        <v>354</v>
      </c>
      <c r="N3916" s="58" t="s">
        <v>355</v>
      </c>
      <c r="O3916" s="64" t="s">
        <v>309</v>
      </c>
      <c r="P3916" s="64" t="s">
        <v>5359</v>
      </c>
      <c r="Q3916" s="45" t="s">
        <v>922</v>
      </c>
      <c r="R3916" s="32" t="s">
        <v>254</v>
      </c>
      <c r="S3916" s="45" t="s">
        <v>98</v>
      </c>
      <c r="T3916" s="42" t="str">
        <f>VLOOKUP(Tabla1[[#This Row],[AREA]],Hoja1!A:B,2,FALSE)</f>
        <v>10. Personas mayores, familia y servicios sociales</v>
      </c>
      <c r="U3916" s="45" t="s">
        <v>155</v>
      </c>
      <c r="V3916" s="42" t="str">
        <f>VLOOKUP(Tabla1[[#This Row],[PROGRAMA]],Hoja1!A:B,2,FALSE)</f>
        <v>2312. Iniciativas sociales</v>
      </c>
      <c r="W3916" s="45" t="s">
        <v>236</v>
      </c>
      <c r="X3916" s="45" t="s">
        <v>3048</v>
      </c>
    </row>
    <row r="3917" spans="1:24" x14ac:dyDescent="0.25">
      <c r="A3917" s="57">
        <v>220250034217</v>
      </c>
      <c r="B3917" s="58" t="s">
        <v>349</v>
      </c>
      <c r="C3917" s="59">
        <v>45859</v>
      </c>
      <c r="D3917" s="57">
        <v>22025005053</v>
      </c>
      <c r="E3917" s="58" t="s">
        <v>2093</v>
      </c>
      <c r="F3917" s="60">
        <v>14157</v>
      </c>
      <c r="G3917" s="58" t="s">
        <v>19</v>
      </c>
      <c r="H3917" s="58" t="s">
        <v>5625</v>
      </c>
      <c r="I3917" s="61">
        <v>220</v>
      </c>
      <c r="J3917" s="58" t="s">
        <v>356</v>
      </c>
      <c r="K3917" s="58" t="s">
        <v>356</v>
      </c>
      <c r="L3917" s="58" t="s">
        <v>357</v>
      </c>
      <c r="M3917" s="58" t="s">
        <v>458</v>
      </c>
      <c r="N3917" s="58" t="s">
        <v>429</v>
      </c>
      <c r="O3917" s="64" t="s">
        <v>310</v>
      </c>
      <c r="P3917" s="64" t="s">
        <v>5359</v>
      </c>
      <c r="Q3917" s="45" t="s">
        <v>922</v>
      </c>
      <c r="R3917" s="32" t="s">
        <v>254</v>
      </c>
      <c r="S3917" s="45" t="s">
        <v>95</v>
      </c>
      <c r="T3917" s="42" t="str">
        <f>VLOOKUP(Tabla1[[#This Row],[AREA]],Hoja1!A:B,2,FALSE)</f>
        <v>07. Medio ambiente</v>
      </c>
      <c r="U3917" s="45" t="s">
        <v>149</v>
      </c>
      <c r="V3917" s="42" t="str">
        <f>VLOOKUP(Tabla1[[#This Row],[PROGRAMA]],Hoja1!A:B,2,FALSE)</f>
        <v>1711. Parques y jardines</v>
      </c>
      <c r="W3917" s="45" t="s">
        <v>238</v>
      </c>
      <c r="X3917" s="45" t="s">
        <v>2943</v>
      </c>
    </row>
    <row r="3918" spans="1:24" x14ac:dyDescent="0.25">
      <c r="A3918" s="57">
        <v>220250038205</v>
      </c>
      <c r="B3918" s="58" t="s">
        <v>349</v>
      </c>
      <c r="C3918" s="59">
        <v>45880</v>
      </c>
      <c r="D3918" s="57">
        <v>22025006058</v>
      </c>
      <c r="E3918" s="58" t="s">
        <v>1466</v>
      </c>
      <c r="F3918" s="60">
        <v>7066.4</v>
      </c>
      <c r="G3918" s="58" t="s">
        <v>345</v>
      </c>
      <c r="H3918" s="58" t="s">
        <v>5626</v>
      </c>
      <c r="I3918" s="61">
        <v>220</v>
      </c>
      <c r="J3918" s="58" t="s">
        <v>356</v>
      </c>
      <c r="K3918" s="58" t="s">
        <v>356</v>
      </c>
      <c r="L3918" s="58" t="s">
        <v>367</v>
      </c>
      <c r="M3918" s="58" t="s">
        <v>458</v>
      </c>
      <c r="N3918" s="58" t="s">
        <v>429</v>
      </c>
      <c r="O3918" s="64" t="s">
        <v>310</v>
      </c>
      <c r="P3918" s="64" t="s">
        <v>5359</v>
      </c>
      <c r="Q3918" s="45" t="s">
        <v>922</v>
      </c>
      <c r="R3918" s="32" t="s">
        <v>254</v>
      </c>
      <c r="S3918" s="45" t="s">
        <v>98</v>
      </c>
      <c r="T3918" s="42" t="str">
        <f>VLOOKUP(Tabla1[[#This Row],[AREA]],Hoja1!A:B,2,FALSE)</f>
        <v>10. Personas mayores, familia y servicios sociales</v>
      </c>
      <c r="U3918" s="45" t="s">
        <v>159</v>
      </c>
      <c r="V3918" s="42" t="str">
        <f>VLOOKUP(Tabla1[[#This Row],[PROGRAMA]],Hoja1!A:B,2,FALSE)</f>
        <v>2315. Políticas de Igualdad e infancia</v>
      </c>
      <c r="W3918" s="45" t="s">
        <v>238</v>
      </c>
      <c r="X3918" s="45" t="s">
        <v>2926</v>
      </c>
    </row>
    <row r="3919" spans="1:24" x14ac:dyDescent="0.25">
      <c r="A3919" s="57">
        <v>220250045267</v>
      </c>
      <c r="B3919" s="58" t="s">
        <v>349</v>
      </c>
      <c r="C3919" s="59">
        <v>45915</v>
      </c>
      <c r="D3919" s="57">
        <v>22025006487</v>
      </c>
      <c r="E3919" s="58" t="s">
        <v>3332</v>
      </c>
      <c r="F3919" s="60">
        <v>7018</v>
      </c>
      <c r="G3919" s="58" t="s">
        <v>886</v>
      </c>
      <c r="H3919" s="58" t="s">
        <v>5627</v>
      </c>
      <c r="I3919" s="61">
        <v>220</v>
      </c>
      <c r="J3919" s="58" t="s">
        <v>377</v>
      </c>
      <c r="K3919" s="58" t="s">
        <v>377</v>
      </c>
      <c r="L3919" s="58" t="s">
        <v>357</v>
      </c>
      <c r="M3919" s="58" t="s">
        <v>458</v>
      </c>
      <c r="N3919" s="58" t="s">
        <v>429</v>
      </c>
      <c r="O3919" s="64" t="s">
        <v>310</v>
      </c>
      <c r="P3919" s="64" t="s">
        <v>5359</v>
      </c>
      <c r="Q3919" s="45" t="s">
        <v>922</v>
      </c>
      <c r="R3919" s="32" t="s">
        <v>254</v>
      </c>
      <c r="S3919" s="45" t="s">
        <v>89</v>
      </c>
      <c r="T3919" s="42" t="str">
        <f>VLOOKUP(Tabla1[[#This Row],[AREA]],Hoja1!A:B,2,FALSE)</f>
        <v>01. Alcaldía</v>
      </c>
      <c r="U3919" s="45" t="s">
        <v>294</v>
      </c>
      <c r="V3919" s="42" t="str">
        <f>VLOOKUP(Tabla1[[#This Row],[PROGRAMA]],Hoja1!A:B,2,FALSE)</f>
        <v>4331. Desarrollo empresarial</v>
      </c>
      <c r="W3919" s="45" t="s">
        <v>238</v>
      </c>
      <c r="X3919" s="45" t="s">
        <v>3335</v>
      </c>
    </row>
    <row r="3920" spans="1:24" x14ac:dyDescent="0.25">
      <c r="A3920" s="57">
        <v>220250038202</v>
      </c>
      <c r="B3920" s="58" t="s">
        <v>349</v>
      </c>
      <c r="C3920" s="59">
        <v>45880</v>
      </c>
      <c r="D3920" s="57">
        <v>22025006259</v>
      </c>
      <c r="E3920" s="58" t="s">
        <v>1517</v>
      </c>
      <c r="F3920" s="60">
        <v>6957.5</v>
      </c>
      <c r="G3920" s="58" t="s">
        <v>340</v>
      </c>
      <c r="H3920" s="58" t="s">
        <v>5628</v>
      </c>
      <c r="I3920" s="61">
        <v>220</v>
      </c>
      <c r="J3920" s="58" t="s">
        <v>452</v>
      </c>
      <c r="K3920" s="58" t="s">
        <v>452</v>
      </c>
      <c r="L3920" s="58" t="s">
        <v>357</v>
      </c>
      <c r="M3920" s="58" t="s">
        <v>458</v>
      </c>
      <c r="N3920" s="58" t="s">
        <v>429</v>
      </c>
      <c r="O3920" s="64" t="s">
        <v>310</v>
      </c>
      <c r="P3920" s="64" t="s">
        <v>5359</v>
      </c>
      <c r="Q3920" s="45" t="s">
        <v>922</v>
      </c>
      <c r="R3920" s="32" t="s">
        <v>254</v>
      </c>
      <c r="S3920" s="45" t="s">
        <v>92</v>
      </c>
      <c r="T3920" s="42" t="str">
        <f>VLOOKUP(Tabla1[[#This Row],[AREA]],Hoja1!A:B,2,FALSE)</f>
        <v>03. Participación ciudadana y deportes</v>
      </c>
      <c r="U3920" s="45" t="s">
        <v>215</v>
      </c>
      <c r="V3920" s="42" t="str">
        <f>VLOOKUP(Tabla1[[#This Row],[PROGRAMA]],Hoja1!A:B,2,FALSE)</f>
        <v>9241. Participación ciudadana</v>
      </c>
      <c r="W3920" s="45" t="s">
        <v>238</v>
      </c>
      <c r="X3920" s="45" t="s">
        <v>2955</v>
      </c>
    </row>
    <row r="3921" spans="1:24" x14ac:dyDescent="0.25">
      <c r="A3921" s="57">
        <v>220250034102</v>
      </c>
      <c r="B3921" s="58" t="s">
        <v>349</v>
      </c>
      <c r="C3921" s="59">
        <v>45859</v>
      </c>
      <c r="D3921" s="57">
        <v>22025004740</v>
      </c>
      <c r="E3921" s="58" t="s">
        <v>5361</v>
      </c>
      <c r="F3921" s="60">
        <v>9861</v>
      </c>
      <c r="G3921" s="58" t="s">
        <v>2940</v>
      </c>
      <c r="H3921" s="58" t="s">
        <v>5629</v>
      </c>
      <c r="I3921" s="61">
        <v>220</v>
      </c>
      <c r="J3921" s="58" t="s">
        <v>352</v>
      </c>
      <c r="K3921" s="58" t="s">
        <v>352</v>
      </c>
      <c r="L3921" s="58" t="s">
        <v>357</v>
      </c>
      <c r="M3921" s="58" t="s">
        <v>354</v>
      </c>
      <c r="N3921" s="58" t="s">
        <v>355</v>
      </c>
      <c r="O3921" s="64" t="s">
        <v>309</v>
      </c>
      <c r="P3921" s="64" t="s">
        <v>5359</v>
      </c>
      <c r="Q3921" s="45" t="s">
        <v>922</v>
      </c>
      <c r="R3921" s="32" t="s">
        <v>254</v>
      </c>
      <c r="S3921" s="45" t="s">
        <v>95</v>
      </c>
      <c r="T3921" s="42" t="str">
        <f>VLOOKUP(Tabla1[[#This Row],[AREA]],Hoja1!A:B,2,FALSE)</f>
        <v>07. Medio ambiente</v>
      </c>
      <c r="U3921" s="45" t="s">
        <v>149</v>
      </c>
      <c r="V3921" s="42" t="str">
        <f>VLOOKUP(Tabla1[[#This Row],[PROGRAMA]],Hoja1!A:B,2,FALSE)</f>
        <v>1711. Parques y jardines</v>
      </c>
      <c r="W3921" s="45" t="s">
        <v>236</v>
      </c>
      <c r="X3921" s="45" t="s">
        <v>3215</v>
      </c>
    </row>
    <row r="3922" spans="1:24" x14ac:dyDescent="0.25">
      <c r="A3922" s="57">
        <v>220250034103</v>
      </c>
      <c r="B3922" s="58" t="s">
        <v>349</v>
      </c>
      <c r="C3922" s="59">
        <v>45859</v>
      </c>
      <c r="D3922" s="57">
        <v>22025004741</v>
      </c>
      <c r="E3922" s="58" t="s">
        <v>5361</v>
      </c>
      <c r="F3922" s="60">
        <v>9861</v>
      </c>
      <c r="G3922" s="58" t="s">
        <v>2940</v>
      </c>
      <c r="H3922" s="58" t="s">
        <v>5630</v>
      </c>
      <c r="I3922" s="61">
        <v>220</v>
      </c>
      <c r="J3922" s="58" t="s">
        <v>352</v>
      </c>
      <c r="K3922" s="58" t="s">
        <v>352</v>
      </c>
      <c r="L3922" s="58" t="s">
        <v>357</v>
      </c>
      <c r="M3922" s="58" t="s">
        <v>354</v>
      </c>
      <c r="N3922" s="58" t="s">
        <v>355</v>
      </c>
      <c r="O3922" s="64" t="s">
        <v>309</v>
      </c>
      <c r="P3922" s="64" t="s">
        <v>5359</v>
      </c>
      <c r="Q3922" s="45" t="s">
        <v>922</v>
      </c>
      <c r="R3922" s="32" t="s">
        <v>254</v>
      </c>
      <c r="S3922" s="45" t="s">
        <v>95</v>
      </c>
      <c r="T3922" s="42" t="str">
        <f>VLOOKUP(Tabla1[[#This Row],[AREA]],Hoja1!A:B,2,FALSE)</f>
        <v>07. Medio ambiente</v>
      </c>
      <c r="U3922" s="45" t="s">
        <v>149</v>
      </c>
      <c r="V3922" s="42" t="str">
        <f>VLOOKUP(Tabla1[[#This Row],[PROGRAMA]],Hoja1!A:B,2,FALSE)</f>
        <v>1711. Parques y jardines</v>
      </c>
      <c r="W3922" s="45" t="s">
        <v>236</v>
      </c>
      <c r="X3922" s="45" t="s">
        <v>3215</v>
      </c>
    </row>
    <row r="3923" spans="1:24" x14ac:dyDescent="0.25">
      <c r="A3923" s="57">
        <v>220250034104</v>
      </c>
      <c r="B3923" s="58" t="s">
        <v>349</v>
      </c>
      <c r="C3923" s="59">
        <v>45859</v>
      </c>
      <c r="D3923" s="57">
        <v>22025004742</v>
      </c>
      <c r="E3923" s="58" t="s">
        <v>5361</v>
      </c>
      <c r="F3923" s="60">
        <v>9861</v>
      </c>
      <c r="G3923" s="58" t="s">
        <v>2940</v>
      </c>
      <c r="H3923" s="58" t="s">
        <v>5631</v>
      </c>
      <c r="I3923" s="61">
        <v>220</v>
      </c>
      <c r="J3923" s="58" t="s">
        <v>352</v>
      </c>
      <c r="K3923" s="58" t="s">
        <v>352</v>
      </c>
      <c r="L3923" s="58" t="s">
        <v>357</v>
      </c>
      <c r="M3923" s="58" t="s">
        <v>354</v>
      </c>
      <c r="N3923" s="58" t="s">
        <v>355</v>
      </c>
      <c r="O3923" s="64" t="s">
        <v>309</v>
      </c>
      <c r="P3923" s="64" t="s">
        <v>5359</v>
      </c>
      <c r="Q3923" s="45" t="s">
        <v>922</v>
      </c>
      <c r="R3923" s="32" t="s">
        <v>254</v>
      </c>
      <c r="S3923" s="45" t="s">
        <v>95</v>
      </c>
      <c r="T3923" s="42" t="str">
        <f>VLOOKUP(Tabla1[[#This Row],[AREA]],Hoja1!A:B,2,FALSE)</f>
        <v>07. Medio ambiente</v>
      </c>
      <c r="U3923" s="45" t="s">
        <v>149</v>
      </c>
      <c r="V3923" s="42" t="str">
        <f>VLOOKUP(Tabla1[[#This Row],[PROGRAMA]],Hoja1!A:B,2,FALSE)</f>
        <v>1711. Parques y jardines</v>
      </c>
      <c r="W3923" s="45" t="s">
        <v>236</v>
      </c>
      <c r="X3923" s="45" t="s">
        <v>3215</v>
      </c>
    </row>
    <row r="3924" spans="1:24" x14ac:dyDescent="0.25">
      <c r="A3924" s="57">
        <v>220250035572</v>
      </c>
      <c r="B3924" s="58" t="s">
        <v>526</v>
      </c>
      <c r="C3924" s="59">
        <v>45867</v>
      </c>
      <c r="D3924" s="57">
        <v>22025001067</v>
      </c>
      <c r="E3924" s="58" t="s">
        <v>1281</v>
      </c>
      <c r="F3924" s="60">
        <v>9583.2000000000007</v>
      </c>
      <c r="G3924" s="58" t="s">
        <v>544</v>
      </c>
      <c r="H3924" s="58" t="s">
        <v>5632</v>
      </c>
      <c r="I3924" s="61">
        <v>300</v>
      </c>
      <c r="J3924" s="58" t="s">
        <v>545</v>
      </c>
      <c r="K3924" s="58" t="s">
        <v>356</v>
      </c>
      <c r="L3924" s="58" t="s">
        <v>357</v>
      </c>
      <c r="M3924" s="58" t="s">
        <v>354</v>
      </c>
      <c r="N3924" s="58" t="s">
        <v>355</v>
      </c>
      <c r="O3924" s="64" t="s">
        <v>305</v>
      </c>
      <c r="P3924" s="64" t="s">
        <v>5359</v>
      </c>
      <c r="Q3924" s="45" t="s">
        <v>922</v>
      </c>
      <c r="R3924" s="32" t="s">
        <v>254</v>
      </c>
      <c r="S3924" s="45" t="s">
        <v>291</v>
      </c>
      <c r="T3924" s="42" t="str">
        <f>VLOOKUP(Tabla1[[#This Row],[AREA]],Hoja1!A:B,2,FALSE)</f>
        <v>11. Salud pública y seguridad ciudadana</v>
      </c>
      <c r="U3924" s="45" t="s">
        <v>164</v>
      </c>
      <c r="V3924" s="42" t="str">
        <f>VLOOKUP(Tabla1[[#This Row],[PROGRAMA]],Hoja1!A:B,2,FALSE)</f>
        <v>3111. Protección de la salubridad pública</v>
      </c>
      <c r="W3924" s="45" t="s">
        <v>238</v>
      </c>
      <c r="X3924" s="45" t="s">
        <v>2926</v>
      </c>
    </row>
    <row r="3925" spans="1:24" x14ac:dyDescent="0.25">
      <c r="A3925" s="57">
        <v>220250030501</v>
      </c>
      <c r="B3925" s="58" t="s">
        <v>349</v>
      </c>
      <c r="C3925" s="59">
        <v>45840</v>
      </c>
      <c r="D3925" s="57">
        <v>22025005054</v>
      </c>
      <c r="E3925" s="58" t="s">
        <v>1525</v>
      </c>
      <c r="F3925" s="60">
        <v>6944.19</v>
      </c>
      <c r="G3925" s="58" t="s">
        <v>16</v>
      </c>
      <c r="H3925" s="58" t="s">
        <v>5633</v>
      </c>
      <c r="I3925" s="61">
        <v>220</v>
      </c>
      <c r="J3925" s="58" t="s">
        <v>356</v>
      </c>
      <c r="K3925" s="58" t="s">
        <v>356</v>
      </c>
      <c r="L3925" s="58" t="s">
        <v>357</v>
      </c>
      <c r="M3925" s="58" t="s">
        <v>458</v>
      </c>
      <c r="N3925" s="58" t="s">
        <v>429</v>
      </c>
      <c r="O3925" s="64" t="s">
        <v>310</v>
      </c>
      <c r="P3925" s="64" t="s">
        <v>5359</v>
      </c>
      <c r="Q3925" s="45" t="s">
        <v>922</v>
      </c>
      <c r="R3925" s="32" t="s">
        <v>254</v>
      </c>
      <c r="S3925" s="45" t="s">
        <v>91</v>
      </c>
      <c r="T3925" s="42" t="str">
        <f>VLOOKUP(Tabla1[[#This Row],[AREA]],Hoja1!A:B,2,FALSE)</f>
        <v>02. Urbanismo y vivienda</v>
      </c>
      <c r="U3925" s="45" t="s">
        <v>220</v>
      </c>
      <c r="V3925" s="42" t="str">
        <f>VLOOKUP(Tabla1[[#This Row],[PROGRAMA]],Hoja1!A:B,2,FALSE)</f>
        <v>9332. Mantenimiento de edificios e instalaciones municipales</v>
      </c>
      <c r="W3925" s="45" t="s">
        <v>236</v>
      </c>
      <c r="X3925" s="45" t="s">
        <v>2945</v>
      </c>
    </row>
    <row r="3926" spans="1:24" x14ac:dyDescent="0.25">
      <c r="A3926" s="57">
        <v>220250042112</v>
      </c>
      <c r="B3926" s="58" t="s">
        <v>349</v>
      </c>
      <c r="C3926" s="59">
        <v>45895</v>
      </c>
      <c r="D3926" s="57">
        <v>22025006353</v>
      </c>
      <c r="E3926" s="58" t="s">
        <v>1284</v>
      </c>
      <c r="F3926" s="60">
        <v>6897</v>
      </c>
      <c r="G3926" s="58" t="s">
        <v>51</v>
      </c>
      <c r="H3926" s="58" t="s">
        <v>5634</v>
      </c>
      <c r="I3926" s="61">
        <v>220</v>
      </c>
      <c r="J3926" s="58" t="s">
        <v>356</v>
      </c>
      <c r="K3926" s="58" t="s">
        <v>356</v>
      </c>
      <c r="L3926" s="58" t="s">
        <v>381</v>
      </c>
      <c r="M3926" s="58" t="s">
        <v>458</v>
      </c>
      <c r="N3926" s="58" t="s">
        <v>429</v>
      </c>
      <c r="O3926" s="64" t="s">
        <v>310</v>
      </c>
      <c r="P3926" s="64" t="s">
        <v>5359</v>
      </c>
      <c r="Q3926" s="45" t="s">
        <v>922</v>
      </c>
      <c r="R3926" s="32" t="s">
        <v>254</v>
      </c>
      <c r="S3926" s="45" t="s">
        <v>97</v>
      </c>
      <c r="T3926" s="42" t="str">
        <f>VLOOKUP(Tabla1[[#This Row],[AREA]],Hoja1!A:B,2,FALSE)</f>
        <v>09. Turismo, eventos y marca ciudad</v>
      </c>
      <c r="U3926" s="45" t="s">
        <v>199</v>
      </c>
      <c r="V3926" s="42" t="str">
        <f>VLOOKUP(Tabla1[[#This Row],[PROGRAMA]],Hoja1!A:B,2,FALSE)</f>
        <v>4321. Turismo</v>
      </c>
      <c r="W3926" s="45" t="s">
        <v>238</v>
      </c>
      <c r="X3926" s="45" t="s">
        <v>2926</v>
      </c>
    </row>
    <row r="3927" spans="1:24" x14ac:dyDescent="0.25">
      <c r="A3927" s="57">
        <v>220250030596</v>
      </c>
      <c r="B3927" s="58" t="s">
        <v>349</v>
      </c>
      <c r="C3927" s="59">
        <v>45841</v>
      </c>
      <c r="D3927" s="57">
        <v>22025002466</v>
      </c>
      <c r="E3927" s="58" t="s">
        <v>5535</v>
      </c>
      <c r="F3927" s="60">
        <v>30709.8</v>
      </c>
      <c r="G3927" s="58" t="s">
        <v>5635</v>
      </c>
      <c r="H3927" s="58" t="s">
        <v>5636</v>
      </c>
      <c r="I3927" s="61">
        <v>220</v>
      </c>
      <c r="J3927" s="58" t="s">
        <v>5637</v>
      </c>
      <c r="K3927" s="58" t="s">
        <v>468</v>
      </c>
      <c r="L3927" s="58" t="s">
        <v>357</v>
      </c>
      <c r="M3927" s="58" t="s">
        <v>354</v>
      </c>
      <c r="N3927" s="58" t="s">
        <v>355</v>
      </c>
      <c r="O3927" s="64" t="s">
        <v>305</v>
      </c>
      <c r="P3927" s="64" t="s">
        <v>5359</v>
      </c>
      <c r="Q3927" s="45" t="s">
        <v>922</v>
      </c>
      <c r="R3927" s="32" t="s">
        <v>254</v>
      </c>
      <c r="S3927" s="45" t="s">
        <v>94</v>
      </c>
      <c r="T3927" s="42" t="str">
        <f>VLOOKUP(Tabla1[[#This Row],[AREA]],Hoja1!A:B,2,FALSE)</f>
        <v>06. Educación y cultura</v>
      </c>
      <c r="U3927" s="45" t="s">
        <v>180</v>
      </c>
      <c r="V3927" s="42" t="str">
        <f>VLOOKUP(Tabla1[[#This Row],[PROGRAMA]],Hoja1!A:B,2,FALSE)</f>
        <v>3341. Coordinación de políticas culturales</v>
      </c>
      <c r="W3927" s="45" t="s">
        <v>238</v>
      </c>
      <c r="X3927" s="45" t="s">
        <v>7142</v>
      </c>
    </row>
    <row r="3928" spans="1:24" x14ac:dyDescent="0.25">
      <c r="A3928" s="57">
        <v>220250034424</v>
      </c>
      <c r="B3928" s="58" t="s">
        <v>349</v>
      </c>
      <c r="C3928" s="59">
        <v>45859</v>
      </c>
      <c r="D3928" s="57">
        <v>22025001664</v>
      </c>
      <c r="E3928" s="58" t="s">
        <v>1869</v>
      </c>
      <c r="F3928" s="60">
        <v>30000</v>
      </c>
      <c r="G3928" s="58" t="s">
        <v>15</v>
      </c>
      <c r="H3928" s="58" t="s">
        <v>5638</v>
      </c>
      <c r="I3928" s="61">
        <v>220</v>
      </c>
      <c r="J3928" s="58" t="s">
        <v>427</v>
      </c>
      <c r="K3928" s="58" t="s">
        <v>427</v>
      </c>
      <c r="L3928" s="58" t="s">
        <v>367</v>
      </c>
      <c r="M3928" s="58" t="s">
        <v>354</v>
      </c>
      <c r="N3928" s="58" t="s">
        <v>380</v>
      </c>
      <c r="O3928" s="64" t="s">
        <v>305</v>
      </c>
      <c r="P3928" s="64" t="s">
        <v>5359</v>
      </c>
      <c r="Q3928" s="45" t="s">
        <v>922</v>
      </c>
      <c r="R3928" s="32" t="s">
        <v>254</v>
      </c>
      <c r="S3928" s="45" t="s">
        <v>94</v>
      </c>
      <c r="T3928" s="42" t="str">
        <f>VLOOKUP(Tabla1[[#This Row],[AREA]],Hoja1!A:B,2,FALSE)</f>
        <v>06. Educación y cultura</v>
      </c>
      <c r="U3928" s="45" t="s">
        <v>168</v>
      </c>
      <c r="V3928" s="42" t="str">
        <f>VLOOKUP(Tabla1[[#This Row],[PROGRAMA]],Hoja1!A:B,2,FALSE)</f>
        <v>3231. Escuelas infantiles</v>
      </c>
      <c r="W3928" s="45" t="s">
        <v>238</v>
      </c>
      <c r="X3928" s="45" t="s">
        <v>3516</v>
      </c>
    </row>
    <row r="3929" spans="1:24" x14ac:dyDescent="0.25">
      <c r="A3929" s="57">
        <v>220250034374</v>
      </c>
      <c r="B3929" s="58" t="s">
        <v>349</v>
      </c>
      <c r="C3929" s="59">
        <v>45859</v>
      </c>
      <c r="D3929" s="57">
        <v>22025004669</v>
      </c>
      <c r="E3929" s="58" t="s">
        <v>1179</v>
      </c>
      <c r="F3929" s="60">
        <v>29765.7</v>
      </c>
      <c r="G3929" s="58" t="s">
        <v>321</v>
      </c>
      <c r="H3929" s="58" t="s">
        <v>5639</v>
      </c>
      <c r="I3929" s="61">
        <v>220</v>
      </c>
      <c r="J3929" s="58" t="s">
        <v>371</v>
      </c>
      <c r="K3929" s="58" t="s">
        <v>372</v>
      </c>
      <c r="L3929" s="58" t="s">
        <v>357</v>
      </c>
      <c r="M3929" s="58" t="s">
        <v>354</v>
      </c>
      <c r="N3929" s="58" t="s">
        <v>355</v>
      </c>
      <c r="O3929" s="64" t="s">
        <v>305</v>
      </c>
      <c r="P3929" s="64" t="s">
        <v>5359</v>
      </c>
      <c r="Q3929" s="45" t="s">
        <v>926</v>
      </c>
      <c r="R3929" s="32" t="s">
        <v>255</v>
      </c>
      <c r="S3929" s="45" t="s">
        <v>95</v>
      </c>
      <c r="T3929" s="42" t="str">
        <f>VLOOKUP(Tabla1[[#This Row],[AREA]],Hoja1!A:B,2,FALSE)</f>
        <v>07. Medio ambiente</v>
      </c>
      <c r="U3929" s="45" t="s">
        <v>149</v>
      </c>
      <c r="V3929" s="42" t="str">
        <f>VLOOKUP(Tabla1[[#This Row],[PROGRAMA]],Hoja1!A:B,2,FALSE)</f>
        <v>1711. Parques y jardines</v>
      </c>
      <c r="W3929" s="45" t="s">
        <v>244</v>
      </c>
      <c r="X3929" s="45" t="s">
        <v>7140</v>
      </c>
    </row>
    <row r="3930" spans="1:24" x14ac:dyDescent="0.25">
      <c r="A3930" s="57">
        <v>220250034752</v>
      </c>
      <c r="B3930" s="58" t="s">
        <v>349</v>
      </c>
      <c r="C3930" s="59">
        <v>45862</v>
      </c>
      <c r="D3930" s="57">
        <v>22025001650</v>
      </c>
      <c r="E3930" s="58" t="s">
        <v>1167</v>
      </c>
      <c r="F3930" s="60">
        <v>29658</v>
      </c>
      <c r="G3930" s="58" t="s">
        <v>692</v>
      </c>
      <c r="H3930" s="58" t="s">
        <v>5640</v>
      </c>
      <c r="I3930" s="61">
        <v>220</v>
      </c>
      <c r="J3930" s="58" t="s">
        <v>356</v>
      </c>
      <c r="K3930" s="58" t="s">
        <v>356</v>
      </c>
      <c r="L3930" s="58" t="s">
        <v>357</v>
      </c>
      <c r="M3930" s="58" t="s">
        <v>354</v>
      </c>
      <c r="N3930" s="58" t="s">
        <v>355</v>
      </c>
      <c r="O3930" s="64" t="s">
        <v>305</v>
      </c>
      <c r="P3930" s="64" t="s">
        <v>5359</v>
      </c>
      <c r="Q3930" s="45" t="s">
        <v>922</v>
      </c>
      <c r="R3930" s="32" t="s">
        <v>254</v>
      </c>
      <c r="S3930" s="45" t="s">
        <v>98</v>
      </c>
      <c r="T3930" s="42" t="str">
        <f>VLOOKUP(Tabla1[[#This Row],[AREA]],Hoja1!A:B,2,FALSE)</f>
        <v>10. Personas mayores, familia y servicios sociales</v>
      </c>
      <c r="U3930" s="45" t="s">
        <v>153</v>
      </c>
      <c r="V3930" s="42" t="str">
        <f>VLOOKUP(Tabla1[[#This Row],[PROGRAMA]],Hoja1!A:B,2,FALSE)</f>
        <v>2311. Intervención social</v>
      </c>
      <c r="W3930" s="45" t="s">
        <v>238</v>
      </c>
      <c r="X3930" s="45" t="s">
        <v>2926</v>
      </c>
    </row>
    <row r="3931" spans="1:24" x14ac:dyDescent="0.25">
      <c r="A3931" s="57">
        <v>220250032800</v>
      </c>
      <c r="B3931" s="58" t="s">
        <v>349</v>
      </c>
      <c r="C3931" s="59">
        <v>45853</v>
      </c>
      <c r="D3931" s="57">
        <v>22025003782</v>
      </c>
      <c r="E3931" s="58" t="s">
        <v>3014</v>
      </c>
      <c r="F3931" s="60">
        <v>29082.35</v>
      </c>
      <c r="G3931" s="58" t="s">
        <v>60</v>
      </c>
      <c r="H3931" s="58" t="s">
        <v>5641</v>
      </c>
      <c r="I3931" s="61">
        <v>220</v>
      </c>
      <c r="J3931" s="58" t="s">
        <v>391</v>
      </c>
      <c r="K3931" s="58" t="s">
        <v>392</v>
      </c>
      <c r="L3931" s="58" t="s">
        <v>367</v>
      </c>
      <c r="M3931" s="58" t="s">
        <v>354</v>
      </c>
      <c r="N3931" s="58" t="s">
        <v>355</v>
      </c>
      <c r="O3931" s="64" t="s">
        <v>305</v>
      </c>
      <c r="P3931" s="64" t="s">
        <v>5359</v>
      </c>
      <c r="Q3931" s="45">
        <v>6</v>
      </c>
      <c r="R3931" s="32" t="s">
        <v>255</v>
      </c>
      <c r="S3931" s="45" t="s">
        <v>95</v>
      </c>
      <c r="T3931" s="42" t="str">
        <f>VLOOKUP(Tabla1[[#This Row],[AREA]],Hoja1!A:B,2,FALSE)</f>
        <v>07. Medio ambiente</v>
      </c>
      <c r="U3931" s="45">
        <v>1721</v>
      </c>
      <c r="V3931" s="42" t="str">
        <f>VLOOKUP(Tabla1[[#This Row],[PROGRAMA]],Hoja1!A:B,2,FALSE)</f>
        <v>1721. Protección del medio ambiente</v>
      </c>
      <c r="W3931" s="45">
        <v>62</v>
      </c>
      <c r="X3931" s="45">
        <v>623</v>
      </c>
    </row>
    <row r="3932" spans="1:24" x14ac:dyDescent="0.25">
      <c r="A3932" s="57">
        <v>220250036243</v>
      </c>
      <c r="B3932" s="58" t="s">
        <v>495</v>
      </c>
      <c r="C3932" s="59">
        <v>45870</v>
      </c>
      <c r="D3932" s="57">
        <v>22025002475</v>
      </c>
      <c r="E3932" s="58" t="s">
        <v>2890</v>
      </c>
      <c r="F3932" s="60">
        <v>435760.69</v>
      </c>
      <c r="G3932" s="58" t="s">
        <v>930</v>
      </c>
      <c r="H3932" s="58" t="s">
        <v>5642</v>
      </c>
      <c r="I3932" s="61">
        <v>250</v>
      </c>
      <c r="J3932" s="58" t="s">
        <v>356</v>
      </c>
      <c r="K3932" s="58" t="s">
        <v>356</v>
      </c>
      <c r="L3932" s="58" t="s">
        <v>931</v>
      </c>
      <c r="M3932" s="58" t="s">
        <v>354</v>
      </c>
      <c r="N3932" s="58" t="s">
        <v>355</v>
      </c>
      <c r="O3932" s="64" t="s">
        <v>305</v>
      </c>
      <c r="P3932" s="64" t="s">
        <v>5359</v>
      </c>
      <c r="Q3932" s="45" t="s">
        <v>922</v>
      </c>
      <c r="R3932" s="32" t="s">
        <v>254</v>
      </c>
      <c r="S3932" s="45" t="s">
        <v>95</v>
      </c>
      <c r="T3932" s="42" t="str">
        <f>VLOOKUP(Tabla1[[#This Row],[AREA]],Hoja1!A:B,2,FALSE)</f>
        <v>07. Medio ambiente</v>
      </c>
      <c r="U3932" s="45" t="s">
        <v>142</v>
      </c>
      <c r="V3932" s="42" t="str">
        <f>VLOOKUP(Tabla1[[#This Row],[PROGRAMA]],Hoja1!A:B,2,FALSE)</f>
        <v>1623. Tratamiento de residuos</v>
      </c>
      <c r="W3932" s="45" t="s">
        <v>238</v>
      </c>
      <c r="X3932" s="45" t="s">
        <v>2943</v>
      </c>
    </row>
    <row r="3933" spans="1:24" x14ac:dyDescent="0.25">
      <c r="A3933" s="57">
        <v>220250044859</v>
      </c>
      <c r="B3933" s="58" t="s">
        <v>349</v>
      </c>
      <c r="C3933" s="59">
        <v>45911</v>
      </c>
      <c r="D3933" s="57">
        <v>22025006405</v>
      </c>
      <c r="E3933" s="58" t="s">
        <v>1662</v>
      </c>
      <c r="F3933" s="60">
        <v>6776</v>
      </c>
      <c r="G3933" s="58" t="s">
        <v>5583</v>
      </c>
      <c r="H3933" s="58" t="s">
        <v>5643</v>
      </c>
      <c r="I3933" s="61">
        <v>220</v>
      </c>
      <c r="J3933" s="58" t="s">
        <v>395</v>
      </c>
      <c r="K3933" s="58" t="s">
        <v>395</v>
      </c>
      <c r="L3933" s="58" t="s">
        <v>367</v>
      </c>
      <c r="M3933" s="58" t="s">
        <v>458</v>
      </c>
      <c r="N3933" s="58" t="s">
        <v>429</v>
      </c>
      <c r="O3933" s="64" t="s">
        <v>310</v>
      </c>
      <c r="P3933" s="64" t="s">
        <v>5359</v>
      </c>
      <c r="Q3933" s="45" t="s">
        <v>926</v>
      </c>
      <c r="R3933" s="32" t="s">
        <v>255</v>
      </c>
      <c r="S3933" s="45" t="s">
        <v>291</v>
      </c>
      <c r="T3933" s="42" t="str">
        <f>VLOOKUP(Tabla1[[#This Row],[AREA]],Hoja1!A:B,2,FALSE)</f>
        <v>11. Salud pública y seguridad ciudadana</v>
      </c>
      <c r="U3933" s="45" t="s">
        <v>135</v>
      </c>
      <c r="V3933" s="42" t="str">
        <f>VLOOKUP(Tabla1[[#This Row],[PROGRAMA]],Hoja1!A:B,2,FALSE)</f>
        <v>1361. Prevención y extinción de incencios</v>
      </c>
      <c r="W3933" s="45" t="s">
        <v>246</v>
      </c>
      <c r="X3933" s="45" t="s">
        <v>2936</v>
      </c>
    </row>
    <row r="3934" spans="1:24" x14ac:dyDescent="0.25">
      <c r="A3934" s="57">
        <v>220250045587</v>
      </c>
      <c r="B3934" s="58" t="s">
        <v>349</v>
      </c>
      <c r="C3934" s="59">
        <v>45916</v>
      </c>
      <c r="D3934" s="57">
        <v>22025006837</v>
      </c>
      <c r="E3934" s="58" t="s">
        <v>2146</v>
      </c>
      <c r="F3934" s="60">
        <v>6715.5</v>
      </c>
      <c r="G3934" s="58" t="s">
        <v>5644</v>
      </c>
      <c r="H3934" s="58" t="s">
        <v>5645</v>
      </c>
      <c r="I3934" s="61">
        <v>220</v>
      </c>
      <c r="J3934" s="58" t="s">
        <v>5646</v>
      </c>
      <c r="K3934" s="58" t="s">
        <v>356</v>
      </c>
      <c r="L3934" s="58" t="s">
        <v>357</v>
      </c>
      <c r="M3934" s="58" t="s">
        <v>458</v>
      </c>
      <c r="N3934" s="58" t="s">
        <v>429</v>
      </c>
      <c r="O3934" s="64" t="s">
        <v>310</v>
      </c>
      <c r="P3934" s="64" t="s">
        <v>5359</v>
      </c>
      <c r="Q3934" s="45" t="s">
        <v>922</v>
      </c>
      <c r="R3934" s="32" t="s">
        <v>254</v>
      </c>
      <c r="S3934" s="45" t="s">
        <v>89</v>
      </c>
      <c r="T3934" s="42" t="str">
        <f>VLOOKUP(Tabla1[[#This Row],[AREA]],Hoja1!A:B,2,FALSE)</f>
        <v>01. Alcaldía</v>
      </c>
      <c r="U3934" s="45" t="s">
        <v>212</v>
      </c>
      <c r="V3934" s="42" t="str">
        <f>VLOOKUP(Tabla1[[#This Row],[PROGRAMA]],Hoja1!A:B,2,FALSE)</f>
        <v>9207. Gobierno y relaciones</v>
      </c>
      <c r="W3934" s="45" t="s">
        <v>238</v>
      </c>
      <c r="X3934" s="45" t="s">
        <v>3161</v>
      </c>
    </row>
    <row r="3935" spans="1:24" x14ac:dyDescent="0.25">
      <c r="A3935" s="57">
        <v>220250030598</v>
      </c>
      <c r="B3935" s="58" t="s">
        <v>349</v>
      </c>
      <c r="C3935" s="59">
        <v>45841</v>
      </c>
      <c r="D3935" s="57">
        <v>22025002468</v>
      </c>
      <c r="E3935" s="58" t="s">
        <v>5535</v>
      </c>
      <c r="F3935" s="60">
        <v>21150.799999999999</v>
      </c>
      <c r="G3935" s="58" t="s">
        <v>5647</v>
      </c>
      <c r="H3935" s="58" t="s">
        <v>5648</v>
      </c>
      <c r="I3935" s="61">
        <v>220</v>
      </c>
      <c r="J3935" s="58" t="s">
        <v>356</v>
      </c>
      <c r="K3935" s="58" t="s">
        <v>356</v>
      </c>
      <c r="L3935" s="58" t="s">
        <v>357</v>
      </c>
      <c r="M3935" s="58" t="s">
        <v>354</v>
      </c>
      <c r="N3935" s="58" t="s">
        <v>355</v>
      </c>
      <c r="O3935" s="64" t="s">
        <v>305</v>
      </c>
      <c r="P3935" s="64" t="s">
        <v>5359</v>
      </c>
      <c r="Q3935" s="45" t="s">
        <v>922</v>
      </c>
      <c r="R3935" s="32" t="s">
        <v>254</v>
      </c>
      <c r="S3935" s="45" t="s">
        <v>94</v>
      </c>
      <c r="T3935" s="42" t="str">
        <f>VLOOKUP(Tabla1[[#This Row],[AREA]],Hoja1!A:B,2,FALSE)</f>
        <v>06. Educación y cultura</v>
      </c>
      <c r="U3935" s="45" t="s">
        <v>180</v>
      </c>
      <c r="V3935" s="42" t="str">
        <f>VLOOKUP(Tabla1[[#This Row],[PROGRAMA]],Hoja1!A:B,2,FALSE)</f>
        <v>3341. Coordinación de políticas culturales</v>
      </c>
      <c r="W3935" s="45" t="s">
        <v>238</v>
      </c>
      <c r="X3935" s="45" t="s">
        <v>7142</v>
      </c>
    </row>
    <row r="3936" spans="1:24" x14ac:dyDescent="0.25">
      <c r="A3936" s="57">
        <v>220250031444</v>
      </c>
      <c r="B3936" s="58" t="s">
        <v>349</v>
      </c>
      <c r="C3936" s="59">
        <v>45846</v>
      </c>
      <c r="D3936" s="57">
        <v>22025002472</v>
      </c>
      <c r="E3936" s="58" t="s">
        <v>5535</v>
      </c>
      <c r="F3936" s="60">
        <v>20933.490000000002</v>
      </c>
      <c r="G3936" s="58" t="s">
        <v>5649</v>
      </c>
      <c r="H3936" s="58" t="s">
        <v>5650</v>
      </c>
      <c r="I3936" s="61">
        <v>220</v>
      </c>
      <c r="J3936" s="58" t="s">
        <v>356</v>
      </c>
      <c r="K3936" s="58" t="s">
        <v>356</v>
      </c>
      <c r="L3936" s="58" t="s">
        <v>357</v>
      </c>
      <c r="M3936" s="58" t="s">
        <v>354</v>
      </c>
      <c r="N3936" s="58" t="s">
        <v>355</v>
      </c>
      <c r="O3936" s="64" t="s">
        <v>305</v>
      </c>
      <c r="P3936" s="64" t="s">
        <v>5359</v>
      </c>
      <c r="Q3936" s="45" t="s">
        <v>922</v>
      </c>
      <c r="R3936" s="32" t="s">
        <v>254</v>
      </c>
      <c r="S3936" s="45" t="s">
        <v>94</v>
      </c>
      <c r="T3936" s="42" t="str">
        <f>VLOOKUP(Tabla1[[#This Row],[AREA]],Hoja1!A:B,2,FALSE)</f>
        <v>06. Educación y cultura</v>
      </c>
      <c r="U3936" s="45" t="s">
        <v>180</v>
      </c>
      <c r="V3936" s="42" t="str">
        <f>VLOOKUP(Tabla1[[#This Row],[PROGRAMA]],Hoja1!A:B,2,FALSE)</f>
        <v>3341. Coordinación de políticas culturales</v>
      </c>
      <c r="W3936" s="45" t="s">
        <v>238</v>
      </c>
      <c r="X3936" s="45" t="s">
        <v>7142</v>
      </c>
    </row>
    <row r="3937" spans="1:24" x14ac:dyDescent="0.25">
      <c r="A3937" s="57">
        <v>220250045586</v>
      </c>
      <c r="B3937" s="58" t="s">
        <v>349</v>
      </c>
      <c r="C3937" s="59">
        <v>45916</v>
      </c>
      <c r="D3937" s="57">
        <v>22025006828</v>
      </c>
      <c r="E3937" s="58" t="s">
        <v>1534</v>
      </c>
      <c r="F3937" s="60">
        <v>6673.39</v>
      </c>
      <c r="G3937" s="58" t="s">
        <v>5374</v>
      </c>
      <c r="H3937" s="58" t="s">
        <v>5651</v>
      </c>
      <c r="I3937" s="61">
        <v>220</v>
      </c>
      <c r="J3937" s="58" t="s">
        <v>356</v>
      </c>
      <c r="K3937" s="58" t="s">
        <v>356</v>
      </c>
      <c r="L3937" s="58" t="s">
        <v>367</v>
      </c>
      <c r="M3937" s="58" t="s">
        <v>458</v>
      </c>
      <c r="N3937" s="58" t="s">
        <v>429</v>
      </c>
      <c r="O3937" s="64" t="s">
        <v>310</v>
      </c>
      <c r="P3937" s="64" t="s">
        <v>5359</v>
      </c>
      <c r="Q3937" s="45" t="s">
        <v>922</v>
      </c>
      <c r="R3937" s="32" t="s">
        <v>254</v>
      </c>
      <c r="S3937" s="45" t="s">
        <v>92</v>
      </c>
      <c r="T3937" s="42" t="str">
        <f>VLOOKUP(Tabla1[[#This Row],[AREA]],Hoja1!A:B,2,FALSE)</f>
        <v>03. Participación ciudadana y deportes</v>
      </c>
      <c r="U3937" s="45" t="s">
        <v>215</v>
      </c>
      <c r="V3937" s="42" t="str">
        <f>VLOOKUP(Tabla1[[#This Row],[PROGRAMA]],Hoja1!A:B,2,FALSE)</f>
        <v>9241. Participación ciudadana</v>
      </c>
      <c r="W3937" s="45" t="s">
        <v>236</v>
      </c>
      <c r="X3937" s="45" t="s">
        <v>3048</v>
      </c>
    </row>
    <row r="3938" spans="1:24" x14ac:dyDescent="0.25">
      <c r="A3938" s="57">
        <v>220250038200</v>
      </c>
      <c r="B3938" s="58" t="s">
        <v>349</v>
      </c>
      <c r="C3938" s="59">
        <v>45880</v>
      </c>
      <c r="D3938" s="57">
        <v>22025006212</v>
      </c>
      <c r="E3938" s="58" t="s">
        <v>5652</v>
      </c>
      <c r="F3938" s="60">
        <v>6563.04</v>
      </c>
      <c r="G3938" s="58" t="s">
        <v>530</v>
      </c>
      <c r="H3938" s="58" t="s">
        <v>5653</v>
      </c>
      <c r="I3938" s="61">
        <v>220</v>
      </c>
      <c r="J3938" s="58" t="s">
        <v>356</v>
      </c>
      <c r="K3938" s="58" t="s">
        <v>356</v>
      </c>
      <c r="L3938" s="58" t="s">
        <v>357</v>
      </c>
      <c r="M3938" s="58" t="s">
        <v>458</v>
      </c>
      <c r="N3938" s="58" t="s">
        <v>429</v>
      </c>
      <c r="O3938" s="64" t="s">
        <v>310</v>
      </c>
      <c r="P3938" s="64" t="s">
        <v>5359</v>
      </c>
      <c r="Q3938" s="45" t="s">
        <v>926</v>
      </c>
      <c r="R3938" s="32" t="s">
        <v>255</v>
      </c>
      <c r="S3938" s="45" t="s">
        <v>290</v>
      </c>
      <c r="T3938" s="42" t="str">
        <f>VLOOKUP(Tabla1[[#This Row],[AREA]],Hoja1!A:B,2,FALSE)</f>
        <v>05. Comercio, mercados y consumo</v>
      </c>
      <c r="U3938" s="45" t="s">
        <v>197</v>
      </c>
      <c r="V3938" s="42" t="str">
        <f>VLOOKUP(Tabla1[[#This Row],[PROGRAMA]],Hoja1!A:B,2,FALSE)</f>
        <v>4312. Mercados</v>
      </c>
      <c r="W3938" s="45" t="s">
        <v>246</v>
      </c>
      <c r="X3938" s="45" t="s">
        <v>2936</v>
      </c>
    </row>
    <row r="3939" spans="1:24" x14ac:dyDescent="0.25">
      <c r="A3939" s="57">
        <v>220250045619</v>
      </c>
      <c r="B3939" s="58" t="s">
        <v>349</v>
      </c>
      <c r="C3939" s="59">
        <v>45917</v>
      </c>
      <c r="D3939" s="57">
        <v>22025006275</v>
      </c>
      <c r="E3939" s="58" t="s">
        <v>1220</v>
      </c>
      <c r="F3939" s="60">
        <v>6416.65</v>
      </c>
      <c r="G3939" s="58" t="s">
        <v>4753</v>
      </c>
      <c r="H3939" s="58" t="s">
        <v>5654</v>
      </c>
      <c r="I3939" s="61">
        <v>220</v>
      </c>
      <c r="J3939" s="58" t="s">
        <v>356</v>
      </c>
      <c r="K3939" s="58" t="s">
        <v>356</v>
      </c>
      <c r="L3939" s="58" t="s">
        <v>381</v>
      </c>
      <c r="M3939" s="58" t="s">
        <v>458</v>
      </c>
      <c r="N3939" s="58" t="s">
        <v>429</v>
      </c>
      <c r="O3939" s="64" t="s">
        <v>310</v>
      </c>
      <c r="P3939" s="64" t="s">
        <v>5359</v>
      </c>
      <c r="Q3939" s="45" t="s">
        <v>922</v>
      </c>
      <c r="R3939" s="32" t="s">
        <v>254</v>
      </c>
      <c r="S3939" s="45" t="s">
        <v>98</v>
      </c>
      <c r="T3939" s="42" t="str">
        <f>VLOOKUP(Tabla1[[#This Row],[AREA]],Hoja1!A:B,2,FALSE)</f>
        <v>10. Personas mayores, familia y servicios sociales</v>
      </c>
      <c r="U3939" s="45" t="s">
        <v>155</v>
      </c>
      <c r="V3939" s="42" t="str">
        <f>VLOOKUP(Tabla1[[#This Row],[PROGRAMA]],Hoja1!A:B,2,FALSE)</f>
        <v>2312. Iniciativas sociales</v>
      </c>
      <c r="W3939" s="45" t="s">
        <v>238</v>
      </c>
      <c r="X3939" s="45" t="s">
        <v>2926</v>
      </c>
    </row>
    <row r="3940" spans="1:24" x14ac:dyDescent="0.25">
      <c r="A3940" s="57">
        <v>220250031445</v>
      </c>
      <c r="B3940" s="58" t="s">
        <v>349</v>
      </c>
      <c r="C3940" s="59">
        <v>45846</v>
      </c>
      <c r="D3940" s="57">
        <v>22025002476</v>
      </c>
      <c r="E3940" s="58" t="s">
        <v>5535</v>
      </c>
      <c r="F3940" s="60">
        <v>19923.86</v>
      </c>
      <c r="G3940" s="58" t="s">
        <v>4958</v>
      </c>
      <c r="H3940" s="58" t="s">
        <v>5655</v>
      </c>
      <c r="I3940" s="61">
        <v>220</v>
      </c>
      <c r="J3940" s="58" t="s">
        <v>356</v>
      </c>
      <c r="K3940" s="58" t="s">
        <v>356</v>
      </c>
      <c r="L3940" s="58" t="s">
        <v>357</v>
      </c>
      <c r="M3940" s="58" t="s">
        <v>354</v>
      </c>
      <c r="N3940" s="58" t="s">
        <v>355</v>
      </c>
      <c r="O3940" s="64" t="s">
        <v>305</v>
      </c>
      <c r="P3940" s="64" t="s">
        <v>5359</v>
      </c>
      <c r="Q3940" s="45" t="s">
        <v>922</v>
      </c>
      <c r="R3940" s="32" t="s">
        <v>254</v>
      </c>
      <c r="S3940" s="45" t="s">
        <v>94</v>
      </c>
      <c r="T3940" s="42" t="str">
        <f>VLOOKUP(Tabla1[[#This Row],[AREA]],Hoja1!A:B,2,FALSE)</f>
        <v>06. Educación y cultura</v>
      </c>
      <c r="U3940" s="45" t="s">
        <v>180</v>
      </c>
      <c r="V3940" s="42" t="str">
        <f>VLOOKUP(Tabla1[[#This Row],[PROGRAMA]],Hoja1!A:B,2,FALSE)</f>
        <v>3341. Coordinación de políticas culturales</v>
      </c>
      <c r="W3940" s="45" t="s">
        <v>238</v>
      </c>
      <c r="X3940" s="45" t="s">
        <v>7142</v>
      </c>
    </row>
    <row r="3941" spans="1:24" x14ac:dyDescent="0.25">
      <c r="A3941" s="57">
        <v>220250038470</v>
      </c>
      <c r="B3941" s="58" t="s">
        <v>526</v>
      </c>
      <c r="C3941" s="59">
        <v>45881</v>
      </c>
      <c r="D3941" s="57">
        <v>22025002599</v>
      </c>
      <c r="E3941" s="58" t="s">
        <v>1495</v>
      </c>
      <c r="F3941" s="60">
        <v>6372.57</v>
      </c>
      <c r="G3941" s="58" t="s">
        <v>52</v>
      </c>
      <c r="H3941" s="58" t="s">
        <v>5656</v>
      </c>
      <c r="I3941" s="61">
        <v>300</v>
      </c>
      <c r="J3941" s="58" t="s">
        <v>356</v>
      </c>
      <c r="K3941" s="58" t="s">
        <v>352</v>
      </c>
      <c r="L3941" s="58" t="s">
        <v>367</v>
      </c>
      <c r="M3941" s="58" t="s">
        <v>458</v>
      </c>
      <c r="N3941" s="58" t="s">
        <v>429</v>
      </c>
      <c r="O3941" s="64" t="s">
        <v>310</v>
      </c>
      <c r="P3941" s="64" t="s">
        <v>5359</v>
      </c>
      <c r="Q3941" s="45" t="s">
        <v>922</v>
      </c>
      <c r="R3941" s="32" t="s">
        <v>254</v>
      </c>
      <c r="S3941" s="45" t="s">
        <v>92</v>
      </c>
      <c r="T3941" s="42" t="str">
        <f>VLOOKUP(Tabla1[[#This Row],[AREA]],Hoja1!A:B,2,FALSE)</f>
        <v>03. Participación ciudadana y deportes</v>
      </c>
      <c r="U3941" s="45" t="s">
        <v>215</v>
      </c>
      <c r="V3941" s="42" t="str">
        <f>VLOOKUP(Tabla1[[#This Row],[PROGRAMA]],Hoja1!A:B,2,FALSE)</f>
        <v>9241. Participación ciudadana</v>
      </c>
      <c r="W3941" s="45" t="s">
        <v>236</v>
      </c>
      <c r="X3941" s="45" t="s">
        <v>2945</v>
      </c>
    </row>
    <row r="3942" spans="1:24" x14ac:dyDescent="0.25">
      <c r="A3942" s="57">
        <v>220250047574</v>
      </c>
      <c r="B3942" s="58" t="s">
        <v>349</v>
      </c>
      <c r="C3942" s="59">
        <v>45924</v>
      </c>
      <c r="D3942" s="57">
        <v>22025006628</v>
      </c>
      <c r="E3942" s="58" t="s">
        <v>1309</v>
      </c>
      <c r="F3942" s="60">
        <v>6050</v>
      </c>
      <c r="G3942" s="58" t="s">
        <v>5657</v>
      </c>
      <c r="H3942" s="58" t="s">
        <v>5658</v>
      </c>
      <c r="I3942" s="61">
        <v>220</v>
      </c>
      <c r="J3942" s="58" t="s">
        <v>356</v>
      </c>
      <c r="K3942" s="58" t="s">
        <v>356</v>
      </c>
      <c r="L3942" s="58" t="s">
        <v>357</v>
      </c>
      <c r="M3942" s="58" t="s">
        <v>458</v>
      </c>
      <c r="N3942" s="58" t="s">
        <v>429</v>
      </c>
      <c r="O3942" s="64" t="s">
        <v>310</v>
      </c>
      <c r="P3942" s="64" t="s">
        <v>5359</v>
      </c>
      <c r="Q3942" s="45" t="s">
        <v>922</v>
      </c>
      <c r="R3942" s="32" t="s">
        <v>254</v>
      </c>
      <c r="S3942" s="45" t="s">
        <v>89</v>
      </c>
      <c r="T3942" s="42" t="str">
        <f>VLOOKUP(Tabla1[[#This Row],[AREA]],Hoja1!A:B,2,FALSE)</f>
        <v>01. Alcaldía</v>
      </c>
      <c r="U3942" s="45" t="s">
        <v>210</v>
      </c>
      <c r="V3942" s="42" t="str">
        <f>VLOOKUP(Tabla1[[#This Row],[PROGRAMA]],Hoja1!A:B,2,FALSE)</f>
        <v>9205. Imprenta municipal</v>
      </c>
      <c r="W3942" s="45" t="s">
        <v>238</v>
      </c>
      <c r="X3942" s="45" t="s">
        <v>3118</v>
      </c>
    </row>
    <row r="3943" spans="1:24" x14ac:dyDescent="0.25">
      <c r="A3943" s="57">
        <v>220250031564</v>
      </c>
      <c r="B3943" s="58" t="s">
        <v>349</v>
      </c>
      <c r="C3943" s="59">
        <v>45846</v>
      </c>
      <c r="D3943" s="57">
        <v>22025005121</v>
      </c>
      <c r="E3943" s="58" t="s">
        <v>2957</v>
      </c>
      <c r="F3943" s="60">
        <v>3705.73</v>
      </c>
      <c r="G3943" s="58" t="s">
        <v>48</v>
      </c>
      <c r="H3943" s="58" t="s">
        <v>5659</v>
      </c>
      <c r="I3943" s="61">
        <v>220</v>
      </c>
      <c r="J3943" s="58" t="s">
        <v>455</v>
      </c>
      <c r="K3943" s="58" t="s">
        <v>356</v>
      </c>
      <c r="L3943" s="58" t="s">
        <v>357</v>
      </c>
      <c r="M3943" s="58" t="s">
        <v>458</v>
      </c>
      <c r="N3943" s="58" t="s">
        <v>429</v>
      </c>
      <c r="O3943" s="64" t="s">
        <v>310</v>
      </c>
      <c r="P3943" s="64" t="s">
        <v>5359</v>
      </c>
      <c r="Q3943" s="45" t="s">
        <v>926</v>
      </c>
      <c r="R3943" s="32" t="s">
        <v>255</v>
      </c>
      <c r="S3943" s="45" t="s">
        <v>91</v>
      </c>
      <c r="T3943" s="42" t="str">
        <f>VLOOKUP(Tabla1[[#This Row],[AREA]],Hoja1!A:B,2,FALSE)</f>
        <v>02. Urbanismo y vivienda</v>
      </c>
      <c r="U3943" s="45" t="s">
        <v>138</v>
      </c>
      <c r="V3943" s="42" t="str">
        <f>VLOOKUP(Tabla1[[#This Row],[PROGRAMA]],Hoja1!A:B,2,FALSE)</f>
        <v>1511. Planficación y gestión del urbanismo</v>
      </c>
      <c r="W3943" s="45" t="s">
        <v>242</v>
      </c>
      <c r="X3943" s="45" t="s">
        <v>2923</v>
      </c>
    </row>
    <row r="3944" spans="1:24" x14ac:dyDescent="0.25">
      <c r="A3944" s="57">
        <v>220250032078</v>
      </c>
      <c r="B3944" s="58" t="s">
        <v>349</v>
      </c>
      <c r="C3944" s="59">
        <v>45849</v>
      </c>
      <c r="D3944" s="57">
        <v>22025004564</v>
      </c>
      <c r="E3944" s="58" t="s">
        <v>3332</v>
      </c>
      <c r="F3944" s="60">
        <v>3630</v>
      </c>
      <c r="G3944" s="58" t="s">
        <v>283</v>
      </c>
      <c r="H3944" s="58" t="s">
        <v>5660</v>
      </c>
      <c r="I3944" s="61">
        <v>220</v>
      </c>
      <c r="J3944" s="58" t="s">
        <v>356</v>
      </c>
      <c r="K3944" s="58" t="s">
        <v>356</v>
      </c>
      <c r="L3944" s="58" t="s">
        <v>357</v>
      </c>
      <c r="M3944" s="58" t="s">
        <v>354</v>
      </c>
      <c r="N3944" s="58" t="s">
        <v>355</v>
      </c>
      <c r="O3944" s="64" t="s">
        <v>309</v>
      </c>
      <c r="P3944" s="64" t="s">
        <v>5359</v>
      </c>
      <c r="Q3944" s="45" t="s">
        <v>922</v>
      </c>
      <c r="R3944" s="32" t="s">
        <v>254</v>
      </c>
      <c r="S3944" s="45" t="s">
        <v>89</v>
      </c>
      <c r="T3944" s="42" t="str">
        <f>VLOOKUP(Tabla1[[#This Row],[AREA]],Hoja1!A:B,2,FALSE)</f>
        <v>01. Alcaldía</v>
      </c>
      <c r="U3944" s="45" t="s">
        <v>294</v>
      </c>
      <c r="V3944" s="42" t="str">
        <f>VLOOKUP(Tabla1[[#This Row],[PROGRAMA]],Hoja1!A:B,2,FALSE)</f>
        <v>4331. Desarrollo empresarial</v>
      </c>
      <c r="W3944" s="45" t="s">
        <v>238</v>
      </c>
      <c r="X3944" s="45" t="s">
        <v>3335</v>
      </c>
    </row>
    <row r="3945" spans="1:24" x14ac:dyDescent="0.25">
      <c r="A3945" s="57">
        <v>220250032802</v>
      </c>
      <c r="B3945" s="58" t="s">
        <v>349</v>
      </c>
      <c r="C3945" s="59">
        <v>45853</v>
      </c>
      <c r="D3945" s="57">
        <v>22025003784</v>
      </c>
      <c r="E3945" s="58" t="s">
        <v>3014</v>
      </c>
      <c r="F3945" s="60">
        <v>19438.650000000001</v>
      </c>
      <c r="G3945" s="58" t="s">
        <v>60</v>
      </c>
      <c r="H3945" s="58" t="s">
        <v>5661</v>
      </c>
      <c r="I3945" s="61">
        <v>220</v>
      </c>
      <c r="J3945" s="58" t="s">
        <v>391</v>
      </c>
      <c r="K3945" s="58" t="s">
        <v>392</v>
      </c>
      <c r="L3945" s="58" t="s">
        <v>367</v>
      </c>
      <c r="M3945" s="58" t="s">
        <v>354</v>
      </c>
      <c r="N3945" s="58" t="s">
        <v>355</v>
      </c>
      <c r="O3945" s="64" t="s">
        <v>305</v>
      </c>
      <c r="P3945" s="64" t="s">
        <v>5359</v>
      </c>
      <c r="Q3945" s="45">
        <v>6</v>
      </c>
      <c r="R3945" s="32" t="s">
        <v>255</v>
      </c>
      <c r="S3945" s="45" t="s">
        <v>95</v>
      </c>
      <c r="T3945" s="42" t="str">
        <f>VLOOKUP(Tabla1[[#This Row],[AREA]],Hoja1!A:B,2,FALSE)</f>
        <v>07. Medio ambiente</v>
      </c>
      <c r="U3945" s="45">
        <v>1721</v>
      </c>
      <c r="V3945" s="42" t="str">
        <f>VLOOKUP(Tabla1[[#This Row],[PROGRAMA]],Hoja1!A:B,2,FALSE)</f>
        <v>1721. Protección del medio ambiente</v>
      </c>
      <c r="W3945" s="45">
        <v>62</v>
      </c>
      <c r="X3945" s="45">
        <v>623</v>
      </c>
    </row>
    <row r="3946" spans="1:24" x14ac:dyDescent="0.25">
      <c r="A3946" s="57">
        <v>220250036195</v>
      </c>
      <c r="B3946" s="58" t="s">
        <v>349</v>
      </c>
      <c r="C3946" s="59">
        <v>45870</v>
      </c>
      <c r="D3946" s="57">
        <v>22025005260</v>
      </c>
      <c r="E3946" s="58" t="s">
        <v>2890</v>
      </c>
      <c r="F3946" s="60">
        <v>5955.12</v>
      </c>
      <c r="G3946" s="58" t="s">
        <v>1099</v>
      </c>
      <c r="H3946" s="58" t="s">
        <v>5662</v>
      </c>
      <c r="I3946" s="61">
        <v>220</v>
      </c>
      <c r="J3946" s="58" t="s">
        <v>360</v>
      </c>
      <c r="K3946" s="58" t="s">
        <v>352</v>
      </c>
      <c r="L3946" s="58" t="s">
        <v>357</v>
      </c>
      <c r="M3946" s="58" t="s">
        <v>354</v>
      </c>
      <c r="N3946" s="58" t="s">
        <v>355</v>
      </c>
      <c r="O3946" s="64" t="s">
        <v>309</v>
      </c>
      <c r="P3946" s="64" t="s">
        <v>5359</v>
      </c>
      <c r="Q3946" s="45" t="s">
        <v>922</v>
      </c>
      <c r="R3946" s="32" t="s">
        <v>254</v>
      </c>
      <c r="S3946" s="45" t="s">
        <v>95</v>
      </c>
      <c r="T3946" s="42" t="str">
        <f>VLOOKUP(Tabla1[[#This Row],[AREA]],Hoja1!A:B,2,FALSE)</f>
        <v>07. Medio ambiente</v>
      </c>
      <c r="U3946" s="45" t="s">
        <v>142</v>
      </c>
      <c r="V3946" s="42" t="str">
        <f>VLOOKUP(Tabla1[[#This Row],[PROGRAMA]],Hoja1!A:B,2,FALSE)</f>
        <v>1623. Tratamiento de residuos</v>
      </c>
      <c r="W3946" s="45" t="s">
        <v>238</v>
      </c>
      <c r="X3946" s="45" t="s">
        <v>2943</v>
      </c>
    </row>
    <row r="3947" spans="1:24" x14ac:dyDescent="0.25">
      <c r="A3947" s="57">
        <v>220250043688</v>
      </c>
      <c r="B3947" s="58" t="s">
        <v>495</v>
      </c>
      <c r="C3947" s="59">
        <v>45903</v>
      </c>
      <c r="D3947" s="57">
        <v>22025002475</v>
      </c>
      <c r="E3947" s="58" t="s">
        <v>2890</v>
      </c>
      <c r="F3947" s="60">
        <v>399650.45</v>
      </c>
      <c r="G3947" s="58" t="s">
        <v>930</v>
      </c>
      <c r="H3947" s="58" t="s">
        <v>5663</v>
      </c>
      <c r="I3947" s="61">
        <v>250</v>
      </c>
      <c r="J3947" s="58" t="s">
        <v>356</v>
      </c>
      <c r="K3947" s="58" t="s">
        <v>356</v>
      </c>
      <c r="L3947" s="58" t="s">
        <v>931</v>
      </c>
      <c r="M3947" s="58" t="s">
        <v>354</v>
      </c>
      <c r="N3947" s="58" t="s">
        <v>355</v>
      </c>
      <c r="O3947" s="64" t="s">
        <v>305</v>
      </c>
      <c r="P3947" s="64" t="s">
        <v>5359</v>
      </c>
      <c r="Q3947" s="45" t="s">
        <v>922</v>
      </c>
      <c r="R3947" s="32" t="s">
        <v>254</v>
      </c>
      <c r="S3947" s="45" t="s">
        <v>95</v>
      </c>
      <c r="T3947" s="42" t="str">
        <f>VLOOKUP(Tabla1[[#This Row],[AREA]],Hoja1!A:B,2,FALSE)</f>
        <v>07. Medio ambiente</v>
      </c>
      <c r="U3947" s="45" t="s">
        <v>142</v>
      </c>
      <c r="V3947" s="42" t="str">
        <f>VLOOKUP(Tabla1[[#This Row],[PROGRAMA]],Hoja1!A:B,2,FALSE)</f>
        <v>1623. Tratamiento de residuos</v>
      </c>
      <c r="W3947" s="45" t="s">
        <v>238</v>
      </c>
      <c r="X3947" s="45" t="s">
        <v>2943</v>
      </c>
    </row>
    <row r="3948" spans="1:24" x14ac:dyDescent="0.25">
      <c r="A3948" s="57">
        <v>220250034603</v>
      </c>
      <c r="B3948" s="58" t="s">
        <v>349</v>
      </c>
      <c r="C3948" s="59">
        <v>45862</v>
      </c>
      <c r="D3948" s="57">
        <v>22025005470</v>
      </c>
      <c r="E3948" s="58" t="s">
        <v>1373</v>
      </c>
      <c r="F3948" s="60">
        <v>5890.28</v>
      </c>
      <c r="G3948" s="58" t="s">
        <v>957</v>
      </c>
      <c r="H3948" s="58" t="s">
        <v>5664</v>
      </c>
      <c r="I3948" s="61">
        <v>220</v>
      </c>
      <c r="J3948" s="58" t="s">
        <v>356</v>
      </c>
      <c r="K3948" s="58" t="s">
        <v>356</v>
      </c>
      <c r="L3948" s="58" t="s">
        <v>367</v>
      </c>
      <c r="M3948" s="58" t="s">
        <v>458</v>
      </c>
      <c r="N3948" s="58" t="s">
        <v>429</v>
      </c>
      <c r="O3948" s="64" t="s">
        <v>310</v>
      </c>
      <c r="P3948" s="64" t="s">
        <v>5359</v>
      </c>
      <c r="Q3948" s="45" t="s">
        <v>922</v>
      </c>
      <c r="R3948" s="32" t="s">
        <v>254</v>
      </c>
      <c r="S3948" s="45" t="s">
        <v>291</v>
      </c>
      <c r="T3948" s="42" t="str">
        <f>VLOOKUP(Tabla1[[#This Row],[AREA]],Hoja1!A:B,2,FALSE)</f>
        <v>11. Salud pública y seguridad ciudadana</v>
      </c>
      <c r="U3948" s="45" t="s">
        <v>129</v>
      </c>
      <c r="V3948" s="42" t="str">
        <f>VLOOKUP(Tabla1[[#This Row],[PROGRAMA]],Hoja1!A:B,2,FALSE)</f>
        <v>1321. Policía municipal</v>
      </c>
      <c r="W3948" s="45" t="s">
        <v>238</v>
      </c>
      <c r="X3948" s="45" t="s">
        <v>3118</v>
      </c>
    </row>
    <row r="3949" spans="1:24" x14ac:dyDescent="0.25">
      <c r="A3949" s="57">
        <v>220250043604</v>
      </c>
      <c r="B3949" s="58" t="s">
        <v>349</v>
      </c>
      <c r="C3949" s="59">
        <v>45902</v>
      </c>
      <c r="D3949" s="57">
        <v>22025006080</v>
      </c>
      <c r="E3949" s="58" t="s">
        <v>3080</v>
      </c>
      <c r="F3949" s="60">
        <v>5828.17</v>
      </c>
      <c r="G3949" s="58" t="s">
        <v>17</v>
      </c>
      <c r="H3949" s="58" t="s">
        <v>5665</v>
      </c>
      <c r="I3949" s="61">
        <v>220</v>
      </c>
      <c r="J3949" s="58" t="s">
        <v>356</v>
      </c>
      <c r="K3949" s="58" t="s">
        <v>356</v>
      </c>
      <c r="L3949" s="58" t="s">
        <v>357</v>
      </c>
      <c r="M3949" s="58" t="s">
        <v>458</v>
      </c>
      <c r="N3949" s="58" t="s">
        <v>429</v>
      </c>
      <c r="O3949" s="64" t="s">
        <v>310</v>
      </c>
      <c r="P3949" s="64" t="s">
        <v>5359</v>
      </c>
      <c r="Q3949" s="45" t="s">
        <v>922</v>
      </c>
      <c r="R3949" s="32" t="s">
        <v>254</v>
      </c>
      <c r="S3949" s="45" t="s">
        <v>96</v>
      </c>
      <c r="T3949" s="42" t="str">
        <f>VLOOKUP(Tabla1[[#This Row],[AREA]],Hoja1!A:B,2,FALSE)</f>
        <v>08. Tráfico y movilidad</v>
      </c>
      <c r="U3949" s="45" t="s">
        <v>128</v>
      </c>
      <c r="V3949" s="42" t="str">
        <f>VLOOKUP(Tabla1[[#This Row],[PROGRAMA]],Hoja1!A:B,2,FALSE)</f>
        <v>1301. Dirección del área de tráfico y movilidad</v>
      </c>
      <c r="W3949" s="45" t="s">
        <v>238</v>
      </c>
      <c r="X3949" s="45" t="s">
        <v>2955</v>
      </c>
    </row>
    <row r="3950" spans="1:24" x14ac:dyDescent="0.25">
      <c r="A3950" s="57">
        <v>220250046263</v>
      </c>
      <c r="B3950" s="58" t="s">
        <v>495</v>
      </c>
      <c r="C3950" s="59">
        <v>45922</v>
      </c>
      <c r="D3950" s="57">
        <v>22025002475</v>
      </c>
      <c r="E3950" s="58" t="s">
        <v>2890</v>
      </c>
      <c r="F3950" s="60">
        <v>372658.01</v>
      </c>
      <c r="G3950" s="58" t="s">
        <v>930</v>
      </c>
      <c r="H3950" s="58" t="s">
        <v>5666</v>
      </c>
      <c r="I3950" s="61">
        <v>250</v>
      </c>
      <c r="J3950" s="58" t="s">
        <v>356</v>
      </c>
      <c r="K3950" s="58" t="s">
        <v>356</v>
      </c>
      <c r="L3950" s="58" t="s">
        <v>931</v>
      </c>
      <c r="M3950" s="58" t="s">
        <v>354</v>
      </c>
      <c r="N3950" s="58" t="s">
        <v>355</v>
      </c>
      <c r="O3950" s="64" t="s">
        <v>305</v>
      </c>
      <c r="P3950" s="64" t="s">
        <v>5359</v>
      </c>
      <c r="Q3950" s="45" t="s">
        <v>922</v>
      </c>
      <c r="R3950" s="32" t="s">
        <v>254</v>
      </c>
      <c r="S3950" s="45" t="s">
        <v>95</v>
      </c>
      <c r="T3950" s="42" t="str">
        <f>VLOOKUP(Tabla1[[#This Row],[AREA]],Hoja1!A:B,2,FALSE)</f>
        <v>07. Medio ambiente</v>
      </c>
      <c r="U3950" s="45" t="s">
        <v>142</v>
      </c>
      <c r="V3950" s="42" t="str">
        <f>VLOOKUP(Tabla1[[#This Row],[PROGRAMA]],Hoja1!A:B,2,FALSE)</f>
        <v>1623. Tratamiento de residuos</v>
      </c>
      <c r="W3950" s="45" t="s">
        <v>238</v>
      </c>
      <c r="X3950" s="45" t="s">
        <v>2943</v>
      </c>
    </row>
    <row r="3951" spans="1:24" x14ac:dyDescent="0.25">
      <c r="A3951" s="57">
        <v>220250036452</v>
      </c>
      <c r="B3951" s="58" t="s">
        <v>349</v>
      </c>
      <c r="C3951" s="59">
        <v>45873</v>
      </c>
      <c r="D3951" s="57">
        <v>22025005191</v>
      </c>
      <c r="E3951" s="58" t="s">
        <v>3181</v>
      </c>
      <c r="F3951" s="60">
        <v>5808</v>
      </c>
      <c r="G3951" s="58" t="s">
        <v>2083</v>
      </c>
      <c r="H3951" s="58" t="s">
        <v>5667</v>
      </c>
      <c r="I3951" s="61">
        <v>220</v>
      </c>
      <c r="J3951" s="58" t="s">
        <v>356</v>
      </c>
      <c r="K3951" s="58" t="s">
        <v>356</v>
      </c>
      <c r="L3951" s="58" t="s">
        <v>367</v>
      </c>
      <c r="M3951" s="58" t="s">
        <v>458</v>
      </c>
      <c r="N3951" s="58" t="s">
        <v>429</v>
      </c>
      <c r="O3951" s="64" t="s">
        <v>310</v>
      </c>
      <c r="P3951" s="64" t="s">
        <v>5359</v>
      </c>
      <c r="Q3951" s="45" t="s">
        <v>922</v>
      </c>
      <c r="R3951" s="32" t="s">
        <v>254</v>
      </c>
      <c r="S3951" s="45" t="s">
        <v>91</v>
      </c>
      <c r="T3951" s="42" t="str">
        <f>VLOOKUP(Tabla1[[#This Row],[AREA]],Hoja1!A:B,2,FALSE)</f>
        <v>02. Urbanismo y vivienda</v>
      </c>
      <c r="U3951" s="45" t="s">
        <v>138</v>
      </c>
      <c r="V3951" s="42" t="str">
        <f>VLOOKUP(Tabla1[[#This Row],[PROGRAMA]],Hoja1!A:B,2,FALSE)</f>
        <v>1511. Planficación y gestión del urbanismo</v>
      </c>
      <c r="W3951" s="45" t="s">
        <v>238</v>
      </c>
      <c r="X3951" s="45" t="s">
        <v>2955</v>
      </c>
    </row>
    <row r="3952" spans="1:24" x14ac:dyDescent="0.25">
      <c r="A3952" s="57">
        <v>220250032672</v>
      </c>
      <c r="B3952" s="58" t="s">
        <v>349</v>
      </c>
      <c r="C3952" s="59">
        <v>45849</v>
      </c>
      <c r="D3952" s="57">
        <v>22025005188</v>
      </c>
      <c r="E3952" s="58" t="s">
        <v>1854</v>
      </c>
      <c r="F3952" s="60">
        <v>5785</v>
      </c>
      <c r="G3952" s="58" t="s">
        <v>5668</v>
      </c>
      <c r="H3952" s="58" t="s">
        <v>5669</v>
      </c>
      <c r="I3952" s="61">
        <v>220</v>
      </c>
      <c r="J3952" s="58" t="s">
        <v>352</v>
      </c>
      <c r="K3952" s="58" t="s">
        <v>352</v>
      </c>
      <c r="L3952" s="58" t="s">
        <v>381</v>
      </c>
      <c r="M3952" s="58" t="s">
        <v>458</v>
      </c>
      <c r="N3952" s="58" t="s">
        <v>429</v>
      </c>
      <c r="O3952" s="64" t="s">
        <v>310</v>
      </c>
      <c r="P3952" s="64" t="s">
        <v>5359</v>
      </c>
      <c r="Q3952" s="45" t="s">
        <v>922</v>
      </c>
      <c r="R3952" s="32" t="s">
        <v>254</v>
      </c>
      <c r="S3952" s="45" t="s">
        <v>89</v>
      </c>
      <c r="T3952" s="42" t="str">
        <f>VLOOKUP(Tabla1[[#This Row],[AREA]],Hoja1!A:B,2,FALSE)</f>
        <v>01. Alcaldía</v>
      </c>
      <c r="U3952" s="45" t="s">
        <v>294</v>
      </c>
      <c r="V3952" s="42" t="str">
        <f>VLOOKUP(Tabla1[[#This Row],[PROGRAMA]],Hoja1!A:B,2,FALSE)</f>
        <v>4331. Desarrollo empresarial</v>
      </c>
      <c r="W3952" s="45" t="s">
        <v>238</v>
      </c>
      <c r="X3952" s="45" t="s">
        <v>3161</v>
      </c>
    </row>
    <row r="3953" spans="1:24" x14ac:dyDescent="0.25">
      <c r="A3953" s="57">
        <v>220250036829</v>
      </c>
      <c r="B3953" s="58" t="s">
        <v>349</v>
      </c>
      <c r="C3953" s="59">
        <v>45875</v>
      </c>
      <c r="D3953" s="57">
        <v>22025006094</v>
      </c>
      <c r="E3953" s="58" t="s">
        <v>1890</v>
      </c>
      <c r="F3953" s="60">
        <v>5773.4</v>
      </c>
      <c r="G3953" s="58" t="s">
        <v>5670</v>
      </c>
      <c r="H3953" s="58" t="s">
        <v>5671</v>
      </c>
      <c r="I3953" s="61">
        <v>220</v>
      </c>
      <c r="J3953" s="58" t="s">
        <v>352</v>
      </c>
      <c r="K3953" s="58" t="s">
        <v>352</v>
      </c>
      <c r="L3953" s="58" t="s">
        <v>357</v>
      </c>
      <c r="M3953" s="58" t="s">
        <v>458</v>
      </c>
      <c r="N3953" s="58" t="s">
        <v>429</v>
      </c>
      <c r="O3953" s="64" t="s">
        <v>310</v>
      </c>
      <c r="P3953" s="64" t="s">
        <v>5359</v>
      </c>
      <c r="Q3953" s="45" t="s">
        <v>922</v>
      </c>
      <c r="R3953" s="32" t="s">
        <v>254</v>
      </c>
      <c r="S3953" s="45" t="s">
        <v>89</v>
      </c>
      <c r="T3953" s="42" t="str">
        <f>VLOOKUP(Tabla1[[#This Row],[AREA]],Hoja1!A:B,2,FALSE)</f>
        <v>01. Alcaldía</v>
      </c>
      <c r="U3953" s="45" t="s">
        <v>294</v>
      </c>
      <c r="V3953" s="42" t="str">
        <f>VLOOKUP(Tabla1[[#This Row],[PROGRAMA]],Hoja1!A:B,2,FALSE)</f>
        <v>4331. Desarrollo empresarial</v>
      </c>
      <c r="W3953" s="45" t="s">
        <v>238</v>
      </c>
      <c r="X3953" s="45" t="s">
        <v>2955</v>
      </c>
    </row>
    <row r="3954" spans="1:24" x14ac:dyDescent="0.25">
      <c r="A3954" s="57">
        <v>220250031575</v>
      </c>
      <c r="B3954" s="58" t="s">
        <v>349</v>
      </c>
      <c r="C3954" s="59">
        <v>45846</v>
      </c>
      <c r="D3954" s="57">
        <v>22025005081</v>
      </c>
      <c r="E3954" s="58" t="s">
        <v>1793</v>
      </c>
      <c r="F3954" s="60">
        <v>5686.85</v>
      </c>
      <c r="G3954" s="58" t="s">
        <v>59</v>
      </c>
      <c r="H3954" s="58" t="s">
        <v>5672</v>
      </c>
      <c r="I3954" s="61">
        <v>220</v>
      </c>
      <c r="J3954" s="58" t="s">
        <v>356</v>
      </c>
      <c r="K3954" s="58" t="s">
        <v>356</v>
      </c>
      <c r="L3954" s="58" t="s">
        <v>358</v>
      </c>
      <c r="M3954" s="58" t="s">
        <v>458</v>
      </c>
      <c r="N3954" s="58" t="s">
        <v>429</v>
      </c>
      <c r="O3954" s="64" t="s">
        <v>310</v>
      </c>
      <c r="P3954" s="64" t="s">
        <v>5359</v>
      </c>
      <c r="Q3954" s="45" t="s">
        <v>926</v>
      </c>
      <c r="R3954" s="32" t="s">
        <v>255</v>
      </c>
      <c r="S3954" s="45" t="s">
        <v>98</v>
      </c>
      <c r="T3954" s="42" t="str">
        <f>VLOOKUP(Tabla1[[#This Row],[AREA]],Hoja1!A:B,2,FALSE)</f>
        <v>10. Personas mayores, familia y servicios sociales</v>
      </c>
      <c r="U3954" s="45" t="s">
        <v>155</v>
      </c>
      <c r="V3954" s="42" t="str">
        <f>VLOOKUP(Tabla1[[#This Row],[PROGRAMA]],Hoja1!A:B,2,FALSE)</f>
        <v>2312. Iniciativas sociales</v>
      </c>
      <c r="W3954" s="45" t="s">
        <v>248</v>
      </c>
      <c r="X3954" s="45" t="s">
        <v>2991</v>
      </c>
    </row>
    <row r="3955" spans="1:24" x14ac:dyDescent="0.25">
      <c r="A3955" s="57">
        <v>220250047589</v>
      </c>
      <c r="B3955" s="58" t="s">
        <v>349</v>
      </c>
      <c r="C3955" s="59">
        <v>45924</v>
      </c>
      <c r="D3955" s="57">
        <v>22025006842</v>
      </c>
      <c r="E3955" s="58" t="s">
        <v>1854</v>
      </c>
      <c r="F3955" s="60">
        <v>5662.8</v>
      </c>
      <c r="G3955" s="58" t="s">
        <v>5673</v>
      </c>
      <c r="H3955" s="58" t="s">
        <v>5674</v>
      </c>
      <c r="I3955" s="61">
        <v>220</v>
      </c>
      <c r="J3955" s="58" t="s">
        <v>513</v>
      </c>
      <c r="K3955" s="58" t="s">
        <v>356</v>
      </c>
      <c r="L3955" s="58" t="s">
        <v>381</v>
      </c>
      <c r="M3955" s="58" t="s">
        <v>458</v>
      </c>
      <c r="N3955" s="58" t="s">
        <v>429</v>
      </c>
      <c r="O3955" s="64" t="s">
        <v>310</v>
      </c>
      <c r="P3955" s="64" t="s">
        <v>5359</v>
      </c>
      <c r="Q3955" s="45" t="s">
        <v>922</v>
      </c>
      <c r="R3955" s="32" t="s">
        <v>254</v>
      </c>
      <c r="S3955" s="45" t="s">
        <v>89</v>
      </c>
      <c r="T3955" s="42" t="str">
        <f>VLOOKUP(Tabla1[[#This Row],[AREA]],Hoja1!A:B,2,FALSE)</f>
        <v>01. Alcaldía</v>
      </c>
      <c r="U3955" s="45" t="s">
        <v>294</v>
      </c>
      <c r="V3955" s="42" t="str">
        <f>VLOOKUP(Tabla1[[#This Row],[PROGRAMA]],Hoja1!A:B,2,FALSE)</f>
        <v>4331. Desarrollo empresarial</v>
      </c>
      <c r="W3955" s="45" t="s">
        <v>238</v>
      </c>
      <c r="X3955" s="45" t="s">
        <v>3161</v>
      </c>
    </row>
    <row r="3956" spans="1:24" x14ac:dyDescent="0.25">
      <c r="A3956" s="57">
        <v>220250045620</v>
      </c>
      <c r="B3956" s="58" t="s">
        <v>526</v>
      </c>
      <c r="C3956" s="59">
        <v>45917</v>
      </c>
      <c r="D3956" s="57">
        <v>22025002601</v>
      </c>
      <c r="E3956" s="58" t="s">
        <v>1495</v>
      </c>
      <c r="F3956" s="60">
        <v>5654.48</v>
      </c>
      <c r="G3956" s="58" t="s">
        <v>463</v>
      </c>
      <c r="H3956" s="58" t="s">
        <v>5675</v>
      </c>
      <c r="I3956" s="61">
        <v>300</v>
      </c>
      <c r="J3956" s="58" t="s">
        <v>356</v>
      </c>
      <c r="K3956" s="58" t="s">
        <v>356</v>
      </c>
      <c r="L3956" s="58" t="s">
        <v>367</v>
      </c>
      <c r="M3956" s="58" t="s">
        <v>458</v>
      </c>
      <c r="N3956" s="58" t="s">
        <v>429</v>
      </c>
      <c r="O3956" s="64" t="s">
        <v>310</v>
      </c>
      <c r="P3956" s="64" t="s">
        <v>5359</v>
      </c>
      <c r="Q3956" s="45" t="s">
        <v>922</v>
      </c>
      <c r="R3956" s="32" t="s">
        <v>254</v>
      </c>
      <c r="S3956" s="45" t="s">
        <v>92</v>
      </c>
      <c r="T3956" s="42" t="str">
        <f>VLOOKUP(Tabla1[[#This Row],[AREA]],Hoja1!A:B,2,FALSE)</f>
        <v>03. Participación ciudadana y deportes</v>
      </c>
      <c r="U3956" s="45" t="s">
        <v>215</v>
      </c>
      <c r="V3956" s="42" t="str">
        <f>VLOOKUP(Tabla1[[#This Row],[PROGRAMA]],Hoja1!A:B,2,FALSE)</f>
        <v>9241. Participación ciudadana</v>
      </c>
      <c r="W3956" s="45" t="s">
        <v>236</v>
      </c>
      <c r="X3956" s="45" t="s">
        <v>2945</v>
      </c>
    </row>
    <row r="3957" spans="1:24" x14ac:dyDescent="0.25">
      <c r="A3957" s="57">
        <v>220250035176</v>
      </c>
      <c r="B3957" s="58" t="s">
        <v>526</v>
      </c>
      <c r="C3957" s="59">
        <v>45862</v>
      </c>
      <c r="D3957" s="57">
        <v>22025001602</v>
      </c>
      <c r="E3957" s="58" t="s">
        <v>1735</v>
      </c>
      <c r="F3957" s="60">
        <v>270.39</v>
      </c>
      <c r="G3957" s="58" t="s">
        <v>73</v>
      </c>
      <c r="H3957" s="58" t="s">
        <v>5676</v>
      </c>
      <c r="I3957" s="61">
        <v>300</v>
      </c>
      <c r="J3957" s="58" t="s">
        <v>356</v>
      </c>
      <c r="K3957" s="58" t="s">
        <v>356</v>
      </c>
      <c r="L3957" s="58" t="s">
        <v>367</v>
      </c>
      <c r="M3957" s="58" t="s">
        <v>354</v>
      </c>
      <c r="N3957" s="58" t="s">
        <v>355</v>
      </c>
      <c r="O3957" s="64" t="s">
        <v>309</v>
      </c>
      <c r="P3957" s="64" t="s">
        <v>5359</v>
      </c>
      <c r="Q3957" s="45" t="s">
        <v>926</v>
      </c>
      <c r="R3957" s="32" t="s">
        <v>255</v>
      </c>
      <c r="S3957" s="45" t="s">
        <v>95</v>
      </c>
      <c r="T3957" s="42" t="str">
        <f>VLOOKUP(Tabla1[[#This Row],[AREA]],Hoja1!A:B,2,FALSE)</f>
        <v>07. Medio ambiente</v>
      </c>
      <c r="U3957" s="45" t="s">
        <v>149</v>
      </c>
      <c r="V3957" s="42" t="str">
        <f>VLOOKUP(Tabla1[[#This Row],[PROGRAMA]],Hoja1!A:B,2,FALSE)</f>
        <v>1711. Parques y jardines</v>
      </c>
      <c r="W3957" s="45" t="s">
        <v>244</v>
      </c>
      <c r="X3957" s="45" t="s">
        <v>2903</v>
      </c>
    </row>
    <row r="3958" spans="1:24" x14ac:dyDescent="0.25">
      <c r="A3958" s="57">
        <v>220250032571</v>
      </c>
      <c r="B3958" s="58" t="s">
        <v>526</v>
      </c>
      <c r="C3958" s="59">
        <v>45849</v>
      </c>
      <c r="D3958" s="57">
        <v>22025001043</v>
      </c>
      <c r="E3958" s="58" t="s">
        <v>1462</v>
      </c>
      <c r="F3958" s="60">
        <v>262.91000000000003</v>
      </c>
      <c r="G3958" s="58" t="s">
        <v>564</v>
      </c>
      <c r="H3958" s="58" t="s">
        <v>5677</v>
      </c>
      <c r="I3958" s="61">
        <v>300</v>
      </c>
      <c r="J3958" s="58" t="s">
        <v>356</v>
      </c>
      <c r="K3958" s="58" t="s">
        <v>356</v>
      </c>
      <c r="L3958" s="58" t="s">
        <v>367</v>
      </c>
      <c r="M3958" s="58" t="s">
        <v>354</v>
      </c>
      <c r="N3958" s="58" t="s">
        <v>355</v>
      </c>
      <c r="O3958" s="64" t="s">
        <v>309</v>
      </c>
      <c r="P3958" s="64" t="s">
        <v>5359</v>
      </c>
      <c r="Q3958" s="45" t="s">
        <v>922</v>
      </c>
      <c r="R3958" s="32" t="s">
        <v>254</v>
      </c>
      <c r="S3958" s="45" t="s">
        <v>98</v>
      </c>
      <c r="T3958" s="42" t="str">
        <f>VLOOKUP(Tabla1[[#This Row],[AREA]],Hoja1!A:B,2,FALSE)</f>
        <v>10. Personas mayores, familia y servicios sociales</v>
      </c>
      <c r="U3958" s="45" t="s">
        <v>153</v>
      </c>
      <c r="V3958" s="42" t="str">
        <f>VLOOKUP(Tabla1[[#This Row],[PROGRAMA]],Hoja1!A:B,2,FALSE)</f>
        <v>2311. Intervención social</v>
      </c>
      <c r="W3958" s="45" t="s">
        <v>236</v>
      </c>
      <c r="X3958" s="45" t="s">
        <v>3048</v>
      </c>
    </row>
    <row r="3959" spans="1:24" x14ac:dyDescent="0.25">
      <c r="A3959" s="57">
        <v>220250035178</v>
      </c>
      <c r="B3959" s="58" t="s">
        <v>526</v>
      </c>
      <c r="C3959" s="59">
        <v>45862</v>
      </c>
      <c r="D3959" s="57">
        <v>22025001270</v>
      </c>
      <c r="E3959" s="58" t="s">
        <v>2310</v>
      </c>
      <c r="F3959" s="60">
        <v>260.08</v>
      </c>
      <c r="G3959" s="58" t="s">
        <v>73</v>
      </c>
      <c r="H3959" s="58" t="s">
        <v>5678</v>
      </c>
      <c r="I3959" s="61">
        <v>300</v>
      </c>
      <c r="J3959" s="58" t="s">
        <v>356</v>
      </c>
      <c r="K3959" s="58" t="s">
        <v>356</v>
      </c>
      <c r="L3959" s="58" t="s">
        <v>367</v>
      </c>
      <c r="M3959" s="58" t="s">
        <v>354</v>
      </c>
      <c r="N3959" s="58" t="s">
        <v>355</v>
      </c>
      <c r="O3959" s="64" t="s">
        <v>309</v>
      </c>
      <c r="P3959" s="64" t="s">
        <v>5359</v>
      </c>
      <c r="Q3959" s="45" t="s">
        <v>922</v>
      </c>
      <c r="R3959" s="32" t="s">
        <v>254</v>
      </c>
      <c r="S3959" s="45" t="s">
        <v>95</v>
      </c>
      <c r="T3959" s="42" t="str">
        <f>VLOOKUP(Tabla1[[#This Row],[AREA]],Hoja1!A:B,2,FALSE)</f>
        <v>07. Medio ambiente</v>
      </c>
      <c r="U3959" s="45" t="s">
        <v>149</v>
      </c>
      <c r="V3959" s="42" t="str">
        <f>VLOOKUP(Tabla1[[#This Row],[PROGRAMA]],Hoja1!A:B,2,FALSE)</f>
        <v>1711. Parques y jardines</v>
      </c>
      <c r="W3959" s="45" t="s">
        <v>238</v>
      </c>
      <c r="X3959" s="45" t="s">
        <v>3118</v>
      </c>
    </row>
    <row r="3960" spans="1:24" x14ac:dyDescent="0.25">
      <c r="A3960" s="57">
        <v>220250032522</v>
      </c>
      <c r="B3960" s="58" t="s">
        <v>526</v>
      </c>
      <c r="C3960" s="59">
        <v>45849</v>
      </c>
      <c r="D3960" s="57">
        <v>22025004894</v>
      </c>
      <c r="E3960" s="58" t="s">
        <v>1303</v>
      </c>
      <c r="F3960" s="60">
        <v>257.11</v>
      </c>
      <c r="G3960" s="58" t="s">
        <v>73</v>
      </c>
      <c r="H3960" s="58" t="s">
        <v>5679</v>
      </c>
      <c r="I3960" s="61">
        <v>300</v>
      </c>
      <c r="J3960" s="58" t="s">
        <v>356</v>
      </c>
      <c r="K3960" s="58" t="s">
        <v>356</v>
      </c>
      <c r="L3960" s="58" t="s">
        <v>367</v>
      </c>
      <c r="M3960" s="58" t="s">
        <v>354</v>
      </c>
      <c r="N3960" s="58" t="s">
        <v>355</v>
      </c>
      <c r="O3960" s="64" t="s">
        <v>309</v>
      </c>
      <c r="P3960" s="64" t="s">
        <v>5359</v>
      </c>
      <c r="Q3960" s="45" t="s">
        <v>922</v>
      </c>
      <c r="R3960" s="32" t="s">
        <v>254</v>
      </c>
      <c r="S3960" s="45" t="s">
        <v>94</v>
      </c>
      <c r="T3960" s="42" t="str">
        <f>VLOOKUP(Tabla1[[#This Row],[AREA]],Hoja1!A:B,2,FALSE)</f>
        <v>06. Educación y cultura</v>
      </c>
      <c r="U3960" s="45" t="s">
        <v>170</v>
      </c>
      <c r="V3960" s="42" t="str">
        <f>VLOOKUP(Tabla1[[#This Row],[PROGRAMA]],Hoja1!A:B,2,FALSE)</f>
        <v>3232. Conservación y mantenimiento centros educación infantil y primaria</v>
      </c>
      <c r="W3960" s="45" t="s">
        <v>236</v>
      </c>
      <c r="X3960" s="45" t="s">
        <v>3048</v>
      </c>
    </row>
    <row r="3961" spans="1:24" x14ac:dyDescent="0.25">
      <c r="A3961" s="57">
        <v>220250033651</v>
      </c>
      <c r="B3961" s="58" t="s">
        <v>526</v>
      </c>
      <c r="C3961" s="59">
        <v>45856</v>
      </c>
      <c r="D3961" s="57">
        <v>22025004894</v>
      </c>
      <c r="E3961" s="58" t="s">
        <v>1303</v>
      </c>
      <c r="F3961" s="60">
        <v>251.95</v>
      </c>
      <c r="G3961" s="58" t="s">
        <v>612</v>
      </c>
      <c r="H3961" s="58" t="s">
        <v>5680</v>
      </c>
      <c r="I3961" s="61">
        <v>300</v>
      </c>
      <c r="J3961" s="58" t="s">
        <v>356</v>
      </c>
      <c r="K3961" s="58" t="s">
        <v>356</v>
      </c>
      <c r="L3961" s="58" t="s">
        <v>367</v>
      </c>
      <c r="M3961" s="58" t="s">
        <v>354</v>
      </c>
      <c r="N3961" s="58" t="s">
        <v>355</v>
      </c>
      <c r="O3961" s="64" t="s">
        <v>309</v>
      </c>
      <c r="P3961" s="64" t="s">
        <v>5359</v>
      </c>
      <c r="Q3961" s="45" t="s">
        <v>922</v>
      </c>
      <c r="R3961" s="32" t="s">
        <v>254</v>
      </c>
      <c r="S3961" s="45" t="s">
        <v>94</v>
      </c>
      <c r="T3961" s="42" t="str">
        <f>VLOOKUP(Tabla1[[#This Row],[AREA]],Hoja1!A:B,2,FALSE)</f>
        <v>06. Educación y cultura</v>
      </c>
      <c r="U3961" s="45" t="s">
        <v>170</v>
      </c>
      <c r="V3961" s="42" t="str">
        <f>VLOOKUP(Tabla1[[#This Row],[PROGRAMA]],Hoja1!A:B,2,FALSE)</f>
        <v>3232. Conservación y mantenimiento centros educación infantil y primaria</v>
      </c>
      <c r="W3961" s="45" t="s">
        <v>236</v>
      </c>
      <c r="X3961" s="45" t="s">
        <v>3048</v>
      </c>
    </row>
    <row r="3962" spans="1:24" x14ac:dyDescent="0.25">
      <c r="A3962" s="57">
        <v>220250033960</v>
      </c>
      <c r="B3962" s="58" t="s">
        <v>526</v>
      </c>
      <c r="C3962" s="59">
        <v>45856</v>
      </c>
      <c r="D3962" s="57">
        <v>22025001276</v>
      </c>
      <c r="E3962" s="58" t="s">
        <v>2347</v>
      </c>
      <c r="F3962" s="60">
        <v>251</v>
      </c>
      <c r="G3962" s="58" t="s">
        <v>566</v>
      </c>
      <c r="H3962" s="58" t="s">
        <v>5681</v>
      </c>
      <c r="I3962" s="61">
        <v>300</v>
      </c>
      <c r="J3962" s="58" t="s">
        <v>356</v>
      </c>
      <c r="K3962" s="58" t="s">
        <v>356</v>
      </c>
      <c r="L3962" s="58" t="s">
        <v>357</v>
      </c>
      <c r="M3962" s="58" t="s">
        <v>354</v>
      </c>
      <c r="N3962" s="58" t="s">
        <v>355</v>
      </c>
      <c r="O3962" s="64" t="s">
        <v>309</v>
      </c>
      <c r="P3962" s="64" t="s">
        <v>5359</v>
      </c>
      <c r="Q3962" s="45" t="s">
        <v>922</v>
      </c>
      <c r="R3962" s="32" t="s">
        <v>254</v>
      </c>
      <c r="S3962" s="45" t="s">
        <v>95</v>
      </c>
      <c r="T3962" s="42" t="str">
        <f>VLOOKUP(Tabla1[[#This Row],[AREA]],Hoja1!A:B,2,FALSE)</f>
        <v>07. Medio ambiente</v>
      </c>
      <c r="U3962" s="45" t="s">
        <v>149</v>
      </c>
      <c r="V3962" s="42" t="str">
        <f>VLOOKUP(Tabla1[[#This Row],[PROGRAMA]],Hoja1!A:B,2,FALSE)</f>
        <v>1711. Parques y jardines</v>
      </c>
      <c r="W3962" s="45" t="s">
        <v>236</v>
      </c>
      <c r="X3962" s="45" t="s">
        <v>3180</v>
      </c>
    </row>
    <row r="3963" spans="1:24" x14ac:dyDescent="0.25">
      <c r="A3963" s="57">
        <v>220250035166</v>
      </c>
      <c r="B3963" s="58" t="s">
        <v>526</v>
      </c>
      <c r="C3963" s="59">
        <v>45862</v>
      </c>
      <c r="D3963" s="57">
        <v>22025001276</v>
      </c>
      <c r="E3963" s="58" t="s">
        <v>2347</v>
      </c>
      <c r="F3963" s="60">
        <v>241.01</v>
      </c>
      <c r="G3963" s="58" t="s">
        <v>568</v>
      </c>
      <c r="H3963" s="58" t="s">
        <v>5682</v>
      </c>
      <c r="I3963" s="61">
        <v>300</v>
      </c>
      <c r="J3963" s="58" t="s">
        <v>356</v>
      </c>
      <c r="K3963" s="58" t="s">
        <v>356</v>
      </c>
      <c r="L3963" s="58" t="s">
        <v>357</v>
      </c>
      <c r="M3963" s="58" t="s">
        <v>354</v>
      </c>
      <c r="N3963" s="58" t="s">
        <v>355</v>
      </c>
      <c r="O3963" s="64" t="s">
        <v>309</v>
      </c>
      <c r="P3963" s="64" t="s">
        <v>5359</v>
      </c>
      <c r="Q3963" s="45" t="s">
        <v>922</v>
      </c>
      <c r="R3963" s="32" t="s">
        <v>254</v>
      </c>
      <c r="S3963" s="45" t="s">
        <v>95</v>
      </c>
      <c r="T3963" s="42" t="str">
        <f>VLOOKUP(Tabla1[[#This Row],[AREA]],Hoja1!A:B,2,FALSE)</f>
        <v>07. Medio ambiente</v>
      </c>
      <c r="U3963" s="45" t="s">
        <v>149</v>
      </c>
      <c r="V3963" s="42" t="str">
        <f>VLOOKUP(Tabla1[[#This Row],[PROGRAMA]],Hoja1!A:B,2,FALSE)</f>
        <v>1711. Parques y jardines</v>
      </c>
      <c r="W3963" s="45" t="s">
        <v>236</v>
      </c>
      <c r="X3963" s="45" t="s">
        <v>3180</v>
      </c>
    </row>
    <row r="3964" spans="1:24" x14ac:dyDescent="0.25">
      <c r="A3964" s="57">
        <v>220250035184</v>
      </c>
      <c r="B3964" s="58" t="s">
        <v>526</v>
      </c>
      <c r="C3964" s="59">
        <v>45862</v>
      </c>
      <c r="D3964" s="57">
        <v>22025001270</v>
      </c>
      <c r="E3964" s="58" t="s">
        <v>2310</v>
      </c>
      <c r="F3964" s="60">
        <v>233.99</v>
      </c>
      <c r="G3964" s="58" t="s">
        <v>73</v>
      </c>
      <c r="H3964" s="58" t="s">
        <v>5683</v>
      </c>
      <c r="I3964" s="61">
        <v>300</v>
      </c>
      <c r="J3964" s="58" t="s">
        <v>356</v>
      </c>
      <c r="K3964" s="58" t="s">
        <v>356</v>
      </c>
      <c r="L3964" s="58" t="s">
        <v>367</v>
      </c>
      <c r="M3964" s="58" t="s">
        <v>354</v>
      </c>
      <c r="N3964" s="58" t="s">
        <v>355</v>
      </c>
      <c r="O3964" s="64" t="s">
        <v>309</v>
      </c>
      <c r="P3964" s="64" t="s">
        <v>5359</v>
      </c>
      <c r="Q3964" s="45" t="s">
        <v>922</v>
      </c>
      <c r="R3964" s="32" t="s">
        <v>254</v>
      </c>
      <c r="S3964" s="45" t="s">
        <v>95</v>
      </c>
      <c r="T3964" s="42" t="str">
        <f>VLOOKUP(Tabla1[[#This Row],[AREA]],Hoja1!A:B,2,FALSE)</f>
        <v>07. Medio ambiente</v>
      </c>
      <c r="U3964" s="45" t="s">
        <v>149</v>
      </c>
      <c r="V3964" s="42" t="str">
        <f>VLOOKUP(Tabla1[[#This Row],[PROGRAMA]],Hoja1!A:B,2,FALSE)</f>
        <v>1711. Parques y jardines</v>
      </c>
      <c r="W3964" s="45" t="s">
        <v>238</v>
      </c>
      <c r="X3964" s="45" t="s">
        <v>3118</v>
      </c>
    </row>
    <row r="3965" spans="1:24" x14ac:dyDescent="0.25">
      <c r="A3965" s="57">
        <v>220250033972</v>
      </c>
      <c r="B3965" s="58" t="s">
        <v>526</v>
      </c>
      <c r="C3965" s="59">
        <v>45856</v>
      </c>
      <c r="D3965" s="57">
        <v>22025002822</v>
      </c>
      <c r="E3965" s="58" t="s">
        <v>2371</v>
      </c>
      <c r="F3965" s="60">
        <v>231.45</v>
      </c>
      <c r="G3965" s="58" t="s">
        <v>597</v>
      </c>
      <c r="H3965" s="58" t="s">
        <v>5684</v>
      </c>
      <c r="I3965" s="61">
        <v>300</v>
      </c>
      <c r="J3965" s="58" t="s">
        <v>356</v>
      </c>
      <c r="K3965" s="58" t="s">
        <v>356</v>
      </c>
      <c r="L3965" s="58" t="s">
        <v>357</v>
      </c>
      <c r="M3965" s="58" t="s">
        <v>354</v>
      </c>
      <c r="N3965" s="58" t="s">
        <v>355</v>
      </c>
      <c r="O3965" s="64" t="s">
        <v>309</v>
      </c>
      <c r="P3965" s="64" t="s">
        <v>5359</v>
      </c>
      <c r="Q3965" s="45" t="s">
        <v>922</v>
      </c>
      <c r="R3965" s="32" t="s">
        <v>254</v>
      </c>
      <c r="S3965" s="45" t="s">
        <v>96</v>
      </c>
      <c r="T3965" s="42" t="str">
        <f>VLOOKUP(Tabla1[[#This Row],[AREA]],Hoja1!A:B,2,FALSE)</f>
        <v>08. Tráfico y movilidad</v>
      </c>
      <c r="U3965" s="45" t="s">
        <v>146</v>
      </c>
      <c r="V3965" s="42" t="str">
        <f>VLOOKUP(Tabla1[[#This Row],[PROGRAMA]],Hoja1!A:B,2,FALSE)</f>
        <v>1651. Alumbrado público</v>
      </c>
      <c r="W3965" s="45" t="s">
        <v>236</v>
      </c>
      <c r="X3965" s="45" t="s">
        <v>3180</v>
      </c>
    </row>
    <row r="3966" spans="1:24" x14ac:dyDescent="0.25">
      <c r="A3966" s="57">
        <v>220250033894</v>
      </c>
      <c r="B3966" s="58" t="s">
        <v>526</v>
      </c>
      <c r="C3966" s="59">
        <v>45856</v>
      </c>
      <c r="D3966" s="57">
        <v>22025001330</v>
      </c>
      <c r="E3966" s="58" t="s">
        <v>3659</v>
      </c>
      <c r="F3966" s="60">
        <v>225.63</v>
      </c>
      <c r="G3966" s="58" t="s">
        <v>554</v>
      </c>
      <c r="H3966" s="58" t="s">
        <v>5685</v>
      </c>
      <c r="I3966" s="61">
        <v>300</v>
      </c>
      <c r="J3966" s="58" t="s">
        <v>356</v>
      </c>
      <c r="K3966" s="58" t="s">
        <v>356</v>
      </c>
      <c r="L3966" s="58" t="s">
        <v>357</v>
      </c>
      <c r="M3966" s="58" t="s">
        <v>354</v>
      </c>
      <c r="N3966" s="58" t="s">
        <v>355</v>
      </c>
      <c r="O3966" s="64" t="s">
        <v>309</v>
      </c>
      <c r="P3966" s="64" t="s">
        <v>5359</v>
      </c>
      <c r="Q3966" s="45" t="s">
        <v>922</v>
      </c>
      <c r="R3966" s="32" t="s">
        <v>254</v>
      </c>
      <c r="S3966" s="45" t="s">
        <v>89</v>
      </c>
      <c r="T3966" s="42" t="str">
        <f>VLOOKUP(Tabla1[[#This Row],[AREA]],Hoja1!A:B,2,FALSE)</f>
        <v>01. Alcaldía</v>
      </c>
      <c r="U3966" s="45" t="s">
        <v>208</v>
      </c>
      <c r="V3966" s="42" t="str">
        <f>VLOOKUP(Tabla1[[#This Row],[PROGRAMA]],Hoja1!A:B,2,FALSE)</f>
        <v>9203. Unidad de régimen interior</v>
      </c>
      <c r="W3966" s="45" t="s">
        <v>236</v>
      </c>
      <c r="X3966" s="45" t="s">
        <v>3180</v>
      </c>
    </row>
    <row r="3967" spans="1:24" x14ac:dyDescent="0.25">
      <c r="A3967" s="57">
        <v>220250033796</v>
      </c>
      <c r="B3967" s="58" t="s">
        <v>526</v>
      </c>
      <c r="C3967" s="59">
        <v>45856</v>
      </c>
      <c r="D3967" s="57">
        <v>22025001496</v>
      </c>
      <c r="E3967" s="58" t="s">
        <v>3385</v>
      </c>
      <c r="F3967" s="60">
        <v>221.73</v>
      </c>
      <c r="G3967" s="58" t="s">
        <v>633</v>
      </c>
      <c r="H3967" s="58" t="s">
        <v>5686</v>
      </c>
      <c r="I3967" s="61">
        <v>300</v>
      </c>
      <c r="J3967" s="58" t="s">
        <v>356</v>
      </c>
      <c r="K3967" s="58" t="s">
        <v>356</v>
      </c>
      <c r="L3967" s="58" t="s">
        <v>367</v>
      </c>
      <c r="M3967" s="58" t="s">
        <v>354</v>
      </c>
      <c r="N3967" s="58" t="s">
        <v>355</v>
      </c>
      <c r="O3967" s="64" t="s">
        <v>309</v>
      </c>
      <c r="P3967" s="64" t="s">
        <v>5359</v>
      </c>
      <c r="Q3967" s="45" t="s">
        <v>922</v>
      </c>
      <c r="R3967" s="32" t="s">
        <v>254</v>
      </c>
      <c r="S3967" s="45" t="s">
        <v>290</v>
      </c>
      <c r="T3967" s="42" t="str">
        <f>VLOOKUP(Tabla1[[#This Row],[AREA]],Hoja1!A:B,2,FALSE)</f>
        <v>05. Comercio, mercados y consumo</v>
      </c>
      <c r="U3967" s="45" t="s">
        <v>197</v>
      </c>
      <c r="V3967" s="42" t="str">
        <f>VLOOKUP(Tabla1[[#This Row],[PROGRAMA]],Hoja1!A:B,2,FALSE)</f>
        <v>4312. Mercados</v>
      </c>
      <c r="W3967" s="45" t="s">
        <v>238</v>
      </c>
      <c r="X3967" s="45" t="s">
        <v>3118</v>
      </c>
    </row>
    <row r="3968" spans="1:24" x14ac:dyDescent="0.25">
      <c r="A3968" s="57">
        <v>220250035097</v>
      </c>
      <c r="B3968" s="58" t="s">
        <v>526</v>
      </c>
      <c r="C3968" s="59">
        <v>45862</v>
      </c>
      <c r="D3968" s="57">
        <v>22025001347</v>
      </c>
      <c r="E3968" s="58" t="s">
        <v>1493</v>
      </c>
      <c r="F3968" s="60">
        <v>221.55</v>
      </c>
      <c r="G3968" s="58" t="s">
        <v>564</v>
      </c>
      <c r="H3968" s="58" t="s">
        <v>5687</v>
      </c>
      <c r="I3968" s="61">
        <v>300</v>
      </c>
      <c r="J3968" s="58" t="s">
        <v>356</v>
      </c>
      <c r="K3968" s="58" t="s">
        <v>356</v>
      </c>
      <c r="L3968" s="58" t="s">
        <v>367</v>
      </c>
      <c r="M3968" s="58" t="s">
        <v>354</v>
      </c>
      <c r="N3968" s="58" t="s">
        <v>355</v>
      </c>
      <c r="O3968" s="64" t="s">
        <v>309</v>
      </c>
      <c r="P3968" s="64" t="s">
        <v>5359</v>
      </c>
      <c r="Q3968" s="45" t="s">
        <v>922</v>
      </c>
      <c r="R3968" s="32" t="s">
        <v>254</v>
      </c>
      <c r="S3968" s="45" t="s">
        <v>91</v>
      </c>
      <c r="T3968" s="42" t="str">
        <f>VLOOKUP(Tabla1[[#This Row],[AREA]],Hoja1!A:B,2,FALSE)</f>
        <v>02. Urbanismo y vivienda</v>
      </c>
      <c r="U3968" s="45" t="s">
        <v>220</v>
      </c>
      <c r="V3968" s="42" t="str">
        <f>VLOOKUP(Tabla1[[#This Row],[PROGRAMA]],Hoja1!A:B,2,FALSE)</f>
        <v>9332. Mantenimiento de edificios e instalaciones municipales</v>
      </c>
      <c r="W3968" s="45" t="s">
        <v>236</v>
      </c>
      <c r="X3968" s="45" t="s">
        <v>3048</v>
      </c>
    </row>
    <row r="3969" spans="1:24" x14ac:dyDescent="0.25">
      <c r="A3969" s="57">
        <v>220250030978</v>
      </c>
      <c r="B3969" s="58" t="s">
        <v>526</v>
      </c>
      <c r="C3969" s="59">
        <v>45842</v>
      </c>
      <c r="D3969" s="57">
        <v>22025001270</v>
      </c>
      <c r="E3969" s="58" t="s">
        <v>2310</v>
      </c>
      <c r="F3969" s="60">
        <v>220.53</v>
      </c>
      <c r="G3969" s="58" t="s">
        <v>73</v>
      </c>
      <c r="H3969" s="58" t="s">
        <v>5688</v>
      </c>
      <c r="I3969" s="61">
        <v>300</v>
      </c>
      <c r="J3969" s="58" t="s">
        <v>356</v>
      </c>
      <c r="K3969" s="58" t="s">
        <v>356</v>
      </c>
      <c r="L3969" s="58" t="s">
        <v>367</v>
      </c>
      <c r="M3969" s="58" t="s">
        <v>354</v>
      </c>
      <c r="N3969" s="58" t="s">
        <v>355</v>
      </c>
      <c r="O3969" s="64" t="s">
        <v>309</v>
      </c>
      <c r="P3969" s="64" t="s">
        <v>5359</v>
      </c>
      <c r="Q3969" s="45" t="s">
        <v>922</v>
      </c>
      <c r="R3969" s="32" t="s">
        <v>254</v>
      </c>
      <c r="S3969" s="45" t="s">
        <v>95</v>
      </c>
      <c r="T3969" s="42" t="str">
        <f>VLOOKUP(Tabla1[[#This Row],[AREA]],Hoja1!A:B,2,FALSE)</f>
        <v>07. Medio ambiente</v>
      </c>
      <c r="U3969" s="45" t="s">
        <v>149</v>
      </c>
      <c r="V3969" s="42" t="str">
        <f>VLOOKUP(Tabla1[[#This Row],[PROGRAMA]],Hoja1!A:B,2,FALSE)</f>
        <v>1711. Parques y jardines</v>
      </c>
      <c r="W3969" s="45" t="s">
        <v>238</v>
      </c>
      <c r="X3969" s="45" t="s">
        <v>3118</v>
      </c>
    </row>
    <row r="3970" spans="1:24" x14ac:dyDescent="0.25">
      <c r="A3970" s="57">
        <v>220250031943</v>
      </c>
      <c r="B3970" s="58" t="s">
        <v>526</v>
      </c>
      <c r="C3970" s="59">
        <v>45847</v>
      </c>
      <c r="D3970" s="57">
        <v>22025001043</v>
      </c>
      <c r="E3970" s="58" t="s">
        <v>1462</v>
      </c>
      <c r="F3970" s="60">
        <v>219.79</v>
      </c>
      <c r="G3970" s="58" t="s">
        <v>633</v>
      </c>
      <c r="H3970" s="58" t="s">
        <v>5689</v>
      </c>
      <c r="I3970" s="61">
        <v>300</v>
      </c>
      <c r="J3970" s="58" t="s">
        <v>356</v>
      </c>
      <c r="K3970" s="58" t="s">
        <v>356</v>
      </c>
      <c r="L3970" s="58" t="s">
        <v>367</v>
      </c>
      <c r="M3970" s="58" t="s">
        <v>354</v>
      </c>
      <c r="N3970" s="58" t="s">
        <v>355</v>
      </c>
      <c r="O3970" s="64" t="s">
        <v>309</v>
      </c>
      <c r="P3970" s="64" t="s">
        <v>5359</v>
      </c>
      <c r="Q3970" s="45" t="s">
        <v>922</v>
      </c>
      <c r="R3970" s="32" t="s">
        <v>254</v>
      </c>
      <c r="S3970" s="45" t="s">
        <v>98</v>
      </c>
      <c r="T3970" s="42" t="str">
        <f>VLOOKUP(Tabla1[[#This Row],[AREA]],Hoja1!A:B,2,FALSE)</f>
        <v>10. Personas mayores, familia y servicios sociales</v>
      </c>
      <c r="U3970" s="45" t="s">
        <v>153</v>
      </c>
      <c r="V3970" s="42" t="str">
        <f>VLOOKUP(Tabla1[[#This Row],[PROGRAMA]],Hoja1!A:B,2,FALSE)</f>
        <v>2311. Intervención social</v>
      </c>
      <c r="W3970" s="45" t="s">
        <v>236</v>
      </c>
      <c r="X3970" s="45" t="s">
        <v>3048</v>
      </c>
    </row>
    <row r="3971" spans="1:24" x14ac:dyDescent="0.25">
      <c r="A3971" s="57">
        <v>220250033659</v>
      </c>
      <c r="B3971" s="58" t="s">
        <v>526</v>
      </c>
      <c r="C3971" s="59">
        <v>45856</v>
      </c>
      <c r="D3971" s="57">
        <v>22025004894</v>
      </c>
      <c r="E3971" s="58" t="s">
        <v>1303</v>
      </c>
      <c r="F3971" s="60">
        <v>218.31</v>
      </c>
      <c r="G3971" s="58" t="s">
        <v>633</v>
      </c>
      <c r="H3971" s="58" t="s">
        <v>4807</v>
      </c>
      <c r="I3971" s="61">
        <v>300</v>
      </c>
      <c r="J3971" s="58" t="s">
        <v>356</v>
      </c>
      <c r="K3971" s="58" t="s">
        <v>356</v>
      </c>
      <c r="L3971" s="58" t="s">
        <v>367</v>
      </c>
      <c r="M3971" s="58" t="s">
        <v>354</v>
      </c>
      <c r="N3971" s="58" t="s">
        <v>355</v>
      </c>
      <c r="O3971" s="64" t="s">
        <v>309</v>
      </c>
      <c r="P3971" s="64" t="s">
        <v>5359</v>
      </c>
      <c r="Q3971" s="45" t="s">
        <v>922</v>
      </c>
      <c r="R3971" s="32" t="s">
        <v>254</v>
      </c>
      <c r="S3971" s="45" t="s">
        <v>94</v>
      </c>
      <c r="T3971" s="42" t="str">
        <f>VLOOKUP(Tabla1[[#This Row],[AREA]],Hoja1!A:B,2,FALSE)</f>
        <v>06. Educación y cultura</v>
      </c>
      <c r="U3971" s="45" t="s">
        <v>170</v>
      </c>
      <c r="V3971" s="42" t="str">
        <f>VLOOKUP(Tabla1[[#This Row],[PROGRAMA]],Hoja1!A:B,2,FALSE)</f>
        <v>3232. Conservación y mantenimiento centros educación infantil y primaria</v>
      </c>
      <c r="W3971" s="45" t="s">
        <v>236</v>
      </c>
      <c r="X3971" s="45" t="s">
        <v>3048</v>
      </c>
    </row>
    <row r="3972" spans="1:24" x14ac:dyDescent="0.25">
      <c r="A3972" s="57">
        <v>220250030830</v>
      </c>
      <c r="B3972" s="58" t="s">
        <v>526</v>
      </c>
      <c r="C3972" s="59">
        <v>45841</v>
      </c>
      <c r="D3972" s="57">
        <v>22025001349</v>
      </c>
      <c r="E3972" s="58" t="s">
        <v>1971</v>
      </c>
      <c r="F3972" s="60">
        <v>212.81</v>
      </c>
      <c r="G3972" s="58" t="s">
        <v>554</v>
      </c>
      <c r="H3972" s="58" t="s">
        <v>5690</v>
      </c>
      <c r="I3972" s="61">
        <v>300</v>
      </c>
      <c r="J3972" s="58" t="s">
        <v>356</v>
      </c>
      <c r="K3972" s="58" t="s">
        <v>356</v>
      </c>
      <c r="L3972" s="58" t="s">
        <v>367</v>
      </c>
      <c r="M3972" s="58" t="s">
        <v>354</v>
      </c>
      <c r="N3972" s="58" t="s">
        <v>355</v>
      </c>
      <c r="O3972" s="64" t="s">
        <v>309</v>
      </c>
      <c r="P3972" s="64" t="s">
        <v>5359</v>
      </c>
      <c r="Q3972" s="45" t="s">
        <v>922</v>
      </c>
      <c r="R3972" s="32" t="s">
        <v>254</v>
      </c>
      <c r="S3972" s="45" t="s">
        <v>91</v>
      </c>
      <c r="T3972" s="42" t="str">
        <f>VLOOKUP(Tabla1[[#This Row],[AREA]],Hoja1!A:B,2,FALSE)</f>
        <v>02. Urbanismo y vivienda</v>
      </c>
      <c r="U3972" s="45" t="s">
        <v>220</v>
      </c>
      <c r="V3972" s="42" t="str">
        <f>VLOOKUP(Tabla1[[#This Row],[PROGRAMA]],Hoja1!A:B,2,FALSE)</f>
        <v>9332. Mantenimiento de edificios e instalaciones municipales</v>
      </c>
      <c r="W3972" s="45" t="s">
        <v>236</v>
      </c>
      <c r="X3972" s="45" t="s">
        <v>3180</v>
      </c>
    </row>
    <row r="3973" spans="1:24" x14ac:dyDescent="0.25">
      <c r="A3973" s="57">
        <v>220250033614</v>
      </c>
      <c r="B3973" s="58" t="s">
        <v>526</v>
      </c>
      <c r="C3973" s="59">
        <v>45856</v>
      </c>
      <c r="D3973" s="57">
        <v>22025000731</v>
      </c>
      <c r="E3973" s="58" t="s">
        <v>1838</v>
      </c>
      <c r="F3973" s="60">
        <v>211.5</v>
      </c>
      <c r="G3973" s="58" t="s">
        <v>38</v>
      </c>
      <c r="H3973" s="58" t="s">
        <v>5691</v>
      </c>
      <c r="I3973" s="61">
        <v>300</v>
      </c>
      <c r="J3973" s="58" t="s">
        <v>356</v>
      </c>
      <c r="K3973" s="58" t="s">
        <v>356</v>
      </c>
      <c r="L3973" s="58" t="s">
        <v>367</v>
      </c>
      <c r="M3973" s="58" t="s">
        <v>354</v>
      </c>
      <c r="N3973" s="58" t="s">
        <v>355</v>
      </c>
      <c r="O3973" s="64" t="s">
        <v>309</v>
      </c>
      <c r="P3973" s="64" t="s">
        <v>5359</v>
      </c>
      <c r="Q3973" s="45" t="s">
        <v>922</v>
      </c>
      <c r="R3973" s="32" t="s">
        <v>254</v>
      </c>
      <c r="S3973" s="45" t="s">
        <v>98</v>
      </c>
      <c r="T3973" s="42" t="str">
        <f>VLOOKUP(Tabla1[[#This Row],[AREA]],Hoja1!A:B,2,FALSE)</f>
        <v>10. Personas mayores, familia y servicios sociales</v>
      </c>
      <c r="U3973" s="45" t="s">
        <v>155</v>
      </c>
      <c r="V3973" s="42" t="str">
        <f>VLOOKUP(Tabla1[[#This Row],[PROGRAMA]],Hoja1!A:B,2,FALSE)</f>
        <v>2312. Iniciativas sociales</v>
      </c>
      <c r="W3973" s="45" t="s">
        <v>236</v>
      </c>
      <c r="X3973" s="45" t="s">
        <v>3048</v>
      </c>
    </row>
    <row r="3974" spans="1:24" x14ac:dyDescent="0.25">
      <c r="A3974" s="57">
        <v>220250033671</v>
      </c>
      <c r="B3974" s="58" t="s">
        <v>526</v>
      </c>
      <c r="C3974" s="59">
        <v>45856</v>
      </c>
      <c r="D3974" s="57">
        <v>22025001128</v>
      </c>
      <c r="E3974" s="58" t="s">
        <v>1498</v>
      </c>
      <c r="F3974" s="60">
        <v>209.63</v>
      </c>
      <c r="G3974" s="58" t="s">
        <v>38</v>
      </c>
      <c r="H3974" s="58" t="s">
        <v>5692</v>
      </c>
      <c r="I3974" s="61">
        <v>300</v>
      </c>
      <c r="J3974" s="58" t="s">
        <v>356</v>
      </c>
      <c r="K3974" s="58" t="s">
        <v>356</v>
      </c>
      <c r="L3974" s="58" t="s">
        <v>367</v>
      </c>
      <c r="M3974" s="58" t="s">
        <v>354</v>
      </c>
      <c r="N3974" s="58" t="s">
        <v>355</v>
      </c>
      <c r="O3974" s="64" t="s">
        <v>309</v>
      </c>
      <c r="P3974" s="64" t="s">
        <v>5359</v>
      </c>
      <c r="Q3974" s="45" t="s">
        <v>922</v>
      </c>
      <c r="R3974" s="32" t="s">
        <v>254</v>
      </c>
      <c r="S3974" s="45" t="s">
        <v>291</v>
      </c>
      <c r="T3974" s="42" t="str">
        <f>VLOOKUP(Tabla1[[#This Row],[AREA]],Hoja1!A:B,2,FALSE)</f>
        <v>11. Salud pública y seguridad ciudadana</v>
      </c>
      <c r="U3974" s="45" t="s">
        <v>141</v>
      </c>
      <c r="V3974" s="42" t="str">
        <f>VLOOKUP(Tabla1[[#This Row],[PROGRAMA]],Hoja1!A:B,2,FALSE)</f>
        <v>1621. Recogida de residuos</v>
      </c>
      <c r="W3974" s="45" t="s">
        <v>238</v>
      </c>
      <c r="X3974" s="45" t="s">
        <v>3118</v>
      </c>
    </row>
    <row r="3975" spans="1:24" x14ac:dyDescent="0.25">
      <c r="A3975" s="57">
        <v>220250031994</v>
      </c>
      <c r="B3975" s="58" t="s">
        <v>526</v>
      </c>
      <c r="C3975" s="59">
        <v>45847</v>
      </c>
      <c r="D3975" s="57">
        <v>22025004894</v>
      </c>
      <c r="E3975" s="58" t="s">
        <v>1303</v>
      </c>
      <c r="F3975" s="60">
        <v>208</v>
      </c>
      <c r="G3975" s="58" t="s">
        <v>612</v>
      </c>
      <c r="H3975" s="58" t="s">
        <v>3750</v>
      </c>
      <c r="I3975" s="61">
        <v>300</v>
      </c>
      <c r="J3975" s="58" t="s">
        <v>356</v>
      </c>
      <c r="K3975" s="58" t="s">
        <v>356</v>
      </c>
      <c r="L3975" s="58" t="s">
        <v>367</v>
      </c>
      <c r="M3975" s="58" t="s">
        <v>354</v>
      </c>
      <c r="N3975" s="58" t="s">
        <v>355</v>
      </c>
      <c r="O3975" s="64" t="s">
        <v>309</v>
      </c>
      <c r="P3975" s="64" t="s">
        <v>5359</v>
      </c>
      <c r="Q3975" s="45" t="s">
        <v>922</v>
      </c>
      <c r="R3975" s="32" t="s">
        <v>254</v>
      </c>
      <c r="S3975" s="45" t="s">
        <v>94</v>
      </c>
      <c r="T3975" s="42" t="str">
        <f>VLOOKUP(Tabla1[[#This Row],[AREA]],Hoja1!A:B,2,FALSE)</f>
        <v>06. Educación y cultura</v>
      </c>
      <c r="U3975" s="45" t="s">
        <v>170</v>
      </c>
      <c r="V3975" s="42" t="str">
        <f>VLOOKUP(Tabla1[[#This Row],[PROGRAMA]],Hoja1!A:B,2,FALSE)</f>
        <v>3232. Conservación y mantenimiento centros educación infantil y primaria</v>
      </c>
      <c r="W3975" s="45" t="s">
        <v>236</v>
      </c>
      <c r="X3975" s="45" t="s">
        <v>3048</v>
      </c>
    </row>
    <row r="3976" spans="1:24" x14ac:dyDescent="0.25">
      <c r="A3976" s="57">
        <v>220250030706</v>
      </c>
      <c r="B3976" s="58" t="s">
        <v>526</v>
      </c>
      <c r="C3976" s="59">
        <v>45841</v>
      </c>
      <c r="D3976" s="57">
        <v>22025000917</v>
      </c>
      <c r="E3976" s="58" t="s">
        <v>2293</v>
      </c>
      <c r="F3976" s="60">
        <v>202.43</v>
      </c>
      <c r="G3976" s="58" t="s">
        <v>567</v>
      </c>
      <c r="H3976" s="58" t="s">
        <v>5693</v>
      </c>
      <c r="I3976" s="61">
        <v>300</v>
      </c>
      <c r="J3976" s="58" t="s">
        <v>356</v>
      </c>
      <c r="K3976" s="58" t="s">
        <v>356</v>
      </c>
      <c r="L3976" s="58" t="s">
        <v>357</v>
      </c>
      <c r="M3976" s="58" t="s">
        <v>354</v>
      </c>
      <c r="N3976" s="58" t="s">
        <v>355</v>
      </c>
      <c r="O3976" s="64" t="s">
        <v>309</v>
      </c>
      <c r="P3976" s="64" t="s">
        <v>5359</v>
      </c>
      <c r="Q3976" s="45" t="s">
        <v>922</v>
      </c>
      <c r="R3976" s="32" t="s">
        <v>254</v>
      </c>
      <c r="S3976" s="45" t="s">
        <v>291</v>
      </c>
      <c r="T3976" s="42" t="str">
        <f>VLOOKUP(Tabla1[[#This Row],[AREA]],Hoja1!A:B,2,FALSE)</f>
        <v>11. Salud pública y seguridad ciudadana</v>
      </c>
      <c r="U3976" s="45" t="s">
        <v>129</v>
      </c>
      <c r="V3976" s="42" t="str">
        <f>VLOOKUP(Tabla1[[#This Row],[PROGRAMA]],Hoja1!A:B,2,FALSE)</f>
        <v>1321. Policía municipal</v>
      </c>
      <c r="W3976" s="45" t="s">
        <v>236</v>
      </c>
      <c r="X3976" s="45" t="s">
        <v>3180</v>
      </c>
    </row>
    <row r="3977" spans="1:24" x14ac:dyDescent="0.25">
      <c r="A3977" s="57">
        <v>220250035172</v>
      </c>
      <c r="B3977" s="58" t="s">
        <v>526</v>
      </c>
      <c r="C3977" s="59">
        <v>45862</v>
      </c>
      <c r="D3977" s="57">
        <v>22025001602</v>
      </c>
      <c r="E3977" s="58" t="s">
        <v>1735</v>
      </c>
      <c r="F3977" s="60">
        <v>196.04</v>
      </c>
      <c r="G3977" s="58" t="s">
        <v>73</v>
      </c>
      <c r="H3977" s="58" t="s">
        <v>5694</v>
      </c>
      <c r="I3977" s="61">
        <v>300</v>
      </c>
      <c r="J3977" s="58" t="s">
        <v>356</v>
      </c>
      <c r="K3977" s="58" t="s">
        <v>356</v>
      </c>
      <c r="L3977" s="58" t="s">
        <v>367</v>
      </c>
      <c r="M3977" s="58" t="s">
        <v>354</v>
      </c>
      <c r="N3977" s="58" t="s">
        <v>355</v>
      </c>
      <c r="O3977" s="64" t="s">
        <v>309</v>
      </c>
      <c r="P3977" s="64" t="s">
        <v>5359</v>
      </c>
      <c r="Q3977" s="45" t="s">
        <v>926</v>
      </c>
      <c r="R3977" s="32" t="s">
        <v>255</v>
      </c>
      <c r="S3977" s="45" t="s">
        <v>95</v>
      </c>
      <c r="T3977" s="42" t="str">
        <f>VLOOKUP(Tabla1[[#This Row],[AREA]],Hoja1!A:B,2,FALSE)</f>
        <v>07. Medio ambiente</v>
      </c>
      <c r="U3977" s="45" t="s">
        <v>149</v>
      </c>
      <c r="V3977" s="42" t="str">
        <f>VLOOKUP(Tabla1[[#This Row],[PROGRAMA]],Hoja1!A:B,2,FALSE)</f>
        <v>1711. Parques y jardines</v>
      </c>
      <c r="W3977" s="45" t="s">
        <v>244</v>
      </c>
      <c r="X3977" s="45" t="s">
        <v>2903</v>
      </c>
    </row>
    <row r="3978" spans="1:24" x14ac:dyDescent="0.25">
      <c r="A3978" s="57">
        <v>220250030753</v>
      </c>
      <c r="B3978" s="58" t="s">
        <v>526</v>
      </c>
      <c r="C3978" s="59">
        <v>45841</v>
      </c>
      <c r="D3978" s="57">
        <v>22025001124</v>
      </c>
      <c r="E3978" s="58" t="s">
        <v>1237</v>
      </c>
      <c r="F3978" s="60">
        <v>193.79</v>
      </c>
      <c r="G3978" s="58" t="s">
        <v>45</v>
      </c>
      <c r="H3978" s="58" t="s">
        <v>5695</v>
      </c>
      <c r="I3978" s="61">
        <v>300</v>
      </c>
      <c r="J3978" s="58" t="s">
        <v>627</v>
      </c>
      <c r="K3978" s="58" t="s">
        <v>628</v>
      </c>
      <c r="L3978" s="58" t="s">
        <v>367</v>
      </c>
      <c r="M3978" s="58" t="s">
        <v>354</v>
      </c>
      <c r="N3978" s="58" t="s">
        <v>355</v>
      </c>
      <c r="O3978" s="64" t="s">
        <v>309</v>
      </c>
      <c r="P3978" s="64" t="s">
        <v>5359</v>
      </c>
      <c r="Q3978" s="45" t="s">
        <v>922</v>
      </c>
      <c r="R3978" s="32" t="s">
        <v>254</v>
      </c>
      <c r="S3978" s="45" t="s">
        <v>291</v>
      </c>
      <c r="T3978" s="42" t="str">
        <f>VLOOKUP(Tabla1[[#This Row],[AREA]],Hoja1!A:B,2,FALSE)</f>
        <v>11. Salud pública y seguridad ciudadana</v>
      </c>
      <c r="U3978" s="45" t="s">
        <v>141</v>
      </c>
      <c r="V3978" s="42" t="str">
        <f>VLOOKUP(Tabla1[[#This Row],[PROGRAMA]],Hoja1!A:B,2,FALSE)</f>
        <v>1621. Recogida de residuos</v>
      </c>
      <c r="W3978" s="45" t="s">
        <v>236</v>
      </c>
      <c r="X3978" s="45" t="s">
        <v>3180</v>
      </c>
    </row>
    <row r="3979" spans="1:24" x14ac:dyDescent="0.25">
      <c r="A3979" s="57">
        <v>220250032569</v>
      </c>
      <c r="B3979" s="58" t="s">
        <v>526</v>
      </c>
      <c r="C3979" s="59">
        <v>45849</v>
      </c>
      <c r="D3979" s="57">
        <v>22025001043</v>
      </c>
      <c r="E3979" s="58" t="s">
        <v>1462</v>
      </c>
      <c r="F3979" s="60">
        <v>189.04</v>
      </c>
      <c r="G3979" s="58" t="s">
        <v>1119</v>
      </c>
      <c r="H3979" s="58" t="s">
        <v>5696</v>
      </c>
      <c r="I3979" s="61">
        <v>300</v>
      </c>
      <c r="J3979" s="58" t="s">
        <v>356</v>
      </c>
      <c r="K3979" s="58" t="s">
        <v>356</v>
      </c>
      <c r="L3979" s="58" t="s">
        <v>367</v>
      </c>
      <c r="M3979" s="58" t="s">
        <v>354</v>
      </c>
      <c r="N3979" s="58" t="s">
        <v>355</v>
      </c>
      <c r="O3979" s="64" t="s">
        <v>309</v>
      </c>
      <c r="P3979" s="64" t="s">
        <v>5359</v>
      </c>
      <c r="Q3979" s="45" t="s">
        <v>922</v>
      </c>
      <c r="R3979" s="32" t="s">
        <v>254</v>
      </c>
      <c r="S3979" s="45" t="s">
        <v>98</v>
      </c>
      <c r="T3979" s="42" t="str">
        <f>VLOOKUP(Tabla1[[#This Row],[AREA]],Hoja1!A:B,2,FALSE)</f>
        <v>10. Personas mayores, familia y servicios sociales</v>
      </c>
      <c r="U3979" s="45" t="s">
        <v>153</v>
      </c>
      <c r="V3979" s="42" t="str">
        <f>VLOOKUP(Tabla1[[#This Row],[PROGRAMA]],Hoja1!A:B,2,FALSE)</f>
        <v>2311. Intervención social</v>
      </c>
      <c r="W3979" s="45" t="s">
        <v>236</v>
      </c>
      <c r="X3979" s="45" t="s">
        <v>3048</v>
      </c>
    </row>
    <row r="3980" spans="1:24" x14ac:dyDescent="0.25">
      <c r="A3980" s="57">
        <v>220250033665</v>
      </c>
      <c r="B3980" s="58" t="s">
        <v>526</v>
      </c>
      <c r="C3980" s="59">
        <v>45856</v>
      </c>
      <c r="D3980" s="57">
        <v>22025004894</v>
      </c>
      <c r="E3980" s="58" t="s">
        <v>1303</v>
      </c>
      <c r="F3980" s="60">
        <v>188.15</v>
      </c>
      <c r="G3980" s="58" t="s">
        <v>633</v>
      </c>
      <c r="H3980" s="58" t="s">
        <v>4807</v>
      </c>
      <c r="I3980" s="61">
        <v>300</v>
      </c>
      <c r="J3980" s="58" t="s">
        <v>356</v>
      </c>
      <c r="K3980" s="58" t="s">
        <v>356</v>
      </c>
      <c r="L3980" s="58" t="s">
        <v>367</v>
      </c>
      <c r="M3980" s="58" t="s">
        <v>354</v>
      </c>
      <c r="N3980" s="58" t="s">
        <v>355</v>
      </c>
      <c r="O3980" s="64" t="s">
        <v>309</v>
      </c>
      <c r="P3980" s="64" t="s">
        <v>5359</v>
      </c>
      <c r="Q3980" s="45" t="s">
        <v>922</v>
      </c>
      <c r="R3980" s="32" t="s">
        <v>254</v>
      </c>
      <c r="S3980" s="45" t="s">
        <v>94</v>
      </c>
      <c r="T3980" s="42" t="str">
        <f>VLOOKUP(Tabla1[[#This Row],[AREA]],Hoja1!A:B,2,FALSE)</f>
        <v>06. Educación y cultura</v>
      </c>
      <c r="U3980" s="45" t="s">
        <v>170</v>
      </c>
      <c r="V3980" s="42" t="str">
        <f>VLOOKUP(Tabla1[[#This Row],[PROGRAMA]],Hoja1!A:B,2,FALSE)</f>
        <v>3232. Conservación y mantenimiento centros educación infantil y primaria</v>
      </c>
      <c r="W3980" s="45" t="s">
        <v>236</v>
      </c>
      <c r="X3980" s="45" t="s">
        <v>3048</v>
      </c>
    </row>
    <row r="3981" spans="1:24" x14ac:dyDescent="0.25">
      <c r="A3981" s="57">
        <v>220250033616</v>
      </c>
      <c r="B3981" s="58" t="s">
        <v>526</v>
      </c>
      <c r="C3981" s="59">
        <v>45856</v>
      </c>
      <c r="D3981" s="57">
        <v>22025000731</v>
      </c>
      <c r="E3981" s="58" t="s">
        <v>1838</v>
      </c>
      <c r="F3981" s="60">
        <v>183.33</v>
      </c>
      <c r="G3981" s="58" t="s">
        <v>564</v>
      </c>
      <c r="H3981" s="58" t="s">
        <v>5697</v>
      </c>
      <c r="I3981" s="61">
        <v>300</v>
      </c>
      <c r="J3981" s="58" t="s">
        <v>356</v>
      </c>
      <c r="K3981" s="58" t="s">
        <v>356</v>
      </c>
      <c r="L3981" s="58" t="s">
        <v>367</v>
      </c>
      <c r="M3981" s="58" t="s">
        <v>354</v>
      </c>
      <c r="N3981" s="58" t="s">
        <v>355</v>
      </c>
      <c r="O3981" s="64" t="s">
        <v>309</v>
      </c>
      <c r="P3981" s="64" t="s">
        <v>5359</v>
      </c>
      <c r="Q3981" s="45" t="s">
        <v>922</v>
      </c>
      <c r="R3981" s="32" t="s">
        <v>254</v>
      </c>
      <c r="S3981" s="45" t="s">
        <v>98</v>
      </c>
      <c r="T3981" s="42" t="str">
        <f>VLOOKUP(Tabla1[[#This Row],[AREA]],Hoja1!A:B,2,FALSE)</f>
        <v>10. Personas mayores, familia y servicios sociales</v>
      </c>
      <c r="U3981" s="45" t="s">
        <v>155</v>
      </c>
      <c r="V3981" s="42" t="str">
        <f>VLOOKUP(Tabla1[[#This Row],[PROGRAMA]],Hoja1!A:B,2,FALSE)</f>
        <v>2312. Iniciativas sociales</v>
      </c>
      <c r="W3981" s="45" t="s">
        <v>236</v>
      </c>
      <c r="X3981" s="45" t="s">
        <v>3048</v>
      </c>
    </row>
    <row r="3982" spans="1:24" x14ac:dyDescent="0.25">
      <c r="A3982" s="57">
        <v>220250030984</v>
      </c>
      <c r="B3982" s="58" t="s">
        <v>526</v>
      </c>
      <c r="C3982" s="59">
        <v>45842</v>
      </c>
      <c r="D3982" s="57">
        <v>22025001270</v>
      </c>
      <c r="E3982" s="58" t="s">
        <v>2310</v>
      </c>
      <c r="F3982" s="60">
        <v>180.94</v>
      </c>
      <c r="G3982" s="58" t="s">
        <v>73</v>
      </c>
      <c r="H3982" s="58" t="s">
        <v>5698</v>
      </c>
      <c r="I3982" s="61">
        <v>300</v>
      </c>
      <c r="J3982" s="58" t="s">
        <v>356</v>
      </c>
      <c r="K3982" s="58" t="s">
        <v>356</v>
      </c>
      <c r="L3982" s="58" t="s">
        <v>367</v>
      </c>
      <c r="M3982" s="58" t="s">
        <v>354</v>
      </c>
      <c r="N3982" s="58" t="s">
        <v>355</v>
      </c>
      <c r="O3982" s="64" t="s">
        <v>309</v>
      </c>
      <c r="P3982" s="64" t="s">
        <v>5359</v>
      </c>
      <c r="Q3982" s="45" t="s">
        <v>922</v>
      </c>
      <c r="R3982" s="32" t="s">
        <v>254</v>
      </c>
      <c r="S3982" s="45" t="s">
        <v>95</v>
      </c>
      <c r="T3982" s="42" t="str">
        <f>VLOOKUP(Tabla1[[#This Row],[AREA]],Hoja1!A:B,2,FALSE)</f>
        <v>07. Medio ambiente</v>
      </c>
      <c r="U3982" s="45" t="s">
        <v>149</v>
      </c>
      <c r="V3982" s="42" t="str">
        <f>VLOOKUP(Tabla1[[#This Row],[PROGRAMA]],Hoja1!A:B,2,FALSE)</f>
        <v>1711. Parques y jardines</v>
      </c>
      <c r="W3982" s="45" t="s">
        <v>238</v>
      </c>
      <c r="X3982" s="45" t="s">
        <v>3118</v>
      </c>
    </row>
    <row r="3983" spans="1:24" x14ac:dyDescent="0.25">
      <c r="A3983" s="57">
        <v>220250035099</v>
      </c>
      <c r="B3983" s="58" t="s">
        <v>526</v>
      </c>
      <c r="C3983" s="59">
        <v>45862</v>
      </c>
      <c r="D3983" s="57">
        <v>22025001347</v>
      </c>
      <c r="E3983" s="58" t="s">
        <v>1493</v>
      </c>
      <c r="F3983" s="60">
        <v>171.84</v>
      </c>
      <c r="G3983" s="58" t="s">
        <v>554</v>
      </c>
      <c r="H3983" s="58" t="s">
        <v>5699</v>
      </c>
      <c r="I3983" s="61">
        <v>300</v>
      </c>
      <c r="J3983" s="58" t="s">
        <v>356</v>
      </c>
      <c r="K3983" s="58" t="s">
        <v>356</v>
      </c>
      <c r="L3983" s="58" t="s">
        <v>367</v>
      </c>
      <c r="M3983" s="58" t="s">
        <v>354</v>
      </c>
      <c r="N3983" s="58" t="s">
        <v>355</v>
      </c>
      <c r="O3983" s="64" t="s">
        <v>309</v>
      </c>
      <c r="P3983" s="64" t="s">
        <v>5359</v>
      </c>
      <c r="Q3983" s="45" t="s">
        <v>922</v>
      </c>
      <c r="R3983" s="32" t="s">
        <v>254</v>
      </c>
      <c r="S3983" s="45" t="s">
        <v>91</v>
      </c>
      <c r="T3983" s="42" t="str">
        <f>VLOOKUP(Tabla1[[#This Row],[AREA]],Hoja1!A:B,2,FALSE)</f>
        <v>02. Urbanismo y vivienda</v>
      </c>
      <c r="U3983" s="45" t="s">
        <v>220</v>
      </c>
      <c r="V3983" s="42" t="str">
        <f>VLOOKUP(Tabla1[[#This Row],[PROGRAMA]],Hoja1!A:B,2,FALSE)</f>
        <v>9332. Mantenimiento de edificios e instalaciones municipales</v>
      </c>
      <c r="W3983" s="45" t="s">
        <v>236</v>
      </c>
      <c r="X3983" s="45" t="s">
        <v>3048</v>
      </c>
    </row>
    <row r="3984" spans="1:24" x14ac:dyDescent="0.25">
      <c r="A3984" s="57">
        <v>220250033813</v>
      </c>
      <c r="B3984" s="58" t="s">
        <v>526</v>
      </c>
      <c r="C3984" s="59">
        <v>45856</v>
      </c>
      <c r="D3984" s="57">
        <v>22025002819</v>
      </c>
      <c r="E3984" s="58" t="s">
        <v>1481</v>
      </c>
      <c r="F3984" s="60">
        <v>168.25</v>
      </c>
      <c r="G3984" s="58" t="s">
        <v>633</v>
      </c>
      <c r="H3984" s="58" t="s">
        <v>5700</v>
      </c>
      <c r="I3984" s="61">
        <v>300</v>
      </c>
      <c r="J3984" s="58" t="s">
        <v>356</v>
      </c>
      <c r="K3984" s="58" t="s">
        <v>356</v>
      </c>
      <c r="L3984" s="58" t="s">
        <v>367</v>
      </c>
      <c r="M3984" s="58" t="s">
        <v>354</v>
      </c>
      <c r="N3984" s="58" t="s">
        <v>355</v>
      </c>
      <c r="O3984" s="64" t="s">
        <v>309</v>
      </c>
      <c r="P3984" s="64" t="s">
        <v>5359</v>
      </c>
      <c r="Q3984" s="45" t="s">
        <v>922</v>
      </c>
      <c r="R3984" s="32" t="s">
        <v>254</v>
      </c>
      <c r="S3984" s="45" t="s">
        <v>96</v>
      </c>
      <c r="T3984" s="42" t="str">
        <f>VLOOKUP(Tabla1[[#This Row],[AREA]],Hoja1!A:B,2,FALSE)</f>
        <v>08. Tráfico y movilidad</v>
      </c>
      <c r="U3984" s="45" t="s">
        <v>140</v>
      </c>
      <c r="V3984" s="42" t="str">
        <f>VLOOKUP(Tabla1[[#This Row],[PROGRAMA]],Hoja1!A:B,2,FALSE)</f>
        <v>1532. Pavimentación vias públicas y otros servicios urbanísticos</v>
      </c>
      <c r="W3984" s="45" t="s">
        <v>236</v>
      </c>
      <c r="X3984" s="45" t="s">
        <v>3215</v>
      </c>
    </row>
    <row r="3985" spans="1:24" x14ac:dyDescent="0.25">
      <c r="A3985" s="57">
        <v>220250030664</v>
      </c>
      <c r="B3985" s="58" t="s">
        <v>526</v>
      </c>
      <c r="C3985" s="59">
        <v>45841</v>
      </c>
      <c r="D3985" s="57">
        <v>22025001132</v>
      </c>
      <c r="E3985" s="58" t="s">
        <v>1599</v>
      </c>
      <c r="F3985" s="60">
        <v>164.32</v>
      </c>
      <c r="G3985" s="58" t="s">
        <v>74</v>
      </c>
      <c r="H3985" s="58" t="s">
        <v>5701</v>
      </c>
      <c r="I3985" s="61">
        <v>300</v>
      </c>
      <c r="J3985" s="58" t="s">
        <v>356</v>
      </c>
      <c r="K3985" s="58" t="s">
        <v>356</v>
      </c>
      <c r="L3985" s="58" t="s">
        <v>367</v>
      </c>
      <c r="M3985" s="58" t="s">
        <v>354</v>
      </c>
      <c r="N3985" s="58" t="s">
        <v>355</v>
      </c>
      <c r="O3985" s="64" t="s">
        <v>309</v>
      </c>
      <c r="P3985" s="64" t="s">
        <v>5359</v>
      </c>
      <c r="Q3985" s="45" t="s">
        <v>922</v>
      </c>
      <c r="R3985" s="32" t="s">
        <v>254</v>
      </c>
      <c r="S3985" s="45" t="s">
        <v>291</v>
      </c>
      <c r="T3985" s="42" t="str">
        <f>VLOOKUP(Tabla1[[#This Row],[AREA]],Hoja1!A:B,2,FALSE)</f>
        <v>11. Salud pública y seguridad ciudadana</v>
      </c>
      <c r="U3985" s="45" t="s">
        <v>144</v>
      </c>
      <c r="V3985" s="42" t="str">
        <f>VLOOKUP(Tabla1[[#This Row],[PROGRAMA]],Hoja1!A:B,2,FALSE)</f>
        <v>1631. Limpieza viaria</v>
      </c>
      <c r="W3985" s="45" t="s">
        <v>238</v>
      </c>
      <c r="X3985" s="45" t="s">
        <v>3118</v>
      </c>
    </row>
    <row r="3986" spans="1:24" x14ac:dyDescent="0.25">
      <c r="A3986" s="57">
        <v>220250034966</v>
      </c>
      <c r="B3986" s="58" t="s">
        <v>526</v>
      </c>
      <c r="C3986" s="59">
        <v>45862</v>
      </c>
      <c r="D3986" s="57">
        <v>22025004014</v>
      </c>
      <c r="E3986" s="58" t="s">
        <v>1534</v>
      </c>
      <c r="F3986" s="60">
        <v>162.35</v>
      </c>
      <c r="G3986" s="58" t="s">
        <v>3446</v>
      </c>
      <c r="H3986" s="58" t="s">
        <v>5702</v>
      </c>
      <c r="I3986" s="61">
        <v>300</v>
      </c>
      <c r="J3986" s="58" t="s">
        <v>356</v>
      </c>
      <c r="K3986" s="58" t="s">
        <v>356</v>
      </c>
      <c r="L3986" s="58" t="s">
        <v>367</v>
      </c>
      <c r="M3986" s="58" t="s">
        <v>354</v>
      </c>
      <c r="N3986" s="58" t="s">
        <v>355</v>
      </c>
      <c r="O3986" s="64" t="s">
        <v>309</v>
      </c>
      <c r="P3986" s="64" t="s">
        <v>5359</v>
      </c>
      <c r="Q3986" s="45" t="s">
        <v>922</v>
      </c>
      <c r="R3986" s="32" t="s">
        <v>254</v>
      </c>
      <c r="S3986" s="45" t="s">
        <v>92</v>
      </c>
      <c r="T3986" s="42" t="str">
        <f>VLOOKUP(Tabla1[[#This Row],[AREA]],Hoja1!A:B,2,FALSE)</f>
        <v>03. Participación ciudadana y deportes</v>
      </c>
      <c r="U3986" s="45" t="s">
        <v>215</v>
      </c>
      <c r="V3986" s="42" t="str">
        <f>VLOOKUP(Tabla1[[#This Row],[PROGRAMA]],Hoja1!A:B,2,FALSE)</f>
        <v>9241. Participación ciudadana</v>
      </c>
      <c r="W3986" s="45" t="s">
        <v>236</v>
      </c>
      <c r="X3986" s="45" t="s">
        <v>3048</v>
      </c>
    </row>
    <row r="3987" spans="1:24" x14ac:dyDescent="0.25">
      <c r="A3987" s="57">
        <v>220250033610</v>
      </c>
      <c r="B3987" s="58" t="s">
        <v>526</v>
      </c>
      <c r="C3987" s="59">
        <v>45856</v>
      </c>
      <c r="D3987" s="57">
        <v>22025000731</v>
      </c>
      <c r="E3987" s="58" t="s">
        <v>1838</v>
      </c>
      <c r="F3987" s="60">
        <v>159.82</v>
      </c>
      <c r="G3987" s="58" t="s">
        <v>38</v>
      </c>
      <c r="H3987" s="58" t="s">
        <v>5703</v>
      </c>
      <c r="I3987" s="61">
        <v>300</v>
      </c>
      <c r="J3987" s="58" t="s">
        <v>356</v>
      </c>
      <c r="K3987" s="58" t="s">
        <v>356</v>
      </c>
      <c r="L3987" s="58" t="s">
        <v>367</v>
      </c>
      <c r="M3987" s="58" t="s">
        <v>354</v>
      </c>
      <c r="N3987" s="58" t="s">
        <v>355</v>
      </c>
      <c r="O3987" s="64" t="s">
        <v>309</v>
      </c>
      <c r="P3987" s="64" t="s">
        <v>5359</v>
      </c>
      <c r="Q3987" s="45" t="s">
        <v>922</v>
      </c>
      <c r="R3987" s="32" t="s">
        <v>254</v>
      </c>
      <c r="S3987" s="45" t="s">
        <v>98</v>
      </c>
      <c r="T3987" s="42" t="str">
        <f>VLOOKUP(Tabla1[[#This Row],[AREA]],Hoja1!A:B,2,FALSE)</f>
        <v>10. Personas mayores, familia y servicios sociales</v>
      </c>
      <c r="U3987" s="45" t="s">
        <v>155</v>
      </c>
      <c r="V3987" s="42" t="str">
        <f>VLOOKUP(Tabla1[[#This Row],[PROGRAMA]],Hoja1!A:B,2,FALSE)</f>
        <v>2312. Iniciativas sociales</v>
      </c>
      <c r="W3987" s="45" t="s">
        <v>236</v>
      </c>
      <c r="X3987" s="45" t="s">
        <v>3048</v>
      </c>
    </row>
    <row r="3988" spans="1:24" x14ac:dyDescent="0.25">
      <c r="A3988" s="57">
        <v>220250032057</v>
      </c>
      <c r="B3988" s="58" t="s">
        <v>526</v>
      </c>
      <c r="C3988" s="59">
        <v>45847</v>
      </c>
      <c r="D3988" s="57">
        <v>22025002822</v>
      </c>
      <c r="E3988" s="58" t="s">
        <v>2371</v>
      </c>
      <c r="F3988" s="60">
        <v>158.66</v>
      </c>
      <c r="G3988" s="58" t="s">
        <v>961</v>
      </c>
      <c r="H3988" s="58" t="s">
        <v>5704</v>
      </c>
      <c r="I3988" s="61">
        <v>300</v>
      </c>
      <c r="J3988" s="58" t="s">
        <v>356</v>
      </c>
      <c r="K3988" s="58" t="s">
        <v>356</v>
      </c>
      <c r="L3988" s="58" t="s">
        <v>357</v>
      </c>
      <c r="M3988" s="58" t="s">
        <v>354</v>
      </c>
      <c r="N3988" s="58" t="s">
        <v>355</v>
      </c>
      <c r="O3988" s="64" t="s">
        <v>309</v>
      </c>
      <c r="P3988" s="64" t="s">
        <v>5359</v>
      </c>
      <c r="Q3988" s="45" t="s">
        <v>922</v>
      </c>
      <c r="R3988" s="32" t="s">
        <v>254</v>
      </c>
      <c r="S3988" s="45" t="s">
        <v>96</v>
      </c>
      <c r="T3988" s="42" t="str">
        <f>VLOOKUP(Tabla1[[#This Row],[AREA]],Hoja1!A:B,2,FALSE)</f>
        <v>08. Tráfico y movilidad</v>
      </c>
      <c r="U3988" s="45" t="s">
        <v>146</v>
      </c>
      <c r="V3988" s="42" t="str">
        <f>VLOOKUP(Tabla1[[#This Row],[PROGRAMA]],Hoja1!A:B,2,FALSE)</f>
        <v>1651. Alumbrado público</v>
      </c>
      <c r="W3988" s="45" t="s">
        <v>236</v>
      </c>
      <c r="X3988" s="45" t="s">
        <v>3180</v>
      </c>
    </row>
    <row r="3989" spans="1:24" x14ac:dyDescent="0.25">
      <c r="A3989" s="57">
        <v>220250033888</v>
      </c>
      <c r="B3989" s="58" t="s">
        <v>526</v>
      </c>
      <c r="C3989" s="59">
        <v>45856</v>
      </c>
      <c r="D3989" s="57">
        <v>22025001270</v>
      </c>
      <c r="E3989" s="58" t="s">
        <v>2310</v>
      </c>
      <c r="F3989" s="60">
        <v>158.22</v>
      </c>
      <c r="G3989" s="58" t="s">
        <v>73</v>
      </c>
      <c r="H3989" s="58" t="s">
        <v>5705</v>
      </c>
      <c r="I3989" s="61">
        <v>300</v>
      </c>
      <c r="J3989" s="58" t="s">
        <v>356</v>
      </c>
      <c r="K3989" s="58" t="s">
        <v>356</v>
      </c>
      <c r="L3989" s="58" t="s">
        <v>367</v>
      </c>
      <c r="M3989" s="58" t="s">
        <v>354</v>
      </c>
      <c r="N3989" s="58" t="s">
        <v>355</v>
      </c>
      <c r="O3989" s="64" t="s">
        <v>309</v>
      </c>
      <c r="P3989" s="64" t="s">
        <v>5359</v>
      </c>
      <c r="Q3989" s="45" t="s">
        <v>922</v>
      </c>
      <c r="R3989" s="32" t="s">
        <v>254</v>
      </c>
      <c r="S3989" s="45" t="s">
        <v>95</v>
      </c>
      <c r="T3989" s="42" t="str">
        <f>VLOOKUP(Tabla1[[#This Row],[AREA]],Hoja1!A:B,2,FALSE)</f>
        <v>07. Medio ambiente</v>
      </c>
      <c r="U3989" s="45" t="s">
        <v>149</v>
      </c>
      <c r="V3989" s="42" t="str">
        <f>VLOOKUP(Tabla1[[#This Row],[PROGRAMA]],Hoja1!A:B,2,FALSE)</f>
        <v>1711. Parques y jardines</v>
      </c>
      <c r="W3989" s="45" t="s">
        <v>238</v>
      </c>
      <c r="X3989" s="45" t="s">
        <v>3118</v>
      </c>
    </row>
    <row r="3990" spans="1:24" x14ac:dyDescent="0.25">
      <c r="A3990" s="57">
        <v>220250034968</v>
      </c>
      <c r="B3990" s="58" t="s">
        <v>526</v>
      </c>
      <c r="C3990" s="59">
        <v>45862</v>
      </c>
      <c r="D3990" s="57">
        <v>22025004010</v>
      </c>
      <c r="E3990" s="58" t="s">
        <v>1495</v>
      </c>
      <c r="F3990" s="60">
        <v>156.83000000000001</v>
      </c>
      <c r="G3990" s="58" t="s">
        <v>74</v>
      </c>
      <c r="H3990" s="58" t="s">
        <v>5706</v>
      </c>
      <c r="I3990" s="61">
        <v>300</v>
      </c>
      <c r="J3990" s="58" t="s">
        <v>356</v>
      </c>
      <c r="K3990" s="58" t="s">
        <v>356</v>
      </c>
      <c r="L3990" s="58" t="s">
        <v>367</v>
      </c>
      <c r="M3990" s="58" t="s">
        <v>354</v>
      </c>
      <c r="N3990" s="58" t="s">
        <v>355</v>
      </c>
      <c r="O3990" s="64" t="s">
        <v>309</v>
      </c>
      <c r="P3990" s="64" t="s">
        <v>5359</v>
      </c>
      <c r="Q3990" s="45" t="s">
        <v>922</v>
      </c>
      <c r="R3990" s="32" t="s">
        <v>254</v>
      </c>
      <c r="S3990" s="45" t="s">
        <v>92</v>
      </c>
      <c r="T3990" s="42" t="str">
        <f>VLOOKUP(Tabla1[[#This Row],[AREA]],Hoja1!A:B,2,FALSE)</f>
        <v>03. Participación ciudadana y deportes</v>
      </c>
      <c r="U3990" s="45" t="s">
        <v>215</v>
      </c>
      <c r="V3990" s="42" t="str">
        <f>VLOOKUP(Tabla1[[#This Row],[PROGRAMA]],Hoja1!A:B,2,FALSE)</f>
        <v>9241. Participación ciudadana</v>
      </c>
      <c r="W3990" s="45" t="s">
        <v>236</v>
      </c>
      <c r="X3990" s="45" t="s">
        <v>2945</v>
      </c>
    </row>
    <row r="3991" spans="1:24" x14ac:dyDescent="0.25">
      <c r="A3991" s="57">
        <v>220250033892</v>
      </c>
      <c r="B3991" s="58" t="s">
        <v>526</v>
      </c>
      <c r="C3991" s="59">
        <v>45856</v>
      </c>
      <c r="D3991" s="57">
        <v>22025001330</v>
      </c>
      <c r="E3991" s="58" t="s">
        <v>3659</v>
      </c>
      <c r="F3991" s="60">
        <v>149.63999999999999</v>
      </c>
      <c r="G3991" s="58" t="s">
        <v>554</v>
      </c>
      <c r="H3991" s="58" t="s">
        <v>5707</v>
      </c>
      <c r="I3991" s="61">
        <v>300</v>
      </c>
      <c r="J3991" s="58" t="s">
        <v>356</v>
      </c>
      <c r="K3991" s="58" t="s">
        <v>356</v>
      </c>
      <c r="L3991" s="58" t="s">
        <v>357</v>
      </c>
      <c r="M3991" s="58" t="s">
        <v>354</v>
      </c>
      <c r="N3991" s="58" t="s">
        <v>355</v>
      </c>
      <c r="O3991" s="64" t="s">
        <v>309</v>
      </c>
      <c r="P3991" s="64" t="s">
        <v>5359</v>
      </c>
      <c r="Q3991" s="45" t="s">
        <v>922</v>
      </c>
      <c r="R3991" s="32" t="s">
        <v>254</v>
      </c>
      <c r="S3991" s="45" t="s">
        <v>89</v>
      </c>
      <c r="T3991" s="42" t="str">
        <f>VLOOKUP(Tabla1[[#This Row],[AREA]],Hoja1!A:B,2,FALSE)</f>
        <v>01. Alcaldía</v>
      </c>
      <c r="U3991" s="45" t="s">
        <v>208</v>
      </c>
      <c r="V3991" s="42" t="str">
        <f>VLOOKUP(Tabla1[[#This Row],[PROGRAMA]],Hoja1!A:B,2,FALSE)</f>
        <v>9203. Unidad de régimen interior</v>
      </c>
      <c r="W3991" s="45" t="s">
        <v>236</v>
      </c>
      <c r="X3991" s="45" t="s">
        <v>3180</v>
      </c>
    </row>
    <row r="3992" spans="1:24" x14ac:dyDescent="0.25">
      <c r="A3992" s="57">
        <v>220250033902</v>
      </c>
      <c r="B3992" s="58" t="s">
        <v>526</v>
      </c>
      <c r="C3992" s="59">
        <v>45856</v>
      </c>
      <c r="D3992" s="57">
        <v>22025000912</v>
      </c>
      <c r="E3992" s="58" t="s">
        <v>5708</v>
      </c>
      <c r="F3992" s="60">
        <v>148.47999999999999</v>
      </c>
      <c r="G3992" s="58" t="s">
        <v>76</v>
      </c>
      <c r="H3992" s="58" t="s">
        <v>5709</v>
      </c>
      <c r="I3992" s="61">
        <v>300</v>
      </c>
      <c r="J3992" s="58" t="s">
        <v>356</v>
      </c>
      <c r="K3992" s="58" t="s">
        <v>356</v>
      </c>
      <c r="L3992" s="58" t="s">
        <v>367</v>
      </c>
      <c r="M3992" s="58" t="s">
        <v>354</v>
      </c>
      <c r="N3992" s="58" t="s">
        <v>355</v>
      </c>
      <c r="O3992" s="64" t="s">
        <v>309</v>
      </c>
      <c r="P3992" s="64" t="s">
        <v>5359</v>
      </c>
      <c r="Q3992" s="45" t="s">
        <v>922</v>
      </c>
      <c r="R3992" s="32" t="s">
        <v>254</v>
      </c>
      <c r="S3992" s="45" t="s">
        <v>95</v>
      </c>
      <c r="T3992" s="42" t="str">
        <f>VLOOKUP(Tabla1[[#This Row],[AREA]],Hoja1!A:B,2,FALSE)</f>
        <v>07. Medio ambiente</v>
      </c>
      <c r="U3992" s="45" t="s">
        <v>151</v>
      </c>
      <c r="V3992" s="42" t="str">
        <f>VLOOKUP(Tabla1[[#This Row],[PROGRAMA]],Hoja1!A:B,2,FALSE)</f>
        <v>1721. Protección del medio ambiente</v>
      </c>
      <c r="W3992" s="45" t="s">
        <v>238</v>
      </c>
      <c r="X3992" s="45" t="s">
        <v>3053</v>
      </c>
    </row>
    <row r="3993" spans="1:24" x14ac:dyDescent="0.25">
      <c r="A3993" s="57">
        <v>220250034932</v>
      </c>
      <c r="B3993" s="58" t="s">
        <v>526</v>
      </c>
      <c r="C3993" s="59">
        <v>45862</v>
      </c>
      <c r="D3993" s="57">
        <v>22025001132</v>
      </c>
      <c r="E3993" s="58" t="s">
        <v>1599</v>
      </c>
      <c r="F3993" s="60">
        <v>144.84</v>
      </c>
      <c r="G3993" s="58" t="s">
        <v>74</v>
      </c>
      <c r="H3993" s="58" t="s">
        <v>5710</v>
      </c>
      <c r="I3993" s="61">
        <v>300</v>
      </c>
      <c r="J3993" s="58" t="s">
        <v>356</v>
      </c>
      <c r="K3993" s="58" t="s">
        <v>356</v>
      </c>
      <c r="L3993" s="58" t="s">
        <v>367</v>
      </c>
      <c r="M3993" s="58" t="s">
        <v>354</v>
      </c>
      <c r="N3993" s="58" t="s">
        <v>355</v>
      </c>
      <c r="O3993" s="64" t="s">
        <v>309</v>
      </c>
      <c r="P3993" s="64" t="s">
        <v>5359</v>
      </c>
      <c r="Q3993" s="45" t="s">
        <v>922</v>
      </c>
      <c r="R3993" s="32" t="s">
        <v>254</v>
      </c>
      <c r="S3993" s="45" t="s">
        <v>291</v>
      </c>
      <c r="T3993" s="42" t="str">
        <f>VLOOKUP(Tabla1[[#This Row],[AREA]],Hoja1!A:B,2,FALSE)</f>
        <v>11. Salud pública y seguridad ciudadana</v>
      </c>
      <c r="U3993" s="45" t="s">
        <v>144</v>
      </c>
      <c r="V3993" s="42" t="str">
        <f>VLOOKUP(Tabla1[[#This Row],[PROGRAMA]],Hoja1!A:B,2,FALSE)</f>
        <v>1631. Limpieza viaria</v>
      </c>
      <c r="W3993" s="45" t="s">
        <v>238</v>
      </c>
      <c r="X3993" s="45" t="s">
        <v>3118</v>
      </c>
    </row>
    <row r="3994" spans="1:24" x14ac:dyDescent="0.25">
      <c r="A3994" s="57">
        <v>220250033608</v>
      </c>
      <c r="B3994" s="58" t="s">
        <v>526</v>
      </c>
      <c r="C3994" s="59">
        <v>45856</v>
      </c>
      <c r="D3994" s="57">
        <v>22025000731</v>
      </c>
      <c r="E3994" s="58" t="s">
        <v>1838</v>
      </c>
      <c r="F3994" s="60">
        <v>144.44</v>
      </c>
      <c r="G3994" s="58" t="s">
        <v>38</v>
      </c>
      <c r="H3994" s="58" t="s">
        <v>5711</v>
      </c>
      <c r="I3994" s="61">
        <v>300</v>
      </c>
      <c r="J3994" s="58" t="s">
        <v>356</v>
      </c>
      <c r="K3994" s="58" t="s">
        <v>356</v>
      </c>
      <c r="L3994" s="58" t="s">
        <v>367</v>
      </c>
      <c r="M3994" s="58" t="s">
        <v>354</v>
      </c>
      <c r="N3994" s="58" t="s">
        <v>355</v>
      </c>
      <c r="O3994" s="64" t="s">
        <v>309</v>
      </c>
      <c r="P3994" s="64" t="s">
        <v>5359</v>
      </c>
      <c r="Q3994" s="45" t="s">
        <v>922</v>
      </c>
      <c r="R3994" s="32" t="s">
        <v>254</v>
      </c>
      <c r="S3994" s="45" t="s">
        <v>98</v>
      </c>
      <c r="T3994" s="42" t="str">
        <f>VLOOKUP(Tabla1[[#This Row],[AREA]],Hoja1!A:B,2,FALSE)</f>
        <v>10. Personas mayores, familia y servicios sociales</v>
      </c>
      <c r="U3994" s="45" t="s">
        <v>155</v>
      </c>
      <c r="V3994" s="42" t="str">
        <f>VLOOKUP(Tabla1[[#This Row],[PROGRAMA]],Hoja1!A:B,2,FALSE)</f>
        <v>2312. Iniciativas sociales</v>
      </c>
      <c r="W3994" s="45" t="s">
        <v>236</v>
      </c>
      <c r="X3994" s="45" t="s">
        <v>3048</v>
      </c>
    </row>
    <row r="3995" spans="1:24" x14ac:dyDescent="0.25">
      <c r="A3995" s="57">
        <v>220250034869</v>
      </c>
      <c r="B3995" s="58" t="s">
        <v>526</v>
      </c>
      <c r="C3995" s="59">
        <v>45862</v>
      </c>
      <c r="D3995" s="57">
        <v>22025003875</v>
      </c>
      <c r="E3995" s="58" t="s">
        <v>1410</v>
      </c>
      <c r="F3995" s="60">
        <v>144.41999999999999</v>
      </c>
      <c r="G3995" s="58" t="s">
        <v>39</v>
      </c>
      <c r="H3995" s="58" t="s">
        <v>5712</v>
      </c>
      <c r="I3995" s="61">
        <v>300</v>
      </c>
      <c r="J3995" s="58" t="s">
        <v>356</v>
      </c>
      <c r="K3995" s="58" t="s">
        <v>356</v>
      </c>
      <c r="L3995" s="58" t="s">
        <v>367</v>
      </c>
      <c r="M3995" s="58" t="s">
        <v>354</v>
      </c>
      <c r="N3995" s="58" t="s">
        <v>355</v>
      </c>
      <c r="O3995" s="64" t="s">
        <v>309</v>
      </c>
      <c r="P3995" s="64" t="s">
        <v>5359</v>
      </c>
      <c r="Q3995" s="45" t="s">
        <v>922</v>
      </c>
      <c r="R3995" s="32" t="s">
        <v>254</v>
      </c>
      <c r="S3995" s="45" t="s">
        <v>93</v>
      </c>
      <c r="T3995" s="42" t="str">
        <f>VLOOKUP(Tabla1[[#This Row],[AREA]],Hoja1!A:B,2,FALSE)</f>
        <v>04. Hacienda, personal y modernización administrativa</v>
      </c>
      <c r="U3995" s="45" t="s">
        <v>209</v>
      </c>
      <c r="V3995" s="42" t="str">
        <f>VLOOKUP(Tabla1[[#This Row],[PROGRAMA]],Hoja1!A:B,2,FALSE)</f>
        <v>9204. Tecnologías de la información y comunicación</v>
      </c>
      <c r="W3995" s="45" t="s">
        <v>236</v>
      </c>
      <c r="X3995" s="45" t="s">
        <v>2945</v>
      </c>
    </row>
    <row r="3996" spans="1:24" x14ac:dyDescent="0.25">
      <c r="A3996" s="57">
        <v>220250031013</v>
      </c>
      <c r="B3996" s="58" t="s">
        <v>526</v>
      </c>
      <c r="C3996" s="59">
        <v>45842</v>
      </c>
      <c r="D3996" s="57">
        <v>22025001324</v>
      </c>
      <c r="E3996" s="58" t="s">
        <v>3329</v>
      </c>
      <c r="F3996" s="60">
        <v>143.22</v>
      </c>
      <c r="G3996" s="58" t="s">
        <v>940</v>
      </c>
      <c r="H3996" s="58" t="s">
        <v>5713</v>
      </c>
      <c r="I3996" s="61">
        <v>300</v>
      </c>
      <c r="J3996" s="58" t="s">
        <v>605</v>
      </c>
      <c r="K3996" s="58" t="s">
        <v>356</v>
      </c>
      <c r="L3996" s="58" t="s">
        <v>367</v>
      </c>
      <c r="M3996" s="58" t="s">
        <v>354</v>
      </c>
      <c r="N3996" s="58" t="s">
        <v>355</v>
      </c>
      <c r="O3996" s="64" t="s">
        <v>309</v>
      </c>
      <c r="P3996" s="64" t="s">
        <v>5359</v>
      </c>
      <c r="Q3996" s="45" t="s">
        <v>922</v>
      </c>
      <c r="R3996" s="32" t="s">
        <v>254</v>
      </c>
      <c r="S3996" s="45" t="s">
        <v>98</v>
      </c>
      <c r="T3996" s="42" t="str">
        <f>VLOOKUP(Tabla1[[#This Row],[AREA]],Hoja1!A:B,2,FALSE)</f>
        <v>10. Personas mayores, familia y servicios sociales</v>
      </c>
      <c r="U3996" s="45" t="s">
        <v>162</v>
      </c>
      <c r="V3996" s="42" t="str">
        <f>VLOOKUP(Tabla1[[#This Row],[PROGRAMA]],Hoja1!A:B,2,FALSE)</f>
        <v>2412. Formación para el empleo</v>
      </c>
      <c r="W3996" s="45" t="s">
        <v>238</v>
      </c>
      <c r="X3996" s="45" t="s">
        <v>3118</v>
      </c>
    </row>
    <row r="3997" spans="1:24" x14ac:dyDescent="0.25">
      <c r="A3997" s="57">
        <v>220250034871</v>
      </c>
      <c r="B3997" s="58" t="s">
        <v>526</v>
      </c>
      <c r="C3997" s="59">
        <v>45862</v>
      </c>
      <c r="D3997" s="57">
        <v>22025003875</v>
      </c>
      <c r="E3997" s="58" t="s">
        <v>1410</v>
      </c>
      <c r="F3997" s="60">
        <v>140.55000000000001</v>
      </c>
      <c r="G3997" s="58" t="s">
        <v>39</v>
      </c>
      <c r="H3997" s="58" t="s">
        <v>5712</v>
      </c>
      <c r="I3997" s="61">
        <v>300</v>
      </c>
      <c r="J3997" s="58" t="s">
        <v>356</v>
      </c>
      <c r="K3997" s="58" t="s">
        <v>356</v>
      </c>
      <c r="L3997" s="58" t="s">
        <v>367</v>
      </c>
      <c r="M3997" s="58" t="s">
        <v>354</v>
      </c>
      <c r="N3997" s="58" t="s">
        <v>355</v>
      </c>
      <c r="O3997" s="64" t="s">
        <v>309</v>
      </c>
      <c r="P3997" s="64" t="s">
        <v>5359</v>
      </c>
      <c r="Q3997" s="45" t="s">
        <v>922</v>
      </c>
      <c r="R3997" s="32" t="s">
        <v>254</v>
      </c>
      <c r="S3997" s="45" t="s">
        <v>93</v>
      </c>
      <c r="T3997" s="42" t="str">
        <f>VLOOKUP(Tabla1[[#This Row],[AREA]],Hoja1!A:B,2,FALSE)</f>
        <v>04. Hacienda, personal y modernización administrativa</v>
      </c>
      <c r="U3997" s="45" t="s">
        <v>209</v>
      </c>
      <c r="V3997" s="42" t="str">
        <f>VLOOKUP(Tabla1[[#This Row],[PROGRAMA]],Hoja1!A:B,2,FALSE)</f>
        <v>9204. Tecnologías de la información y comunicación</v>
      </c>
      <c r="W3997" s="45" t="s">
        <v>236</v>
      </c>
      <c r="X3997" s="45" t="s">
        <v>2945</v>
      </c>
    </row>
    <row r="3998" spans="1:24" x14ac:dyDescent="0.25">
      <c r="A3998" s="57">
        <v>220250035021</v>
      </c>
      <c r="B3998" s="58" t="s">
        <v>526</v>
      </c>
      <c r="C3998" s="59">
        <v>45862</v>
      </c>
      <c r="D3998" s="57">
        <v>22025000917</v>
      </c>
      <c r="E3998" s="58" t="s">
        <v>2293</v>
      </c>
      <c r="F3998" s="60">
        <v>140.41999999999999</v>
      </c>
      <c r="G3998" s="58" t="s">
        <v>566</v>
      </c>
      <c r="H3998" s="58" t="s">
        <v>5714</v>
      </c>
      <c r="I3998" s="61">
        <v>300</v>
      </c>
      <c r="J3998" s="58" t="s">
        <v>356</v>
      </c>
      <c r="K3998" s="58" t="s">
        <v>356</v>
      </c>
      <c r="L3998" s="58" t="s">
        <v>357</v>
      </c>
      <c r="M3998" s="58" t="s">
        <v>354</v>
      </c>
      <c r="N3998" s="58" t="s">
        <v>355</v>
      </c>
      <c r="O3998" s="64" t="s">
        <v>309</v>
      </c>
      <c r="P3998" s="64" t="s">
        <v>5359</v>
      </c>
      <c r="Q3998" s="45" t="s">
        <v>922</v>
      </c>
      <c r="R3998" s="32" t="s">
        <v>254</v>
      </c>
      <c r="S3998" s="45" t="s">
        <v>291</v>
      </c>
      <c r="T3998" s="42" t="str">
        <f>VLOOKUP(Tabla1[[#This Row],[AREA]],Hoja1!A:B,2,FALSE)</f>
        <v>11. Salud pública y seguridad ciudadana</v>
      </c>
      <c r="U3998" s="45" t="s">
        <v>129</v>
      </c>
      <c r="V3998" s="42" t="str">
        <f>VLOOKUP(Tabla1[[#This Row],[PROGRAMA]],Hoja1!A:B,2,FALSE)</f>
        <v>1321. Policía municipal</v>
      </c>
      <c r="W3998" s="45" t="s">
        <v>236</v>
      </c>
      <c r="X3998" s="45" t="s">
        <v>3180</v>
      </c>
    </row>
    <row r="3999" spans="1:24" x14ac:dyDescent="0.25">
      <c r="A3999" s="57">
        <v>220250033639</v>
      </c>
      <c r="B3999" s="58" t="s">
        <v>526</v>
      </c>
      <c r="C3999" s="59">
        <v>45856</v>
      </c>
      <c r="D3999" s="57">
        <v>22025001130</v>
      </c>
      <c r="E3999" s="58" t="s">
        <v>1692</v>
      </c>
      <c r="F3999" s="60">
        <v>140.36000000000001</v>
      </c>
      <c r="G3999" s="58" t="s">
        <v>509</v>
      </c>
      <c r="H3999" s="58" t="s">
        <v>5715</v>
      </c>
      <c r="I3999" s="61">
        <v>300</v>
      </c>
      <c r="J3999" s="58" t="s">
        <v>356</v>
      </c>
      <c r="K3999" s="58" t="s">
        <v>356</v>
      </c>
      <c r="L3999" s="58" t="s">
        <v>367</v>
      </c>
      <c r="M3999" s="58" t="s">
        <v>354</v>
      </c>
      <c r="N3999" s="58" t="s">
        <v>355</v>
      </c>
      <c r="O3999" s="64" t="s">
        <v>309</v>
      </c>
      <c r="P3999" s="64" t="s">
        <v>5359</v>
      </c>
      <c r="Q3999" s="45" t="s">
        <v>922</v>
      </c>
      <c r="R3999" s="32" t="s">
        <v>254</v>
      </c>
      <c r="S3999" s="45" t="s">
        <v>291</v>
      </c>
      <c r="T3999" s="42" t="str">
        <f>VLOOKUP(Tabla1[[#This Row],[AREA]],Hoja1!A:B,2,FALSE)</f>
        <v>11. Salud pública y seguridad ciudadana</v>
      </c>
      <c r="U3999" s="45" t="s">
        <v>144</v>
      </c>
      <c r="V3999" s="42" t="str">
        <f>VLOOKUP(Tabla1[[#This Row],[PROGRAMA]],Hoja1!A:B,2,FALSE)</f>
        <v>1631. Limpieza viaria</v>
      </c>
      <c r="W3999" s="45" t="s">
        <v>238</v>
      </c>
      <c r="X3999" s="45" t="s">
        <v>3053</v>
      </c>
    </row>
    <row r="4000" spans="1:24" x14ac:dyDescent="0.25">
      <c r="A4000" s="57">
        <v>220250035093</v>
      </c>
      <c r="B4000" s="58" t="s">
        <v>526</v>
      </c>
      <c r="C4000" s="59">
        <v>45862</v>
      </c>
      <c r="D4000" s="57">
        <v>22025001347</v>
      </c>
      <c r="E4000" s="58" t="s">
        <v>1493</v>
      </c>
      <c r="F4000" s="60">
        <v>139.77000000000001</v>
      </c>
      <c r="G4000" s="58" t="s">
        <v>573</v>
      </c>
      <c r="H4000" s="58" t="s">
        <v>5716</v>
      </c>
      <c r="I4000" s="61">
        <v>300</v>
      </c>
      <c r="J4000" s="58" t="s">
        <v>356</v>
      </c>
      <c r="K4000" s="58" t="s">
        <v>356</v>
      </c>
      <c r="L4000" s="58" t="s">
        <v>367</v>
      </c>
      <c r="M4000" s="58" t="s">
        <v>354</v>
      </c>
      <c r="N4000" s="58" t="s">
        <v>355</v>
      </c>
      <c r="O4000" s="64" t="s">
        <v>309</v>
      </c>
      <c r="P4000" s="64" t="s">
        <v>5359</v>
      </c>
      <c r="Q4000" s="45" t="s">
        <v>922</v>
      </c>
      <c r="R4000" s="32" t="s">
        <v>254</v>
      </c>
      <c r="S4000" s="45" t="s">
        <v>91</v>
      </c>
      <c r="T4000" s="42" t="str">
        <f>VLOOKUP(Tabla1[[#This Row],[AREA]],Hoja1!A:B,2,FALSE)</f>
        <v>02. Urbanismo y vivienda</v>
      </c>
      <c r="U4000" s="45" t="s">
        <v>220</v>
      </c>
      <c r="V4000" s="42" t="str">
        <f>VLOOKUP(Tabla1[[#This Row],[PROGRAMA]],Hoja1!A:B,2,FALSE)</f>
        <v>9332. Mantenimiento de edificios e instalaciones municipales</v>
      </c>
      <c r="W4000" s="45" t="s">
        <v>236</v>
      </c>
      <c r="X4000" s="45" t="s">
        <v>3048</v>
      </c>
    </row>
    <row r="4001" spans="1:24" x14ac:dyDescent="0.25">
      <c r="A4001" s="57">
        <v>220250032407</v>
      </c>
      <c r="B4001" s="58" t="s">
        <v>526</v>
      </c>
      <c r="C4001" s="59">
        <v>45849</v>
      </c>
      <c r="D4001" s="57">
        <v>22025002820</v>
      </c>
      <c r="E4001" s="58" t="s">
        <v>3306</v>
      </c>
      <c r="F4001" s="60">
        <v>135.68</v>
      </c>
      <c r="G4001" s="58" t="s">
        <v>564</v>
      </c>
      <c r="H4001" s="58" t="s">
        <v>5717</v>
      </c>
      <c r="I4001" s="61">
        <v>300</v>
      </c>
      <c r="J4001" s="58" t="s">
        <v>356</v>
      </c>
      <c r="K4001" s="58" t="s">
        <v>356</v>
      </c>
      <c r="L4001" s="58" t="s">
        <v>367</v>
      </c>
      <c r="M4001" s="58" t="s">
        <v>354</v>
      </c>
      <c r="N4001" s="58" t="s">
        <v>355</v>
      </c>
      <c r="O4001" s="64" t="s">
        <v>309</v>
      </c>
      <c r="P4001" s="64" t="s">
        <v>5359</v>
      </c>
      <c r="Q4001" s="45" t="s">
        <v>922</v>
      </c>
      <c r="R4001" s="32" t="s">
        <v>254</v>
      </c>
      <c r="S4001" s="45" t="s">
        <v>96</v>
      </c>
      <c r="T4001" s="42" t="str">
        <f>VLOOKUP(Tabla1[[#This Row],[AREA]],Hoja1!A:B,2,FALSE)</f>
        <v>08. Tráfico y movilidad</v>
      </c>
      <c r="U4001" s="45" t="s">
        <v>146</v>
      </c>
      <c r="V4001" s="42" t="str">
        <f>VLOOKUP(Tabla1[[#This Row],[PROGRAMA]],Hoja1!A:B,2,FALSE)</f>
        <v>1651. Alumbrado público</v>
      </c>
      <c r="W4001" s="45" t="s">
        <v>238</v>
      </c>
      <c r="X4001" s="45" t="s">
        <v>3118</v>
      </c>
    </row>
    <row r="4002" spans="1:24" x14ac:dyDescent="0.25">
      <c r="A4002" s="57">
        <v>220250034970</v>
      </c>
      <c r="B4002" s="58" t="s">
        <v>526</v>
      </c>
      <c r="C4002" s="59">
        <v>45862</v>
      </c>
      <c r="D4002" s="57">
        <v>22025004010</v>
      </c>
      <c r="E4002" s="58" t="s">
        <v>1495</v>
      </c>
      <c r="F4002" s="60">
        <v>131.31</v>
      </c>
      <c r="G4002" s="58" t="s">
        <v>74</v>
      </c>
      <c r="H4002" s="58" t="s">
        <v>5718</v>
      </c>
      <c r="I4002" s="61">
        <v>300</v>
      </c>
      <c r="J4002" s="58" t="s">
        <v>356</v>
      </c>
      <c r="K4002" s="58" t="s">
        <v>356</v>
      </c>
      <c r="L4002" s="58" t="s">
        <v>367</v>
      </c>
      <c r="M4002" s="58" t="s">
        <v>354</v>
      </c>
      <c r="N4002" s="58" t="s">
        <v>355</v>
      </c>
      <c r="O4002" s="64" t="s">
        <v>309</v>
      </c>
      <c r="P4002" s="64" t="s">
        <v>5359</v>
      </c>
      <c r="Q4002" s="45" t="s">
        <v>922</v>
      </c>
      <c r="R4002" s="32" t="s">
        <v>254</v>
      </c>
      <c r="S4002" s="45" t="s">
        <v>92</v>
      </c>
      <c r="T4002" s="42" t="str">
        <f>VLOOKUP(Tabla1[[#This Row],[AREA]],Hoja1!A:B,2,FALSE)</f>
        <v>03. Participación ciudadana y deportes</v>
      </c>
      <c r="U4002" s="45" t="s">
        <v>215</v>
      </c>
      <c r="V4002" s="42" t="str">
        <f>VLOOKUP(Tabla1[[#This Row],[PROGRAMA]],Hoja1!A:B,2,FALSE)</f>
        <v>9241. Participación ciudadana</v>
      </c>
      <c r="W4002" s="45" t="s">
        <v>236</v>
      </c>
      <c r="X4002" s="45" t="s">
        <v>2945</v>
      </c>
    </row>
    <row r="4003" spans="1:24" x14ac:dyDescent="0.25">
      <c r="A4003" s="57">
        <v>220250035013</v>
      </c>
      <c r="B4003" s="58" t="s">
        <v>526</v>
      </c>
      <c r="C4003" s="59">
        <v>45862</v>
      </c>
      <c r="D4003" s="57">
        <v>22025000917</v>
      </c>
      <c r="E4003" s="58" t="s">
        <v>2293</v>
      </c>
      <c r="F4003" s="60">
        <v>126.14</v>
      </c>
      <c r="G4003" s="58" t="s">
        <v>554</v>
      </c>
      <c r="H4003" s="58" t="s">
        <v>5719</v>
      </c>
      <c r="I4003" s="61">
        <v>300</v>
      </c>
      <c r="J4003" s="58" t="s">
        <v>356</v>
      </c>
      <c r="K4003" s="58" t="s">
        <v>356</v>
      </c>
      <c r="L4003" s="58" t="s">
        <v>357</v>
      </c>
      <c r="M4003" s="58" t="s">
        <v>354</v>
      </c>
      <c r="N4003" s="58" t="s">
        <v>355</v>
      </c>
      <c r="O4003" s="64" t="s">
        <v>309</v>
      </c>
      <c r="P4003" s="64" t="s">
        <v>5359</v>
      </c>
      <c r="Q4003" s="45" t="s">
        <v>922</v>
      </c>
      <c r="R4003" s="32" t="s">
        <v>254</v>
      </c>
      <c r="S4003" s="45" t="s">
        <v>291</v>
      </c>
      <c r="T4003" s="42" t="str">
        <f>VLOOKUP(Tabla1[[#This Row],[AREA]],Hoja1!A:B,2,FALSE)</f>
        <v>11. Salud pública y seguridad ciudadana</v>
      </c>
      <c r="U4003" s="45" t="s">
        <v>129</v>
      </c>
      <c r="V4003" s="42" t="str">
        <f>VLOOKUP(Tabla1[[#This Row],[PROGRAMA]],Hoja1!A:B,2,FALSE)</f>
        <v>1321. Policía municipal</v>
      </c>
      <c r="W4003" s="45" t="s">
        <v>236</v>
      </c>
      <c r="X4003" s="45" t="s">
        <v>3180</v>
      </c>
    </row>
    <row r="4004" spans="1:24" x14ac:dyDescent="0.25">
      <c r="A4004" s="57">
        <v>220250030832</v>
      </c>
      <c r="B4004" s="58" t="s">
        <v>526</v>
      </c>
      <c r="C4004" s="59">
        <v>45841</v>
      </c>
      <c r="D4004" s="57">
        <v>22025001347</v>
      </c>
      <c r="E4004" s="58" t="s">
        <v>1493</v>
      </c>
      <c r="F4004" s="60">
        <v>125.78</v>
      </c>
      <c r="G4004" s="58" t="s">
        <v>600</v>
      </c>
      <c r="H4004" s="58" t="s">
        <v>5720</v>
      </c>
      <c r="I4004" s="61">
        <v>300</v>
      </c>
      <c r="J4004" s="58" t="s">
        <v>356</v>
      </c>
      <c r="K4004" s="58" t="s">
        <v>356</v>
      </c>
      <c r="L4004" s="58" t="s">
        <v>367</v>
      </c>
      <c r="M4004" s="58" t="s">
        <v>354</v>
      </c>
      <c r="N4004" s="58" t="s">
        <v>355</v>
      </c>
      <c r="O4004" s="64" t="s">
        <v>309</v>
      </c>
      <c r="P4004" s="64" t="s">
        <v>5359</v>
      </c>
      <c r="Q4004" s="45" t="s">
        <v>922</v>
      </c>
      <c r="R4004" s="32" t="s">
        <v>254</v>
      </c>
      <c r="S4004" s="45" t="s">
        <v>91</v>
      </c>
      <c r="T4004" s="42" t="str">
        <f>VLOOKUP(Tabla1[[#This Row],[AREA]],Hoja1!A:B,2,FALSE)</f>
        <v>02. Urbanismo y vivienda</v>
      </c>
      <c r="U4004" s="45" t="s">
        <v>220</v>
      </c>
      <c r="V4004" s="42" t="str">
        <f>VLOOKUP(Tabla1[[#This Row],[PROGRAMA]],Hoja1!A:B,2,FALSE)</f>
        <v>9332. Mantenimiento de edificios e instalaciones municipales</v>
      </c>
      <c r="W4004" s="45" t="s">
        <v>236</v>
      </c>
      <c r="X4004" s="45" t="s">
        <v>3048</v>
      </c>
    </row>
    <row r="4005" spans="1:24" x14ac:dyDescent="0.25">
      <c r="A4005" s="57">
        <v>220250031921</v>
      </c>
      <c r="B4005" s="58" t="s">
        <v>526</v>
      </c>
      <c r="C4005" s="59">
        <v>45847</v>
      </c>
      <c r="D4005" s="57">
        <v>22025000730</v>
      </c>
      <c r="E4005" s="58" t="s">
        <v>1838</v>
      </c>
      <c r="F4005" s="60">
        <v>125.78</v>
      </c>
      <c r="G4005" s="58" t="s">
        <v>633</v>
      </c>
      <c r="H4005" s="58" t="s">
        <v>5721</v>
      </c>
      <c r="I4005" s="61">
        <v>300</v>
      </c>
      <c r="J4005" s="58" t="s">
        <v>356</v>
      </c>
      <c r="K4005" s="58" t="s">
        <v>356</v>
      </c>
      <c r="L4005" s="58" t="s">
        <v>367</v>
      </c>
      <c r="M4005" s="58" t="s">
        <v>354</v>
      </c>
      <c r="N4005" s="58" t="s">
        <v>355</v>
      </c>
      <c r="O4005" s="64" t="s">
        <v>309</v>
      </c>
      <c r="P4005" s="64" t="s">
        <v>5359</v>
      </c>
      <c r="Q4005" s="45" t="s">
        <v>922</v>
      </c>
      <c r="R4005" s="32" t="s">
        <v>254</v>
      </c>
      <c r="S4005" s="45" t="s">
        <v>98</v>
      </c>
      <c r="T4005" s="42" t="str">
        <f>VLOOKUP(Tabla1[[#This Row],[AREA]],Hoja1!A:B,2,FALSE)</f>
        <v>10. Personas mayores, familia y servicios sociales</v>
      </c>
      <c r="U4005" s="45" t="s">
        <v>155</v>
      </c>
      <c r="V4005" s="42" t="str">
        <f>VLOOKUP(Tabla1[[#This Row],[PROGRAMA]],Hoja1!A:B,2,FALSE)</f>
        <v>2312. Iniciativas sociales</v>
      </c>
      <c r="W4005" s="45" t="s">
        <v>236</v>
      </c>
      <c r="X4005" s="45" t="s">
        <v>3048</v>
      </c>
    </row>
    <row r="4006" spans="1:24" x14ac:dyDescent="0.25">
      <c r="A4006" s="57">
        <v>220250032454</v>
      </c>
      <c r="B4006" s="58" t="s">
        <v>526</v>
      </c>
      <c r="C4006" s="59">
        <v>45849</v>
      </c>
      <c r="D4006" s="57">
        <v>22025001347</v>
      </c>
      <c r="E4006" s="58" t="s">
        <v>1493</v>
      </c>
      <c r="F4006" s="60">
        <v>124.25</v>
      </c>
      <c r="G4006" s="58" t="s">
        <v>564</v>
      </c>
      <c r="H4006" s="58" t="s">
        <v>5722</v>
      </c>
      <c r="I4006" s="61">
        <v>300</v>
      </c>
      <c r="J4006" s="58" t="s">
        <v>356</v>
      </c>
      <c r="K4006" s="58" t="s">
        <v>356</v>
      </c>
      <c r="L4006" s="58" t="s">
        <v>367</v>
      </c>
      <c r="M4006" s="58" t="s">
        <v>354</v>
      </c>
      <c r="N4006" s="58" t="s">
        <v>355</v>
      </c>
      <c r="O4006" s="64" t="s">
        <v>309</v>
      </c>
      <c r="P4006" s="64" t="s">
        <v>5359</v>
      </c>
      <c r="Q4006" s="45" t="s">
        <v>922</v>
      </c>
      <c r="R4006" s="32" t="s">
        <v>254</v>
      </c>
      <c r="S4006" s="45" t="s">
        <v>91</v>
      </c>
      <c r="T4006" s="42" t="str">
        <f>VLOOKUP(Tabla1[[#This Row],[AREA]],Hoja1!A:B,2,FALSE)</f>
        <v>02. Urbanismo y vivienda</v>
      </c>
      <c r="U4006" s="45" t="s">
        <v>220</v>
      </c>
      <c r="V4006" s="42" t="str">
        <f>VLOOKUP(Tabla1[[#This Row],[PROGRAMA]],Hoja1!A:B,2,FALSE)</f>
        <v>9332. Mantenimiento de edificios e instalaciones municipales</v>
      </c>
      <c r="W4006" s="45" t="s">
        <v>236</v>
      </c>
      <c r="X4006" s="45" t="s">
        <v>3048</v>
      </c>
    </row>
    <row r="4007" spans="1:24" x14ac:dyDescent="0.25">
      <c r="A4007" s="57">
        <v>220250032046</v>
      </c>
      <c r="B4007" s="58" t="s">
        <v>526</v>
      </c>
      <c r="C4007" s="59">
        <v>45847</v>
      </c>
      <c r="D4007" s="57">
        <v>22025001122</v>
      </c>
      <c r="E4007" s="58" t="s">
        <v>1237</v>
      </c>
      <c r="F4007" s="60">
        <v>122.98</v>
      </c>
      <c r="G4007" s="58" t="s">
        <v>663</v>
      </c>
      <c r="H4007" s="58" t="s">
        <v>5723</v>
      </c>
      <c r="I4007" s="61">
        <v>300</v>
      </c>
      <c r="J4007" s="58" t="s">
        <v>356</v>
      </c>
      <c r="K4007" s="58" t="s">
        <v>356</v>
      </c>
      <c r="L4007" s="58" t="s">
        <v>357</v>
      </c>
      <c r="M4007" s="58" t="s">
        <v>354</v>
      </c>
      <c r="N4007" s="58" t="s">
        <v>355</v>
      </c>
      <c r="O4007" s="64" t="s">
        <v>309</v>
      </c>
      <c r="P4007" s="64" t="s">
        <v>5359</v>
      </c>
      <c r="Q4007" s="45" t="s">
        <v>922</v>
      </c>
      <c r="R4007" s="32" t="s">
        <v>254</v>
      </c>
      <c r="S4007" s="45" t="s">
        <v>291</v>
      </c>
      <c r="T4007" s="42" t="str">
        <f>VLOOKUP(Tabla1[[#This Row],[AREA]],Hoja1!A:B,2,FALSE)</f>
        <v>11. Salud pública y seguridad ciudadana</v>
      </c>
      <c r="U4007" s="45" t="s">
        <v>141</v>
      </c>
      <c r="V4007" s="42" t="str">
        <f>VLOOKUP(Tabla1[[#This Row],[PROGRAMA]],Hoja1!A:B,2,FALSE)</f>
        <v>1621. Recogida de residuos</v>
      </c>
      <c r="W4007" s="45" t="s">
        <v>236</v>
      </c>
      <c r="X4007" s="45" t="s">
        <v>3180</v>
      </c>
    </row>
    <row r="4008" spans="1:24" x14ac:dyDescent="0.25">
      <c r="A4008" s="57">
        <v>220250033645</v>
      </c>
      <c r="B4008" s="58" t="s">
        <v>526</v>
      </c>
      <c r="C4008" s="59">
        <v>45856</v>
      </c>
      <c r="D4008" s="57">
        <v>22025001103</v>
      </c>
      <c r="E4008" s="58" t="s">
        <v>3350</v>
      </c>
      <c r="F4008" s="60">
        <v>121.24</v>
      </c>
      <c r="G4008" s="58" t="s">
        <v>564</v>
      </c>
      <c r="H4008" s="58" t="s">
        <v>5724</v>
      </c>
      <c r="I4008" s="61">
        <v>300</v>
      </c>
      <c r="J4008" s="58" t="s">
        <v>356</v>
      </c>
      <c r="K4008" s="58" t="s">
        <v>356</v>
      </c>
      <c r="L4008" s="58" t="s">
        <v>367</v>
      </c>
      <c r="M4008" s="58" t="s">
        <v>354</v>
      </c>
      <c r="N4008" s="58" t="s">
        <v>355</v>
      </c>
      <c r="O4008" s="64" t="s">
        <v>309</v>
      </c>
      <c r="P4008" s="64" t="s">
        <v>5359</v>
      </c>
      <c r="Q4008" s="45" t="s">
        <v>922</v>
      </c>
      <c r="R4008" s="32" t="s">
        <v>254</v>
      </c>
      <c r="S4008" s="45" t="s">
        <v>98</v>
      </c>
      <c r="T4008" s="42" t="str">
        <f>VLOOKUP(Tabla1[[#This Row],[AREA]],Hoja1!A:B,2,FALSE)</f>
        <v>10. Personas mayores, familia y servicios sociales</v>
      </c>
      <c r="U4008" s="45" t="s">
        <v>158</v>
      </c>
      <c r="V4008" s="42" t="str">
        <f>VLOOKUP(Tabla1[[#This Row],[PROGRAMA]],Hoja1!A:B,2,FALSE)</f>
        <v>2314. Centro de programas juveniles</v>
      </c>
      <c r="W4008" s="45" t="s">
        <v>236</v>
      </c>
      <c r="X4008" s="45" t="s">
        <v>3048</v>
      </c>
    </row>
    <row r="4009" spans="1:24" x14ac:dyDescent="0.25">
      <c r="A4009" s="57">
        <v>220250034906</v>
      </c>
      <c r="B4009" s="58" t="s">
        <v>526</v>
      </c>
      <c r="C4009" s="59">
        <v>45862</v>
      </c>
      <c r="D4009" s="57">
        <v>22025001122</v>
      </c>
      <c r="E4009" s="58" t="s">
        <v>1237</v>
      </c>
      <c r="F4009" s="60">
        <v>119.79</v>
      </c>
      <c r="G4009" s="58" t="s">
        <v>566</v>
      </c>
      <c r="H4009" s="58" t="s">
        <v>5725</v>
      </c>
      <c r="I4009" s="61">
        <v>300</v>
      </c>
      <c r="J4009" s="58" t="s">
        <v>356</v>
      </c>
      <c r="K4009" s="58" t="s">
        <v>356</v>
      </c>
      <c r="L4009" s="58" t="s">
        <v>357</v>
      </c>
      <c r="M4009" s="58" t="s">
        <v>354</v>
      </c>
      <c r="N4009" s="58" t="s">
        <v>355</v>
      </c>
      <c r="O4009" s="64" t="s">
        <v>309</v>
      </c>
      <c r="P4009" s="64" t="s">
        <v>5359</v>
      </c>
      <c r="Q4009" s="45" t="s">
        <v>922</v>
      </c>
      <c r="R4009" s="32" t="s">
        <v>254</v>
      </c>
      <c r="S4009" s="45" t="s">
        <v>291</v>
      </c>
      <c r="T4009" s="42" t="str">
        <f>VLOOKUP(Tabla1[[#This Row],[AREA]],Hoja1!A:B,2,FALSE)</f>
        <v>11. Salud pública y seguridad ciudadana</v>
      </c>
      <c r="U4009" s="45" t="s">
        <v>141</v>
      </c>
      <c r="V4009" s="42" t="str">
        <f>VLOOKUP(Tabla1[[#This Row],[PROGRAMA]],Hoja1!A:B,2,FALSE)</f>
        <v>1621. Recogida de residuos</v>
      </c>
      <c r="W4009" s="45" t="s">
        <v>236</v>
      </c>
      <c r="X4009" s="45" t="s">
        <v>3180</v>
      </c>
    </row>
    <row r="4010" spans="1:24" x14ac:dyDescent="0.25">
      <c r="A4010" s="57">
        <v>220250030644</v>
      </c>
      <c r="B4010" s="58" t="s">
        <v>526</v>
      </c>
      <c r="C4010" s="59">
        <v>45841</v>
      </c>
      <c r="D4010" s="57">
        <v>22025000731</v>
      </c>
      <c r="E4010" s="58" t="s">
        <v>1838</v>
      </c>
      <c r="F4010" s="60">
        <v>118.31</v>
      </c>
      <c r="G4010" s="58" t="s">
        <v>600</v>
      </c>
      <c r="H4010" s="58" t="s">
        <v>5726</v>
      </c>
      <c r="I4010" s="61">
        <v>300</v>
      </c>
      <c r="J4010" s="58" t="s">
        <v>356</v>
      </c>
      <c r="K4010" s="58" t="s">
        <v>356</v>
      </c>
      <c r="L4010" s="58" t="s">
        <v>367</v>
      </c>
      <c r="M4010" s="58" t="s">
        <v>354</v>
      </c>
      <c r="N4010" s="58" t="s">
        <v>355</v>
      </c>
      <c r="O4010" s="64" t="s">
        <v>309</v>
      </c>
      <c r="P4010" s="64" t="s">
        <v>5359</v>
      </c>
      <c r="Q4010" s="45" t="s">
        <v>922</v>
      </c>
      <c r="R4010" s="32" t="s">
        <v>254</v>
      </c>
      <c r="S4010" s="45" t="s">
        <v>98</v>
      </c>
      <c r="T4010" s="42" t="str">
        <f>VLOOKUP(Tabla1[[#This Row],[AREA]],Hoja1!A:B,2,FALSE)</f>
        <v>10. Personas mayores, familia y servicios sociales</v>
      </c>
      <c r="U4010" s="45" t="s">
        <v>155</v>
      </c>
      <c r="V4010" s="42" t="str">
        <f>VLOOKUP(Tabla1[[#This Row],[PROGRAMA]],Hoja1!A:B,2,FALSE)</f>
        <v>2312. Iniciativas sociales</v>
      </c>
      <c r="W4010" s="45" t="s">
        <v>236</v>
      </c>
      <c r="X4010" s="45" t="s">
        <v>3048</v>
      </c>
    </row>
    <row r="4011" spans="1:24" x14ac:dyDescent="0.25">
      <c r="A4011" s="57">
        <v>220250031017</v>
      </c>
      <c r="B4011" s="58" t="s">
        <v>526</v>
      </c>
      <c r="C4011" s="59">
        <v>45842</v>
      </c>
      <c r="D4011" s="57">
        <v>22025001079</v>
      </c>
      <c r="E4011" s="58" t="s">
        <v>1303</v>
      </c>
      <c r="F4011" s="60">
        <v>117.1</v>
      </c>
      <c r="G4011" s="58" t="s">
        <v>38</v>
      </c>
      <c r="H4011" s="58" t="s">
        <v>5727</v>
      </c>
      <c r="I4011" s="61">
        <v>300</v>
      </c>
      <c r="J4011" s="58" t="s">
        <v>356</v>
      </c>
      <c r="K4011" s="58" t="s">
        <v>356</v>
      </c>
      <c r="L4011" s="58" t="s">
        <v>367</v>
      </c>
      <c r="M4011" s="58" t="s">
        <v>354</v>
      </c>
      <c r="N4011" s="58" t="s">
        <v>355</v>
      </c>
      <c r="O4011" s="64" t="s">
        <v>309</v>
      </c>
      <c r="P4011" s="64" t="s">
        <v>5359</v>
      </c>
      <c r="Q4011" s="45" t="s">
        <v>922</v>
      </c>
      <c r="R4011" s="32" t="s">
        <v>254</v>
      </c>
      <c r="S4011" s="45" t="s">
        <v>94</v>
      </c>
      <c r="T4011" s="42" t="str">
        <f>VLOOKUP(Tabla1[[#This Row],[AREA]],Hoja1!A:B,2,FALSE)</f>
        <v>06. Educación y cultura</v>
      </c>
      <c r="U4011" s="45" t="s">
        <v>170</v>
      </c>
      <c r="V4011" s="42" t="str">
        <f>VLOOKUP(Tabla1[[#This Row],[PROGRAMA]],Hoja1!A:B,2,FALSE)</f>
        <v>3232. Conservación y mantenimiento centros educación infantil y primaria</v>
      </c>
      <c r="W4011" s="45" t="s">
        <v>236</v>
      </c>
      <c r="X4011" s="45" t="s">
        <v>3048</v>
      </c>
    </row>
    <row r="4012" spans="1:24" x14ac:dyDescent="0.25">
      <c r="A4012" s="57">
        <v>220250031009</v>
      </c>
      <c r="B4012" s="58" t="s">
        <v>526</v>
      </c>
      <c r="C4012" s="59">
        <v>45842</v>
      </c>
      <c r="D4012" s="57">
        <v>22025001325</v>
      </c>
      <c r="E4012" s="58" t="s">
        <v>3329</v>
      </c>
      <c r="F4012" s="60">
        <v>116.85</v>
      </c>
      <c r="G4012" s="58" t="s">
        <v>573</v>
      </c>
      <c r="H4012" s="58" t="s">
        <v>5728</v>
      </c>
      <c r="I4012" s="61">
        <v>300</v>
      </c>
      <c r="J4012" s="58" t="s">
        <v>356</v>
      </c>
      <c r="K4012" s="58" t="s">
        <v>356</v>
      </c>
      <c r="L4012" s="58" t="s">
        <v>367</v>
      </c>
      <c r="M4012" s="58" t="s">
        <v>354</v>
      </c>
      <c r="N4012" s="58" t="s">
        <v>355</v>
      </c>
      <c r="O4012" s="64" t="s">
        <v>309</v>
      </c>
      <c r="P4012" s="64" t="s">
        <v>5359</v>
      </c>
      <c r="Q4012" s="45" t="s">
        <v>922</v>
      </c>
      <c r="R4012" s="32" t="s">
        <v>254</v>
      </c>
      <c r="S4012" s="45" t="s">
        <v>98</v>
      </c>
      <c r="T4012" s="42" t="str">
        <f>VLOOKUP(Tabla1[[#This Row],[AREA]],Hoja1!A:B,2,FALSE)</f>
        <v>10. Personas mayores, familia y servicios sociales</v>
      </c>
      <c r="U4012" s="45" t="s">
        <v>162</v>
      </c>
      <c r="V4012" s="42" t="str">
        <f>VLOOKUP(Tabla1[[#This Row],[PROGRAMA]],Hoja1!A:B,2,FALSE)</f>
        <v>2412. Formación para el empleo</v>
      </c>
      <c r="W4012" s="45" t="s">
        <v>238</v>
      </c>
      <c r="X4012" s="45" t="s">
        <v>3118</v>
      </c>
    </row>
    <row r="4013" spans="1:24" x14ac:dyDescent="0.25">
      <c r="A4013" s="57">
        <v>220250035115</v>
      </c>
      <c r="B4013" s="58" t="s">
        <v>526</v>
      </c>
      <c r="C4013" s="59">
        <v>45862</v>
      </c>
      <c r="D4013" s="57">
        <v>22025004010</v>
      </c>
      <c r="E4013" s="58" t="s">
        <v>1495</v>
      </c>
      <c r="F4013" s="60">
        <v>114.99</v>
      </c>
      <c r="G4013" s="58" t="s">
        <v>74</v>
      </c>
      <c r="H4013" s="58" t="s">
        <v>5729</v>
      </c>
      <c r="I4013" s="61">
        <v>300</v>
      </c>
      <c r="J4013" s="58" t="s">
        <v>356</v>
      </c>
      <c r="K4013" s="58" t="s">
        <v>356</v>
      </c>
      <c r="L4013" s="58" t="s">
        <v>367</v>
      </c>
      <c r="M4013" s="58" t="s">
        <v>354</v>
      </c>
      <c r="N4013" s="58" t="s">
        <v>355</v>
      </c>
      <c r="O4013" s="64" t="s">
        <v>309</v>
      </c>
      <c r="P4013" s="64" t="s">
        <v>5359</v>
      </c>
      <c r="Q4013" s="45" t="s">
        <v>922</v>
      </c>
      <c r="R4013" s="32" t="s">
        <v>254</v>
      </c>
      <c r="S4013" s="45" t="s">
        <v>92</v>
      </c>
      <c r="T4013" s="42" t="str">
        <f>VLOOKUP(Tabla1[[#This Row],[AREA]],Hoja1!A:B,2,FALSE)</f>
        <v>03. Participación ciudadana y deportes</v>
      </c>
      <c r="U4013" s="45" t="s">
        <v>215</v>
      </c>
      <c r="V4013" s="42" t="str">
        <f>VLOOKUP(Tabla1[[#This Row],[PROGRAMA]],Hoja1!A:B,2,FALSE)</f>
        <v>9241. Participación ciudadana</v>
      </c>
      <c r="W4013" s="45" t="s">
        <v>236</v>
      </c>
      <c r="X4013" s="45" t="s">
        <v>2945</v>
      </c>
    </row>
    <row r="4014" spans="1:24" x14ac:dyDescent="0.25">
      <c r="A4014" s="57">
        <v>220250035005</v>
      </c>
      <c r="B4014" s="58" t="s">
        <v>526</v>
      </c>
      <c r="C4014" s="59">
        <v>45862</v>
      </c>
      <c r="D4014" s="57">
        <v>22025000917</v>
      </c>
      <c r="E4014" s="58" t="s">
        <v>2293</v>
      </c>
      <c r="F4014" s="60">
        <v>114.95</v>
      </c>
      <c r="G4014" s="58" t="s">
        <v>567</v>
      </c>
      <c r="H4014" s="58" t="s">
        <v>5730</v>
      </c>
      <c r="I4014" s="61">
        <v>300</v>
      </c>
      <c r="J4014" s="58" t="s">
        <v>356</v>
      </c>
      <c r="K4014" s="58" t="s">
        <v>356</v>
      </c>
      <c r="L4014" s="58" t="s">
        <v>357</v>
      </c>
      <c r="M4014" s="58" t="s">
        <v>354</v>
      </c>
      <c r="N4014" s="58" t="s">
        <v>355</v>
      </c>
      <c r="O4014" s="64" t="s">
        <v>309</v>
      </c>
      <c r="P4014" s="64" t="s">
        <v>5359</v>
      </c>
      <c r="Q4014" s="45" t="s">
        <v>922</v>
      </c>
      <c r="R4014" s="32" t="s">
        <v>254</v>
      </c>
      <c r="S4014" s="45" t="s">
        <v>291</v>
      </c>
      <c r="T4014" s="42" t="str">
        <f>VLOOKUP(Tabla1[[#This Row],[AREA]],Hoja1!A:B,2,FALSE)</f>
        <v>11. Salud pública y seguridad ciudadana</v>
      </c>
      <c r="U4014" s="45" t="s">
        <v>129</v>
      </c>
      <c r="V4014" s="42" t="str">
        <f>VLOOKUP(Tabla1[[#This Row],[PROGRAMA]],Hoja1!A:B,2,FALSE)</f>
        <v>1321. Policía municipal</v>
      </c>
      <c r="W4014" s="45" t="s">
        <v>236</v>
      </c>
      <c r="X4014" s="45" t="s">
        <v>3180</v>
      </c>
    </row>
    <row r="4015" spans="1:24" x14ac:dyDescent="0.25">
      <c r="A4015" s="57">
        <v>220250030670</v>
      </c>
      <c r="B4015" s="58" t="s">
        <v>526</v>
      </c>
      <c r="C4015" s="59">
        <v>45841</v>
      </c>
      <c r="D4015" s="57">
        <v>22025000730</v>
      </c>
      <c r="E4015" s="58" t="s">
        <v>1838</v>
      </c>
      <c r="F4015" s="60">
        <v>114.48</v>
      </c>
      <c r="G4015" s="58" t="s">
        <v>506</v>
      </c>
      <c r="H4015" s="58" t="s">
        <v>5731</v>
      </c>
      <c r="I4015" s="61">
        <v>300</v>
      </c>
      <c r="J4015" s="58" t="s">
        <v>356</v>
      </c>
      <c r="K4015" s="58" t="s">
        <v>356</v>
      </c>
      <c r="L4015" s="58" t="s">
        <v>367</v>
      </c>
      <c r="M4015" s="58" t="s">
        <v>354</v>
      </c>
      <c r="N4015" s="58" t="s">
        <v>355</v>
      </c>
      <c r="O4015" s="64" t="s">
        <v>309</v>
      </c>
      <c r="P4015" s="64" t="s">
        <v>5359</v>
      </c>
      <c r="Q4015" s="45" t="s">
        <v>922</v>
      </c>
      <c r="R4015" s="32" t="s">
        <v>254</v>
      </c>
      <c r="S4015" s="45" t="s">
        <v>98</v>
      </c>
      <c r="T4015" s="42" t="str">
        <f>VLOOKUP(Tabla1[[#This Row],[AREA]],Hoja1!A:B,2,FALSE)</f>
        <v>10. Personas mayores, familia y servicios sociales</v>
      </c>
      <c r="U4015" s="45" t="s">
        <v>155</v>
      </c>
      <c r="V4015" s="42" t="str">
        <f>VLOOKUP(Tabla1[[#This Row],[PROGRAMA]],Hoja1!A:B,2,FALSE)</f>
        <v>2312. Iniciativas sociales</v>
      </c>
      <c r="W4015" s="45" t="s">
        <v>236</v>
      </c>
      <c r="X4015" s="45" t="s">
        <v>3048</v>
      </c>
    </row>
    <row r="4016" spans="1:24" x14ac:dyDescent="0.25">
      <c r="A4016" s="57">
        <v>220250032051</v>
      </c>
      <c r="B4016" s="58" t="s">
        <v>526</v>
      </c>
      <c r="C4016" s="59">
        <v>45847</v>
      </c>
      <c r="D4016" s="57">
        <v>22025002821</v>
      </c>
      <c r="E4016" s="58" t="s">
        <v>1358</v>
      </c>
      <c r="F4016" s="60">
        <v>112.29</v>
      </c>
      <c r="G4016" s="58" t="s">
        <v>611</v>
      </c>
      <c r="H4016" s="58" t="s">
        <v>5732</v>
      </c>
      <c r="I4016" s="61">
        <v>300</v>
      </c>
      <c r="J4016" s="58" t="s">
        <v>462</v>
      </c>
      <c r="K4016" s="58" t="s">
        <v>356</v>
      </c>
      <c r="L4016" s="58" t="s">
        <v>357</v>
      </c>
      <c r="M4016" s="58" t="s">
        <v>354</v>
      </c>
      <c r="N4016" s="58" t="s">
        <v>355</v>
      </c>
      <c r="O4016" s="64" t="s">
        <v>309</v>
      </c>
      <c r="P4016" s="64" t="s">
        <v>5359</v>
      </c>
      <c r="Q4016" s="45" t="s">
        <v>922</v>
      </c>
      <c r="R4016" s="32" t="s">
        <v>254</v>
      </c>
      <c r="S4016" s="45" t="s">
        <v>96</v>
      </c>
      <c r="T4016" s="42" t="str">
        <f>VLOOKUP(Tabla1[[#This Row],[AREA]],Hoja1!A:B,2,FALSE)</f>
        <v>08. Tráfico y movilidad</v>
      </c>
      <c r="U4016" s="45" t="s">
        <v>140</v>
      </c>
      <c r="V4016" s="42" t="str">
        <f>VLOOKUP(Tabla1[[#This Row],[PROGRAMA]],Hoja1!A:B,2,FALSE)</f>
        <v>1532. Pavimentación vias públicas y otros servicios urbanísticos</v>
      </c>
      <c r="W4016" s="45" t="s">
        <v>236</v>
      </c>
      <c r="X4016" s="45" t="s">
        <v>3180</v>
      </c>
    </row>
    <row r="4017" spans="1:24" x14ac:dyDescent="0.25">
      <c r="A4017" s="57">
        <v>220250030694</v>
      </c>
      <c r="B4017" s="58" t="s">
        <v>526</v>
      </c>
      <c r="C4017" s="59">
        <v>45841</v>
      </c>
      <c r="D4017" s="57">
        <v>22025001270</v>
      </c>
      <c r="E4017" s="58" t="s">
        <v>2310</v>
      </c>
      <c r="F4017" s="60">
        <v>110.9</v>
      </c>
      <c r="G4017" s="58" t="s">
        <v>608</v>
      </c>
      <c r="H4017" s="58" t="s">
        <v>5733</v>
      </c>
      <c r="I4017" s="61">
        <v>300</v>
      </c>
      <c r="J4017" s="58" t="s">
        <v>356</v>
      </c>
      <c r="K4017" s="58" t="s">
        <v>356</v>
      </c>
      <c r="L4017" s="58" t="s">
        <v>367</v>
      </c>
      <c r="M4017" s="58" t="s">
        <v>354</v>
      </c>
      <c r="N4017" s="58" t="s">
        <v>355</v>
      </c>
      <c r="O4017" s="64" t="s">
        <v>309</v>
      </c>
      <c r="P4017" s="64" t="s">
        <v>5359</v>
      </c>
      <c r="Q4017" s="45" t="s">
        <v>922</v>
      </c>
      <c r="R4017" s="32" t="s">
        <v>254</v>
      </c>
      <c r="S4017" s="45" t="s">
        <v>95</v>
      </c>
      <c r="T4017" s="42" t="str">
        <f>VLOOKUP(Tabla1[[#This Row],[AREA]],Hoja1!A:B,2,FALSE)</f>
        <v>07. Medio ambiente</v>
      </c>
      <c r="U4017" s="45" t="s">
        <v>149</v>
      </c>
      <c r="V4017" s="42" t="str">
        <f>VLOOKUP(Tabla1[[#This Row],[PROGRAMA]],Hoja1!A:B,2,FALSE)</f>
        <v>1711. Parques y jardines</v>
      </c>
      <c r="W4017" s="45" t="s">
        <v>238</v>
      </c>
      <c r="X4017" s="45" t="s">
        <v>3118</v>
      </c>
    </row>
    <row r="4018" spans="1:24" x14ac:dyDescent="0.25">
      <c r="A4018" s="57">
        <v>220250033683</v>
      </c>
      <c r="B4018" s="58" t="s">
        <v>526</v>
      </c>
      <c r="C4018" s="59">
        <v>45856</v>
      </c>
      <c r="D4018" s="57">
        <v>22025004895</v>
      </c>
      <c r="E4018" s="58" t="s">
        <v>1878</v>
      </c>
      <c r="F4018" s="60">
        <v>110.69</v>
      </c>
      <c r="G4018" s="58" t="s">
        <v>612</v>
      </c>
      <c r="H4018" s="58" t="s">
        <v>5734</v>
      </c>
      <c r="I4018" s="61">
        <v>300</v>
      </c>
      <c r="J4018" s="58" t="s">
        <v>356</v>
      </c>
      <c r="K4018" s="58" t="s">
        <v>356</v>
      </c>
      <c r="L4018" s="58" t="s">
        <v>367</v>
      </c>
      <c r="M4018" s="58" t="s">
        <v>354</v>
      </c>
      <c r="N4018" s="58" t="s">
        <v>355</v>
      </c>
      <c r="O4018" s="64" t="s">
        <v>309</v>
      </c>
      <c r="P4018" s="64" t="s">
        <v>5359</v>
      </c>
      <c r="Q4018" s="45" t="s">
        <v>922</v>
      </c>
      <c r="R4018" s="32" t="s">
        <v>254</v>
      </c>
      <c r="S4018" s="45" t="s">
        <v>94</v>
      </c>
      <c r="T4018" s="42" t="str">
        <f>VLOOKUP(Tabla1[[#This Row],[AREA]],Hoja1!A:B,2,FALSE)</f>
        <v>06. Educación y cultura</v>
      </c>
      <c r="U4018" s="45" t="s">
        <v>168</v>
      </c>
      <c r="V4018" s="42" t="str">
        <f>VLOOKUP(Tabla1[[#This Row],[PROGRAMA]],Hoja1!A:B,2,FALSE)</f>
        <v>3231. Escuelas infantiles</v>
      </c>
      <c r="W4018" s="45" t="s">
        <v>236</v>
      </c>
      <c r="X4018" s="45" t="s">
        <v>3048</v>
      </c>
    </row>
    <row r="4019" spans="1:24" x14ac:dyDescent="0.25">
      <c r="A4019" s="57">
        <v>220250030686</v>
      </c>
      <c r="B4019" s="58" t="s">
        <v>526</v>
      </c>
      <c r="C4019" s="59">
        <v>45841</v>
      </c>
      <c r="D4019" s="57">
        <v>22025001132</v>
      </c>
      <c r="E4019" s="58" t="s">
        <v>1599</v>
      </c>
      <c r="F4019" s="60">
        <v>107.87</v>
      </c>
      <c r="G4019" s="58" t="s">
        <v>74</v>
      </c>
      <c r="H4019" s="58" t="s">
        <v>5735</v>
      </c>
      <c r="I4019" s="61">
        <v>300</v>
      </c>
      <c r="J4019" s="58" t="s">
        <v>356</v>
      </c>
      <c r="K4019" s="58" t="s">
        <v>356</v>
      </c>
      <c r="L4019" s="58" t="s">
        <v>367</v>
      </c>
      <c r="M4019" s="58" t="s">
        <v>354</v>
      </c>
      <c r="N4019" s="58" t="s">
        <v>355</v>
      </c>
      <c r="O4019" s="64" t="s">
        <v>309</v>
      </c>
      <c r="P4019" s="64" t="s">
        <v>5359</v>
      </c>
      <c r="Q4019" s="45" t="s">
        <v>922</v>
      </c>
      <c r="R4019" s="32" t="s">
        <v>254</v>
      </c>
      <c r="S4019" s="45" t="s">
        <v>291</v>
      </c>
      <c r="T4019" s="42" t="str">
        <f>VLOOKUP(Tabla1[[#This Row],[AREA]],Hoja1!A:B,2,FALSE)</f>
        <v>11. Salud pública y seguridad ciudadana</v>
      </c>
      <c r="U4019" s="45" t="s">
        <v>144</v>
      </c>
      <c r="V4019" s="42" t="str">
        <f>VLOOKUP(Tabla1[[#This Row],[PROGRAMA]],Hoja1!A:B,2,FALSE)</f>
        <v>1631. Limpieza viaria</v>
      </c>
      <c r="W4019" s="45" t="s">
        <v>238</v>
      </c>
      <c r="X4019" s="45" t="s">
        <v>3118</v>
      </c>
    </row>
    <row r="4020" spans="1:24" x14ac:dyDescent="0.25">
      <c r="A4020" s="57">
        <v>220250035164</v>
      </c>
      <c r="B4020" s="58" t="s">
        <v>526</v>
      </c>
      <c r="C4020" s="59">
        <v>45862</v>
      </c>
      <c r="D4020" s="57">
        <v>22025001274</v>
      </c>
      <c r="E4020" s="58" t="s">
        <v>1612</v>
      </c>
      <c r="F4020" s="60">
        <v>103.01</v>
      </c>
      <c r="G4020" s="58" t="s">
        <v>73</v>
      </c>
      <c r="H4020" s="58" t="s">
        <v>5736</v>
      </c>
      <c r="I4020" s="61">
        <v>300</v>
      </c>
      <c r="J4020" s="58" t="s">
        <v>356</v>
      </c>
      <c r="K4020" s="58" t="s">
        <v>356</v>
      </c>
      <c r="L4020" s="58" t="s">
        <v>357</v>
      </c>
      <c r="M4020" s="58" t="s">
        <v>354</v>
      </c>
      <c r="N4020" s="58" t="s">
        <v>355</v>
      </c>
      <c r="O4020" s="64" t="s">
        <v>309</v>
      </c>
      <c r="P4020" s="64" t="s">
        <v>5359</v>
      </c>
      <c r="Q4020" s="45" t="s">
        <v>922</v>
      </c>
      <c r="R4020" s="32" t="s">
        <v>254</v>
      </c>
      <c r="S4020" s="45" t="s">
        <v>95</v>
      </c>
      <c r="T4020" s="42" t="str">
        <f>VLOOKUP(Tabla1[[#This Row],[AREA]],Hoja1!A:B,2,FALSE)</f>
        <v>07. Medio ambiente</v>
      </c>
      <c r="U4020" s="45" t="s">
        <v>149</v>
      </c>
      <c r="V4020" s="42" t="str">
        <f>VLOOKUP(Tabla1[[#This Row],[PROGRAMA]],Hoja1!A:B,2,FALSE)</f>
        <v>1711. Parques y jardines</v>
      </c>
      <c r="W4020" s="45" t="s">
        <v>236</v>
      </c>
      <c r="X4020" s="45" t="s">
        <v>2945</v>
      </c>
    </row>
    <row r="4021" spans="1:24" x14ac:dyDescent="0.25">
      <c r="A4021" s="57">
        <v>220250033669</v>
      </c>
      <c r="B4021" s="58" t="s">
        <v>526</v>
      </c>
      <c r="C4021" s="59">
        <v>45856</v>
      </c>
      <c r="D4021" s="57">
        <v>22025004894</v>
      </c>
      <c r="E4021" s="58" t="s">
        <v>1303</v>
      </c>
      <c r="F4021" s="60">
        <v>96.11</v>
      </c>
      <c r="G4021" s="58" t="s">
        <v>633</v>
      </c>
      <c r="H4021" s="58" t="s">
        <v>4807</v>
      </c>
      <c r="I4021" s="61">
        <v>300</v>
      </c>
      <c r="J4021" s="58" t="s">
        <v>356</v>
      </c>
      <c r="K4021" s="58" t="s">
        <v>356</v>
      </c>
      <c r="L4021" s="58" t="s">
        <v>367</v>
      </c>
      <c r="M4021" s="58" t="s">
        <v>354</v>
      </c>
      <c r="N4021" s="58" t="s">
        <v>355</v>
      </c>
      <c r="O4021" s="64" t="s">
        <v>309</v>
      </c>
      <c r="P4021" s="64" t="s">
        <v>5359</v>
      </c>
      <c r="Q4021" s="45" t="s">
        <v>922</v>
      </c>
      <c r="R4021" s="32" t="s">
        <v>254</v>
      </c>
      <c r="S4021" s="45" t="s">
        <v>94</v>
      </c>
      <c r="T4021" s="42" t="str">
        <f>VLOOKUP(Tabla1[[#This Row],[AREA]],Hoja1!A:B,2,FALSE)</f>
        <v>06. Educación y cultura</v>
      </c>
      <c r="U4021" s="45" t="s">
        <v>170</v>
      </c>
      <c r="V4021" s="42" t="str">
        <f>VLOOKUP(Tabla1[[#This Row],[PROGRAMA]],Hoja1!A:B,2,FALSE)</f>
        <v>3232. Conservación y mantenimiento centros educación infantil y primaria</v>
      </c>
      <c r="W4021" s="45" t="s">
        <v>236</v>
      </c>
      <c r="X4021" s="45" t="s">
        <v>3048</v>
      </c>
    </row>
    <row r="4022" spans="1:24" x14ac:dyDescent="0.25">
      <c r="A4022" s="57">
        <v>220250034904</v>
      </c>
      <c r="B4022" s="58" t="s">
        <v>526</v>
      </c>
      <c r="C4022" s="59">
        <v>45862</v>
      </c>
      <c r="D4022" s="57">
        <v>22025001122</v>
      </c>
      <c r="E4022" s="58" t="s">
        <v>1237</v>
      </c>
      <c r="F4022" s="60">
        <v>95.29</v>
      </c>
      <c r="G4022" s="58" t="s">
        <v>566</v>
      </c>
      <c r="H4022" s="58" t="s">
        <v>5737</v>
      </c>
      <c r="I4022" s="61">
        <v>300</v>
      </c>
      <c r="J4022" s="58" t="s">
        <v>356</v>
      </c>
      <c r="K4022" s="58" t="s">
        <v>356</v>
      </c>
      <c r="L4022" s="58" t="s">
        <v>357</v>
      </c>
      <c r="M4022" s="58" t="s">
        <v>354</v>
      </c>
      <c r="N4022" s="58" t="s">
        <v>355</v>
      </c>
      <c r="O4022" s="64" t="s">
        <v>309</v>
      </c>
      <c r="P4022" s="64" t="s">
        <v>5359</v>
      </c>
      <c r="Q4022" s="45" t="s">
        <v>922</v>
      </c>
      <c r="R4022" s="32" t="s">
        <v>254</v>
      </c>
      <c r="S4022" s="45" t="s">
        <v>291</v>
      </c>
      <c r="T4022" s="42" t="str">
        <f>VLOOKUP(Tabla1[[#This Row],[AREA]],Hoja1!A:B,2,FALSE)</f>
        <v>11. Salud pública y seguridad ciudadana</v>
      </c>
      <c r="U4022" s="45" t="s">
        <v>141</v>
      </c>
      <c r="V4022" s="42" t="str">
        <f>VLOOKUP(Tabla1[[#This Row],[PROGRAMA]],Hoja1!A:B,2,FALSE)</f>
        <v>1621. Recogida de residuos</v>
      </c>
      <c r="W4022" s="45" t="s">
        <v>236</v>
      </c>
      <c r="X4022" s="45" t="s">
        <v>3180</v>
      </c>
    </row>
    <row r="4023" spans="1:24" x14ac:dyDescent="0.25">
      <c r="A4023" s="57">
        <v>220250033886</v>
      </c>
      <c r="B4023" s="58" t="s">
        <v>526</v>
      </c>
      <c r="C4023" s="59">
        <v>45856</v>
      </c>
      <c r="D4023" s="57">
        <v>22025001270</v>
      </c>
      <c r="E4023" s="58" t="s">
        <v>2310</v>
      </c>
      <c r="F4023" s="60">
        <v>94.62</v>
      </c>
      <c r="G4023" s="58" t="s">
        <v>74</v>
      </c>
      <c r="H4023" s="58" t="s">
        <v>5738</v>
      </c>
      <c r="I4023" s="61">
        <v>300</v>
      </c>
      <c r="J4023" s="58" t="s">
        <v>356</v>
      </c>
      <c r="K4023" s="58" t="s">
        <v>356</v>
      </c>
      <c r="L4023" s="58" t="s">
        <v>367</v>
      </c>
      <c r="M4023" s="58" t="s">
        <v>354</v>
      </c>
      <c r="N4023" s="58" t="s">
        <v>355</v>
      </c>
      <c r="O4023" s="64" t="s">
        <v>309</v>
      </c>
      <c r="P4023" s="64" t="s">
        <v>5359</v>
      </c>
      <c r="Q4023" s="45" t="s">
        <v>922</v>
      </c>
      <c r="R4023" s="32" t="s">
        <v>254</v>
      </c>
      <c r="S4023" s="45" t="s">
        <v>95</v>
      </c>
      <c r="T4023" s="42" t="str">
        <f>VLOOKUP(Tabla1[[#This Row],[AREA]],Hoja1!A:B,2,FALSE)</f>
        <v>07. Medio ambiente</v>
      </c>
      <c r="U4023" s="45" t="s">
        <v>149</v>
      </c>
      <c r="V4023" s="42" t="str">
        <f>VLOOKUP(Tabla1[[#This Row],[PROGRAMA]],Hoja1!A:B,2,FALSE)</f>
        <v>1711. Parques y jardines</v>
      </c>
      <c r="W4023" s="45" t="s">
        <v>238</v>
      </c>
      <c r="X4023" s="45" t="s">
        <v>3118</v>
      </c>
    </row>
    <row r="4024" spans="1:24" x14ac:dyDescent="0.25">
      <c r="A4024" s="57">
        <v>220250030800</v>
      </c>
      <c r="B4024" s="58" t="s">
        <v>526</v>
      </c>
      <c r="C4024" s="59">
        <v>45841</v>
      </c>
      <c r="D4024" s="57">
        <v>22025004014</v>
      </c>
      <c r="E4024" s="58" t="s">
        <v>1534</v>
      </c>
      <c r="F4024" s="60">
        <v>89.3</v>
      </c>
      <c r="G4024" s="58" t="s">
        <v>633</v>
      </c>
      <c r="H4024" s="58" t="s">
        <v>5739</v>
      </c>
      <c r="I4024" s="61">
        <v>300</v>
      </c>
      <c r="J4024" s="58" t="s">
        <v>356</v>
      </c>
      <c r="K4024" s="58" t="s">
        <v>356</v>
      </c>
      <c r="L4024" s="58" t="s">
        <v>367</v>
      </c>
      <c r="M4024" s="58" t="s">
        <v>354</v>
      </c>
      <c r="N4024" s="58" t="s">
        <v>355</v>
      </c>
      <c r="O4024" s="64" t="s">
        <v>309</v>
      </c>
      <c r="P4024" s="64" t="s">
        <v>5359</v>
      </c>
      <c r="Q4024" s="45" t="s">
        <v>922</v>
      </c>
      <c r="R4024" s="32" t="s">
        <v>254</v>
      </c>
      <c r="S4024" s="45" t="s">
        <v>92</v>
      </c>
      <c r="T4024" s="42" t="str">
        <f>VLOOKUP(Tabla1[[#This Row],[AREA]],Hoja1!A:B,2,FALSE)</f>
        <v>03. Participación ciudadana y deportes</v>
      </c>
      <c r="U4024" s="45" t="s">
        <v>215</v>
      </c>
      <c r="V4024" s="42" t="str">
        <f>VLOOKUP(Tabla1[[#This Row],[PROGRAMA]],Hoja1!A:B,2,FALSE)</f>
        <v>9241. Participación ciudadana</v>
      </c>
      <c r="W4024" s="45" t="s">
        <v>236</v>
      </c>
      <c r="X4024" s="45" t="s">
        <v>3048</v>
      </c>
    </row>
    <row r="4025" spans="1:24" x14ac:dyDescent="0.25">
      <c r="A4025" s="57">
        <v>220250031902</v>
      </c>
      <c r="B4025" s="58" t="s">
        <v>526</v>
      </c>
      <c r="C4025" s="59">
        <v>45847</v>
      </c>
      <c r="D4025" s="57">
        <v>22025000730</v>
      </c>
      <c r="E4025" s="58" t="s">
        <v>1838</v>
      </c>
      <c r="F4025" s="60">
        <v>88.53</v>
      </c>
      <c r="G4025" s="58" t="s">
        <v>564</v>
      </c>
      <c r="H4025" s="58" t="s">
        <v>5740</v>
      </c>
      <c r="I4025" s="61">
        <v>300</v>
      </c>
      <c r="J4025" s="58" t="s">
        <v>356</v>
      </c>
      <c r="K4025" s="58" t="s">
        <v>356</v>
      </c>
      <c r="L4025" s="58" t="s">
        <v>367</v>
      </c>
      <c r="M4025" s="58" t="s">
        <v>354</v>
      </c>
      <c r="N4025" s="58" t="s">
        <v>355</v>
      </c>
      <c r="O4025" s="64" t="s">
        <v>309</v>
      </c>
      <c r="P4025" s="64" t="s">
        <v>5359</v>
      </c>
      <c r="Q4025" s="45" t="s">
        <v>922</v>
      </c>
      <c r="R4025" s="32" t="s">
        <v>254</v>
      </c>
      <c r="S4025" s="45" t="s">
        <v>98</v>
      </c>
      <c r="T4025" s="42" t="str">
        <f>VLOOKUP(Tabla1[[#This Row],[AREA]],Hoja1!A:B,2,FALSE)</f>
        <v>10. Personas mayores, familia y servicios sociales</v>
      </c>
      <c r="U4025" s="45" t="s">
        <v>155</v>
      </c>
      <c r="V4025" s="42" t="str">
        <f>VLOOKUP(Tabla1[[#This Row],[PROGRAMA]],Hoja1!A:B,2,FALSE)</f>
        <v>2312. Iniciativas sociales</v>
      </c>
      <c r="W4025" s="45" t="s">
        <v>236</v>
      </c>
      <c r="X4025" s="45" t="s">
        <v>3048</v>
      </c>
    </row>
    <row r="4026" spans="1:24" x14ac:dyDescent="0.25">
      <c r="A4026" s="57">
        <v>220250033612</v>
      </c>
      <c r="B4026" s="58" t="s">
        <v>526</v>
      </c>
      <c r="C4026" s="59">
        <v>45856</v>
      </c>
      <c r="D4026" s="57">
        <v>22025000731</v>
      </c>
      <c r="E4026" s="58" t="s">
        <v>1838</v>
      </c>
      <c r="F4026" s="60">
        <v>86.58</v>
      </c>
      <c r="G4026" s="58" t="s">
        <v>38</v>
      </c>
      <c r="H4026" s="58" t="s">
        <v>5741</v>
      </c>
      <c r="I4026" s="61">
        <v>300</v>
      </c>
      <c r="J4026" s="58" t="s">
        <v>356</v>
      </c>
      <c r="K4026" s="58" t="s">
        <v>356</v>
      </c>
      <c r="L4026" s="58" t="s">
        <v>367</v>
      </c>
      <c r="M4026" s="58" t="s">
        <v>354</v>
      </c>
      <c r="N4026" s="58" t="s">
        <v>355</v>
      </c>
      <c r="O4026" s="64" t="s">
        <v>309</v>
      </c>
      <c r="P4026" s="64" t="s">
        <v>5359</v>
      </c>
      <c r="Q4026" s="45" t="s">
        <v>922</v>
      </c>
      <c r="R4026" s="32" t="s">
        <v>254</v>
      </c>
      <c r="S4026" s="45" t="s">
        <v>98</v>
      </c>
      <c r="T4026" s="42" t="str">
        <f>VLOOKUP(Tabla1[[#This Row],[AREA]],Hoja1!A:B,2,FALSE)</f>
        <v>10. Personas mayores, familia y servicios sociales</v>
      </c>
      <c r="U4026" s="45" t="s">
        <v>155</v>
      </c>
      <c r="V4026" s="42" t="str">
        <f>VLOOKUP(Tabla1[[#This Row],[PROGRAMA]],Hoja1!A:B,2,FALSE)</f>
        <v>2312. Iniciativas sociales</v>
      </c>
      <c r="W4026" s="45" t="s">
        <v>236</v>
      </c>
      <c r="X4026" s="45" t="s">
        <v>3048</v>
      </c>
    </row>
    <row r="4027" spans="1:24" x14ac:dyDescent="0.25">
      <c r="A4027" s="57">
        <v>220250033892</v>
      </c>
      <c r="B4027" s="58" t="s">
        <v>526</v>
      </c>
      <c r="C4027" s="59">
        <v>45856</v>
      </c>
      <c r="D4027" s="57">
        <v>22025001330</v>
      </c>
      <c r="E4027" s="58" t="s">
        <v>3659</v>
      </c>
      <c r="F4027" s="60">
        <v>83.89</v>
      </c>
      <c r="G4027" s="58" t="s">
        <v>554</v>
      </c>
      <c r="H4027" s="58" t="s">
        <v>5707</v>
      </c>
      <c r="I4027" s="61">
        <v>300</v>
      </c>
      <c r="J4027" s="58" t="s">
        <v>356</v>
      </c>
      <c r="K4027" s="58" t="s">
        <v>356</v>
      </c>
      <c r="L4027" s="58" t="s">
        <v>357</v>
      </c>
      <c r="M4027" s="58" t="s">
        <v>354</v>
      </c>
      <c r="N4027" s="58" t="s">
        <v>355</v>
      </c>
      <c r="O4027" s="64" t="s">
        <v>309</v>
      </c>
      <c r="P4027" s="64" t="s">
        <v>5359</v>
      </c>
      <c r="Q4027" s="45" t="s">
        <v>922</v>
      </c>
      <c r="R4027" s="32" t="s">
        <v>254</v>
      </c>
      <c r="S4027" s="45" t="s">
        <v>89</v>
      </c>
      <c r="T4027" s="42" t="str">
        <f>VLOOKUP(Tabla1[[#This Row],[AREA]],Hoja1!A:B,2,FALSE)</f>
        <v>01. Alcaldía</v>
      </c>
      <c r="U4027" s="45" t="s">
        <v>208</v>
      </c>
      <c r="V4027" s="42" t="str">
        <f>VLOOKUP(Tabla1[[#This Row],[PROGRAMA]],Hoja1!A:B,2,FALSE)</f>
        <v>9203. Unidad de régimen interior</v>
      </c>
      <c r="W4027" s="45" t="s">
        <v>236</v>
      </c>
      <c r="X4027" s="45" t="s">
        <v>3180</v>
      </c>
    </row>
    <row r="4028" spans="1:24" x14ac:dyDescent="0.25">
      <c r="A4028" s="57">
        <v>220250034894</v>
      </c>
      <c r="B4028" s="58" t="s">
        <v>526</v>
      </c>
      <c r="C4028" s="59">
        <v>45862</v>
      </c>
      <c r="D4028" s="57">
        <v>22025001129</v>
      </c>
      <c r="E4028" s="58" t="s">
        <v>1973</v>
      </c>
      <c r="F4028" s="60">
        <v>82.28</v>
      </c>
      <c r="G4028" s="58" t="s">
        <v>3578</v>
      </c>
      <c r="H4028" s="58" t="s">
        <v>5742</v>
      </c>
      <c r="I4028" s="61">
        <v>300</v>
      </c>
      <c r="J4028" s="58" t="s">
        <v>5743</v>
      </c>
      <c r="K4028" s="58" t="s">
        <v>5743</v>
      </c>
      <c r="L4028" s="58" t="s">
        <v>367</v>
      </c>
      <c r="M4028" s="58" t="s">
        <v>354</v>
      </c>
      <c r="N4028" s="58" t="s">
        <v>355</v>
      </c>
      <c r="O4028" s="64" t="s">
        <v>309</v>
      </c>
      <c r="P4028" s="64" t="s">
        <v>5359</v>
      </c>
      <c r="Q4028" s="45" t="s">
        <v>922</v>
      </c>
      <c r="R4028" s="32" t="s">
        <v>254</v>
      </c>
      <c r="S4028" s="45" t="s">
        <v>291</v>
      </c>
      <c r="T4028" s="42" t="str">
        <f>VLOOKUP(Tabla1[[#This Row],[AREA]],Hoja1!A:B,2,FALSE)</f>
        <v>11. Salud pública y seguridad ciudadana</v>
      </c>
      <c r="U4028" s="45" t="s">
        <v>144</v>
      </c>
      <c r="V4028" s="42" t="str">
        <f>VLOOKUP(Tabla1[[#This Row],[PROGRAMA]],Hoja1!A:B,2,FALSE)</f>
        <v>1631. Limpieza viaria</v>
      </c>
      <c r="W4028" s="45" t="s">
        <v>236</v>
      </c>
      <c r="X4028" s="45" t="s">
        <v>3180</v>
      </c>
    </row>
    <row r="4029" spans="1:24" x14ac:dyDescent="0.25">
      <c r="A4029" s="57">
        <v>220250033900</v>
      </c>
      <c r="B4029" s="58" t="s">
        <v>526</v>
      </c>
      <c r="C4029" s="59">
        <v>45856</v>
      </c>
      <c r="D4029" s="57">
        <v>22025001276</v>
      </c>
      <c r="E4029" s="58" t="s">
        <v>2347</v>
      </c>
      <c r="F4029" s="60">
        <v>81.47</v>
      </c>
      <c r="G4029" s="58" t="s">
        <v>3776</v>
      </c>
      <c r="H4029" s="58" t="s">
        <v>5744</v>
      </c>
      <c r="I4029" s="61">
        <v>300</v>
      </c>
      <c r="J4029" s="58" t="s">
        <v>525</v>
      </c>
      <c r="K4029" s="58" t="s">
        <v>356</v>
      </c>
      <c r="L4029" s="58" t="s">
        <v>357</v>
      </c>
      <c r="M4029" s="58" t="s">
        <v>354</v>
      </c>
      <c r="N4029" s="58" t="s">
        <v>355</v>
      </c>
      <c r="O4029" s="64" t="s">
        <v>309</v>
      </c>
      <c r="P4029" s="64" t="s">
        <v>5359</v>
      </c>
      <c r="Q4029" s="45" t="s">
        <v>922</v>
      </c>
      <c r="R4029" s="32" t="s">
        <v>254</v>
      </c>
      <c r="S4029" s="45" t="s">
        <v>95</v>
      </c>
      <c r="T4029" s="42" t="str">
        <f>VLOOKUP(Tabla1[[#This Row],[AREA]],Hoja1!A:B,2,FALSE)</f>
        <v>07. Medio ambiente</v>
      </c>
      <c r="U4029" s="45" t="s">
        <v>149</v>
      </c>
      <c r="V4029" s="42" t="str">
        <f>VLOOKUP(Tabla1[[#This Row],[PROGRAMA]],Hoja1!A:B,2,FALSE)</f>
        <v>1711. Parques y jardines</v>
      </c>
      <c r="W4029" s="45" t="s">
        <v>236</v>
      </c>
      <c r="X4029" s="45" t="s">
        <v>3180</v>
      </c>
    </row>
    <row r="4030" spans="1:24" x14ac:dyDescent="0.25">
      <c r="A4030" s="57">
        <v>220250035025</v>
      </c>
      <c r="B4030" s="58" t="s">
        <v>526</v>
      </c>
      <c r="C4030" s="59">
        <v>45862</v>
      </c>
      <c r="D4030" s="57">
        <v>22025000917</v>
      </c>
      <c r="E4030" s="58" t="s">
        <v>2293</v>
      </c>
      <c r="F4030" s="60">
        <v>80.540000000000006</v>
      </c>
      <c r="G4030" s="58" t="s">
        <v>567</v>
      </c>
      <c r="H4030" s="58" t="s">
        <v>5745</v>
      </c>
      <c r="I4030" s="61">
        <v>300</v>
      </c>
      <c r="J4030" s="58" t="s">
        <v>356</v>
      </c>
      <c r="K4030" s="58" t="s">
        <v>356</v>
      </c>
      <c r="L4030" s="58" t="s">
        <v>357</v>
      </c>
      <c r="M4030" s="58" t="s">
        <v>354</v>
      </c>
      <c r="N4030" s="58" t="s">
        <v>355</v>
      </c>
      <c r="O4030" s="64" t="s">
        <v>309</v>
      </c>
      <c r="P4030" s="64" t="s">
        <v>5359</v>
      </c>
      <c r="Q4030" s="45" t="s">
        <v>922</v>
      </c>
      <c r="R4030" s="32" t="s">
        <v>254</v>
      </c>
      <c r="S4030" s="45" t="s">
        <v>291</v>
      </c>
      <c r="T4030" s="42" t="str">
        <f>VLOOKUP(Tabla1[[#This Row],[AREA]],Hoja1!A:B,2,FALSE)</f>
        <v>11. Salud pública y seguridad ciudadana</v>
      </c>
      <c r="U4030" s="45" t="s">
        <v>129</v>
      </c>
      <c r="V4030" s="42" t="str">
        <f>VLOOKUP(Tabla1[[#This Row],[PROGRAMA]],Hoja1!A:B,2,FALSE)</f>
        <v>1321. Policía municipal</v>
      </c>
      <c r="W4030" s="45" t="s">
        <v>236</v>
      </c>
      <c r="X4030" s="45" t="s">
        <v>3180</v>
      </c>
    </row>
    <row r="4031" spans="1:24" x14ac:dyDescent="0.25">
      <c r="A4031" s="57">
        <v>220250030837</v>
      </c>
      <c r="B4031" s="58" t="s">
        <v>526</v>
      </c>
      <c r="C4031" s="59">
        <v>45841</v>
      </c>
      <c r="D4031" s="57">
        <v>22025001347</v>
      </c>
      <c r="E4031" s="58" t="s">
        <v>1493</v>
      </c>
      <c r="F4031" s="60">
        <v>77.36</v>
      </c>
      <c r="G4031" s="58" t="s">
        <v>39</v>
      </c>
      <c r="H4031" s="58" t="s">
        <v>5746</v>
      </c>
      <c r="I4031" s="61">
        <v>300</v>
      </c>
      <c r="J4031" s="58" t="s">
        <v>356</v>
      </c>
      <c r="K4031" s="58" t="s">
        <v>356</v>
      </c>
      <c r="L4031" s="58" t="s">
        <v>367</v>
      </c>
      <c r="M4031" s="58" t="s">
        <v>354</v>
      </c>
      <c r="N4031" s="58" t="s">
        <v>355</v>
      </c>
      <c r="O4031" s="64" t="s">
        <v>309</v>
      </c>
      <c r="P4031" s="64" t="s">
        <v>5359</v>
      </c>
      <c r="Q4031" s="45" t="s">
        <v>922</v>
      </c>
      <c r="R4031" s="32" t="s">
        <v>254</v>
      </c>
      <c r="S4031" s="45" t="s">
        <v>91</v>
      </c>
      <c r="T4031" s="42" t="str">
        <f>VLOOKUP(Tabla1[[#This Row],[AREA]],Hoja1!A:B,2,FALSE)</f>
        <v>02. Urbanismo y vivienda</v>
      </c>
      <c r="U4031" s="45" t="s">
        <v>220</v>
      </c>
      <c r="V4031" s="42" t="str">
        <f>VLOOKUP(Tabla1[[#This Row],[PROGRAMA]],Hoja1!A:B,2,FALSE)</f>
        <v>9332. Mantenimiento de edificios e instalaciones municipales</v>
      </c>
      <c r="W4031" s="45" t="s">
        <v>236</v>
      </c>
      <c r="X4031" s="45" t="s">
        <v>3048</v>
      </c>
    </row>
    <row r="4032" spans="1:24" x14ac:dyDescent="0.25">
      <c r="A4032" s="57">
        <v>220250031025</v>
      </c>
      <c r="B4032" s="58" t="s">
        <v>526</v>
      </c>
      <c r="C4032" s="59">
        <v>45842</v>
      </c>
      <c r="D4032" s="57">
        <v>22025001082</v>
      </c>
      <c r="E4032" s="58" t="s">
        <v>1878</v>
      </c>
      <c r="F4032" s="60">
        <v>76.45</v>
      </c>
      <c r="G4032" s="58" t="s">
        <v>612</v>
      </c>
      <c r="H4032" s="58" t="s">
        <v>5747</v>
      </c>
      <c r="I4032" s="61">
        <v>300</v>
      </c>
      <c r="J4032" s="58" t="s">
        <v>356</v>
      </c>
      <c r="K4032" s="58" t="s">
        <v>356</v>
      </c>
      <c r="L4032" s="58" t="s">
        <v>367</v>
      </c>
      <c r="M4032" s="58" t="s">
        <v>354</v>
      </c>
      <c r="N4032" s="58" t="s">
        <v>355</v>
      </c>
      <c r="O4032" s="64" t="s">
        <v>309</v>
      </c>
      <c r="P4032" s="64" t="s">
        <v>5359</v>
      </c>
      <c r="Q4032" s="45" t="s">
        <v>922</v>
      </c>
      <c r="R4032" s="32" t="s">
        <v>254</v>
      </c>
      <c r="S4032" s="45" t="s">
        <v>94</v>
      </c>
      <c r="T4032" s="42" t="str">
        <f>VLOOKUP(Tabla1[[#This Row],[AREA]],Hoja1!A:B,2,FALSE)</f>
        <v>06. Educación y cultura</v>
      </c>
      <c r="U4032" s="45" t="s">
        <v>168</v>
      </c>
      <c r="V4032" s="42" t="str">
        <f>VLOOKUP(Tabla1[[#This Row],[PROGRAMA]],Hoja1!A:B,2,FALSE)</f>
        <v>3231. Escuelas infantiles</v>
      </c>
      <c r="W4032" s="45" t="s">
        <v>236</v>
      </c>
      <c r="X4032" s="45" t="s">
        <v>3048</v>
      </c>
    </row>
    <row r="4033" spans="1:24" x14ac:dyDescent="0.25">
      <c r="A4033" s="57">
        <v>220250033954</v>
      </c>
      <c r="B4033" s="58" t="s">
        <v>526</v>
      </c>
      <c r="C4033" s="59">
        <v>45856</v>
      </c>
      <c r="D4033" s="57">
        <v>22025001270</v>
      </c>
      <c r="E4033" s="58" t="s">
        <v>2310</v>
      </c>
      <c r="F4033" s="60">
        <v>74.87</v>
      </c>
      <c r="G4033" s="58" t="s">
        <v>633</v>
      </c>
      <c r="H4033" s="58" t="s">
        <v>5748</v>
      </c>
      <c r="I4033" s="61">
        <v>300</v>
      </c>
      <c r="J4033" s="58" t="s">
        <v>356</v>
      </c>
      <c r="K4033" s="58" t="s">
        <v>356</v>
      </c>
      <c r="L4033" s="58" t="s">
        <v>367</v>
      </c>
      <c r="M4033" s="58" t="s">
        <v>354</v>
      </c>
      <c r="N4033" s="58" t="s">
        <v>355</v>
      </c>
      <c r="O4033" s="64" t="s">
        <v>309</v>
      </c>
      <c r="P4033" s="64" t="s">
        <v>5359</v>
      </c>
      <c r="Q4033" s="45" t="s">
        <v>922</v>
      </c>
      <c r="R4033" s="32" t="s">
        <v>254</v>
      </c>
      <c r="S4033" s="45" t="s">
        <v>95</v>
      </c>
      <c r="T4033" s="42" t="str">
        <f>VLOOKUP(Tabla1[[#This Row],[AREA]],Hoja1!A:B,2,FALSE)</f>
        <v>07. Medio ambiente</v>
      </c>
      <c r="U4033" s="45" t="s">
        <v>149</v>
      </c>
      <c r="V4033" s="42" t="str">
        <f>VLOOKUP(Tabla1[[#This Row],[PROGRAMA]],Hoja1!A:B,2,FALSE)</f>
        <v>1711. Parques y jardines</v>
      </c>
      <c r="W4033" s="45" t="s">
        <v>238</v>
      </c>
      <c r="X4033" s="45" t="s">
        <v>3118</v>
      </c>
    </row>
    <row r="4034" spans="1:24" x14ac:dyDescent="0.25">
      <c r="A4034" s="57">
        <v>220250035162</v>
      </c>
      <c r="B4034" s="58" t="s">
        <v>526</v>
      </c>
      <c r="C4034" s="59">
        <v>45862</v>
      </c>
      <c r="D4034" s="57">
        <v>22025001274</v>
      </c>
      <c r="E4034" s="58" t="s">
        <v>1612</v>
      </c>
      <c r="F4034" s="60">
        <v>74.64</v>
      </c>
      <c r="G4034" s="58" t="s">
        <v>73</v>
      </c>
      <c r="H4034" s="58" t="s">
        <v>5749</v>
      </c>
      <c r="I4034" s="61">
        <v>300</v>
      </c>
      <c r="J4034" s="58" t="s">
        <v>356</v>
      </c>
      <c r="K4034" s="58" t="s">
        <v>356</v>
      </c>
      <c r="L4034" s="58" t="s">
        <v>357</v>
      </c>
      <c r="M4034" s="58" t="s">
        <v>354</v>
      </c>
      <c r="N4034" s="58" t="s">
        <v>355</v>
      </c>
      <c r="O4034" s="64" t="s">
        <v>309</v>
      </c>
      <c r="P4034" s="64" t="s">
        <v>5359</v>
      </c>
      <c r="Q4034" s="45" t="s">
        <v>922</v>
      </c>
      <c r="R4034" s="32" t="s">
        <v>254</v>
      </c>
      <c r="S4034" s="45" t="s">
        <v>95</v>
      </c>
      <c r="T4034" s="42" t="str">
        <f>VLOOKUP(Tabla1[[#This Row],[AREA]],Hoja1!A:B,2,FALSE)</f>
        <v>07. Medio ambiente</v>
      </c>
      <c r="U4034" s="45" t="s">
        <v>149</v>
      </c>
      <c r="V4034" s="42" t="str">
        <f>VLOOKUP(Tabla1[[#This Row],[PROGRAMA]],Hoja1!A:B,2,FALSE)</f>
        <v>1711. Parques y jardines</v>
      </c>
      <c r="W4034" s="45" t="s">
        <v>236</v>
      </c>
      <c r="X4034" s="45" t="s">
        <v>2945</v>
      </c>
    </row>
    <row r="4035" spans="1:24" x14ac:dyDescent="0.25">
      <c r="A4035" s="57">
        <v>220250032768</v>
      </c>
      <c r="B4035" s="58" t="s">
        <v>349</v>
      </c>
      <c r="C4035" s="59">
        <v>45852</v>
      </c>
      <c r="D4035" s="57">
        <v>22025002470</v>
      </c>
      <c r="E4035" s="58" t="s">
        <v>5750</v>
      </c>
      <c r="F4035" s="60">
        <v>12347.1</v>
      </c>
      <c r="G4035" s="58" t="s">
        <v>5751</v>
      </c>
      <c r="H4035" s="58" t="s">
        <v>5752</v>
      </c>
      <c r="I4035" s="61">
        <v>220</v>
      </c>
      <c r="J4035" s="58" t="s">
        <v>356</v>
      </c>
      <c r="K4035" s="58" t="s">
        <v>356</v>
      </c>
      <c r="L4035" s="58" t="s">
        <v>357</v>
      </c>
      <c r="M4035" s="58" t="s">
        <v>354</v>
      </c>
      <c r="N4035" s="58" t="s">
        <v>355</v>
      </c>
      <c r="O4035" s="64" t="s">
        <v>305</v>
      </c>
      <c r="P4035" s="64" t="s">
        <v>5359</v>
      </c>
      <c r="Q4035" s="45" t="s">
        <v>922</v>
      </c>
      <c r="R4035" s="32" t="s">
        <v>254</v>
      </c>
      <c r="S4035" s="45" t="s">
        <v>94</v>
      </c>
      <c r="T4035" s="42" t="str">
        <f>VLOOKUP(Tabla1[[#This Row],[AREA]],Hoja1!A:B,2,FALSE)</f>
        <v>06. Educación y cultura</v>
      </c>
      <c r="U4035" s="45" t="s">
        <v>180</v>
      </c>
      <c r="V4035" s="42" t="str">
        <f>VLOOKUP(Tabla1[[#This Row],[PROGRAMA]],Hoja1!A:B,2,FALSE)</f>
        <v>3341. Coordinación de políticas culturales</v>
      </c>
      <c r="W4035" s="45" t="s">
        <v>238</v>
      </c>
      <c r="X4035" s="45" t="s">
        <v>3267</v>
      </c>
    </row>
    <row r="4036" spans="1:24" x14ac:dyDescent="0.25">
      <c r="A4036" s="57">
        <v>220250034502</v>
      </c>
      <c r="B4036" s="58" t="s">
        <v>349</v>
      </c>
      <c r="C4036" s="59">
        <v>45861</v>
      </c>
      <c r="D4036" s="57">
        <v>22025005186</v>
      </c>
      <c r="E4036" s="58" t="s">
        <v>1543</v>
      </c>
      <c r="F4036" s="60">
        <v>5563.58</v>
      </c>
      <c r="G4036" s="58" t="s">
        <v>5753</v>
      </c>
      <c r="H4036" s="58" t="s">
        <v>5754</v>
      </c>
      <c r="I4036" s="61">
        <v>220</v>
      </c>
      <c r="J4036" s="58" t="s">
        <v>5755</v>
      </c>
      <c r="K4036" s="58" t="s">
        <v>352</v>
      </c>
      <c r="L4036" s="58" t="s">
        <v>367</v>
      </c>
      <c r="M4036" s="58" t="s">
        <v>458</v>
      </c>
      <c r="N4036" s="58" t="s">
        <v>429</v>
      </c>
      <c r="O4036" s="64" t="s">
        <v>310</v>
      </c>
      <c r="P4036" s="64" t="s">
        <v>5359</v>
      </c>
      <c r="Q4036" s="45" t="s">
        <v>922</v>
      </c>
      <c r="R4036" s="32" t="s">
        <v>254</v>
      </c>
      <c r="S4036" s="45" t="s">
        <v>89</v>
      </c>
      <c r="T4036" s="42" t="str">
        <f>VLOOKUP(Tabla1[[#This Row],[AREA]],Hoja1!A:B,2,FALSE)</f>
        <v>01. Alcaldía</v>
      </c>
      <c r="U4036" s="45" t="s">
        <v>208</v>
      </c>
      <c r="V4036" s="42" t="str">
        <f>VLOOKUP(Tabla1[[#This Row],[PROGRAMA]],Hoja1!A:B,2,FALSE)</f>
        <v>9203. Unidad de régimen interior</v>
      </c>
      <c r="W4036" s="45" t="s">
        <v>238</v>
      </c>
      <c r="X4036" s="45" t="s">
        <v>3023</v>
      </c>
    </row>
    <row r="4037" spans="1:24" x14ac:dyDescent="0.25">
      <c r="A4037" s="57">
        <v>220250034604</v>
      </c>
      <c r="B4037" s="58" t="s">
        <v>349</v>
      </c>
      <c r="C4037" s="59">
        <v>45862</v>
      </c>
      <c r="D4037" s="57">
        <v>22025002756</v>
      </c>
      <c r="E4037" s="58" t="s">
        <v>1878</v>
      </c>
      <c r="F4037" s="60">
        <v>5445</v>
      </c>
      <c r="G4037" s="58" t="s">
        <v>677</v>
      </c>
      <c r="H4037" s="58" t="s">
        <v>5756</v>
      </c>
      <c r="I4037" s="61">
        <v>220</v>
      </c>
      <c r="J4037" s="58" t="s">
        <v>356</v>
      </c>
      <c r="K4037" s="58" t="s">
        <v>356</v>
      </c>
      <c r="L4037" s="58" t="s">
        <v>367</v>
      </c>
      <c r="M4037" s="58" t="s">
        <v>458</v>
      </c>
      <c r="N4037" s="58" t="s">
        <v>429</v>
      </c>
      <c r="O4037" s="64" t="s">
        <v>310</v>
      </c>
      <c r="P4037" s="64" t="s">
        <v>5359</v>
      </c>
      <c r="Q4037" s="45" t="s">
        <v>922</v>
      </c>
      <c r="R4037" s="32" t="s">
        <v>254</v>
      </c>
      <c r="S4037" s="45" t="s">
        <v>94</v>
      </c>
      <c r="T4037" s="42" t="str">
        <f>VLOOKUP(Tabla1[[#This Row],[AREA]],Hoja1!A:B,2,FALSE)</f>
        <v>06. Educación y cultura</v>
      </c>
      <c r="U4037" s="45" t="s">
        <v>168</v>
      </c>
      <c r="V4037" s="42" t="str">
        <f>VLOOKUP(Tabla1[[#This Row],[PROGRAMA]],Hoja1!A:B,2,FALSE)</f>
        <v>3231. Escuelas infantiles</v>
      </c>
      <c r="W4037" s="45" t="s">
        <v>236</v>
      </c>
      <c r="X4037" s="45" t="s">
        <v>3048</v>
      </c>
    </row>
    <row r="4038" spans="1:24" x14ac:dyDescent="0.25">
      <c r="A4038" s="57">
        <v>220250032767</v>
      </c>
      <c r="B4038" s="58" t="s">
        <v>349</v>
      </c>
      <c r="C4038" s="59">
        <v>45852</v>
      </c>
      <c r="D4038" s="57">
        <v>22025002469</v>
      </c>
      <c r="E4038" s="58" t="s">
        <v>5535</v>
      </c>
      <c r="F4038" s="60">
        <v>10164</v>
      </c>
      <c r="G4038" s="58" t="s">
        <v>17</v>
      </c>
      <c r="H4038" s="58" t="s">
        <v>5757</v>
      </c>
      <c r="I4038" s="61">
        <v>220</v>
      </c>
      <c r="J4038" s="58" t="s">
        <v>356</v>
      </c>
      <c r="K4038" s="58" t="s">
        <v>356</v>
      </c>
      <c r="L4038" s="58" t="s">
        <v>357</v>
      </c>
      <c r="M4038" s="58" t="s">
        <v>354</v>
      </c>
      <c r="N4038" s="58" t="s">
        <v>355</v>
      </c>
      <c r="O4038" s="64" t="s">
        <v>305</v>
      </c>
      <c r="P4038" s="64" t="s">
        <v>5359</v>
      </c>
      <c r="Q4038" s="45" t="s">
        <v>922</v>
      </c>
      <c r="R4038" s="32" t="s">
        <v>254</v>
      </c>
      <c r="S4038" s="45" t="s">
        <v>94</v>
      </c>
      <c r="T4038" s="42" t="str">
        <f>VLOOKUP(Tabla1[[#This Row],[AREA]],Hoja1!A:B,2,FALSE)</f>
        <v>06. Educación y cultura</v>
      </c>
      <c r="U4038" s="45" t="s">
        <v>180</v>
      </c>
      <c r="V4038" s="42" t="str">
        <f>VLOOKUP(Tabla1[[#This Row],[PROGRAMA]],Hoja1!A:B,2,FALSE)</f>
        <v>3341. Coordinación de políticas culturales</v>
      </c>
      <c r="W4038" s="45" t="s">
        <v>238</v>
      </c>
      <c r="X4038" s="45" t="s">
        <v>7142</v>
      </c>
    </row>
    <row r="4039" spans="1:24" x14ac:dyDescent="0.25">
      <c r="A4039" s="57">
        <v>220250032158</v>
      </c>
      <c r="B4039" s="58" t="s">
        <v>349</v>
      </c>
      <c r="C4039" s="59">
        <v>45849</v>
      </c>
      <c r="D4039" s="57">
        <v>22025005163</v>
      </c>
      <c r="E4039" s="58" t="s">
        <v>1793</v>
      </c>
      <c r="F4039" s="60">
        <v>5445</v>
      </c>
      <c r="G4039" s="58" t="s">
        <v>5758</v>
      </c>
      <c r="H4039" s="58" t="s">
        <v>5759</v>
      </c>
      <c r="I4039" s="61">
        <v>220</v>
      </c>
      <c r="J4039" s="58" t="s">
        <v>356</v>
      </c>
      <c r="K4039" s="58" t="s">
        <v>356</v>
      </c>
      <c r="L4039" s="58" t="s">
        <v>357</v>
      </c>
      <c r="M4039" s="58" t="s">
        <v>458</v>
      </c>
      <c r="N4039" s="58" t="s">
        <v>429</v>
      </c>
      <c r="O4039" s="64" t="s">
        <v>310</v>
      </c>
      <c r="P4039" s="64" t="s">
        <v>5359</v>
      </c>
      <c r="Q4039" s="45" t="s">
        <v>926</v>
      </c>
      <c r="R4039" s="32" t="s">
        <v>255</v>
      </c>
      <c r="S4039" s="45" t="s">
        <v>98</v>
      </c>
      <c r="T4039" s="42" t="str">
        <f>VLOOKUP(Tabla1[[#This Row],[AREA]],Hoja1!A:B,2,FALSE)</f>
        <v>10. Personas mayores, familia y servicios sociales</v>
      </c>
      <c r="U4039" s="45" t="s">
        <v>155</v>
      </c>
      <c r="V4039" s="42" t="str">
        <f>VLOOKUP(Tabla1[[#This Row],[PROGRAMA]],Hoja1!A:B,2,FALSE)</f>
        <v>2312. Iniciativas sociales</v>
      </c>
      <c r="W4039" s="45" t="s">
        <v>248</v>
      </c>
      <c r="X4039" s="45" t="s">
        <v>2991</v>
      </c>
    </row>
    <row r="4040" spans="1:24" x14ac:dyDescent="0.25">
      <c r="A4040" s="57">
        <v>220250037302</v>
      </c>
      <c r="B4040" s="58" t="s">
        <v>349</v>
      </c>
      <c r="C4040" s="59">
        <v>45876</v>
      </c>
      <c r="D4040" s="57">
        <v>22025005229</v>
      </c>
      <c r="E4040" s="58" t="s">
        <v>1690</v>
      </c>
      <c r="F4040" s="60">
        <v>5445</v>
      </c>
      <c r="G4040" s="58" t="s">
        <v>24</v>
      </c>
      <c r="H4040" s="58" t="s">
        <v>5760</v>
      </c>
      <c r="I4040" s="61">
        <v>220</v>
      </c>
      <c r="J4040" s="58" t="s">
        <v>356</v>
      </c>
      <c r="K4040" s="58" t="s">
        <v>356</v>
      </c>
      <c r="L4040" s="58" t="s">
        <v>357</v>
      </c>
      <c r="M4040" s="58" t="s">
        <v>354</v>
      </c>
      <c r="N4040" s="58" t="s">
        <v>355</v>
      </c>
      <c r="O4040" s="64" t="s">
        <v>309</v>
      </c>
      <c r="P4040" s="64" t="s">
        <v>5359</v>
      </c>
      <c r="Q4040" s="45" t="s">
        <v>922</v>
      </c>
      <c r="R4040" s="32" t="s">
        <v>254</v>
      </c>
      <c r="S4040" s="45" t="s">
        <v>89</v>
      </c>
      <c r="T4040" s="42" t="str">
        <f>VLOOKUP(Tabla1[[#This Row],[AREA]],Hoja1!A:B,2,FALSE)</f>
        <v>01. Alcaldía</v>
      </c>
      <c r="U4040" s="45" t="s">
        <v>212</v>
      </c>
      <c r="V4040" s="42" t="str">
        <f>VLOOKUP(Tabla1[[#This Row],[PROGRAMA]],Hoja1!A:B,2,FALSE)</f>
        <v>9207. Gobierno y relaciones</v>
      </c>
      <c r="W4040" s="45" t="s">
        <v>238</v>
      </c>
      <c r="X4040" s="45" t="s">
        <v>3335</v>
      </c>
    </row>
    <row r="4041" spans="1:24" x14ac:dyDescent="0.25">
      <c r="A4041" s="57">
        <v>220250045650</v>
      </c>
      <c r="B4041" s="58" t="s">
        <v>349</v>
      </c>
      <c r="C4041" s="59">
        <v>45917</v>
      </c>
      <c r="D4041" s="57">
        <v>22025006923</v>
      </c>
      <c r="E4041" s="58" t="s">
        <v>1223</v>
      </c>
      <c r="F4041" s="60">
        <v>5445</v>
      </c>
      <c r="G4041" s="58" t="s">
        <v>1045</v>
      </c>
      <c r="H4041" s="58" t="s">
        <v>5761</v>
      </c>
      <c r="I4041" s="61">
        <v>220</v>
      </c>
      <c r="J4041" s="58" t="s">
        <v>455</v>
      </c>
      <c r="K4041" s="58" t="s">
        <v>356</v>
      </c>
      <c r="L4041" s="58" t="s">
        <v>357</v>
      </c>
      <c r="M4041" s="58" t="s">
        <v>458</v>
      </c>
      <c r="N4041" s="58" t="s">
        <v>429</v>
      </c>
      <c r="O4041" s="64" t="s">
        <v>310</v>
      </c>
      <c r="P4041" s="64" t="s">
        <v>5359</v>
      </c>
      <c r="Q4041" s="45" t="s">
        <v>922</v>
      </c>
      <c r="R4041" s="32" t="s">
        <v>254</v>
      </c>
      <c r="S4041" s="45" t="s">
        <v>291</v>
      </c>
      <c r="T4041" s="42" t="str">
        <f>VLOOKUP(Tabla1[[#This Row],[AREA]],Hoja1!A:B,2,FALSE)</f>
        <v>11. Salud pública y seguridad ciudadana</v>
      </c>
      <c r="U4041" s="45" t="s">
        <v>141</v>
      </c>
      <c r="V4041" s="42" t="str">
        <f>VLOOKUP(Tabla1[[#This Row],[PROGRAMA]],Hoja1!A:B,2,FALSE)</f>
        <v>1621. Recogida de residuos</v>
      </c>
      <c r="W4041" s="45" t="s">
        <v>238</v>
      </c>
      <c r="X4041" s="45" t="s">
        <v>2926</v>
      </c>
    </row>
    <row r="4042" spans="1:24" x14ac:dyDescent="0.25">
      <c r="A4042" s="57">
        <v>220250048664</v>
      </c>
      <c r="B4042" s="58" t="s">
        <v>349</v>
      </c>
      <c r="C4042" s="59">
        <v>45930</v>
      </c>
      <c r="D4042" s="57">
        <v>22025006821</v>
      </c>
      <c r="E4042" s="58" t="s">
        <v>3332</v>
      </c>
      <c r="F4042" s="60">
        <v>5445</v>
      </c>
      <c r="G4042" s="58" t="s">
        <v>24</v>
      </c>
      <c r="H4042" s="58" t="s">
        <v>5762</v>
      </c>
      <c r="I4042" s="61">
        <v>220</v>
      </c>
      <c r="J4042" s="58" t="s">
        <v>356</v>
      </c>
      <c r="K4042" s="58" t="s">
        <v>356</v>
      </c>
      <c r="L4042" s="58" t="s">
        <v>357</v>
      </c>
      <c r="M4042" s="58" t="s">
        <v>354</v>
      </c>
      <c r="N4042" s="58" t="s">
        <v>355</v>
      </c>
      <c r="O4042" s="64" t="s">
        <v>309</v>
      </c>
      <c r="P4042" s="64" t="s">
        <v>5359</v>
      </c>
      <c r="Q4042" s="45" t="s">
        <v>922</v>
      </c>
      <c r="R4042" s="32" t="s">
        <v>254</v>
      </c>
      <c r="S4042" s="45" t="s">
        <v>89</v>
      </c>
      <c r="T4042" s="42" t="str">
        <f>VLOOKUP(Tabla1[[#This Row],[AREA]],Hoja1!A:B,2,FALSE)</f>
        <v>01. Alcaldía</v>
      </c>
      <c r="U4042" s="45" t="s">
        <v>294</v>
      </c>
      <c r="V4042" s="42" t="str">
        <f>VLOOKUP(Tabla1[[#This Row],[PROGRAMA]],Hoja1!A:B,2,FALSE)</f>
        <v>4331. Desarrollo empresarial</v>
      </c>
      <c r="W4042" s="45" t="s">
        <v>238</v>
      </c>
      <c r="X4042" s="45" t="s">
        <v>3335</v>
      </c>
    </row>
    <row r="4043" spans="1:24" x14ac:dyDescent="0.25">
      <c r="A4043" s="57">
        <v>220250043583</v>
      </c>
      <c r="B4043" s="58" t="s">
        <v>349</v>
      </c>
      <c r="C4043" s="59">
        <v>45902</v>
      </c>
      <c r="D4043" s="57">
        <v>22025006479</v>
      </c>
      <c r="E4043" s="58" t="s">
        <v>1277</v>
      </c>
      <c r="F4043" s="60">
        <v>5184.6000000000004</v>
      </c>
      <c r="G4043" s="58" t="s">
        <v>665</v>
      </c>
      <c r="H4043" s="58" t="s">
        <v>5763</v>
      </c>
      <c r="I4043" s="61">
        <v>220</v>
      </c>
      <c r="J4043" s="58" t="s">
        <v>356</v>
      </c>
      <c r="K4043" s="58" t="s">
        <v>356</v>
      </c>
      <c r="L4043" s="58" t="s">
        <v>367</v>
      </c>
      <c r="M4043" s="58" t="s">
        <v>458</v>
      </c>
      <c r="N4043" s="58" t="s">
        <v>429</v>
      </c>
      <c r="O4043" s="64" t="s">
        <v>310</v>
      </c>
      <c r="P4043" s="64" t="s">
        <v>5359</v>
      </c>
      <c r="Q4043" s="45" t="s">
        <v>926</v>
      </c>
      <c r="R4043" s="32" t="s">
        <v>255</v>
      </c>
      <c r="S4043" s="45" t="s">
        <v>93</v>
      </c>
      <c r="T4043" s="42" t="str">
        <f>VLOOKUP(Tabla1[[#This Row],[AREA]],Hoja1!A:B,2,FALSE)</f>
        <v>04. Hacienda, personal y modernización administrativa</v>
      </c>
      <c r="U4043" s="45" t="s">
        <v>209</v>
      </c>
      <c r="V4043" s="42" t="str">
        <f>VLOOKUP(Tabla1[[#This Row],[PROGRAMA]],Hoja1!A:B,2,FALSE)</f>
        <v>9204. Tecnologías de la información y comunicación</v>
      </c>
      <c r="W4043" s="45" t="s">
        <v>250</v>
      </c>
      <c r="X4043" s="45" t="s">
        <v>2949</v>
      </c>
    </row>
    <row r="4044" spans="1:24" x14ac:dyDescent="0.25">
      <c r="A4044" s="57">
        <v>220250036823</v>
      </c>
      <c r="B4044" s="58" t="s">
        <v>349</v>
      </c>
      <c r="C4044" s="59">
        <v>45875</v>
      </c>
      <c r="D4044" s="57">
        <v>22025006153</v>
      </c>
      <c r="E4044" s="58" t="s">
        <v>1166</v>
      </c>
      <c r="F4044" s="60">
        <v>5142.5</v>
      </c>
      <c r="G4044" s="58" t="s">
        <v>5764</v>
      </c>
      <c r="H4044" s="58" t="s">
        <v>5765</v>
      </c>
      <c r="I4044" s="61">
        <v>220</v>
      </c>
      <c r="J4044" s="58" t="s">
        <v>356</v>
      </c>
      <c r="K4044" s="58" t="s">
        <v>356</v>
      </c>
      <c r="L4044" s="58" t="s">
        <v>357</v>
      </c>
      <c r="M4044" s="58" t="s">
        <v>458</v>
      </c>
      <c r="N4044" s="58" t="s">
        <v>429</v>
      </c>
      <c r="O4044" s="64" t="s">
        <v>310</v>
      </c>
      <c r="P4044" s="64" t="s">
        <v>5359</v>
      </c>
      <c r="Q4044" s="45" t="s">
        <v>922</v>
      </c>
      <c r="R4044" s="32" t="s">
        <v>254</v>
      </c>
      <c r="S4044" s="45" t="s">
        <v>96</v>
      </c>
      <c r="T4044" s="42" t="str">
        <f>VLOOKUP(Tabla1[[#This Row],[AREA]],Hoja1!A:B,2,FALSE)</f>
        <v>08. Tráfico y movilidad</v>
      </c>
      <c r="U4044" s="45" t="s">
        <v>131</v>
      </c>
      <c r="V4044" s="42" t="str">
        <f>VLOOKUP(Tabla1[[#This Row],[PROGRAMA]],Hoja1!A:B,2,FALSE)</f>
        <v>1341. Movilidad</v>
      </c>
      <c r="W4044" s="45" t="s">
        <v>238</v>
      </c>
      <c r="X4044" s="45" t="s">
        <v>2926</v>
      </c>
    </row>
    <row r="4045" spans="1:24" x14ac:dyDescent="0.25">
      <c r="A4045" s="57">
        <v>220250044333</v>
      </c>
      <c r="B4045" s="58" t="s">
        <v>349</v>
      </c>
      <c r="C4045" s="59">
        <v>45909</v>
      </c>
      <c r="D4045" s="57">
        <v>22025006269</v>
      </c>
      <c r="E4045" s="58" t="s">
        <v>2056</v>
      </c>
      <c r="F4045" s="60">
        <v>5000</v>
      </c>
      <c r="G4045" s="58" t="s">
        <v>5766</v>
      </c>
      <c r="H4045" s="58" t="s">
        <v>5767</v>
      </c>
      <c r="I4045" s="61">
        <v>220</v>
      </c>
      <c r="J4045" s="58" t="s">
        <v>352</v>
      </c>
      <c r="K4045" s="58" t="s">
        <v>352</v>
      </c>
      <c r="L4045" s="58" t="s">
        <v>357</v>
      </c>
      <c r="M4045" s="58" t="s">
        <v>458</v>
      </c>
      <c r="N4045" s="58" t="s">
        <v>429</v>
      </c>
      <c r="O4045" s="64" t="s">
        <v>310</v>
      </c>
      <c r="P4045" s="64" t="s">
        <v>5359</v>
      </c>
      <c r="Q4045" s="45" t="s">
        <v>922</v>
      </c>
      <c r="R4045" s="32" t="s">
        <v>254</v>
      </c>
      <c r="S4045" s="45" t="s">
        <v>98</v>
      </c>
      <c r="T4045" s="42" t="str">
        <f>VLOOKUP(Tabla1[[#This Row],[AREA]],Hoja1!A:B,2,FALSE)</f>
        <v>10. Personas mayores, familia y servicios sociales</v>
      </c>
      <c r="U4045" s="45" t="s">
        <v>155</v>
      </c>
      <c r="V4045" s="42" t="str">
        <f>VLOOKUP(Tabla1[[#This Row],[PROGRAMA]],Hoja1!A:B,2,FALSE)</f>
        <v>2312. Iniciativas sociales</v>
      </c>
      <c r="W4045" s="45" t="s">
        <v>238</v>
      </c>
      <c r="X4045" s="45" t="s">
        <v>3560</v>
      </c>
    </row>
    <row r="4046" spans="1:24" x14ac:dyDescent="0.25">
      <c r="A4046" s="57">
        <v>220250048662</v>
      </c>
      <c r="B4046" s="58" t="s">
        <v>526</v>
      </c>
      <c r="C4046" s="59">
        <v>45930</v>
      </c>
      <c r="D4046" s="57">
        <v>22025004482</v>
      </c>
      <c r="E4046" s="58" t="s">
        <v>1248</v>
      </c>
      <c r="F4046" s="60">
        <v>5000</v>
      </c>
      <c r="G4046" s="58" t="s">
        <v>5768</v>
      </c>
      <c r="H4046" s="58" t="s">
        <v>5769</v>
      </c>
      <c r="I4046" s="61">
        <v>300</v>
      </c>
      <c r="J4046" s="58" t="s">
        <v>356</v>
      </c>
      <c r="K4046" s="58" t="s">
        <v>356</v>
      </c>
      <c r="L4046" s="58" t="s">
        <v>367</v>
      </c>
      <c r="M4046" s="58" t="s">
        <v>458</v>
      </c>
      <c r="N4046" s="58" t="s">
        <v>429</v>
      </c>
      <c r="O4046" s="64" t="s">
        <v>310</v>
      </c>
      <c r="P4046" s="64" t="s">
        <v>5359</v>
      </c>
      <c r="Q4046" s="45" t="s">
        <v>922</v>
      </c>
      <c r="R4046" s="32" t="s">
        <v>254</v>
      </c>
      <c r="S4046" s="45" t="s">
        <v>93</v>
      </c>
      <c r="T4046" s="42" t="str">
        <f>VLOOKUP(Tabla1[[#This Row],[AREA]],Hoja1!A:B,2,FALSE)</f>
        <v>04. Hacienda, personal y modernización administrativa</v>
      </c>
      <c r="U4046" s="45" t="s">
        <v>166</v>
      </c>
      <c r="V4046" s="42" t="str">
        <f>VLOOKUP(Tabla1[[#This Row],[PROGRAMA]],Hoja1!A:B,2,FALSE)</f>
        <v>3121. Prevención y salud laboral</v>
      </c>
      <c r="W4046" s="45" t="s">
        <v>238</v>
      </c>
      <c r="X4046" s="45" t="s">
        <v>3057</v>
      </c>
    </row>
    <row r="4047" spans="1:24" x14ac:dyDescent="0.25">
      <c r="A4047" s="57">
        <v>220250034755</v>
      </c>
      <c r="B4047" s="58" t="s">
        <v>349</v>
      </c>
      <c r="C4047" s="59">
        <v>45862</v>
      </c>
      <c r="D4047" s="57">
        <v>22025001648</v>
      </c>
      <c r="E4047" s="58" t="s">
        <v>2099</v>
      </c>
      <c r="F4047" s="60">
        <v>9500</v>
      </c>
      <c r="G4047" s="58" t="s">
        <v>692</v>
      </c>
      <c r="H4047" s="58" t="s">
        <v>5770</v>
      </c>
      <c r="I4047" s="61">
        <v>220</v>
      </c>
      <c r="J4047" s="58" t="s">
        <v>356</v>
      </c>
      <c r="K4047" s="58" t="s">
        <v>356</v>
      </c>
      <c r="L4047" s="58" t="s">
        <v>357</v>
      </c>
      <c r="M4047" s="58" t="s">
        <v>354</v>
      </c>
      <c r="N4047" s="58" t="s">
        <v>355</v>
      </c>
      <c r="O4047" s="64" t="s">
        <v>305</v>
      </c>
      <c r="P4047" s="64" t="s">
        <v>5359</v>
      </c>
      <c r="Q4047" s="45" t="s">
        <v>922</v>
      </c>
      <c r="R4047" s="32" t="s">
        <v>254</v>
      </c>
      <c r="S4047" s="45" t="s">
        <v>98</v>
      </c>
      <c r="T4047" s="42" t="str">
        <f>VLOOKUP(Tabla1[[#This Row],[AREA]],Hoja1!A:B,2,FALSE)</f>
        <v>10. Personas mayores, familia y servicios sociales</v>
      </c>
      <c r="U4047" s="45" t="s">
        <v>162</v>
      </c>
      <c r="V4047" s="42" t="str">
        <f>VLOOKUP(Tabla1[[#This Row],[PROGRAMA]],Hoja1!A:B,2,FALSE)</f>
        <v>2412. Formación para el empleo</v>
      </c>
      <c r="W4047" s="45" t="s">
        <v>238</v>
      </c>
      <c r="X4047" s="45" t="s">
        <v>2926</v>
      </c>
    </row>
    <row r="4048" spans="1:24" x14ac:dyDescent="0.25">
      <c r="A4048" s="57">
        <v>220250034463</v>
      </c>
      <c r="B4048" s="58" t="s">
        <v>349</v>
      </c>
      <c r="C4048" s="59">
        <v>45860</v>
      </c>
      <c r="D4048" s="57">
        <v>22025005350</v>
      </c>
      <c r="E4048" s="58" t="s">
        <v>1854</v>
      </c>
      <c r="F4048" s="60">
        <v>4840</v>
      </c>
      <c r="G4048" s="58" t="s">
        <v>5771</v>
      </c>
      <c r="H4048" s="58" t="s">
        <v>5772</v>
      </c>
      <c r="I4048" s="61">
        <v>220</v>
      </c>
      <c r="J4048" s="58" t="s">
        <v>452</v>
      </c>
      <c r="K4048" s="58" t="s">
        <v>452</v>
      </c>
      <c r="L4048" s="58" t="s">
        <v>381</v>
      </c>
      <c r="M4048" s="58" t="s">
        <v>458</v>
      </c>
      <c r="N4048" s="58" t="s">
        <v>429</v>
      </c>
      <c r="O4048" s="64" t="s">
        <v>310</v>
      </c>
      <c r="P4048" s="64" t="s">
        <v>5359</v>
      </c>
      <c r="Q4048" s="45" t="s">
        <v>922</v>
      </c>
      <c r="R4048" s="32" t="s">
        <v>254</v>
      </c>
      <c r="S4048" s="45" t="s">
        <v>89</v>
      </c>
      <c r="T4048" s="42" t="str">
        <f>VLOOKUP(Tabla1[[#This Row],[AREA]],Hoja1!A:B,2,FALSE)</f>
        <v>01. Alcaldía</v>
      </c>
      <c r="U4048" s="45" t="s">
        <v>294</v>
      </c>
      <c r="V4048" s="42" t="str">
        <f>VLOOKUP(Tabla1[[#This Row],[PROGRAMA]],Hoja1!A:B,2,FALSE)</f>
        <v>4331. Desarrollo empresarial</v>
      </c>
      <c r="W4048" s="45" t="s">
        <v>238</v>
      </c>
      <c r="X4048" s="45" t="s">
        <v>3161</v>
      </c>
    </row>
    <row r="4049" spans="1:24" x14ac:dyDescent="0.25">
      <c r="A4049" s="57">
        <v>220250037301</v>
      </c>
      <c r="B4049" s="58" t="s">
        <v>349</v>
      </c>
      <c r="C4049" s="59">
        <v>45876</v>
      </c>
      <c r="D4049" s="57">
        <v>22025005226</v>
      </c>
      <c r="E4049" s="58" t="s">
        <v>1690</v>
      </c>
      <c r="F4049" s="60">
        <v>4840</v>
      </c>
      <c r="G4049" s="58" t="s">
        <v>543</v>
      </c>
      <c r="H4049" s="58" t="s">
        <v>5773</v>
      </c>
      <c r="I4049" s="61">
        <v>220</v>
      </c>
      <c r="J4049" s="58" t="s">
        <v>356</v>
      </c>
      <c r="K4049" s="58" t="s">
        <v>356</v>
      </c>
      <c r="L4049" s="58" t="s">
        <v>357</v>
      </c>
      <c r="M4049" s="58" t="s">
        <v>354</v>
      </c>
      <c r="N4049" s="58" t="s">
        <v>355</v>
      </c>
      <c r="O4049" s="64" t="s">
        <v>309</v>
      </c>
      <c r="P4049" s="64" t="s">
        <v>5359</v>
      </c>
      <c r="Q4049" s="45" t="s">
        <v>922</v>
      </c>
      <c r="R4049" s="32" t="s">
        <v>254</v>
      </c>
      <c r="S4049" s="45" t="s">
        <v>89</v>
      </c>
      <c r="T4049" s="42" t="str">
        <f>VLOOKUP(Tabla1[[#This Row],[AREA]],Hoja1!A:B,2,FALSE)</f>
        <v>01. Alcaldía</v>
      </c>
      <c r="U4049" s="45" t="s">
        <v>212</v>
      </c>
      <c r="V4049" s="42" t="str">
        <f>VLOOKUP(Tabla1[[#This Row],[PROGRAMA]],Hoja1!A:B,2,FALSE)</f>
        <v>9207. Gobierno y relaciones</v>
      </c>
      <c r="W4049" s="45" t="s">
        <v>238</v>
      </c>
      <c r="X4049" s="45" t="s">
        <v>3335</v>
      </c>
    </row>
    <row r="4050" spans="1:24" x14ac:dyDescent="0.25">
      <c r="A4050" s="57">
        <v>220250043593</v>
      </c>
      <c r="B4050" s="58" t="s">
        <v>349</v>
      </c>
      <c r="C4050" s="59">
        <v>45902</v>
      </c>
      <c r="D4050" s="57">
        <v>22025006079</v>
      </c>
      <c r="E4050" s="58" t="s">
        <v>3332</v>
      </c>
      <c r="F4050" s="60">
        <v>4840</v>
      </c>
      <c r="G4050" s="58" t="s">
        <v>24</v>
      </c>
      <c r="H4050" s="58" t="s">
        <v>5774</v>
      </c>
      <c r="I4050" s="61">
        <v>220</v>
      </c>
      <c r="J4050" s="58" t="s">
        <v>356</v>
      </c>
      <c r="K4050" s="58" t="s">
        <v>356</v>
      </c>
      <c r="L4050" s="58" t="s">
        <v>381</v>
      </c>
      <c r="M4050" s="58" t="s">
        <v>458</v>
      </c>
      <c r="N4050" s="58" t="s">
        <v>429</v>
      </c>
      <c r="O4050" s="64" t="s">
        <v>310</v>
      </c>
      <c r="P4050" s="64" t="s">
        <v>5359</v>
      </c>
      <c r="Q4050" s="45" t="s">
        <v>922</v>
      </c>
      <c r="R4050" s="32" t="s">
        <v>254</v>
      </c>
      <c r="S4050" s="45" t="s">
        <v>89</v>
      </c>
      <c r="T4050" s="42" t="str">
        <f>VLOOKUP(Tabla1[[#This Row],[AREA]],Hoja1!A:B,2,FALSE)</f>
        <v>01. Alcaldía</v>
      </c>
      <c r="U4050" s="45" t="s">
        <v>294</v>
      </c>
      <c r="V4050" s="42" t="str">
        <f>VLOOKUP(Tabla1[[#This Row],[PROGRAMA]],Hoja1!A:B,2,FALSE)</f>
        <v>4331. Desarrollo empresarial</v>
      </c>
      <c r="W4050" s="45" t="s">
        <v>238</v>
      </c>
      <c r="X4050" s="45" t="s">
        <v>3335</v>
      </c>
    </row>
    <row r="4051" spans="1:24" x14ac:dyDescent="0.25">
      <c r="A4051" s="57">
        <v>220250044017</v>
      </c>
      <c r="B4051" s="58" t="s">
        <v>349</v>
      </c>
      <c r="C4051" s="59">
        <v>45905</v>
      </c>
      <c r="D4051" s="57">
        <v>22025006591</v>
      </c>
      <c r="E4051" s="58" t="s">
        <v>5775</v>
      </c>
      <c r="F4051" s="60">
        <v>4840</v>
      </c>
      <c r="G4051" s="58" t="s">
        <v>318</v>
      </c>
      <c r="H4051" s="58" t="s">
        <v>5776</v>
      </c>
      <c r="I4051" s="61">
        <v>220</v>
      </c>
      <c r="J4051" s="58" t="s">
        <v>356</v>
      </c>
      <c r="K4051" s="58" t="s">
        <v>356</v>
      </c>
      <c r="L4051" s="58" t="s">
        <v>357</v>
      </c>
      <c r="M4051" s="58" t="s">
        <v>458</v>
      </c>
      <c r="N4051" s="58" t="s">
        <v>429</v>
      </c>
      <c r="O4051" s="64" t="s">
        <v>310</v>
      </c>
      <c r="P4051" s="64" t="s">
        <v>5359</v>
      </c>
      <c r="Q4051" s="45" t="s">
        <v>922</v>
      </c>
      <c r="R4051" s="32" t="s">
        <v>254</v>
      </c>
      <c r="S4051" s="45" t="s">
        <v>290</v>
      </c>
      <c r="T4051" s="42" t="str">
        <f>VLOOKUP(Tabla1[[#This Row],[AREA]],Hoja1!A:B,2,FALSE)</f>
        <v>05. Comercio, mercados y consumo</v>
      </c>
      <c r="U4051" s="45" t="s">
        <v>198</v>
      </c>
      <c r="V4051" s="42" t="str">
        <f>VLOOKUP(Tabla1[[#This Row],[PROGRAMA]],Hoja1!A:B,2,FALSE)</f>
        <v>4314. Actuaciones en materia de comercio minorista</v>
      </c>
      <c r="W4051" s="45" t="s">
        <v>238</v>
      </c>
      <c r="X4051" s="45" t="s">
        <v>2955</v>
      </c>
    </row>
    <row r="4052" spans="1:24" x14ac:dyDescent="0.25">
      <c r="A4052" s="57">
        <v>220250034467</v>
      </c>
      <c r="B4052" s="58" t="s">
        <v>349</v>
      </c>
      <c r="C4052" s="59">
        <v>45860</v>
      </c>
      <c r="D4052" s="57">
        <v>22025005342</v>
      </c>
      <c r="E4052" s="58" t="s">
        <v>1237</v>
      </c>
      <c r="F4052" s="60">
        <v>3630</v>
      </c>
      <c r="G4052" s="58" t="s">
        <v>923</v>
      </c>
      <c r="H4052" s="58" t="s">
        <v>5538</v>
      </c>
      <c r="I4052" s="61">
        <v>220</v>
      </c>
      <c r="J4052" s="58" t="s">
        <v>356</v>
      </c>
      <c r="K4052" s="58" t="s">
        <v>356</v>
      </c>
      <c r="L4052" s="58" t="s">
        <v>357</v>
      </c>
      <c r="M4052" s="58" t="s">
        <v>458</v>
      </c>
      <c r="N4052" s="58" t="s">
        <v>429</v>
      </c>
      <c r="O4052" s="64" t="s">
        <v>310</v>
      </c>
      <c r="P4052" s="64" t="s">
        <v>5359</v>
      </c>
      <c r="Q4052" s="45" t="s">
        <v>922</v>
      </c>
      <c r="R4052" s="32" t="s">
        <v>254</v>
      </c>
      <c r="S4052" s="45" t="s">
        <v>291</v>
      </c>
      <c r="T4052" s="42" t="str">
        <f>VLOOKUP(Tabla1[[#This Row],[AREA]],Hoja1!A:B,2,FALSE)</f>
        <v>11. Salud pública y seguridad ciudadana</v>
      </c>
      <c r="U4052" s="45" t="s">
        <v>141</v>
      </c>
      <c r="V4052" s="42" t="str">
        <f>VLOOKUP(Tabla1[[#This Row],[PROGRAMA]],Hoja1!A:B,2,FALSE)</f>
        <v>1621. Recogida de residuos</v>
      </c>
      <c r="W4052" s="45" t="s">
        <v>236</v>
      </c>
      <c r="X4052" s="45" t="s">
        <v>3180</v>
      </c>
    </row>
    <row r="4053" spans="1:24" x14ac:dyDescent="0.25">
      <c r="A4053" s="57">
        <v>220250047607</v>
      </c>
      <c r="B4053" s="58" t="s">
        <v>349</v>
      </c>
      <c r="C4053" s="59">
        <v>45924</v>
      </c>
      <c r="D4053" s="57">
        <v>22025007019</v>
      </c>
      <c r="E4053" s="58" t="s">
        <v>2138</v>
      </c>
      <c r="F4053" s="60">
        <v>4725.05</v>
      </c>
      <c r="G4053" s="58" t="s">
        <v>5549</v>
      </c>
      <c r="H4053" s="58" t="s">
        <v>5777</v>
      </c>
      <c r="I4053" s="61">
        <v>220</v>
      </c>
      <c r="J4053" s="58" t="s">
        <v>356</v>
      </c>
      <c r="K4053" s="58" t="s">
        <v>356</v>
      </c>
      <c r="L4053" s="58" t="s">
        <v>357</v>
      </c>
      <c r="M4053" s="58" t="s">
        <v>458</v>
      </c>
      <c r="N4053" s="58" t="s">
        <v>429</v>
      </c>
      <c r="O4053" s="64" t="s">
        <v>310</v>
      </c>
      <c r="P4053" s="64" t="s">
        <v>5359</v>
      </c>
      <c r="Q4053" s="45" t="s">
        <v>922</v>
      </c>
      <c r="R4053" s="32" t="s">
        <v>254</v>
      </c>
      <c r="S4053" s="45" t="s">
        <v>290</v>
      </c>
      <c r="T4053" s="42" t="str">
        <f>VLOOKUP(Tabla1[[#This Row],[AREA]],Hoja1!A:B,2,FALSE)</f>
        <v>05. Comercio, mercados y consumo</v>
      </c>
      <c r="U4053" s="45" t="s">
        <v>197</v>
      </c>
      <c r="V4053" s="42" t="str">
        <f>VLOOKUP(Tabla1[[#This Row],[PROGRAMA]],Hoja1!A:B,2,FALSE)</f>
        <v>4312. Mercados</v>
      </c>
      <c r="W4053" s="45" t="s">
        <v>238</v>
      </c>
      <c r="X4053" s="45" t="s">
        <v>2926</v>
      </c>
    </row>
    <row r="4054" spans="1:24" x14ac:dyDescent="0.25">
      <c r="A4054" s="57">
        <v>220250036886</v>
      </c>
      <c r="B4054" s="58" t="s">
        <v>349</v>
      </c>
      <c r="C4054" s="59">
        <v>45875</v>
      </c>
      <c r="D4054" s="57">
        <v>22025006055</v>
      </c>
      <c r="E4054" s="58" t="s">
        <v>1466</v>
      </c>
      <c r="F4054" s="60">
        <v>4598</v>
      </c>
      <c r="G4054" s="58" t="s">
        <v>570</v>
      </c>
      <c r="H4054" s="58" t="s">
        <v>5778</v>
      </c>
      <c r="I4054" s="61">
        <v>220</v>
      </c>
      <c r="J4054" s="58" t="s">
        <v>356</v>
      </c>
      <c r="K4054" s="58" t="s">
        <v>356</v>
      </c>
      <c r="L4054" s="58" t="s">
        <v>357</v>
      </c>
      <c r="M4054" s="58" t="s">
        <v>458</v>
      </c>
      <c r="N4054" s="58" t="s">
        <v>429</v>
      </c>
      <c r="O4054" s="64" t="s">
        <v>310</v>
      </c>
      <c r="P4054" s="64" t="s">
        <v>5359</v>
      </c>
      <c r="Q4054" s="45" t="s">
        <v>922</v>
      </c>
      <c r="R4054" s="32" t="s">
        <v>254</v>
      </c>
      <c r="S4054" s="45" t="s">
        <v>98</v>
      </c>
      <c r="T4054" s="42" t="str">
        <f>VLOOKUP(Tabla1[[#This Row],[AREA]],Hoja1!A:B,2,FALSE)</f>
        <v>10. Personas mayores, familia y servicios sociales</v>
      </c>
      <c r="U4054" s="45" t="s">
        <v>159</v>
      </c>
      <c r="V4054" s="42" t="str">
        <f>VLOOKUP(Tabla1[[#This Row],[PROGRAMA]],Hoja1!A:B,2,FALSE)</f>
        <v>2315. Políticas de Igualdad e infancia</v>
      </c>
      <c r="W4054" s="45" t="s">
        <v>238</v>
      </c>
      <c r="X4054" s="45" t="s">
        <v>2926</v>
      </c>
    </row>
    <row r="4055" spans="1:24" x14ac:dyDescent="0.25">
      <c r="A4055" s="57">
        <v>220250045619</v>
      </c>
      <c r="B4055" s="58" t="s">
        <v>349</v>
      </c>
      <c r="C4055" s="59">
        <v>45917</v>
      </c>
      <c r="D4055" s="57">
        <v>22025006274</v>
      </c>
      <c r="E4055" s="58" t="s">
        <v>1220</v>
      </c>
      <c r="F4055" s="60">
        <v>4583.3500000000004</v>
      </c>
      <c r="G4055" s="58" t="s">
        <v>4753</v>
      </c>
      <c r="H4055" s="58" t="s">
        <v>5654</v>
      </c>
      <c r="I4055" s="61">
        <v>220</v>
      </c>
      <c r="J4055" s="58" t="s">
        <v>356</v>
      </c>
      <c r="K4055" s="58" t="s">
        <v>356</v>
      </c>
      <c r="L4055" s="58" t="s">
        <v>381</v>
      </c>
      <c r="M4055" s="58" t="s">
        <v>458</v>
      </c>
      <c r="N4055" s="58" t="s">
        <v>429</v>
      </c>
      <c r="O4055" s="64" t="s">
        <v>310</v>
      </c>
      <c r="P4055" s="64" t="s">
        <v>5359</v>
      </c>
      <c r="Q4055" s="45" t="s">
        <v>922</v>
      </c>
      <c r="R4055" s="32" t="s">
        <v>254</v>
      </c>
      <c r="S4055" s="45" t="s">
        <v>98</v>
      </c>
      <c r="T4055" s="42" t="str">
        <f>VLOOKUP(Tabla1[[#This Row],[AREA]],Hoja1!A:B,2,FALSE)</f>
        <v>10. Personas mayores, familia y servicios sociales</v>
      </c>
      <c r="U4055" s="45" t="s">
        <v>155</v>
      </c>
      <c r="V4055" s="42" t="str">
        <f>VLOOKUP(Tabla1[[#This Row],[PROGRAMA]],Hoja1!A:B,2,FALSE)</f>
        <v>2312. Iniciativas sociales</v>
      </c>
      <c r="W4055" s="45" t="s">
        <v>238</v>
      </c>
      <c r="X4055" s="45" t="s">
        <v>2926</v>
      </c>
    </row>
    <row r="4056" spans="1:24" x14ac:dyDescent="0.25">
      <c r="A4056" s="57">
        <v>220250036609</v>
      </c>
      <c r="B4056" s="58" t="s">
        <v>349</v>
      </c>
      <c r="C4056" s="59">
        <v>45874</v>
      </c>
      <c r="D4056" s="57">
        <v>22025006020</v>
      </c>
      <c r="E4056" s="58" t="s">
        <v>2580</v>
      </c>
      <c r="F4056" s="60">
        <v>4543.53</v>
      </c>
      <c r="G4056" s="58" t="s">
        <v>1058</v>
      </c>
      <c r="H4056" s="58" t="s">
        <v>5779</v>
      </c>
      <c r="I4056" s="61">
        <v>220</v>
      </c>
      <c r="J4056" s="58" t="s">
        <v>352</v>
      </c>
      <c r="K4056" s="58" t="s">
        <v>352</v>
      </c>
      <c r="L4056" s="58" t="s">
        <v>357</v>
      </c>
      <c r="M4056" s="58" t="s">
        <v>458</v>
      </c>
      <c r="N4056" s="58" t="s">
        <v>429</v>
      </c>
      <c r="O4056" s="64" t="s">
        <v>310</v>
      </c>
      <c r="P4056" s="64" t="s">
        <v>5359</v>
      </c>
      <c r="Q4056" s="45" t="s">
        <v>922</v>
      </c>
      <c r="R4056" s="32" t="s">
        <v>254</v>
      </c>
      <c r="S4056" s="45" t="s">
        <v>291</v>
      </c>
      <c r="T4056" s="42" t="str">
        <f>VLOOKUP(Tabla1[[#This Row],[AREA]],Hoja1!A:B,2,FALSE)</f>
        <v>11. Salud pública y seguridad ciudadana</v>
      </c>
      <c r="U4056" s="45" t="s">
        <v>135</v>
      </c>
      <c r="V4056" s="42" t="str">
        <f>VLOOKUP(Tabla1[[#This Row],[PROGRAMA]],Hoja1!A:B,2,FALSE)</f>
        <v>1361. Prevención y extinción de incencios</v>
      </c>
      <c r="W4056" s="45" t="s">
        <v>236</v>
      </c>
      <c r="X4056" s="45" t="s">
        <v>3180</v>
      </c>
    </row>
    <row r="4057" spans="1:24" x14ac:dyDescent="0.25">
      <c r="A4057" s="57">
        <v>220250036824</v>
      </c>
      <c r="B4057" s="58" t="s">
        <v>349</v>
      </c>
      <c r="C4057" s="59">
        <v>45875</v>
      </c>
      <c r="D4057" s="57">
        <v>22025006147</v>
      </c>
      <c r="E4057" s="58" t="s">
        <v>1599</v>
      </c>
      <c r="F4057" s="60">
        <v>4480.38</v>
      </c>
      <c r="G4057" s="58" t="s">
        <v>5780</v>
      </c>
      <c r="H4057" s="58" t="s">
        <v>5781</v>
      </c>
      <c r="I4057" s="61">
        <v>220</v>
      </c>
      <c r="J4057" s="58" t="s">
        <v>356</v>
      </c>
      <c r="K4057" s="58" t="s">
        <v>356</v>
      </c>
      <c r="L4057" s="58" t="s">
        <v>367</v>
      </c>
      <c r="M4057" s="58" t="s">
        <v>458</v>
      </c>
      <c r="N4057" s="58" t="s">
        <v>429</v>
      </c>
      <c r="O4057" s="64" t="s">
        <v>310</v>
      </c>
      <c r="P4057" s="64" t="s">
        <v>5359</v>
      </c>
      <c r="Q4057" s="45" t="s">
        <v>922</v>
      </c>
      <c r="R4057" s="32" t="s">
        <v>254</v>
      </c>
      <c r="S4057" s="45" t="s">
        <v>291</v>
      </c>
      <c r="T4057" s="42" t="str">
        <f>VLOOKUP(Tabla1[[#This Row],[AREA]],Hoja1!A:B,2,FALSE)</f>
        <v>11. Salud pública y seguridad ciudadana</v>
      </c>
      <c r="U4057" s="45" t="s">
        <v>144</v>
      </c>
      <c r="V4057" s="42" t="str">
        <f>VLOOKUP(Tabla1[[#This Row],[PROGRAMA]],Hoja1!A:B,2,FALSE)</f>
        <v>1631. Limpieza viaria</v>
      </c>
      <c r="W4057" s="45" t="s">
        <v>238</v>
      </c>
      <c r="X4057" s="45" t="s">
        <v>3118</v>
      </c>
    </row>
    <row r="4058" spans="1:24" x14ac:dyDescent="0.25">
      <c r="A4058" s="57">
        <v>220250037707</v>
      </c>
      <c r="B4058" s="58" t="s">
        <v>349</v>
      </c>
      <c r="C4058" s="59">
        <v>45877</v>
      </c>
      <c r="D4058" s="57">
        <v>22025005214</v>
      </c>
      <c r="E4058" s="58" t="s">
        <v>1208</v>
      </c>
      <c r="F4058" s="60">
        <v>4446.75</v>
      </c>
      <c r="G4058" s="58" t="s">
        <v>5782</v>
      </c>
      <c r="H4058" s="58" t="s">
        <v>5783</v>
      </c>
      <c r="I4058" s="61">
        <v>220</v>
      </c>
      <c r="J4058" s="58" t="s">
        <v>523</v>
      </c>
      <c r="K4058" s="58" t="s">
        <v>356</v>
      </c>
      <c r="L4058" s="58" t="s">
        <v>357</v>
      </c>
      <c r="M4058" s="58" t="s">
        <v>458</v>
      </c>
      <c r="N4058" s="58" t="s">
        <v>429</v>
      </c>
      <c r="O4058" s="64" t="s">
        <v>310</v>
      </c>
      <c r="P4058" s="64" t="s">
        <v>5359</v>
      </c>
      <c r="Q4058" s="45" t="s">
        <v>922</v>
      </c>
      <c r="R4058" s="32" t="s">
        <v>254</v>
      </c>
      <c r="S4058" s="45" t="s">
        <v>89</v>
      </c>
      <c r="T4058" s="42" t="str">
        <f>VLOOKUP(Tabla1[[#This Row],[AREA]],Hoja1!A:B,2,FALSE)</f>
        <v>01. Alcaldía</v>
      </c>
      <c r="U4058" s="45" t="s">
        <v>294</v>
      </c>
      <c r="V4058" s="42" t="str">
        <f>VLOOKUP(Tabla1[[#This Row],[PROGRAMA]],Hoja1!A:B,2,FALSE)</f>
        <v>4331. Desarrollo empresarial</v>
      </c>
      <c r="W4058" s="45" t="s">
        <v>238</v>
      </c>
      <c r="X4058" s="45" t="s">
        <v>2926</v>
      </c>
    </row>
    <row r="4059" spans="1:24" x14ac:dyDescent="0.25">
      <c r="A4059" s="57">
        <v>220250041275</v>
      </c>
      <c r="B4059" s="58" t="s">
        <v>349</v>
      </c>
      <c r="C4059" s="59">
        <v>45890</v>
      </c>
      <c r="D4059" s="57">
        <v>22025006297</v>
      </c>
      <c r="E4059" s="58" t="s">
        <v>2215</v>
      </c>
      <c r="F4059" s="60">
        <v>4438.28</v>
      </c>
      <c r="G4059" s="58" t="s">
        <v>3772</v>
      </c>
      <c r="H4059" s="58" t="s">
        <v>5784</v>
      </c>
      <c r="I4059" s="61">
        <v>220</v>
      </c>
      <c r="J4059" s="58" t="s">
        <v>477</v>
      </c>
      <c r="K4059" s="58" t="s">
        <v>356</v>
      </c>
      <c r="L4059" s="58" t="s">
        <v>367</v>
      </c>
      <c r="M4059" s="58" t="s">
        <v>458</v>
      </c>
      <c r="N4059" s="58" t="s">
        <v>429</v>
      </c>
      <c r="O4059" s="64" t="s">
        <v>310</v>
      </c>
      <c r="P4059" s="64" t="s">
        <v>5359</v>
      </c>
      <c r="Q4059" s="45" t="s">
        <v>922</v>
      </c>
      <c r="R4059" s="32" t="s">
        <v>254</v>
      </c>
      <c r="S4059" s="45" t="s">
        <v>290</v>
      </c>
      <c r="T4059" s="42" t="str">
        <f>VLOOKUP(Tabla1[[#This Row],[AREA]],Hoja1!A:B,2,FALSE)</f>
        <v>05. Comercio, mercados y consumo</v>
      </c>
      <c r="U4059" s="45" t="s">
        <v>197</v>
      </c>
      <c r="V4059" s="42" t="str">
        <f>VLOOKUP(Tabla1[[#This Row],[PROGRAMA]],Hoja1!A:B,2,FALSE)</f>
        <v>4312. Mercados</v>
      </c>
      <c r="W4059" s="45" t="s">
        <v>238</v>
      </c>
      <c r="X4059" s="45" t="s">
        <v>3161</v>
      </c>
    </row>
    <row r="4060" spans="1:24" x14ac:dyDescent="0.25">
      <c r="A4060" s="57">
        <v>220250048244</v>
      </c>
      <c r="B4060" s="58" t="s">
        <v>349</v>
      </c>
      <c r="C4060" s="59">
        <v>45926</v>
      </c>
      <c r="D4060" s="57">
        <v>22025006992</v>
      </c>
      <c r="E4060" s="58" t="s">
        <v>1284</v>
      </c>
      <c r="F4060" s="60">
        <v>4368.1000000000004</v>
      </c>
      <c r="G4060" s="58" t="s">
        <v>5199</v>
      </c>
      <c r="H4060" s="58" t="s">
        <v>5785</v>
      </c>
      <c r="I4060" s="61">
        <v>220</v>
      </c>
      <c r="J4060" s="58" t="s">
        <v>356</v>
      </c>
      <c r="K4060" s="58" t="s">
        <v>356</v>
      </c>
      <c r="L4060" s="58" t="s">
        <v>357</v>
      </c>
      <c r="M4060" s="58" t="s">
        <v>458</v>
      </c>
      <c r="N4060" s="58" t="s">
        <v>429</v>
      </c>
      <c r="O4060" s="64" t="s">
        <v>310</v>
      </c>
      <c r="P4060" s="64" t="s">
        <v>5359</v>
      </c>
      <c r="Q4060" s="45" t="s">
        <v>922</v>
      </c>
      <c r="R4060" s="32" t="s">
        <v>254</v>
      </c>
      <c r="S4060" s="45" t="s">
        <v>97</v>
      </c>
      <c r="T4060" s="42" t="str">
        <f>VLOOKUP(Tabla1[[#This Row],[AREA]],Hoja1!A:B,2,FALSE)</f>
        <v>09. Turismo, eventos y marca ciudad</v>
      </c>
      <c r="U4060" s="45" t="s">
        <v>199</v>
      </c>
      <c r="V4060" s="42" t="str">
        <f>VLOOKUP(Tabla1[[#This Row],[PROGRAMA]],Hoja1!A:B,2,FALSE)</f>
        <v>4321. Turismo</v>
      </c>
      <c r="W4060" s="45" t="s">
        <v>238</v>
      </c>
      <c r="X4060" s="45" t="s">
        <v>2926</v>
      </c>
    </row>
    <row r="4061" spans="1:24" x14ac:dyDescent="0.25">
      <c r="A4061" s="57">
        <v>220250036610</v>
      </c>
      <c r="B4061" s="58" t="s">
        <v>349</v>
      </c>
      <c r="C4061" s="59">
        <v>45874</v>
      </c>
      <c r="D4061" s="57">
        <v>22025006019</v>
      </c>
      <c r="E4061" s="58" t="s">
        <v>1733</v>
      </c>
      <c r="F4061" s="60">
        <v>4268.88</v>
      </c>
      <c r="G4061" s="58" t="s">
        <v>716</v>
      </c>
      <c r="H4061" s="58" t="s">
        <v>5786</v>
      </c>
      <c r="I4061" s="61">
        <v>220</v>
      </c>
      <c r="J4061" s="58" t="s">
        <v>588</v>
      </c>
      <c r="K4061" s="58" t="s">
        <v>641</v>
      </c>
      <c r="L4061" s="58" t="s">
        <v>357</v>
      </c>
      <c r="M4061" s="58" t="s">
        <v>458</v>
      </c>
      <c r="N4061" s="58" t="s">
        <v>429</v>
      </c>
      <c r="O4061" s="64" t="s">
        <v>310</v>
      </c>
      <c r="P4061" s="64" t="s">
        <v>5359</v>
      </c>
      <c r="Q4061" s="45" t="s">
        <v>922</v>
      </c>
      <c r="R4061" s="32" t="s">
        <v>254</v>
      </c>
      <c r="S4061" s="45" t="s">
        <v>291</v>
      </c>
      <c r="T4061" s="42" t="str">
        <f>VLOOKUP(Tabla1[[#This Row],[AREA]],Hoja1!A:B,2,FALSE)</f>
        <v>11. Salud pública y seguridad ciudadana</v>
      </c>
      <c r="U4061" s="45" t="s">
        <v>129</v>
      </c>
      <c r="V4061" s="42" t="str">
        <f>VLOOKUP(Tabla1[[#This Row],[PROGRAMA]],Hoja1!A:B,2,FALSE)</f>
        <v>1321. Policía municipal</v>
      </c>
      <c r="W4061" s="45" t="s">
        <v>238</v>
      </c>
      <c r="X4061" s="45" t="s">
        <v>3161</v>
      </c>
    </row>
    <row r="4062" spans="1:24" x14ac:dyDescent="0.25">
      <c r="A4062" s="57">
        <v>220250045265</v>
      </c>
      <c r="B4062" s="58" t="s">
        <v>349</v>
      </c>
      <c r="C4062" s="59">
        <v>45915</v>
      </c>
      <c r="D4062" s="57">
        <v>22025006366</v>
      </c>
      <c r="E4062" s="58" t="s">
        <v>1525</v>
      </c>
      <c r="F4062" s="60">
        <v>4254.99</v>
      </c>
      <c r="G4062" s="58" t="s">
        <v>18</v>
      </c>
      <c r="H4062" s="58" t="s">
        <v>5787</v>
      </c>
      <c r="I4062" s="61">
        <v>220</v>
      </c>
      <c r="J4062" s="58" t="s">
        <v>356</v>
      </c>
      <c r="K4062" s="58" t="s">
        <v>356</v>
      </c>
      <c r="L4062" s="58" t="s">
        <v>357</v>
      </c>
      <c r="M4062" s="58" t="s">
        <v>458</v>
      </c>
      <c r="N4062" s="58" t="s">
        <v>429</v>
      </c>
      <c r="O4062" s="64" t="s">
        <v>310</v>
      </c>
      <c r="P4062" s="64" t="s">
        <v>5359</v>
      </c>
      <c r="Q4062" s="45" t="s">
        <v>922</v>
      </c>
      <c r="R4062" s="32" t="s">
        <v>254</v>
      </c>
      <c r="S4062" s="45" t="s">
        <v>91</v>
      </c>
      <c r="T4062" s="42" t="str">
        <f>VLOOKUP(Tabla1[[#This Row],[AREA]],Hoja1!A:B,2,FALSE)</f>
        <v>02. Urbanismo y vivienda</v>
      </c>
      <c r="U4062" s="45" t="s">
        <v>220</v>
      </c>
      <c r="V4062" s="42" t="str">
        <f>VLOOKUP(Tabla1[[#This Row],[PROGRAMA]],Hoja1!A:B,2,FALSE)</f>
        <v>9332. Mantenimiento de edificios e instalaciones municipales</v>
      </c>
      <c r="W4062" s="45" t="s">
        <v>236</v>
      </c>
      <c r="X4062" s="45" t="s">
        <v>2945</v>
      </c>
    </row>
    <row r="4063" spans="1:24" x14ac:dyDescent="0.25">
      <c r="A4063" s="57">
        <v>220250032557</v>
      </c>
      <c r="B4063" s="58" t="s">
        <v>526</v>
      </c>
      <c r="C4063" s="59">
        <v>45849</v>
      </c>
      <c r="D4063" s="57">
        <v>22025002597</v>
      </c>
      <c r="E4063" s="58" t="s">
        <v>2578</v>
      </c>
      <c r="F4063" s="60">
        <v>1776.36</v>
      </c>
      <c r="G4063" s="58" t="s">
        <v>5788</v>
      </c>
      <c r="H4063" s="58" t="s">
        <v>4398</v>
      </c>
      <c r="I4063" s="61">
        <v>300</v>
      </c>
      <c r="J4063" s="58" t="s">
        <v>5789</v>
      </c>
      <c r="K4063" s="58" t="s">
        <v>436</v>
      </c>
      <c r="L4063" s="58" t="s">
        <v>367</v>
      </c>
      <c r="M4063" s="58" t="s">
        <v>354</v>
      </c>
      <c r="N4063" s="58" t="s">
        <v>355</v>
      </c>
      <c r="O4063" s="64" t="s">
        <v>309</v>
      </c>
      <c r="P4063" s="64" t="s">
        <v>5359</v>
      </c>
      <c r="Q4063" s="45" t="s">
        <v>926</v>
      </c>
      <c r="R4063" s="32" t="s">
        <v>255</v>
      </c>
      <c r="S4063" s="45" t="s">
        <v>94</v>
      </c>
      <c r="T4063" s="42" t="str">
        <f>VLOOKUP(Tabla1[[#This Row],[AREA]],Hoja1!A:B,2,FALSE)</f>
        <v>06. Educación y cultura</v>
      </c>
      <c r="U4063" s="45" t="s">
        <v>176</v>
      </c>
      <c r="V4063" s="42" t="str">
        <f>VLOOKUP(Tabla1[[#This Row],[PROGRAMA]],Hoja1!A:B,2,FALSE)</f>
        <v>3321. Bibliotecas públicas</v>
      </c>
      <c r="W4063" s="45" t="s">
        <v>246</v>
      </c>
      <c r="X4063" s="45" t="s">
        <v>3261</v>
      </c>
    </row>
    <row r="4064" spans="1:24" x14ac:dyDescent="0.25">
      <c r="A4064" s="57">
        <v>220250047523</v>
      </c>
      <c r="B4064" s="58" t="s">
        <v>349</v>
      </c>
      <c r="C4064" s="59">
        <v>45923</v>
      </c>
      <c r="D4064" s="57">
        <v>22025006229</v>
      </c>
      <c r="E4064" s="58" t="s">
        <v>1179</v>
      </c>
      <c r="F4064" s="60">
        <v>348181</v>
      </c>
      <c r="G4064" s="58" t="s">
        <v>359</v>
      </c>
      <c r="H4064" s="58" t="s">
        <v>5790</v>
      </c>
      <c r="I4064" s="61">
        <v>220</v>
      </c>
      <c r="J4064" s="58" t="s">
        <v>360</v>
      </c>
      <c r="K4064" s="58" t="s">
        <v>352</v>
      </c>
      <c r="L4064" s="58" t="s">
        <v>357</v>
      </c>
      <c r="M4064" s="58" t="s">
        <v>354</v>
      </c>
      <c r="N4064" s="58" t="s">
        <v>355</v>
      </c>
      <c r="O4064" s="64" t="s">
        <v>305</v>
      </c>
      <c r="P4064" s="64" t="s">
        <v>5359</v>
      </c>
      <c r="Q4064" s="45" t="s">
        <v>926</v>
      </c>
      <c r="R4064" s="32" t="s">
        <v>255</v>
      </c>
      <c r="S4064" s="45" t="s">
        <v>95</v>
      </c>
      <c r="T4064" s="42" t="str">
        <f>VLOOKUP(Tabla1[[#This Row],[AREA]],Hoja1!A:B,2,FALSE)</f>
        <v>07. Medio ambiente</v>
      </c>
      <c r="U4064" s="45" t="s">
        <v>149</v>
      </c>
      <c r="V4064" s="42" t="str">
        <f>VLOOKUP(Tabla1[[#This Row],[PROGRAMA]],Hoja1!A:B,2,FALSE)</f>
        <v>1711. Parques y jardines</v>
      </c>
      <c r="W4064" s="45" t="s">
        <v>244</v>
      </c>
      <c r="X4064" s="45" t="s">
        <v>7140</v>
      </c>
    </row>
    <row r="4065" spans="1:24" x14ac:dyDescent="0.25">
      <c r="A4065" s="57">
        <v>220250034460</v>
      </c>
      <c r="B4065" s="58" t="s">
        <v>349</v>
      </c>
      <c r="C4065" s="59">
        <v>45860</v>
      </c>
      <c r="D4065" s="57">
        <v>22025005422</v>
      </c>
      <c r="E4065" s="58" t="s">
        <v>5791</v>
      </c>
      <c r="F4065" s="60">
        <v>4031.72</v>
      </c>
      <c r="G4065" s="58" t="s">
        <v>3412</v>
      </c>
      <c r="H4065" s="58" t="s">
        <v>5792</v>
      </c>
      <c r="I4065" s="61">
        <v>220</v>
      </c>
      <c r="J4065" s="58" t="s">
        <v>356</v>
      </c>
      <c r="K4065" s="58" t="s">
        <v>356</v>
      </c>
      <c r="L4065" s="58" t="s">
        <v>367</v>
      </c>
      <c r="M4065" s="58" t="s">
        <v>458</v>
      </c>
      <c r="N4065" s="58" t="s">
        <v>429</v>
      </c>
      <c r="O4065" s="64" t="s">
        <v>310</v>
      </c>
      <c r="P4065" s="64" t="s">
        <v>5359</v>
      </c>
      <c r="Q4065" s="45" t="s">
        <v>926</v>
      </c>
      <c r="R4065" s="32" t="s">
        <v>255</v>
      </c>
      <c r="S4065" s="45" t="s">
        <v>92</v>
      </c>
      <c r="T4065" s="42" t="str">
        <f>VLOOKUP(Tabla1[[#This Row],[AREA]],Hoja1!A:B,2,FALSE)</f>
        <v>03. Participación ciudadana y deportes</v>
      </c>
      <c r="U4065" s="45" t="s">
        <v>215</v>
      </c>
      <c r="V4065" s="42" t="str">
        <f>VLOOKUP(Tabla1[[#This Row],[PROGRAMA]],Hoja1!A:B,2,FALSE)</f>
        <v>9241. Participación ciudadana</v>
      </c>
      <c r="W4065" s="45" t="s">
        <v>248</v>
      </c>
      <c r="X4065" s="45" t="s">
        <v>7144</v>
      </c>
    </row>
    <row r="4066" spans="1:24" x14ac:dyDescent="0.25">
      <c r="A4066" s="57">
        <v>220250031101</v>
      </c>
      <c r="B4066" s="58" t="s">
        <v>349</v>
      </c>
      <c r="C4066" s="59">
        <v>45842</v>
      </c>
      <c r="D4066" s="57">
        <v>22025005008</v>
      </c>
      <c r="E4066" s="58" t="s">
        <v>1176</v>
      </c>
      <c r="F4066" s="60">
        <v>4030.39</v>
      </c>
      <c r="G4066" s="58" t="s">
        <v>334</v>
      </c>
      <c r="H4066" s="58" t="s">
        <v>5793</v>
      </c>
      <c r="I4066" s="61">
        <v>220</v>
      </c>
      <c r="J4066" s="58" t="s">
        <v>356</v>
      </c>
      <c r="K4066" s="58" t="s">
        <v>356</v>
      </c>
      <c r="L4066" s="58" t="s">
        <v>357</v>
      </c>
      <c r="M4066" s="58" t="s">
        <v>458</v>
      </c>
      <c r="N4066" s="58" t="s">
        <v>429</v>
      </c>
      <c r="O4066" s="64" t="s">
        <v>310</v>
      </c>
      <c r="P4066" s="64" t="s">
        <v>5359</v>
      </c>
      <c r="Q4066" s="45" t="s">
        <v>922</v>
      </c>
      <c r="R4066" s="32" t="s">
        <v>254</v>
      </c>
      <c r="S4066" s="45" t="s">
        <v>96</v>
      </c>
      <c r="T4066" s="42" t="str">
        <f>VLOOKUP(Tabla1[[#This Row],[AREA]],Hoja1!A:B,2,FALSE)</f>
        <v>08. Tráfico y movilidad</v>
      </c>
      <c r="U4066" s="45" t="s">
        <v>131</v>
      </c>
      <c r="V4066" s="42" t="str">
        <f>VLOOKUP(Tabla1[[#This Row],[PROGRAMA]],Hoja1!A:B,2,FALSE)</f>
        <v>1341. Movilidad</v>
      </c>
      <c r="W4066" s="45" t="s">
        <v>238</v>
      </c>
      <c r="X4066" s="45" t="s">
        <v>3161</v>
      </c>
    </row>
    <row r="4067" spans="1:24" x14ac:dyDescent="0.25">
      <c r="A4067" s="57">
        <v>220250034468</v>
      </c>
      <c r="B4067" s="58" t="s">
        <v>349</v>
      </c>
      <c r="C4067" s="59">
        <v>45860</v>
      </c>
      <c r="D4067" s="57">
        <v>22025005340</v>
      </c>
      <c r="E4067" s="58" t="s">
        <v>1973</v>
      </c>
      <c r="F4067" s="60">
        <v>3630</v>
      </c>
      <c r="G4067" s="58" t="s">
        <v>663</v>
      </c>
      <c r="H4067" s="58" t="s">
        <v>5538</v>
      </c>
      <c r="I4067" s="61">
        <v>220</v>
      </c>
      <c r="J4067" s="58" t="s">
        <v>356</v>
      </c>
      <c r="K4067" s="58" t="s">
        <v>356</v>
      </c>
      <c r="L4067" s="58" t="s">
        <v>357</v>
      </c>
      <c r="M4067" s="58" t="s">
        <v>458</v>
      </c>
      <c r="N4067" s="58" t="s">
        <v>429</v>
      </c>
      <c r="O4067" s="64" t="s">
        <v>310</v>
      </c>
      <c r="P4067" s="64" t="s">
        <v>5359</v>
      </c>
      <c r="Q4067" s="45" t="s">
        <v>922</v>
      </c>
      <c r="R4067" s="32" t="s">
        <v>254</v>
      </c>
      <c r="S4067" s="45" t="s">
        <v>291</v>
      </c>
      <c r="T4067" s="42" t="str">
        <f>VLOOKUP(Tabla1[[#This Row],[AREA]],Hoja1!A:B,2,FALSE)</f>
        <v>11. Salud pública y seguridad ciudadana</v>
      </c>
      <c r="U4067" s="45" t="s">
        <v>144</v>
      </c>
      <c r="V4067" s="42" t="str">
        <f>VLOOKUP(Tabla1[[#This Row],[PROGRAMA]],Hoja1!A:B,2,FALSE)</f>
        <v>1631. Limpieza viaria</v>
      </c>
      <c r="W4067" s="45" t="s">
        <v>236</v>
      </c>
      <c r="X4067" s="45" t="s">
        <v>3180</v>
      </c>
    </row>
    <row r="4068" spans="1:24" x14ac:dyDescent="0.25">
      <c r="A4068" s="57">
        <v>220250034469</v>
      </c>
      <c r="B4068" s="58" t="s">
        <v>349</v>
      </c>
      <c r="C4068" s="59">
        <v>45860</v>
      </c>
      <c r="D4068" s="57">
        <v>22025005339</v>
      </c>
      <c r="E4068" s="58" t="s">
        <v>1973</v>
      </c>
      <c r="F4068" s="60">
        <v>3630</v>
      </c>
      <c r="G4068" s="58" t="s">
        <v>611</v>
      </c>
      <c r="H4068" s="58" t="s">
        <v>5538</v>
      </c>
      <c r="I4068" s="61">
        <v>220</v>
      </c>
      <c r="J4068" s="58" t="s">
        <v>462</v>
      </c>
      <c r="K4068" s="58" t="s">
        <v>356</v>
      </c>
      <c r="L4068" s="58" t="s">
        <v>357</v>
      </c>
      <c r="M4068" s="58" t="s">
        <v>458</v>
      </c>
      <c r="N4068" s="58" t="s">
        <v>429</v>
      </c>
      <c r="O4068" s="64" t="s">
        <v>310</v>
      </c>
      <c r="P4068" s="64" t="s">
        <v>5359</v>
      </c>
      <c r="Q4068" s="45" t="s">
        <v>922</v>
      </c>
      <c r="R4068" s="32" t="s">
        <v>254</v>
      </c>
      <c r="S4068" s="45" t="s">
        <v>291</v>
      </c>
      <c r="T4068" s="42" t="str">
        <f>VLOOKUP(Tabla1[[#This Row],[AREA]],Hoja1!A:B,2,FALSE)</f>
        <v>11. Salud pública y seguridad ciudadana</v>
      </c>
      <c r="U4068" s="45" t="s">
        <v>144</v>
      </c>
      <c r="V4068" s="42" t="str">
        <f>VLOOKUP(Tabla1[[#This Row],[PROGRAMA]],Hoja1!A:B,2,FALSE)</f>
        <v>1631. Limpieza viaria</v>
      </c>
      <c r="W4068" s="45" t="s">
        <v>236</v>
      </c>
      <c r="X4068" s="45" t="s">
        <v>3180</v>
      </c>
    </row>
    <row r="4069" spans="1:24" x14ac:dyDescent="0.25">
      <c r="A4069" s="57">
        <v>220250034471</v>
      </c>
      <c r="B4069" s="58" t="s">
        <v>349</v>
      </c>
      <c r="C4069" s="59">
        <v>45860</v>
      </c>
      <c r="D4069" s="57">
        <v>22025005337</v>
      </c>
      <c r="E4069" s="58" t="s">
        <v>1973</v>
      </c>
      <c r="F4069" s="60">
        <v>3630</v>
      </c>
      <c r="G4069" s="58" t="s">
        <v>4404</v>
      </c>
      <c r="H4069" s="58" t="s">
        <v>5538</v>
      </c>
      <c r="I4069" s="61">
        <v>220</v>
      </c>
      <c r="J4069" s="58" t="s">
        <v>356</v>
      </c>
      <c r="K4069" s="58" t="s">
        <v>356</v>
      </c>
      <c r="L4069" s="58" t="s">
        <v>357</v>
      </c>
      <c r="M4069" s="58" t="s">
        <v>458</v>
      </c>
      <c r="N4069" s="58" t="s">
        <v>429</v>
      </c>
      <c r="O4069" s="64" t="s">
        <v>310</v>
      </c>
      <c r="P4069" s="64" t="s">
        <v>5359</v>
      </c>
      <c r="Q4069" s="45" t="s">
        <v>922</v>
      </c>
      <c r="R4069" s="32" t="s">
        <v>254</v>
      </c>
      <c r="S4069" s="45" t="s">
        <v>291</v>
      </c>
      <c r="T4069" s="42" t="str">
        <f>VLOOKUP(Tabla1[[#This Row],[AREA]],Hoja1!A:B,2,FALSE)</f>
        <v>11. Salud pública y seguridad ciudadana</v>
      </c>
      <c r="U4069" s="45" t="s">
        <v>144</v>
      </c>
      <c r="V4069" s="42" t="str">
        <f>VLOOKUP(Tabla1[[#This Row],[PROGRAMA]],Hoja1!A:B,2,FALSE)</f>
        <v>1631. Limpieza viaria</v>
      </c>
      <c r="W4069" s="45" t="s">
        <v>236</v>
      </c>
      <c r="X4069" s="45" t="s">
        <v>3180</v>
      </c>
    </row>
    <row r="4070" spans="1:24" x14ac:dyDescent="0.25">
      <c r="A4070" s="57">
        <v>220250034472</v>
      </c>
      <c r="B4070" s="58" t="s">
        <v>349</v>
      </c>
      <c r="C4070" s="59">
        <v>45860</v>
      </c>
      <c r="D4070" s="57">
        <v>22025005336</v>
      </c>
      <c r="E4070" s="58" t="s">
        <v>1973</v>
      </c>
      <c r="F4070" s="60">
        <v>3630</v>
      </c>
      <c r="G4070" s="58" t="s">
        <v>595</v>
      </c>
      <c r="H4070" s="58" t="s">
        <v>5538</v>
      </c>
      <c r="I4070" s="61">
        <v>220</v>
      </c>
      <c r="J4070" s="58" t="s">
        <v>356</v>
      </c>
      <c r="K4070" s="58" t="s">
        <v>356</v>
      </c>
      <c r="L4070" s="58" t="s">
        <v>357</v>
      </c>
      <c r="M4070" s="58" t="s">
        <v>458</v>
      </c>
      <c r="N4070" s="58" t="s">
        <v>429</v>
      </c>
      <c r="O4070" s="64" t="s">
        <v>310</v>
      </c>
      <c r="P4070" s="64" t="s">
        <v>5359</v>
      </c>
      <c r="Q4070" s="45" t="s">
        <v>922</v>
      </c>
      <c r="R4070" s="32" t="s">
        <v>254</v>
      </c>
      <c r="S4070" s="45" t="s">
        <v>291</v>
      </c>
      <c r="T4070" s="42" t="str">
        <f>VLOOKUP(Tabla1[[#This Row],[AREA]],Hoja1!A:B,2,FALSE)</f>
        <v>11. Salud pública y seguridad ciudadana</v>
      </c>
      <c r="U4070" s="45" t="s">
        <v>144</v>
      </c>
      <c r="V4070" s="42" t="str">
        <f>VLOOKUP(Tabla1[[#This Row],[PROGRAMA]],Hoja1!A:B,2,FALSE)</f>
        <v>1631. Limpieza viaria</v>
      </c>
      <c r="W4070" s="45" t="s">
        <v>236</v>
      </c>
      <c r="X4070" s="45" t="s">
        <v>3180</v>
      </c>
    </row>
    <row r="4071" spans="1:24" x14ac:dyDescent="0.25">
      <c r="A4071" s="57">
        <v>220250033066</v>
      </c>
      <c r="B4071" s="58" t="s">
        <v>349</v>
      </c>
      <c r="C4071" s="59">
        <v>45854</v>
      </c>
      <c r="D4071" s="57">
        <v>22025004631</v>
      </c>
      <c r="E4071" s="58" t="s">
        <v>1830</v>
      </c>
      <c r="F4071" s="60">
        <v>3025</v>
      </c>
      <c r="G4071" s="58" t="s">
        <v>24</v>
      </c>
      <c r="H4071" s="58" t="s">
        <v>5586</v>
      </c>
      <c r="I4071" s="61">
        <v>220</v>
      </c>
      <c r="J4071" s="58" t="s">
        <v>356</v>
      </c>
      <c r="K4071" s="58" t="s">
        <v>356</v>
      </c>
      <c r="L4071" s="58" t="s">
        <v>357</v>
      </c>
      <c r="M4071" s="58" t="s">
        <v>458</v>
      </c>
      <c r="N4071" s="58" t="s">
        <v>429</v>
      </c>
      <c r="O4071" s="64" t="s">
        <v>310</v>
      </c>
      <c r="P4071" s="64" t="s">
        <v>5359</v>
      </c>
      <c r="Q4071" s="45" t="s">
        <v>922</v>
      </c>
      <c r="R4071" s="32" t="s">
        <v>254</v>
      </c>
      <c r="S4071" s="45" t="s">
        <v>98</v>
      </c>
      <c r="T4071" s="42" t="str">
        <f>VLOOKUP(Tabla1[[#This Row],[AREA]],Hoja1!A:B,2,FALSE)</f>
        <v>10. Personas mayores, familia y servicios sociales</v>
      </c>
      <c r="U4071" s="45" t="s">
        <v>155</v>
      </c>
      <c r="V4071" s="42" t="str">
        <f>VLOOKUP(Tabla1[[#This Row],[PROGRAMA]],Hoja1!A:B,2,FALSE)</f>
        <v>2312. Iniciativas sociales</v>
      </c>
      <c r="W4071" s="45" t="s">
        <v>238</v>
      </c>
      <c r="X4071" s="45" t="s">
        <v>4974</v>
      </c>
    </row>
    <row r="4072" spans="1:24" x14ac:dyDescent="0.25">
      <c r="A4072" s="57">
        <v>220250034474</v>
      </c>
      <c r="B4072" s="58" t="s">
        <v>349</v>
      </c>
      <c r="C4072" s="59">
        <v>45861</v>
      </c>
      <c r="D4072" s="57">
        <v>22025005327</v>
      </c>
      <c r="E4072" s="58" t="s">
        <v>1578</v>
      </c>
      <c r="F4072" s="60">
        <v>2548.6</v>
      </c>
      <c r="G4072" s="58" t="s">
        <v>506</v>
      </c>
      <c r="H4072" s="58" t="s">
        <v>5794</v>
      </c>
      <c r="I4072" s="61">
        <v>220</v>
      </c>
      <c r="J4072" s="58" t="s">
        <v>356</v>
      </c>
      <c r="K4072" s="58" t="s">
        <v>356</v>
      </c>
      <c r="L4072" s="58" t="s">
        <v>367</v>
      </c>
      <c r="M4072" s="58" t="s">
        <v>458</v>
      </c>
      <c r="N4072" s="58" t="s">
        <v>429</v>
      </c>
      <c r="O4072" s="64" t="s">
        <v>310</v>
      </c>
      <c r="P4072" s="64" t="s">
        <v>5359</v>
      </c>
      <c r="Q4072" s="45" t="s">
        <v>926</v>
      </c>
      <c r="R4072" s="32" t="s">
        <v>255</v>
      </c>
      <c r="S4072" s="45" t="s">
        <v>93</v>
      </c>
      <c r="T4072" s="42" t="str">
        <f>VLOOKUP(Tabla1[[#This Row],[AREA]],Hoja1!A:B,2,FALSE)</f>
        <v>04. Hacienda, personal y modernización administrativa</v>
      </c>
      <c r="U4072" s="45" t="s">
        <v>209</v>
      </c>
      <c r="V4072" s="42" t="str">
        <f>VLOOKUP(Tabla1[[#This Row],[PROGRAMA]],Hoja1!A:B,2,FALSE)</f>
        <v>9204. Tecnologías de la información y comunicación</v>
      </c>
      <c r="W4072" s="45" t="s">
        <v>246</v>
      </c>
      <c r="X4072" s="45" t="s">
        <v>2977</v>
      </c>
    </row>
    <row r="4073" spans="1:24" x14ac:dyDescent="0.25">
      <c r="A4073" s="57">
        <v>220250034470</v>
      </c>
      <c r="B4073" s="58" t="s">
        <v>349</v>
      </c>
      <c r="C4073" s="59">
        <v>45860</v>
      </c>
      <c r="D4073" s="57">
        <v>22025005338</v>
      </c>
      <c r="E4073" s="58" t="s">
        <v>1973</v>
      </c>
      <c r="F4073" s="60">
        <v>2420</v>
      </c>
      <c r="G4073" s="58" t="s">
        <v>4439</v>
      </c>
      <c r="H4073" s="58" t="s">
        <v>5538</v>
      </c>
      <c r="I4073" s="61">
        <v>220</v>
      </c>
      <c r="J4073" s="58" t="s">
        <v>356</v>
      </c>
      <c r="K4073" s="58" t="s">
        <v>356</v>
      </c>
      <c r="L4073" s="58" t="s">
        <v>357</v>
      </c>
      <c r="M4073" s="58" t="s">
        <v>458</v>
      </c>
      <c r="N4073" s="58" t="s">
        <v>429</v>
      </c>
      <c r="O4073" s="64" t="s">
        <v>310</v>
      </c>
      <c r="P4073" s="64" t="s">
        <v>5359</v>
      </c>
      <c r="Q4073" s="45" t="s">
        <v>922</v>
      </c>
      <c r="R4073" s="32" t="s">
        <v>254</v>
      </c>
      <c r="S4073" s="45" t="s">
        <v>291</v>
      </c>
      <c r="T4073" s="42" t="str">
        <f>VLOOKUP(Tabla1[[#This Row],[AREA]],Hoja1!A:B,2,FALSE)</f>
        <v>11. Salud pública y seguridad ciudadana</v>
      </c>
      <c r="U4073" s="45" t="s">
        <v>144</v>
      </c>
      <c r="V4073" s="42" t="str">
        <f>VLOOKUP(Tabla1[[#This Row],[PROGRAMA]],Hoja1!A:B,2,FALSE)</f>
        <v>1631. Limpieza viaria</v>
      </c>
      <c r="W4073" s="45" t="s">
        <v>236</v>
      </c>
      <c r="X4073" s="45" t="s">
        <v>3180</v>
      </c>
    </row>
    <row r="4074" spans="1:24" x14ac:dyDescent="0.25">
      <c r="A4074" s="57">
        <v>220250034473</v>
      </c>
      <c r="B4074" s="58" t="s">
        <v>349</v>
      </c>
      <c r="C4074" s="59">
        <v>45861</v>
      </c>
      <c r="D4074" s="57">
        <v>22025005335</v>
      </c>
      <c r="E4074" s="58" t="s">
        <v>1973</v>
      </c>
      <c r="F4074" s="60">
        <v>2420</v>
      </c>
      <c r="G4074" s="58" t="s">
        <v>938</v>
      </c>
      <c r="H4074" s="58" t="s">
        <v>5538</v>
      </c>
      <c r="I4074" s="61">
        <v>220</v>
      </c>
      <c r="J4074" s="58" t="s">
        <v>356</v>
      </c>
      <c r="K4074" s="58" t="s">
        <v>356</v>
      </c>
      <c r="L4074" s="58" t="s">
        <v>357</v>
      </c>
      <c r="M4074" s="58" t="s">
        <v>458</v>
      </c>
      <c r="N4074" s="58" t="s">
        <v>429</v>
      </c>
      <c r="O4074" s="64" t="s">
        <v>310</v>
      </c>
      <c r="P4074" s="64" t="s">
        <v>5359</v>
      </c>
      <c r="Q4074" s="45" t="s">
        <v>922</v>
      </c>
      <c r="R4074" s="32" t="s">
        <v>254</v>
      </c>
      <c r="S4074" s="45" t="s">
        <v>291</v>
      </c>
      <c r="T4074" s="42" t="str">
        <f>VLOOKUP(Tabla1[[#This Row],[AREA]],Hoja1!A:B,2,FALSE)</f>
        <v>11. Salud pública y seguridad ciudadana</v>
      </c>
      <c r="U4074" s="45" t="s">
        <v>144</v>
      </c>
      <c r="V4074" s="42" t="str">
        <f>VLOOKUP(Tabla1[[#This Row],[PROGRAMA]],Hoja1!A:B,2,FALSE)</f>
        <v>1631. Limpieza viaria</v>
      </c>
      <c r="W4074" s="45" t="s">
        <v>236</v>
      </c>
      <c r="X4074" s="45" t="s">
        <v>3180</v>
      </c>
    </row>
    <row r="4075" spans="1:24" x14ac:dyDescent="0.25">
      <c r="A4075" s="57">
        <v>220250034537</v>
      </c>
      <c r="B4075" s="58" t="s">
        <v>349</v>
      </c>
      <c r="C4075" s="59">
        <v>45861</v>
      </c>
      <c r="D4075" s="57">
        <v>22025005298</v>
      </c>
      <c r="E4075" s="58" t="s">
        <v>1284</v>
      </c>
      <c r="F4075" s="60">
        <v>2420</v>
      </c>
      <c r="G4075" s="58" t="s">
        <v>48</v>
      </c>
      <c r="H4075" s="58" t="s">
        <v>5795</v>
      </c>
      <c r="I4075" s="61">
        <v>220</v>
      </c>
      <c r="J4075" s="58" t="s">
        <v>455</v>
      </c>
      <c r="K4075" s="58" t="s">
        <v>356</v>
      </c>
      <c r="L4075" s="58" t="s">
        <v>357</v>
      </c>
      <c r="M4075" s="58" t="s">
        <v>458</v>
      </c>
      <c r="N4075" s="58" t="s">
        <v>429</v>
      </c>
      <c r="O4075" s="64" t="s">
        <v>310</v>
      </c>
      <c r="P4075" s="64" t="s">
        <v>5359</v>
      </c>
      <c r="Q4075" s="45" t="s">
        <v>922</v>
      </c>
      <c r="R4075" s="32" t="s">
        <v>254</v>
      </c>
      <c r="S4075" s="45" t="s">
        <v>97</v>
      </c>
      <c r="T4075" s="42" t="str">
        <f>VLOOKUP(Tabla1[[#This Row],[AREA]],Hoja1!A:B,2,FALSE)</f>
        <v>09. Turismo, eventos y marca ciudad</v>
      </c>
      <c r="U4075" s="45" t="s">
        <v>199</v>
      </c>
      <c r="V4075" s="42" t="str">
        <f>VLOOKUP(Tabla1[[#This Row],[PROGRAMA]],Hoja1!A:B,2,FALSE)</f>
        <v>4321. Turismo</v>
      </c>
      <c r="W4075" s="45" t="s">
        <v>238</v>
      </c>
      <c r="X4075" s="45" t="s">
        <v>2926</v>
      </c>
    </row>
    <row r="4076" spans="1:24" x14ac:dyDescent="0.25">
      <c r="A4076" s="57">
        <v>220250034750</v>
      </c>
      <c r="B4076" s="58" t="s">
        <v>349</v>
      </c>
      <c r="C4076" s="59">
        <v>45862</v>
      </c>
      <c r="D4076" s="57">
        <v>22025005334</v>
      </c>
      <c r="E4076" s="58" t="s">
        <v>1973</v>
      </c>
      <c r="F4076" s="60">
        <v>2420</v>
      </c>
      <c r="G4076" s="58" t="s">
        <v>460</v>
      </c>
      <c r="H4076" s="58" t="s">
        <v>5538</v>
      </c>
      <c r="I4076" s="61">
        <v>220</v>
      </c>
      <c r="J4076" s="58" t="s">
        <v>356</v>
      </c>
      <c r="K4076" s="58" t="s">
        <v>356</v>
      </c>
      <c r="L4076" s="58" t="s">
        <v>357</v>
      </c>
      <c r="M4076" s="58" t="s">
        <v>458</v>
      </c>
      <c r="N4076" s="58" t="s">
        <v>429</v>
      </c>
      <c r="O4076" s="64" t="s">
        <v>310</v>
      </c>
      <c r="P4076" s="64" t="s">
        <v>5359</v>
      </c>
      <c r="Q4076" s="45" t="s">
        <v>922</v>
      </c>
      <c r="R4076" s="32" t="s">
        <v>254</v>
      </c>
      <c r="S4076" s="45" t="s">
        <v>291</v>
      </c>
      <c r="T4076" s="42" t="str">
        <f>VLOOKUP(Tabla1[[#This Row],[AREA]],Hoja1!A:B,2,FALSE)</f>
        <v>11. Salud pública y seguridad ciudadana</v>
      </c>
      <c r="U4076" s="45" t="s">
        <v>144</v>
      </c>
      <c r="V4076" s="42" t="str">
        <f>VLOOKUP(Tabla1[[#This Row],[PROGRAMA]],Hoja1!A:B,2,FALSE)</f>
        <v>1631. Limpieza viaria</v>
      </c>
      <c r="W4076" s="45" t="s">
        <v>236</v>
      </c>
      <c r="X4076" s="45" t="s">
        <v>3180</v>
      </c>
    </row>
    <row r="4077" spans="1:24" x14ac:dyDescent="0.25">
      <c r="A4077" s="57">
        <v>220250034751</v>
      </c>
      <c r="B4077" s="58" t="s">
        <v>349</v>
      </c>
      <c r="C4077" s="59">
        <v>45862</v>
      </c>
      <c r="D4077" s="57">
        <v>22025001649</v>
      </c>
      <c r="E4077" s="58" t="s">
        <v>1167</v>
      </c>
      <c r="F4077" s="60">
        <v>1550</v>
      </c>
      <c r="G4077" s="58" t="s">
        <v>692</v>
      </c>
      <c r="H4077" s="58" t="s">
        <v>5796</v>
      </c>
      <c r="I4077" s="61">
        <v>220</v>
      </c>
      <c r="J4077" s="58" t="s">
        <v>356</v>
      </c>
      <c r="K4077" s="58" t="s">
        <v>356</v>
      </c>
      <c r="L4077" s="58" t="s">
        <v>357</v>
      </c>
      <c r="M4077" s="58" t="s">
        <v>354</v>
      </c>
      <c r="N4077" s="58" t="s">
        <v>355</v>
      </c>
      <c r="O4077" s="64" t="s">
        <v>305</v>
      </c>
      <c r="P4077" s="64" t="s">
        <v>5359</v>
      </c>
      <c r="Q4077" s="45" t="s">
        <v>922</v>
      </c>
      <c r="R4077" s="32" t="s">
        <v>254</v>
      </c>
      <c r="S4077" s="45" t="s">
        <v>98</v>
      </c>
      <c r="T4077" s="42" t="str">
        <f>VLOOKUP(Tabla1[[#This Row],[AREA]],Hoja1!A:B,2,FALSE)</f>
        <v>10. Personas mayores, familia y servicios sociales</v>
      </c>
      <c r="U4077" s="45" t="s">
        <v>153</v>
      </c>
      <c r="V4077" s="42" t="str">
        <f>VLOOKUP(Tabla1[[#This Row],[PROGRAMA]],Hoja1!A:B,2,FALSE)</f>
        <v>2311. Intervención social</v>
      </c>
      <c r="W4077" s="45" t="s">
        <v>238</v>
      </c>
      <c r="X4077" s="45" t="s">
        <v>2926</v>
      </c>
    </row>
    <row r="4078" spans="1:24" x14ac:dyDescent="0.25">
      <c r="A4078" s="57">
        <v>220250035565</v>
      </c>
      <c r="B4078" s="58" t="s">
        <v>349</v>
      </c>
      <c r="C4078" s="59">
        <v>45866</v>
      </c>
      <c r="D4078" s="57">
        <v>22025005476</v>
      </c>
      <c r="E4078" s="58" t="s">
        <v>1373</v>
      </c>
      <c r="F4078" s="60">
        <v>4030.39</v>
      </c>
      <c r="G4078" s="58" t="s">
        <v>334</v>
      </c>
      <c r="H4078" s="58" t="s">
        <v>5797</v>
      </c>
      <c r="I4078" s="61">
        <v>220</v>
      </c>
      <c r="J4078" s="58" t="s">
        <v>356</v>
      </c>
      <c r="K4078" s="58" t="s">
        <v>356</v>
      </c>
      <c r="L4078" s="58" t="s">
        <v>367</v>
      </c>
      <c r="M4078" s="58" t="s">
        <v>458</v>
      </c>
      <c r="N4078" s="58" t="s">
        <v>429</v>
      </c>
      <c r="O4078" s="64" t="s">
        <v>310</v>
      </c>
      <c r="P4078" s="64" t="s">
        <v>5359</v>
      </c>
      <c r="Q4078" s="45" t="s">
        <v>922</v>
      </c>
      <c r="R4078" s="32" t="s">
        <v>254</v>
      </c>
      <c r="S4078" s="45" t="s">
        <v>291</v>
      </c>
      <c r="T4078" s="42" t="str">
        <f>VLOOKUP(Tabla1[[#This Row],[AREA]],Hoja1!A:B,2,FALSE)</f>
        <v>11. Salud pública y seguridad ciudadana</v>
      </c>
      <c r="U4078" s="45" t="s">
        <v>129</v>
      </c>
      <c r="V4078" s="42" t="str">
        <f>VLOOKUP(Tabla1[[#This Row],[PROGRAMA]],Hoja1!A:B,2,FALSE)</f>
        <v>1321. Policía municipal</v>
      </c>
      <c r="W4078" s="45" t="s">
        <v>238</v>
      </c>
      <c r="X4078" s="45" t="s">
        <v>3118</v>
      </c>
    </row>
    <row r="4079" spans="1:24" x14ac:dyDescent="0.25">
      <c r="A4079" s="57">
        <v>220250038617</v>
      </c>
      <c r="B4079" s="58" t="s">
        <v>349</v>
      </c>
      <c r="C4079" s="59">
        <v>45881</v>
      </c>
      <c r="D4079" s="57">
        <v>22025006167</v>
      </c>
      <c r="E4079" s="58" t="s">
        <v>5798</v>
      </c>
      <c r="F4079" s="60">
        <v>3984.53</v>
      </c>
      <c r="G4079" s="58" t="s">
        <v>3323</v>
      </c>
      <c r="H4079" s="58" t="s">
        <v>5799</v>
      </c>
      <c r="I4079" s="61">
        <v>220</v>
      </c>
      <c r="J4079" s="58" t="s">
        <v>356</v>
      </c>
      <c r="K4079" s="58" t="s">
        <v>356</v>
      </c>
      <c r="L4079" s="58" t="s">
        <v>367</v>
      </c>
      <c r="M4079" s="58" t="s">
        <v>458</v>
      </c>
      <c r="N4079" s="58" t="s">
        <v>429</v>
      </c>
      <c r="O4079" s="64" t="s">
        <v>310</v>
      </c>
      <c r="P4079" s="64" t="s">
        <v>5359</v>
      </c>
      <c r="Q4079" s="45">
        <v>6</v>
      </c>
      <c r="R4079" s="32" t="s">
        <v>255</v>
      </c>
      <c r="S4079" s="45" t="s">
        <v>95</v>
      </c>
      <c r="T4079" s="42" t="str">
        <f>VLOOKUP(Tabla1[[#This Row],[AREA]],Hoja1!A:B,2,FALSE)</f>
        <v>07. Medio ambiente</v>
      </c>
      <c r="U4079" s="45">
        <v>1721</v>
      </c>
      <c r="V4079" s="42" t="str">
        <f>VLOOKUP(Tabla1[[#This Row],[PROGRAMA]],Hoja1!A:B,2,FALSE)</f>
        <v>1721. Protección del medio ambiente</v>
      </c>
      <c r="W4079" s="45">
        <v>63</v>
      </c>
      <c r="X4079" s="45">
        <v>633</v>
      </c>
    </row>
    <row r="4080" spans="1:24" x14ac:dyDescent="0.25">
      <c r="A4080" s="57">
        <v>220250045579</v>
      </c>
      <c r="B4080" s="58" t="s">
        <v>349</v>
      </c>
      <c r="C4080" s="59">
        <v>45916</v>
      </c>
      <c r="D4080" s="57">
        <v>22025006609</v>
      </c>
      <c r="E4080" s="58" t="s">
        <v>1208</v>
      </c>
      <c r="F4080" s="60">
        <v>3787.3</v>
      </c>
      <c r="G4080" s="58" t="s">
        <v>5800</v>
      </c>
      <c r="H4080" s="58" t="s">
        <v>5801</v>
      </c>
      <c r="I4080" s="61">
        <v>220</v>
      </c>
      <c r="J4080" s="58" t="s">
        <v>356</v>
      </c>
      <c r="K4080" s="58" t="s">
        <v>356</v>
      </c>
      <c r="L4080" s="58" t="s">
        <v>357</v>
      </c>
      <c r="M4080" s="58" t="s">
        <v>458</v>
      </c>
      <c r="N4080" s="58" t="s">
        <v>429</v>
      </c>
      <c r="O4080" s="64" t="s">
        <v>310</v>
      </c>
      <c r="P4080" s="64" t="s">
        <v>5359</v>
      </c>
      <c r="Q4080" s="45" t="s">
        <v>922</v>
      </c>
      <c r="R4080" s="32" t="s">
        <v>254</v>
      </c>
      <c r="S4080" s="45" t="s">
        <v>89</v>
      </c>
      <c r="T4080" s="42" t="str">
        <f>VLOOKUP(Tabla1[[#This Row],[AREA]],Hoja1!A:B,2,FALSE)</f>
        <v>01. Alcaldía</v>
      </c>
      <c r="U4080" s="45" t="s">
        <v>294</v>
      </c>
      <c r="V4080" s="42" t="str">
        <f>VLOOKUP(Tabla1[[#This Row],[PROGRAMA]],Hoja1!A:B,2,FALSE)</f>
        <v>4331. Desarrollo empresarial</v>
      </c>
      <c r="W4080" s="45" t="s">
        <v>238</v>
      </c>
      <c r="X4080" s="45" t="s">
        <v>2926</v>
      </c>
    </row>
    <row r="4081" spans="1:24" x14ac:dyDescent="0.25">
      <c r="A4081" s="57">
        <v>220250045645</v>
      </c>
      <c r="B4081" s="58" t="s">
        <v>349</v>
      </c>
      <c r="C4081" s="59">
        <v>45917</v>
      </c>
      <c r="D4081" s="57">
        <v>22025006703</v>
      </c>
      <c r="E4081" s="58" t="s">
        <v>1838</v>
      </c>
      <c r="F4081" s="60">
        <v>3781.93</v>
      </c>
      <c r="G4081" s="58" t="s">
        <v>677</v>
      </c>
      <c r="H4081" s="58" t="s">
        <v>5802</v>
      </c>
      <c r="I4081" s="61">
        <v>220</v>
      </c>
      <c r="J4081" s="58" t="s">
        <v>356</v>
      </c>
      <c r="K4081" s="58" t="s">
        <v>356</v>
      </c>
      <c r="L4081" s="58" t="s">
        <v>367</v>
      </c>
      <c r="M4081" s="58" t="s">
        <v>458</v>
      </c>
      <c r="N4081" s="58" t="s">
        <v>429</v>
      </c>
      <c r="O4081" s="64" t="s">
        <v>310</v>
      </c>
      <c r="P4081" s="64" t="s">
        <v>5359</v>
      </c>
      <c r="Q4081" s="45" t="s">
        <v>922</v>
      </c>
      <c r="R4081" s="32" t="s">
        <v>254</v>
      </c>
      <c r="S4081" s="45" t="s">
        <v>98</v>
      </c>
      <c r="T4081" s="42" t="str">
        <f>VLOOKUP(Tabla1[[#This Row],[AREA]],Hoja1!A:B,2,FALSE)</f>
        <v>10. Personas mayores, familia y servicios sociales</v>
      </c>
      <c r="U4081" s="45" t="s">
        <v>155</v>
      </c>
      <c r="V4081" s="42" t="str">
        <f>VLOOKUP(Tabla1[[#This Row],[PROGRAMA]],Hoja1!A:B,2,FALSE)</f>
        <v>2312. Iniciativas sociales</v>
      </c>
      <c r="W4081" s="45" t="s">
        <v>236</v>
      </c>
      <c r="X4081" s="45" t="s">
        <v>3048</v>
      </c>
    </row>
    <row r="4082" spans="1:24" x14ac:dyDescent="0.25">
      <c r="A4082" s="57">
        <v>220250031098</v>
      </c>
      <c r="B4082" s="58" t="s">
        <v>349</v>
      </c>
      <c r="C4082" s="59">
        <v>45842</v>
      </c>
      <c r="D4082" s="57">
        <v>22025005123</v>
      </c>
      <c r="E4082" s="58" t="s">
        <v>1534</v>
      </c>
      <c r="F4082" s="60">
        <v>3746.77</v>
      </c>
      <c r="G4082" s="58" t="s">
        <v>677</v>
      </c>
      <c r="H4082" s="58" t="s">
        <v>5803</v>
      </c>
      <c r="I4082" s="61">
        <v>220</v>
      </c>
      <c r="J4082" s="58" t="s">
        <v>356</v>
      </c>
      <c r="K4082" s="58" t="s">
        <v>356</v>
      </c>
      <c r="L4082" s="58" t="s">
        <v>367</v>
      </c>
      <c r="M4082" s="58" t="s">
        <v>458</v>
      </c>
      <c r="N4082" s="58" t="s">
        <v>429</v>
      </c>
      <c r="O4082" s="64" t="s">
        <v>310</v>
      </c>
      <c r="P4082" s="64" t="s">
        <v>5359</v>
      </c>
      <c r="Q4082" s="45" t="s">
        <v>922</v>
      </c>
      <c r="R4082" s="32" t="s">
        <v>254</v>
      </c>
      <c r="S4082" s="45" t="s">
        <v>92</v>
      </c>
      <c r="T4082" s="42" t="str">
        <f>VLOOKUP(Tabla1[[#This Row],[AREA]],Hoja1!A:B,2,FALSE)</f>
        <v>03. Participación ciudadana y deportes</v>
      </c>
      <c r="U4082" s="45" t="s">
        <v>215</v>
      </c>
      <c r="V4082" s="42" t="str">
        <f>VLOOKUP(Tabla1[[#This Row],[PROGRAMA]],Hoja1!A:B,2,FALSE)</f>
        <v>9241. Participación ciudadana</v>
      </c>
      <c r="W4082" s="45" t="s">
        <v>236</v>
      </c>
      <c r="X4082" s="45" t="s">
        <v>3048</v>
      </c>
    </row>
    <row r="4083" spans="1:24" x14ac:dyDescent="0.25">
      <c r="A4083" s="57">
        <v>220250048067</v>
      </c>
      <c r="B4083" s="58" t="s">
        <v>349</v>
      </c>
      <c r="C4083" s="59">
        <v>45925</v>
      </c>
      <c r="D4083" s="57">
        <v>22025006825</v>
      </c>
      <c r="E4083" s="58" t="s">
        <v>1240</v>
      </c>
      <c r="F4083" s="60">
        <v>3690</v>
      </c>
      <c r="G4083" s="58" t="s">
        <v>657</v>
      </c>
      <c r="H4083" s="58" t="s">
        <v>5804</v>
      </c>
      <c r="I4083" s="61">
        <v>220</v>
      </c>
      <c r="J4083" s="58" t="s">
        <v>356</v>
      </c>
      <c r="K4083" s="58" t="s">
        <v>356</v>
      </c>
      <c r="L4083" s="58" t="s">
        <v>357</v>
      </c>
      <c r="M4083" s="58" t="s">
        <v>458</v>
      </c>
      <c r="N4083" s="58" t="s">
        <v>429</v>
      </c>
      <c r="O4083" s="64" t="s">
        <v>310</v>
      </c>
      <c r="P4083" s="64" t="s">
        <v>5359</v>
      </c>
      <c r="Q4083" s="45" t="s">
        <v>922</v>
      </c>
      <c r="R4083" s="32" t="s">
        <v>254</v>
      </c>
      <c r="S4083" s="45" t="s">
        <v>98</v>
      </c>
      <c r="T4083" s="42" t="str">
        <f>VLOOKUP(Tabla1[[#This Row],[AREA]],Hoja1!A:B,2,FALSE)</f>
        <v>10. Personas mayores, familia y servicios sociales</v>
      </c>
      <c r="U4083" s="45" t="s">
        <v>158</v>
      </c>
      <c r="V4083" s="42" t="str">
        <f>VLOOKUP(Tabla1[[#This Row],[PROGRAMA]],Hoja1!A:B,2,FALSE)</f>
        <v>2314. Centro de programas juveniles</v>
      </c>
      <c r="W4083" s="45" t="s">
        <v>238</v>
      </c>
      <c r="X4083" s="45" t="s">
        <v>2926</v>
      </c>
    </row>
    <row r="4084" spans="1:24" x14ac:dyDescent="0.25">
      <c r="A4084" s="57">
        <v>220250047214</v>
      </c>
      <c r="B4084" s="58" t="s">
        <v>349</v>
      </c>
      <c r="C4084" s="59">
        <v>45923</v>
      </c>
      <c r="D4084" s="57">
        <v>22025006503</v>
      </c>
      <c r="E4084" s="58" t="s">
        <v>1325</v>
      </c>
      <c r="F4084" s="60">
        <v>227676.84</v>
      </c>
      <c r="G4084" s="58" t="s">
        <v>5805</v>
      </c>
      <c r="H4084" s="58" t="s">
        <v>5806</v>
      </c>
      <c r="I4084" s="61">
        <v>220</v>
      </c>
      <c r="J4084" s="58" t="s">
        <v>1565</v>
      </c>
      <c r="K4084" s="58" t="s">
        <v>5807</v>
      </c>
      <c r="L4084" s="58" t="s">
        <v>357</v>
      </c>
      <c r="M4084" s="58" t="s">
        <v>354</v>
      </c>
      <c r="N4084" s="58" t="s">
        <v>355</v>
      </c>
      <c r="O4084" s="64" t="s">
        <v>305</v>
      </c>
      <c r="P4084" s="64" t="s">
        <v>5359</v>
      </c>
      <c r="Q4084" s="45" t="s">
        <v>922</v>
      </c>
      <c r="R4084" s="32" t="s">
        <v>254</v>
      </c>
      <c r="S4084" s="45" t="s">
        <v>93</v>
      </c>
      <c r="T4084" s="42" t="str">
        <f>VLOOKUP(Tabla1[[#This Row],[AREA]],Hoja1!A:B,2,FALSE)</f>
        <v>04. Hacienda, personal y modernización administrativa</v>
      </c>
      <c r="U4084" s="45" t="s">
        <v>214</v>
      </c>
      <c r="V4084" s="42" t="str">
        <f>VLOOKUP(Tabla1[[#This Row],[PROGRAMA]],Hoja1!A:B,2,FALSE)</f>
        <v>9231. Información, registro y gestión del padrón</v>
      </c>
      <c r="W4084" s="45" t="s">
        <v>238</v>
      </c>
      <c r="X4084" s="45" t="s">
        <v>2926</v>
      </c>
    </row>
    <row r="4085" spans="1:24" x14ac:dyDescent="0.25">
      <c r="A4085" s="57">
        <v>220250036140</v>
      </c>
      <c r="B4085" s="58" t="s">
        <v>349</v>
      </c>
      <c r="C4085" s="59">
        <v>45868</v>
      </c>
      <c r="D4085" s="57">
        <v>22025005504</v>
      </c>
      <c r="E4085" s="58" t="s">
        <v>5407</v>
      </c>
      <c r="F4085" s="60">
        <v>3633.63</v>
      </c>
      <c r="G4085" s="58" t="s">
        <v>579</v>
      </c>
      <c r="H4085" s="58" t="s">
        <v>5808</v>
      </c>
      <c r="I4085" s="61">
        <v>220</v>
      </c>
      <c r="J4085" s="58" t="s">
        <v>525</v>
      </c>
      <c r="K4085" s="58" t="s">
        <v>356</v>
      </c>
      <c r="L4085" s="58" t="s">
        <v>357</v>
      </c>
      <c r="M4085" s="58" t="s">
        <v>458</v>
      </c>
      <c r="N4085" s="58" t="s">
        <v>429</v>
      </c>
      <c r="O4085" s="64" t="s">
        <v>310</v>
      </c>
      <c r="P4085" s="64" t="s">
        <v>5359</v>
      </c>
      <c r="Q4085" s="45" t="s">
        <v>922</v>
      </c>
      <c r="R4085" s="32" t="s">
        <v>254</v>
      </c>
      <c r="S4085" s="45" t="s">
        <v>98</v>
      </c>
      <c r="T4085" s="42" t="str">
        <f>VLOOKUP(Tabla1[[#This Row],[AREA]],Hoja1!A:B,2,FALSE)</f>
        <v>10. Personas mayores, familia y servicios sociales</v>
      </c>
      <c r="U4085" s="45" t="s">
        <v>155</v>
      </c>
      <c r="V4085" s="42" t="str">
        <f>VLOOKUP(Tabla1[[#This Row],[PROGRAMA]],Hoja1!A:B,2,FALSE)</f>
        <v>2312. Iniciativas sociales</v>
      </c>
      <c r="W4085" s="45" t="s">
        <v>238</v>
      </c>
      <c r="X4085" s="45" t="s">
        <v>2955</v>
      </c>
    </row>
    <row r="4086" spans="1:24" x14ac:dyDescent="0.25">
      <c r="A4086" s="57">
        <v>220250030597</v>
      </c>
      <c r="B4086" s="58" t="s">
        <v>349</v>
      </c>
      <c r="C4086" s="59">
        <v>45841</v>
      </c>
      <c r="D4086" s="57">
        <v>22025005033</v>
      </c>
      <c r="E4086" s="58" t="s">
        <v>1841</v>
      </c>
      <c r="F4086" s="60">
        <v>1507.79</v>
      </c>
      <c r="G4086" s="58" t="s">
        <v>48</v>
      </c>
      <c r="H4086" s="58" t="s">
        <v>5809</v>
      </c>
      <c r="I4086" s="61">
        <v>220</v>
      </c>
      <c r="J4086" s="58" t="s">
        <v>455</v>
      </c>
      <c r="K4086" s="58" t="s">
        <v>356</v>
      </c>
      <c r="L4086" s="58" t="s">
        <v>357</v>
      </c>
      <c r="M4086" s="58" t="s">
        <v>354</v>
      </c>
      <c r="N4086" s="58" t="s">
        <v>355</v>
      </c>
      <c r="O4086" s="64" t="s">
        <v>309</v>
      </c>
      <c r="P4086" s="64" t="s">
        <v>5359</v>
      </c>
      <c r="Q4086" s="45">
        <v>6</v>
      </c>
      <c r="R4086" s="32" t="s">
        <v>255</v>
      </c>
      <c r="S4086" s="45" t="s">
        <v>96</v>
      </c>
      <c r="T4086" s="42" t="str">
        <f>VLOOKUP(Tabla1[[#This Row],[AREA]],Hoja1!A:B,2,FALSE)</f>
        <v>08. Tráfico y movilidad</v>
      </c>
      <c r="U4086" s="45">
        <v>1532</v>
      </c>
      <c r="V4086" s="42" t="str">
        <f>VLOOKUP(Tabla1[[#This Row],[PROGRAMA]],Hoja1!A:B,2,FALSE)</f>
        <v>1532. Pavimentación vias públicas y otros servicios urbanísticos</v>
      </c>
      <c r="W4086" s="45">
        <v>62</v>
      </c>
      <c r="X4086" s="45">
        <v>609</v>
      </c>
    </row>
    <row r="4087" spans="1:24" x14ac:dyDescent="0.25">
      <c r="A4087" s="57">
        <v>220250030305</v>
      </c>
      <c r="B4087" s="58" t="s">
        <v>349</v>
      </c>
      <c r="C4087" s="59">
        <v>45839</v>
      </c>
      <c r="D4087" s="57">
        <v>22025004659</v>
      </c>
      <c r="E4087" s="58" t="s">
        <v>1208</v>
      </c>
      <c r="F4087" s="60">
        <v>3630</v>
      </c>
      <c r="G4087" s="58" t="s">
        <v>5810</v>
      </c>
      <c r="H4087" s="58" t="s">
        <v>5811</v>
      </c>
      <c r="I4087" s="61">
        <v>220</v>
      </c>
      <c r="J4087" s="58" t="s">
        <v>352</v>
      </c>
      <c r="K4087" s="58" t="s">
        <v>352</v>
      </c>
      <c r="L4087" s="58" t="s">
        <v>357</v>
      </c>
      <c r="M4087" s="58" t="s">
        <v>458</v>
      </c>
      <c r="N4087" s="58" t="s">
        <v>429</v>
      </c>
      <c r="O4087" s="64" t="s">
        <v>310</v>
      </c>
      <c r="P4087" s="64" t="s">
        <v>5359</v>
      </c>
      <c r="Q4087" s="45" t="s">
        <v>922</v>
      </c>
      <c r="R4087" s="32" t="s">
        <v>254</v>
      </c>
      <c r="S4087" s="45" t="s">
        <v>89</v>
      </c>
      <c r="T4087" s="42" t="str">
        <f>VLOOKUP(Tabla1[[#This Row],[AREA]],Hoja1!A:B,2,FALSE)</f>
        <v>01. Alcaldía</v>
      </c>
      <c r="U4087" s="45" t="s">
        <v>294</v>
      </c>
      <c r="V4087" s="42" t="str">
        <f>VLOOKUP(Tabla1[[#This Row],[PROGRAMA]],Hoja1!A:B,2,FALSE)</f>
        <v>4331. Desarrollo empresarial</v>
      </c>
      <c r="W4087" s="45" t="s">
        <v>238</v>
      </c>
      <c r="X4087" s="45" t="s">
        <v>2926</v>
      </c>
    </row>
    <row r="4088" spans="1:24" x14ac:dyDescent="0.25">
      <c r="A4088" s="57">
        <v>220250037311</v>
      </c>
      <c r="B4088" s="58" t="s">
        <v>349</v>
      </c>
      <c r="C4088" s="59">
        <v>45876</v>
      </c>
      <c r="D4088" s="57">
        <v>22025004677</v>
      </c>
      <c r="E4088" s="58" t="s">
        <v>1560</v>
      </c>
      <c r="F4088" s="60">
        <v>3630</v>
      </c>
      <c r="G4088" s="58" t="s">
        <v>5812</v>
      </c>
      <c r="H4088" s="58" t="s">
        <v>5813</v>
      </c>
      <c r="I4088" s="61">
        <v>220</v>
      </c>
      <c r="J4088" s="58" t="s">
        <v>372</v>
      </c>
      <c r="K4088" s="58" t="s">
        <v>372</v>
      </c>
      <c r="L4088" s="58" t="s">
        <v>357</v>
      </c>
      <c r="M4088" s="58" t="s">
        <v>458</v>
      </c>
      <c r="N4088" s="58" t="s">
        <v>429</v>
      </c>
      <c r="O4088" s="64" t="s">
        <v>310</v>
      </c>
      <c r="P4088" s="64" t="s">
        <v>5359</v>
      </c>
      <c r="Q4088" s="45" t="s">
        <v>922</v>
      </c>
      <c r="R4088" s="32" t="s">
        <v>254</v>
      </c>
      <c r="S4088" s="45" t="s">
        <v>95</v>
      </c>
      <c r="T4088" s="42" t="str">
        <f>VLOOKUP(Tabla1[[#This Row],[AREA]],Hoja1!A:B,2,FALSE)</f>
        <v>07. Medio ambiente</v>
      </c>
      <c r="U4088" s="45" t="s">
        <v>151</v>
      </c>
      <c r="V4088" s="42" t="str">
        <f>VLOOKUP(Tabla1[[#This Row],[PROGRAMA]],Hoja1!A:B,2,FALSE)</f>
        <v>1721. Protección del medio ambiente</v>
      </c>
      <c r="W4088" s="45" t="s">
        <v>238</v>
      </c>
      <c r="X4088" s="45" t="s">
        <v>2955</v>
      </c>
    </row>
    <row r="4089" spans="1:24" x14ac:dyDescent="0.25">
      <c r="A4089" s="57">
        <v>220250045284</v>
      </c>
      <c r="B4089" s="58" t="s">
        <v>349</v>
      </c>
      <c r="C4089" s="59">
        <v>45916</v>
      </c>
      <c r="D4089" s="57">
        <v>22025006916</v>
      </c>
      <c r="E4089" s="58" t="s">
        <v>1614</v>
      </c>
      <c r="F4089" s="60">
        <v>3500</v>
      </c>
      <c r="G4089" s="58" t="s">
        <v>35</v>
      </c>
      <c r="H4089" s="58" t="s">
        <v>5814</v>
      </c>
      <c r="I4089" s="61">
        <v>220</v>
      </c>
      <c r="J4089" s="58" t="s">
        <v>356</v>
      </c>
      <c r="K4089" s="58" t="s">
        <v>356</v>
      </c>
      <c r="L4089" s="58" t="s">
        <v>357</v>
      </c>
      <c r="M4089" s="58" t="s">
        <v>458</v>
      </c>
      <c r="N4089" s="58" t="s">
        <v>429</v>
      </c>
      <c r="O4089" s="64" t="s">
        <v>310</v>
      </c>
      <c r="P4089" s="64" t="s">
        <v>5359</v>
      </c>
      <c r="Q4089" s="45" t="s">
        <v>922</v>
      </c>
      <c r="R4089" s="32" t="s">
        <v>254</v>
      </c>
      <c r="S4089" s="45" t="s">
        <v>291</v>
      </c>
      <c r="T4089" s="42" t="str">
        <f>VLOOKUP(Tabla1[[#This Row],[AREA]],Hoja1!A:B,2,FALSE)</f>
        <v>11. Salud pública y seguridad ciudadana</v>
      </c>
      <c r="U4089" s="45" t="s">
        <v>164</v>
      </c>
      <c r="V4089" s="42" t="str">
        <f>VLOOKUP(Tabla1[[#This Row],[PROGRAMA]],Hoja1!A:B,2,FALSE)</f>
        <v>3111. Protección de la salubridad pública</v>
      </c>
      <c r="W4089" s="45" t="s">
        <v>238</v>
      </c>
      <c r="X4089" s="45" t="s">
        <v>3118</v>
      </c>
    </row>
    <row r="4090" spans="1:24" x14ac:dyDescent="0.25">
      <c r="A4090" s="57">
        <v>220250045571</v>
      </c>
      <c r="B4090" s="58" t="s">
        <v>349</v>
      </c>
      <c r="C4090" s="59">
        <v>45916</v>
      </c>
      <c r="D4090" s="57">
        <v>22025004724</v>
      </c>
      <c r="E4090" s="58" t="s">
        <v>1692</v>
      </c>
      <c r="F4090" s="60">
        <v>192501.3</v>
      </c>
      <c r="G4090" s="58" t="s">
        <v>5815</v>
      </c>
      <c r="H4090" s="58" t="s">
        <v>5816</v>
      </c>
      <c r="I4090" s="61">
        <v>220</v>
      </c>
      <c r="J4090" s="58" t="s">
        <v>477</v>
      </c>
      <c r="K4090" s="58" t="s">
        <v>356</v>
      </c>
      <c r="L4090" s="58" t="s">
        <v>367</v>
      </c>
      <c r="M4090" s="58" t="s">
        <v>354</v>
      </c>
      <c r="N4090" s="58" t="s">
        <v>355</v>
      </c>
      <c r="O4090" s="64" t="s">
        <v>305</v>
      </c>
      <c r="P4090" s="64" t="s">
        <v>5359</v>
      </c>
      <c r="Q4090" s="45" t="s">
        <v>922</v>
      </c>
      <c r="R4090" s="32" t="s">
        <v>254</v>
      </c>
      <c r="S4090" s="45" t="s">
        <v>291</v>
      </c>
      <c r="T4090" s="42" t="str">
        <f>VLOOKUP(Tabla1[[#This Row],[AREA]],Hoja1!A:B,2,FALSE)</f>
        <v>11. Salud pública y seguridad ciudadana</v>
      </c>
      <c r="U4090" s="45" t="s">
        <v>144</v>
      </c>
      <c r="V4090" s="42" t="str">
        <f>VLOOKUP(Tabla1[[#This Row],[PROGRAMA]],Hoja1!A:B,2,FALSE)</f>
        <v>1631. Limpieza viaria</v>
      </c>
      <c r="W4090" s="45" t="s">
        <v>238</v>
      </c>
      <c r="X4090" s="45" t="s">
        <v>3053</v>
      </c>
    </row>
    <row r="4091" spans="1:24" x14ac:dyDescent="0.25">
      <c r="A4091" s="57">
        <v>220250045646</v>
      </c>
      <c r="B4091" s="58" t="s">
        <v>349</v>
      </c>
      <c r="C4091" s="59">
        <v>45917</v>
      </c>
      <c r="D4091" s="57">
        <v>22025006279</v>
      </c>
      <c r="E4091" s="58" t="s">
        <v>1902</v>
      </c>
      <c r="F4091" s="60">
        <v>3483.3</v>
      </c>
      <c r="G4091" s="58" t="s">
        <v>533</v>
      </c>
      <c r="H4091" s="58" t="s">
        <v>5817</v>
      </c>
      <c r="I4091" s="61">
        <v>220</v>
      </c>
      <c r="J4091" s="58" t="s">
        <v>356</v>
      </c>
      <c r="K4091" s="58" t="s">
        <v>356</v>
      </c>
      <c r="L4091" s="58" t="s">
        <v>357</v>
      </c>
      <c r="M4091" s="58" t="s">
        <v>458</v>
      </c>
      <c r="N4091" s="58" t="s">
        <v>429</v>
      </c>
      <c r="O4091" s="64" t="s">
        <v>310</v>
      </c>
      <c r="P4091" s="64" t="s">
        <v>5359</v>
      </c>
      <c r="Q4091" s="45" t="s">
        <v>922</v>
      </c>
      <c r="R4091" s="32" t="s">
        <v>254</v>
      </c>
      <c r="S4091" s="45" t="s">
        <v>98</v>
      </c>
      <c r="T4091" s="42" t="str">
        <f>VLOOKUP(Tabla1[[#This Row],[AREA]],Hoja1!A:B,2,FALSE)</f>
        <v>10. Personas mayores, familia y servicios sociales</v>
      </c>
      <c r="U4091" s="45" t="s">
        <v>155</v>
      </c>
      <c r="V4091" s="42" t="str">
        <f>VLOOKUP(Tabla1[[#This Row],[PROGRAMA]],Hoja1!A:B,2,FALSE)</f>
        <v>2312. Iniciativas sociales</v>
      </c>
      <c r="W4091" s="45" t="s">
        <v>238</v>
      </c>
      <c r="X4091" s="45" t="s">
        <v>3161</v>
      </c>
    </row>
    <row r="4092" spans="1:24" x14ac:dyDescent="0.25">
      <c r="A4092" s="57">
        <v>220250043587</v>
      </c>
      <c r="B4092" s="58" t="s">
        <v>349</v>
      </c>
      <c r="C4092" s="59">
        <v>45902</v>
      </c>
      <c r="D4092" s="57">
        <v>22025006448</v>
      </c>
      <c r="E4092" s="58" t="s">
        <v>1540</v>
      </c>
      <c r="F4092" s="60">
        <v>3303.3</v>
      </c>
      <c r="G4092" s="58" t="s">
        <v>968</v>
      </c>
      <c r="H4092" s="58" t="s">
        <v>5818</v>
      </c>
      <c r="I4092" s="61">
        <v>220</v>
      </c>
      <c r="J4092" s="58" t="s">
        <v>356</v>
      </c>
      <c r="K4092" s="58" t="s">
        <v>356</v>
      </c>
      <c r="L4092" s="58" t="s">
        <v>357</v>
      </c>
      <c r="M4092" s="58" t="s">
        <v>458</v>
      </c>
      <c r="N4092" s="58" t="s">
        <v>429</v>
      </c>
      <c r="O4092" s="64" t="s">
        <v>310</v>
      </c>
      <c r="P4092" s="64" t="s">
        <v>5359</v>
      </c>
      <c r="Q4092" s="45" t="s">
        <v>922</v>
      </c>
      <c r="R4092" s="32" t="s">
        <v>254</v>
      </c>
      <c r="S4092" s="45" t="s">
        <v>290</v>
      </c>
      <c r="T4092" s="42" t="str">
        <f>VLOOKUP(Tabla1[[#This Row],[AREA]],Hoja1!A:B,2,FALSE)</f>
        <v>05. Comercio, mercados y consumo</v>
      </c>
      <c r="U4092" s="45" t="s">
        <v>198</v>
      </c>
      <c r="V4092" s="42" t="str">
        <f>VLOOKUP(Tabla1[[#This Row],[PROGRAMA]],Hoja1!A:B,2,FALSE)</f>
        <v>4314. Actuaciones en materia de comercio minorista</v>
      </c>
      <c r="W4092" s="45" t="s">
        <v>238</v>
      </c>
      <c r="X4092" s="45" t="s">
        <v>2926</v>
      </c>
    </row>
    <row r="4093" spans="1:24" x14ac:dyDescent="0.25">
      <c r="A4093" s="57">
        <v>220250038626</v>
      </c>
      <c r="B4093" s="58" t="s">
        <v>349</v>
      </c>
      <c r="C4093" s="59">
        <v>45881</v>
      </c>
      <c r="D4093" s="57">
        <v>22025006060</v>
      </c>
      <c r="E4093" s="58" t="s">
        <v>1466</v>
      </c>
      <c r="F4093" s="60">
        <v>3182.3</v>
      </c>
      <c r="G4093" s="58" t="s">
        <v>3355</v>
      </c>
      <c r="H4093" s="58" t="s">
        <v>5819</v>
      </c>
      <c r="I4093" s="61">
        <v>220</v>
      </c>
      <c r="J4093" s="58" t="s">
        <v>522</v>
      </c>
      <c r="K4093" s="58" t="s">
        <v>356</v>
      </c>
      <c r="L4093" s="58" t="s">
        <v>357</v>
      </c>
      <c r="M4093" s="58" t="s">
        <v>458</v>
      </c>
      <c r="N4093" s="58" t="s">
        <v>429</v>
      </c>
      <c r="O4093" s="64" t="s">
        <v>310</v>
      </c>
      <c r="P4093" s="64" t="s">
        <v>5359</v>
      </c>
      <c r="Q4093" s="45" t="s">
        <v>922</v>
      </c>
      <c r="R4093" s="32" t="s">
        <v>254</v>
      </c>
      <c r="S4093" s="45" t="s">
        <v>98</v>
      </c>
      <c r="T4093" s="42" t="str">
        <f>VLOOKUP(Tabla1[[#This Row],[AREA]],Hoja1!A:B,2,FALSE)</f>
        <v>10. Personas mayores, familia y servicios sociales</v>
      </c>
      <c r="U4093" s="45" t="s">
        <v>159</v>
      </c>
      <c r="V4093" s="42" t="str">
        <f>VLOOKUP(Tabla1[[#This Row],[PROGRAMA]],Hoja1!A:B,2,FALSE)</f>
        <v>2315. Políticas de Igualdad e infancia</v>
      </c>
      <c r="W4093" s="45" t="s">
        <v>238</v>
      </c>
      <c r="X4093" s="45" t="s">
        <v>2926</v>
      </c>
    </row>
    <row r="4094" spans="1:24" x14ac:dyDescent="0.25">
      <c r="A4094" s="57">
        <v>220250048239</v>
      </c>
      <c r="B4094" s="58" t="s">
        <v>349</v>
      </c>
      <c r="C4094" s="59">
        <v>45926</v>
      </c>
      <c r="D4094" s="57">
        <v>22025007036</v>
      </c>
      <c r="E4094" s="58" t="s">
        <v>2215</v>
      </c>
      <c r="F4094" s="60">
        <v>3119.97</v>
      </c>
      <c r="G4094" s="58" t="s">
        <v>1102</v>
      </c>
      <c r="H4094" s="58" t="s">
        <v>5820</v>
      </c>
      <c r="I4094" s="61">
        <v>220</v>
      </c>
      <c r="J4094" s="58" t="s">
        <v>924</v>
      </c>
      <c r="K4094" s="58" t="s">
        <v>356</v>
      </c>
      <c r="L4094" s="58" t="s">
        <v>367</v>
      </c>
      <c r="M4094" s="58" t="s">
        <v>458</v>
      </c>
      <c r="N4094" s="58" t="s">
        <v>429</v>
      </c>
      <c r="O4094" s="64" t="s">
        <v>310</v>
      </c>
      <c r="P4094" s="64" t="s">
        <v>5359</v>
      </c>
      <c r="Q4094" s="45" t="s">
        <v>922</v>
      </c>
      <c r="R4094" s="32" t="s">
        <v>254</v>
      </c>
      <c r="S4094" s="45" t="s">
        <v>290</v>
      </c>
      <c r="T4094" s="42" t="str">
        <f>VLOOKUP(Tabla1[[#This Row],[AREA]],Hoja1!A:B,2,FALSE)</f>
        <v>05. Comercio, mercados y consumo</v>
      </c>
      <c r="U4094" s="45" t="s">
        <v>197</v>
      </c>
      <c r="V4094" s="42" t="str">
        <f>VLOOKUP(Tabla1[[#This Row],[PROGRAMA]],Hoja1!A:B,2,FALSE)</f>
        <v>4312. Mercados</v>
      </c>
      <c r="W4094" s="45" t="s">
        <v>238</v>
      </c>
      <c r="X4094" s="45" t="s">
        <v>3161</v>
      </c>
    </row>
    <row r="4095" spans="1:24" x14ac:dyDescent="0.25">
      <c r="A4095" s="57">
        <v>220250045565</v>
      </c>
      <c r="B4095" s="58" t="s">
        <v>349</v>
      </c>
      <c r="C4095" s="59">
        <v>45916</v>
      </c>
      <c r="D4095" s="57">
        <v>22025006635</v>
      </c>
      <c r="E4095" s="58" t="s">
        <v>1344</v>
      </c>
      <c r="F4095" s="60">
        <v>3068.75</v>
      </c>
      <c r="G4095" s="58" t="s">
        <v>1080</v>
      </c>
      <c r="H4095" s="58" t="s">
        <v>5821</v>
      </c>
      <c r="I4095" s="61">
        <v>220</v>
      </c>
      <c r="J4095" s="58" t="s">
        <v>616</v>
      </c>
      <c r="K4095" s="58" t="s">
        <v>356</v>
      </c>
      <c r="L4095" s="58" t="s">
        <v>357</v>
      </c>
      <c r="M4095" s="58" t="s">
        <v>458</v>
      </c>
      <c r="N4095" s="58" t="s">
        <v>429</v>
      </c>
      <c r="O4095" s="64" t="s">
        <v>310</v>
      </c>
      <c r="P4095" s="64" t="s">
        <v>5359</v>
      </c>
      <c r="Q4095" s="45" t="s">
        <v>926</v>
      </c>
      <c r="R4095" s="32" t="s">
        <v>255</v>
      </c>
      <c r="S4095" s="45" t="s">
        <v>94</v>
      </c>
      <c r="T4095" s="42" t="str">
        <f>VLOOKUP(Tabla1[[#This Row],[AREA]],Hoja1!A:B,2,FALSE)</f>
        <v>06. Educación y cultura</v>
      </c>
      <c r="U4095" s="45" t="s">
        <v>170</v>
      </c>
      <c r="V4095" s="42" t="str">
        <f>VLOOKUP(Tabla1[[#This Row],[PROGRAMA]],Hoja1!A:B,2,FALSE)</f>
        <v>3232. Conservación y mantenimiento centros educación infantil y primaria</v>
      </c>
      <c r="W4095" s="45" t="s">
        <v>248</v>
      </c>
      <c r="X4095" s="45" t="s">
        <v>2991</v>
      </c>
    </row>
    <row r="4096" spans="1:24" x14ac:dyDescent="0.25">
      <c r="A4096" s="57">
        <v>220250037303</v>
      </c>
      <c r="B4096" s="58" t="s">
        <v>349</v>
      </c>
      <c r="C4096" s="59">
        <v>45876</v>
      </c>
      <c r="D4096" s="57">
        <v>22025005236</v>
      </c>
      <c r="E4096" s="58" t="s">
        <v>1690</v>
      </c>
      <c r="F4096" s="60">
        <v>3025</v>
      </c>
      <c r="G4096" s="58" t="s">
        <v>3488</v>
      </c>
      <c r="H4096" s="58" t="s">
        <v>5822</v>
      </c>
      <c r="I4096" s="61">
        <v>220</v>
      </c>
      <c r="J4096" s="58" t="s">
        <v>403</v>
      </c>
      <c r="K4096" s="58" t="s">
        <v>403</v>
      </c>
      <c r="L4096" s="58" t="s">
        <v>357</v>
      </c>
      <c r="M4096" s="58" t="s">
        <v>354</v>
      </c>
      <c r="N4096" s="58" t="s">
        <v>355</v>
      </c>
      <c r="O4096" s="64" t="s">
        <v>309</v>
      </c>
      <c r="P4096" s="64" t="s">
        <v>5359</v>
      </c>
      <c r="Q4096" s="45" t="s">
        <v>922</v>
      </c>
      <c r="R4096" s="32" t="s">
        <v>254</v>
      </c>
      <c r="S4096" s="45" t="s">
        <v>89</v>
      </c>
      <c r="T4096" s="42" t="str">
        <f>VLOOKUP(Tabla1[[#This Row],[AREA]],Hoja1!A:B,2,FALSE)</f>
        <v>01. Alcaldía</v>
      </c>
      <c r="U4096" s="45" t="s">
        <v>212</v>
      </c>
      <c r="V4096" s="42" t="str">
        <f>VLOOKUP(Tabla1[[#This Row],[PROGRAMA]],Hoja1!A:B,2,FALSE)</f>
        <v>9207. Gobierno y relaciones</v>
      </c>
      <c r="W4096" s="45" t="s">
        <v>238</v>
      </c>
      <c r="X4096" s="45" t="s">
        <v>3335</v>
      </c>
    </row>
    <row r="4097" spans="1:24" x14ac:dyDescent="0.25">
      <c r="A4097" s="57">
        <v>220250035495</v>
      </c>
      <c r="B4097" s="58" t="s">
        <v>349</v>
      </c>
      <c r="C4097" s="59">
        <v>45866</v>
      </c>
      <c r="D4097" s="57">
        <v>22025005488</v>
      </c>
      <c r="E4097" s="58" t="s">
        <v>5823</v>
      </c>
      <c r="F4097" s="60">
        <v>3008.06</v>
      </c>
      <c r="G4097" s="58" t="s">
        <v>5824</v>
      </c>
      <c r="H4097" s="58" t="s">
        <v>5825</v>
      </c>
      <c r="I4097" s="61">
        <v>220</v>
      </c>
      <c r="J4097" s="58" t="s">
        <v>356</v>
      </c>
      <c r="K4097" s="58" t="s">
        <v>356</v>
      </c>
      <c r="L4097" s="58" t="s">
        <v>357</v>
      </c>
      <c r="M4097" s="58" t="s">
        <v>458</v>
      </c>
      <c r="N4097" s="58" t="s">
        <v>429</v>
      </c>
      <c r="O4097" s="64" t="s">
        <v>310</v>
      </c>
      <c r="P4097" s="64" t="s">
        <v>5359</v>
      </c>
      <c r="Q4097" s="45" t="s">
        <v>926</v>
      </c>
      <c r="R4097" s="32" t="s">
        <v>255</v>
      </c>
      <c r="S4097" s="45" t="s">
        <v>94</v>
      </c>
      <c r="T4097" s="42" t="str">
        <f>VLOOKUP(Tabla1[[#This Row],[AREA]],Hoja1!A:B,2,FALSE)</f>
        <v>06. Educación y cultura</v>
      </c>
      <c r="U4097" s="45" t="s">
        <v>176</v>
      </c>
      <c r="V4097" s="42" t="str">
        <f>VLOOKUP(Tabla1[[#This Row],[PROGRAMA]],Hoja1!A:B,2,FALSE)</f>
        <v>3321. Bibliotecas públicas</v>
      </c>
      <c r="W4097" s="45" t="s">
        <v>248</v>
      </c>
      <c r="X4097" s="45" t="s">
        <v>2967</v>
      </c>
    </row>
    <row r="4098" spans="1:24" x14ac:dyDescent="0.25">
      <c r="A4098" s="57">
        <v>220250034605</v>
      </c>
      <c r="B4098" s="58" t="s">
        <v>349</v>
      </c>
      <c r="C4098" s="59">
        <v>45862</v>
      </c>
      <c r="D4098" s="57">
        <v>22025000847</v>
      </c>
      <c r="E4098" s="58" t="s">
        <v>1303</v>
      </c>
      <c r="F4098" s="60">
        <v>3000.8</v>
      </c>
      <c r="G4098" s="58" t="s">
        <v>77</v>
      </c>
      <c r="H4098" s="58" t="s">
        <v>5826</v>
      </c>
      <c r="I4098" s="61">
        <v>220</v>
      </c>
      <c r="J4098" s="58" t="s">
        <v>356</v>
      </c>
      <c r="K4098" s="58" t="s">
        <v>356</v>
      </c>
      <c r="L4098" s="58" t="s">
        <v>367</v>
      </c>
      <c r="M4098" s="58" t="s">
        <v>458</v>
      </c>
      <c r="N4098" s="58" t="s">
        <v>429</v>
      </c>
      <c r="O4098" s="64" t="s">
        <v>310</v>
      </c>
      <c r="P4098" s="64" t="s">
        <v>5359</v>
      </c>
      <c r="Q4098" s="45" t="s">
        <v>922</v>
      </c>
      <c r="R4098" s="32" t="s">
        <v>254</v>
      </c>
      <c r="S4098" s="45" t="s">
        <v>94</v>
      </c>
      <c r="T4098" s="42" t="str">
        <f>VLOOKUP(Tabla1[[#This Row],[AREA]],Hoja1!A:B,2,FALSE)</f>
        <v>06. Educación y cultura</v>
      </c>
      <c r="U4098" s="45" t="s">
        <v>170</v>
      </c>
      <c r="V4098" s="42" t="str">
        <f>VLOOKUP(Tabla1[[#This Row],[PROGRAMA]],Hoja1!A:B,2,FALSE)</f>
        <v>3232. Conservación y mantenimiento centros educación infantil y primaria</v>
      </c>
      <c r="W4098" s="45" t="s">
        <v>236</v>
      </c>
      <c r="X4098" s="45" t="s">
        <v>3048</v>
      </c>
    </row>
    <row r="4099" spans="1:24" x14ac:dyDescent="0.25">
      <c r="A4099" s="57">
        <v>220250046442</v>
      </c>
      <c r="B4099" s="58" t="s">
        <v>349</v>
      </c>
      <c r="C4099" s="59">
        <v>45922</v>
      </c>
      <c r="D4099" s="57">
        <v>22025006826</v>
      </c>
      <c r="E4099" s="58" t="s">
        <v>1493</v>
      </c>
      <c r="F4099" s="60">
        <v>3000</v>
      </c>
      <c r="G4099" s="58" t="s">
        <v>677</v>
      </c>
      <c r="H4099" s="58" t="s">
        <v>5827</v>
      </c>
      <c r="I4099" s="61">
        <v>220</v>
      </c>
      <c r="J4099" s="58" t="s">
        <v>356</v>
      </c>
      <c r="K4099" s="58" t="s">
        <v>356</v>
      </c>
      <c r="L4099" s="58" t="s">
        <v>367</v>
      </c>
      <c r="M4099" s="58" t="s">
        <v>458</v>
      </c>
      <c r="N4099" s="58" t="s">
        <v>429</v>
      </c>
      <c r="O4099" s="64" t="s">
        <v>310</v>
      </c>
      <c r="P4099" s="64" t="s">
        <v>5359</v>
      </c>
      <c r="Q4099" s="45" t="s">
        <v>922</v>
      </c>
      <c r="R4099" s="32" t="s">
        <v>254</v>
      </c>
      <c r="S4099" s="45" t="s">
        <v>91</v>
      </c>
      <c r="T4099" s="42" t="str">
        <f>VLOOKUP(Tabla1[[#This Row],[AREA]],Hoja1!A:B,2,FALSE)</f>
        <v>02. Urbanismo y vivienda</v>
      </c>
      <c r="U4099" s="45" t="s">
        <v>220</v>
      </c>
      <c r="V4099" s="42" t="str">
        <f>VLOOKUP(Tabla1[[#This Row],[PROGRAMA]],Hoja1!A:B,2,FALSE)</f>
        <v>9332. Mantenimiento de edificios e instalaciones municipales</v>
      </c>
      <c r="W4099" s="45" t="s">
        <v>236</v>
      </c>
      <c r="X4099" s="45" t="s">
        <v>3048</v>
      </c>
    </row>
    <row r="4100" spans="1:24" x14ac:dyDescent="0.25">
      <c r="A4100" s="57">
        <v>220250036048</v>
      </c>
      <c r="B4100" s="58" t="s">
        <v>349</v>
      </c>
      <c r="C4100" s="59">
        <v>45868</v>
      </c>
      <c r="D4100" s="57">
        <v>22025005292</v>
      </c>
      <c r="E4100" s="58" t="s">
        <v>1323</v>
      </c>
      <c r="F4100" s="60">
        <v>137.21</v>
      </c>
      <c r="G4100" s="58" t="s">
        <v>573</v>
      </c>
      <c r="H4100" s="58" t="s">
        <v>5828</v>
      </c>
      <c r="I4100" s="61">
        <v>220</v>
      </c>
      <c r="J4100" s="58" t="s">
        <v>356</v>
      </c>
      <c r="K4100" s="58" t="s">
        <v>356</v>
      </c>
      <c r="L4100" s="58" t="s">
        <v>367</v>
      </c>
      <c r="M4100" s="58" t="s">
        <v>458</v>
      </c>
      <c r="N4100" s="58" t="s">
        <v>429</v>
      </c>
      <c r="O4100" s="64" t="s">
        <v>310</v>
      </c>
      <c r="P4100" s="64" t="s">
        <v>5359</v>
      </c>
      <c r="Q4100" s="45" t="s">
        <v>922</v>
      </c>
      <c r="R4100" s="32" t="s">
        <v>254</v>
      </c>
      <c r="S4100" s="45" t="s">
        <v>98</v>
      </c>
      <c r="T4100" s="42" t="str">
        <f>VLOOKUP(Tabla1[[#This Row],[AREA]],Hoja1!A:B,2,FALSE)</f>
        <v>10. Personas mayores, familia y servicios sociales</v>
      </c>
      <c r="U4100" s="45" t="s">
        <v>158</v>
      </c>
      <c r="V4100" s="42" t="str">
        <f>VLOOKUP(Tabla1[[#This Row],[PROGRAMA]],Hoja1!A:B,2,FALSE)</f>
        <v>2314. Centro de programas juveniles</v>
      </c>
      <c r="W4100" s="45" t="s">
        <v>236</v>
      </c>
      <c r="X4100" s="45" t="s">
        <v>2945</v>
      </c>
    </row>
    <row r="4101" spans="1:24" x14ac:dyDescent="0.25">
      <c r="A4101" s="57">
        <v>220250037312</v>
      </c>
      <c r="B4101" s="58" t="s">
        <v>349</v>
      </c>
      <c r="C4101" s="59">
        <v>45876</v>
      </c>
      <c r="D4101" s="57">
        <v>22025004537</v>
      </c>
      <c r="E4101" s="58" t="s">
        <v>1220</v>
      </c>
      <c r="F4101" s="60">
        <v>180000</v>
      </c>
      <c r="G4101" s="58" t="s">
        <v>399</v>
      </c>
      <c r="H4101" s="58" t="s">
        <v>5829</v>
      </c>
      <c r="I4101" s="61">
        <v>220</v>
      </c>
      <c r="J4101" s="58" t="s">
        <v>356</v>
      </c>
      <c r="K4101" s="58" t="s">
        <v>356</v>
      </c>
      <c r="L4101" s="58" t="s">
        <v>357</v>
      </c>
      <c r="M4101" s="58" t="s">
        <v>354</v>
      </c>
      <c r="N4101" s="58" t="s">
        <v>355</v>
      </c>
      <c r="O4101" s="64" t="s">
        <v>305</v>
      </c>
      <c r="P4101" s="64" t="s">
        <v>5359</v>
      </c>
      <c r="Q4101" s="45" t="s">
        <v>922</v>
      </c>
      <c r="R4101" s="32" t="s">
        <v>254</v>
      </c>
      <c r="S4101" s="45" t="s">
        <v>98</v>
      </c>
      <c r="T4101" s="42" t="str">
        <f>VLOOKUP(Tabla1[[#This Row],[AREA]],Hoja1!A:B,2,FALSE)</f>
        <v>10. Personas mayores, familia y servicios sociales</v>
      </c>
      <c r="U4101" s="45" t="s">
        <v>155</v>
      </c>
      <c r="V4101" s="42" t="str">
        <f>VLOOKUP(Tabla1[[#This Row],[PROGRAMA]],Hoja1!A:B,2,FALSE)</f>
        <v>2312. Iniciativas sociales</v>
      </c>
      <c r="W4101" s="45" t="s">
        <v>238</v>
      </c>
      <c r="X4101" s="45" t="s">
        <v>2926</v>
      </c>
    </row>
    <row r="4102" spans="1:24" x14ac:dyDescent="0.25">
      <c r="A4102" s="57">
        <v>220250030498</v>
      </c>
      <c r="B4102" s="58" t="s">
        <v>349</v>
      </c>
      <c r="C4102" s="59">
        <v>45840</v>
      </c>
      <c r="D4102" s="57">
        <v>22025005032</v>
      </c>
      <c r="E4102" s="58" t="s">
        <v>1323</v>
      </c>
      <c r="F4102" s="60">
        <v>2959.66</v>
      </c>
      <c r="G4102" s="58" t="s">
        <v>5830</v>
      </c>
      <c r="H4102" s="58" t="s">
        <v>5831</v>
      </c>
      <c r="I4102" s="61">
        <v>220</v>
      </c>
      <c r="J4102" s="58" t="s">
        <v>356</v>
      </c>
      <c r="K4102" s="58" t="s">
        <v>356</v>
      </c>
      <c r="L4102" s="58" t="s">
        <v>357</v>
      </c>
      <c r="M4102" s="58" t="s">
        <v>458</v>
      </c>
      <c r="N4102" s="58" t="s">
        <v>429</v>
      </c>
      <c r="O4102" s="64" t="s">
        <v>310</v>
      </c>
      <c r="P4102" s="64" t="s">
        <v>5359</v>
      </c>
      <c r="Q4102" s="45" t="s">
        <v>922</v>
      </c>
      <c r="R4102" s="32" t="s">
        <v>254</v>
      </c>
      <c r="S4102" s="45" t="s">
        <v>98</v>
      </c>
      <c r="T4102" s="42" t="str">
        <f>VLOOKUP(Tabla1[[#This Row],[AREA]],Hoja1!A:B,2,FALSE)</f>
        <v>10. Personas mayores, familia y servicios sociales</v>
      </c>
      <c r="U4102" s="45" t="s">
        <v>158</v>
      </c>
      <c r="V4102" s="42" t="str">
        <f>VLOOKUP(Tabla1[[#This Row],[PROGRAMA]],Hoja1!A:B,2,FALSE)</f>
        <v>2314. Centro de programas juveniles</v>
      </c>
      <c r="W4102" s="45" t="s">
        <v>236</v>
      </c>
      <c r="X4102" s="45" t="s">
        <v>2945</v>
      </c>
    </row>
    <row r="4103" spans="1:24" x14ac:dyDescent="0.25">
      <c r="A4103" s="57">
        <v>220250036154</v>
      </c>
      <c r="B4103" s="58" t="s">
        <v>503</v>
      </c>
      <c r="C4103" s="59">
        <v>45869</v>
      </c>
      <c r="D4103" s="57">
        <v>22025002113</v>
      </c>
      <c r="E4103" s="58" t="s">
        <v>1200</v>
      </c>
      <c r="F4103" s="60">
        <v>-883.93</v>
      </c>
      <c r="G4103" s="58" t="s">
        <v>446</v>
      </c>
      <c r="H4103" s="58" t="s">
        <v>5832</v>
      </c>
      <c r="I4103" s="61">
        <v>220</v>
      </c>
      <c r="J4103" s="58" t="s">
        <v>356</v>
      </c>
      <c r="K4103" s="58" t="s">
        <v>356</v>
      </c>
      <c r="L4103" s="58" t="s">
        <v>357</v>
      </c>
      <c r="M4103" s="58" t="s">
        <v>354</v>
      </c>
      <c r="N4103" s="58" t="s">
        <v>355</v>
      </c>
      <c r="O4103" s="64" t="s">
        <v>305</v>
      </c>
      <c r="P4103" s="64" t="s">
        <v>5359</v>
      </c>
      <c r="Q4103" s="45" t="s">
        <v>922</v>
      </c>
      <c r="R4103" s="32" t="s">
        <v>254</v>
      </c>
      <c r="S4103" s="45" t="s">
        <v>98</v>
      </c>
      <c r="T4103" s="42" t="str">
        <f>VLOOKUP(Tabla1[[#This Row],[AREA]],Hoja1!A:B,2,FALSE)</f>
        <v>10. Personas mayores, familia y servicios sociales</v>
      </c>
      <c r="U4103" s="45" t="s">
        <v>153</v>
      </c>
      <c r="V4103" s="42" t="str">
        <f>VLOOKUP(Tabla1[[#This Row],[PROGRAMA]],Hoja1!A:B,2,FALSE)</f>
        <v>2311. Intervención social</v>
      </c>
      <c r="W4103" s="45" t="s">
        <v>238</v>
      </c>
      <c r="X4103" s="45" t="s">
        <v>2943</v>
      </c>
    </row>
    <row r="4104" spans="1:24" x14ac:dyDescent="0.25">
      <c r="A4104" s="57">
        <v>220250035906</v>
      </c>
      <c r="B4104" s="58" t="s">
        <v>503</v>
      </c>
      <c r="C4104" s="59">
        <v>45867</v>
      </c>
      <c r="D4104" s="57">
        <v>22025001585</v>
      </c>
      <c r="E4104" s="58" t="s">
        <v>1220</v>
      </c>
      <c r="F4104" s="60">
        <v>-1097.28</v>
      </c>
      <c r="G4104" s="58" t="s">
        <v>370</v>
      </c>
      <c r="H4104" s="58" t="s">
        <v>5833</v>
      </c>
      <c r="I4104" s="61">
        <v>220</v>
      </c>
      <c r="J4104" s="58" t="s">
        <v>371</v>
      </c>
      <c r="K4104" s="58" t="s">
        <v>372</v>
      </c>
      <c r="L4104" s="58" t="s">
        <v>357</v>
      </c>
      <c r="M4104" s="58" t="s">
        <v>354</v>
      </c>
      <c r="N4104" s="58" t="s">
        <v>355</v>
      </c>
      <c r="O4104" s="64" t="s">
        <v>305</v>
      </c>
      <c r="P4104" s="64" t="s">
        <v>5359</v>
      </c>
      <c r="Q4104" s="45" t="s">
        <v>922</v>
      </c>
      <c r="R4104" s="32" t="s">
        <v>254</v>
      </c>
      <c r="S4104" s="45" t="s">
        <v>98</v>
      </c>
      <c r="T4104" s="42" t="str">
        <f>VLOOKUP(Tabla1[[#This Row],[AREA]],Hoja1!A:B,2,FALSE)</f>
        <v>10. Personas mayores, familia y servicios sociales</v>
      </c>
      <c r="U4104" s="45" t="s">
        <v>155</v>
      </c>
      <c r="V4104" s="42" t="str">
        <f>VLOOKUP(Tabla1[[#This Row],[PROGRAMA]],Hoja1!A:B,2,FALSE)</f>
        <v>2312. Iniciativas sociales</v>
      </c>
      <c r="W4104" s="45" t="s">
        <v>238</v>
      </c>
      <c r="X4104" s="45" t="s">
        <v>2926</v>
      </c>
    </row>
    <row r="4105" spans="1:24" x14ac:dyDescent="0.25">
      <c r="A4105" s="57">
        <v>220250034509</v>
      </c>
      <c r="B4105" s="58" t="s">
        <v>503</v>
      </c>
      <c r="C4105" s="59">
        <v>45861</v>
      </c>
      <c r="D4105" s="57">
        <v>22025001596</v>
      </c>
      <c r="E4105" s="58" t="s">
        <v>1220</v>
      </c>
      <c r="F4105" s="60">
        <v>-1751.38</v>
      </c>
      <c r="G4105" s="58" t="s">
        <v>739</v>
      </c>
      <c r="H4105" s="58" t="s">
        <v>5834</v>
      </c>
      <c r="I4105" s="61">
        <v>220</v>
      </c>
      <c r="J4105" s="58" t="s">
        <v>352</v>
      </c>
      <c r="K4105" s="58" t="s">
        <v>352</v>
      </c>
      <c r="L4105" s="58" t="s">
        <v>357</v>
      </c>
      <c r="M4105" s="58" t="s">
        <v>354</v>
      </c>
      <c r="N4105" s="58" t="s">
        <v>355</v>
      </c>
      <c r="O4105" s="64" t="s">
        <v>305</v>
      </c>
      <c r="P4105" s="64" t="s">
        <v>5359</v>
      </c>
      <c r="Q4105" s="45" t="s">
        <v>922</v>
      </c>
      <c r="R4105" s="32" t="s">
        <v>254</v>
      </c>
      <c r="S4105" s="45" t="s">
        <v>98</v>
      </c>
      <c r="T4105" s="42" t="str">
        <f>VLOOKUP(Tabla1[[#This Row],[AREA]],Hoja1!A:B,2,FALSE)</f>
        <v>10. Personas mayores, familia y servicios sociales</v>
      </c>
      <c r="U4105" s="45" t="s">
        <v>155</v>
      </c>
      <c r="V4105" s="42" t="str">
        <f>VLOOKUP(Tabla1[[#This Row],[PROGRAMA]],Hoja1!A:B,2,FALSE)</f>
        <v>2312. Iniciativas sociales</v>
      </c>
      <c r="W4105" s="45" t="s">
        <v>238</v>
      </c>
      <c r="X4105" s="45" t="s">
        <v>2926</v>
      </c>
    </row>
    <row r="4106" spans="1:24" x14ac:dyDescent="0.25">
      <c r="A4106" s="57">
        <v>220250031563</v>
      </c>
      <c r="B4106" s="58" t="s">
        <v>349</v>
      </c>
      <c r="C4106" s="59">
        <v>45846</v>
      </c>
      <c r="D4106" s="57">
        <v>22025005118</v>
      </c>
      <c r="E4106" s="58" t="s">
        <v>5835</v>
      </c>
      <c r="F4106" s="60">
        <v>2904</v>
      </c>
      <c r="G4106" s="58" t="s">
        <v>285</v>
      </c>
      <c r="H4106" s="58" t="s">
        <v>5836</v>
      </c>
      <c r="I4106" s="61">
        <v>220</v>
      </c>
      <c r="J4106" s="58" t="s">
        <v>356</v>
      </c>
      <c r="K4106" s="58" t="s">
        <v>356</v>
      </c>
      <c r="L4106" s="58" t="s">
        <v>357</v>
      </c>
      <c r="M4106" s="58" t="s">
        <v>458</v>
      </c>
      <c r="N4106" s="58" t="s">
        <v>429</v>
      </c>
      <c r="O4106" s="64" t="s">
        <v>310</v>
      </c>
      <c r="P4106" s="64" t="s">
        <v>5359</v>
      </c>
      <c r="Q4106" s="45" t="s">
        <v>926</v>
      </c>
      <c r="R4106" s="32" t="s">
        <v>255</v>
      </c>
      <c r="S4106" s="45" t="s">
        <v>98</v>
      </c>
      <c r="T4106" s="42" t="str">
        <f>VLOOKUP(Tabla1[[#This Row],[AREA]],Hoja1!A:B,2,FALSE)</f>
        <v>10. Personas mayores, familia y servicios sociales</v>
      </c>
      <c r="U4106" s="45" t="s">
        <v>153</v>
      </c>
      <c r="V4106" s="42" t="str">
        <f>VLOOKUP(Tabla1[[#This Row],[PROGRAMA]],Hoja1!A:B,2,FALSE)</f>
        <v>2311. Intervención social</v>
      </c>
      <c r="W4106" s="45" t="s">
        <v>248</v>
      </c>
      <c r="X4106" s="45" t="s">
        <v>2991</v>
      </c>
    </row>
    <row r="4107" spans="1:24" x14ac:dyDescent="0.25">
      <c r="A4107" s="57">
        <v>220250034461</v>
      </c>
      <c r="B4107" s="58" t="s">
        <v>503</v>
      </c>
      <c r="C4107" s="59">
        <v>45860</v>
      </c>
      <c r="D4107" s="57">
        <v>22025002578</v>
      </c>
      <c r="E4107" s="58" t="s">
        <v>1220</v>
      </c>
      <c r="F4107" s="60">
        <v>-1772.65</v>
      </c>
      <c r="G4107" s="58" t="s">
        <v>681</v>
      </c>
      <c r="H4107" s="58" t="s">
        <v>5837</v>
      </c>
      <c r="I4107" s="61">
        <v>220</v>
      </c>
      <c r="J4107" s="58" t="s">
        <v>356</v>
      </c>
      <c r="K4107" s="58" t="s">
        <v>356</v>
      </c>
      <c r="L4107" s="58" t="s">
        <v>357</v>
      </c>
      <c r="M4107" s="58" t="s">
        <v>354</v>
      </c>
      <c r="N4107" s="58" t="s">
        <v>355</v>
      </c>
      <c r="O4107" s="64" t="s">
        <v>305</v>
      </c>
      <c r="P4107" s="64" t="s">
        <v>5359</v>
      </c>
      <c r="Q4107" s="45" t="s">
        <v>922</v>
      </c>
      <c r="R4107" s="32" t="s">
        <v>254</v>
      </c>
      <c r="S4107" s="45" t="s">
        <v>98</v>
      </c>
      <c r="T4107" s="42" t="str">
        <f>VLOOKUP(Tabla1[[#This Row],[AREA]],Hoja1!A:B,2,FALSE)</f>
        <v>10. Personas mayores, familia y servicios sociales</v>
      </c>
      <c r="U4107" s="45" t="s">
        <v>155</v>
      </c>
      <c r="V4107" s="42" t="str">
        <f>VLOOKUP(Tabla1[[#This Row],[PROGRAMA]],Hoja1!A:B,2,FALSE)</f>
        <v>2312. Iniciativas sociales</v>
      </c>
      <c r="W4107" s="45" t="s">
        <v>238</v>
      </c>
      <c r="X4107" s="45" t="s">
        <v>2926</v>
      </c>
    </row>
    <row r="4108" spans="1:24" x14ac:dyDescent="0.25">
      <c r="A4108" s="57">
        <v>220250030804</v>
      </c>
      <c r="B4108" s="58" t="s">
        <v>526</v>
      </c>
      <c r="C4108" s="59">
        <v>45841</v>
      </c>
      <c r="D4108" s="57">
        <v>22025004014</v>
      </c>
      <c r="E4108" s="58" t="s">
        <v>1534</v>
      </c>
      <c r="F4108" s="60">
        <v>74.42</v>
      </c>
      <c r="G4108" s="58" t="s">
        <v>633</v>
      </c>
      <c r="H4108" s="58" t="s">
        <v>5838</v>
      </c>
      <c r="I4108" s="61">
        <v>300</v>
      </c>
      <c r="J4108" s="58" t="s">
        <v>356</v>
      </c>
      <c r="K4108" s="58" t="s">
        <v>356</v>
      </c>
      <c r="L4108" s="58" t="s">
        <v>367</v>
      </c>
      <c r="M4108" s="58" t="s">
        <v>354</v>
      </c>
      <c r="N4108" s="58" t="s">
        <v>355</v>
      </c>
      <c r="O4108" s="64" t="s">
        <v>309</v>
      </c>
      <c r="P4108" s="64" t="s">
        <v>5359</v>
      </c>
      <c r="Q4108" s="45" t="s">
        <v>922</v>
      </c>
      <c r="R4108" s="32" t="s">
        <v>254</v>
      </c>
      <c r="S4108" s="45" t="s">
        <v>92</v>
      </c>
      <c r="T4108" s="42" t="str">
        <f>VLOOKUP(Tabla1[[#This Row],[AREA]],Hoja1!A:B,2,FALSE)</f>
        <v>03. Participación ciudadana y deportes</v>
      </c>
      <c r="U4108" s="45" t="s">
        <v>215</v>
      </c>
      <c r="V4108" s="42" t="str">
        <f>VLOOKUP(Tabla1[[#This Row],[PROGRAMA]],Hoja1!A:B,2,FALSE)</f>
        <v>9241. Participación ciudadana</v>
      </c>
      <c r="W4108" s="45" t="s">
        <v>236</v>
      </c>
      <c r="X4108" s="45" t="s">
        <v>3048</v>
      </c>
    </row>
    <row r="4109" spans="1:24" x14ac:dyDescent="0.25">
      <c r="A4109" s="57">
        <v>220250033898</v>
      </c>
      <c r="B4109" s="58" t="s">
        <v>526</v>
      </c>
      <c r="C4109" s="59">
        <v>45856</v>
      </c>
      <c r="D4109" s="57">
        <v>22025001276</v>
      </c>
      <c r="E4109" s="58" t="s">
        <v>2347</v>
      </c>
      <c r="F4109" s="60">
        <v>73.81</v>
      </c>
      <c r="G4109" s="58" t="s">
        <v>567</v>
      </c>
      <c r="H4109" s="58" t="s">
        <v>5839</v>
      </c>
      <c r="I4109" s="61">
        <v>300</v>
      </c>
      <c r="J4109" s="58" t="s">
        <v>356</v>
      </c>
      <c r="K4109" s="58" t="s">
        <v>356</v>
      </c>
      <c r="L4109" s="58" t="s">
        <v>357</v>
      </c>
      <c r="M4109" s="58" t="s">
        <v>354</v>
      </c>
      <c r="N4109" s="58" t="s">
        <v>355</v>
      </c>
      <c r="O4109" s="64" t="s">
        <v>309</v>
      </c>
      <c r="P4109" s="64" t="s">
        <v>5359</v>
      </c>
      <c r="Q4109" s="45" t="s">
        <v>922</v>
      </c>
      <c r="R4109" s="32" t="s">
        <v>254</v>
      </c>
      <c r="S4109" s="45" t="s">
        <v>95</v>
      </c>
      <c r="T4109" s="42" t="str">
        <f>VLOOKUP(Tabla1[[#This Row],[AREA]],Hoja1!A:B,2,FALSE)</f>
        <v>07. Medio ambiente</v>
      </c>
      <c r="U4109" s="45" t="s">
        <v>149</v>
      </c>
      <c r="V4109" s="42" t="str">
        <f>VLOOKUP(Tabla1[[#This Row],[PROGRAMA]],Hoja1!A:B,2,FALSE)</f>
        <v>1711. Parques y jardines</v>
      </c>
      <c r="W4109" s="45" t="s">
        <v>236</v>
      </c>
      <c r="X4109" s="45" t="s">
        <v>3180</v>
      </c>
    </row>
    <row r="4110" spans="1:24" x14ac:dyDescent="0.25">
      <c r="A4110" s="57">
        <v>220250030974</v>
      </c>
      <c r="B4110" s="58" t="s">
        <v>526</v>
      </c>
      <c r="C4110" s="59">
        <v>45842</v>
      </c>
      <c r="D4110" s="57">
        <v>22025000731</v>
      </c>
      <c r="E4110" s="58" t="s">
        <v>1838</v>
      </c>
      <c r="F4110" s="60">
        <v>72.31</v>
      </c>
      <c r="G4110" s="58" t="s">
        <v>573</v>
      </c>
      <c r="H4110" s="58" t="s">
        <v>5840</v>
      </c>
      <c r="I4110" s="61">
        <v>300</v>
      </c>
      <c r="J4110" s="58" t="s">
        <v>356</v>
      </c>
      <c r="K4110" s="58" t="s">
        <v>356</v>
      </c>
      <c r="L4110" s="58" t="s">
        <v>367</v>
      </c>
      <c r="M4110" s="58" t="s">
        <v>354</v>
      </c>
      <c r="N4110" s="58" t="s">
        <v>355</v>
      </c>
      <c r="O4110" s="64" t="s">
        <v>309</v>
      </c>
      <c r="P4110" s="64" t="s">
        <v>5359</v>
      </c>
      <c r="Q4110" s="45" t="s">
        <v>922</v>
      </c>
      <c r="R4110" s="32" t="s">
        <v>254</v>
      </c>
      <c r="S4110" s="45" t="s">
        <v>98</v>
      </c>
      <c r="T4110" s="42" t="str">
        <f>VLOOKUP(Tabla1[[#This Row],[AREA]],Hoja1!A:B,2,FALSE)</f>
        <v>10. Personas mayores, familia y servicios sociales</v>
      </c>
      <c r="U4110" s="45" t="s">
        <v>155</v>
      </c>
      <c r="V4110" s="42" t="str">
        <f>VLOOKUP(Tabla1[[#This Row],[PROGRAMA]],Hoja1!A:B,2,FALSE)</f>
        <v>2312. Iniciativas sociales</v>
      </c>
      <c r="W4110" s="45" t="s">
        <v>236</v>
      </c>
      <c r="X4110" s="45" t="s">
        <v>3048</v>
      </c>
    </row>
    <row r="4111" spans="1:24" x14ac:dyDescent="0.25">
      <c r="A4111" s="57">
        <v>220250031919</v>
      </c>
      <c r="B4111" s="58" t="s">
        <v>526</v>
      </c>
      <c r="C4111" s="59">
        <v>45847</v>
      </c>
      <c r="D4111" s="57">
        <v>22025000730</v>
      </c>
      <c r="E4111" s="58" t="s">
        <v>1838</v>
      </c>
      <c r="F4111" s="60">
        <v>70.709999999999994</v>
      </c>
      <c r="G4111" s="58" t="s">
        <v>633</v>
      </c>
      <c r="H4111" s="58" t="s">
        <v>5841</v>
      </c>
      <c r="I4111" s="61">
        <v>300</v>
      </c>
      <c r="J4111" s="58" t="s">
        <v>356</v>
      </c>
      <c r="K4111" s="58" t="s">
        <v>356</v>
      </c>
      <c r="L4111" s="58" t="s">
        <v>367</v>
      </c>
      <c r="M4111" s="58" t="s">
        <v>354</v>
      </c>
      <c r="N4111" s="58" t="s">
        <v>355</v>
      </c>
      <c r="O4111" s="64" t="s">
        <v>309</v>
      </c>
      <c r="P4111" s="64" t="s">
        <v>5359</v>
      </c>
      <c r="Q4111" s="45" t="s">
        <v>922</v>
      </c>
      <c r="R4111" s="32" t="s">
        <v>254</v>
      </c>
      <c r="S4111" s="45" t="s">
        <v>98</v>
      </c>
      <c r="T4111" s="42" t="str">
        <f>VLOOKUP(Tabla1[[#This Row],[AREA]],Hoja1!A:B,2,FALSE)</f>
        <v>10. Personas mayores, familia y servicios sociales</v>
      </c>
      <c r="U4111" s="45" t="s">
        <v>155</v>
      </c>
      <c r="V4111" s="42" t="str">
        <f>VLOOKUP(Tabla1[[#This Row],[PROGRAMA]],Hoja1!A:B,2,FALSE)</f>
        <v>2312. Iniciativas sociales</v>
      </c>
      <c r="W4111" s="45" t="s">
        <v>236</v>
      </c>
      <c r="X4111" s="45" t="s">
        <v>3048</v>
      </c>
    </row>
    <row r="4112" spans="1:24" x14ac:dyDescent="0.25">
      <c r="A4112" s="57">
        <v>220250030666</v>
      </c>
      <c r="B4112" s="58" t="s">
        <v>526</v>
      </c>
      <c r="C4112" s="59">
        <v>45841</v>
      </c>
      <c r="D4112" s="57">
        <v>22025001132</v>
      </c>
      <c r="E4112" s="58" t="s">
        <v>1599</v>
      </c>
      <c r="F4112" s="60">
        <v>70.59</v>
      </c>
      <c r="G4112" s="58" t="s">
        <v>74</v>
      </c>
      <c r="H4112" s="58" t="s">
        <v>5842</v>
      </c>
      <c r="I4112" s="61">
        <v>300</v>
      </c>
      <c r="J4112" s="58" t="s">
        <v>356</v>
      </c>
      <c r="K4112" s="58" t="s">
        <v>356</v>
      </c>
      <c r="L4112" s="58" t="s">
        <v>367</v>
      </c>
      <c r="M4112" s="58" t="s">
        <v>354</v>
      </c>
      <c r="N4112" s="58" t="s">
        <v>355</v>
      </c>
      <c r="O4112" s="64" t="s">
        <v>309</v>
      </c>
      <c r="P4112" s="64" t="s">
        <v>5359</v>
      </c>
      <c r="Q4112" s="45" t="s">
        <v>922</v>
      </c>
      <c r="R4112" s="32" t="s">
        <v>254</v>
      </c>
      <c r="S4112" s="45" t="s">
        <v>291</v>
      </c>
      <c r="T4112" s="42" t="str">
        <f>VLOOKUP(Tabla1[[#This Row],[AREA]],Hoja1!A:B,2,FALSE)</f>
        <v>11. Salud pública y seguridad ciudadana</v>
      </c>
      <c r="U4112" s="45" t="s">
        <v>144</v>
      </c>
      <c r="V4112" s="42" t="str">
        <f>VLOOKUP(Tabla1[[#This Row],[PROGRAMA]],Hoja1!A:B,2,FALSE)</f>
        <v>1631. Limpieza viaria</v>
      </c>
      <c r="W4112" s="45" t="s">
        <v>238</v>
      </c>
      <c r="X4112" s="45" t="s">
        <v>3118</v>
      </c>
    </row>
    <row r="4113" spans="1:24" x14ac:dyDescent="0.25">
      <c r="A4113" s="57">
        <v>220250033965</v>
      </c>
      <c r="B4113" s="58" t="s">
        <v>526</v>
      </c>
      <c r="C4113" s="59">
        <v>45856</v>
      </c>
      <c r="D4113" s="57">
        <v>22025001269</v>
      </c>
      <c r="E4113" s="58" t="s">
        <v>2542</v>
      </c>
      <c r="F4113" s="60">
        <v>70.239999999999995</v>
      </c>
      <c r="G4113" s="58" t="s">
        <v>50</v>
      </c>
      <c r="H4113" s="58" t="s">
        <v>5843</v>
      </c>
      <c r="I4113" s="61">
        <v>300</v>
      </c>
      <c r="J4113" s="58" t="s">
        <v>356</v>
      </c>
      <c r="K4113" s="58" t="s">
        <v>356</v>
      </c>
      <c r="L4113" s="58" t="s">
        <v>367</v>
      </c>
      <c r="M4113" s="58" t="s">
        <v>354</v>
      </c>
      <c r="N4113" s="58" t="s">
        <v>355</v>
      </c>
      <c r="O4113" s="64" t="s">
        <v>309</v>
      </c>
      <c r="P4113" s="64" t="s">
        <v>5359</v>
      </c>
      <c r="Q4113" s="45" t="s">
        <v>922</v>
      </c>
      <c r="R4113" s="32" t="s">
        <v>254</v>
      </c>
      <c r="S4113" s="45" t="s">
        <v>95</v>
      </c>
      <c r="T4113" s="42" t="str">
        <f>VLOOKUP(Tabla1[[#This Row],[AREA]],Hoja1!A:B,2,FALSE)</f>
        <v>07. Medio ambiente</v>
      </c>
      <c r="U4113" s="45" t="s">
        <v>149</v>
      </c>
      <c r="V4113" s="42" t="str">
        <f>VLOOKUP(Tabla1[[#This Row],[PROGRAMA]],Hoja1!A:B,2,FALSE)</f>
        <v>1711. Parques y jardines</v>
      </c>
      <c r="W4113" s="45" t="s">
        <v>238</v>
      </c>
      <c r="X4113" s="45" t="s">
        <v>3053</v>
      </c>
    </row>
    <row r="4114" spans="1:24" x14ac:dyDescent="0.25">
      <c r="A4114" s="57">
        <v>220250030998</v>
      </c>
      <c r="B4114" s="58" t="s">
        <v>526</v>
      </c>
      <c r="C4114" s="59">
        <v>45842</v>
      </c>
      <c r="D4114" s="57">
        <v>22025000730</v>
      </c>
      <c r="E4114" s="58" t="s">
        <v>1838</v>
      </c>
      <c r="F4114" s="60">
        <v>69.02</v>
      </c>
      <c r="G4114" s="58" t="s">
        <v>73</v>
      </c>
      <c r="H4114" s="58" t="s">
        <v>5844</v>
      </c>
      <c r="I4114" s="61">
        <v>300</v>
      </c>
      <c r="J4114" s="58" t="s">
        <v>356</v>
      </c>
      <c r="K4114" s="58" t="s">
        <v>356</v>
      </c>
      <c r="L4114" s="58" t="s">
        <v>367</v>
      </c>
      <c r="M4114" s="58" t="s">
        <v>354</v>
      </c>
      <c r="N4114" s="58" t="s">
        <v>355</v>
      </c>
      <c r="O4114" s="64" t="s">
        <v>309</v>
      </c>
      <c r="P4114" s="64" t="s">
        <v>5359</v>
      </c>
      <c r="Q4114" s="45" t="s">
        <v>922</v>
      </c>
      <c r="R4114" s="32" t="s">
        <v>254</v>
      </c>
      <c r="S4114" s="45" t="s">
        <v>98</v>
      </c>
      <c r="T4114" s="42" t="str">
        <f>VLOOKUP(Tabla1[[#This Row],[AREA]],Hoja1!A:B,2,FALSE)</f>
        <v>10. Personas mayores, familia y servicios sociales</v>
      </c>
      <c r="U4114" s="45" t="s">
        <v>155</v>
      </c>
      <c r="V4114" s="42" t="str">
        <f>VLOOKUP(Tabla1[[#This Row],[PROGRAMA]],Hoja1!A:B,2,FALSE)</f>
        <v>2312. Iniciativas sociales</v>
      </c>
      <c r="W4114" s="45" t="s">
        <v>236</v>
      </c>
      <c r="X4114" s="45" t="s">
        <v>3048</v>
      </c>
    </row>
    <row r="4115" spans="1:24" x14ac:dyDescent="0.25">
      <c r="A4115" s="57">
        <v>220250033884</v>
      </c>
      <c r="B4115" s="58" t="s">
        <v>526</v>
      </c>
      <c r="C4115" s="59">
        <v>45856</v>
      </c>
      <c r="D4115" s="57">
        <v>22025001270</v>
      </c>
      <c r="E4115" s="58" t="s">
        <v>2310</v>
      </c>
      <c r="F4115" s="60">
        <v>68.97</v>
      </c>
      <c r="G4115" s="58" t="s">
        <v>50</v>
      </c>
      <c r="H4115" s="58" t="s">
        <v>5845</v>
      </c>
      <c r="I4115" s="61">
        <v>300</v>
      </c>
      <c r="J4115" s="58" t="s">
        <v>356</v>
      </c>
      <c r="K4115" s="58" t="s">
        <v>356</v>
      </c>
      <c r="L4115" s="58" t="s">
        <v>367</v>
      </c>
      <c r="M4115" s="58" t="s">
        <v>354</v>
      </c>
      <c r="N4115" s="58" t="s">
        <v>355</v>
      </c>
      <c r="O4115" s="64" t="s">
        <v>309</v>
      </c>
      <c r="P4115" s="64" t="s">
        <v>5359</v>
      </c>
      <c r="Q4115" s="45" t="s">
        <v>922</v>
      </c>
      <c r="R4115" s="32" t="s">
        <v>254</v>
      </c>
      <c r="S4115" s="45" t="s">
        <v>95</v>
      </c>
      <c r="T4115" s="42" t="str">
        <f>VLOOKUP(Tabla1[[#This Row],[AREA]],Hoja1!A:B,2,FALSE)</f>
        <v>07. Medio ambiente</v>
      </c>
      <c r="U4115" s="45" t="s">
        <v>149</v>
      </c>
      <c r="V4115" s="42" t="str">
        <f>VLOOKUP(Tabla1[[#This Row],[PROGRAMA]],Hoja1!A:B,2,FALSE)</f>
        <v>1711. Parques y jardines</v>
      </c>
      <c r="W4115" s="45" t="s">
        <v>238</v>
      </c>
      <c r="X4115" s="45" t="s">
        <v>3118</v>
      </c>
    </row>
    <row r="4116" spans="1:24" x14ac:dyDescent="0.25">
      <c r="A4116" s="57">
        <v>220250031999</v>
      </c>
      <c r="B4116" s="58" t="s">
        <v>526</v>
      </c>
      <c r="C4116" s="59">
        <v>45847</v>
      </c>
      <c r="D4116" s="57">
        <v>22025004894</v>
      </c>
      <c r="E4116" s="58" t="s">
        <v>1303</v>
      </c>
      <c r="F4116" s="60">
        <v>68.66</v>
      </c>
      <c r="G4116" s="58" t="s">
        <v>73</v>
      </c>
      <c r="H4116" s="58" t="s">
        <v>5846</v>
      </c>
      <c r="I4116" s="61">
        <v>300</v>
      </c>
      <c r="J4116" s="58" t="s">
        <v>356</v>
      </c>
      <c r="K4116" s="58" t="s">
        <v>356</v>
      </c>
      <c r="L4116" s="58" t="s">
        <v>367</v>
      </c>
      <c r="M4116" s="58" t="s">
        <v>354</v>
      </c>
      <c r="N4116" s="58" t="s">
        <v>355</v>
      </c>
      <c r="O4116" s="64" t="s">
        <v>309</v>
      </c>
      <c r="P4116" s="64" t="s">
        <v>5359</v>
      </c>
      <c r="Q4116" s="45" t="s">
        <v>922</v>
      </c>
      <c r="R4116" s="32" t="s">
        <v>254</v>
      </c>
      <c r="S4116" s="45" t="s">
        <v>94</v>
      </c>
      <c r="T4116" s="42" t="str">
        <f>VLOOKUP(Tabla1[[#This Row],[AREA]],Hoja1!A:B,2,FALSE)</f>
        <v>06. Educación y cultura</v>
      </c>
      <c r="U4116" s="45" t="s">
        <v>170</v>
      </c>
      <c r="V4116" s="42" t="str">
        <f>VLOOKUP(Tabla1[[#This Row],[PROGRAMA]],Hoja1!A:B,2,FALSE)</f>
        <v>3232. Conservación y mantenimiento centros educación infantil y primaria</v>
      </c>
      <c r="W4116" s="45" t="s">
        <v>236</v>
      </c>
      <c r="X4116" s="45" t="s">
        <v>3048</v>
      </c>
    </row>
    <row r="4117" spans="1:24" x14ac:dyDescent="0.25">
      <c r="A4117" s="57">
        <v>220250030668</v>
      </c>
      <c r="B4117" s="58" t="s">
        <v>526</v>
      </c>
      <c r="C4117" s="59">
        <v>45841</v>
      </c>
      <c r="D4117" s="57">
        <v>22025000731</v>
      </c>
      <c r="E4117" s="58" t="s">
        <v>1838</v>
      </c>
      <c r="F4117" s="60">
        <v>67.83</v>
      </c>
      <c r="G4117" s="58" t="s">
        <v>39</v>
      </c>
      <c r="H4117" s="58" t="s">
        <v>5847</v>
      </c>
      <c r="I4117" s="61">
        <v>300</v>
      </c>
      <c r="J4117" s="58" t="s">
        <v>356</v>
      </c>
      <c r="K4117" s="58" t="s">
        <v>356</v>
      </c>
      <c r="L4117" s="58" t="s">
        <v>367</v>
      </c>
      <c r="M4117" s="58" t="s">
        <v>354</v>
      </c>
      <c r="N4117" s="58" t="s">
        <v>355</v>
      </c>
      <c r="O4117" s="64" t="s">
        <v>309</v>
      </c>
      <c r="P4117" s="64" t="s">
        <v>5359</v>
      </c>
      <c r="Q4117" s="45" t="s">
        <v>922</v>
      </c>
      <c r="R4117" s="32" t="s">
        <v>254</v>
      </c>
      <c r="S4117" s="45" t="s">
        <v>98</v>
      </c>
      <c r="T4117" s="42" t="str">
        <f>VLOOKUP(Tabla1[[#This Row],[AREA]],Hoja1!A:B,2,FALSE)</f>
        <v>10. Personas mayores, familia y servicios sociales</v>
      </c>
      <c r="U4117" s="45" t="s">
        <v>155</v>
      </c>
      <c r="V4117" s="42" t="str">
        <f>VLOOKUP(Tabla1[[#This Row],[PROGRAMA]],Hoja1!A:B,2,FALSE)</f>
        <v>2312. Iniciativas sociales</v>
      </c>
      <c r="W4117" s="45" t="s">
        <v>236</v>
      </c>
      <c r="X4117" s="45" t="s">
        <v>3048</v>
      </c>
    </row>
    <row r="4118" spans="1:24" x14ac:dyDescent="0.25">
      <c r="A4118" s="57">
        <v>220250030834</v>
      </c>
      <c r="B4118" s="58" t="s">
        <v>526</v>
      </c>
      <c r="C4118" s="59">
        <v>45841</v>
      </c>
      <c r="D4118" s="57">
        <v>22025001347</v>
      </c>
      <c r="E4118" s="58" t="s">
        <v>1493</v>
      </c>
      <c r="F4118" s="60">
        <v>66.709999999999994</v>
      </c>
      <c r="G4118" s="58" t="s">
        <v>612</v>
      </c>
      <c r="H4118" s="58" t="s">
        <v>5848</v>
      </c>
      <c r="I4118" s="61">
        <v>300</v>
      </c>
      <c r="J4118" s="58" t="s">
        <v>356</v>
      </c>
      <c r="K4118" s="58" t="s">
        <v>356</v>
      </c>
      <c r="L4118" s="58" t="s">
        <v>367</v>
      </c>
      <c r="M4118" s="58" t="s">
        <v>354</v>
      </c>
      <c r="N4118" s="58" t="s">
        <v>355</v>
      </c>
      <c r="O4118" s="64" t="s">
        <v>309</v>
      </c>
      <c r="P4118" s="64" t="s">
        <v>5359</v>
      </c>
      <c r="Q4118" s="45" t="s">
        <v>922</v>
      </c>
      <c r="R4118" s="32" t="s">
        <v>254</v>
      </c>
      <c r="S4118" s="45" t="s">
        <v>91</v>
      </c>
      <c r="T4118" s="42" t="str">
        <f>VLOOKUP(Tabla1[[#This Row],[AREA]],Hoja1!A:B,2,FALSE)</f>
        <v>02. Urbanismo y vivienda</v>
      </c>
      <c r="U4118" s="45" t="s">
        <v>220</v>
      </c>
      <c r="V4118" s="42" t="str">
        <f>VLOOKUP(Tabla1[[#This Row],[PROGRAMA]],Hoja1!A:B,2,FALSE)</f>
        <v>9332. Mantenimiento de edificios e instalaciones municipales</v>
      </c>
      <c r="W4118" s="45" t="s">
        <v>236</v>
      </c>
      <c r="X4118" s="45" t="s">
        <v>3048</v>
      </c>
    </row>
    <row r="4119" spans="1:24" x14ac:dyDescent="0.25">
      <c r="A4119" s="57">
        <v>220250033604</v>
      </c>
      <c r="B4119" s="58" t="s">
        <v>526</v>
      </c>
      <c r="C4119" s="59">
        <v>45856</v>
      </c>
      <c r="D4119" s="57">
        <v>22025000731</v>
      </c>
      <c r="E4119" s="58" t="s">
        <v>1838</v>
      </c>
      <c r="F4119" s="60">
        <v>66.55</v>
      </c>
      <c r="G4119" s="58" t="s">
        <v>39</v>
      </c>
      <c r="H4119" s="58" t="s">
        <v>5849</v>
      </c>
      <c r="I4119" s="61">
        <v>300</v>
      </c>
      <c r="J4119" s="58" t="s">
        <v>356</v>
      </c>
      <c r="K4119" s="58" t="s">
        <v>356</v>
      </c>
      <c r="L4119" s="58" t="s">
        <v>367</v>
      </c>
      <c r="M4119" s="58" t="s">
        <v>354</v>
      </c>
      <c r="N4119" s="58" t="s">
        <v>355</v>
      </c>
      <c r="O4119" s="64" t="s">
        <v>309</v>
      </c>
      <c r="P4119" s="64" t="s">
        <v>5359</v>
      </c>
      <c r="Q4119" s="45" t="s">
        <v>922</v>
      </c>
      <c r="R4119" s="32" t="s">
        <v>254</v>
      </c>
      <c r="S4119" s="45" t="s">
        <v>98</v>
      </c>
      <c r="T4119" s="42" t="str">
        <f>VLOOKUP(Tabla1[[#This Row],[AREA]],Hoja1!A:B,2,FALSE)</f>
        <v>10. Personas mayores, familia y servicios sociales</v>
      </c>
      <c r="U4119" s="45" t="s">
        <v>155</v>
      </c>
      <c r="V4119" s="42" t="str">
        <f>VLOOKUP(Tabla1[[#This Row],[PROGRAMA]],Hoja1!A:B,2,FALSE)</f>
        <v>2312. Iniciativas sociales</v>
      </c>
      <c r="W4119" s="45" t="s">
        <v>236</v>
      </c>
      <c r="X4119" s="45" t="s">
        <v>3048</v>
      </c>
    </row>
    <row r="4120" spans="1:24" x14ac:dyDescent="0.25">
      <c r="A4120" s="57">
        <v>220250033677</v>
      </c>
      <c r="B4120" s="58" t="s">
        <v>526</v>
      </c>
      <c r="C4120" s="59">
        <v>45856</v>
      </c>
      <c r="D4120" s="57">
        <v>22025001128</v>
      </c>
      <c r="E4120" s="58" t="s">
        <v>1498</v>
      </c>
      <c r="F4120" s="60">
        <v>65.72</v>
      </c>
      <c r="G4120" s="58" t="s">
        <v>564</v>
      </c>
      <c r="H4120" s="58" t="s">
        <v>5850</v>
      </c>
      <c r="I4120" s="61">
        <v>300</v>
      </c>
      <c r="J4120" s="58" t="s">
        <v>356</v>
      </c>
      <c r="K4120" s="58" t="s">
        <v>356</v>
      </c>
      <c r="L4120" s="58" t="s">
        <v>367</v>
      </c>
      <c r="M4120" s="58" t="s">
        <v>354</v>
      </c>
      <c r="N4120" s="58" t="s">
        <v>355</v>
      </c>
      <c r="O4120" s="64" t="s">
        <v>309</v>
      </c>
      <c r="P4120" s="64" t="s">
        <v>5359</v>
      </c>
      <c r="Q4120" s="45" t="s">
        <v>922</v>
      </c>
      <c r="R4120" s="32" t="s">
        <v>254</v>
      </c>
      <c r="S4120" s="45" t="s">
        <v>291</v>
      </c>
      <c r="T4120" s="42" t="str">
        <f>VLOOKUP(Tabla1[[#This Row],[AREA]],Hoja1!A:B,2,FALSE)</f>
        <v>11. Salud pública y seguridad ciudadana</v>
      </c>
      <c r="U4120" s="45" t="s">
        <v>141</v>
      </c>
      <c r="V4120" s="42" t="str">
        <f>VLOOKUP(Tabla1[[#This Row],[PROGRAMA]],Hoja1!A:B,2,FALSE)</f>
        <v>1621. Recogida de residuos</v>
      </c>
      <c r="W4120" s="45" t="s">
        <v>238</v>
      </c>
      <c r="X4120" s="45" t="s">
        <v>3118</v>
      </c>
    </row>
    <row r="4121" spans="1:24" x14ac:dyDescent="0.25">
      <c r="A4121" s="57">
        <v>220250035156</v>
      </c>
      <c r="B4121" s="58" t="s">
        <v>526</v>
      </c>
      <c r="C4121" s="59">
        <v>45862</v>
      </c>
      <c r="D4121" s="57">
        <v>22025001274</v>
      </c>
      <c r="E4121" s="58" t="s">
        <v>1612</v>
      </c>
      <c r="F4121" s="60">
        <v>65.239999999999995</v>
      </c>
      <c r="G4121" s="58" t="s">
        <v>73</v>
      </c>
      <c r="H4121" s="58" t="s">
        <v>5851</v>
      </c>
      <c r="I4121" s="61">
        <v>300</v>
      </c>
      <c r="J4121" s="58" t="s">
        <v>356</v>
      </c>
      <c r="K4121" s="58" t="s">
        <v>356</v>
      </c>
      <c r="L4121" s="58" t="s">
        <v>357</v>
      </c>
      <c r="M4121" s="58" t="s">
        <v>354</v>
      </c>
      <c r="N4121" s="58" t="s">
        <v>355</v>
      </c>
      <c r="O4121" s="64" t="s">
        <v>309</v>
      </c>
      <c r="P4121" s="64" t="s">
        <v>5359</v>
      </c>
      <c r="Q4121" s="45" t="s">
        <v>922</v>
      </c>
      <c r="R4121" s="32" t="s">
        <v>254</v>
      </c>
      <c r="S4121" s="45" t="s">
        <v>95</v>
      </c>
      <c r="T4121" s="42" t="str">
        <f>VLOOKUP(Tabla1[[#This Row],[AREA]],Hoja1!A:B,2,FALSE)</f>
        <v>07. Medio ambiente</v>
      </c>
      <c r="U4121" s="45" t="s">
        <v>149</v>
      </c>
      <c r="V4121" s="42" t="str">
        <f>VLOOKUP(Tabla1[[#This Row],[PROGRAMA]],Hoja1!A:B,2,FALSE)</f>
        <v>1711. Parques y jardines</v>
      </c>
      <c r="W4121" s="45" t="s">
        <v>236</v>
      </c>
      <c r="X4121" s="45" t="s">
        <v>2945</v>
      </c>
    </row>
    <row r="4122" spans="1:24" x14ac:dyDescent="0.25">
      <c r="A4122" s="57">
        <v>220250035095</v>
      </c>
      <c r="B4122" s="58" t="s">
        <v>526</v>
      </c>
      <c r="C4122" s="59">
        <v>45862</v>
      </c>
      <c r="D4122" s="57">
        <v>22025001347</v>
      </c>
      <c r="E4122" s="58" t="s">
        <v>1493</v>
      </c>
      <c r="F4122" s="60">
        <v>62.73</v>
      </c>
      <c r="G4122" s="58" t="s">
        <v>38</v>
      </c>
      <c r="H4122" s="58" t="s">
        <v>5852</v>
      </c>
      <c r="I4122" s="61">
        <v>300</v>
      </c>
      <c r="J4122" s="58" t="s">
        <v>356</v>
      </c>
      <c r="K4122" s="58" t="s">
        <v>356</v>
      </c>
      <c r="L4122" s="58" t="s">
        <v>367</v>
      </c>
      <c r="M4122" s="58" t="s">
        <v>354</v>
      </c>
      <c r="N4122" s="58" t="s">
        <v>355</v>
      </c>
      <c r="O4122" s="64" t="s">
        <v>309</v>
      </c>
      <c r="P4122" s="64" t="s">
        <v>5359</v>
      </c>
      <c r="Q4122" s="45" t="s">
        <v>922</v>
      </c>
      <c r="R4122" s="32" t="s">
        <v>254</v>
      </c>
      <c r="S4122" s="45" t="s">
        <v>91</v>
      </c>
      <c r="T4122" s="42" t="str">
        <f>VLOOKUP(Tabla1[[#This Row],[AREA]],Hoja1!A:B,2,FALSE)</f>
        <v>02. Urbanismo y vivienda</v>
      </c>
      <c r="U4122" s="45" t="s">
        <v>220</v>
      </c>
      <c r="V4122" s="42" t="str">
        <f>VLOOKUP(Tabla1[[#This Row],[PROGRAMA]],Hoja1!A:B,2,FALSE)</f>
        <v>9332. Mantenimiento de edificios e instalaciones municipales</v>
      </c>
      <c r="W4122" s="45" t="s">
        <v>236</v>
      </c>
      <c r="X4122" s="45" t="s">
        <v>3048</v>
      </c>
    </row>
    <row r="4123" spans="1:24" x14ac:dyDescent="0.25">
      <c r="A4123" s="57">
        <v>220250034936</v>
      </c>
      <c r="B4123" s="58" t="s">
        <v>526</v>
      </c>
      <c r="C4123" s="59">
        <v>45862</v>
      </c>
      <c r="D4123" s="57">
        <v>22025001132</v>
      </c>
      <c r="E4123" s="58" t="s">
        <v>1599</v>
      </c>
      <c r="F4123" s="60">
        <v>62.68</v>
      </c>
      <c r="G4123" s="58" t="s">
        <v>74</v>
      </c>
      <c r="H4123" s="58" t="s">
        <v>5853</v>
      </c>
      <c r="I4123" s="61">
        <v>300</v>
      </c>
      <c r="J4123" s="58" t="s">
        <v>356</v>
      </c>
      <c r="K4123" s="58" t="s">
        <v>356</v>
      </c>
      <c r="L4123" s="58" t="s">
        <v>367</v>
      </c>
      <c r="M4123" s="58" t="s">
        <v>354</v>
      </c>
      <c r="N4123" s="58" t="s">
        <v>355</v>
      </c>
      <c r="O4123" s="64" t="s">
        <v>309</v>
      </c>
      <c r="P4123" s="64" t="s">
        <v>5359</v>
      </c>
      <c r="Q4123" s="45" t="s">
        <v>922</v>
      </c>
      <c r="R4123" s="32" t="s">
        <v>254</v>
      </c>
      <c r="S4123" s="45" t="s">
        <v>291</v>
      </c>
      <c r="T4123" s="42" t="str">
        <f>VLOOKUP(Tabla1[[#This Row],[AREA]],Hoja1!A:B,2,FALSE)</f>
        <v>11. Salud pública y seguridad ciudadana</v>
      </c>
      <c r="U4123" s="45" t="s">
        <v>144</v>
      </c>
      <c r="V4123" s="42" t="str">
        <f>VLOOKUP(Tabla1[[#This Row],[PROGRAMA]],Hoja1!A:B,2,FALSE)</f>
        <v>1631. Limpieza viaria</v>
      </c>
      <c r="W4123" s="45" t="s">
        <v>238</v>
      </c>
      <c r="X4123" s="45" t="s">
        <v>3118</v>
      </c>
    </row>
    <row r="4124" spans="1:24" x14ac:dyDescent="0.25">
      <c r="A4124" s="57">
        <v>220250030777</v>
      </c>
      <c r="B4124" s="58" t="s">
        <v>526</v>
      </c>
      <c r="C4124" s="59">
        <v>45841</v>
      </c>
      <c r="D4124" s="57">
        <v>22025001122</v>
      </c>
      <c r="E4124" s="58" t="s">
        <v>1237</v>
      </c>
      <c r="F4124" s="60">
        <v>62.07</v>
      </c>
      <c r="G4124" s="58" t="s">
        <v>595</v>
      </c>
      <c r="H4124" s="58" t="s">
        <v>5854</v>
      </c>
      <c r="I4124" s="61">
        <v>300</v>
      </c>
      <c r="J4124" s="58" t="s">
        <v>356</v>
      </c>
      <c r="K4124" s="58" t="s">
        <v>356</v>
      </c>
      <c r="L4124" s="58" t="s">
        <v>357</v>
      </c>
      <c r="M4124" s="58" t="s">
        <v>354</v>
      </c>
      <c r="N4124" s="58" t="s">
        <v>355</v>
      </c>
      <c r="O4124" s="64" t="s">
        <v>309</v>
      </c>
      <c r="P4124" s="64" t="s">
        <v>5359</v>
      </c>
      <c r="Q4124" s="45" t="s">
        <v>922</v>
      </c>
      <c r="R4124" s="32" t="s">
        <v>254</v>
      </c>
      <c r="S4124" s="45" t="s">
        <v>291</v>
      </c>
      <c r="T4124" s="42" t="str">
        <f>VLOOKUP(Tabla1[[#This Row],[AREA]],Hoja1!A:B,2,FALSE)</f>
        <v>11. Salud pública y seguridad ciudadana</v>
      </c>
      <c r="U4124" s="45" t="s">
        <v>141</v>
      </c>
      <c r="V4124" s="42" t="str">
        <f>VLOOKUP(Tabla1[[#This Row],[PROGRAMA]],Hoja1!A:B,2,FALSE)</f>
        <v>1621. Recogida de residuos</v>
      </c>
      <c r="W4124" s="45" t="s">
        <v>236</v>
      </c>
      <c r="X4124" s="45" t="s">
        <v>3180</v>
      </c>
    </row>
    <row r="4125" spans="1:24" x14ac:dyDescent="0.25">
      <c r="A4125" s="57">
        <v>220250033872</v>
      </c>
      <c r="B4125" s="58" t="s">
        <v>526</v>
      </c>
      <c r="C4125" s="59">
        <v>45856</v>
      </c>
      <c r="D4125" s="57">
        <v>22025001269</v>
      </c>
      <c r="E4125" s="58" t="s">
        <v>2542</v>
      </c>
      <c r="F4125" s="60">
        <v>58.83</v>
      </c>
      <c r="G4125" s="58" t="s">
        <v>50</v>
      </c>
      <c r="H4125" s="58" t="s">
        <v>4139</v>
      </c>
      <c r="I4125" s="61">
        <v>300</v>
      </c>
      <c r="J4125" s="58" t="s">
        <v>356</v>
      </c>
      <c r="K4125" s="58" t="s">
        <v>356</v>
      </c>
      <c r="L4125" s="58" t="s">
        <v>367</v>
      </c>
      <c r="M4125" s="58" t="s">
        <v>354</v>
      </c>
      <c r="N4125" s="58" t="s">
        <v>355</v>
      </c>
      <c r="O4125" s="64" t="s">
        <v>309</v>
      </c>
      <c r="P4125" s="64" t="s">
        <v>5359</v>
      </c>
      <c r="Q4125" s="45" t="s">
        <v>922</v>
      </c>
      <c r="R4125" s="32" t="s">
        <v>254</v>
      </c>
      <c r="S4125" s="45" t="s">
        <v>95</v>
      </c>
      <c r="T4125" s="42" t="str">
        <f>VLOOKUP(Tabla1[[#This Row],[AREA]],Hoja1!A:B,2,FALSE)</f>
        <v>07. Medio ambiente</v>
      </c>
      <c r="U4125" s="45" t="s">
        <v>149</v>
      </c>
      <c r="V4125" s="42" t="str">
        <f>VLOOKUP(Tabla1[[#This Row],[PROGRAMA]],Hoja1!A:B,2,FALSE)</f>
        <v>1711. Parques y jardines</v>
      </c>
      <c r="W4125" s="45" t="s">
        <v>238</v>
      </c>
      <c r="X4125" s="45" t="s">
        <v>3053</v>
      </c>
    </row>
    <row r="4126" spans="1:24" x14ac:dyDescent="0.25">
      <c r="A4126" s="57">
        <v>220250033602</v>
      </c>
      <c r="B4126" s="58" t="s">
        <v>526</v>
      </c>
      <c r="C4126" s="59">
        <v>45856</v>
      </c>
      <c r="D4126" s="57">
        <v>22025000731</v>
      </c>
      <c r="E4126" s="58" t="s">
        <v>1838</v>
      </c>
      <c r="F4126" s="60">
        <v>58.53</v>
      </c>
      <c r="G4126" s="58" t="s">
        <v>39</v>
      </c>
      <c r="H4126" s="58" t="s">
        <v>5855</v>
      </c>
      <c r="I4126" s="61">
        <v>300</v>
      </c>
      <c r="J4126" s="58" t="s">
        <v>356</v>
      </c>
      <c r="K4126" s="58" t="s">
        <v>356</v>
      </c>
      <c r="L4126" s="58" t="s">
        <v>367</v>
      </c>
      <c r="M4126" s="58" t="s">
        <v>354</v>
      </c>
      <c r="N4126" s="58" t="s">
        <v>355</v>
      </c>
      <c r="O4126" s="64" t="s">
        <v>309</v>
      </c>
      <c r="P4126" s="64" t="s">
        <v>5359</v>
      </c>
      <c r="Q4126" s="45" t="s">
        <v>922</v>
      </c>
      <c r="R4126" s="32" t="s">
        <v>254</v>
      </c>
      <c r="S4126" s="45" t="s">
        <v>98</v>
      </c>
      <c r="T4126" s="42" t="str">
        <f>VLOOKUP(Tabla1[[#This Row],[AREA]],Hoja1!A:B,2,FALSE)</f>
        <v>10. Personas mayores, familia y servicios sociales</v>
      </c>
      <c r="U4126" s="45" t="s">
        <v>155</v>
      </c>
      <c r="V4126" s="42" t="str">
        <f>VLOOKUP(Tabla1[[#This Row],[PROGRAMA]],Hoja1!A:B,2,FALSE)</f>
        <v>2312. Iniciativas sociales</v>
      </c>
      <c r="W4126" s="45" t="s">
        <v>236</v>
      </c>
      <c r="X4126" s="45" t="s">
        <v>3048</v>
      </c>
    </row>
    <row r="4127" spans="1:24" x14ac:dyDescent="0.25">
      <c r="A4127" s="57">
        <v>220250035003</v>
      </c>
      <c r="B4127" s="58" t="s">
        <v>526</v>
      </c>
      <c r="C4127" s="59">
        <v>45862</v>
      </c>
      <c r="D4127" s="57">
        <v>22025000917</v>
      </c>
      <c r="E4127" s="58" t="s">
        <v>2293</v>
      </c>
      <c r="F4127" s="60">
        <v>56.88</v>
      </c>
      <c r="G4127" s="58" t="s">
        <v>271</v>
      </c>
      <c r="H4127" s="58" t="s">
        <v>5856</v>
      </c>
      <c r="I4127" s="61">
        <v>300</v>
      </c>
      <c r="J4127" s="58" t="s">
        <v>356</v>
      </c>
      <c r="K4127" s="58" t="s">
        <v>356</v>
      </c>
      <c r="L4127" s="58" t="s">
        <v>357</v>
      </c>
      <c r="M4127" s="58" t="s">
        <v>354</v>
      </c>
      <c r="N4127" s="58" t="s">
        <v>355</v>
      </c>
      <c r="O4127" s="64" t="s">
        <v>309</v>
      </c>
      <c r="P4127" s="64" t="s">
        <v>5359</v>
      </c>
      <c r="Q4127" s="45" t="s">
        <v>922</v>
      </c>
      <c r="R4127" s="32" t="s">
        <v>254</v>
      </c>
      <c r="S4127" s="45" t="s">
        <v>291</v>
      </c>
      <c r="T4127" s="42" t="str">
        <f>VLOOKUP(Tabla1[[#This Row],[AREA]],Hoja1!A:B,2,FALSE)</f>
        <v>11. Salud pública y seguridad ciudadana</v>
      </c>
      <c r="U4127" s="45" t="s">
        <v>129</v>
      </c>
      <c r="V4127" s="42" t="str">
        <f>VLOOKUP(Tabla1[[#This Row],[PROGRAMA]],Hoja1!A:B,2,FALSE)</f>
        <v>1321. Policía municipal</v>
      </c>
      <c r="W4127" s="45" t="s">
        <v>236</v>
      </c>
      <c r="X4127" s="45" t="s">
        <v>3180</v>
      </c>
    </row>
    <row r="4128" spans="1:24" x14ac:dyDescent="0.25">
      <c r="A4128" s="57">
        <v>220250035019</v>
      </c>
      <c r="B4128" s="58" t="s">
        <v>526</v>
      </c>
      <c r="C4128" s="59">
        <v>45862</v>
      </c>
      <c r="D4128" s="57">
        <v>22025000917</v>
      </c>
      <c r="E4128" s="58" t="s">
        <v>2293</v>
      </c>
      <c r="F4128" s="60">
        <v>54.45</v>
      </c>
      <c r="G4128" s="58" t="s">
        <v>566</v>
      </c>
      <c r="H4128" s="58" t="s">
        <v>5857</v>
      </c>
      <c r="I4128" s="61">
        <v>300</v>
      </c>
      <c r="J4128" s="58" t="s">
        <v>356</v>
      </c>
      <c r="K4128" s="58" t="s">
        <v>356</v>
      </c>
      <c r="L4128" s="58" t="s">
        <v>357</v>
      </c>
      <c r="M4128" s="58" t="s">
        <v>354</v>
      </c>
      <c r="N4128" s="58" t="s">
        <v>355</v>
      </c>
      <c r="O4128" s="64" t="s">
        <v>309</v>
      </c>
      <c r="P4128" s="64" t="s">
        <v>5359</v>
      </c>
      <c r="Q4128" s="45" t="s">
        <v>922</v>
      </c>
      <c r="R4128" s="32" t="s">
        <v>254</v>
      </c>
      <c r="S4128" s="45" t="s">
        <v>291</v>
      </c>
      <c r="T4128" s="42" t="str">
        <f>VLOOKUP(Tabla1[[#This Row],[AREA]],Hoja1!A:B,2,FALSE)</f>
        <v>11. Salud pública y seguridad ciudadana</v>
      </c>
      <c r="U4128" s="45" t="s">
        <v>129</v>
      </c>
      <c r="V4128" s="42" t="str">
        <f>VLOOKUP(Tabla1[[#This Row],[PROGRAMA]],Hoja1!A:B,2,FALSE)</f>
        <v>1321. Policía municipal</v>
      </c>
      <c r="W4128" s="45" t="s">
        <v>236</v>
      </c>
      <c r="X4128" s="45" t="s">
        <v>3180</v>
      </c>
    </row>
    <row r="4129" spans="1:24" x14ac:dyDescent="0.25">
      <c r="A4129" s="57">
        <v>220250030732</v>
      </c>
      <c r="B4129" s="58" t="s">
        <v>526</v>
      </c>
      <c r="C4129" s="59">
        <v>45841</v>
      </c>
      <c r="D4129" s="57">
        <v>22025000769</v>
      </c>
      <c r="E4129" s="58" t="s">
        <v>1623</v>
      </c>
      <c r="F4129" s="60">
        <v>53.59</v>
      </c>
      <c r="G4129" s="58" t="s">
        <v>929</v>
      </c>
      <c r="H4129" s="58" t="s">
        <v>5858</v>
      </c>
      <c r="I4129" s="61">
        <v>300</v>
      </c>
      <c r="J4129" s="58" t="s">
        <v>356</v>
      </c>
      <c r="K4129" s="58" t="s">
        <v>356</v>
      </c>
      <c r="L4129" s="58" t="s">
        <v>367</v>
      </c>
      <c r="M4129" s="58" t="s">
        <v>354</v>
      </c>
      <c r="N4129" s="58" t="s">
        <v>355</v>
      </c>
      <c r="O4129" s="64" t="s">
        <v>309</v>
      </c>
      <c r="P4129" s="64" t="s">
        <v>5359</v>
      </c>
      <c r="Q4129" s="45" t="s">
        <v>922</v>
      </c>
      <c r="R4129" s="32" t="s">
        <v>254</v>
      </c>
      <c r="S4129" s="45" t="s">
        <v>291</v>
      </c>
      <c r="T4129" s="42" t="str">
        <f>VLOOKUP(Tabla1[[#This Row],[AREA]],Hoja1!A:B,2,FALSE)</f>
        <v>11. Salud pública y seguridad ciudadana</v>
      </c>
      <c r="U4129" s="45" t="s">
        <v>135</v>
      </c>
      <c r="V4129" s="42" t="str">
        <f>VLOOKUP(Tabla1[[#This Row],[PROGRAMA]],Hoja1!A:B,2,FALSE)</f>
        <v>1361. Prevención y extinción de incencios</v>
      </c>
      <c r="W4129" s="45" t="s">
        <v>238</v>
      </c>
      <c r="X4129" s="45" t="s">
        <v>3118</v>
      </c>
    </row>
    <row r="4130" spans="1:24" x14ac:dyDescent="0.25">
      <c r="A4130" s="57">
        <v>220250033799</v>
      </c>
      <c r="B4130" s="58" t="s">
        <v>526</v>
      </c>
      <c r="C4130" s="59">
        <v>45856</v>
      </c>
      <c r="D4130" s="57">
        <v>22025001496</v>
      </c>
      <c r="E4130" s="58" t="s">
        <v>3385</v>
      </c>
      <c r="F4130" s="60">
        <v>53.5</v>
      </c>
      <c r="G4130" s="58" t="s">
        <v>633</v>
      </c>
      <c r="H4130" s="58" t="s">
        <v>5859</v>
      </c>
      <c r="I4130" s="61">
        <v>300</v>
      </c>
      <c r="J4130" s="58" t="s">
        <v>356</v>
      </c>
      <c r="K4130" s="58" t="s">
        <v>356</v>
      </c>
      <c r="L4130" s="58" t="s">
        <v>367</v>
      </c>
      <c r="M4130" s="58" t="s">
        <v>354</v>
      </c>
      <c r="N4130" s="58" t="s">
        <v>355</v>
      </c>
      <c r="O4130" s="64" t="s">
        <v>309</v>
      </c>
      <c r="P4130" s="64" t="s">
        <v>5359</v>
      </c>
      <c r="Q4130" s="45" t="s">
        <v>922</v>
      </c>
      <c r="R4130" s="32" t="s">
        <v>254</v>
      </c>
      <c r="S4130" s="45" t="s">
        <v>290</v>
      </c>
      <c r="T4130" s="42" t="str">
        <f>VLOOKUP(Tabla1[[#This Row],[AREA]],Hoja1!A:B,2,FALSE)</f>
        <v>05. Comercio, mercados y consumo</v>
      </c>
      <c r="U4130" s="45" t="s">
        <v>197</v>
      </c>
      <c r="V4130" s="42" t="str">
        <f>VLOOKUP(Tabla1[[#This Row],[PROGRAMA]],Hoja1!A:B,2,FALSE)</f>
        <v>4312. Mercados</v>
      </c>
      <c r="W4130" s="45" t="s">
        <v>238</v>
      </c>
      <c r="X4130" s="45" t="s">
        <v>3118</v>
      </c>
    </row>
    <row r="4131" spans="1:24" x14ac:dyDescent="0.25">
      <c r="A4131" s="57">
        <v>220250035101</v>
      </c>
      <c r="B4131" s="58" t="s">
        <v>526</v>
      </c>
      <c r="C4131" s="59">
        <v>45862</v>
      </c>
      <c r="D4131" s="57">
        <v>22025001347</v>
      </c>
      <c r="E4131" s="58" t="s">
        <v>1493</v>
      </c>
      <c r="F4131" s="60">
        <v>52.8</v>
      </c>
      <c r="G4131" s="58" t="s">
        <v>600</v>
      </c>
      <c r="H4131" s="58" t="s">
        <v>5860</v>
      </c>
      <c r="I4131" s="61">
        <v>300</v>
      </c>
      <c r="J4131" s="58" t="s">
        <v>356</v>
      </c>
      <c r="K4131" s="58" t="s">
        <v>356</v>
      </c>
      <c r="L4131" s="58" t="s">
        <v>367</v>
      </c>
      <c r="M4131" s="58" t="s">
        <v>354</v>
      </c>
      <c r="N4131" s="58" t="s">
        <v>355</v>
      </c>
      <c r="O4131" s="64" t="s">
        <v>309</v>
      </c>
      <c r="P4131" s="64" t="s">
        <v>5359</v>
      </c>
      <c r="Q4131" s="45" t="s">
        <v>922</v>
      </c>
      <c r="R4131" s="32" t="s">
        <v>254</v>
      </c>
      <c r="S4131" s="45" t="s">
        <v>91</v>
      </c>
      <c r="T4131" s="42" t="str">
        <f>VLOOKUP(Tabla1[[#This Row],[AREA]],Hoja1!A:B,2,FALSE)</f>
        <v>02. Urbanismo y vivienda</v>
      </c>
      <c r="U4131" s="45" t="s">
        <v>220</v>
      </c>
      <c r="V4131" s="42" t="str">
        <f>VLOOKUP(Tabla1[[#This Row],[PROGRAMA]],Hoja1!A:B,2,FALSE)</f>
        <v>9332. Mantenimiento de edificios e instalaciones municipales</v>
      </c>
      <c r="W4131" s="45" t="s">
        <v>236</v>
      </c>
      <c r="X4131" s="45" t="s">
        <v>3048</v>
      </c>
    </row>
    <row r="4132" spans="1:24" x14ac:dyDescent="0.25">
      <c r="A4132" s="57">
        <v>220250033728</v>
      </c>
      <c r="B4132" s="58" t="s">
        <v>526</v>
      </c>
      <c r="C4132" s="59">
        <v>45856</v>
      </c>
      <c r="D4132" s="57">
        <v>22025001070</v>
      </c>
      <c r="E4132" s="58" t="s">
        <v>1614</v>
      </c>
      <c r="F4132" s="60">
        <v>52.78</v>
      </c>
      <c r="G4132" s="58" t="s">
        <v>50</v>
      </c>
      <c r="H4132" s="58" t="s">
        <v>5861</v>
      </c>
      <c r="I4132" s="61">
        <v>300</v>
      </c>
      <c r="J4132" s="58" t="s">
        <v>356</v>
      </c>
      <c r="K4132" s="58" t="s">
        <v>356</v>
      </c>
      <c r="L4132" s="58" t="s">
        <v>367</v>
      </c>
      <c r="M4132" s="58" t="s">
        <v>354</v>
      </c>
      <c r="N4132" s="58" t="s">
        <v>355</v>
      </c>
      <c r="O4132" s="64" t="s">
        <v>309</v>
      </c>
      <c r="P4132" s="64" t="s">
        <v>5359</v>
      </c>
      <c r="Q4132" s="45" t="s">
        <v>922</v>
      </c>
      <c r="R4132" s="32" t="s">
        <v>254</v>
      </c>
      <c r="S4132" s="45" t="s">
        <v>291</v>
      </c>
      <c r="T4132" s="42" t="str">
        <f>VLOOKUP(Tabla1[[#This Row],[AREA]],Hoja1!A:B,2,FALSE)</f>
        <v>11. Salud pública y seguridad ciudadana</v>
      </c>
      <c r="U4132" s="45" t="s">
        <v>164</v>
      </c>
      <c r="V4132" s="42" t="str">
        <f>VLOOKUP(Tabla1[[#This Row],[PROGRAMA]],Hoja1!A:B,2,FALSE)</f>
        <v>3111. Protección de la salubridad pública</v>
      </c>
      <c r="W4132" s="45" t="s">
        <v>238</v>
      </c>
      <c r="X4132" s="45" t="s">
        <v>3118</v>
      </c>
    </row>
    <row r="4133" spans="1:24" x14ac:dyDescent="0.25">
      <c r="A4133" s="57">
        <v>220250032431</v>
      </c>
      <c r="B4133" s="58" t="s">
        <v>526</v>
      </c>
      <c r="C4133" s="59">
        <v>45849</v>
      </c>
      <c r="D4133" s="57">
        <v>22025000914</v>
      </c>
      <c r="E4133" s="58" t="s">
        <v>2530</v>
      </c>
      <c r="F4133" s="60">
        <v>52.27</v>
      </c>
      <c r="G4133" s="58" t="s">
        <v>76</v>
      </c>
      <c r="H4133" s="58" t="s">
        <v>5862</v>
      </c>
      <c r="I4133" s="61">
        <v>300</v>
      </c>
      <c r="J4133" s="58" t="s">
        <v>356</v>
      </c>
      <c r="K4133" s="58" t="s">
        <v>356</v>
      </c>
      <c r="L4133" s="58" t="s">
        <v>367</v>
      </c>
      <c r="M4133" s="58" t="s">
        <v>354</v>
      </c>
      <c r="N4133" s="58" t="s">
        <v>355</v>
      </c>
      <c r="O4133" s="64" t="s">
        <v>309</v>
      </c>
      <c r="P4133" s="64" t="s">
        <v>5359</v>
      </c>
      <c r="Q4133" s="45" t="s">
        <v>922</v>
      </c>
      <c r="R4133" s="32" t="s">
        <v>254</v>
      </c>
      <c r="S4133" s="45" t="s">
        <v>95</v>
      </c>
      <c r="T4133" s="42" t="str">
        <f>VLOOKUP(Tabla1[[#This Row],[AREA]],Hoja1!A:B,2,FALSE)</f>
        <v>07. Medio ambiente</v>
      </c>
      <c r="U4133" s="45" t="s">
        <v>151</v>
      </c>
      <c r="V4133" s="42" t="str">
        <f>VLOOKUP(Tabla1[[#This Row],[PROGRAMA]],Hoja1!A:B,2,FALSE)</f>
        <v>1721. Protección del medio ambiente</v>
      </c>
      <c r="W4133" s="45" t="s">
        <v>238</v>
      </c>
      <c r="X4133" s="45" t="s">
        <v>3118</v>
      </c>
    </row>
    <row r="4134" spans="1:24" x14ac:dyDescent="0.25">
      <c r="A4134" s="57">
        <v>220250032001</v>
      </c>
      <c r="B4134" s="58" t="s">
        <v>526</v>
      </c>
      <c r="C4134" s="59">
        <v>45847</v>
      </c>
      <c r="D4134" s="57">
        <v>22025004894</v>
      </c>
      <c r="E4134" s="58" t="s">
        <v>1303</v>
      </c>
      <c r="F4134" s="60">
        <v>51.03</v>
      </c>
      <c r="G4134" s="58" t="s">
        <v>3446</v>
      </c>
      <c r="H4134" s="58" t="s">
        <v>5863</v>
      </c>
      <c r="I4134" s="61">
        <v>300</v>
      </c>
      <c r="J4134" s="58" t="s">
        <v>356</v>
      </c>
      <c r="K4134" s="58" t="s">
        <v>356</v>
      </c>
      <c r="L4134" s="58" t="s">
        <v>367</v>
      </c>
      <c r="M4134" s="58" t="s">
        <v>354</v>
      </c>
      <c r="N4134" s="58" t="s">
        <v>355</v>
      </c>
      <c r="O4134" s="64" t="s">
        <v>309</v>
      </c>
      <c r="P4134" s="64" t="s">
        <v>5359</v>
      </c>
      <c r="Q4134" s="45" t="s">
        <v>922</v>
      </c>
      <c r="R4134" s="32" t="s">
        <v>254</v>
      </c>
      <c r="S4134" s="45" t="s">
        <v>94</v>
      </c>
      <c r="T4134" s="42" t="str">
        <f>VLOOKUP(Tabla1[[#This Row],[AREA]],Hoja1!A:B,2,FALSE)</f>
        <v>06. Educación y cultura</v>
      </c>
      <c r="U4134" s="45" t="s">
        <v>170</v>
      </c>
      <c r="V4134" s="42" t="str">
        <f>VLOOKUP(Tabla1[[#This Row],[PROGRAMA]],Hoja1!A:B,2,FALSE)</f>
        <v>3232. Conservación y mantenimiento centros educación infantil y primaria</v>
      </c>
      <c r="W4134" s="45" t="s">
        <v>236</v>
      </c>
      <c r="X4134" s="45" t="s">
        <v>3048</v>
      </c>
    </row>
    <row r="4135" spans="1:24" x14ac:dyDescent="0.25">
      <c r="A4135" s="57">
        <v>220250032503</v>
      </c>
      <c r="B4135" s="58" t="s">
        <v>526</v>
      </c>
      <c r="C4135" s="59">
        <v>45849</v>
      </c>
      <c r="D4135" s="57">
        <v>22025001347</v>
      </c>
      <c r="E4135" s="58" t="s">
        <v>1493</v>
      </c>
      <c r="F4135" s="60">
        <v>50.8</v>
      </c>
      <c r="G4135" s="58" t="s">
        <v>73</v>
      </c>
      <c r="H4135" s="58" t="s">
        <v>5864</v>
      </c>
      <c r="I4135" s="61">
        <v>300</v>
      </c>
      <c r="J4135" s="58" t="s">
        <v>356</v>
      </c>
      <c r="K4135" s="58" t="s">
        <v>356</v>
      </c>
      <c r="L4135" s="58" t="s">
        <v>367</v>
      </c>
      <c r="M4135" s="58" t="s">
        <v>354</v>
      </c>
      <c r="N4135" s="58" t="s">
        <v>355</v>
      </c>
      <c r="O4135" s="64" t="s">
        <v>309</v>
      </c>
      <c r="P4135" s="64" t="s">
        <v>5359</v>
      </c>
      <c r="Q4135" s="45" t="s">
        <v>922</v>
      </c>
      <c r="R4135" s="32" t="s">
        <v>254</v>
      </c>
      <c r="S4135" s="45" t="s">
        <v>91</v>
      </c>
      <c r="T4135" s="42" t="str">
        <f>VLOOKUP(Tabla1[[#This Row],[AREA]],Hoja1!A:B,2,FALSE)</f>
        <v>02. Urbanismo y vivienda</v>
      </c>
      <c r="U4135" s="45" t="s">
        <v>220</v>
      </c>
      <c r="V4135" s="42" t="str">
        <f>VLOOKUP(Tabla1[[#This Row],[PROGRAMA]],Hoja1!A:B,2,FALSE)</f>
        <v>9332. Mantenimiento de edificios e instalaciones municipales</v>
      </c>
      <c r="W4135" s="45" t="s">
        <v>236</v>
      </c>
      <c r="X4135" s="45" t="s">
        <v>3048</v>
      </c>
    </row>
    <row r="4136" spans="1:24" x14ac:dyDescent="0.25">
      <c r="A4136" s="57">
        <v>220250034991</v>
      </c>
      <c r="B4136" s="58" t="s">
        <v>526</v>
      </c>
      <c r="C4136" s="59">
        <v>45862</v>
      </c>
      <c r="D4136" s="57">
        <v>22025004010</v>
      </c>
      <c r="E4136" s="58" t="s">
        <v>1495</v>
      </c>
      <c r="F4136" s="60">
        <v>50.23</v>
      </c>
      <c r="G4136" s="58" t="s">
        <v>612</v>
      </c>
      <c r="H4136" s="58" t="s">
        <v>5865</v>
      </c>
      <c r="I4136" s="61">
        <v>300</v>
      </c>
      <c r="J4136" s="58" t="s">
        <v>356</v>
      </c>
      <c r="K4136" s="58" t="s">
        <v>356</v>
      </c>
      <c r="L4136" s="58" t="s">
        <v>367</v>
      </c>
      <c r="M4136" s="58" t="s">
        <v>354</v>
      </c>
      <c r="N4136" s="58" t="s">
        <v>355</v>
      </c>
      <c r="O4136" s="64" t="s">
        <v>309</v>
      </c>
      <c r="P4136" s="64" t="s">
        <v>5359</v>
      </c>
      <c r="Q4136" s="45" t="s">
        <v>922</v>
      </c>
      <c r="R4136" s="32" t="s">
        <v>254</v>
      </c>
      <c r="S4136" s="45" t="s">
        <v>92</v>
      </c>
      <c r="T4136" s="42" t="str">
        <f>VLOOKUP(Tabla1[[#This Row],[AREA]],Hoja1!A:B,2,FALSE)</f>
        <v>03. Participación ciudadana y deportes</v>
      </c>
      <c r="U4136" s="45" t="s">
        <v>215</v>
      </c>
      <c r="V4136" s="42" t="str">
        <f>VLOOKUP(Tabla1[[#This Row],[PROGRAMA]],Hoja1!A:B,2,FALSE)</f>
        <v>9241. Participación ciudadana</v>
      </c>
      <c r="W4136" s="45" t="s">
        <v>236</v>
      </c>
      <c r="X4136" s="45" t="s">
        <v>2945</v>
      </c>
    </row>
    <row r="4137" spans="1:24" x14ac:dyDescent="0.25">
      <c r="A4137" s="57">
        <v>220250035190</v>
      </c>
      <c r="B4137" s="58" t="s">
        <v>526</v>
      </c>
      <c r="C4137" s="59">
        <v>45862</v>
      </c>
      <c r="D4137" s="57">
        <v>22025001270</v>
      </c>
      <c r="E4137" s="58" t="s">
        <v>2310</v>
      </c>
      <c r="F4137" s="60">
        <v>48.51</v>
      </c>
      <c r="G4137" s="58" t="s">
        <v>73</v>
      </c>
      <c r="H4137" s="58" t="s">
        <v>5866</v>
      </c>
      <c r="I4137" s="61">
        <v>300</v>
      </c>
      <c r="J4137" s="58" t="s">
        <v>356</v>
      </c>
      <c r="K4137" s="58" t="s">
        <v>356</v>
      </c>
      <c r="L4137" s="58" t="s">
        <v>367</v>
      </c>
      <c r="M4137" s="58" t="s">
        <v>354</v>
      </c>
      <c r="N4137" s="58" t="s">
        <v>355</v>
      </c>
      <c r="O4137" s="64" t="s">
        <v>309</v>
      </c>
      <c r="P4137" s="64" t="s">
        <v>5359</v>
      </c>
      <c r="Q4137" s="45" t="s">
        <v>922</v>
      </c>
      <c r="R4137" s="32" t="s">
        <v>254</v>
      </c>
      <c r="S4137" s="45" t="s">
        <v>95</v>
      </c>
      <c r="T4137" s="42" t="str">
        <f>VLOOKUP(Tabla1[[#This Row],[AREA]],Hoja1!A:B,2,FALSE)</f>
        <v>07. Medio ambiente</v>
      </c>
      <c r="U4137" s="45" t="s">
        <v>149</v>
      </c>
      <c r="V4137" s="42" t="str">
        <f>VLOOKUP(Tabla1[[#This Row],[PROGRAMA]],Hoja1!A:B,2,FALSE)</f>
        <v>1711. Parques y jardines</v>
      </c>
      <c r="W4137" s="45" t="s">
        <v>238</v>
      </c>
      <c r="X4137" s="45" t="s">
        <v>3118</v>
      </c>
    </row>
    <row r="4138" spans="1:24" x14ac:dyDescent="0.25">
      <c r="A4138" s="57">
        <v>220250033667</v>
      </c>
      <c r="B4138" s="58" t="s">
        <v>526</v>
      </c>
      <c r="C4138" s="59">
        <v>45856</v>
      </c>
      <c r="D4138" s="57">
        <v>22025001128</v>
      </c>
      <c r="E4138" s="58" t="s">
        <v>1498</v>
      </c>
      <c r="F4138" s="60">
        <v>48.42</v>
      </c>
      <c r="G4138" s="58" t="s">
        <v>38</v>
      </c>
      <c r="H4138" s="58" t="s">
        <v>5867</v>
      </c>
      <c r="I4138" s="61">
        <v>300</v>
      </c>
      <c r="J4138" s="58" t="s">
        <v>356</v>
      </c>
      <c r="K4138" s="58" t="s">
        <v>356</v>
      </c>
      <c r="L4138" s="58" t="s">
        <v>367</v>
      </c>
      <c r="M4138" s="58" t="s">
        <v>354</v>
      </c>
      <c r="N4138" s="58" t="s">
        <v>355</v>
      </c>
      <c r="O4138" s="64" t="s">
        <v>309</v>
      </c>
      <c r="P4138" s="64" t="s">
        <v>5359</v>
      </c>
      <c r="Q4138" s="45" t="s">
        <v>922</v>
      </c>
      <c r="R4138" s="32" t="s">
        <v>254</v>
      </c>
      <c r="S4138" s="45" t="s">
        <v>291</v>
      </c>
      <c r="T4138" s="42" t="str">
        <f>VLOOKUP(Tabla1[[#This Row],[AREA]],Hoja1!A:B,2,FALSE)</f>
        <v>11. Salud pública y seguridad ciudadana</v>
      </c>
      <c r="U4138" s="45" t="s">
        <v>141</v>
      </c>
      <c r="V4138" s="42" t="str">
        <f>VLOOKUP(Tabla1[[#This Row],[PROGRAMA]],Hoja1!A:B,2,FALSE)</f>
        <v>1621. Recogida de residuos</v>
      </c>
      <c r="W4138" s="45" t="s">
        <v>238</v>
      </c>
      <c r="X4138" s="45" t="s">
        <v>3118</v>
      </c>
    </row>
    <row r="4139" spans="1:24" x14ac:dyDescent="0.25">
      <c r="A4139" s="57">
        <v>220250033710</v>
      </c>
      <c r="B4139" s="58" t="s">
        <v>526</v>
      </c>
      <c r="C4139" s="59">
        <v>45856</v>
      </c>
      <c r="D4139" s="57">
        <v>22025001128</v>
      </c>
      <c r="E4139" s="58" t="s">
        <v>1498</v>
      </c>
      <c r="F4139" s="60">
        <v>48.41</v>
      </c>
      <c r="G4139" s="58" t="s">
        <v>940</v>
      </c>
      <c r="H4139" s="58" t="s">
        <v>5868</v>
      </c>
      <c r="I4139" s="61">
        <v>300</v>
      </c>
      <c r="J4139" s="58" t="s">
        <v>605</v>
      </c>
      <c r="K4139" s="58" t="s">
        <v>356</v>
      </c>
      <c r="L4139" s="58" t="s">
        <v>367</v>
      </c>
      <c r="M4139" s="58" t="s">
        <v>354</v>
      </c>
      <c r="N4139" s="58" t="s">
        <v>355</v>
      </c>
      <c r="O4139" s="64" t="s">
        <v>309</v>
      </c>
      <c r="P4139" s="64" t="s">
        <v>5359</v>
      </c>
      <c r="Q4139" s="45" t="s">
        <v>922</v>
      </c>
      <c r="R4139" s="32" t="s">
        <v>254</v>
      </c>
      <c r="S4139" s="45" t="s">
        <v>291</v>
      </c>
      <c r="T4139" s="42" t="str">
        <f>VLOOKUP(Tabla1[[#This Row],[AREA]],Hoja1!A:B,2,FALSE)</f>
        <v>11. Salud pública y seguridad ciudadana</v>
      </c>
      <c r="U4139" s="45" t="s">
        <v>141</v>
      </c>
      <c r="V4139" s="42" t="str">
        <f>VLOOKUP(Tabla1[[#This Row],[PROGRAMA]],Hoja1!A:B,2,FALSE)</f>
        <v>1621. Recogida de residuos</v>
      </c>
      <c r="W4139" s="45" t="s">
        <v>238</v>
      </c>
      <c r="X4139" s="45" t="s">
        <v>3118</v>
      </c>
    </row>
    <row r="4140" spans="1:24" x14ac:dyDescent="0.25">
      <c r="A4140" s="57">
        <v>220250030994</v>
      </c>
      <c r="B4140" s="58" t="s">
        <v>526</v>
      </c>
      <c r="C4140" s="59">
        <v>45842</v>
      </c>
      <c r="D4140" s="57">
        <v>22025001496</v>
      </c>
      <c r="E4140" s="58" t="s">
        <v>3385</v>
      </c>
      <c r="F4140" s="60">
        <v>48.4</v>
      </c>
      <c r="G4140" s="58" t="s">
        <v>573</v>
      </c>
      <c r="H4140" s="58" t="s">
        <v>5869</v>
      </c>
      <c r="I4140" s="61">
        <v>300</v>
      </c>
      <c r="J4140" s="58" t="s">
        <v>356</v>
      </c>
      <c r="K4140" s="58" t="s">
        <v>356</v>
      </c>
      <c r="L4140" s="58" t="s">
        <v>367</v>
      </c>
      <c r="M4140" s="58" t="s">
        <v>354</v>
      </c>
      <c r="N4140" s="58" t="s">
        <v>380</v>
      </c>
      <c r="O4140" s="64" t="s">
        <v>309</v>
      </c>
      <c r="P4140" s="64" t="s">
        <v>5359</v>
      </c>
      <c r="Q4140" s="45" t="s">
        <v>922</v>
      </c>
      <c r="R4140" s="32" t="s">
        <v>254</v>
      </c>
      <c r="S4140" s="45" t="s">
        <v>290</v>
      </c>
      <c r="T4140" s="42" t="str">
        <f>VLOOKUP(Tabla1[[#This Row],[AREA]],Hoja1!A:B,2,FALSE)</f>
        <v>05. Comercio, mercados y consumo</v>
      </c>
      <c r="U4140" s="45" t="s">
        <v>197</v>
      </c>
      <c r="V4140" s="42" t="str">
        <f>VLOOKUP(Tabla1[[#This Row],[PROGRAMA]],Hoja1!A:B,2,FALSE)</f>
        <v>4312. Mercados</v>
      </c>
      <c r="W4140" s="45" t="s">
        <v>238</v>
      </c>
      <c r="X4140" s="45" t="s">
        <v>3118</v>
      </c>
    </row>
    <row r="4141" spans="1:24" x14ac:dyDescent="0.25">
      <c r="A4141" s="57">
        <v>220250032452</v>
      </c>
      <c r="B4141" s="58" t="s">
        <v>526</v>
      </c>
      <c r="C4141" s="59">
        <v>45849</v>
      </c>
      <c r="D4141" s="57">
        <v>22025001347</v>
      </c>
      <c r="E4141" s="58" t="s">
        <v>1493</v>
      </c>
      <c r="F4141" s="60">
        <v>47.96</v>
      </c>
      <c r="G4141" s="58" t="s">
        <v>564</v>
      </c>
      <c r="H4141" s="58" t="s">
        <v>5870</v>
      </c>
      <c r="I4141" s="61">
        <v>300</v>
      </c>
      <c r="J4141" s="58" t="s">
        <v>356</v>
      </c>
      <c r="K4141" s="58" t="s">
        <v>356</v>
      </c>
      <c r="L4141" s="58" t="s">
        <v>367</v>
      </c>
      <c r="M4141" s="58" t="s">
        <v>354</v>
      </c>
      <c r="N4141" s="58" t="s">
        <v>355</v>
      </c>
      <c r="O4141" s="64" t="s">
        <v>309</v>
      </c>
      <c r="P4141" s="64" t="s">
        <v>5359</v>
      </c>
      <c r="Q4141" s="45" t="s">
        <v>922</v>
      </c>
      <c r="R4141" s="32" t="s">
        <v>254</v>
      </c>
      <c r="S4141" s="45" t="s">
        <v>91</v>
      </c>
      <c r="T4141" s="42" t="str">
        <f>VLOOKUP(Tabla1[[#This Row],[AREA]],Hoja1!A:B,2,FALSE)</f>
        <v>02. Urbanismo y vivienda</v>
      </c>
      <c r="U4141" s="45" t="s">
        <v>220</v>
      </c>
      <c r="V4141" s="42" t="str">
        <f>VLOOKUP(Tabla1[[#This Row],[PROGRAMA]],Hoja1!A:B,2,FALSE)</f>
        <v>9332. Mantenimiento de edificios e instalaciones municipales</v>
      </c>
      <c r="W4141" s="45" t="s">
        <v>236</v>
      </c>
      <c r="X4141" s="45" t="s">
        <v>3048</v>
      </c>
    </row>
    <row r="4142" spans="1:24" x14ac:dyDescent="0.25">
      <c r="A4142" s="57">
        <v>220250035186</v>
      </c>
      <c r="B4142" s="58" t="s">
        <v>526</v>
      </c>
      <c r="C4142" s="59">
        <v>45862</v>
      </c>
      <c r="D4142" s="57">
        <v>22025001270</v>
      </c>
      <c r="E4142" s="58" t="s">
        <v>2310</v>
      </c>
      <c r="F4142" s="60">
        <v>46.69</v>
      </c>
      <c r="G4142" s="58" t="s">
        <v>73</v>
      </c>
      <c r="H4142" s="58" t="s">
        <v>5871</v>
      </c>
      <c r="I4142" s="61">
        <v>300</v>
      </c>
      <c r="J4142" s="58" t="s">
        <v>356</v>
      </c>
      <c r="K4142" s="58" t="s">
        <v>356</v>
      </c>
      <c r="L4142" s="58" t="s">
        <v>367</v>
      </c>
      <c r="M4142" s="58" t="s">
        <v>354</v>
      </c>
      <c r="N4142" s="58" t="s">
        <v>355</v>
      </c>
      <c r="O4142" s="64" t="s">
        <v>309</v>
      </c>
      <c r="P4142" s="64" t="s">
        <v>5359</v>
      </c>
      <c r="Q4142" s="45" t="s">
        <v>922</v>
      </c>
      <c r="R4142" s="32" t="s">
        <v>254</v>
      </c>
      <c r="S4142" s="45" t="s">
        <v>95</v>
      </c>
      <c r="T4142" s="42" t="str">
        <f>VLOOKUP(Tabla1[[#This Row],[AREA]],Hoja1!A:B,2,FALSE)</f>
        <v>07. Medio ambiente</v>
      </c>
      <c r="U4142" s="45" t="s">
        <v>149</v>
      </c>
      <c r="V4142" s="42" t="str">
        <f>VLOOKUP(Tabla1[[#This Row],[PROGRAMA]],Hoja1!A:B,2,FALSE)</f>
        <v>1711. Parques y jardines</v>
      </c>
      <c r="W4142" s="45" t="s">
        <v>238</v>
      </c>
      <c r="X4142" s="45" t="s">
        <v>3118</v>
      </c>
    </row>
    <row r="4143" spans="1:24" x14ac:dyDescent="0.25">
      <c r="A4143" s="57">
        <v>220250035041</v>
      </c>
      <c r="B4143" s="58" t="s">
        <v>526</v>
      </c>
      <c r="C4143" s="59">
        <v>45862</v>
      </c>
      <c r="D4143" s="57">
        <v>22025000920</v>
      </c>
      <c r="E4143" s="58" t="s">
        <v>1373</v>
      </c>
      <c r="F4143" s="60">
        <v>45.64</v>
      </c>
      <c r="G4143" s="58" t="s">
        <v>74</v>
      </c>
      <c r="H4143" s="58" t="s">
        <v>5872</v>
      </c>
      <c r="I4143" s="61">
        <v>300</v>
      </c>
      <c r="J4143" s="58" t="s">
        <v>356</v>
      </c>
      <c r="K4143" s="58" t="s">
        <v>356</v>
      </c>
      <c r="L4143" s="58" t="s">
        <v>367</v>
      </c>
      <c r="M4143" s="58" t="s">
        <v>354</v>
      </c>
      <c r="N4143" s="58" t="s">
        <v>355</v>
      </c>
      <c r="O4143" s="64" t="s">
        <v>309</v>
      </c>
      <c r="P4143" s="64" t="s">
        <v>5359</v>
      </c>
      <c r="Q4143" s="45" t="s">
        <v>922</v>
      </c>
      <c r="R4143" s="32" t="s">
        <v>254</v>
      </c>
      <c r="S4143" s="45" t="s">
        <v>291</v>
      </c>
      <c r="T4143" s="42" t="str">
        <f>VLOOKUP(Tabla1[[#This Row],[AREA]],Hoja1!A:B,2,FALSE)</f>
        <v>11. Salud pública y seguridad ciudadana</v>
      </c>
      <c r="U4143" s="45" t="s">
        <v>129</v>
      </c>
      <c r="V4143" s="42" t="str">
        <f>VLOOKUP(Tabla1[[#This Row],[PROGRAMA]],Hoja1!A:B,2,FALSE)</f>
        <v>1321. Policía municipal</v>
      </c>
      <c r="W4143" s="45" t="s">
        <v>238</v>
      </c>
      <c r="X4143" s="45" t="s">
        <v>3118</v>
      </c>
    </row>
    <row r="4144" spans="1:24" x14ac:dyDescent="0.25">
      <c r="A4144" s="57">
        <v>220250033663</v>
      </c>
      <c r="B4144" s="58" t="s">
        <v>526</v>
      </c>
      <c r="C4144" s="59">
        <v>45856</v>
      </c>
      <c r="D4144" s="57">
        <v>22025004894</v>
      </c>
      <c r="E4144" s="58" t="s">
        <v>1303</v>
      </c>
      <c r="F4144" s="60">
        <v>43.5</v>
      </c>
      <c r="G4144" s="58" t="s">
        <v>633</v>
      </c>
      <c r="H4144" s="58" t="s">
        <v>5873</v>
      </c>
      <c r="I4144" s="61">
        <v>300</v>
      </c>
      <c r="J4144" s="58" t="s">
        <v>356</v>
      </c>
      <c r="K4144" s="58" t="s">
        <v>356</v>
      </c>
      <c r="L4144" s="58" t="s">
        <v>367</v>
      </c>
      <c r="M4144" s="58" t="s">
        <v>354</v>
      </c>
      <c r="N4144" s="58" t="s">
        <v>355</v>
      </c>
      <c r="O4144" s="64" t="s">
        <v>309</v>
      </c>
      <c r="P4144" s="64" t="s">
        <v>5359</v>
      </c>
      <c r="Q4144" s="45" t="s">
        <v>922</v>
      </c>
      <c r="R4144" s="32" t="s">
        <v>254</v>
      </c>
      <c r="S4144" s="45" t="s">
        <v>94</v>
      </c>
      <c r="T4144" s="42" t="str">
        <f>VLOOKUP(Tabla1[[#This Row],[AREA]],Hoja1!A:B,2,FALSE)</f>
        <v>06. Educación y cultura</v>
      </c>
      <c r="U4144" s="45" t="s">
        <v>170</v>
      </c>
      <c r="V4144" s="42" t="str">
        <f>VLOOKUP(Tabla1[[#This Row],[PROGRAMA]],Hoja1!A:B,2,FALSE)</f>
        <v>3232. Conservación y mantenimiento centros educación infantil y primaria</v>
      </c>
      <c r="W4144" s="45" t="s">
        <v>236</v>
      </c>
      <c r="X4144" s="45" t="s">
        <v>3048</v>
      </c>
    </row>
    <row r="4145" spans="1:24" x14ac:dyDescent="0.25">
      <c r="A4145" s="57">
        <v>220250035035</v>
      </c>
      <c r="B4145" s="58" t="s">
        <v>526</v>
      </c>
      <c r="C4145" s="59">
        <v>45862</v>
      </c>
      <c r="D4145" s="57">
        <v>22025000920</v>
      </c>
      <c r="E4145" s="58" t="s">
        <v>1373</v>
      </c>
      <c r="F4145" s="60">
        <v>43.45</v>
      </c>
      <c r="G4145" s="58" t="s">
        <v>74</v>
      </c>
      <c r="H4145" s="58" t="s">
        <v>5874</v>
      </c>
      <c r="I4145" s="61">
        <v>300</v>
      </c>
      <c r="J4145" s="58" t="s">
        <v>356</v>
      </c>
      <c r="K4145" s="58" t="s">
        <v>356</v>
      </c>
      <c r="L4145" s="58" t="s">
        <v>367</v>
      </c>
      <c r="M4145" s="58" t="s">
        <v>354</v>
      </c>
      <c r="N4145" s="58" t="s">
        <v>355</v>
      </c>
      <c r="O4145" s="64" t="s">
        <v>309</v>
      </c>
      <c r="P4145" s="64" t="s">
        <v>5359</v>
      </c>
      <c r="Q4145" s="45" t="s">
        <v>922</v>
      </c>
      <c r="R4145" s="32" t="s">
        <v>254</v>
      </c>
      <c r="S4145" s="45" t="s">
        <v>291</v>
      </c>
      <c r="T4145" s="42" t="str">
        <f>VLOOKUP(Tabla1[[#This Row],[AREA]],Hoja1!A:B,2,FALSE)</f>
        <v>11. Salud pública y seguridad ciudadana</v>
      </c>
      <c r="U4145" s="45" t="s">
        <v>129</v>
      </c>
      <c r="V4145" s="42" t="str">
        <f>VLOOKUP(Tabla1[[#This Row],[PROGRAMA]],Hoja1!A:B,2,FALSE)</f>
        <v>1321. Policía municipal</v>
      </c>
      <c r="W4145" s="45" t="s">
        <v>238</v>
      </c>
      <c r="X4145" s="45" t="s">
        <v>3118</v>
      </c>
    </row>
    <row r="4146" spans="1:24" x14ac:dyDescent="0.25">
      <c r="A4146" s="57">
        <v>220250030802</v>
      </c>
      <c r="B4146" s="58" t="s">
        <v>526</v>
      </c>
      <c r="C4146" s="59">
        <v>45841</v>
      </c>
      <c r="D4146" s="57">
        <v>22025004014</v>
      </c>
      <c r="E4146" s="58" t="s">
        <v>1534</v>
      </c>
      <c r="F4146" s="60">
        <v>43.12</v>
      </c>
      <c r="G4146" s="58" t="s">
        <v>633</v>
      </c>
      <c r="H4146" s="58" t="s">
        <v>5875</v>
      </c>
      <c r="I4146" s="61">
        <v>300</v>
      </c>
      <c r="J4146" s="58" t="s">
        <v>356</v>
      </c>
      <c r="K4146" s="58" t="s">
        <v>356</v>
      </c>
      <c r="L4146" s="58" t="s">
        <v>367</v>
      </c>
      <c r="M4146" s="58" t="s">
        <v>354</v>
      </c>
      <c r="N4146" s="58" t="s">
        <v>355</v>
      </c>
      <c r="O4146" s="64" t="s">
        <v>309</v>
      </c>
      <c r="P4146" s="64" t="s">
        <v>5359</v>
      </c>
      <c r="Q4146" s="45" t="s">
        <v>922</v>
      </c>
      <c r="R4146" s="32" t="s">
        <v>254</v>
      </c>
      <c r="S4146" s="45" t="s">
        <v>92</v>
      </c>
      <c r="T4146" s="42" t="str">
        <f>VLOOKUP(Tabla1[[#This Row],[AREA]],Hoja1!A:B,2,FALSE)</f>
        <v>03. Participación ciudadana y deportes</v>
      </c>
      <c r="U4146" s="45" t="s">
        <v>215</v>
      </c>
      <c r="V4146" s="42" t="str">
        <f>VLOOKUP(Tabla1[[#This Row],[PROGRAMA]],Hoja1!A:B,2,FALSE)</f>
        <v>9241. Participación ciudadana</v>
      </c>
      <c r="W4146" s="45" t="s">
        <v>236</v>
      </c>
      <c r="X4146" s="45" t="s">
        <v>3048</v>
      </c>
    </row>
    <row r="4147" spans="1:24" x14ac:dyDescent="0.25">
      <c r="A4147" s="57">
        <v>220250033661</v>
      </c>
      <c r="B4147" s="58" t="s">
        <v>526</v>
      </c>
      <c r="C4147" s="59">
        <v>45856</v>
      </c>
      <c r="D4147" s="57">
        <v>22025001128</v>
      </c>
      <c r="E4147" s="58" t="s">
        <v>1498</v>
      </c>
      <c r="F4147" s="60">
        <v>41.56</v>
      </c>
      <c r="G4147" s="58" t="s">
        <v>38</v>
      </c>
      <c r="H4147" s="58" t="s">
        <v>5876</v>
      </c>
      <c r="I4147" s="61">
        <v>300</v>
      </c>
      <c r="J4147" s="58" t="s">
        <v>356</v>
      </c>
      <c r="K4147" s="58" t="s">
        <v>356</v>
      </c>
      <c r="L4147" s="58" t="s">
        <v>367</v>
      </c>
      <c r="M4147" s="58" t="s">
        <v>354</v>
      </c>
      <c r="N4147" s="58" t="s">
        <v>355</v>
      </c>
      <c r="O4147" s="64" t="s">
        <v>309</v>
      </c>
      <c r="P4147" s="64" t="s">
        <v>5359</v>
      </c>
      <c r="Q4147" s="45" t="s">
        <v>922</v>
      </c>
      <c r="R4147" s="32" t="s">
        <v>254</v>
      </c>
      <c r="S4147" s="45" t="s">
        <v>291</v>
      </c>
      <c r="T4147" s="42" t="str">
        <f>VLOOKUP(Tabla1[[#This Row],[AREA]],Hoja1!A:B,2,FALSE)</f>
        <v>11. Salud pública y seguridad ciudadana</v>
      </c>
      <c r="U4147" s="45" t="s">
        <v>141</v>
      </c>
      <c r="V4147" s="42" t="str">
        <f>VLOOKUP(Tabla1[[#This Row],[PROGRAMA]],Hoja1!A:B,2,FALSE)</f>
        <v>1621. Recogida de residuos</v>
      </c>
      <c r="W4147" s="45" t="s">
        <v>238</v>
      </c>
      <c r="X4147" s="45" t="s">
        <v>3118</v>
      </c>
    </row>
    <row r="4148" spans="1:24" x14ac:dyDescent="0.25">
      <c r="A4148" s="57">
        <v>220250034921</v>
      </c>
      <c r="B4148" s="58" t="s">
        <v>526</v>
      </c>
      <c r="C4148" s="59">
        <v>45862</v>
      </c>
      <c r="D4148" s="57">
        <v>22025001128</v>
      </c>
      <c r="E4148" s="58" t="s">
        <v>1498</v>
      </c>
      <c r="F4148" s="60">
        <v>41.08</v>
      </c>
      <c r="G4148" s="58" t="s">
        <v>73</v>
      </c>
      <c r="H4148" s="58" t="s">
        <v>5877</v>
      </c>
      <c r="I4148" s="61">
        <v>300</v>
      </c>
      <c r="J4148" s="58" t="s">
        <v>356</v>
      </c>
      <c r="K4148" s="58" t="s">
        <v>356</v>
      </c>
      <c r="L4148" s="58" t="s">
        <v>367</v>
      </c>
      <c r="M4148" s="58" t="s">
        <v>354</v>
      </c>
      <c r="N4148" s="58" t="s">
        <v>355</v>
      </c>
      <c r="O4148" s="64" t="s">
        <v>309</v>
      </c>
      <c r="P4148" s="64" t="s">
        <v>5359</v>
      </c>
      <c r="Q4148" s="45" t="s">
        <v>922</v>
      </c>
      <c r="R4148" s="32" t="s">
        <v>254</v>
      </c>
      <c r="S4148" s="45" t="s">
        <v>291</v>
      </c>
      <c r="T4148" s="42" t="str">
        <f>VLOOKUP(Tabla1[[#This Row],[AREA]],Hoja1!A:B,2,FALSE)</f>
        <v>11. Salud pública y seguridad ciudadana</v>
      </c>
      <c r="U4148" s="45" t="s">
        <v>141</v>
      </c>
      <c r="V4148" s="42" t="str">
        <f>VLOOKUP(Tabla1[[#This Row],[PROGRAMA]],Hoja1!A:B,2,FALSE)</f>
        <v>1621. Recogida de residuos</v>
      </c>
      <c r="W4148" s="45" t="s">
        <v>238</v>
      </c>
      <c r="X4148" s="45" t="s">
        <v>3118</v>
      </c>
    </row>
    <row r="4149" spans="1:24" x14ac:dyDescent="0.25">
      <c r="A4149" s="57">
        <v>220250030701</v>
      </c>
      <c r="B4149" s="58" t="s">
        <v>526</v>
      </c>
      <c r="C4149" s="59">
        <v>45841</v>
      </c>
      <c r="D4149" s="57">
        <v>22025001214</v>
      </c>
      <c r="E4149" s="58" t="s">
        <v>2307</v>
      </c>
      <c r="F4149" s="60">
        <v>40.659999999999997</v>
      </c>
      <c r="G4149" s="58" t="s">
        <v>74</v>
      </c>
      <c r="H4149" s="58" t="s">
        <v>5878</v>
      </c>
      <c r="I4149" s="61">
        <v>300</v>
      </c>
      <c r="J4149" s="58" t="s">
        <v>356</v>
      </c>
      <c r="K4149" s="58" t="s">
        <v>356</v>
      </c>
      <c r="L4149" s="58" t="s">
        <v>367</v>
      </c>
      <c r="M4149" s="58" t="s">
        <v>354</v>
      </c>
      <c r="N4149" s="58" t="s">
        <v>355</v>
      </c>
      <c r="O4149" s="64" t="s">
        <v>309</v>
      </c>
      <c r="P4149" s="64" t="s">
        <v>5359</v>
      </c>
      <c r="Q4149" s="45" t="s">
        <v>922</v>
      </c>
      <c r="R4149" s="32" t="s">
        <v>254</v>
      </c>
      <c r="S4149" s="45" t="s">
        <v>89</v>
      </c>
      <c r="T4149" s="42" t="str">
        <f>VLOOKUP(Tabla1[[#This Row],[AREA]],Hoja1!A:B,2,FALSE)</f>
        <v>01. Alcaldía</v>
      </c>
      <c r="U4149" s="45" t="s">
        <v>211</v>
      </c>
      <c r="V4149" s="42" t="str">
        <f>VLOOKUP(Tabla1[[#This Row],[PROGRAMA]],Hoja1!A:B,2,FALSE)</f>
        <v>9206. Archivo municipal</v>
      </c>
      <c r="W4149" s="45" t="s">
        <v>238</v>
      </c>
      <c r="X4149" s="45" t="s">
        <v>3118</v>
      </c>
    </row>
    <row r="4150" spans="1:24" x14ac:dyDescent="0.25">
      <c r="A4150" s="57">
        <v>220250032005</v>
      </c>
      <c r="B4150" s="58" t="s">
        <v>526</v>
      </c>
      <c r="C4150" s="59">
        <v>45847</v>
      </c>
      <c r="D4150" s="57">
        <v>22025004894</v>
      </c>
      <c r="E4150" s="58" t="s">
        <v>1303</v>
      </c>
      <c r="F4150" s="60">
        <v>40.58</v>
      </c>
      <c r="G4150" s="58" t="s">
        <v>74</v>
      </c>
      <c r="H4150" s="58" t="s">
        <v>5879</v>
      </c>
      <c r="I4150" s="61">
        <v>300</v>
      </c>
      <c r="J4150" s="58" t="s">
        <v>356</v>
      </c>
      <c r="K4150" s="58" t="s">
        <v>356</v>
      </c>
      <c r="L4150" s="58" t="s">
        <v>367</v>
      </c>
      <c r="M4150" s="58" t="s">
        <v>354</v>
      </c>
      <c r="N4150" s="58" t="s">
        <v>355</v>
      </c>
      <c r="O4150" s="64" t="s">
        <v>309</v>
      </c>
      <c r="P4150" s="64" t="s">
        <v>5359</v>
      </c>
      <c r="Q4150" s="45" t="s">
        <v>922</v>
      </c>
      <c r="R4150" s="32" t="s">
        <v>254</v>
      </c>
      <c r="S4150" s="45" t="s">
        <v>94</v>
      </c>
      <c r="T4150" s="42" t="str">
        <f>VLOOKUP(Tabla1[[#This Row],[AREA]],Hoja1!A:B,2,FALSE)</f>
        <v>06. Educación y cultura</v>
      </c>
      <c r="U4150" s="45" t="s">
        <v>170</v>
      </c>
      <c r="V4150" s="42" t="str">
        <f>VLOOKUP(Tabla1[[#This Row],[PROGRAMA]],Hoja1!A:B,2,FALSE)</f>
        <v>3232. Conservación y mantenimiento centros educación infantil y primaria</v>
      </c>
      <c r="W4150" s="45" t="s">
        <v>236</v>
      </c>
      <c r="X4150" s="45" t="s">
        <v>3048</v>
      </c>
    </row>
    <row r="4151" spans="1:24" x14ac:dyDescent="0.25">
      <c r="A4151" s="57">
        <v>220250030610</v>
      </c>
      <c r="B4151" s="58" t="s">
        <v>526</v>
      </c>
      <c r="C4151" s="59">
        <v>45841</v>
      </c>
      <c r="D4151" s="57">
        <v>22025001043</v>
      </c>
      <c r="E4151" s="58" t="s">
        <v>1462</v>
      </c>
      <c r="F4151" s="60">
        <v>39.85</v>
      </c>
      <c r="G4151" s="58" t="s">
        <v>74</v>
      </c>
      <c r="H4151" s="58" t="s">
        <v>5880</v>
      </c>
      <c r="I4151" s="61">
        <v>300</v>
      </c>
      <c r="J4151" s="58" t="s">
        <v>356</v>
      </c>
      <c r="K4151" s="58" t="s">
        <v>356</v>
      </c>
      <c r="L4151" s="58" t="s">
        <v>367</v>
      </c>
      <c r="M4151" s="58" t="s">
        <v>354</v>
      </c>
      <c r="N4151" s="58" t="s">
        <v>355</v>
      </c>
      <c r="O4151" s="64" t="s">
        <v>309</v>
      </c>
      <c r="P4151" s="64" t="s">
        <v>5359</v>
      </c>
      <c r="Q4151" s="45" t="s">
        <v>922</v>
      </c>
      <c r="R4151" s="32" t="s">
        <v>254</v>
      </c>
      <c r="S4151" s="45" t="s">
        <v>98</v>
      </c>
      <c r="T4151" s="42" t="str">
        <f>VLOOKUP(Tabla1[[#This Row],[AREA]],Hoja1!A:B,2,FALSE)</f>
        <v>10. Personas mayores, familia y servicios sociales</v>
      </c>
      <c r="U4151" s="45" t="s">
        <v>153</v>
      </c>
      <c r="V4151" s="42" t="str">
        <f>VLOOKUP(Tabla1[[#This Row],[PROGRAMA]],Hoja1!A:B,2,FALSE)</f>
        <v>2311. Intervención social</v>
      </c>
      <c r="W4151" s="45" t="s">
        <v>236</v>
      </c>
      <c r="X4151" s="45" t="s">
        <v>3048</v>
      </c>
    </row>
    <row r="4152" spans="1:24" x14ac:dyDescent="0.25">
      <c r="A4152" s="57">
        <v>220250034930</v>
      </c>
      <c r="B4152" s="58" t="s">
        <v>526</v>
      </c>
      <c r="C4152" s="59">
        <v>45862</v>
      </c>
      <c r="D4152" s="57">
        <v>22025001103</v>
      </c>
      <c r="E4152" s="58" t="s">
        <v>3350</v>
      </c>
      <c r="F4152" s="60">
        <v>38.32</v>
      </c>
      <c r="G4152" s="58" t="s">
        <v>74</v>
      </c>
      <c r="H4152" s="58" t="s">
        <v>5881</v>
      </c>
      <c r="I4152" s="61">
        <v>300</v>
      </c>
      <c r="J4152" s="58" t="s">
        <v>356</v>
      </c>
      <c r="K4152" s="58" t="s">
        <v>356</v>
      </c>
      <c r="L4152" s="58" t="s">
        <v>367</v>
      </c>
      <c r="M4152" s="58" t="s">
        <v>354</v>
      </c>
      <c r="N4152" s="58" t="s">
        <v>355</v>
      </c>
      <c r="O4152" s="64" t="s">
        <v>309</v>
      </c>
      <c r="P4152" s="64" t="s">
        <v>5359</v>
      </c>
      <c r="Q4152" s="45" t="s">
        <v>922</v>
      </c>
      <c r="R4152" s="32" t="s">
        <v>254</v>
      </c>
      <c r="S4152" s="45" t="s">
        <v>98</v>
      </c>
      <c r="T4152" s="42" t="str">
        <f>VLOOKUP(Tabla1[[#This Row],[AREA]],Hoja1!A:B,2,FALSE)</f>
        <v>10. Personas mayores, familia y servicios sociales</v>
      </c>
      <c r="U4152" s="45" t="s">
        <v>158</v>
      </c>
      <c r="V4152" s="42" t="str">
        <f>VLOOKUP(Tabla1[[#This Row],[PROGRAMA]],Hoja1!A:B,2,FALSE)</f>
        <v>2314. Centro de programas juveniles</v>
      </c>
      <c r="W4152" s="45" t="s">
        <v>236</v>
      </c>
      <c r="X4152" s="45" t="s">
        <v>3048</v>
      </c>
    </row>
    <row r="4153" spans="1:24" x14ac:dyDescent="0.25">
      <c r="A4153" s="57">
        <v>220250035029</v>
      </c>
      <c r="B4153" s="58" t="s">
        <v>526</v>
      </c>
      <c r="C4153" s="59">
        <v>45862</v>
      </c>
      <c r="D4153" s="57">
        <v>22025000920</v>
      </c>
      <c r="E4153" s="58" t="s">
        <v>1373</v>
      </c>
      <c r="F4153" s="60">
        <v>38.15</v>
      </c>
      <c r="G4153" s="58" t="s">
        <v>74</v>
      </c>
      <c r="H4153" s="58" t="s">
        <v>5882</v>
      </c>
      <c r="I4153" s="61">
        <v>300</v>
      </c>
      <c r="J4153" s="58" t="s">
        <v>356</v>
      </c>
      <c r="K4153" s="58" t="s">
        <v>356</v>
      </c>
      <c r="L4153" s="58" t="s">
        <v>367</v>
      </c>
      <c r="M4153" s="58" t="s">
        <v>354</v>
      </c>
      <c r="N4153" s="58" t="s">
        <v>355</v>
      </c>
      <c r="O4153" s="64" t="s">
        <v>309</v>
      </c>
      <c r="P4153" s="64" t="s">
        <v>5359</v>
      </c>
      <c r="Q4153" s="45" t="s">
        <v>922</v>
      </c>
      <c r="R4153" s="32" t="s">
        <v>254</v>
      </c>
      <c r="S4153" s="45" t="s">
        <v>291</v>
      </c>
      <c r="T4153" s="42" t="str">
        <f>VLOOKUP(Tabla1[[#This Row],[AREA]],Hoja1!A:B,2,FALSE)</f>
        <v>11. Salud pública y seguridad ciudadana</v>
      </c>
      <c r="U4153" s="45" t="s">
        <v>129</v>
      </c>
      <c r="V4153" s="42" t="str">
        <f>VLOOKUP(Tabla1[[#This Row],[PROGRAMA]],Hoja1!A:B,2,FALSE)</f>
        <v>1321. Policía municipal</v>
      </c>
      <c r="W4153" s="45" t="s">
        <v>238</v>
      </c>
      <c r="X4153" s="45" t="s">
        <v>3118</v>
      </c>
    </row>
    <row r="4154" spans="1:24" x14ac:dyDescent="0.25">
      <c r="A4154" s="57">
        <v>220250033647</v>
      </c>
      <c r="B4154" s="58" t="s">
        <v>526</v>
      </c>
      <c r="C4154" s="59">
        <v>45856</v>
      </c>
      <c r="D4154" s="57">
        <v>22025004894</v>
      </c>
      <c r="E4154" s="58" t="s">
        <v>1303</v>
      </c>
      <c r="F4154" s="60">
        <v>34.630000000000003</v>
      </c>
      <c r="G4154" s="58" t="s">
        <v>633</v>
      </c>
      <c r="H4154" s="58" t="s">
        <v>5883</v>
      </c>
      <c r="I4154" s="61">
        <v>300</v>
      </c>
      <c r="J4154" s="58" t="s">
        <v>356</v>
      </c>
      <c r="K4154" s="58" t="s">
        <v>356</v>
      </c>
      <c r="L4154" s="58" t="s">
        <v>367</v>
      </c>
      <c r="M4154" s="58" t="s">
        <v>354</v>
      </c>
      <c r="N4154" s="58" t="s">
        <v>355</v>
      </c>
      <c r="O4154" s="64" t="s">
        <v>309</v>
      </c>
      <c r="P4154" s="64" t="s">
        <v>5359</v>
      </c>
      <c r="Q4154" s="45" t="s">
        <v>922</v>
      </c>
      <c r="R4154" s="32" t="s">
        <v>254</v>
      </c>
      <c r="S4154" s="45" t="s">
        <v>94</v>
      </c>
      <c r="T4154" s="42" t="str">
        <f>VLOOKUP(Tabla1[[#This Row],[AREA]],Hoja1!A:B,2,FALSE)</f>
        <v>06. Educación y cultura</v>
      </c>
      <c r="U4154" s="45" t="s">
        <v>170</v>
      </c>
      <c r="V4154" s="42" t="str">
        <f>VLOOKUP(Tabla1[[#This Row],[PROGRAMA]],Hoja1!A:B,2,FALSE)</f>
        <v>3232. Conservación y mantenimiento centros educación infantil y primaria</v>
      </c>
      <c r="W4154" s="45" t="s">
        <v>236</v>
      </c>
      <c r="X4154" s="45" t="s">
        <v>3048</v>
      </c>
    </row>
    <row r="4155" spans="1:24" x14ac:dyDescent="0.25">
      <c r="A4155" s="57">
        <v>220250032027</v>
      </c>
      <c r="B4155" s="58" t="s">
        <v>526</v>
      </c>
      <c r="C4155" s="59">
        <v>45847</v>
      </c>
      <c r="D4155" s="57">
        <v>22025004932</v>
      </c>
      <c r="E4155" s="58" t="s">
        <v>1727</v>
      </c>
      <c r="F4155" s="60">
        <v>34.380000000000003</v>
      </c>
      <c r="G4155" s="58" t="s">
        <v>74</v>
      </c>
      <c r="H4155" s="58" t="s">
        <v>5884</v>
      </c>
      <c r="I4155" s="61">
        <v>300</v>
      </c>
      <c r="J4155" s="58" t="s">
        <v>356</v>
      </c>
      <c r="K4155" s="58" t="s">
        <v>356</v>
      </c>
      <c r="L4155" s="58" t="s">
        <v>367</v>
      </c>
      <c r="M4155" s="58" t="s">
        <v>354</v>
      </c>
      <c r="N4155" s="58" t="s">
        <v>355</v>
      </c>
      <c r="O4155" s="64" t="s">
        <v>309</v>
      </c>
      <c r="P4155" s="64" t="s">
        <v>5359</v>
      </c>
      <c r="Q4155" s="45" t="s">
        <v>922</v>
      </c>
      <c r="R4155" s="32" t="s">
        <v>254</v>
      </c>
      <c r="S4155" s="45" t="s">
        <v>94</v>
      </c>
      <c r="T4155" s="42" t="str">
        <f>VLOOKUP(Tabla1[[#This Row],[AREA]],Hoja1!A:B,2,FALSE)</f>
        <v>06. Educación y cultura</v>
      </c>
      <c r="U4155" s="45" t="s">
        <v>176</v>
      </c>
      <c r="V4155" s="42" t="str">
        <f>VLOOKUP(Tabla1[[#This Row],[PROGRAMA]],Hoja1!A:B,2,FALSE)</f>
        <v>3321. Bibliotecas públicas</v>
      </c>
      <c r="W4155" s="45" t="s">
        <v>236</v>
      </c>
      <c r="X4155" s="45" t="s">
        <v>3048</v>
      </c>
    </row>
    <row r="4156" spans="1:24" x14ac:dyDescent="0.25">
      <c r="A4156" s="57">
        <v>220250032456</v>
      </c>
      <c r="B4156" s="58" t="s">
        <v>526</v>
      </c>
      <c r="C4156" s="59">
        <v>45849</v>
      </c>
      <c r="D4156" s="57">
        <v>22025001347</v>
      </c>
      <c r="E4156" s="58" t="s">
        <v>1493</v>
      </c>
      <c r="F4156" s="60">
        <v>34.04</v>
      </c>
      <c r="G4156" s="58" t="s">
        <v>608</v>
      </c>
      <c r="H4156" s="58" t="s">
        <v>5885</v>
      </c>
      <c r="I4156" s="61">
        <v>300</v>
      </c>
      <c r="J4156" s="58" t="s">
        <v>356</v>
      </c>
      <c r="K4156" s="58" t="s">
        <v>356</v>
      </c>
      <c r="L4156" s="58" t="s">
        <v>367</v>
      </c>
      <c r="M4156" s="58" t="s">
        <v>354</v>
      </c>
      <c r="N4156" s="58" t="s">
        <v>355</v>
      </c>
      <c r="O4156" s="64" t="s">
        <v>309</v>
      </c>
      <c r="P4156" s="64" t="s">
        <v>5359</v>
      </c>
      <c r="Q4156" s="45" t="s">
        <v>922</v>
      </c>
      <c r="R4156" s="32" t="s">
        <v>254</v>
      </c>
      <c r="S4156" s="45" t="s">
        <v>91</v>
      </c>
      <c r="T4156" s="42" t="str">
        <f>VLOOKUP(Tabla1[[#This Row],[AREA]],Hoja1!A:B,2,FALSE)</f>
        <v>02. Urbanismo y vivienda</v>
      </c>
      <c r="U4156" s="45" t="s">
        <v>220</v>
      </c>
      <c r="V4156" s="42" t="str">
        <f>VLOOKUP(Tabla1[[#This Row],[PROGRAMA]],Hoja1!A:B,2,FALSE)</f>
        <v>9332. Mantenimiento de edificios e instalaciones municipales</v>
      </c>
      <c r="W4156" s="45" t="s">
        <v>236</v>
      </c>
      <c r="X4156" s="45" t="s">
        <v>3048</v>
      </c>
    </row>
    <row r="4157" spans="1:24" x14ac:dyDescent="0.25">
      <c r="A4157" s="57">
        <v>220250030662</v>
      </c>
      <c r="B4157" s="58" t="s">
        <v>526</v>
      </c>
      <c r="C4157" s="59">
        <v>45841</v>
      </c>
      <c r="D4157" s="57">
        <v>22025000731</v>
      </c>
      <c r="E4157" s="58" t="s">
        <v>1838</v>
      </c>
      <c r="F4157" s="60">
        <v>32.11</v>
      </c>
      <c r="G4157" s="58" t="s">
        <v>74</v>
      </c>
      <c r="H4157" s="58" t="s">
        <v>5886</v>
      </c>
      <c r="I4157" s="61">
        <v>300</v>
      </c>
      <c r="J4157" s="58" t="s">
        <v>356</v>
      </c>
      <c r="K4157" s="58" t="s">
        <v>356</v>
      </c>
      <c r="L4157" s="58" t="s">
        <v>367</v>
      </c>
      <c r="M4157" s="58" t="s">
        <v>354</v>
      </c>
      <c r="N4157" s="58" t="s">
        <v>355</v>
      </c>
      <c r="O4157" s="64" t="s">
        <v>309</v>
      </c>
      <c r="P4157" s="64" t="s">
        <v>5359</v>
      </c>
      <c r="Q4157" s="45" t="s">
        <v>922</v>
      </c>
      <c r="R4157" s="32" t="s">
        <v>254</v>
      </c>
      <c r="S4157" s="45" t="s">
        <v>98</v>
      </c>
      <c r="T4157" s="42" t="str">
        <f>VLOOKUP(Tabla1[[#This Row],[AREA]],Hoja1!A:B,2,FALSE)</f>
        <v>10. Personas mayores, familia y servicios sociales</v>
      </c>
      <c r="U4157" s="45" t="s">
        <v>155</v>
      </c>
      <c r="V4157" s="42" t="str">
        <f>VLOOKUP(Tabla1[[#This Row],[PROGRAMA]],Hoja1!A:B,2,FALSE)</f>
        <v>2312. Iniciativas sociales</v>
      </c>
      <c r="W4157" s="45" t="s">
        <v>236</v>
      </c>
      <c r="X4157" s="45" t="s">
        <v>3048</v>
      </c>
    </row>
    <row r="4158" spans="1:24" x14ac:dyDescent="0.25">
      <c r="A4158" s="57">
        <v>220250033974</v>
      </c>
      <c r="B4158" s="58" t="s">
        <v>526</v>
      </c>
      <c r="C4158" s="59">
        <v>45856</v>
      </c>
      <c r="D4158" s="57">
        <v>22025002821</v>
      </c>
      <c r="E4158" s="58" t="s">
        <v>1358</v>
      </c>
      <c r="F4158" s="60">
        <v>30.25</v>
      </c>
      <c r="G4158" s="58" t="s">
        <v>597</v>
      </c>
      <c r="H4158" s="58" t="s">
        <v>5887</v>
      </c>
      <c r="I4158" s="61">
        <v>300</v>
      </c>
      <c r="J4158" s="58" t="s">
        <v>356</v>
      </c>
      <c r="K4158" s="58" t="s">
        <v>356</v>
      </c>
      <c r="L4158" s="58" t="s">
        <v>357</v>
      </c>
      <c r="M4158" s="58" t="s">
        <v>354</v>
      </c>
      <c r="N4158" s="58" t="s">
        <v>355</v>
      </c>
      <c r="O4158" s="64" t="s">
        <v>309</v>
      </c>
      <c r="P4158" s="64" t="s">
        <v>5359</v>
      </c>
      <c r="Q4158" s="45" t="s">
        <v>922</v>
      </c>
      <c r="R4158" s="32" t="s">
        <v>254</v>
      </c>
      <c r="S4158" s="45" t="s">
        <v>96</v>
      </c>
      <c r="T4158" s="42" t="str">
        <f>VLOOKUP(Tabla1[[#This Row],[AREA]],Hoja1!A:B,2,FALSE)</f>
        <v>08. Tráfico y movilidad</v>
      </c>
      <c r="U4158" s="45" t="s">
        <v>140</v>
      </c>
      <c r="V4158" s="42" t="str">
        <f>VLOOKUP(Tabla1[[#This Row],[PROGRAMA]],Hoja1!A:B,2,FALSE)</f>
        <v>1532. Pavimentación vias públicas y otros servicios urbanísticos</v>
      </c>
      <c r="W4158" s="45" t="s">
        <v>236</v>
      </c>
      <c r="X4158" s="45" t="s">
        <v>3180</v>
      </c>
    </row>
    <row r="4159" spans="1:24" x14ac:dyDescent="0.25">
      <c r="A4159" s="57">
        <v>220250032032</v>
      </c>
      <c r="B4159" s="58" t="s">
        <v>526</v>
      </c>
      <c r="C4159" s="59">
        <v>45847</v>
      </c>
      <c r="D4159" s="57">
        <v>22025004932</v>
      </c>
      <c r="E4159" s="58" t="s">
        <v>1727</v>
      </c>
      <c r="F4159" s="60">
        <v>29.04</v>
      </c>
      <c r="G4159" s="58" t="s">
        <v>564</v>
      </c>
      <c r="H4159" s="58" t="s">
        <v>5888</v>
      </c>
      <c r="I4159" s="61">
        <v>300</v>
      </c>
      <c r="J4159" s="58" t="s">
        <v>356</v>
      </c>
      <c r="K4159" s="58" t="s">
        <v>356</v>
      </c>
      <c r="L4159" s="58" t="s">
        <v>367</v>
      </c>
      <c r="M4159" s="58" t="s">
        <v>354</v>
      </c>
      <c r="N4159" s="58" t="s">
        <v>355</v>
      </c>
      <c r="O4159" s="64" t="s">
        <v>309</v>
      </c>
      <c r="P4159" s="64" t="s">
        <v>5359</v>
      </c>
      <c r="Q4159" s="45" t="s">
        <v>922</v>
      </c>
      <c r="R4159" s="32" t="s">
        <v>254</v>
      </c>
      <c r="S4159" s="45" t="s">
        <v>94</v>
      </c>
      <c r="T4159" s="42" t="str">
        <f>VLOOKUP(Tabla1[[#This Row],[AREA]],Hoja1!A:B,2,FALSE)</f>
        <v>06. Educación y cultura</v>
      </c>
      <c r="U4159" s="45" t="s">
        <v>176</v>
      </c>
      <c r="V4159" s="42" t="str">
        <f>VLOOKUP(Tabla1[[#This Row],[PROGRAMA]],Hoja1!A:B,2,FALSE)</f>
        <v>3321. Bibliotecas públicas</v>
      </c>
      <c r="W4159" s="45" t="s">
        <v>236</v>
      </c>
      <c r="X4159" s="45" t="s">
        <v>3048</v>
      </c>
    </row>
    <row r="4160" spans="1:24" x14ac:dyDescent="0.25">
      <c r="A4160" s="57">
        <v>220250030680</v>
      </c>
      <c r="B4160" s="58" t="s">
        <v>526</v>
      </c>
      <c r="C4160" s="59">
        <v>45841</v>
      </c>
      <c r="D4160" s="57">
        <v>22025001132</v>
      </c>
      <c r="E4160" s="58" t="s">
        <v>1599</v>
      </c>
      <c r="F4160" s="60">
        <v>26.54</v>
      </c>
      <c r="G4160" s="58" t="s">
        <v>564</v>
      </c>
      <c r="H4160" s="58" t="s">
        <v>5889</v>
      </c>
      <c r="I4160" s="61">
        <v>300</v>
      </c>
      <c r="J4160" s="58" t="s">
        <v>356</v>
      </c>
      <c r="K4160" s="58" t="s">
        <v>356</v>
      </c>
      <c r="L4160" s="58" t="s">
        <v>367</v>
      </c>
      <c r="M4160" s="58" t="s">
        <v>354</v>
      </c>
      <c r="N4160" s="58" t="s">
        <v>355</v>
      </c>
      <c r="O4160" s="64" t="s">
        <v>309</v>
      </c>
      <c r="P4160" s="64" t="s">
        <v>5359</v>
      </c>
      <c r="Q4160" s="45" t="s">
        <v>922</v>
      </c>
      <c r="R4160" s="32" t="s">
        <v>254</v>
      </c>
      <c r="S4160" s="45" t="s">
        <v>291</v>
      </c>
      <c r="T4160" s="42" t="str">
        <f>VLOOKUP(Tabla1[[#This Row],[AREA]],Hoja1!A:B,2,FALSE)</f>
        <v>11. Salud pública y seguridad ciudadana</v>
      </c>
      <c r="U4160" s="45" t="s">
        <v>144</v>
      </c>
      <c r="V4160" s="42" t="str">
        <f>VLOOKUP(Tabla1[[#This Row],[PROGRAMA]],Hoja1!A:B,2,FALSE)</f>
        <v>1631. Limpieza viaria</v>
      </c>
      <c r="W4160" s="45" t="s">
        <v>238</v>
      </c>
      <c r="X4160" s="45" t="s">
        <v>3118</v>
      </c>
    </row>
    <row r="4161" spans="1:24" x14ac:dyDescent="0.25">
      <c r="A4161" s="57">
        <v>220250034934</v>
      </c>
      <c r="B4161" s="58" t="s">
        <v>526</v>
      </c>
      <c r="C4161" s="59">
        <v>45862</v>
      </c>
      <c r="D4161" s="57">
        <v>22025001132</v>
      </c>
      <c r="E4161" s="58" t="s">
        <v>1599</v>
      </c>
      <c r="F4161" s="60">
        <v>25.83</v>
      </c>
      <c r="G4161" s="58" t="s">
        <v>74</v>
      </c>
      <c r="H4161" s="58" t="s">
        <v>5890</v>
      </c>
      <c r="I4161" s="61">
        <v>300</v>
      </c>
      <c r="J4161" s="58" t="s">
        <v>356</v>
      </c>
      <c r="K4161" s="58" t="s">
        <v>356</v>
      </c>
      <c r="L4161" s="58" t="s">
        <v>367</v>
      </c>
      <c r="M4161" s="58" t="s">
        <v>354</v>
      </c>
      <c r="N4161" s="58" t="s">
        <v>355</v>
      </c>
      <c r="O4161" s="64" t="s">
        <v>309</v>
      </c>
      <c r="P4161" s="64" t="s">
        <v>5359</v>
      </c>
      <c r="Q4161" s="45" t="s">
        <v>922</v>
      </c>
      <c r="R4161" s="32" t="s">
        <v>254</v>
      </c>
      <c r="S4161" s="45" t="s">
        <v>291</v>
      </c>
      <c r="T4161" s="42" t="str">
        <f>VLOOKUP(Tabla1[[#This Row],[AREA]],Hoja1!A:B,2,FALSE)</f>
        <v>11. Salud pública y seguridad ciudadana</v>
      </c>
      <c r="U4161" s="45" t="s">
        <v>144</v>
      </c>
      <c r="V4161" s="42" t="str">
        <f>VLOOKUP(Tabla1[[#This Row],[PROGRAMA]],Hoja1!A:B,2,FALSE)</f>
        <v>1631. Limpieza viaria</v>
      </c>
      <c r="W4161" s="45" t="s">
        <v>238</v>
      </c>
      <c r="X4161" s="45" t="s">
        <v>3118</v>
      </c>
    </row>
    <row r="4162" spans="1:24" x14ac:dyDescent="0.25">
      <c r="A4162" s="57">
        <v>220250030986</v>
      </c>
      <c r="B4162" s="58" t="s">
        <v>526</v>
      </c>
      <c r="C4162" s="59">
        <v>45842</v>
      </c>
      <c r="D4162" s="57">
        <v>22025001270</v>
      </c>
      <c r="E4162" s="58" t="s">
        <v>2310</v>
      </c>
      <c r="F4162" s="60">
        <v>24.37</v>
      </c>
      <c r="G4162" s="58" t="s">
        <v>73</v>
      </c>
      <c r="H4162" s="58" t="s">
        <v>5891</v>
      </c>
      <c r="I4162" s="61">
        <v>300</v>
      </c>
      <c r="J4162" s="58" t="s">
        <v>356</v>
      </c>
      <c r="K4162" s="58" t="s">
        <v>356</v>
      </c>
      <c r="L4162" s="58" t="s">
        <v>367</v>
      </c>
      <c r="M4162" s="58" t="s">
        <v>354</v>
      </c>
      <c r="N4162" s="58" t="s">
        <v>355</v>
      </c>
      <c r="O4162" s="64" t="s">
        <v>309</v>
      </c>
      <c r="P4162" s="64" t="s">
        <v>5359</v>
      </c>
      <c r="Q4162" s="45" t="s">
        <v>922</v>
      </c>
      <c r="R4162" s="32" t="s">
        <v>254</v>
      </c>
      <c r="S4162" s="45" t="s">
        <v>95</v>
      </c>
      <c r="T4162" s="42" t="str">
        <f>VLOOKUP(Tabla1[[#This Row],[AREA]],Hoja1!A:B,2,FALSE)</f>
        <v>07. Medio ambiente</v>
      </c>
      <c r="U4162" s="45" t="s">
        <v>149</v>
      </c>
      <c r="V4162" s="42" t="str">
        <f>VLOOKUP(Tabla1[[#This Row],[PROGRAMA]],Hoja1!A:B,2,FALSE)</f>
        <v>1711. Parques y jardines</v>
      </c>
      <c r="W4162" s="45" t="s">
        <v>238</v>
      </c>
      <c r="X4162" s="45" t="s">
        <v>3118</v>
      </c>
    </row>
    <row r="4163" spans="1:24" x14ac:dyDescent="0.25">
      <c r="A4163" s="57">
        <v>220250030593</v>
      </c>
      <c r="B4163" s="58" t="s">
        <v>349</v>
      </c>
      <c r="C4163" s="59">
        <v>45841</v>
      </c>
      <c r="D4163" s="57">
        <v>22025005029</v>
      </c>
      <c r="E4163" s="58" t="s">
        <v>1525</v>
      </c>
      <c r="F4163" s="60">
        <v>2759.31</v>
      </c>
      <c r="G4163" s="58" t="s">
        <v>334</v>
      </c>
      <c r="H4163" s="58" t="s">
        <v>5892</v>
      </c>
      <c r="I4163" s="61">
        <v>220</v>
      </c>
      <c r="J4163" s="58" t="s">
        <v>356</v>
      </c>
      <c r="K4163" s="58" t="s">
        <v>356</v>
      </c>
      <c r="L4163" s="58" t="s">
        <v>367</v>
      </c>
      <c r="M4163" s="58" t="s">
        <v>458</v>
      </c>
      <c r="N4163" s="58" t="s">
        <v>429</v>
      </c>
      <c r="O4163" s="64" t="s">
        <v>310</v>
      </c>
      <c r="P4163" s="64" t="s">
        <v>5359</v>
      </c>
      <c r="Q4163" s="45" t="s">
        <v>922</v>
      </c>
      <c r="R4163" s="32" t="s">
        <v>254</v>
      </c>
      <c r="S4163" s="45" t="s">
        <v>91</v>
      </c>
      <c r="T4163" s="42" t="str">
        <f>VLOOKUP(Tabla1[[#This Row],[AREA]],Hoja1!A:B,2,FALSE)</f>
        <v>02. Urbanismo y vivienda</v>
      </c>
      <c r="U4163" s="45" t="s">
        <v>220</v>
      </c>
      <c r="V4163" s="42" t="str">
        <f>VLOOKUP(Tabla1[[#This Row],[PROGRAMA]],Hoja1!A:B,2,FALSE)</f>
        <v>9332. Mantenimiento de edificios e instalaciones municipales</v>
      </c>
      <c r="W4163" s="45" t="s">
        <v>236</v>
      </c>
      <c r="X4163" s="45" t="s">
        <v>2945</v>
      </c>
    </row>
    <row r="4164" spans="1:24" x14ac:dyDescent="0.25">
      <c r="A4164" s="57">
        <v>220250032458</v>
      </c>
      <c r="B4164" s="58" t="s">
        <v>526</v>
      </c>
      <c r="C4164" s="59">
        <v>45849</v>
      </c>
      <c r="D4164" s="57">
        <v>22025001347</v>
      </c>
      <c r="E4164" s="58" t="s">
        <v>1493</v>
      </c>
      <c r="F4164" s="60">
        <v>21.68</v>
      </c>
      <c r="G4164" s="58" t="s">
        <v>573</v>
      </c>
      <c r="H4164" s="58" t="s">
        <v>5893</v>
      </c>
      <c r="I4164" s="61">
        <v>300</v>
      </c>
      <c r="J4164" s="58" t="s">
        <v>356</v>
      </c>
      <c r="K4164" s="58" t="s">
        <v>356</v>
      </c>
      <c r="L4164" s="58" t="s">
        <v>367</v>
      </c>
      <c r="M4164" s="58" t="s">
        <v>354</v>
      </c>
      <c r="N4164" s="58" t="s">
        <v>355</v>
      </c>
      <c r="O4164" s="64" t="s">
        <v>309</v>
      </c>
      <c r="P4164" s="64" t="s">
        <v>5359</v>
      </c>
      <c r="Q4164" s="45" t="s">
        <v>922</v>
      </c>
      <c r="R4164" s="32" t="s">
        <v>254</v>
      </c>
      <c r="S4164" s="45" t="s">
        <v>91</v>
      </c>
      <c r="T4164" s="42" t="str">
        <f>VLOOKUP(Tabla1[[#This Row],[AREA]],Hoja1!A:B,2,FALSE)</f>
        <v>02. Urbanismo y vivienda</v>
      </c>
      <c r="U4164" s="45" t="s">
        <v>220</v>
      </c>
      <c r="V4164" s="42" t="str">
        <f>VLOOKUP(Tabla1[[#This Row],[PROGRAMA]],Hoja1!A:B,2,FALSE)</f>
        <v>9332. Mantenimiento de edificios e instalaciones municipales</v>
      </c>
      <c r="W4164" s="45" t="s">
        <v>236</v>
      </c>
      <c r="X4164" s="45" t="s">
        <v>3048</v>
      </c>
    </row>
    <row r="4165" spans="1:24" x14ac:dyDescent="0.25">
      <c r="A4165" s="57">
        <v>220250032575</v>
      </c>
      <c r="B4165" s="58" t="s">
        <v>526</v>
      </c>
      <c r="C4165" s="59">
        <v>45849</v>
      </c>
      <c r="D4165" s="57">
        <v>22025001427</v>
      </c>
      <c r="E4165" s="58" t="s">
        <v>1682</v>
      </c>
      <c r="F4165" s="60">
        <v>21.66</v>
      </c>
      <c r="G4165" s="58" t="s">
        <v>74</v>
      </c>
      <c r="H4165" s="58" t="s">
        <v>5894</v>
      </c>
      <c r="I4165" s="61">
        <v>300</v>
      </c>
      <c r="J4165" s="58" t="s">
        <v>356</v>
      </c>
      <c r="K4165" s="58" t="s">
        <v>356</v>
      </c>
      <c r="L4165" s="58" t="s">
        <v>367</v>
      </c>
      <c r="M4165" s="58" t="s">
        <v>354</v>
      </c>
      <c r="N4165" s="58" t="s">
        <v>355</v>
      </c>
      <c r="O4165" s="64" t="s">
        <v>309</v>
      </c>
      <c r="P4165" s="64" t="s">
        <v>5359</v>
      </c>
      <c r="Q4165" s="45" t="s">
        <v>922</v>
      </c>
      <c r="R4165" s="32" t="s">
        <v>254</v>
      </c>
      <c r="S4165" s="45" t="s">
        <v>97</v>
      </c>
      <c r="T4165" s="42" t="str">
        <f>VLOOKUP(Tabla1[[#This Row],[AREA]],Hoja1!A:B,2,FALSE)</f>
        <v>09. Turismo, eventos y marca ciudad</v>
      </c>
      <c r="U4165" s="45" t="s">
        <v>199</v>
      </c>
      <c r="V4165" s="42" t="str">
        <f>VLOOKUP(Tabla1[[#This Row],[PROGRAMA]],Hoja1!A:B,2,FALSE)</f>
        <v>4321. Turismo</v>
      </c>
      <c r="W4165" s="45" t="s">
        <v>236</v>
      </c>
      <c r="X4165" s="45" t="s">
        <v>2945</v>
      </c>
    </row>
    <row r="4166" spans="1:24" x14ac:dyDescent="0.25">
      <c r="A4166" s="57">
        <v>220250030642</v>
      </c>
      <c r="B4166" s="58" t="s">
        <v>526</v>
      </c>
      <c r="C4166" s="59">
        <v>45841</v>
      </c>
      <c r="D4166" s="57">
        <v>22025000730</v>
      </c>
      <c r="E4166" s="58" t="s">
        <v>1838</v>
      </c>
      <c r="F4166" s="60">
        <v>21.57</v>
      </c>
      <c r="G4166" s="58" t="s">
        <v>600</v>
      </c>
      <c r="H4166" s="58" t="s">
        <v>5895</v>
      </c>
      <c r="I4166" s="61">
        <v>300</v>
      </c>
      <c r="J4166" s="58" t="s">
        <v>356</v>
      </c>
      <c r="K4166" s="58" t="s">
        <v>356</v>
      </c>
      <c r="L4166" s="58" t="s">
        <v>367</v>
      </c>
      <c r="M4166" s="58" t="s">
        <v>354</v>
      </c>
      <c r="N4166" s="58" t="s">
        <v>355</v>
      </c>
      <c r="O4166" s="64" t="s">
        <v>309</v>
      </c>
      <c r="P4166" s="64" t="s">
        <v>5359</v>
      </c>
      <c r="Q4166" s="45" t="s">
        <v>922</v>
      </c>
      <c r="R4166" s="32" t="s">
        <v>254</v>
      </c>
      <c r="S4166" s="45" t="s">
        <v>98</v>
      </c>
      <c r="T4166" s="42" t="str">
        <f>VLOOKUP(Tabla1[[#This Row],[AREA]],Hoja1!A:B,2,FALSE)</f>
        <v>10. Personas mayores, familia y servicios sociales</v>
      </c>
      <c r="U4166" s="45" t="s">
        <v>155</v>
      </c>
      <c r="V4166" s="42" t="str">
        <f>VLOOKUP(Tabla1[[#This Row],[PROGRAMA]],Hoja1!A:B,2,FALSE)</f>
        <v>2312. Iniciativas sociales</v>
      </c>
      <c r="W4166" s="45" t="s">
        <v>236</v>
      </c>
      <c r="X4166" s="45" t="s">
        <v>3048</v>
      </c>
    </row>
    <row r="4167" spans="1:24" x14ac:dyDescent="0.25">
      <c r="A4167" s="57">
        <v>220250030982</v>
      </c>
      <c r="B4167" s="58" t="s">
        <v>526</v>
      </c>
      <c r="C4167" s="59">
        <v>45842</v>
      </c>
      <c r="D4167" s="57">
        <v>22025001270</v>
      </c>
      <c r="E4167" s="58" t="s">
        <v>2310</v>
      </c>
      <c r="F4167" s="60">
        <v>20.69</v>
      </c>
      <c r="G4167" s="58" t="s">
        <v>73</v>
      </c>
      <c r="H4167" s="58" t="s">
        <v>5896</v>
      </c>
      <c r="I4167" s="61">
        <v>300</v>
      </c>
      <c r="J4167" s="58" t="s">
        <v>356</v>
      </c>
      <c r="K4167" s="58" t="s">
        <v>356</v>
      </c>
      <c r="L4167" s="58" t="s">
        <v>367</v>
      </c>
      <c r="M4167" s="58" t="s">
        <v>354</v>
      </c>
      <c r="N4167" s="58" t="s">
        <v>355</v>
      </c>
      <c r="O4167" s="64" t="s">
        <v>309</v>
      </c>
      <c r="P4167" s="64" t="s">
        <v>5359</v>
      </c>
      <c r="Q4167" s="45" t="s">
        <v>922</v>
      </c>
      <c r="R4167" s="32" t="s">
        <v>254</v>
      </c>
      <c r="S4167" s="45" t="s">
        <v>95</v>
      </c>
      <c r="T4167" s="42" t="str">
        <f>VLOOKUP(Tabla1[[#This Row],[AREA]],Hoja1!A:B,2,FALSE)</f>
        <v>07. Medio ambiente</v>
      </c>
      <c r="U4167" s="45" t="s">
        <v>149</v>
      </c>
      <c r="V4167" s="42" t="str">
        <f>VLOOKUP(Tabla1[[#This Row],[PROGRAMA]],Hoja1!A:B,2,FALSE)</f>
        <v>1711. Parques y jardines</v>
      </c>
      <c r="W4167" s="45" t="s">
        <v>238</v>
      </c>
      <c r="X4167" s="45" t="s">
        <v>3118</v>
      </c>
    </row>
    <row r="4168" spans="1:24" x14ac:dyDescent="0.25">
      <c r="A4168" s="57">
        <v>220250033890</v>
      </c>
      <c r="B4168" s="58" t="s">
        <v>526</v>
      </c>
      <c r="C4168" s="59">
        <v>45856</v>
      </c>
      <c r="D4168" s="57">
        <v>22025001270</v>
      </c>
      <c r="E4168" s="58" t="s">
        <v>2310</v>
      </c>
      <c r="F4168" s="60">
        <v>19.89</v>
      </c>
      <c r="G4168" s="58" t="s">
        <v>608</v>
      </c>
      <c r="H4168" s="58" t="s">
        <v>5897</v>
      </c>
      <c r="I4168" s="61">
        <v>300</v>
      </c>
      <c r="J4168" s="58" t="s">
        <v>356</v>
      </c>
      <c r="K4168" s="58" t="s">
        <v>356</v>
      </c>
      <c r="L4168" s="58" t="s">
        <v>367</v>
      </c>
      <c r="M4168" s="58" t="s">
        <v>354</v>
      </c>
      <c r="N4168" s="58" t="s">
        <v>355</v>
      </c>
      <c r="O4168" s="64" t="s">
        <v>309</v>
      </c>
      <c r="P4168" s="64" t="s">
        <v>5359</v>
      </c>
      <c r="Q4168" s="45" t="s">
        <v>922</v>
      </c>
      <c r="R4168" s="32" t="s">
        <v>254</v>
      </c>
      <c r="S4168" s="45" t="s">
        <v>95</v>
      </c>
      <c r="T4168" s="42" t="str">
        <f>VLOOKUP(Tabla1[[#This Row],[AREA]],Hoja1!A:B,2,FALSE)</f>
        <v>07. Medio ambiente</v>
      </c>
      <c r="U4168" s="45" t="s">
        <v>149</v>
      </c>
      <c r="V4168" s="42" t="str">
        <f>VLOOKUP(Tabla1[[#This Row],[PROGRAMA]],Hoja1!A:B,2,FALSE)</f>
        <v>1711. Parques y jardines</v>
      </c>
      <c r="W4168" s="45" t="s">
        <v>238</v>
      </c>
      <c r="X4168" s="45" t="s">
        <v>3118</v>
      </c>
    </row>
    <row r="4169" spans="1:24" x14ac:dyDescent="0.25">
      <c r="A4169" s="57">
        <v>220250035031</v>
      </c>
      <c r="B4169" s="58" t="s">
        <v>526</v>
      </c>
      <c r="C4169" s="59">
        <v>45862</v>
      </c>
      <c r="D4169" s="57">
        <v>22025000920</v>
      </c>
      <c r="E4169" s="58" t="s">
        <v>1373</v>
      </c>
      <c r="F4169" s="60">
        <v>18.39</v>
      </c>
      <c r="G4169" s="58" t="s">
        <v>74</v>
      </c>
      <c r="H4169" s="58" t="s">
        <v>5898</v>
      </c>
      <c r="I4169" s="61">
        <v>300</v>
      </c>
      <c r="J4169" s="58" t="s">
        <v>356</v>
      </c>
      <c r="K4169" s="58" t="s">
        <v>356</v>
      </c>
      <c r="L4169" s="58" t="s">
        <v>367</v>
      </c>
      <c r="M4169" s="58" t="s">
        <v>354</v>
      </c>
      <c r="N4169" s="58" t="s">
        <v>355</v>
      </c>
      <c r="O4169" s="64" t="s">
        <v>309</v>
      </c>
      <c r="P4169" s="64" t="s">
        <v>5359</v>
      </c>
      <c r="Q4169" s="45" t="s">
        <v>922</v>
      </c>
      <c r="R4169" s="32" t="s">
        <v>254</v>
      </c>
      <c r="S4169" s="45" t="s">
        <v>291</v>
      </c>
      <c r="T4169" s="42" t="str">
        <f>VLOOKUP(Tabla1[[#This Row],[AREA]],Hoja1!A:B,2,FALSE)</f>
        <v>11. Salud pública y seguridad ciudadana</v>
      </c>
      <c r="U4169" s="45" t="s">
        <v>129</v>
      </c>
      <c r="V4169" s="42" t="str">
        <f>VLOOKUP(Tabla1[[#This Row],[PROGRAMA]],Hoja1!A:B,2,FALSE)</f>
        <v>1321. Policía municipal</v>
      </c>
      <c r="W4169" s="45" t="s">
        <v>238</v>
      </c>
      <c r="X4169" s="45" t="s">
        <v>3118</v>
      </c>
    </row>
    <row r="4170" spans="1:24" x14ac:dyDescent="0.25">
      <c r="A4170" s="57">
        <v>220250030727</v>
      </c>
      <c r="B4170" s="58" t="s">
        <v>526</v>
      </c>
      <c r="C4170" s="59">
        <v>45841</v>
      </c>
      <c r="D4170" s="57">
        <v>22025000769</v>
      </c>
      <c r="E4170" s="58" t="s">
        <v>1623</v>
      </c>
      <c r="F4170" s="60">
        <v>16.73</v>
      </c>
      <c r="G4170" s="58" t="s">
        <v>573</v>
      </c>
      <c r="H4170" s="58" t="s">
        <v>5899</v>
      </c>
      <c r="I4170" s="61">
        <v>300</v>
      </c>
      <c r="J4170" s="58" t="s">
        <v>356</v>
      </c>
      <c r="K4170" s="58" t="s">
        <v>356</v>
      </c>
      <c r="L4170" s="58" t="s">
        <v>367</v>
      </c>
      <c r="M4170" s="58" t="s">
        <v>354</v>
      </c>
      <c r="N4170" s="58" t="s">
        <v>355</v>
      </c>
      <c r="O4170" s="64" t="s">
        <v>309</v>
      </c>
      <c r="P4170" s="64" t="s">
        <v>5359</v>
      </c>
      <c r="Q4170" s="45" t="s">
        <v>922</v>
      </c>
      <c r="R4170" s="32" t="s">
        <v>254</v>
      </c>
      <c r="S4170" s="45" t="s">
        <v>291</v>
      </c>
      <c r="T4170" s="42" t="str">
        <f>VLOOKUP(Tabla1[[#This Row],[AREA]],Hoja1!A:B,2,FALSE)</f>
        <v>11. Salud pública y seguridad ciudadana</v>
      </c>
      <c r="U4170" s="45" t="s">
        <v>135</v>
      </c>
      <c r="V4170" s="42" t="str">
        <f>VLOOKUP(Tabla1[[#This Row],[PROGRAMA]],Hoja1!A:B,2,FALSE)</f>
        <v>1361. Prevención y extinción de incencios</v>
      </c>
      <c r="W4170" s="45" t="s">
        <v>238</v>
      </c>
      <c r="X4170" s="45" t="s">
        <v>3118</v>
      </c>
    </row>
    <row r="4171" spans="1:24" x14ac:dyDescent="0.25">
      <c r="A4171" s="57">
        <v>220250035043</v>
      </c>
      <c r="B4171" s="58" t="s">
        <v>526</v>
      </c>
      <c r="C4171" s="59">
        <v>45862</v>
      </c>
      <c r="D4171" s="57">
        <v>22025000920</v>
      </c>
      <c r="E4171" s="58" t="s">
        <v>1373</v>
      </c>
      <c r="F4171" s="60">
        <v>16.7</v>
      </c>
      <c r="G4171" s="58" t="s">
        <v>74</v>
      </c>
      <c r="H4171" s="58" t="s">
        <v>5900</v>
      </c>
      <c r="I4171" s="61">
        <v>300</v>
      </c>
      <c r="J4171" s="58" t="s">
        <v>356</v>
      </c>
      <c r="K4171" s="58" t="s">
        <v>356</v>
      </c>
      <c r="L4171" s="58" t="s">
        <v>367</v>
      </c>
      <c r="M4171" s="58" t="s">
        <v>354</v>
      </c>
      <c r="N4171" s="58" t="s">
        <v>355</v>
      </c>
      <c r="O4171" s="64" t="s">
        <v>309</v>
      </c>
      <c r="P4171" s="64" t="s">
        <v>5359</v>
      </c>
      <c r="Q4171" s="45" t="s">
        <v>922</v>
      </c>
      <c r="R4171" s="32" t="s">
        <v>254</v>
      </c>
      <c r="S4171" s="45" t="s">
        <v>291</v>
      </c>
      <c r="T4171" s="42" t="str">
        <f>VLOOKUP(Tabla1[[#This Row],[AREA]],Hoja1!A:B,2,FALSE)</f>
        <v>11. Salud pública y seguridad ciudadana</v>
      </c>
      <c r="U4171" s="45" t="s">
        <v>129</v>
      </c>
      <c r="V4171" s="42" t="str">
        <f>VLOOKUP(Tabla1[[#This Row],[PROGRAMA]],Hoja1!A:B,2,FALSE)</f>
        <v>1321. Policía municipal</v>
      </c>
      <c r="W4171" s="45" t="s">
        <v>238</v>
      </c>
      <c r="X4171" s="45" t="s">
        <v>3118</v>
      </c>
    </row>
    <row r="4172" spans="1:24" x14ac:dyDescent="0.25">
      <c r="A4172" s="57">
        <v>220250033623</v>
      </c>
      <c r="B4172" s="58" t="s">
        <v>526</v>
      </c>
      <c r="C4172" s="59">
        <v>45856</v>
      </c>
      <c r="D4172" s="57">
        <v>22025001043</v>
      </c>
      <c r="E4172" s="58" t="s">
        <v>1462</v>
      </c>
      <c r="F4172" s="60">
        <v>16.079999999999998</v>
      </c>
      <c r="G4172" s="58" t="s">
        <v>600</v>
      </c>
      <c r="H4172" s="58" t="s">
        <v>5901</v>
      </c>
      <c r="I4172" s="61">
        <v>300</v>
      </c>
      <c r="J4172" s="58" t="s">
        <v>356</v>
      </c>
      <c r="K4172" s="58" t="s">
        <v>356</v>
      </c>
      <c r="L4172" s="58" t="s">
        <v>367</v>
      </c>
      <c r="M4172" s="58" t="s">
        <v>354</v>
      </c>
      <c r="N4172" s="58" t="s">
        <v>355</v>
      </c>
      <c r="O4172" s="64" t="s">
        <v>309</v>
      </c>
      <c r="P4172" s="64" t="s">
        <v>5359</v>
      </c>
      <c r="Q4172" s="45" t="s">
        <v>922</v>
      </c>
      <c r="R4172" s="32" t="s">
        <v>254</v>
      </c>
      <c r="S4172" s="45" t="s">
        <v>98</v>
      </c>
      <c r="T4172" s="42" t="str">
        <f>VLOOKUP(Tabla1[[#This Row],[AREA]],Hoja1!A:B,2,FALSE)</f>
        <v>10. Personas mayores, familia y servicios sociales</v>
      </c>
      <c r="U4172" s="45" t="s">
        <v>153</v>
      </c>
      <c r="V4172" s="42" t="str">
        <f>VLOOKUP(Tabla1[[#This Row],[PROGRAMA]],Hoja1!A:B,2,FALSE)</f>
        <v>2311. Intervención social</v>
      </c>
      <c r="W4172" s="45" t="s">
        <v>236</v>
      </c>
      <c r="X4172" s="45" t="s">
        <v>3048</v>
      </c>
    </row>
    <row r="4173" spans="1:24" x14ac:dyDescent="0.25">
      <c r="A4173" s="57">
        <v>220250033882</v>
      </c>
      <c r="B4173" s="58" t="s">
        <v>526</v>
      </c>
      <c r="C4173" s="59">
        <v>45856</v>
      </c>
      <c r="D4173" s="57">
        <v>22025001270</v>
      </c>
      <c r="E4173" s="58" t="s">
        <v>2310</v>
      </c>
      <c r="F4173" s="60">
        <v>14.86</v>
      </c>
      <c r="G4173" s="58" t="s">
        <v>50</v>
      </c>
      <c r="H4173" s="58" t="s">
        <v>5902</v>
      </c>
      <c r="I4173" s="61">
        <v>300</v>
      </c>
      <c r="J4173" s="58" t="s">
        <v>356</v>
      </c>
      <c r="K4173" s="58" t="s">
        <v>356</v>
      </c>
      <c r="L4173" s="58" t="s">
        <v>367</v>
      </c>
      <c r="M4173" s="58" t="s">
        <v>354</v>
      </c>
      <c r="N4173" s="58" t="s">
        <v>355</v>
      </c>
      <c r="O4173" s="64" t="s">
        <v>309</v>
      </c>
      <c r="P4173" s="64" t="s">
        <v>5359</v>
      </c>
      <c r="Q4173" s="45" t="s">
        <v>922</v>
      </c>
      <c r="R4173" s="32" t="s">
        <v>254</v>
      </c>
      <c r="S4173" s="45" t="s">
        <v>95</v>
      </c>
      <c r="T4173" s="42" t="str">
        <f>VLOOKUP(Tabla1[[#This Row],[AREA]],Hoja1!A:B,2,FALSE)</f>
        <v>07. Medio ambiente</v>
      </c>
      <c r="U4173" s="45" t="s">
        <v>149</v>
      </c>
      <c r="V4173" s="42" t="str">
        <f>VLOOKUP(Tabla1[[#This Row],[PROGRAMA]],Hoja1!A:B,2,FALSE)</f>
        <v>1711. Parques y jardines</v>
      </c>
      <c r="W4173" s="45" t="s">
        <v>238</v>
      </c>
      <c r="X4173" s="45" t="s">
        <v>3118</v>
      </c>
    </row>
    <row r="4174" spans="1:24" x14ac:dyDescent="0.25">
      <c r="A4174" s="57">
        <v>220250035037</v>
      </c>
      <c r="B4174" s="58" t="s">
        <v>526</v>
      </c>
      <c r="C4174" s="59">
        <v>45862</v>
      </c>
      <c r="D4174" s="57">
        <v>22025000920</v>
      </c>
      <c r="E4174" s="58" t="s">
        <v>1373</v>
      </c>
      <c r="F4174" s="60">
        <v>14.41</v>
      </c>
      <c r="G4174" s="58" t="s">
        <v>74</v>
      </c>
      <c r="H4174" s="58" t="s">
        <v>5903</v>
      </c>
      <c r="I4174" s="61">
        <v>300</v>
      </c>
      <c r="J4174" s="58" t="s">
        <v>356</v>
      </c>
      <c r="K4174" s="58" t="s">
        <v>356</v>
      </c>
      <c r="L4174" s="58" t="s">
        <v>367</v>
      </c>
      <c r="M4174" s="58" t="s">
        <v>354</v>
      </c>
      <c r="N4174" s="58" t="s">
        <v>355</v>
      </c>
      <c r="O4174" s="64" t="s">
        <v>309</v>
      </c>
      <c r="P4174" s="64" t="s">
        <v>5359</v>
      </c>
      <c r="Q4174" s="45" t="s">
        <v>922</v>
      </c>
      <c r="R4174" s="32" t="s">
        <v>254</v>
      </c>
      <c r="S4174" s="45" t="s">
        <v>291</v>
      </c>
      <c r="T4174" s="42" t="str">
        <f>VLOOKUP(Tabla1[[#This Row],[AREA]],Hoja1!A:B,2,FALSE)</f>
        <v>11. Salud pública y seguridad ciudadana</v>
      </c>
      <c r="U4174" s="45" t="s">
        <v>129</v>
      </c>
      <c r="V4174" s="42" t="str">
        <f>VLOOKUP(Tabla1[[#This Row],[PROGRAMA]],Hoja1!A:B,2,FALSE)</f>
        <v>1321. Policía municipal</v>
      </c>
      <c r="W4174" s="45" t="s">
        <v>238</v>
      </c>
      <c r="X4174" s="45" t="s">
        <v>3118</v>
      </c>
    </row>
    <row r="4175" spans="1:24" x14ac:dyDescent="0.25">
      <c r="A4175" s="57">
        <v>220250035160</v>
      </c>
      <c r="B4175" s="58" t="s">
        <v>526</v>
      </c>
      <c r="C4175" s="59">
        <v>45862</v>
      </c>
      <c r="D4175" s="57">
        <v>22025001274</v>
      </c>
      <c r="E4175" s="58" t="s">
        <v>1612</v>
      </c>
      <c r="F4175" s="60">
        <v>13.71</v>
      </c>
      <c r="G4175" s="58" t="s">
        <v>73</v>
      </c>
      <c r="H4175" s="58" t="s">
        <v>5904</v>
      </c>
      <c r="I4175" s="61">
        <v>300</v>
      </c>
      <c r="J4175" s="58" t="s">
        <v>356</v>
      </c>
      <c r="K4175" s="58" t="s">
        <v>356</v>
      </c>
      <c r="L4175" s="58" t="s">
        <v>357</v>
      </c>
      <c r="M4175" s="58" t="s">
        <v>354</v>
      </c>
      <c r="N4175" s="58" t="s">
        <v>355</v>
      </c>
      <c r="O4175" s="64" t="s">
        <v>309</v>
      </c>
      <c r="P4175" s="64" t="s">
        <v>5359</v>
      </c>
      <c r="Q4175" s="45" t="s">
        <v>922</v>
      </c>
      <c r="R4175" s="32" t="s">
        <v>254</v>
      </c>
      <c r="S4175" s="45" t="s">
        <v>95</v>
      </c>
      <c r="T4175" s="42" t="str">
        <f>VLOOKUP(Tabla1[[#This Row],[AREA]],Hoja1!A:B,2,FALSE)</f>
        <v>07. Medio ambiente</v>
      </c>
      <c r="U4175" s="45" t="s">
        <v>149</v>
      </c>
      <c r="V4175" s="42" t="str">
        <f>VLOOKUP(Tabla1[[#This Row],[PROGRAMA]],Hoja1!A:B,2,FALSE)</f>
        <v>1711. Parques y jardines</v>
      </c>
      <c r="W4175" s="45" t="s">
        <v>236</v>
      </c>
      <c r="X4175" s="45" t="s">
        <v>2945</v>
      </c>
    </row>
    <row r="4176" spans="1:24" x14ac:dyDescent="0.25">
      <c r="A4176" s="57">
        <v>220250035033</v>
      </c>
      <c r="B4176" s="58" t="s">
        <v>526</v>
      </c>
      <c r="C4176" s="59">
        <v>45862</v>
      </c>
      <c r="D4176" s="57">
        <v>22025000920</v>
      </c>
      <c r="E4176" s="58" t="s">
        <v>1373</v>
      </c>
      <c r="F4176" s="60">
        <v>13.65</v>
      </c>
      <c r="G4176" s="58" t="s">
        <v>74</v>
      </c>
      <c r="H4176" s="58" t="s">
        <v>5905</v>
      </c>
      <c r="I4176" s="61">
        <v>300</v>
      </c>
      <c r="J4176" s="58" t="s">
        <v>356</v>
      </c>
      <c r="K4176" s="58" t="s">
        <v>356</v>
      </c>
      <c r="L4176" s="58" t="s">
        <v>367</v>
      </c>
      <c r="M4176" s="58" t="s">
        <v>354</v>
      </c>
      <c r="N4176" s="58" t="s">
        <v>355</v>
      </c>
      <c r="O4176" s="64" t="s">
        <v>309</v>
      </c>
      <c r="P4176" s="64" t="s">
        <v>5359</v>
      </c>
      <c r="Q4176" s="45" t="s">
        <v>922</v>
      </c>
      <c r="R4176" s="32" t="s">
        <v>254</v>
      </c>
      <c r="S4176" s="45" t="s">
        <v>291</v>
      </c>
      <c r="T4176" s="42" t="str">
        <f>VLOOKUP(Tabla1[[#This Row],[AREA]],Hoja1!A:B,2,FALSE)</f>
        <v>11. Salud pública y seguridad ciudadana</v>
      </c>
      <c r="U4176" s="45" t="s">
        <v>129</v>
      </c>
      <c r="V4176" s="42" t="str">
        <f>VLOOKUP(Tabla1[[#This Row],[PROGRAMA]],Hoja1!A:B,2,FALSE)</f>
        <v>1321. Policía municipal</v>
      </c>
      <c r="W4176" s="45" t="s">
        <v>238</v>
      </c>
      <c r="X4176" s="45" t="s">
        <v>3118</v>
      </c>
    </row>
    <row r="4177" spans="1:24" x14ac:dyDescent="0.25">
      <c r="A4177" s="57">
        <v>220250031021</v>
      </c>
      <c r="B4177" s="58" t="s">
        <v>526</v>
      </c>
      <c r="C4177" s="59">
        <v>45842</v>
      </c>
      <c r="D4177" s="57">
        <v>22025001079</v>
      </c>
      <c r="E4177" s="58" t="s">
        <v>1303</v>
      </c>
      <c r="F4177" s="60">
        <v>13.43</v>
      </c>
      <c r="G4177" s="58" t="s">
        <v>73</v>
      </c>
      <c r="H4177" s="58" t="s">
        <v>5906</v>
      </c>
      <c r="I4177" s="61">
        <v>300</v>
      </c>
      <c r="J4177" s="58" t="s">
        <v>356</v>
      </c>
      <c r="K4177" s="58" t="s">
        <v>356</v>
      </c>
      <c r="L4177" s="58" t="s">
        <v>367</v>
      </c>
      <c r="M4177" s="58" t="s">
        <v>354</v>
      </c>
      <c r="N4177" s="58" t="s">
        <v>355</v>
      </c>
      <c r="O4177" s="64" t="s">
        <v>309</v>
      </c>
      <c r="P4177" s="64" t="s">
        <v>5359</v>
      </c>
      <c r="Q4177" s="45" t="s">
        <v>922</v>
      </c>
      <c r="R4177" s="32" t="s">
        <v>254</v>
      </c>
      <c r="S4177" s="45" t="s">
        <v>94</v>
      </c>
      <c r="T4177" s="42" t="str">
        <f>VLOOKUP(Tabla1[[#This Row],[AREA]],Hoja1!A:B,2,FALSE)</f>
        <v>06. Educación y cultura</v>
      </c>
      <c r="U4177" s="45" t="s">
        <v>170</v>
      </c>
      <c r="V4177" s="42" t="str">
        <f>VLOOKUP(Tabla1[[#This Row],[PROGRAMA]],Hoja1!A:B,2,FALSE)</f>
        <v>3232. Conservación y mantenimiento centros educación infantil y primaria</v>
      </c>
      <c r="W4177" s="45" t="s">
        <v>236</v>
      </c>
      <c r="X4177" s="45" t="s">
        <v>3048</v>
      </c>
    </row>
    <row r="4178" spans="1:24" x14ac:dyDescent="0.25">
      <c r="A4178" s="57">
        <v>220250035180</v>
      </c>
      <c r="B4178" s="58" t="s">
        <v>526</v>
      </c>
      <c r="C4178" s="59">
        <v>45862</v>
      </c>
      <c r="D4178" s="57">
        <v>22025001270</v>
      </c>
      <c r="E4178" s="58" t="s">
        <v>2310</v>
      </c>
      <c r="F4178" s="60">
        <v>12.91</v>
      </c>
      <c r="G4178" s="58" t="s">
        <v>73</v>
      </c>
      <c r="H4178" s="58" t="s">
        <v>5907</v>
      </c>
      <c r="I4178" s="61">
        <v>300</v>
      </c>
      <c r="J4178" s="58" t="s">
        <v>356</v>
      </c>
      <c r="K4178" s="58" t="s">
        <v>356</v>
      </c>
      <c r="L4178" s="58" t="s">
        <v>367</v>
      </c>
      <c r="M4178" s="58" t="s">
        <v>354</v>
      </c>
      <c r="N4178" s="58" t="s">
        <v>355</v>
      </c>
      <c r="O4178" s="64" t="s">
        <v>309</v>
      </c>
      <c r="P4178" s="64" t="s">
        <v>5359</v>
      </c>
      <c r="Q4178" s="45" t="s">
        <v>922</v>
      </c>
      <c r="R4178" s="32" t="s">
        <v>254</v>
      </c>
      <c r="S4178" s="45" t="s">
        <v>95</v>
      </c>
      <c r="T4178" s="42" t="str">
        <f>VLOOKUP(Tabla1[[#This Row],[AREA]],Hoja1!A:B,2,FALSE)</f>
        <v>07. Medio ambiente</v>
      </c>
      <c r="U4178" s="45" t="s">
        <v>149</v>
      </c>
      <c r="V4178" s="42" t="str">
        <f>VLOOKUP(Tabla1[[#This Row],[PROGRAMA]],Hoja1!A:B,2,FALSE)</f>
        <v>1711. Parques y jardines</v>
      </c>
      <c r="W4178" s="45" t="s">
        <v>238</v>
      </c>
      <c r="X4178" s="45" t="s">
        <v>3118</v>
      </c>
    </row>
    <row r="4179" spans="1:24" x14ac:dyDescent="0.25">
      <c r="A4179" s="57">
        <v>220250031902</v>
      </c>
      <c r="B4179" s="58" t="s">
        <v>526</v>
      </c>
      <c r="C4179" s="59">
        <v>45847</v>
      </c>
      <c r="D4179" s="57">
        <v>22025000731</v>
      </c>
      <c r="E4179" s="58" t="s">
        <v>1838</v>
      </c>
      <c r="F4179" s="60">
        <v>12.36</v>
      </c>
      <c r="G4179" s="58" t="s">
        <v>564</v>
      </c>
      <c r="H4179" s="58" t="s">
        <v>5740</v>
      </c>
      <c r="I4179" s="61">
        <v>300</v>
      </c>
      <c r="J4179" s="58" t="s">
        <v>356</v>
      </c>
      <c r="K4179" s="58" t="s">
        <v>356</v>
      </c>
      <c r="L4179" s="58" t="s">
        <v>367</v>
      </c>
      <c r="M4179" s="58" t="s">
        <v>354</v>
      </c>
      <c r="N4179" s="58" t="s">
        <v>355</v>
      </c>
      <c r="O4179" s="64" t="s">
        <v>309</v>
      </c>
      <c r="P4179" s="64" t="s">
        <v>5359</v>
      </c>
      <c r="Q4179" s="45" t="s">
        <v>922</v>
      </c>
      <c r="R4179" s="32" t="s">
        <v>254</v>
      </c>
      <c r="S4179" s="45" t="s">
        <v>98</v>
      </c>
      <c r="T4179" s="42" t="str">
        <f>VLOOKUP(Tabla1[[#This Row],[AREA]],Hoja1!A:B,2,FALSE)</f>
        <v>10. Personas mayores, familia y servicios sociales</v>
      </c>
      <c r="U4179" s="45" t="s">
        <v>155</v>
      </c>
      <c r="V4179" s="42" t="str">
        <f>VLOOKUP(Tabla1[[#This Row],[PROGRAMA]],Hoja1!A:B,2,FALSE)</f>
        <v>2312. Iniciativas sociales</v>
      </c>
      <c r="W4179" s="45" t="s">
        <v>236</v>
      </c>
      <c r="X4179" s="45" t="s">
        <v>3048</v>
      </c>
    </row>
    <row r="4180" spans="1:24" x14ac:dyDescent="0.25">
      <c r="A4180" s="57">
        <v>220250035188</v>
      </c>
      <c r="B4180" s="58" t="s">
        <v>526</v>
      </c>
      <c r="C4180" s="59">
        <v>45862</v>
      </c>
      <c r="D4180" s="57">
        <v>22025001270</v>
      </c>
      <c r="E4180" s="58" t="s">
        <v>2310</v>
      </c>
      <c r="F4180" s="60">
        <v>12.31</v>
      </c>
      <c r="G4180" s="58" t="s">
        <v>73</v>
      </c>
      <c r="H4180" s="58" t="s">
        <v>5908</v>
      </c>
      <c r="I4180" s="61">
        <v>300</v>
      </c>
      <c r="J4180" s="58" t="s">
        <v>356</v>
      </c>
      <c r="K4180" s="58" t="s">
        <v>356</v>
      </c>
      <c r="L4180" s="58" t="s">
        <v>367</v>
      </c>
      <c r="M4180" s="58" t="s">
        <v>354</v>
      </c>
      <c r="N4180" s="58" t="s">
        <v>355</v>
      </c>
      <c r="O4180" s="64" t="s">
        <v>309</v>
      </c>
      <c r="P4180" s="64" t="s">
        <v>5359</v>
      </c>
      <c r="Q4180" s="45" t="s">
        <v>922</v>
      </c>
      <c r="R4180" s="32" t="s">
        <v>254</v>
      </c>
      <c r="S4180" s="45" t="s">
        <v>95</v>
      </c>
      <c r="T4180" s="42" t="str">
        <f>VLOOKUP(Tabla1[[#This Row],[AREA]],Hoja1!A:B,2,FALSE)</f>
        <v>07. Medio ambiente</v>
      </c>
      <c r="U4180" s="45" t="s">
        <v>149</v>
      </c>
      <c r="V4180" s="42" t="str">
        <f>VLOOKUP(Tabla1[[#This Row],[PROGRAMA]],Hoja1!A:B,2,FALSE)</f>
        <v>1711. Parques y jardines</v>
      </c>
      <c r="W4180" s="45" t="s">
        <v>238</v>
      </c>
      <c r="X4180" s="45" t="s">
        <v>3118</v>
      </c>
    </row>
    <row r="4181" spans="1:24" x14ac:dyDescent="0.25">
      <c r="A4181" s="57">
        <v>220250031015</v>
      </c>
      <c r="B4181" s="58" t="s">
        <v>526</v>
      </c>
      <c r="C4181" s="59">
        <v>45842</v>
      </c>
      <c r="D4181" s="57">
        <v>22025001324</v>
      </c>
      <c r="E4181" s="58" t="s">
        <v>3329</v>
      </c>
      <c r="F4181" s="60">
        <v>12.27</v>
      </c>
      <c r="G4181" s="58" t="s">
        <v>73</v>
      </c>
      <c r="H4181" s="58" t="s">
        <v>5909</v>
      </c>
      <c r="I4181" s="61">
        <v>300</v>
      </c>
      <c r="J4181" s="58" t="s">
        <v>356</v>
      </c>
      <c r="K4181" s="58" t="s">
        <v>356</v>
      </c>
      <c r="L4181" s="58" t="s">
        <v>367</v>
      </c>
      <c r="M4181" s="58" t="s">
        <v>354</v>
      </c>
      <c r="N4181" s="58" t="s">
        <v>355</v>
      </c>
      <c r="O4181" s="64" t="s">
        <v>309</v>
      </c>
      <c r="P4181" s="64" t="s">
        <v>5359</v>
      </c>
      <c r="Q4181" s="45" t="s">
        <v>922</v>
      </c>
      <c r="R4181" s="32" t="s">
        <v>254</v>
      </c>
      <c r="S4181" s="45" t="s">
        <v>98</v>
      </c>
      <c r="T4181" s="42" t="str">
        <f>VLOOKUP(Tabla1[[#This Row],[AREA]],Hoja1!A:B,2,FALSE)</f>
        <v>10. Personas mayores, familia y servicios sociales</v>
      </c>
      <c r="U4181" s="45" t="s">
        <v>162</v>
      </c>
      <c r="V4181" s="42" t="str">
        <f>VLOOKUP(Tabla1[[#This Row],[PROGRAMA]],Hoja1!A:B,2,FALSE)</f>
        <v>2412. Formación para el empleo</v>
      </c>
      <c r="W4181" s="45" t="s">
        <v>238</v>
      </c>
      <c r="X4181" s="45" t="s">
        <v>3118</v>
      </c>
    </row>
    <row r="4182" spans="1:24" x14ac:dyDescent="0.25">
      <c r="A4182" s="57">
        <v>220250034972</v>
      </c>
      <c r="B4182" s="58" t="s">
        <v>526</v>
      </c>
      <c r="C4182" s="59">
        <v>45862</v>
      </c>
      <c r="D4182" s="57">
        <v>22025004014</v>
      </c>
      <c r="E4182" s="58" t="s">
        <v>1534</v>
      </c>
      <c r="F4182" s="60">
        <v>11.72</v>
      </c>
      <c r="G4182" s="58" t="s">
        <v>39</v>
      </c>
      <c r="H4182" s="58" t="s">
        <v>5910</v>
      </c>
      <c r="I4182" s="61">
        <v>300</v>
      </c>
      <c r="J4182" s="58" t="s">
        <v>356</v>
      </c>
      <c r="K4182" s="58" t="s">
        <v>356</v>
      </c>
      <c r="L4182" s="58" t="s">
        <v>367</v>
      </c>
      <c r="M4182" s="58" t="s">
        <v>354</v>
      </c>
      <c r="N4182" s="58" t="s">
        <v>355</v>
      </c>
      <c r="O4182" s="64" t="s">
        <v>309</v>
      </c>
      <c r="P4182" s="64" t="s">
        <v>5359</v>
      </c>
      <c r="Q4182" s="45" t="s">
        <v>922</v>
      </c>
      <c r="R4182" s="32" t="s">
        <v>254</v>
      </c>
      <c r="S4182" s="45" t="s">
        <v>92</v>
      </c>
      <c r="T4182" s="42" t="str">
        <f>VLOOKUP(Tabla1[[#This Row],[AREA]],Hoja1!A:B,2,FALSE)</f>
        <v>03. Participación ciudadana y deportes</v>
      </c>
      <c r="U4182" s="45" t="s">
        <v>215</v>
      </c>
      <c r="V4182" s="42" t="str">
        <f>VLOOKUP(Tabla1[[#This Row],[PROGRAMA]],Hoja1!A:B,2,FALSE)</f>
        <v>9241. Participación ciudadana</v>
      </c>
      <c r="W4182" s="45" t="s">
        <v>236</v>
      </c>
      <c r="X4182" s="45" t="s">
        <v>3048</v>
      </c>
    </row>
    <row r="4183" spans="1:24" x14ac:dyDescent="0.25">
      <c r="A4183" s="57">
        <v>220250030976</v>
      </c>
      <c r="B4183" s="58" t="s">
        <v>526</v>
      </c>
      <c r="C4183" s="59">
        <v>45842</v>
      </c>
      <c r="D4183" s="57">
        <v>22025001270</v>
      </c>
      <c r="E4183" s="58" t="s">
        <v>2310</v>
      </c>
      <c r="F4183" s="60">
        <v>11.17</v>
      </c>
      <c r="G4183" s="58" t="s">
        <v>73</v>
      </c>
      <c r="H4183" s="58" t="s">
        <v>5911</v>
      </c>
      <c r="I4183" s="61">
        <v>300</v>
      </c>
      <c r="J4183" s="58" t="s">
        <v>356</v>
      </c>
      <c r="K4183" s="58" t="s">
        <v>356</v>
      </c>
      <c r="L4183" s="58" t="s">
        <v>367</v>
      </c>
      <c r="M4183" s="58" t="s">
        <v>354</v>
      </c>
      <c r="N4183" s="58" t="s">
        <v>355</v>
      </c>
      <c r="O4183" s="64" t="s">
        <v>309</v>
      </c>
      <c r="P4183" s="64" t="s">
        <v>5359</v>
      </c>
      <c r="Q4183" s="45" t="s">
        <v>922</v>
      </c>
      <c r="R4183" s="32" t="s">
        <v>254</v>
      </c>
      <c r="S4183" s="45" t="s">
        <v>95</v>
      </c>
      <c r="T4183" s="42" t="str">
        <f>VLOOKUP(Tabla1[[#This Row],[AREA]],Hoja1!A:B,2,FALSE)</f>
        <v>07. Medio ambiente</v>
      </c>
      <c r="U4183" s="45" t="s">
        <v>149</v>
      </c>
      <c r="V4183" s="42" t="str">
        <f>VLOOKUP(Tabla1[[#This Row],[PROGRAMA]],Hoja1!A:B,2,FALSE)</f>
        <v>1711. Parques y jardines</v>
      </c>
      <c r="W4183" s="45" t="s">
        <v>238</v>
      </c>
      <c r="X4183" s="45" t="s">
        <v>3118</v>
      </c>
    </row>
    <row r="4184" spans="1:24" x14ac:dyDescent="0.25">
      <c r="A4184" s="57">
        <v>220250034917</v>
      </c>
      <c r="B4184" s="58" t="s">
        <v>526</v>
      </c>
      <c r="C4184" s="59">
        <v>45862</v>
      </c>
      <c r="D4184" s="57">
        <v>22025001135</v>
      </c>
      <c r="E4184" s="58" t="s">
        <v>2608</v>
      </c>
      <c r="F4184" s="60">
        <v>10.48</v>
      </c>
      <c r="G4184" s="58" t="s">
        <v>573</v>
      </c>
      <c r="H4184" s="58" t="s">
        <v>5912</v>
      </c>
      <c r="I4184" s="61">
        <v>300</v>
      </c>
      <c r="J4184" s="58" t="s">
        <v>356</v>
      </c>
      <c r="K4184" s="58" t="s">
        <v>356</v>
      </c>
      <c r="L4184" s="58" t="s">
        <v>367</v>
      </c>
      <c r="M4184" s="58" t="s">
        <v>354</v>
      </c>
      <c r="N4184" s="58" t="s">
        <v>355</v>
      </c>
      <c r="O4184" s="64" t="s">
        <v>309</v>
      </c>
      <c r="P4184" s="64" t="s">
        <v>5359</v>
      </c>
      <c r="Q4184" s="45" t="s">
        <v>922</v>
      </c>
      <c r="R4184" s="32" t="s">
        <v>254</v>
      </c>
      <c r="S4184" s="45" t="s">
        <v>89</v>
      </c>
      <c r="T4184" s="42" t="str">
        <f>VLOOKUP(Tabla1[[#This Row],[AREA]],Hoja1!A:B,2,FALSE)</f>
        <v>01. Alcaldía</v>
      </c>
      <c r="U4184" s="45" t="s">
        <v>294</v>
      </c>
      <c r="V4184" s="42" t="str">
        <f>VLOOKUP(Tabla1[[#This Row],[PROGRAMA]],Hoja1!A:B,2,FALSE)</f>
        <v>4331. Desarrollo empresarial</v>
      </c>
      <c r="W4184" s="45" t="s">
        <v>236</v>
      </c>
      <c r="X4184" s="45" t="s">
        <v>3048</v>
      </c>
    </row>
    <row r="4185" spans="1:24" x14ac:dyDescent="0.25">
      <c r="A4185" s="57">
        <v>220250030729</v>
      </c>
      <c r="B4185" s="58" t="s">
        <v>526</v>
      </c>
      <c r="C4185" s="59">
        <v>45841</v>
      </c>
      <c r="D4185" s="57">
        <v>22025000769</v>
      </c>
      <c r="E4185" s="58" t="s">
        <v>1623</v>
      </c>
      <c r="F4185" s="60">
        <v>10.01</v>
      </c>
      <c r="G4185" s="58" t="s">
        <v>506</v>
      </c>
      <c r="H4185" s="58" t="s">
        <v>5913</v>
      </c>
      <c r="I4185" s="61">
        <v>300</v>
      </c>
      <c r="J4185" s="58" t="s">
        <v>356</v>
      </c>
      <c r="K4185" s="58" t="s">
        <v>356</v>
      </c>
      <c r="L4185" s="58" t="s">
        <v>367</v>
      </c>
      <c r="M4185" s="58" t="s">
        <v>354</v>
      </c>
      <c r="N4185" s="58" t="s">
        <v>355</v>
      </c>
      <c r="O4185" s="64" t="s">
        <v>309</v>
      </c>
      <c r="P4185" s="64" t="s">
        <v>5359</v>
      </c>
      <c r="Q4185" s="45" t="s">
        <v>922</v>
      </c>
      <c r="R4185" s="32" t="s">
        <v>254</v>
      </c>
      <c r="S4185" s="45" t="s">
        <v>291</v>
      </c>
      <c r="T4185" s="42" t="str">
        <f>VLOOKUP(Tabla1[[#This Row],[AREA]],Hoja1!A:B,2,FALSE)</f>
        <v>11. Salud pública y seguridad ciudadana</v>
      </c>
      <c r="U4185" s="45" t="s">
        <v>135</v>
      </c>
      <c r="V4185" s="42" t="str">
        <f>VLOOKUP(Tabla1[[#This Row],[PROGRAMA]],Hoja1!A:B,2,FALSE)</f>
        <v>1361. Prevención y extinción de incencios</v>
      </c>
      <c r="W4185" s="45" t="s">
        <v>238</v>
      </c>
      <c r="X4185" s="45" t="s">
        <v>3118</v>
      </c>
    </row>
    <row r="4186" spans="1:24" x14ac:dyDescent="0.25">
      <c r="A4186" s="57">
        <v>220250035089</v>
      </c>
      <c r="B4186" s="58" t="s">
        <v>526</v>
      </c>
      <c r="C4186" s="59">
        <v>45862</v>
      </c>
      <c r="D4186" s="57">
        <v>22025001347</v>
      </c>
      <c r="E4186" s="58" t="s">
        <v>1493</v>
      </c>
      <c r="F4186" s="60">
        <v>9.92</v>
      </c>
      <c r="G4186" s="58" t="s">
        <v>524</v>
      </c>
      <c r="H4186" s="58" t="s">
        <v>4271</v>
      </c>
      <c r="I4186" s="61">
        <v>300</v>
      </c>
      <c r="J4186" s="58" t="s">
        <v>427</v>
      </c>
      <c r="K4186" s="58" t="s">
        <v>427</v>
      </c>
      <c r="L4186" s="58" t="s">
        <v>367</v>
      </c>
      <c r="M4186" s="58" t="s">
        <v>354</v>
      </c>
      <c r="N4186" s="58" t="s">
        <v>355</v>
      </c>
      <c r="O4186" s="64" t="s">
        <v>309</v>
      </c>
      <c r="P4186" s="64" t="s">
        <v>5359</v>
      </c>
      <c r="Q4186" s="45" t="s">
        <v>922</v>
      </c>
      <c r="R4186" s="32" t="s">
        <v>254</v>
      </c>
      <c r="S4186" s="45" t="s">
        <v>91</v>
      </c>
      <c r="T4186" s="42" t="str">
        <f>VLOOKUP(Tabla1[[#This Row],[AREA]],Hoja1!A:B,2,FALSE)</f>
        <v>02. Urbanismo y vivienda</v>
      </c>
      <c r="U4186" s="45" t="s">
        <v>220</v>
      </c>
      <c r="V4186" s="42" t="str">
        <f>VLOOKUP(Tabla1[[#This Row],[PROGRAMA]],Hoja1!A:B,2,FALSE)</f>
        <v>9332. Mantenimiento de edificios e instalaciones municipales</v>
      </c>
      <c r="W4186" s="45" t="s">
        <v>236</v>
      </c>
      <c r="X4186" s="45" t="s">
        <v>3048</v>
      </c>
    </row>
    <row r="4187" spans="1:24" x14ac:dyDescent="0.25">
      <c r="A4187" s="57">
        <v>220250035154</v>
      </c>
      <c r="B4187" s="58" t="s">
        <v>526</v>
      </c>
      <c r="C4187" s="59">
        <v>45862</v>
      </c>
      <c r="D4187" s="57">
        <v>22025001043</v>
      </c>
      <c r="E4187" s="58" t="s">
        <v>1462</v>
      </c>
      <c r="F4187" s="60">
        <v>9.5299999999999994</v>
      </c>
      <c r="G4187" s="58" t="s">
        <v>74</v>
      </c>
      <c r="H4187" s="58" t="s">
        <v>5914</v>
      </c>
      <c r="I4187" s="61">
        <v>300</v>
      </c>
      <c r="J4187" s="58" t="s">
        <v>356</v>
      </c>
      <c r="K4187" s="58" t="s">
        <v>356</v>
      </c>
      <c r="L4187" s="58" t="s">
        <v>367</v>
      </c>
      <c r="M4187" s="58" t="s">
        <v>354</v>
      </c>
      <c r="N4187" s="58" t="s">
        <v>355</v>
      </c>
      <c r="O4187" s="64" t="s">
        <v>309</v>
      </c>
      <c r="P4187" s="64" t="s">
        <v>5359</v>
      </c>
      <c r="Q4187" s="45" t="s">
        <v>922</v>
      </c>
      <c r="R4187" s="32" t="s">
        <v>254</v>
      </c>
      <c r="S4187" s="45" t="s">
        <v>98</v>
      </c>
      <c r="T4187" s="42" t="str">
        <f>VLOOKUP(Tabla1[[#This Row],[AREA]],Hoja1!A:B,2,FALSE)</f>
        <v>10. Personas mayores, familia y servicios sociales</v>
      </c>
      <c r="U4187" s="45" t="s">
        <v>153</v>
      </c>
      <c r="V4187" s="42" t="str">
        <f>VLOOKUP(Tabla1[[#This Row],[PROGRAMA]],Hoja1!A:B,2,FALSE)</f>
        <v>2311. Intervención social</v>
      </c>
      <c r="W4187" s="45" t="s">
        <v>236</v>
      </c>
      <c r="X4187" s="45" t="s">
        <v>3048</v>
      </c>
    </row>
    <row r="4188" spans="1:24" x14ac:dyDescent="0.25">
      <c r="A4188" s="57">
        <v>220250035091</v>
      </c>
      <c r="B4188" s="58" t="s">
        <v>526</v>
      </c>
      <c r="C4188" s="59">
        <v>45862</v>
      </c>
      <c r="D4188" s="57">
        <v>22025001347</v>
      </c>
      <c r="E4188" s="58" t="s">
        <v>1493</v>
      </c>
      <c r="F4188" s="60">
        <v>8.64</v>
      </c>
      <c r="G4188" s="58" t="s">
        <v>608</v>
      </c>
      <c r="H4188" s="58" t="s">
        <v>5915</v>
      </c>
      <c r="I4188" s="61">
        <v>300</v>
      </c>
      <c r="J4188" s="58" t="s">
        <v>356</v>
      </c>
      <c r="K4188" s="58" t="s">
        <v>356</v>
      </c>
      <c r="L4188" s="58" t="s">
        <v>367</v>
      </c>
      <c r="M4188" s="58" t="s">
        <v>354</v>
      </c>
      <c r="N4188" s="58" t="s">
        <v>355</v>
      </c>
      <c r="O4188" s="64" t="s">
        <v>309</v>
      </c>
      <c r="P4188" s="64" t="s">
        <v>5359</v>
      </c>
      <c r="Q4188" s="45" t="s">
        <v>922</v>
      </c>
      <c r="R4188" s="32" t="s">
        <v>254</v>
      </c>
      <c r="S4188" s="45" t="s">
        <v>91</v>
      </c>
      <c r="T4188" s="42" t="str">
        <f>VLOOKUP(Tabla1[[#This Row],[AREA]],Hoja1!A:B,2,FALSE)</f>
        <v>02. Urbanismo y vivienda</v>
      </c>
      <c r="U4188" s="45" t="s">
        <v>220</v>
      </c>
      <c r="V4188" s="42" t="str">
        <f>VLOOKUP(Tabla1[[#This Row],[PROGRAMA]],Hoja1!A:B,2,FALSE)</f>
        <v>9332. Mantenimiento de edificios e instalaciones municipales</v>
      </c>
      <c r="W4188" s="45" t="s">
        <v>236</v>
      </c>
      <c r="X4188" s="45" t="s">
        <v>3048</v>
      </c>
    </row>
    <row r="4189" spans="1:24" x14ac:dyDescent="0.25">
      <c r="A4189" s="57">
        <v>220250032460</v>
      </c>
      <c r="B4189" s="58" t="s">
        <v>526</v>
      </c>
      <c r="C4189" s="59">
        <v>45849</v>
      </c>
      <c r="D4189" s="57">
        <v>22025001347</v>
      </c>
      <c r="E4189" s="58" t="s">
        <v>1493</v>
      </c>
      <c r="F4189" s="60">
        <v>8.16</v>
      </c>
      <c r="G4189" s="58" t="s">
        <v>74</v>
      </c>
      <c r="H4189" s="58" t="s">
        <v>5916</v>
      </c>
      <c r="I4189" s="61">
        <v>300</v>
      </c>
      <c r="J4189" s="58" t="s">
        <v>356</v>
      </c>
      <c r="K4189" s="58" t="s">
        <v>356</v>
      </c>
      <c r="L4189" s="58" t="s">
        <v>367</v>
      </c>
      <c r="M4189" s="58" t="s">
        <v>354</v>
      </c>
      <c r="N4189" s="58" t="s">
        <v>355</v>
      </c>
      <c r="O4189" s="64" t="s">
        <v>309</v>
      </c>
      <c r="P4189" s="64" t="s">
        <v>5359</v>
      </c>
      <c r="Q4189" s="45" t="s">
        <v>922</v>
      </c>
      <c r="R4189" s="32" t="s">
        <v>254</v>
      </c>
      <c r="S4189" s="45" t="s">
        <v>91</v>
      </c>
      <c r="T4189" s="42" t="str">
        <f>VLOOKUP(Tabla1[[#This Row],[AREA]],Hoja1!A:B,2,FALSE)</f>
        <v>02. Urbanismo y vivienda</v>
      </c>
      <c r="U4189" s="45" t="s">
        <v>220</v>
      </c>
      <c r="V4189" s="42" t="str">
        <f>VLOOKUP(Tabla1[[#This Row],[PROGRAMA]],Hoja1!A:B,2,FALSE)</f>
        <v>9332. Mantenimiento de edificios e instalaciones municipales</v>
      </c>
      <c r="W4189" s="45" t="s">
        <v>236</v>
      </c>
      <c r="X4189" s="45" t="s">
        <v>3048</v>
      </c>
    </row>
    <row r="4190" spans="1:24" x14ac:dyDescent="0.25">
      <c r="A4190" s="57">
        <v>220250035103</v>
      </c>
      <c r="B4190" s="58" t="s">
        <v>526</v>
      </c>
      <c r="C4190" s="59">
        <v>45862</v>
      </c>
      <c r="D4190" s="57">
        <v>22025001347</v>
      </c>
      <c r="E4190" s="58" t="s">
        <v>1493</v>
      </c>
      <c r="F4190" s="60">
        <v>7.24</v>
      </c>
      <c r="G4190" s="58" t="s">
        <v>600</v>
      </c>
      <c r="H4190" s="58" t="s">
        <v>5917</v>
      </c>
      <c r="I4190" s="61">
        <v>300</v>
      </c>
      <c r="J4190" s="58" t="s">
        <v>356</v>
      </c>
      <c r="K4190" s="58" t="s">
        <v>356</v>
      </c>
      <c r="L4190" s="58" t="s">
        <v>367</v>
      </c>
      <c r="M4190" s="58" t="s">
        <v>354</v>
      </c>
      <c r="N4190" s="58" t="s">
        <v>355</v>
      </c>
      <c r="O4190" s="64" t="s">
        <v>309</v>
      </c>
      <c r="P4190" s="64" t="s">
        <v>5359</v>
      </c>
      <c r="Q4190" s="45" t="s">
        <v>922</v>
      </c>
      <c r="R4190" s="32" t="s">
        <v>254</v>
      </c>
      <c r="S4190" s="45" t="s">
        <v>91</v>
      </c>
      <c r="T4190" s="42" t="str">
        <f>VLOOKUP(Tabla1[[#This Row],[AREA]],Hoja1!A:B,2,FALSE)</f>
        <v>02. Urbanismo y vivienda</v>
      </c>
      <c r="U4190" s="45" t="s">
        <v>220</v>
      </c>
      <c r="V4190" s="42" t="str">
        <f>VLOOKUP(Tabla1[[#This Row],[PROGRAMA]],Hoja1!A:B,2,FALSE)</f>
        <v>9332. Mantenimiento de edificios e instalaciones municipales</v>
      </c>
      <c r="W4190" s="45" t="s">
        <v>236</v>
      </c>
      <c r="X4190" s="45" t="s">
        <v>3048</v>
      </c>
    </row>
    <row r="4191" spans="1:24" x14ac:dyDescent="0.25">
      <c r="A4191" s="57">
        <v>220250035039</v>
      </c>
      <c r="B4191" s="58" t="s">
        <v>526</v>
      </c>
      <c r="C4191" s="59">
        <v>45862</v>
      </c>
      <c r="D4191" s="57">
        <v>22025000920</v>
      </c>
      <c r="E4191" s="58" t="s">
        <v>1373</v>
      </c>
      <c r="F4191" s="60">
        <v>6.11</v>
      </c>
      <c r="G4191" s="58" t="s">
        <v>74</v>
      </c>
      <c r="H4191" s="58" t="s">
        <v>5918</v>
      </c>
      <c r="I4191" s="61">
        <v>300</v>
      </c>
      <c r="J4191" s="58" t="s">
        <v>356</v>
      </c>
      <c r="K4191" s="58" t="s">
        <v>356</v>
      </c>
      <c r="L4191" s="58" t="s">
        <v>367</v>
      </c>
      <c r="M4191" s="58" t="s">
        <v>354</v>
      </c>
      <c r="N4191" s="58" t="s">
        <v>355</v>
      </c>
      <c r="O4191" s="64" t="s">
        <v>309</v>
      </c>
      <c r="P4191" s="64" t="s">
        <v>5359</v>
      </c>
      <c r="Q4191" s="45" t="s">
        <v>922</v>
      </c>
      <c r="R4191" s="32" t="s">
        <v>254</v>
      </c>
      <c r="S4191" s="45" t="s">
        <v>291</v>
      </c>
      <c r="T4191" s="42" t="str">
        <f>VLOOKUP(Tabla1[[#This Row],[AREA]],Hoja1!A:B,2,FALSE)</f>
        <v>11. Salud pública y seguridad ciudadana</v>
      </c>
      <c r="U4191" s="45" t="s">
        <v>129</v>
      </c>
      <c r="V4191" s="42" t="str">
        <f>VLOOKUP(Tabla1[[#This Row],[PROGRAMA]],Hoja1!A:B,2,FALSE)</f>
        <v>1321. Policía municipal</v>
      </c>
      <c r="W4191" s="45" t="s">
        <v>238</v>
      </c>
      <c r="X4191" s="45" t="s">
        <v>3118</v>
      </c>
    </row>
    <row r="4192" spans="1:24" x14ac:dyDescent="0.25">
      <c r="A4192" s="57">
        <v>220250031925</v>
      </c>
      <c r="B4192" s="58" t="s">
        <v>526</v>
      </c>
      <c r="C4192" s="59">
        <v>45847</v>
      </c>
      <c r="D4192" s="57">
        <v>22025000731</v>
      </c>
      <c r="E4192" s="58" t="s">
        <v>1838</v>
      </c>
      <c r="F4192" s="60">
        <v>5.36</v>
      </c>
      <c r="G4192" s="58" t="s">
        <v>612</v>
      </c>
      <c r="H4192" s="58" t="s">
        <v>5919</v>
      </c>
      <c r="I4192" s="61">
        <v>300</v>
      </c>
      <c r="J4192" s="58" t="s">
        <v>356</v>
      </c>
      <c r="K4192" s="58" t="s">
        <v>356</v>
      </c>
      <c r="L4192" s="58" t="s">
        <v>367</v>
      </c>
      <c r="M4192" s="58" t="s">
        <v>354</v>
      </c>
      <c r="N4192" s="58" t="s">
        <v>355</v>
      </c>
      <c r="O4192" s="64" t="s">
        <v>309</v>
      </c>
      <c r="P4192" s="64" t="s">
        <v>5359</v>
      </c>
      <c r="Q4192" s="45" t="s">
        <v>922</v>
      </c>
      <c r="R4192" s="32" t="s">
        <v>254</v>
      </c>
      <c r="S4192" s="45" t="s">
        <v>98</v>
      </c>
      <c r="T4192" s="42" t="str">
        <f>VLOOKUP(Tabla1[[#This Row],[AREA]],Hoja1!A:B,2,FALSE)</f>
        <v>10. Personas mayores, familia y servicios sociales</v>
      </c>
      <c r="U4192" s="45" t="s">
        <v>155</v>
      </c>
      <c r="V4192" s="42" t="str">
        <f>VLOOKUP(Tabla1[[#This Row],[PROGRAMA]],Hoja1!A:B,2,FALSE)</f>
        <v>2312. Iniciativas sociales</v>
      </c>
      <c r="W4192" s="45" t="s">
        <v>236</v>
      </c>
      <c r="X4192" s="45" t="s">
        <v>3048</v>
      </c>
    </row>
    <row r="4193" spans="1:24" x14ac:dyDescent="0.25">
      <c r="A4193" s="57">
        <v>220250034584</v>
      </c>
      <c r="B4193" s="58" t="s">
        <v>349</v>
      </c>
      <c r="C4193" s="59">
        <v>45862</v>
      </c>
      <c r="D4193" s="57">
        <v>22025005482</v>
      </c>
      <c r="E4193" s="58" t="s">
        <v>1258</v>
      </c>
      <c r="F4193" s="60">
        <v>2694.52</v>
      </c>
      <c r="G4193" s="58" t="s">
        <v>5920</v>
      </c>
      <c r="H4193" s="58" t="s">
        <v>5921</v>
      </c>
      <c r="I4193" s="61">
        <v>220</v>
      </c>
      <c r="J4193" s="58" t="s">
        <v>5922</v>
      </c>
      <c r="K4193" s="58" t="s">
        <v>378</v>
      </c>
      <c r="L4193" s="58" t="s">
        <v>367</v>
      </c>
      <c r="M4193" s="58" t="s">
        <v>458</v>
      </c>
      <c r="N4193" s="58" t="s">
        <v>429</v>
      </c>
      <c r="O4193" s="64" t="s">
        <v>310</v>
      </c>
      <c r="P4193" s="64" t="s">
        <v>5359</v>
      </c>
      <c r="Q4193" s="45" t="s">
        <v>922</v>
      </c>
      <c r="R4193" s="32" t="s">
        <v>254</v>
      </c>
      <c r="S4193" s="45" t="s">
        <v>291</v>
      </c>
      <c r="T4193" s="42" t="str">
        <f>VLOOKUP(Tabla1[[#This Row],[AREA]],Hoja1!A:B,2,FALSE)</f>
        <v>11. Salud pública y seguridad ciudadana</v>
      </c>
      <c r="U4193" s="45" t="s">
        <v>164</v>
      </c>
      <c r="V4193" s="42" t="str">
        <f>VLOOKUP(Tabla1[[#This Row],[PROGRAMA]],Hoja1!A:B,2,FALSE)</f>
        <v>3111. Protección de la salubridad pública</v>
      </c>
      <c r="W4193" s="45" t="s">
        <v>238</v>
      </c>
      <c r="X4193" s="45" t="s">
        <v>3057</v>
      </c>
    </row>
    <row r="4194" spans="1:24" x14ac:dyDescent="0.25">
      <c r="A4194" s="57">
        <v>220250031628</v>
      </c>
      <c r="B4194" s="58" t="s">
        <v>349</v>
      </c>
      <c r="C4194" s="59">
        <v>45846</v>
      </c>
      <c r="D4194" s="57">
        <v>22025004848</v>
      </c>
      <c r="E4194" s="58" t="s">
        <v>2197</v>
      </c>
      <c r="F4194" s="60">
        <v>97.9</v>
      </c>
      <c r="G4194" s="58" t="s">
        <v>74</v>
      </c>
      <c r="H4194" s="58" t="s">
        <v>5923</v>
      </c>
      <c r="I4194" s="61">
        <v>220</v>
      </c>
      <c r="J4194" s="58" t="s">
        <v>356</v>
      </c>
      <c r="K4194" s="58" t="s">
        <v>356</v>
      </c>
      <c r="L4194" s="58" t="s">
        <v>367</v>
      </c>
      <c r="M4194" s="58" t="s">
        <v>458</v>
      </c>
      <c r="N4194" s="58" t="s">
        <v>429</v>
      </c>
      <c r="O4194" s="64" t="s">
        <v>310</v>
      </c>
      <c r="P4194" s="64" t="s">
        <v>5359</v>
      </c>
      <c r="Q4194" s="45" t="s">
        <v>926</v>
      </c>
      <c r="R4194" s="32" t="s">
        <v>255</v>
      </c>
      <c r="S4194" s="45" t="s">
        <v>93</v>
      </c>
      <c r="T4194" s="42" t="str">
        <f>VLOOKUP(Tabla1[[#This Row],[AREA]],Hoja1!A:B,2,FALSE)</f>
        <v>04. Hacienda, personal y modernización administrativa</v>
      </c>
      <c r="U4194" s="45" t="s">
        <v>213</v>
      </c>
      <c r="V4194" s="42" t="str">
        <f>VLOOKUP(Tabla1[[#This Row],[PROGRAMA]],Hoja1!A:B,2,FALSE)</f>
        <v>9209. Dirección del area de hacienda, personal y modernización administrativa</v>
      </c>
      <c r="W4194" s="45" t="s">
        <v>246</v>
      </c>
      <c r="X4194" s="45" t="s">
        <v>3029</v>
      </c>
    </row>
    <row r="4195" spans="1:24" x14ac:dyDescent="0.25">
      <c r="A4195" s="57">
        <v>220250034379</v>
      </c>
      <c r="B4195" s="58" t="s">
        <v>349</v>
      </c>
      <c r="C4195" s="59">
        <v>45859</v>
      </c>
      <c r="D4195" s="57">
        <v>22025005065</v>
      </c>
      <c r="E4195" s="58" t="s">
        <v>3031</v>
      </c>
      <c r="F4195" s="60">
        <v>64.180000000000007</v>
      </c>
      <c r="G4195" s="58" t="s">
        <v>340</v>
      </c>
      <c r="H4195" s="58" t="s">
        <v>5924</v>
      </c>
      <c r="I4195" s="61">
        <v>220</v>
      </c>
      <c r="J4195" s="58" t="s">
        <v>452</v>
      </c>
      <c r="K4195" s="58" t="s">
        <v>452</v>
      </c>
      <c r="L4195" s="58" t="s">
        <v>357</v>
      </c>
      <c r="M4195" s="58" t="s">
        <v>458</v>
      </c>
      <c r="N4195" s="58" t="s">
        <v>429</v>
      </c>
      <c r="O4195" s="64" t="s">
        <v>310</v>
      </c>
      <c r="P4195" s="64" t="s">
        <v>5359</v>
      </c>
      <c r="Q4195" s="45" t="s">
        <v>926</v>
      </c>
      <c r="R4195" s="32" t="s">
        <v>255</v>
      </c>
      <c r="S4195" s="45" t="s">
        <v>92</v>
      </c>
      <c r="T4195" s="42" t="str">
        <f>VLOOKUP(Tabla1[[#This Row],[AREA]],Hoja1!A:B,2,FALSE)</f>
        <v>03. Participación ciudadana y deportes</v>
      </c>
      <c r="U4195" s="45" t="s">
        <v>215</v>
      </c>
      <c r="V4195" s="42" t="str">
        <f>VLOOKUP(Tabla1[[#This Row],[PROGRAMA]],Hoja1!A:B,2,FALSE)</f>
        <v>9241. Participación ciudadana</v>
      </c>
      <c r="W4195" s="45" t="s">
        <v>248</v>
      </c>
      <c r="X4195" s="45" t="s">
        <v>2991</v>
      </c>
    </row>
    <row r="4196" spans="1:24" x14ac:dyDescent="0.25">
      <c r="A4196" s="57">
        <v>220250036155</v>
      </c>
      <c r="B4196" s="58" t="s">
        <v>503</v>
      </c>
      <c r="C4196" s="59">
        <v>45869</v>
      </c>
      <c r="D4196" s="57">
        <v>22025002123</v>
      </c>
      <c r="E4196" s="58" t="s">
        <v>1200</v>
      </c>
      <c r="F4196" s="60">
        <v>-1809.3</v>
      </c>
      <c r="G4196" s="58" t="s">
        <v>446</v>
      </c>
      <c r="H4196" s="58" t="s">
        <v>5832</v>
      </c>
      <c r="I4196" s="61">
        <v>220</v>
      </c>
      <c r="J4196" s="58" t="s">
        <v>356</v>
      </c>
      <c r="K4196" s="58" t="s">
        <v>356</v>
      </c>
      <c r="L4196" s="58" t="s">
        <v>357</v>
      </c>
      <c r="M4196" s="58" t="s">
        <v>354</v>
      </c>
      <c r="N4196" s="58" t="s">
        <v>355</v>
      </c>
      <c r="O4196" s="64" t="s">
        <v>305</v>
      </c>
      <c r="P4196" s="64" t="s">
        <v>5359</v>
      </c>
      <c r="Q4196" s="45" t="s">
        <v>922</v>
      </c>
      <c r="R4196" s="32" t="s">
        <v>254</v>
      </c>
      <c r="S4196" s="45" t="s">
        <v>98</v>
      </c>
      <c r="T4196" s="42" t="str">
        <f>VLOOKUP(Tabla1[[#This Row],[AREA]],Hoja1!A:B,2,FALSE)</f>
        <v>10. Personas mayores, familia y servicios sociales</v>
      </c>
      <c r="U4196" s="45" t="s">
        <v>153</v>
      </c>
      <c r="V4196" s="42" t="str">
        <f>VLOOKUP(Tabla1[[#This Row],[PROGRAMA]],Hoja1!A:B,2,FALSE)</f>
        <v>2311. Intervención social</v>
      </c>
      <c r="W4196" s="45" t="s">
        <v>238</v>
      </c>
      <c r="X4196" s="45" t="s">
        <v>2943</v>
      </c>
    </row>
    <row r="4197" spans="1:24" x14ac:dyDescent="0.25">
      <c r="A4197" s="57">
        <v>220250035364</v>
      </c>
      <c r="B4197" s="58" t="s">
        <v>503</v>
      </c>
      <c r="C4197" s="59">
        <v>45863</v>
      </c>
      <c r="D4197" s="57">
        <v>22025004082</v>
      </c>
      <c r="E4197" s="58" t="s">
        <v>1222</v>
      </c>
      <c r="F4197" s="60">
        <v>-617.12</v>
      </c>
      <c r="G4197" s="58" t="s">
        <v>340</v>
      </c>
      <c r="H4197" s="58" t="s">
        <v>4499</v>
      </c>
      <c r="I4197" s="61">
        <v>220</v>
      </c>
      <c r="J4197" s="58" t="s">
        <v>452</v>
      </c>
      <c r="K4197" s="58" t="s">
        <v>452</v>
      </c>
      <c r="L4197" s="58" t="s">
        <v>358</v>
      </c>
      <c r="M4197" s="58" t="s">
        <v>354</v>
      </c>
      <c r="N4197" s="58" t="s">
        <v>355</v>
      </c>
      <c r="O4197" s="64" t="s">
        <v>309</v>
      </c>
      <c r="P4197" s="64" t="s">
        <v>5359</v>
      </c>
      <c r="Q4197" s="45" t="s">
        <v>926</v>
      </c>
      <c r="R4197" s="32" t="s">
        <v>255</v>
      </c>
      <c r="S4197" s="45" t="s">
        <v>96</v>
      </c>
      <c r="T4197" s="42" t="str">
        <f>VLOOKUP(Tabla1[[#This Row],[AREA]],Hoja1!A:B,2,FALSE)</f>
        <v>08. Tráfico y movilidad</v>
      </c>
      <c r="U4197" s="45" t="s">
        <v>140</v>
      </c>
      <c r="V4197" s="42" t="str">
        <f>VLOOKUP(Tabla1[[#This Row],[PROGRAMA]],Hoja1!A:B,2,FALSE)</f>
        <v>1532. Pavimentación vias públicas y otros servicios urbanísticos</v>
      </c>
      <c r="W4197" s="45" t="s">
        <v>242</v>
      </c>
      <c r="X4197" s="45" t="s">
        <v>2923</v>
      </c>
    </row>
    <row r="4198" spans="1:24" x14ac:dyDescent="0.25">
      <c r="A4198" s="57">
        <v>220250035564</v>
      </c>
      <c r="B4198" s="58" t="s">
        <v>503</v>
      </c>
      <c r="C4198" s="59">
        <v>45866</v>
      </c>
      <c r="D4198" s="57">
        <v>22025001881</v>
      </c>
      <c r="E4198" s="58" t="s">
        <v>1240</v>
      </c>
      <c r="F4198" s="60">
        <v>-4371.1499999999996</v>
      </c>
      <c r="G4198" s="58" t="s">
        <v>532</v>
      </c>
      <c r="H4198" s="58" t="s">
        <v>1849</v>
      </c>
      <c r="I4198" s="61">
        <v>220</v>
      </c>
      <c r="J4198" s="58" t="s">
        <v>356</v>
      </c>
      <c r="K4198" s="58" t="s">
        <v>356</v>
      </c>
      <c r="L4198" s="58" t="s">
        <v>357</v>
      </c>
      <c r="M4198" s="58" t="s">
        <v>354</v>
      </c>
      <c r="N4198" s="58" t="s">
        <v>355</v>
      </c>
      <c r="O4198" s="64" t="s">
        <v>305</v>
      </c>
      <c r="P4198" s="64" t="s">
        <v>5359</v>
      </c>
      <c r="Q4198" s="45" t="s">
        <v>922</v>
      </c>
      <c r="R4198" s="32" t="s">
        <v>254</v>
      </c>
      <c r="S4198" s="45" t="s">
        <v>98</v>
      </c>
      <c r="T4198" s="42" t="str">
        <f>VLOOKUP(Tabla1[[#This Row],[AREA]],Hoja1!A:B,2,FALSE)</f>
        <v>10. Personas mayores, familia y servicios sociales</v>
      </c>
      <c r="U4198" s="45" t="s">
        <v>158</v>
      </c>
      <c r="V4198" s="42" t="str">
        <f>VLOOKUP(Tabla1[[#This Row],[PROGRAMA]],Hoja1!A:B,2,FALSE)</f>
        <v>2314. Centro de programas juveniles</v>
      </c>
      <c r="W4198" s="45" t="s">
        <v>238</v>
      </c>
      <c r="X4198" s="45" t="s">
        <v>2926</v>
      </c>
    </row>
    <row r="4199" spans="1:24" x14ac:dyDescent="0.25">
      <c r="A4199" s="57">
        <v>220250033136</v>
      </c>
      <c r="B4199" s="58" t="s">
        <v>349</v>
      </c>
      <c r="C4199" s="59">
        <v>45855</v>
      </c>
      <c r="D4199" s="57">
        <v>22025005365</v>
      </c>
      <c r="E4199" s="58" t="s">
        <v>5925</v>
      </c>
      <c r="F4199" s="60">
        <v>2642.64</v>
      </c>
      <c r="G4199" s="58" t="s">
        <v>5926</v>
      </c>
      <c r="H4199" s="58" t="s">
        <v>5927</v>
      </c>
      <c r="I4199" s="61">
        <v>220</v>
      </c>
      <c r="J4199" s="58" t="s">
        <v>352</v>
      </c>
      <c r="K4199" s="58" t="s">
        <v>352</v>
      </c>
      <c r="L4199" s="58" t="s">
        <v>357</v>
      </c>
      <c r="M4199" s="58" t="s">
        <v>458</v>
      </c>
      <c r="N4199" s="58" t="s">
        <v>429</v>
      </c>
      <c r="O4199" s="64" t="s">
        <v>310</v>
      </c>
      <c r="P4199" s="64" t="s">
        <v>5359</v>
      </c>
      <c r="Q4199" s="45" t="s">
        <v>922</v>
      </c>
      <c r="R4199" s="32" t="s">
        <v>254</v>
      </c>
      <c r="S4199" s="45" t="s">
        <v>291</v>
      </c>
      <c r="T4199" s="42" t="str">
        <f>VLOOKUP(Tabla1[[#This Row],[AREA]],Hoja1!A:B,2,FALSE)</f>
        <v>11. Salud pública y seguridad ciudadana</v>
      </c>
      <c r="U4199" s="45" t="s">
        <v>129</v>
      </c>
      <c r="V4199" s="42" t="str">
        <f>VLOOKUP(Tabla1[[#This Row],[PROGRAMA]],Hoja1!A:B,2,FALSE)</f>
        <v>1321. Policía municipal</v>
      </c>
      <c r="W4199" s="45" t="s">
        <v>238</v>
      </c>
      <c r="X4199" s="45" t="s">
        <v>2955</v>
      </c>
    </row>
    <row r="4200" spans="1:24" x14ac:dyDescent="0.25">
      <c r="A4200" s="57">
        <v>220250038625</v>
      </c>
      <c r="B4200" s="58" t="s">
        <v>349</v>
      </c>
      <c r="C4200" s="59">
        <v>45881</v>
      </c>
      <c r="D4200" s="57">
        <v>22025006054</v>
      </c>
      <c r="E4200" s="58" t="s">
        <v>1466</v>
      </c>
      <c r="F4200" s="60">
        <v>2601.5</v>
      </c>
      <c r="G4200" s="58" t="s">
        <v>5928</v>
      </c>
      <c r="H4200" s="58" t="s">
        <v>5929</v>
      </c>
      <c r="I4200" s="61">
        <v>220</v>
      </c>
      <c r="J4200" s="58" t="s">
        <v>356</v>
      </c>
      <c r="K4200" s="58" t="s">
        <v>356</v>
      </c>
      <c r="L4200" s="58" t="s">
        <v>367</v>
      </c>
      <c r="M4200" s="58" t="s">
        <v>458</v>
      </c>
      <c r="N4200" s="58" t="s">
        <v>429</v>
      </c>
      <c r="O4200" s="64" t="s">
        <v>310</v>
      </c>
      <c r="P4200" s="64" t="s">
        <v>5359</v>
      </c>
      <c r="Q4200" s="45" t="s">
        <v>922</v>
      </c>
      <c r="R4200" s="32" t="s">
        <v>254</v>
      </c>
      <c r="S4200" s="45" t="s">
        <v>98</v>
      </c>
      <c r="T4200" s="42" t="str">
        <f>VLOOKUP(Tabla1[[#This Row],[AREA]],Hoja1!A:B,2,FALSE)</f>
        <v>10. Personas mayores, familia y servicios sociales</v>
      </c>
      <c r="U4200" s="45" t="s">
        <v>159</v>
      </c>
      <c r="V4200" s="42" t="str">
        <f>VLOOKUP(Tabla1[[#This Row],[PROGRAMA]],Hoja1!A:B,2,FALSE)</f>
        <v>2315. Políticas de Igualdad e infancia</v>
      </c>
      <c r="W4200" s="45" t="s">
        <v>238</v>
      </c>
      <c r="X4200" s="45" t="s">
        <v>2926</v>
      </c>
    </row>
    <row r="4201" spans="1:24" x14ac:dyDescent="0.25">
      <c r="A4201" s="57">
        <v>220250044338</v>
      </c>
      <c r="B4201" s="58" t="s">
        <v>526</v>
      </c>
      <c r="C4201" s="59">
        <v>45910</v>
      </c>
      <c r="D4201" s="57">
        <v>22025003270</v>
      </c>
      <c r="E4201" s="58" t="s">
        <v>3337</v>
      </c>
      <c r="F4201" s="60">
        <v>2520</v>
      </c>
      <c r="G4201" s="58" t="s">
        <v>3338</v>
      </c>
      <c r="H4201" s="58" t="s">
        <v>5930</v>
      </c>
      <c r="I4201" s="61">
        <v>300</v>
      </c>
      <c r="J4201" s="58" t="s">
        <v>356</v>
      </c>
      <c r="K4201" s="58" t="s">
        <v>356</v>
      </c>
      <c r="L4201" s="58" t="s">
        <v>357</v>
      </c>
      <c r="M4201" s="58" t="s">
        <v>458</v>
      </c>
      <c r="N4201" s="58" t="s">
        <v>429</v>
      </c>
      <c r="O4201" s="64" t="s">
        <v>310</v>
      </c>
      <c r="P4201" s="64" t="s">
        <v>5359</v>
      </c>
      <c r="Q4201" s="45" t="s">
        <v>948</v>
      </c>
      <c r="R4201" s="32" t="s">
        <v>262</v>
      </c>
      <c r="S4201" s="45" t="s">
        <v>93</v>
      </c>
      <c r="T4201" s="42" t="str">
        <f>VLOOKUP(Tabla1[[#This Row],[AREA]],Hoja1!A:B,2,FALSE)</f>
        <v>04. Hacienda, personal y modernización administrativa</v>
      </c>
      <c r="U4201" s="45" t="s">
        <v>207</v>
      </c>
      <c r="V4201" s="42" t="str">
        <f>VLOOKUP(Tabla1[[#This Row],[PROGRAMA]],Hoja1!A:B,2,FALSE)</f>
        <v>9202. Gestión de recursos humanos</v>
      </c>
      <c r="W4201" s="45" t="s">
        <v>3340</v>
      </c>
      <c r="X4201" s="45" t="s">
        <v>3341</v>
      </c>
    </row>
    <row r="4202" spans="1:24" x14ac:dyDescent="0.25">
      <c r="A4202" s="57">
        <v>220250035566</v>
      </c>
      <c r="B4202" s="58" t="s">
        <v>503</v>
      </c>
      <c r="C4202" s="59">
        <v>45866</v>
      </c>
      <c r="D4202" s="57">
        <v>22025001824</v>
      </c>
      <c r="E4202" s="58" t="s">
        <v>1240</v>
      </c>
      <c r="F4202" s="60">
        <v>-4507.8</v>
      </c>
      <c r="G4202" s="58" t="s">
        <v>532</v>
      </c>
      <c r="H4202" s="58" t="s">
        <v>2186</v>
      </c>
      <c r="I4202" s="61">
        <v>220</v>
      </c>
      <c r="J4202" s="58" t="s">
        <v>356</v>
      </c>
      <c r="K4202" s="58" t="s">
        <v>356</v>
      </c>
      <c r="L4202" s="58" t="s">
        <v>357</v>
      </c>
      <c r="M4202" s="58" t="s">
        <v>354</v>
      </c>
      <c r="N4202" s="58" t="s">
        <v>355</v>
      </c>
      <c r="O4202" s="64" t="s">
        <v>305</v>
      </c>
      <c r="P4202" s="64" t="s">
        <v>5359</v>
      </c>
      <c r="Q4202" s="45" t="s">
        <v>922</v>
      </c>
      <c r="R4202" s="32" t="s">
        <v>254</v>
      </c>
      <c r="S4202" s="45" t="s">
        <v>98</v>
      </c>
      <c r="T4202" s="42" t="str">
        <f>VLOOKUP(Tabla1[[#This Row],[AREA]],Hoja1!A:B,2,FALSE)</f>
        <v>10. Personas mayores, familia y servicios sociales</v>
      </c>
      <c r="U4202" s="45" t="s">
        <v>158</v>
      </c>
      <c r="V4202" s="42" t="str">
        <f>VLOOKUP(Tabla1[[#This Row],[PROGRAMA]],Hoja1!A:B,2,FALSE)</f>
        <v>2314. Centro de programas juveniles</v>
      </c>
      <c r="W4202" s="45" t="s">
        <v>238</v>
      </c>
      <c r="X4202" s="45" t="s">
        <v>2926</v>
      </c>
    </row>
    <row r="4203" spans="1:24" x14ac:dyDescent="0.25">
      <c r="A4203" s="57">
        <v>220250035563</v>
      </c>
      <c r="B4203" s="58" t="s">
        <v>349</v>
      </c>
      <c r="C4203" s="59">
        <v>45866</v>
      </c>
      <c r="D4203" s="57">
        <v>22025005477</v>
      </c>
      <c r="E4203" s="58" t="s">
        <v>1248</v>
      </c>
      <c r="F4203" s="60">
        <v>2499.9899999999998</v>
      </c>
      <c r="G4203" s="58" t="s">
        <v>593</v>
      </c>
      <c r="H4203" s="58" t="s">
        <v>5931</v>
      </c>
      <c r="I4203" s="61">
        <v>220</v>
      </c>
      <c r="J4203" s="58" t="s">
        <v>583</v>
      </c>
      <c r="K4203" s="58" t="s">
        <v>356</v>
      </c>
      <c r="L4203" s="58" t="s">
        <v>367</v>
      </c>
      <c r="M4203" s="58" t="s">
        <v>458</v>
      </c>
      <c r="N4203" s="58" t="s">
        <v>429</v>
      </c>
      <c r="O4203" s="64" t="s">
        <v>310</v>
      </c>
      <c r="P4203" s="64" t="s">
        <v>5359</v>
      </c>
      <c r="Q4203" s="45" t="s">
        <v>922</v>
      </c>
      <c r="R4203" s="32" t="s">
        <v>254</v>
      </c>
      <c r="S4203" s="45" t="s">
        <v>93</v>
      </c>
      <c r="T4203" s="42" t="str">
        <f>VLOOKUP(Tabla1[[#This Row],[AREA]],Hoja1!A:B,2,FALSE)</f>
        <v>04. Hacienda, personal y modernización administrativa</v>
      </c>
      <c r="U4203" s="45" t="s">
        <v>166</v>
      </c>
      <c r="V4203" s="42" t="str">
        <f>VLOOKUP(Tabla1[[#This Row],[PROGRAMA]],Hoja1!A:B,2,FALSE)</f>
        <v>3121. Prevención y salud laboral</v>
      </c>
      <c r="W4203" s="45" t="s">
        <v>238</v>
      </c>
      <c r="X4203" s="45" t="s">
        <v>3057</v>
      </c>
    </row>
    <row r="4204" spans="1:24" x14ac:dyDescent="0.25">
      <c r="A4204" s="57">
        <v>220250034541</v>
      </c>
      <c r="B4204" s="58" t="s">
        <v>503</v>
      </c>
      <c r="C4204" s="59">
        <v>45861</v>
      </c>
      <c r="D4204" s="57">
        <v>22025001595</v>
      </c>
      <c r="E4204" s="58" t="s">
        <v>1220</v>
      </c>
      <c r="F4204" s="60">
        <v>-12259.7</v>
      </c>
      <c r="G4204" s="58" t="s">
        <v>739</v>
      </c>
      <c r="H4204" s="58" t="s">
        <v>5834</v>
      </c>
      <c r="I4204" s="61">
        <v>220</v>
      </c>
      <c r="J4204" s="58" t="s">
        <v>352</v>
      </c>
      <c r="K4204" s="58" t="s">
        <v>352</v>
      </c>
      <c r="L4204" s="58" t="s">
        <v>357</v>
      </c>
      <c r="M4204" s="58" t="s">
        <v>354</v>
      </c>
      <c r="N4204" s="58" t="s">
        <v>355</v>
      </c>
      <c r="O4204" s="64" t="s">
        <v>305</v>
      </c>
      <c r="P4204" s="64" t="s">
        <v>5359</v>
      </c>
      <c r="Q4204" s="45" t="s">
        <v>922</v>
      </c>
      <c r="R4204" s="32" t="s">
        <v>254</v>
      </c>
      <c r="S4204" s="45" t="s">
        <v>98</v>
      </c>
      <c r="T4204" s="42" t="str">
        <f>VLOOKUP(Tabla1[[#This Row],[AREA]],Hoja1!A:B,2,FALSE)</f>
        <v>10. Personas mayores, familia y servicios sociales</v>
      </c>
      <c r="U4204" s="45" t="s">
        <v>155</v>
      </c>
      <c r="V4204" s="42" t="str">
        <f>VLOOKUP(Tabla1[[#This Row],[PROGRAMA]],Hoja1!A:B,2,FALSE)</f>
        <v>2312. Iniciativas sociales</v>
      </c>
      <c r="W4204" s="45" t="s">
        <v>238</v>
      </c>
      <c r="X4204" s="45" t="s">
        <v>2926</v>
      </c>
    </row>
    <row r="4205" spans="1:24" x14ac:dyDescent="0.25">
      <c r="A4205" s="57">
        <v>220250045646</v>
      </c>
      <c r="B4205" s="58" t="s">
        <v>349</v>
      </c>
      <c r="C4205" s="59">
        <v>45917</v>
      </c>
      <c r="D4205" s="57">
        <v>22025006278</v>
      </c>
      <c r="E4205" s="58" t="s">
        <v>1902</v>
      </c>
      <c r="F4205" s="60">
        <v>2488.0500000000002</v>
      </c>
      <c r="G4205" s="58" t="s">
        <v>533</v>
      </c>
      <c r="H4205" s="58" t="s">
        <v>5817</v>
      </c>
      <c r="I4205" s="61">
        <v>220</v>
      </c>
      <c r="J4205" s="58" t="s">
        <v>356</v>
      </c>
      <c r="K4205" s="58" t="s">
        <v>356</v>
      </c>
      <c r="L4205" s="58" t="s">
        <v>357</v>
      </c>
      <c r="M4205" s="58" t="s">
        <v>458</v>
      </c>
      <c r="N4205" s="58" t="s">
        <v>429</v>
      </c>
      <c r="O4205" s="64" t="s">
        <v>310</v>
      </c>
      <c r="P4205" s="64" t="s">
        <v>5359</v>
      </c>
      <c r="Q4205" s="45" t="s">
        <v>922</v>
      </c>
      <c r="R4205" s="32" t="s">
        <v>254</v>
      </c>
      <c r="S4205" s="45" t="s">
        <v>98</v>
      </c>
      <c r="T4205" s="42" t="str">
        <f>VLOOKUP(Tabla1[[#This Row],[AREA]],Hoja1!A:B,2,FALSE)</f>
        <v>10. Personas mayores, familia y servicios sociales</v>
      </c>
      <c r="U4205" s="45" t="s">
        <v>155</v>
      </c>
      <c r="V4205" s="42" t="str">
        <f>VLOOKUP(Tabla1[[#This Row],[PROGRAMA]],Hoja1!A:B,2,FALSE)</f>
        <v>2312. Iniciativas sociales</v>
      </c>
      <c r="W4205" s="45" t="s">
        <v>238</v>
      </c>
      <c r="X4205" s="45" t="s">
        <v>3161</v>
      </c>
    </row>
    <row r="4206" spans="1:24" x14ac:dyDescent="0.25">
      <c r="A4206" s="57">
        <v>220250030303</v>
      </c>
      <c r="B4206" s="58" t="s">
        <v>349</v>
      </c>
      <c r="C4206" s="59">
        <v>45839</v>
      </c>
      <c r="D4206" s="57">
        <v>22025003766</v>
      </c>
      <c r="E4206" s="58" t="s">
        <v>1560</v>
      </c>
      <c r="F4206" s="60">
        <v>2424</v>
      </c>
      <c r="G4206" s="58" t="s">
        <v>5932</v>
      </c>
      <c r="H4206" s="58" t="s">
        <v>5933</v>
      </c>
      <c r="I4206" s="61">
        <v>220</v>
      </c>
      <c r="J4206" s="58" t="s">
        <v>352</v>
      </c>
      <c r="K4206" s="58" t="s">
        <v>352</v>
      </c>
      <c r="L4206" s="58" t="s">
        <v>357</v>
      </c>
      <c r="M4206" s="58" t="s">
        <v>458</v>
      </c>
      <c r="N4206" s="58" t="s">
        <v>429</v>
      </c>
      <c r="O4206" s="64" t="s">
        <v>310</v>
      </c>
      <c r="P4206" s="64" t="s">
        <v>5359</v>
      </c>
      <c r="Q4206" s="45" t="s">
        <v>922</v>
      </c>
      <c r="R4206" s="32" t="s">
        <v>254</v>
      </c>
      <c r="S4206" s="45" t="s">
        <v>95</v>
      </c>
      <c r="T4206" s="42" t="str">
        <f>VLOOKUP(Tabla1[[#This Row],[AREA]],Hoja1!A:B,2,FALSE)</f>
        <v>07. Medio ambiente</v>
      </c>
      <c r="U4206" s="45" t="s">
        <v>151</v>
      </c>
      <c r="V4206" s="42" t="str">
        <f>VLOOKUP(Tabla1[[#This Row],[PROGRAMA]],Hoja1!A:B,2,FALSE)</f>
        <v>1721. Protección del medio ambiente</v>
      </c>
      <c r="W4206" s="45" t="s">
        <v>238</v>
      </c>
      <c r="X4206" s="45" t="s">
        <v>2955</v>
      </c>
    </row>
    <row r="4207" spans="1:24" x14ac:dyDescent="0.25">
      <c r="A4207" s="57">
        <v>220250035383</v>
      </c>
      <c r="B4207" s="58" t="s">
        <v>503</v>
      </c>
      <c r="C4207" s="59">
        <v>45863</v>
      </c>
      <c r="D4207" s="57">
        <v>22025002278</v>
      </c>
      <c r="E4207" s="58" t="s">
        <v>2897</v>
      </c>
      <c r="F4207" s="60">
        <v>-12482.1</v>
      </c>
      <c r="G4207" s="58" t="s">
        <v>707</v>
      </c>
      <c r="H4207" s="58" t="s">
        <v>2898</v>
      </c>
      <c r="I4207" s="61">
        <v>220</v>
      </c>
      <c r="J4207" s="58" t="s">
        <v>352</v>
      </c>
      <c r="K4207" s="58" t="s">
        <v>352</v>
      </c>
      <c r="L4207" s="58" t="s">
        <v>381</v>
      </c>
      <c r="M4207" s="58" t="s">
        <v>354</v>
      </c>
      <c r="N4207" s="58" t="s">
        <v>355</v>
      </c>
      <c r="O4207" s="64" t="s">
        <v>305</v>
      </c>
      <c r="P4207" s="64" t="s">
        <v>5359</v>
      </c>
      <c r="Q4207" s="45" t="s">
        <v>948</v>
      </c>
      <c r="R4207" s="32" t="s">
        <v>262</v>
      </c>
      <c r="S4207" s="45" t="s">
        <v>93</v>
      </c>
      <c r="T4207" s="42" t="str">
        <f>VLOOKUP(Tabla1[[#This Row],[AREA]],Hoja1!A:B,2,FALSE)</f>
        <v>04. Hacienda, personal y modernización administrativa</v>
      </c>
      <c r="U4207" s="45" t="s">
        <v>207</v>
      </c>
      <c r="V4207" s="42" t="str">
        <f>VLOOKUP(Tabla1[[#This Row],[PROGRAMA]],Hoja1!A:B,2,FALSE)</f>
        <v>9202. Gestión de recursos humanos</v>
      </c>
      <c r="W4207" s="45" t="s">
        <v>3340</v>
      </c>
      <c r="X4207" s="45" t="s">
        <v>4805</v>
      </c>
    </row>
    <row r="4208" spans="1:24" x14ac:dyDescent="0.25">
      <c r="A4208" s="57">
        <v>220250033069</v>
      </c>
      <c r="B4208" s="58" t="s">
        <v>5934</v>
      </c>
      <c r="C4208" s="59">
        <v>45854</v>
      </c>
      <c r="D4208" s="57">
        <v>22025000898</v>
      </c>
      <c r="E4208" s="58" t="s">
        <v>1562</v>
      </c>
      <c r="F4208" s="60">
        <v>-12525.11</v>
      </c>
      <c r="G4208" s="58" t="s">
        <v>4569</v>
      </c>
      <c r="H4208" s="58" t="s">
        <v>5935</v>
      </c>
      <c r="I4208" s="61">
        <v>300</v>
      </c>
      <c r="J4208" s="58" t="s">
        <v>352</v>
      </c>
      <c r="K4208" s="58" t="s">
        <v>352</v>
      </c>
      <c r="L4208" s="58" t="s">
        <v>357</v>
      </c>
      <c r="M4208" s="58" t="s">
        <v>354</v>
      </c>
      <c r="N4208" s="58" t="s">
        <v>355</v>
      </c>
      <c r="O4208" s="64" t="s">
        <v>305</v>
      </c>
      <c r="P4208" s="64" t="s">
        <v>5359</v>
      </c>
      <c r="Q4208" s="45" t="s">
        <v>922</v>
      </c>
      <c r="R4208" s="32" t="s">
        <v>254</v>
      </c>
      <c r="S4208" s="45" t="s">
        <v>92</v>
      </c>
      <c r="T4208" s="42" t="str">
        <f>VLOOKUP(Tabla1[[#This Row],[AREA]],Hoja1!A:B,2,FALSE)</f>
        <v>03. Participación ciudadana y deportes</v>
      </c>
      <c r="U4208" s="45" t="s">
        <v>215</v>
      </c>
      <c r="V4208" s="42" t="str">
        <f>VLOOKUP(Tabla1[[#This Row],[PROGRAMA]],Hoja1!A:B,2,FALSE)</f>
        <v>9241. Participación ciudadana</v>
      </c>
      <c r="W4208" s="45" t="s">
        <v>238</v>
      </c>
      <c r="X4208" s="45" t="s">
        <v>2926</v>
      </c>
    </row>
    <row r="4209" spans="1:24" x14ac:dyDescent="0.25">
      <c r="A4209" s="57">
        <v>220250035907</v>
      </c>
      <c r="B4209" s="58" t="s">
        <v>503</v>
      </c>
      <c r="C4209" s="59">
        <v>45867</v>
      </c>
      <c r="D4209" s="57">
        <v>22025001586</v>
      </c>
      <c r="E4209" s="58" t="s">
        <v>1220</v>
      </c>
      <c r="F4209" s="60">
        <v>-12594.24</v>
      </c>
      <c r="G4209" s="58" t="s">
        <v>370</v>
      </c>
      <c r="H4209" s="58" t="s">
        <v>5936</v>
      </c>
      <c r="I4209" s="61">
        <v>220</v>
      </c>
      <c r="J4209" s="58" t="s">
        <v>371</v>
      </c>
      <c r="K4209" s="58" t="s">
        <v>372</v>
      </c>
      <c r="L4209" s="58" t="s">
        <v>357</v>
      </c>
      <c r="M4209" s="58" t="s">
        <v>354</v>
      </c>
      <c r="N4209" s="58" t="s">
        <v>355</v>
      </c>
      <c r="O4209" s="64" t="s">
        <v>305</v>
      </c>
      <c r="P4209" s="64" t="s">
        <v>5359</v>
      </c>
      <c r="Q4209" s="45" t="s">
        <v>922</v>
      </c>
      <c r="R4209" s="32" t="s">
        <v>254</v>
      </c>
      <c r="S4209" s="45" t="s">
        <v>98</v>
      </c>
      <c r="T4209" s="42" t="str">
        <f>VLOOKUP(Tabla1[[#This Row],[AREA]],Hoja1!A:B,2,FALSE)</f>
        <v>10. Personas mayores, familia y servicios sociales</v>
      </c>
      <c r="U4209" s="45" t="s">
        <v>155</v>
      </c>
      <c r="V4209" s="42" t="str">
        <f>VLOOKUP(Tabla1[[#This Row],[PROGRAMA]],Hoja1!A:B,2,FALSE)</f>
        <v>2312. Iniciativas sociales</v>
      </c>
      <c r="W4209" s="45" t="s">
        <v>238</v>
      </c>
      <c r="X4209" s="45" t="s">
        <v>2926</v>
      </c>
    </row>
    <row r="4210" spans="1:24" x14ac:dyDescent="0.25">
      <c r="A4210" s="57">
        <v>220250036888</v>
      </c>
      <c r="B4210" s="58" t="s">
        <v>349</v>
      </c>
      <c r="C4210" s="59">
        <v>45875</v>
      </c>
      <c r="D4210" s="57">
        <v>22025006053</v>
      </c>
      <c r="E4210" s="58" t="s">
        <v>1466</v>
      </c>
      <c r="F4210" s="60">
        <v>2420</v>
      </c>
      <c r="G4210" s="58" t="s">
        <v>5937</v>
      </c>
      <c r="H4210" s="58" t="s">
        <v>5938</v>
      </c>
      <c r="I4210" s="61">
        <v>220</v>
      </c>
      <c r="J4210" s="58" t="s">
        <v>356</v>
      </c>
      <c r="K4210" s="58" t="s">
        <v>356</v>
      </c>
      <c r="L4210" s="58" t="s">
        <v>357</v>
      </c>
      <c r="M4210" s="58" t="s">
        <v>458</v>
      </c>
      <c r="N4210" s="58" t="s">
        <v>429</v>
      </c>
      <c r="O4210" s="64" t="s">
        <v>310</v>
      </c>
      <c r="P4210" s="64" t="s">
        <v>5359</v>
      </c>
      <c r="Q4210" s="45" t="s">
        <v>922</v>
      </c>
      <c r="R4210" s="32" t="s">
        <v>254</v>
      </c>
      <c r="S4210" s="45" t="s">
        <v>98</v>
      </c>
      <c r="T4210" s="42" t="str">
        <f>VLOOKUP(Tabla1[[#This Row],[AREA]],Hoja1!A:B,2,FALSE)</f>
        <v>10. Personas mayores, familia y servicios sociales</v>
      </c>
      <c r="U4210" s="45" t="s">
        <v>159</v>
      </c>
      <c r="V4210" s="42" t="str">
        <f>VLOOKUP(Tabla1[[#This Row],[PROGRAMA]],Hoja1!A:B,2,FALSE)</f>
        <v>2315. Políticas de Igualdad e infancia</v>
      </c>
      <c r="W4210" s="45" t="s">
        <v>238</v>
      </c>
      <c r="X4210" s="45" t="s">
        <v>2926</v>
      </c>
    </row>
    <row r="4211" spans="1:24" x14ac:dyDescent="0.25">
      <c r="A4211" s="57">
        <v>220250032417</v>
      </c>
      <c r="B4211" s="58" t="s">
        <v>526</v>
      </c>
      <c r="C4211" s="59">
        <v>45849</v>
      </c>
      <c r="D4211" s="57">
        <v>22025002821</v>
      </c>
      <c r="E4211" s="58" t="s">
        <v>1358</v>
      </c>
      <c r="F4211" s="60">
        <v>5.14</v>
      </c>
      <c r="G4211" s="58" t="s">
        <v>611</v>
      </c>
      <c r="H4211" s="58" t="s">
        <v>5939</v>
      </c>
      <c r="I4211" s="61">
        <v>300</v>
      </c>
      <c r="J4211" s="58" t="s">
        <v>462</v>
      </c>
      <c r="K4211" s="58" t="s">
        <v>356</v>
      </c>
      <c r="L4211" s="58" t="s">
        <v>357</v>
      </c>
      <c r="M4211" s="58" t="s">
        <v>354</v>
      </c>
      <c r="N4211" s="58" t="s">
        <v>355</v>
      </c>
      <c r="O4211" s="64" t="s">
        <v>309</v>
      </c>
      <c r="P4211" s="64" t="s">
        <v>5359</v>
      </c>
      <c r="Q4211" s="45" t="s">
        <v>922</v>
      </c>
      <c r="R4211" s="32" t="s">
        <v>254</v>
      </c>
      <c r="S4211" s="45" t="s">
        <v>96</v>
      </c>
      <c r="T4211" s="42" t="str">
        <f>VLOOKUP(Tabla1[[#This Row],[AREA]],Hoja1!A:B,2,FALSE)</f>
        <v>08. Tráfico y movilidad</v>
      </c>
      <c r="U4211" s="45" t="s">
        <v>140</v>
      </c>
      <c r="V4211" s="42" t="str">
        <f>VLOOKUP(Tabla1[[#This Row],[PROGRAMA]],Hoja1!A:B,2,FALSE)</f>
        <v>1532. Pavimentación vias públicas y otros servicios urbanísticos</v>
      </c>
      <c r="W4211" s="45" t="s">
        <v>236</v>
      </c>
      <c r="X4211" s="45" t="s">
        <v>3180</v>
      </c>
    </row>
    <row r="4212" spans="1:24" x14ac:dyDescent="0.25">
      <c r="A4212" s="57">
        <v>220250036153</v>
      </c>
      <c r="B4212" s="58" t="s">
        <v>503</v>
      </c>
      <c r="C4212" s="59">
        <v>45869</v>
      </c>
      <c r="D4212" s="57">
        <v>22025002112</v>
      </c>
      <c r="E4212" s="58" t="s">
        <v>1200</v>
      </c>
      <c r="F4212" s="60">
        <v>-14258.11</v>
      </c>
      <c r="G4212" s="58" t="s">
        <v>446</v>
      </c>
      <c r="H4212" s="58" t="s">
        <v>5832</v>
      </c>
      <c r="I4212" s="61">
        <v>220</v>
      </c>
      <c r="J4212" s="58" t="s">
        <v>356</v>
      </c>
      <c r="K4212" s="58" t="s">
        <v>356</v>
      </c>
      <c r="L4212" s="58" t="s">
        <v>357</v>
      </c>
      <c r="M4212" s="58" t="s">
        <v>354</v>
      </c>
      <c r="N4212" s="58" t="s">
        <v>355</v>
      </c>
      <c r="O4212" s="64" t="s">
        <v>305</v>
      </c>
      <c r="P4212" s="64" t="s">
        <v>5359</v>
      </c>
      <c r="Q4212" s="45" t="s">
        <v>922</v>
      </c>
      <c r="R4212" s="32" t="s">
        <v>254</v>
      </c>
      <c r="S4212" s="45" t="s">
        <v>98</v>
      </c>
      <c r="T4212" s="42" t="str">
        <f>VLOOKUP(Tabla1[[#This Row],[AREA]],Hoja1!A:B,2,FALSE)</f>
        <v>10. Personas mayores, familia y servicios sociales</v>
      </c>
      <c r="U4212" s="45" t="s">
        <v>153</v>
      </c>
      <c r="V4212" s="42" t="str">
        <f>VLOOKUP(Tabla1[[#This Row],[PROGRAMA]],Hoja1!A:B,2,FALSE)</f>
        <v>2311. Intervención social</v>
      </c>
      <c r="W4212" s="45" t="s">
        <v>238</v>
      </c>
      <c r="X4212" s="45" t="s">
        <v>2943</v>
      </c>
    </row>
    <row r="4213" spans="1:24" x14ac:dyDescent="0.25">
      <c r="A4213" s="57">
        <v>220250034032</v>
      </c>
      <c r="B4213" s="58" t="s">
        <v>503</v>
      </c>
      <c r="C4213" s="59">
        <v>45856</v>
      </c>
      <c r="D4213" s="57">
        <v>22025001759</v>
      </c>
      <c r="E4213" s="58" t="s">
        <v>1447</v>
      </c>
      <c r="F4213" s="60">
        <v>-18193.740000000002</v>
      </c>
      <c r="G4213" s="58" t="s">
        <v>400</v>
      </c>
      <c r="H4213" s="58" t="s">
        <v>760</v>
      </c>
      <c r="I4213" s="61">
        <v>220</v>
      </c>
      <c r="J4213" s="58" t="s">
        <v>401</v>
      </c>
      <c r="K4213" s="58" t="s">
        <v>352</v>
      </c>
      <c r="L4213" s="58" t="s">
        <v>357</v>
      </c>
      <c r="M4213" s="58" t="s">
        <v>354</v>
      </c>
      <c r="N4213" s="58" t="s">
        <v>355</v>
      </c>
      <c r="O4213" s="64" t="s">
        <v>305</v>
      </c>
      <c r="P4213" s="64" t="s">
        <v>5359</v>
      </c>
      <c r="Q4213" s="45" t="s">
        <v>922</v>
      </c>
      <c r="R4213" s="32" t="s">
        <v>254</v>
      </c>
      <c r="S4213" s="45" t="s">
        <v>93</v>
      </c>
      <c r="T4213" s="42" t="str">
        <f>VLOOKUP(Tabla1[[#This Row],[AREA]],Hoja1!A:B,2,FALSE)</f>
        <v>04. Hacienda, personal y modernización administrativa</v>
      </c>
      <c r="U4213" s="45" t="s">
        <v>214</v>
      </c>
      <c r="V4213" s="42" t="str">
        <f>VLOOKUP(Tabla1[[#This Row],[PROGRAMA]],Hoja1!A:B,2,FALSE)</f>
        <v>9231. Información, registro y gestión del padrón</v>
      </c>
      <c r="W4213" s="45" t="s">
        <v>238</v>
      </c>
      <c r="X4213" s="45" t="s">
        <v>7145</v>
      </c>
    </row>
    <row r="4214" spans="1:24" x14ac:dyDescent="0.25">
      <c r="A4214" s="57">
        <v>220250036028</v>
      </c>
      <c r="B4214" s="58" t="s">
        <v>503</v>
      </c>
      <c r="C4214" s="59">
        <v>45868</v>
      </c>
      <c r="D4214" s="57">
        <v>22025001636</v>
      </c>
      <c r="E4214" s="58" t="s">
        <v>2071</v>
      </c>
      <c r="F4214" s="60">
        <v>-22022</v>
      </c>
      <c r="G4214" s="58" t="s">
        <v>651</v>
      </c>
      <c r="H4214" s="58" t="s">
        <v>5940</v>
      </c>
      <c r="I4214" s="61">
        <v>220</v>
      </c>
      <c r="J4214" s="58" t="s">
        <v>467</v>
      </c>
      <c r="K4214" s="58" t="s">
        <v>468</v>
      </c>
      <c r="L4214" s="58" t="s">
        <v>357</v>
      </c>
      <c r="M4214" s="58" t="s">
        <v>354</v>
      </c>
      <c r="N4214" s="58" t="s">
        <v>355</v>
      </c>
      <c r="O4214" s="64" t="s">
        <v>305</v>
      </c>
      <c r="P4214" s="64" t="s">
        <v>5359</v>
      </c>
      <c r="Q4214" s="45" t="s">
        <v>926</v>
      </c>
      <c r="R4214" s="32" t="s">
        <v>255</v>
      </c>
      <c r="S4214" s="45" t="s">
        <v>291</v>
      </c>
      <c r="T4214" s="42" t="str">
        <f>VLOOKUP(Tabla1[[#This Row],[AREA]],Hoja1!A:B,2,FALSE)</f>
        <v>11. Salud pública y seguridad ciudadana</v>
      </c>
      <c r="U4214" s="45" t="s">
        <v>141</v>
      </c>
      <c r="V4214" s="42" t="str">
        <f>VLOOKUP(Tabla1[[#This Row],[PROGRAMA]],Hoja1!A:B,2,FALSE)</f>
        <v>1621. Recogida de residuos</v>
      </c>
      <c r="W4214" s="45" t="s">
        <v>250</v>
      </c>
      <c r="X4214" s="45" t="s">
        <v>2949</v>
      </c>
    </row>
    <row r="4215" spans="1:24" x14ac:dyDescent="0.25">
      <c r="A4215" s="57">
        <v>220250036827</v>
      </c>
      <c r="B4215" s="58" t="s">
        <v>349</v>
      </c>
      <c r="C4215" s="59">
        <v>45875</v>
      </c>
      <c r="D4215" s="57">
        <v>22025006068</v>
      </c>
      <c r="E4215" s="58" t="s">
        <v>1303</v>
      </c>
      <c r="F4215" s="60">
        <v>2389.15</v>
      </c>
      <c r="G4215" s="58" t="s">
        <v>4779</v>
      </c>
      <c r="H4215" s="58" t="s">
        <v>5941</v>
      </c>
      <c r="I4215" s="61">
        <v>220</v>
      </c>
      <c r="J4215" s="58" t="s">
        <v>356</v>
      </c>
      <c r="K4215" s="58" t="s">
        <v>356</v>
      </c>
      <c r="L4215" s="58" t="s">
        <v>358</v>
      </c>
      <c r="M4215" s="58" t="s">
        <v>458</v>
      </c>
      <c r="N4215" s="58" t="s">
        <v>429</v>
      </c>
      <c r="O4215" s="64" t="s">
        <v>310</v>
      </c>
      <c r="P4215" s="64" t="s">
        <v>5359</v>
      </c>
      <c r="Q4215" s="45" t="s">
        <v>922</v>
      </c>
      <c r="R4215" s="32" t="s">
        <v>254</v>
      </c>
      <c r="S4215" s="45" t="s">
        <v>94</v>
      </c>
      <c r="T4215" s="42" t="str">
        <f>VLOOKUP(Tabla1[[#This Row],[AREA]],Hoja1!A:B,2,FALSE)</f>
        <v>06. Educación y cultura</v>
      </c>
      <c r="U4215" s="45" t="s">
        <v>170</v>
      </c>
      <c r="V4215" s="42" t="str">
        <f>VLOOKUP(Tabla1[[#This Row],[PROGRAMA]],Hoja1!A:B,2,FALSE)</f>
        <v>3232. Conservación y mantenimiento centros educación infantil y primaria</v>
      </c>
      <c r="W4215" s="45" t="s">
        <v>236</v>
      </c>
      <c r="X4215" s="45" t="s">
        <v>3048</v>
      </c>
    </row>
    <row r="4216" spans="1:24" x14ac:dyDescent="0.25">
      <c r="A4216" s="57">
        <v>220250032979</v>
      </c>
      <c r="B4216" s="58" t="s">
        <v>349</v>
      </c>
      <c r="C4216" s="59">
        <v>45854</v>
      </c>
      <c r="D4216" s="57">
        <v>22025005067</v>
      </c>
      <c r="E4216" s="58" t="s">
        <v>4915</v>
      </c>
      <c r="F4216" s="60">
        <v>2366.7600000000002</v>
      </c>
      <c r="G4216" s="58" t="s">
        <v>5942</v>
      </c>
      <c r="H4216" s="58" t="s">
        <v>5943</v>
      </c>
      <c r="I4216" s="61">
        <v>220</v>
      </c>
      <c r="J4216" s="58" t="s">
        <v>356</v>
      </c>
      <c r="K4216" s="58" t="s">
        <v>356</v>
      </c>
      <c r="L4216" s="58" t="s">
        <v>367</v>
      </c>
      <c r="M4216" s="58" t="s">
        <v>458</v>
      </c>
      <c r="N4216" s="58" t="s">
        <v>429</v>
      </c>
      <c r="O4216" s="64" t="s">
        <v>310</v>
      </c>
      <c r="P4216" s="64" t="s">
        <v>5359</v>
      </c>
      <c r="Q4216" s="45" t="s">
        <v>948</v>
      </c>
      <c r="R4216" s="32" t="s">
        <v>262</v>
      </c>
      <c r="S4216" s="45" t="s">
        <v>93</v>
      </c>
      <c r="T4216" s="42" t="str">
        <f>VLOOKUP(Tabla1[[#This Row],[AREA]],Hoja1!A:B,2,FALSE)</f>
        <v>04. Hacienda, personal y modernización administrativa</v>
      </c>
      <c r="U4216" s="45" t="s">
        <v>207</v>
      </c>
      <c r="V4216" s="42" t="str">
        <f>VLOOKUP(Tabla1[[#This Row],[PROGRAMA]],Hoja1!A:B,2,FALSE)</f>
        <v>9202. Gestión de recursos humanos</v>
      </c>
      <c r="W4216" s="45" t="s">
        <v>3340</v>
      </c>
      <c r="X4216" s="45" t="s">
        <v>4919</v>
      </c>
    </row>
    <row r="4217" spans="1:24" x14ac:dyDescent="0.25">
      <c r="A4217" s="57">
        <v>220250031565</v>
      </c>
      <c r="B4217" s="58" t="s">
        <v>349</v>
      </c>
      <c r="C4217" s="59">
        <v>45846</v>
      </c>
      <c r="D4217" s="57">
        <v>22025005136</v>
      </c>
      <c r="E4217" s="58" t="s">
        <v>1466</v>
      </c>
      <c r="F4217" s="60">
        <v>2359.5</v>
      </c>
      <c r="G4217" s="58" t="s">
        <v>322</v>
      </c>
      <c r="H4217" s="58" t="s">
        <v>5944</v>
      </c>
      <c r="I4217" s="61">
        <v>220</v>
      </c>
      <c r="J4217" s="58" t="s">
        <v>356</v>
      </c>
      <c r="K4217" s="58" t="s">
        <v>356</v>
      </c>
      <c r="L4217" s="58" t="s">
        <v>357</v>
      </c>
      <c r="M4217" s="58" t="s">
        <v>458</v>
      </c>
      <c r="N4217" s="58" t="s">
        <v>429</v>
      </c>
      <c r="O4217" s="64" t="s">
        <v>310</v>
      </c>
      <c r="P4217" s="64" t="s">
        <v>5359</v>
      </c>
      <c r="Q4217" s="45" t="s">
        <v>922</v>
      </c>
      <c r="R4217" s="32" t="s">
        <v>254</v>
      </c>
      <c r="S4217" s="45" t="s">
        <v>98</v>
      </c>
      <c r="T4217" s="42" t="str">
        <f>VLOOKUP(Tabla1[[#This Row],[AREA]],Hoja1!A:B,2,FALSE)</f>
        <v>10. Personas mayores, familia y servicios sociales</v>
      </c>
      <c r="U4217" s="45" t="s">
        <v>159</v>
      </c>
      <c r="V4217" s="42" t="str">
        <f>VLOOKUP(Tabla1[[#This Row],[PROGRAMA]],Hoja1!A:B,2,FALSE)</f>
        <v>2315. Políticas de Igualdad e infancia</v>
      </c>
      <c r="W4217" s="45" t="s">
        <v>238</v>
      </c>
      <c r="X4217" s="45" t="s">
        <v>2926</v>
      </c>
    </row>
    <row r="4218" spans="1:24" x14ac:dyDescent="0.25">
      <c r="A4218" s="57">
        <v>220250034482</v>
      </c>
      <c r="B4218" s="58" t="s">
        <v>503</v>
      </c>
      <c r="C4218" s="59">
        <v>45861</v>
      </c>
      <c r="D4218" s="57">
        <v>22025001683</v>
      </c>
      <c r="E4218" s="58" t="s">
        <v>1562</v>
      </c>
      <c r="F4218" s="60">
        <v>-23308.59</v>
      </c>
      <c r="G4218" s="58" t="s">
        <v>418</v>
      </c>
      <c r="H4218" s="58" t="s">
        <v>5945</v>
      </c>
      <c r="I4218" s="61">
        <v>220</v>
      </c>
      <c r="J4218" s="58" t="s">
        <v>356</v>
      </c>
      <c r="K4218" s="58" t="s">
        <v>356</v>
      </c>
      <c r="L4218" s="58" t="s">
        <v>357</v>
      </c>
      <c r="M4218" s="58" t="s">
        <v>354</v>
      </c>
      <c r="N4218" s="58" t="s">
        <v>355</v>
      </c>
      <c r="O4218" s="64" t="s">
        <v>305</v>
      </c>
      <c r="P4218" s="64" t="s">
        <v>5359</v>
      </c>
      <c r="Q4218" s="45" t="s">
        <v>922</v>
      </c>
      <c r="R4218" s="32" t="s">
        <v>254</v>
      </c>
      <c r="S4218" s="45" t="s">
        <v>92</v>
      </c>
      <c r="T4218" s="42" t="str">
        <f>VLOOKUP(Tabla1[[#This Row],[AREA]],Hoja1!A:B,2,FALSE)</f>
        <v>03. Participación ciudadana y deportes</v>
      </c>
      <c r="U4218" s="45" t="s">
        <v>215</v>
      </c>
      <c r="V4218" s="42" t="str">
        <f>VLOOKUP(Tabla1[[#This Row],[PROGRAMA]],Hoja1!A:B,2,FALSE)</f>
        <v>9241. Participación ciudadana</v>
      </c>
      <c r="W4218" s="45" t="s">
        <v>238</v>
      </c>
      <c r="X4218" s="45" t="s">
        <v>2926</v>
      </c>
    </row>
    <row r="4219" spans="1:24" x14ac:dyDescent="0.25">
      <c r="A4219" s="57">
        <v>220250035365</v>
      </c>
      <c r="B4219" s="58" t="s">
        <v>503</v>
      </c>
      <c r="C4219" s="59">
        <v>45863</v>
      </c>
      <c r="D4219" s="57">
        <v>22025004084</v>
      </c>
      <c r="E4219" s="58" t="s">
        <v>1222</v>
      </c>
      <c r="F4219" s="60">
        <v>-7538.22</v>
      </c>
      <c r="G4219" s="58" t="s">
        <v>48</v>
      </c>
      <c r="H4219" s="58" t="s">
        <v>4331</v>
      </c>
      <c r="I4219" s="61">
        <v>220</v>
      </c>
      <c r="J4219" s="58" t="s">
        <v>455</v>
      </c>
      <c r="K4219" s="58" t="s">
        <v>356</v>
      </c>
      <c r="L4219" s="58" t="s">
        <v>358</v>
      </c>
      <c r="M4219" s="58" t="s">
        <v>354</v>
      </c>
      <c r="N4219" s="58" t="s">
        <v>355</v>
      </c>
      <c r="O4219" s="64" t="s">
        <v>309</v>
      </c>
      <c r="P4219" s="64" t="s">
        <v>5359</v>
      </c>
      <c r="Q4219" s="45" t="s">
        <v>926</v>
      </c>
      <c r="R4219" s="32" t="s">
        <v>255</v>
      </c>
      <c r="S4219" s="45" t="s">
        <v>96</v>
      </c>
      <c r="T4219" s="42" t="str">
        <f>VLOOKUP(Tabla1[[#This Row],[AREA]],Hoja1!A:B,2,FALSE)</f>
        <v>08. Tráfico y movilidad</v>
      </c>
      <c r="U4219" s="45" t="s">
        <v>140</v>
      </c>
      <c r="V4219" s="42" t="str">
        <f>VLOOKUP(Tabla1[[#This Row],[PROGRAMA]],Hoja1!A:B,2,FALSE)</f>
        <v>1532. Pavimentación vias públicas y otros servicios urbanísticos</v>
      </c>
      <c r="W4219" s="45" t="s">
        <v>242</v>
      </c>
      <c r="X4219" s="45" t="s">
        <v>2923</v>
      </c>
    </row>
    <row r="4220" spans="1:24" x14ac:dyDescent="0.25">
      <c r="A4220" s="57">
        <v>220250048598</v>
      </c>
      <c r="B4220" s="58" t="s">
        <v>349</v>
      </c>
      <c r="C4220" s="59">
        <v>45929</v>
      </c>
      <c r="D4220" s="57">
        <v>22025006928</v>
      </c>
      <c r="E4220" s="58" t="s">
        <v>1208</v>
      </c>
      <c r="F4220" s="60">
        <v>2358.29</v>
      </c>
      <c r="G4220" s="58" t="s">
        <v>3417</v>
      </c>
      <c r="H4220" s="58" t="s">
        <v>5946</v>
      </c>
      <c r="I4220" s="61">
        <v>220</v>
      </c>
      <c r="J4220" s="58" t="s">
        <v>356</v>
      </c>
      <c r="K4220" s="58" t="s">
        <v>356</v>
      </c>
      <c r="L4220" s="58" t="s">
        <v>357</v>
      </c>
      <c r="M4220" s="58" t="s">
        <v>458</v>
      </c>
      <c r="N4220" s="58" t="s">
        <v>429</v>
      </c>
      <c r="O4220" s="64" t="s">
        <v>310</v>
      </c>
      <c r="P4220" s="64" t="s">
        <v>5359</v>
      </c>
      <c r="Q4220" s="45" t="s">
        <v>922</v>
      </c>
      <c r="R4220" s="32" t="s">
        <v>254</v>
      </c>
      <c r="S4220" s="45" t="s">
        <v>89</v>
      </c>
      <c r="T4220" s="42" t="str">
        <f>VLOOKUP(Tabla1[[#This Row],[AREA]],Hoja1!A:B,2,FALSE)</f>
        <v>01. Alcaldía</v>
      </c>
      <c r="U4220" s="45" t="s">
        <v>294</v>
      </c>
      <c r="V4220" s="42" t="str">
        <f>VLOOKUP(Tabla1[[#This Row],[PROGRAMA]],Hoja1!A:B,2,FALSE)</f>
        <v>4331. Desarrollo empresarial</v>
      </c>
      <c r="W4220" s="45" t="s">
        <v>238</v>
      </c>
      <c r="X4220" s="45" t="s">
        <v>2926</v>
      </c>
    </row>
    <row r="4221" spans="1:24" x14ac:dyDescent="0.25">
      <c r="A4221" s="57">
        <v>220250032151</v>
      </c>
      <c r="B4221" s="58" t="s">
        <v>349</v>
      </c>
      <c r="C4221" s="59">
        <v>45849</v>
      </c>
      <c r="D4221" s="57">
        <v>22025005162</v>
      </c>
      <c r="E4221" s="58" t="s">
        <v>1344</v>
      </c>
      <c r="F4221" s="60">
        <v>2340.4499999999998</v>
      </c>
      <c r="G4221" s="58" t="s">
        <v>1099</v>
      </c>
      <c r="H4221" s="58" t="s">
        <v>5947</v>
      </c>
      <c r="I4221" s="61">
        <v>220</v>
      </c>
      <c r="J4221" s="58" t="s">
        <v>360</v>
      </c>
      <c r="K4221" s="58" t="s">
        <v>352</v>
      </c>
      <c r="L4221" s="58" t="s">
        <v>357</v>
      </c>
      <c r="M4221" s="58" t="s">
        <v>458</v>
      </c>
      <c r="N4221" s="58" t="s">
        <v>429</v>
      </c>
      <c r="O4221" s="64" t="s">
        <v>310</v>
      </c>
      <c r="P4221" s="64" t="s">
        <v>5359</v>
      </c>
      <c r="Q4221" s="45" t="s">
        <v>926</v>
      </c>
      <c r="R4221" s="32" t="s">
        <v>255</v>
      </c>
      <c r="S4221" s="45" t="s">
        <v>94</v>
      </c>
      <c r="T4221" s="42" t="str">
        <f>VLOOKUP(Tabla1[[#This Row],[AREA]],Hoja1!A:B,2,FALSE)</f>
        <v>06. Educación y cultura</v>
      </c>
      <c r="U4221" s="45" t="s">
        <v>170</v>
      </c>
      <c r="V4221" s="42" t="str">
        <f>VLOOKUP(Tabla1[[#This Row],[PROGRAMA]],Hoja1!A:B,2,FALSE)</f>
        <v>3232. Conservación y mantenimiento centros educación infantil y primaria</v>
      </c>
      <c r="W4221" s="45" t="s">
        <v>248</v>
      </c>
      <c r="X4221" s="45" t="s">
        <v>2991</v>
      </c>
    </row>
    <row r="4222" spans="1:24" x14ac:dyDescent="0.25">
      <c r="A4222" s="57">
        <v>220250045570</v>
      </c>
      <c r="B4222" s="58" t="s">
        <v>349</v>
      </c>
      <c r="C4222" s="59">
        <v>45916</v>
      </c>
      <c r="D4222" s="57">
        <v>22025006501</v>
      </c>
      <c r="E4222" s="58" t="s">
        <v>1371</v>
      </c>
      <c r="F4222" s="60">
        <v>2299</v>
      </c>
      <c r="G4222" s="58" t="s">
        <v>3567</v>
      </c>
      <c r="H4222" s="58" t="s">
        <v>5948</v>
      </c>
      <c r="I4222" s="61">
        <v>220</v>
      </c>
      <c r="J4222" s="58" t="s">
        <v>924</v>
      </c>
      <c r="K4222" s="58" t="s">
        <v>356</v>
      </c>
      <c r="L4222" s="58" t="s">
        <v>367</v>
      </c>
      <c r="M4222" s="58" t="s">
        <v>458</v>
      </c>
      <c r="N4222" s="58" t="s">
        <v>429</v>
      </c>
      <c r="O4222" s="64" t="s">
        <v>310</v>
      </c>
      <c r="P4222" s="64" t="s">
        <v>5359</v>
      </c>
      <c r="Q4222" s="45" t="s">
        <v>922</v>
      </c>
      <c r="R4222" s="32" t="s">
        <v>254</v>
      </c>
      <c r="S4222" s="45" t="s">
        <v>98</v>
      </c>
      <c r="T4222" s="42" t="str">
        <f>VLOOKUP(Tabla1[[#This Row],[AREA]],Hoja1!A:B,2,FALSE)</f>
        <v>10. Personas mayores, familia y servicios sociales</v>
      </c>
      <c r="U4222" s="45" t="s">
        <v>158</v>
      </c>
      <c r="V4222" s="42" t="str">
        <f>VLOOKUP(Tabla1[[#This Row],[PROGRAMA]],Hoja1!A:B,2,FALSE)</f>
        <v>2314. Centro de programas juveniles</v>
      </c>
      <c r="W4222" s="45" t="s">
        <v>238</v>
      </c>
      <c r="X4222" s="45" t="s">
        <v>3173</v>
      </c>
    </row>
    <row r="4223" spans="1:24" x14ac:dyDescent="0.25">
      <c r="A4223" s="57">
        <v>220250038974</v>
      </c>
      <c r="B4223" s="58" t="s">
        <v>526</v>
      </c>
      <c r="C4223" s="59">
        <v>45883</v>
      </c>
      <c r="D4223" s="57">
        <v>22025003048</v>
      </c>
      <c r="E4223" s="58" t="s">
        <v>3018</v>
      </c>
      <c r="F4223" s="60">
        <v>576928</v>
      </c>
      <c r="G4223" s="58" t="s">
        <v>5949</v>
      </c>
      <c r="H4223" s="58" t="s">
        <v>5950</v>
      </c>
      <c r="I4223" s="61">
        <v>300</v>
      </c>
      <c r="J4223" s="58" t="s">
        <v>499</v>
      </c>
      <c r="K4223" s="58" t="s">
        <v>499</v>
      </c>
      <c r="L4223" s="58" t="s">
        <v>357</v>
      </c>
      <c r="M4223" s="58" t="s">
        <v>354</v>
      </c>
      <c r="N4223" s="58" t="s">
        <v>355</v>
      </c>
      <c r="O4223" s="64" t="s">
        <v>305</v>
      </c>
      <c r="P4223" s="64" t="s">
        <v>5359</v>
      </c>
      <c r="Q4223" s="45" t="s">
        <v>926</v>
      </c>
      <c r="R4223" s="32" t="s">
        <v>255</v>
      </c>
      <c r="S4223" s="45" t="s">
        <v>291</v>
      </c>
      <c r="T4223" s="42" t="str">
        <f>VLOOKUP(Tabla1[[#This Row],[AREA]],Hoja1!A:B,2,FALSE)</f>
        <v>11. Salud pública y seguridad ciudadana</v>
      </c>
      <c r="U4223" s="45" t="s">
        <v>144</v>
      </c>
      <c r="V4223" s="42" t="str">
        <f>VLOOKUP(Tabla1[[#This Row],[PROGRAMA]],Hoja1!A:B,2,FALSE)</f>
        <v>1631. Limpieza viaria</v>
      </c>
      <c r="W4223" s="45" t="s">
        <v>246</v>
      </c>
      <c r="X4223" s="45" t="s">
        <v>3021</v>
      </c>
    </row>
    <row r="4224" spans="1:24" x14ac:dyDescent="0.25">
      <c r="A4224" s="57">
        <v>220250045266</v>
      </c>
      <c r="B4224" s="58" t="s">
        <v>349</v>
      </c>
      <c r="C4224" s="59">
        <v>45915</v>
      </c>
      <c r="D4224" s="57">
        <v>22025006400</v>
      </c>
      <c r="E4224" s="58" t="s">
        <v>1220</v>
      </c>
      <c r="F4224" s="60">
        <v>2221.56</v>
      </c>
      <c r="G4224" s="58" t="s">
        <v>579</v>
      </c>
      <c r="H4224" s="58" t="s">
        <v>5951</v>
      </c>
      <c r="I4224" s="61">
        <v>220</v>
      </c>
      <c r="J4224" s="58" t="s">
        <v>525</v>
      </c>
      <c r="K4224" s="58" t="s">
        <v>356</v>
      </c>
      <c r="L4224" s="58" t="s">
        <v>357</v>
      </c>
      <c r="M4224" s="58" t="s">
        <v>458</v>
      </c>
      <c r="N4224" s="58" t="s">
        <v>429</v>
      </c>
      <c r="O4224" s="64" t="s">
        <v>310</v>
      </c>
      <c r="P4224" s="64" t="s">
        <v>5359</v>
      </c>
      <c r="Q4224" s="45" t="s">
        <v>922</v>
      </c>
      <c r="R4224" s="32" t="s">
        <v>254</v>
      </c>
      <c r="S4224" s="45" t="s">
        <v>98</v>
      </c>
      <c r="T4224" s="42" t="str">
        <f>VLOOKUP(Tabla1[[#This Row],[AREA]],Hoja1!A:B,2,FALSE)</f>
        <v>10. Personas mayores, familia y servicios sociales</v>
      </c>
      <c r="U4224" s="45" t="s">
        <v>155</v>
      </c>
      <c r="V4224" s="42" t="str">
        <f>VLOOKUP(Tabla1[[#This Row],[PROGRAMA]],Hoja1!A:B,2,FALSE)</f>
        <v>2312. Iniciativas sociales</v>
      </c>
      <c r="W4224" s="45" t="s">
        <v>238</v>
      </c>
      <c r="X4224" s="45" t="s">
        <v>2926</v>
      </c>
    </row>
    <row r="4225" spans="1:24" x14ac:dyDescent="0.25">
      <c r="A4225" s="57">
        <v>220250048071</v>
      </c>
      <c r="B4225" s="58" t="s">
        <v>526</v>
      </c>
      <c r="C4225" s="59">
        <v>45925</v>
      </c>
      <c r="D4225" s="57">
        <v>22025004282</v>
      </c>
      <c r="E4225" s="58" t="s">
        <v>5952</v>
      </c>
      <c r="F4225" s="60">
        <v>558511.80000000005</v>
      </c>
      <c r="G4225" s="58" t="s">
        <v>5953</v>
      </c>
      <c r="H4225" s="58" t="s">
        <v>5954</v>
      </c>
      <c r="I4225" s="61">
        <v>300</v>
      </c>
      <c r="J4225" s="58" t="s">
        <v>5955</v>
      </c>
      <c r="K4225" s="58" t="s">
        <v>452</v>
      </c>
      <c r="L4225" s="58" t="s">
        <v>367</v>
      </c>
      <c r="M4225" s="58" t="s">
        <v>354</v>
      </c>
      <c r="N4225" s="58" t="s">
        <v>355</v>
      </c>
      <c r="O4225" s="64" t="s">
        <v>305</v>
      </c>
      <c r="P4225" s="64" t="s">
        <v>5359</v>
      </c>
      <c r="Q4225" s="45" t="s">
        <v>926</v>
      </c>
      <c r="R4225" s="32" t="s">
        <v>255</v>
      </c>
      <c r="S4225" s="45" t="s">
        <v>89</v>
      </c>
      <c r="T4225" s="42" t="str">
        <f>VLOOKUP(Tabla1[[#This Row],[AREA]],Hoja1!A:B,2,FALSE)</f>
        <v>01. Alcaldía</v>
      </c>
      <c r="U4225" s="45" t="s">
        <v>294</v>
      </c>
      <c r="V4225" s="42" t="str">
        <f>VLOOKUP(Tabla1[[#This Row],[PROGRAMA]],Hoja1!A:B,2,FALSE)</f>
        <v>4331. Desarrollo empresarial</v>
      </c>
      <c r="W4225" s="45" t="s">
        <v>246</v>
      </c>
      <c r="X4225" s="45" t="s">
        <v>2977</v>
      </c>
    </row>
    <row r="4226" spans="1:24" x14ac:dyDescent="0.25">
      <c r="A4226" s="57">
        <v>220250036932</v>
      </c>
      <c r="B4226" s="58" t="s">
        <v>349</v>
      </c>
      <c r="C4226" s="59">
        <v>45876</v>
      </c>
      <c r="D4226" s="57">
        <v>22025006152</v>
      </c>
      <c r="E4226" s="58" t="s">
        <v>2474</v>
      </c>
      <c r="F4226" s="60">
        <v>2218.66</v>
      </c>
      <c r="G4226" s="58" t="s">
        <v>5830</v>
      </c>
      <c r="H4226" s="58" t="s">
        <v>5956</v>
      </c>
      <c r="I4226" s="61">
        <v>220</v>
      </c>
      <c r="J4226" s="58" t="s">
        <v>356</v>
      </c>
      <c r="K4226" s="58" t="s">
        <v>356</v>
      </c>
      <c r="L4226" s="58" t="s">
        <v>367</v>
      </c>
      <c r="M4226" s="58" t="s">
        <v>458</v>
      </c>
      <c r="N4226" s="58" t="s">
        <v>429</v>
      </c>
      <c r="O4226" s="64" t="s">
        <v>310</v>
      </c>
      <c r="P4226" s="64" t="s">
        <v>5359</v>
      </c>
      <c r="Q4226" s="45" t="s">
        <v>922</v>
      </c>
      <c r="R4226" s="32" t="s">
        <v>254</v>
      </c>
      <c r="S4226" s="45" t="s">
        <v>98</v>
      </c>
      <c r="T4226" s="42" t="str">
        <f>VLOOKUP(Tabla1[[#This Row],[AREA]],Hoja1!A:B,2,FALSE)</f>
        <v>10. Personas mayores, familia y servicios sociales</v>
      </c>
      <c r="U4226" s="45" t="s">
        <v>155</v>
      </c>
      <c r="V4226" s="42" t="str">
        <f>VLOOKUP(Tabla1[[#This Row],[PROGRAMA]],Hoja1!A:B,2,FALSE)</f>
        <v>2312. Iniciativas sociales</v>
      </c>
      <c r="W4226" s="45" t="s">
        <v>238</v>
      </c>
      <c r="X4226" s="45" t="s">
        <v>3118</v>
      </c>
    </row>
    <row r="4227" spans="1:24" x14ac:dyDescent="0.25">
      <c r="A4227" s="57">
        <v>220250033063</v>
      </c>
      <c r="B4227" s="58" t="s">
        <v>503</v>
      </c>
      <c r="C4227" s="59">
        <v>45854</v>
      </c>
      <c r="D4227" s="57">
        <v>22025001662</v>
      </c>
      <c r="E4227" s="58" t="s">
        <v>1298</v>
      </c>
      <c r="F4227" s="60">
        <v>-50000</v>
      </c>
      <c r="G4227" s="58" t="s">
        <v>15</v>
      </c>
      <c r="H4227" s="58" t="s">
        <v>5957</v>
      </c>
      <c r="I4227" s="61">
        <v>220</v>
      </c>
      <c r="J4227" s="58" t="s">
        <v>427</v>
      </c>
      <c r="K4227" s="58" t="s">
        <v>427</v>
      </c>
      <c r="L4227" s="58" t="s">
        <v>367</v>
      </c>
      <c r="M4227" s="58" t="s">
        <v>354</v>
      </c>
      <c r="N4227" s="58" t="s">
        <v>355</v>
      </c>
      <c r="O4227" s="64" t="s">
        <v>305</v>
      </c>
      <c r="P4227" s="64" t="s">
        <v>5359</v>
      </c>
      <c r="Q4227" s="45" t="s">
        <v>922</v>
      </c>
      <c r="R4227" s="32" t="s">
        <v>254</v>
      </c>
      <c r="S4227" s="45" t="s">
        <v>92</v>
      </c>
      <c r="T4227" s="42" t="str">
        <f>VLOOKUP(Tabla1[[#This Row],[AREA]],Hoja1!A:B,2,FALSE)</f>
        <v>03. Participación ciudadana y deportes</v>
      </c>
      <c r="U4227" s="45" t="s">
        <v>215</v>
      </c>
      <c r="V4227" s="42" t="str">
        <f>VLOOKUP(Tabla1[[#This Row],[PROGRAMA]],Hoja1!A:B,2,FALSE)</f>
        <v>9241. Participación ciudadana</v>
      </c>
      <c r="W4227" s="45" t="s">
        <v>238</v>
      </c>
      <c r="X4227" s="45" t="s">
        <v>3516</v>
      </c>
    </row>
    <row r="4228" spans="1:24" x14ac:dyDescent="0.25">
      <c r="A4228" s="57">
        <v>220250034483</v>
      </c>
      <c r="B4228" s="58" t="s">
        <v>503</v>
      </c>
      <c r="C4228" s="59">
        <v>45861</v>
      </c>
      <c r="D4228" s="57">
        <v>22025002212</v>
      </c>
      <c r="E4228" s="58" t="s">
        <v>1194</v>
      </c>
      <c r="F4228" s="60">
        <v>-113424.66</v>
      </c>
      <c r="G4228" s="58" t="s">
        <v>364</v>
      </c>
      <c r="H4228" s="58" t="s">
        <v>5958</v>
      </c>
      <c r="I4228" s="61">
        <v>220</v>
      </c>
      <c r="J4228" s="58" t="s">
        <v>365</v>
      </c>
      <c r="K4228" s="58" t="s">
        <v>365</v>
      </c>
      <c r="L4228" s="58" t="s">
        <v>357</v>
      </c>
      <c r="M4228" s="58" t="s">
        <v>354</v>
      </c>
      <c r="N4228" s="58" t="s">
        <v>355</v>
      </c>
      <c r="O4228" s="64" t="s">
        <v>305</v>
      </c>
      <c r="P4228" s="64" t="s">
        <v>5359</v>
      </c>
      <c r="Q4228" s="45" t="s">
        <v>922</v>
      </c>
      <c r="R4228" s="32" t="s">
        <v>254</v>
      </c>
      <c r="S4228" s="45" t="s">
        <v>291</v>
      </c>
      <c r="T4228" s="42" t="str">
        <f>VLOOKUP(Tabla1[[#This Row],[AREA]],Hoja1!A:B,2,FALSE)</f>
        <v>11. Salud pública y seguridad ciudadana</v>
      </c>
      <c r="U4228" s="45" t="s">
        <v>129</v>
      </c>
      <c r="V4228" s="42" t="str">
        <f>VLOOKUP(Tabla1[[#This Row],[PROGRAMA]],Hoja1!A:B,2,FALSE)</f>
        <v>1321. Policía municipal</v>
      </c>
      <c r="W4228" s="45" t="s">
        <v>238</v>
      </c>
      <c r="X4228" s="45" t="s">
        <v>3267</v>
      </c>
    </row>
    <row r="4229" spans="1:24" x14ac:dyDescent="0.25">
      <c r="A4229" s="57">
        <v>220250035381</v>
      </c>
      <c r="B4229" s="58" t="s">
        <v>503</v>
      </c>
      <c r="C4229" s="59">
        <v>45863</v>
      </c>
      <c r="D4229" s="57">
        <v>22025002323</v>
      </c>
      <c r="E4229" s="58" t="s">
        <v>1261</v>
      </c>
      <c r="F4229" s="60">
        <v>-250556.39</v>
      </c>
      <c r="G4229" s="58" t="s">
        <v>40</v>
      </c>
      <c r="H4229" s="58" t="s">
        <v>1262</v>
      </c>
      <c r="I4229" s="61">
        <v>220</v>
      </c>
      <c r="J4229" s="58" t="s">
        <v>356</v>
      </c>
      <c r="K4229" s="58" t="s">
        <v>356</v>
      </c>
      <c r="L4229" s="58" t="s">
        <v>357</v>
      </c>
      <c r="M4229" s="58" t="s">
        <v>354</v>
      </c>
      <c r="N4229" s="58" t="s">
        <v>355</v>
      </c>
      <c r="O4229" s="64" t="s">
        <v>305</v>
      </c>
      <c r="P4229" s="64" t="s">
        <v>5359</v>
      </c>
      <c r="Q4229" s="45" t="s">
        <v>922</v>
      </c>
      <c r="R4229" s="32" t="s">
        <v>254</v>
      </c>
      <c r="S4229" s="45" t="s">
        <v>92</v>
      </c>
      <c r="T4229" s="42" t="str">
        <f>VLOOKUP(Tabla1[[#This Row],[AREA]],Hoja1!A:B,2,FALSE)</f>
        <v>03. Participación ciudadana y deportes</v>
      </c>
      <c r="U4229" s="45" t="s">
        <v>215</v>
      </c>
      <c r="V4229" s="42" t="str">
        <f>VLOOKUP(Tabla1[[#This Row],[PROGRAMA]],Hoja1!A:B,2,FALSE)</f>
        <v>9241. Participación ciudadana</v>
      </c>
      <c r="W4229" s="45" t="s">
        <v>238</v>
      </c>
      <c r="X4229" s="45" t="s">
        <v>2943</v>
      </c>
    </row>
    <row r="4230" spans="1:24" x14ac:dyDescent="0.25">
      <c r="A4230" s="57">
        <v>220250034386</v>
      </c>
      <c r="B4230" s="58" t="s">
        <v>349</v>
      </c>
      <c r="C4230" s="59">
        <v>45859</v>
      </c>
      <c r="D4230" s="57">
        <v>22025005127</v>
      </c>
      <c r="E4230" s="58" t="s">
        <v>1466</v>
      </c>
      <c r="F4230" s="60">
        <v>2204.0300000000002</v>
      </c>
      <c r="G4230" s="58" t="s">
        <v>333</v>
      </c>
      <c r="H4230" s="58" t="s">
        <v>5959</v>
      </c>
      <c r="I4230" s="61">
        <v>220</v>
      </c>
      <c r="J4230" s="58" t="s">
        <v>615</v>
      </c>
      <c r="K4230" s="58" t="s">
        <v>356</v>
      </c>
      <c r="L4230" s="58" t="s">
        <v>357</v>
      </c>
      <c r="M4230" s="58" t="s">
        <v>458</v>
      </c>
      <c r="N4230" s="58" t="s">
        <v>429</v>
      </c>
      <c r="O4230" s="64" t="s">
        <v>310</v>
      </c>
      <c r="P4230" s="64" t="s">
        <v>5359</v>
      </c>
      <c r="Q4230" s="45" t="s">
        <v>922</v>
      </c>
      <c r="R4230" s="32" t="s">
        <v>254</v>
      </c>
      <c r="S4230" s="45" t="s">
        <v>98</v>
      </c>
      <c r="T4230" s="42" t="str">
        <f>VLOOKUP(Tabla1[[#This Row],[AREA]],Hoja1!A:B,2,FALSE)</f>
        <v>10. Personas mayores, familia y servicios sociales</v>
      </c>
      <c r="U4230" s="45" t="s">
        <v>159</v>
      </c>
      <c r="V4230" s="42" t="str">
        <f>VLOOKUP(Tabla1[[#This Row],[PROGRAMA]],Hoja1!A:B,2,FALSE)</f>
        <v>2315. Políticas de Igualdad e infancia</v>
      </c>
      <c r="W4230" s="45" t="s">
        <v>238</v>
      </c>
      <c r="X4230" s="45" t="s">
        <v>2926</v>
      </c>
    </row>
    <row r="4231" spans="1:24" x14ac:dyDescent="0.25">
      <c r="A4231" s="57">
        <v>220250038619</v>
      </c>
      <c r="B4231" s="58" t="s">
        <v>526</v>
      </c>
      <c r="C4231" s="59">
        <v>45881</v>
      </c>
      <c r="D4231" s="57">
        <v>22025003787</v>
      </c>
      <c r="E4231" s="58" t="s">
        <v>2987</v>
      </c>
      <c r="F4231" s="60">
        <v>31406.95</v>
      </c>
      <c r="G4231" s="58" t="s">
        <v>48</v>
      </c>
      <c r="H4231" s="58" t="s">
        <v>5960</v>
      </c>
      <c r="I4231" s="61">
        <v>300</v>
      </c>
      <c r="J4231" s="58" t="s">
        <v>455</v>
      </c>
      <c r="K4231" s="58" t="s">
        <v>356</v>
      </c>
      <c r="L4231" s="58" t="s">
        <v>357</v>
      </c>
      <c r="M4231" s="58" t="s">
        <v>354</v>
      </c>
      <c r="N4231" s="58" t="s">
        <v>355</v>
      </c>
      <c r="O4231" s="64" t="s">
        <v>305</v>
      </c>
      <c r="P4231" s="64" t="s">
        <v>5359</v>
      </c>
      <c r="Q4231" s="45" t="s">
        <v>926</v>
      </c>
      <c r="R4231" s="32" t="s">
        <v>255</v>
      </c>
      <c r="S4231" s="45" t="s">
        <v>290</v>
      </c>
      <c r="T4231" s="42" t="str">
        <f>VLOOKUP(Tabla1[[#This Row],[AREA]],Hoja1!A:B,2,FALSE)</f>
        <v>05. Comercio, mercados y consumo</v>
      </c>
      <c r="U4231" s="45" t="s">
        <v>197</v>
      </c>
      <c r="V4231" s="42" t="str">
        <f>VLOOKUP(Tabla1[[#This Row],[PROGRAMA]],Hoja1!A:B,2,FALSE)</f>
        <v>4312. Mercados</v>
      </c>
      <c r="W4231" s="45" t="s">
        <v>248</v>
      </c>
      <c r="X4231" s="45" t="s">
        <v>2991</v>
      </c>
    </row>
    <row r="4232" spans="1:24" x14ac:dyDescent="0.25">
      <c r="A4232" s="57">
        <v>220250047206</v>
      </c>
      <c r="B4232" s="58" t="s">
        <v>349</v>
      </c>
      <c r="C4232" s="59">
        <v>45923</v>
      </c>
      <c r="D4232" s="57">
        <v>22025004005</v>
      </c>
      <c r="E4232" s="58" t="s">
        <v>1868</v>
      </c>
      <c r="F4232" s="60">
        <v>175000</v>
      </c>
      <c r="G4232" s="58" t="s">
        <v>15</v>
      </c>
      <c r="H4232" s="58" t="s">
        <v>5961</v>
      </c>
      <c r="I4232" s="61">
        <v>220</v>
      </c>
      <c r="J4232" s="58" t="s">
        <v>427</v>
      </c>
      <c r="K4232" s="58" t="s">
        <v>427</v>
      </c>
      <c r="L4232" s="58" t="s">
        <v>367</v>
      </c>
      <c r="M4232" s="58" t="s">
        <v>354</v>
      </c>
      <c r="N4232" s="58" t="s">
        <v>380</v>
      </c>
      <c r="O4232" s="64" t="s">
        <v>305</v>
      </c>
      <c r="P4232" s="64" t="s">
        <v>5359</v>
      </c>
      <c r="Q4232" s="45" t="s">
        <v>922</v>
      </c>
      <c r="R4232" s="32" t="s">
        <v>254</v>
      </c>
      <c r="S4232" s="45" t="s">
        <v>94</v>
      </c>
      <c r="T4232" s="42" t="str">
        <f>VLOOKUP(Tabla1[[#This Row],[AREA]],Hoja1!A:B,2,FALSE)</f>
        <v>06. Educación y cultura</v>
      </c>
      <c r="U4232" s="45" t="s">
        <v>170</v>
      </c>
      <c r="V4232" s="42" t="str">
        <f>VLOOKUP(Tabla1[[#This Row],[PROGRAMA]],Hoja1!A:B,2,FALSE)</f>
        <v>3232. Conservación y mantenimiento centros educación infantil y primaria</v>
      </c>
      <c r="W4232" s="45" t="s">
        <v>238</v>
      </c>
      <c r="X4232" s="45" t="s">
        <v>3516</v>
      </c>
    </row>
    <row r="4233" spans="1:24" x14ac:dyDescent="0.25">
      <c r="A4233" s="57">
        <v>220250047500</v>
      </c>
      <c r="B4233" s="58" t="s">
        <v>349</v>
      </c>
      <c r="C4233" s="59">
        <v>45923</v>
      </c>
      <c r="D4233" s="57">
        <v>22025004967</v>
      </c>
      <c r="E4233" s="58" t="s">
        <v>2071</v>
      </c>
      <c r="F4233" s="60">
        <v>145084.59</v>
      </c>
      <c r="G4233" s="58" t="s">
        <v>5962</v>
      </c>
      <c r="H4233" s="58" t="s">
        <v>5963</v>
      </c>
      <c r="I4233" s="61">
        <v>220</v>
      </c>
      <c r="J4233" s="58" t="s">
        <v>3003</v>
      </c>
      <c r="K4233" s="58" t="s">
        <v>436</v>
      </c>
      <c r="L4233" s="58" t="s">
        <v>357</v>
      </c>
      <c r="M4233" s="58" t="s">
        <v>354</v>
      </c>
      <c r="N4233" s="58" t="s">
        <v>355</v>
      </c>
      <c r="O4233" s="64" t="s">
        <v>305</v>
      </c>
      <c r="P4233" s="64" t="s">
        <v>5359</v>
      </c>
      <c r="Q4233" s="45" t="s">
        <v>926</v>
      </c>
      <c r="R4233" s="32" t="s">
        <v>255</v>
      </c>
      <c r="S4233" s="45" t="s">
        <v>291</v>
      </c>
      <c r="T4233" s="42" t="str">
        <f>VLOOKUP(Tabla1[[#This Row],[AREA]],Hoja1!A:B,2,FALSE)</f>
        <v>11. Salud pública y seguridad ciudadana</v>
      </c>
      <c r="U4233" s="45" t="s">
        <v>141</v>
      </c>
      <c r="V4233" s="42" t="str">
        <f>VLOOKUP(Tabla1[[#This Row],[PROGRAMA]],Hoja1!A:B,2,FALSE)</f>
        <v>1621. Recogida de residuos</v>
      </c>
      <c r="W4233" s="45" t="s">
        <v>250</v>
      </c>
      <c r="X4233" s="45" t="s">
        <v>2949</v>
      </c>
    </row>
    <row r="4234" spans="1:24" x14ac:dyDescent="0.25">
      <c r="A4234" s="57">
        <v>220250041277</v>
      </c>
      <c r="B4234" s="58" t="s">
        <v>349</v>
      </c>
      <c r="C4234" s="59">
        <v>45890</v>
      </c>
      <c r="D4234" s="57">
        <v>22025006093</v>
      </c>
      <c r="E4234" s="58" t="s">
        <v>1662</v>
      </c>
      <c r="F4234" s="60">
        <v>2125.37</v>
      </c>
      <c r="G4234" s="58" t="s">
        <v>2998</v>
      </c>
      <c r="H4234" s="58" t="s">
        <v>5964</v>
      </c>
      <c r="I4234" s="61">
        <v>220</v>
      </c>
      <c r="J4234" s="58" t="s">
        <v>352</v>
      </c>
      <c r="K4234" s="58" t="s">
        <v>352</v>
      </c>
      <c r="L4234" s="58" t="s">
        <v>367</v>
      </c>
      <c r="M4234" s="58" t="s">
        <v>458</v>
      </c>
      <c r="N4234" s="58" t="s">
        <v>429</v>
      </c>
      <c r="O4234" s="64" t="s">
        <v>310</v>
      </c>
      <c r="P4234" s="64" t="s">
        <v>5359</v>
      </c>
      <c r="Q4234" s="45" t="s">
        <v>926</v>
      </c>
      <c r="R4234" s="32" t="s">
        <v>255</v>
      </c>
      <c r="S4234" s="45" t="s">
        <v>291</v>
      </c>
      <c r="T4234" s="42" t="str">
        <f>VLOOKUP(Tabla1[[#This Row],[AREA]],Hoja1!A:B,2,FALSE)</f>
        <v>11. Salud pública y seguridad ciudadana</v>
      </c>
      <c r="U4234" s="45" t="s">
        <v>135</v>
      </c>
      <c r="V4234" s="42" t="str">
        <f>VLOOKUP(Tabla1[[#This Row],[PROGRAMA]],Hoja1!A:B,2,FALSE)</f>
        <v>1361. Prevención y extinción de incencios</v>
      </c>
      <c r="W4234" s="45" t="s">
        <v>246</v>
      </c>
      <c r="X4234" s="45" t="s">
        <v>2936</v>
      </c>
    </row>
    <row r="4235" spans="1:24" x14ac:dyDescent="0.25">
      <c r="A4235" s="57">
        <v>220250038946</v>
      </c>
      <c r="B4235" s="58" t="s">
        <v>349</v>
      </c>
      <c r="C4235" s="59">
        <v>45883</v>
      </c>
      <c r="D4235" s="57">
        <v>22025006280</v>
      </c>
      <c r="E4235" s="58" t="s">
        <v>1543</v>
      </c>
      <c r="F4235" s="60">
        <v>2057</v>
      </c>
      <c r="G4235" s="58" t="s">
        <v>56</v>
      </c>
      <c r="H4235" s="58" t="s">
        <v>5965</v>
      </c>
      <c r="I4235" s="61">
        <v>220</v>
      </c>
      <c r="J4235" s="58" t="s">
        <v>356</v>
      </c>
      <c r="K4235" s="58" t="s">
        <v>356</v>
      </c>
      <c r="L4235" s="58" t="s">
        <v>367</v>
      </c>
      <c r="M4235" s="58" t="s">
        <v>458</v>
      </c>
      <c r="N4235" s="58" t="s">
        <v>429</v>
      </c>
      <c r="O4235" s="64" t="s">
        <v>310</v>
      </c>
      <c r="P4235" s="64" t="s">
        <v>5359</v>
      </c>
      <c r="Q4235" s="45" t="s">
        <v>922</v>
      </c>
      <c r="R4235" s="32" t="s">
        <v>254</v>
      </c>
      <c r="S4235" s="45" t="s">
        <v>89</v>
      </c>
      <c r="T4235" s="42" t="str">
        <f>VLOOKUP(Tabla1[[#This Row],[AREA]],Hoja1!A:B,2,FALSE)</f>
        <v>01. Alcaldía</v>
      </c>
      <c r="U4235" s="45" t="s">
        <v>208</v>
      </c>
      <c r="V4235" s="42" t="str">
        <f>VLOOKUP(Tabla1[[#This Row],[PROGRAMA]],Hoja1!A:B,2,FALSE)</f>
        <v>9203. Unidad de régimen interior</v>
      </c>
      <c r="W4235" s="45" t="s">
        <v>238</v>
      </c>
      <c r="X4235" s="45" t="s">
        <v>3023</v>
      </c>
    </row>
    <row r="4236" spans="1:24" x14ac:dyDescent="0.25">
      <c r="A4236" s="57">
        <v>220250048702</v>
      </c>
      <c r="B4236" s="58" t="s">
        <v>349</v>
      </c>
      <c r="C4236" s="59">
        <v>45930</v>
      </c>
      <c r="D4236" s="57">
        <v>22025006943</v>
      </c>
      <c r="E4236" s="58" t="s">
        <v>3018</v>
      </c>
      <c r="F4236" s="60">
        <v>2055.73</v>
      </c>
      <c r="G4236" s="58" t="s">
        <v>48</v>
      </c>
      <c r="H4236" s="58" t="s">
        <v>5966</v>
      </c>
      <c r="I4236" s="61">
        <v>220</v>
      </c>
      <c r="J4236" s="58" t="s">
        <v>455</v>
      </c>
      <c r="K4236" s="58" t="s">
        <v>356</v>
      </c>
      <c r="L4236" s="58" t="s">
        <v>357</v>
      </c>
      <c r="M4236" s="58" t="s">
        <v>458</v>
      </c>
      <c r="N4236" s="58" t="s">
        <v>429</v>
      </c>
      <c r="O4236" s="64" t="s">
        <v>310</v>
      </c>
      <c r="P4236" s="64" t="s">
        <v>5359</v>
      </c>
      <c r="Q4236" s="45" t="s">
        <v>926</v>
      </c>
      <c r="R4236" s="32" t="s">
        <v>255</v>
      </c>
      <c r="S4236" s="45" t="s">
        <v>291</v>
      </c>
      <c r="T4236" s="42" t="str">
        <f>VLOOKUP(Tabla1[[#This Row],[AREA]],Hoja1!A:B,2,FALSE)</f>
        <v>11. Salud pública y seguridad ciudadana</v>
      </c>
      <c r="U4236" s="45" t="s">
        <v>144</v>
      </c>
      <c r="V4236" s="42" t="str">
        <f>VLOOKUP(Tabla1[[#This Row],[PROGRAMA]],Hoja1!A:B,2,FALSE)</f>
        <v>1631. Limpieza viaria</v>
      </c>
      <c r="W4236" s="45" t="s">
        <v>246</v>
      </c>
      <c r="X4236" s="45" t="s">
        <v>3021</v>
      </c>
    </row>
    <row r="4237" spans="1:24" x14ac:dyDescent="0.25">
      <c r="A4237" s="57">
        <v>220250037709</v>
      </c>
      <c r="B4237" s="58" t="s">
        <v>349</v>
      </c>
      <c r="C4237" s="59">
        <v>45877</v>
      </c>
      <c r="D4237" s="57">
        <v>22025004425</v>
      </c>
      <c r="E4237" s="58" t="s">
        <v>1489</v>
      </c>
      <c r="F4237" s="60">
        <v>140402.23999999999</v>
      </c>
      <c r="G4237" s="58" t="s">
        <v>692</v>
      </c>
      <c r="H4237" s="58" t="s">
        <v>5967</v>
      </c>
      <c r="I4237" s="61">
        <v>220</v>
      </c>
      <c r="J4237" s="58" t="s">
        <v>356</v>
      </c>
      <c r="K4237" s="58" t="s">
        <v>356</v>
      </c>
      <c r="L4237" s="58" t="s">
        <v>357</v>
      </c>
      <c r="M4237" s="58" t="s">
        <v>354</v>
      </c>
      <c r="N4237" s="58" t="s">
        <v>355</v>
      </c>
      <c r="O4237" s="64" t="s">
        <v>305</v>
      </c>
      <c r="P4237" s="64" t="s">
        <v>5359</v>
      </c>
      <c r="Q4237" s="45" t="s">
        <v>922</v>
      </c>
      <c r="R4237" s="32" t="s">
        <v>254</v>
      </c>
      <c r="S4237" s="45" t="s">
        <v>92</v>
      </c>
      <c r="T4237" s="42" t="str">
        <f>VLOOKUP(Tabla1[[#This Row],[AREA]],Hoja1!A:B,2,FALSE)</f>
        <v>03. Participación ciudadana y deportes</v>
      </c>
      <c r="U4237" s="45" t="s">
        <v>215</v>
      </c>
      <c r="V4237" s="42" t="str">
        <f>VLOOKUP(Tabla1[[#This Row],[PROGRAMA]],Hoja1!A:B,2,FALSE)</f>
        <v>9241. Participación ciudadana</v>
      </c>
      <c r="W4237" s="45" t="s">
        <v>238</v>
      </c>
      <c r="X4237" s="45" t="s">
        <v>3267</v>
      </c>
    </row>
    <row r="4238" spans="1:24" x14ac:dyDescent="0.25">
      <c r="A4238" s="57">
        <v>220250036933</v>
      </c>
      <c r="B4238" s="58" t="s">
        <v>349</v>
      </c>
      <c r="C4238" s="59">
        <v>45876</v>
      </c>
      <c r="D4238" s="57">
        <v>22025006148</v>
      </c>
      <c r="E4238" s="58" t="s">
        <v>2474</v>
      </c>
      <c r="F4238" s="60">
        <v>2035.55</v>
      </c>
      <c r="G4238" s="58" t="s">
        <v>334</v>
      </c>
      <c r="H4238" s="58" t="s">
        <v>5968</v>
      </c>
      <c r="I4238" s="61">
        <v>220</v>
      </c>
      <c r="J4238" s="58" t="s">
        <v>356</v>
      </c>
      <c r="K4238" s="58" t="s">
        <v>356</v>
      </c>
      <c r="L4238" s="58" t="s">
        <v>367</v>
      </c>
      <c r="M4238" s="58" t="s">
        <v>458</v>
      </c>
      <c r="N4238" s="58" t="s">
        <v>429</v>
      </c>
      <c r="O4238" s="64" t="s">
        <v>310</v>
      </c>
      <c r="P4238" s="64" t="s">
        <v>5359</v>
      </c>
      <c r="Q4238" s="45" t="s">
        <v>922</v>
      </c>
      <c r="R4238" s="32" t="s">
        <v>254</v>
      </c>
      <c r="S4238" s="45" t="s">
        <v>98</v>
      </c>
      <c r="T4238" s="42" t="str">
        <f>VLOOKUP(Tabla1[[#This Row],[AREA]],Hoja1!A:B,2,FALSE)</f>
        <v>10. Personas mayores, familia y servicios sociales</v>
      </c>
      <c r="U4238" s="45" t="s">
        <v>155</v>
      </c>
      <c r="V4238" s="42" t="str">
        <f>VLOOKUP(Tabla1[[#This Row],[PROGRAMA]],Hoja1!A:B,2,FALSE)</f>
        <v>2312. Iniciativas sociales</v>
      </c>
      <c r="W4238" s="45" t="s">
        <v>238</v>
      </c>
      <c r="X4238" s="45" t="s">
        <v>3118</v>
      </c>
    </row>
    <row r="4239" spans="1:24" x14ac:dyDescent="0.25">
      <c r="A4239" s="57">
        <v>220250036842</v>
      </c>
      <c r="B4239" s="58" t="s">
        <v>349</v>
      </c>
      <c r="C4239" s="59">
        <v>45875</v>
      </c>
      <c r="D4239" s="57">
        <v>22025006066</v>
      </c>
      <c r="E4239" s="58" t="s">
        <v>1466</v>
      </c>
      <c r="F4239" s="60">
        <v>1980</v>
      </c>
      <c r="G4239" s="58" t="s">
        <v>5969</v>
      </c>
      <c r="H4239" s="58" t="s">
        <v>5970</v>
      </c>
      <c r="I4239" s="61">
        <v>220</v>
      </c>
      <c r="J4239" s="58" t="s">
        <v>356</v>
      </c>
      <c r="K4239" s="58" t="s">
        <v>356</v>
      </c>
      <c r="L4239" s="58" t="s">
        <v>357</v>
      </c>
      <c r="M4239" s="58" t="s">
        <v>458</v>
      </c>
      <c r="N4239" s="58" t="s">
        <v>429</v>
      </c>
      <c r="O4239" s="64" t="s">
        <v>310</v>
      </c>
      <c r="P4239" s="64" t="s">
        <v>5359</v>
      </c>
      <c r="Q4239" s="45" t="s">
        <v>922</v>
      </c>
      <c r="R4239" s="32" t="s">
        <v>254</v>
      </c>
      <c r="S4239" s="45" t="s">
        <v>98</v>
      </c>
      <c r="T4239" s="42" t="str">
        <f>VLOOKUP(Tabla1[[#This Row],[AREA]],Hoja1!A:B,2,FALSE)</f>
        <v>10. Personas mayores, familia y servicios sociales</v>
      </c>
      <c r="U4239" s="45" t="s">
        <v>159</v>
      </c>
      <c r="V4239" s="42" t="str">
        <f>VLOOKUP(Tabla1[[#This Row],[PROGRAMA]],Hoja1!A:B,2,FALSE)</f>
        <v>2315. Políticas de Igualdad e infancia</v>
      </c>
      <c r="W4239" s="45" t="s">
        <v>238</v>
      </c>
      <c r="X4239" s="45" t="s">
        <v>2926</v>
      </c>
    </row>
    <row r="4240" spans="1:24" x14ac:dyDescent="0.25">
      <c r="A4240" s="57">
        <v>220250040727</v>
      </c>
      <c r="B4240" s="58" t="s">
        <v>349</v>
      </c>
      <c r="C4240" s="59">
        <v>45889</v>
      </c>
      <c r="D4240" s="57">
        <v>22025004400</v>
      </c>
      <c r="E4240" s="58" t="s">
        <v>1594</v>
      </c>
      <c r="F4240" s="60">
        <v>128335</v>
      </c>
      <c r="G4240" s="58" t="s">
        <v>5815</v>
      </c>
      <c r="H4240" s="58" t="s">
        <v>5971</v>
      </c>
      <c r="I4240" s="61">
        <v>220</v>
      </c>
      <c r="J4240" s="58" t="s">
        <v>477</v>
      </c>
      <c r="K4240" s="58" t="s">
        <v>356</v>
      </c>
      <c r="L4240" s="58" t="s">
        <v>367</v>
      </c>
      <c r="M4240" s="58" t="s">
        <v>354</v>
      </c>
      <c r="N4240" s="58" t="s">
        <v>355</v>
      </c>
      <c r="O4240" s="64" t="s">
        <v>305</v>
      </c>
      <c r="P4240" s="64" t="s">
        <v>5359</v>
      </c>
      <c r="Q4240" s="45" t="s">
        <v>922</v>
      </c>
      <c r="R4240" s="32" t="s">
        <v>254</v>
      </c>
      <c r="S4240" s="45" t="s">
        <v>291</v>
      </c>
      <c r="T4240" s="42" t="str">
        <f>VLOOKUP(Tabla1[[#This Row],[AREA]],Hoja1!A:B,2,FALSE)</f>
        <v>11. Salud pública y seguridad ciudadana</v>
      </c>
      <c r="U4240" s="45" t="s">
        <v>141</v>
      </c>
      <c r="V4240" s="42" t="str">
        <f>VLOOKUP(Tabla1[[#This Row],[PROGRAMA]],Hoja1!A:B,2,FALSE)</f>
        <v>1621. Recogida de residuos</v>
      </c>
      <c r="W4240" s="45" t="s">
        <v>238</v>
      </c>
      <c r="X4240" s="45" t="s">
        <v>3053</v>
      </c>
    </row>
    <row r="4241" spans="1:24" x14ac:dyDescent="0.25">
      <c r="A4241" s="57">
        <v>220250040484</v>
      </c>
      <c r="B4241" s="58" t="s">
        <v>349</v>
      </c>
      <c r="C4241" s="59">
        <v>45888</v>
      </c>
      <c r="D4241" s="57">
        <v>22025006293</v>
      </c>
      <c r="E4241" s="58" t="s">
        <v>3618</v>
      </c>
      <c r="F4241" s="60">
        <v>1950</v>
      </c>
      <c r="G4241" s="58" t="s">
        <v>3619</v>
      </c>
      <c r="H4241" s="58" t="s">
        <v>5972</v>
      </c>
      <c r="I4241" s="61">
        <v>220</v>
      </c>
      <c r="J4241" s="58" t="s">
        <v>372</v>
      </c>
      <c r="K4241" s="58" t="s">
        <v>372</v>
      </c>
      <c r="L4241" s="58" t="s">
        <v>357</v>
      </c>
      <c r="M4241" s="58" t="s">
        <v>458</v>
      </c>
      <c r="N4241" s="58" t="s">
        <v>429</v>
      </c>
      <c r="O4241" s="64" t="s">
        <v>310</v>
      </c>
      <c r="P4241" s="64" t="s">
        <v>5359</v>
      </c>
      <c r="Q4241" s="45" t="s">
        <v>922</v>
      </c>
      <c r="R4241" s="32" t="s">
        <v>254</v>
      </c>
      <c r="S4241" s="45" t="s">
        <v>93</v>
      </c>
      <c r="T4241" s="42" t="str">
        <f>VLOOKUP(Tabla1[[#This Row],[AREA]],Hoja1!A:B,2,FALSE)</f>
        <v>04. Hacienda, personal y modernización administrativa</v>
      </c>
      <c r="U4241" s="45" t="s">
        <v>207</v>
      </c>
      <c r="V4241" s="42" t="str">
        <f>VLOOKUP(Tabla1[[#This Row],[PROGRAMA]],Hoja1!A:B,2,FALSE)</f>
        <v>9202. Gestión de recursos humanos</v>
      </c>
      <c r="W4241" s="45" t="s">
        <v>238</v>
      </c>
      <c r="X4241" s="45" t="s">
        <v>3621</v>
      </c>
    </row>
    <row r="4242" spans="1:24" x14ac:dyDescent="0.25">
      <c r="A4242" s="57">
        <v>220250044445</v>
      </c>
      <c r="B4242" s="58" t="s">
        <v>349</v>
      </c>
      <c r="C4242" s="59">
        <v>45910</v>
      </c>
      <c r="D4242" s="57">
        <v>22025006456</v>
      </c>
      <c r="E4242" s="58" t="s">
        <v>1793</v>
      </c>
      <c r="F4242" s="60">
        <v>1936</v>
      </c>
      <c r="G4242" s="58" t="s">
        <v>5758</v>
      </c>
      <c r="H4242" s="58" t="s">
        <v>5973</v>
      </c>
      <c r="I4242" s="61">
        <v>220</v>
      </c>
      <c r="J4242" s="58" t="s">
        <v>356</v>
      </c>
      <c r="K4242" s="58" t="s">
        <v>356</v>
      </c>
      <c r="L4242" s="58" t="s">
        <v>357</v>
      </c>
      <c r="M4242" s="58" t="s">
        <v>458</v>
      </c>
      <c r="N4242" s="58" t="s">
        <v>429</v>
      </c>
      <c r="O4242" s="64" t="s">
        <v>310</v>
      </c>
      <c r="P4242" s="64" t="s">
        <v>5359</v>
      </c>
      <c r="Q4242" s="45" t="s">
        <v>926</v>
      </c>
      <c r="R4242" s="32" t="s">
        <v>255</v>
      </c>
      <c r="S4242" s="45" t="s">
        <v>98</v>
      </c>
      <c r="T4242" s="42" t="str">
        <f>VLOOKUP(Tabla1[[#This Row],[AREA]],Hoja1!A:B,2,FALSE)</f>
        <v>10. Personas mayores, familia y servicios sociales</v>
      </c>
      <c r="U4242" s="45" t="s">
        <v>155</v>
      </c>
      <c r="V4242" s="42" t="str">
        <f>VLOOKUP(Tabla1[[#This Row],[PROGRAMA]],Hoja1!A:B,2,FALSE)</f>
        <v>2312. Iniciativas sociales</v>
      </c>
      <c r="W4242" s="45" t="s">
        <v>248</v>
      </c>
      <c r="X4242" s="45" t="s">
        <v>2991</v>
      </c>
    </row>
    <row r="4243" spans="1:24" x14ac:dyDescent="0.25">
      <c r="A4243" s="57">
        <v>220250047196</v>
      </c>
      <c r="B4243" s="58" t="s">
        <v>349</v>
      </c>
      <c r="C4243" s="59">
        <v>45923</v>
      </c>
      <c r="D4243" s="57">
        <v>22025003644</v>
      </c>
      <c r="E4243" s="58" t="s">
        <v>1298</v>
      </c>
      <c r="F4243" s="60">
        <v>115000</v>
      </c>
      <c r="G4243" s="58" t="s">
        <v>15</v>
      </c>
      <c r="H4243" s="58" t="s">
        <v>5974</v>
      </c>
      <c r="I4243" s="61">
        <v>220</v>
      </c>
      <c r="J4243" s="58" t="s">
        <v>427</v>
      </c>
      <c r="K4243" s="58" t="s">
        <v>427</v>
      </c>
      <c r="L4243" s="58" t="s">
        <v>367</v>
      </c>
      <c r="M4243" s="58" t="s">
        <v>354</v>
      </c>
      <c r="N4243" s="58" t="s">
        <v>355</v>
      </c>
      <c r="O4243" s="64" t="s">
        <v>305</v>
      </c>
      <c r="P4243" s="64" t="s">
        <v>5359</v>
      </c>
      <c r="Q4243" s="45" t="s">
        <v>922</v>
      </c>
      <c r="R4243" s="32" t="s">
        <v>254</v>
      </c>
      <c r="S4243" s="45" t="s">
        <v>92</v>
      </c>
      <c r="T4243" s="42" t="str">
        <f>VLOOKUP(Tabla1[[#This Row],[AREA]],Hoja1!A:B,2,FALSE)</f>
        <v>03. Participación ciudadana y deportes</v>
      </c>
      <c r="U4243" s="45" t="s">
        <v>215</v>
      </c>
      <c r="V4243" s="42" t="str">
        <f>VLOOKUP(Tabla1[[#This Row],[PROGRAMA]],Hoja1!A:B,2,FALSE)</f>
        <v>9241. Participación ciudadana</v>
      </c>
      <c r="W4243" s="45" t="s">
        <v>238</v>
      </c>
      <c r="X4243" s="45" t="s">
        <v>3516</v>
      </c>
    </row>
    <row r="4244" spans="1:24" x14ac:dyDescent="0.25">
      <c r="A4244" s="57">
        <v>220250040155</v>
      </c>
      <c r="B4244" s="58" t="s">
        <v>349</v>
      </c>
      <c r="C4244" s="59">
        <v>45888</v>
      </c>
      <c r="D4244" s="57">
        <v>22025006284</v>
      </c>
      <c r="E4244" s="58" t="s">
        <v>2957</v>
      </c>
      <c r="F4244" s="60">
        <v>1913.29</v>
      </c>
      <c r="G4244" s="58" t="s">
        <v>5975</v>
      </c>
      <c r="H4244" s="58" t="s">
        <v>5976</v>
      </c>
      <c r="I4244" s="61">
        <v>220</v>
      </c>
      <c r="J4244" s="58" t="s">
        <v>5977</v>
      </c>
      <c r="K4244" s="58" t="s">
        <v>403</v>
      </c>
      <c r="L4244" s="58" t="s">
        <v>357</v>
      </c>
      <c r="M4244" s="58" t="s">
        <v>458</v>
      </c>
      <c r="N4244" s="58" t="s">
        <v>429</v>
      </c>
      <c r="O4244" s="64" t="s">
        <v>310</v>
      </c>
      <c r="P4244" s="64" t="s">
        <v>5359</v>
      </c>
      <c r="Q4244" s="45" t="s">
        <v>926</v>
      </c>
      <c r="R4244" s="32" t="s">
        <v>255</v>
      </c>
      <c r="S4244" s="45" t="s">
        <v>91</v>
      </c>
      <c r="T4244" s="42" t="str">
        <f>VLOOKUP(Tabla1[[#This Row],[AREA]],Hoja1!A:B,2,FALSE)</f>
        <v>02. Urbanismo y vivienda</v>
      </c>
      <c r="U4244" s="45" t="s">
        <v>138</v>
      </c>
      <c r="V4244" s="42" t="str">
        <f>VLOOKUP(Tabla1[[#This Row],[PROGRAMA]],Hoja1!A:B,2,FALSE)</f>
        <v>1511. Planficación y gestión del urbanismo</v>
      </c>
      <c r="W4244" s="45" t="s">
        <v>242</v>
      </c>
      <c r="X4244" s="45" t="s">
        <v>2923</v>
      </c>
    </row>
    <row r="4245" spans="1:24" x14ac:dyDescent="0.25">
      <c r="A4245" s="57">
        <v>220250048706</v>
      </c>
      <c r="B4245" s="58" t="s">
        <v>349</v>
      </c>
      <c r="C4245" s="59">
        <v>45930</v>
      </c>
      <c r="D4245" s="57">
        <v>22025007052</v>
      </c>
      <c r="E4245" s="58" t="s">
        <v>1525</v>
      </c>
      <c r="F4245" s="60">
        <v>1841.32</v>
      </c>
      <c r="G4245" s="58" t="s">
        <v>5978</v>
      </c>
      <c r="H4245" s="58" t="s">
        <v>5979</v>
      </c>
      <c r="I4245" s="61">
        <v>220</v>
      </c>
      <c r="J4245" s="58" t="s">
        <v>356</v>
      </c>
      <c r="K4245" s="58" t="s">
        <v>356</v>
      </c>
      <c r="L4245" s="58" t="s">
        <v>357</v>
      </c>
      <c r="M4245" s="58" t="s">
        <v>458</v>
      </c>
      <c r="N4245" s="58" t="s">
        <v>429</v>
      </c>
      <c r="O4245" s="64" t="s">
        <v>310</v>
      </c>
      <c r="P4245" s="64" t="s">
        <v>5359</v>
      </c>
      <c r="Q4245" s="45" t="s">
        <v>922</v>
      </c>
      <c r="R4245" s="32" t="s">
        <v>254</v>
      </c>
      <c r="S4245" s="45" t="s">
        <v>91</v>
      </c>
      <c r="T4245" s="42" t="str">
        <f>VLOOKUP(Tabla1[[#This Row],[AREA]],Hoja1!A:B,2,FALSE)</f>
        <v>02. Urbanismo y vivienda</v>
      </c>
      <c r="U4245" s="45" t="s">
        <v>220</v>
      </c>
      <c r="V4245" s="42" t="str">
        <f>VLOOKUP(Tabla1[[#This Row],[PROGRAMA]],Hoja1!A:B,2,FALSE)</f>
        <v>9332. Mantenimiento de edificios e instalaciones municipales</v>
      </c>
      <c r="W4245" s="45" t="s">
        <v>236</v>
      </c>
      <c r="X4245" s="45" t="s">
        <v>2945</v>
      </c>
    </row>
    <row r="4246" spans="1:24" x14ac:dyDescent="0.25">
      <c r="A4246" s="57">
        <v>220250046441</v>
      </c>
      <c r="B4246" s="58" t="s">
        <v>349</v>
      </c>
      <c r="C4246" s="59">
        <v>45922</v>
      </c>
      <c r="D4246" s="57">
        <v>22025006838</v>
      </c>
      <c r="E4246" s="58" t="s">
        <v>3332</v>
      </c>
      <c r="F4246" s="60">
        <v>1815</v>
      </c>
      <c r="G4246" s="58" t="s">
        <v>5980</v>
      </c>
      <c r="H4246" s="58" t="s">
        <v>5981</v>
      </c>
      <c r="I4246" s="61">
        <v>220</v>
      </c>
      <c r="J4246" s="58" t="s">
        <v>352</v>
      </c>
      <c r="K4246" s="58" t="s">
        <v>352</v>
      </c>
      <c r="L4246" s="58" t="s">
        <v>357</v>
      </c>
      <c r="M4246" s="58" t="s">
        <v>458</v>
      </c>
      <c r="N4246" s="58" t="s">
        <v>429</v>
      </c>
      <c r="O4246" s="64" t="s">
        <v>310</v>
      </c>
      <c r="P4246" s="64" t="s">
        <v>5359</v>
      </c>
      <c r="Q4246" s="45" t="s">
        <v>922</v>
      </c>
      <c r="R4246" s="32" t="s">
        <v>254</v>
      </c>
      <c r="S4246" s="45" t="s">
        <v>89</v>
      </c>
      <c r="T4246" s="42" t="str">
        <f>VLOOKUP(Tabla1[[#This Row],[AREA]],Hoja1!A:B,2,FALSE)</f>
        <v>01. Alcaldía</v>
      </c>
      <c r="U4246" s="45" t="s">
        <v>294</v>
      </c>
      <c r="V4246" s="42" t="str">
        <f>VLOOKUP(Tabla1[[#This Row],[PROGRAMA]],Hoja1!A:B,2,FALSE)</f>
        <v>4331. Desarrollo empresarial</v>
      </c>
      <c r="W4246" s="45" t="s">
        <v>238</v>
      </c>
      <c r="X4246" s="45" t="s">
        <v>3335</v>
      </c>
    </row>
    <row r="4247" spans="1:24" x14ac:dyDescent="0.25">
      <c r="A4247" s="57">
        <v>220250046448</v>
      </c>
      <c r="B4247" s="58" t="s">
        <v>349</v>
      </c>
      <c r="C4247" s="59">
        <v>45922</v>
      </c>
      <c r="D4247" s="57">
        <v>22025006996</v>
      </c>
      <c r="E4247" s="58" t="s">
        <v>1273</v>
      </c>
      <c r="F4247" s="60">
        <v>1800</v>
      </c>
      <c r="G4247" s="58" t="s">
        <v>2180</v>
      </c>
      <c r="H4247" s="58" t="s">
        <v>5982</v>
      </c>
      <c r="I4247" s="61">
        <v>220</v>
      </c>
      <c r="J4247" s="58" t="s">
        <v>2182</v>
      </c>
      <c r="K4247" s="58" t="s">
        <v>499</v>
      </c>
      <c r="L4247" s="58" t="s">
        <v>357</v>
      </c>
      <c r="M4247" s="58" t="s">
        <v>458</v>
      </c>
      <c r="N4247" s="58" t="s">
        <v>429</v>
      </c>
      <c r="O4247" s="64" t="s">
        <v>310</v>
      </c>
      <c r="P4247" s="64" t="s">
        <v>5359</v>
      </c>
      <c r="Q4247" s="45" t="s">
        <v>922</v>
      </c>
      <c r="R4247" s="32" t="s">
        <v>254</v>
      </c>
      <c r="S4247" s="45" t="s">
        <v>94</v>
      </c>
      <c r="T4247" s="42" t="str">
        <f>VLOOKUP(Tabla1[[#This Row],[AREA]],Hoja1!A:B,2,FALSE)</f>
        <v>06. Educación y cultura</v>
      </c>
      <c r="U4247" s="45" t="s">
        <v>176</v>
      </c>
      <c r="V4247" s="42" t="str">
        <f>VLOOKUP(Tabla1[[#This Row],[PROGRAMA]],Hoja1!A:B,2,FALSE)</f>
        <v>3321. Bibliotecas públicas</v>
      </c>
      <c r="W4247" s="45" t="s">
        <v>238</v>
      </c>
      <c r="X4247" s="45" t="s">
        <v>2926</v>
      </c>
    </row>
    <row r="4248" spans="1:24" x14ac:dyDescent="0.25">
      <c r="A4248" s="57">
        <v>220250043586</v>
      </c>
      <c r="B4248" s="58" t="s">
        <v>349</v>
      </c>
      <c r="C4248" s="59">
        <v>45902</v>
      </c>
      <c r="D4248" s="57">
        <v>22025006457</v>
      </c>
      <c r="E4248" s="58" t="s">
        <v>1422</v>
      </c>
      <c r="F4248" s="60">
        <v>1790.8</v>
      </c>
      <c r="G4248" s="58" t="s">
        <v>802</v>
      </c>
      <c r="H4248" s="58" t="s">
        <v>5983</v>
      </c>
      <c r="I4248" s="61">
        <v>220</v>
      </c>
      <c r="J4248" s="58" t="s">
        <v>356</v>
      </c>
      <c r="K4248" s="58" t="s">
        <v>356</v>
      </c>
      <c r="L4248" s="58" t="s">
        <v>357</v>
      </c>
      <c r="M4248" s="58" t="s">
        <v>458</v>
      </c>
      <c r="N4248" s="58" t="s">
        <v>429</v>
      </c>
      <c r="O4248" s="64" t="s">
        <v>310</v>
      </c>
      <c r="P4248" s="64" t="s">
        <v>5359</v>
      </c>
      <c r="Q4248" s="45" t="s">
        <v>922</v>
      </c>
      <c r="R4248" s="32" t="s">
        <v>254</v>
      </c>
      <c r="S4248" s="45" t="s">
        <v>89</v>
      </c>
      <c r="T4248" s="42" t="str">
        <f>VLOOKUP(Tabla1[[#This Row],[AREA]],Hoja1!A:B,2,FALSE)</f>
        <v>01. Alcaldía</v>
      </c>
      <c r="U4248" s="45" t="s">
        <v>210</v>
      </c>
      <c r="V4248" s="42" t="str">
        <f>VLOOKUP(Tabla1[[#This Row],[PROGRAMA]],Hoja1!A:B,2,FALSE)</f>
        <v>9205. Imprenta municipal</v>
      </c>
      <c r="W4248" s="45" t="s">
        <v>234</v>
      </c>
      <c r="X4248" s="45" t="s">
        <v>3098</v>
      </c>
    </row>
    <row r="4249" spans="1:24" x14ac:dyDescent="0.25">
      <c r="A4249" s="57">
        <v>220250045578</v>
      </c>
      <c r="B4249" s="58" t="s">
        <v>349</v>
      </c>
      <c r="C4249" s="59">
        <v>45916</v>
      </c>
      <c r="D4249" s="57">
        <v>22025006605</v>
      </c>
      <c r="E4249" s="58" t="s">
        <v>2957</v>
      </c>
      <c r="F4249" s="60">
        <v>1758.13</v>
      </c>
      <c r="G4249" s="58" t="s">
        <v>1010</v>
      </c>
      <c r="H4249" s="58" t="s">
        <v>5984</v>
      </c>
      <c r="I4249" s="61">
        <v>220</v>
      </c>
      <c r="J4249" s="58" t="s">
        <v>356</v>
      </c>
      <c r="K4249" s="58" t="s">
        <v>356</v>
      </c>
      <c r="L4249" s="58" t="s">
        <v>367</v>
      </c>
      <c r="M4249" s="58" t="s">
        <v>458</v>
      </c>
      <c r="N4249" s="58" t="s">
        <v>429</v>
      </c>
      <c r="O4249" s="64" t="s">
        <v>310</v>
      </c>
      <c r="P4249" s="64" t="s">
        <v>5359</v>
      </c>
      <c r="Q4249" s="45" t="s">
        <v>926</v>
      </c>
      <c r="R4249" s="32" t="s">
        <v>255</v>
      </c>
      <c r="S4249" s="45" t="s">
        <v>91</v>
      </c>
      <c r="T4249" s="42" t="str">
        <f>VLOOKUP(Tabla1[[#This Row],[AREA]],Hoja1!A:B,2,FALSE)</f>
        <v>02. Urbanismo y vivienda</v>
      </c>
      <c r="U4249" s="45" t="s">
        <v>138</v>
      </c>
      <c r="V4249" s="42" t="str">
        <f>VLOOKUP(Tabla1[[#This Row],[PROGRAMA]],Hoja1!A:B,2,FALSE)</f>
        <v>1511. Planficación y gestión del urbanismo</v>
      </c>
      <c r="W4249" s="45" t="s">
        <v>242</v>
      </c>
      <c r="X4249" s="45" t="s">
        <v>2923</v>
      </c>
    </row>
    <row r="4250" spans="1:24" x14ac:dyDescent="0.25">
      <c r="A4250" s="57">
        <v>220250031094</v>
      </c>
      <c r="B4250" s="58" t="s">
        <v>349</v>
      </c>
      <c r="C4250" s="59">
        <v>45842</v>
      </c>
      <c r="D4250" s="57">
        <v>22025001471</v>
      </c>
      <c r="E4250" s="58" t="s">
        <v>2204</v>
      </c>
      <c r="F4250" s="60">
        <v>1750</v>
      </c>
      <c r="G4250" s="58" t="s">
        <v>80</v>
      </c>
      <c r="H4250" s="58" t="s">
        <v>5985</v>
      </c>
      <c r="I4250" s="61">
        <v>220</v>
      </c>
      <c r="J4250" s="58" t="s">
        <v>356</v>
      </c>
      <c r="K4250" s="58" t="s">
        <v>356</v>
      </c>
      <c r="L4250" s="58" t="s">
        <v>357</v>
      </c>
      <c r="M4250" s="58" t="s">
        <v>458</v>
      </c>
      <c r="N4250" s="58" t="s">
        <v>429</v>
      </c>
      <c r="O4250" s="64" t="s">
        <v>310</v>
      </c>
      <c r="P4250" s="64" t="s">
        <v>5359</v>
      </c>
      <c r="Q4250" s="45" t="s">
        <v>922</v>
      </c>
      <c r="R4250" s="32" t="s">
        <v>254</v>
      </c>
      <c r="S4250" s="45" t="s">
        <v>94</v>
      </c>
      <c r="T4250" s="42" t="str">
        <f>VLOOKUP(Tabla1[[#This Row],[AREA]],Hoja1!A:B,2,FALSE)</f>
        <v>06. Educación y cultura</v>
      </c>
      <c r="U4250" s="45" t="s">
        <v>176</v>
      </c>
      <c r="V4250" s="42" t="str">
        <f>VLOOKUP(Tabla1[[#This Row],[PROGRAMA]],Hoja1!A:B,2,FALSE)</f>
        <v>3321. Bibliotecas públicas</v>
      </c>
      <c r="W4250" s="45" t="s">
        <v>238</v>
      </c>
      <c r="X4250" s="45" t="s">
        <v>3143</v>
      </c>
    </row>
    <row r="4251" spans="1:24" x14ac:dyDescent="0.25">
      <c r="A4251" s="57">
        <v>220250030506</v>
      </c>
      <c r="B4251" s="58" t="s">
        <v>526</v>
      </c>
      <c r="C4251" s="59">
        <v>45840</v>
      </c>
      <c r="D4251" s="57">
        <v>22025002599</v>
      </c>
      <c r="E4251" s="58" t="s">
        <v>1495</v>
      </c>
      <c r="F4251" s="60">
        <v>1735.42</v>
      </c>
      <c r="G4251" s="58" t="s">
        <v>52</v>
      </c>
      <c r="H4251" s="58" t="s">
        <v>5986</v>
      </c>
      <c r="I4251" s="61">
        <v>300</v>
      </c>
      <c r="J4251" s="58" t="s">
        <v>356</v>
      </c>
      <c r="K4251" s="58" t="s">
        <v>352</v>
      </c>
      <c r="L4251" s="58" t="s">
        <v>367</v>
      </c>
      <c r="M4251" s="58" t="s">
        <v>458</v>
      </c>
      <c r="N4251" s="58" t="s">
        <v>429</v>
      </c>
      <c r="O4251" s="64" t="s">
        <v>310</v>
      </c>
      <c r="P4251" s="64" t="s">
        <v>5359</v>
      </c>
      <c r="Q4251" s="45" t="s">
        <v>922</v>
      </c>
      <c r="R4251" s="32" t="s">
        <v>254</v>
      </c>
      <c r="S4251" s="45" t="s">
        <v>92</v>
      </c>
      <c r="T4251" s="42" t="str">
        <f>VLOOKUP(Tabla1[[#This Row],[AREA]],Hoja1!A:B,2,FALSE)</f>
        <v>03. Participación ciudadana y deportes</v>
      </c>
      <c r="U4251" s="45" t="s">
        <v>215</v>
      </c>
      <c r="V4251" s="42" t="str">
        <f>VLOOKUP(Tabla1[[#This Row],[PROGRAMA]],Hoja1!A:B,2,FALSE)</f>
        <v>9241. Participación ciudadana</v>
      </c>
      <c r="W4251" s="45" t="s">
        <v>236</v>
      </c>
      <c r="X4251" s="45" t="s">
        <v>2945</v>
      </c>
    </row>
    <row r="4252" spans="1:24" x14ac:dyDescent="0.25">
      <c r="A4252" s="57">
        <v>220250043639</v>
      </c>
      <c r="B4252" s="58" t="s">
        <v>349</v>
      </c>
      <c r="C4252" s="59">
        <v>45902</v>
      </c>
      <c r="D4252" s="57">
        <v>22025006398</v>
      </c>
      <c r="E4252" s="58" t="s">
        <v>1169</v>
      </c>
      <c r="F4252" s="60">
        <v>1716.65</v>
      </c>
      <c r="G4252" s="58" t="s">
        <v>316</v>
      </c>
      <c r="H4252" s="58" t="s">
        <v>5987</v>
      </c>
      <c r="I4252" s="61">
        <v>220</v>
      </c>
      <c r="J4252" s="58" t="s">
        <v>356</v>
      </c>
      <c r="K4252" s="58" t="s">
        <v>356</v>
      </c>
      <c r="L4252" s="58" t="s">
        <v>358</v>
      </c>
      <c r="M4252" s="58" t="s">
        <v>354</v>
      </c>
      <c r="N4252" s="58" t="s">
        <v>355</v>
      </c>
      <c r="O4252" s="64" t="s">
        <v>309</v>
      </c>
      <c r="P4252" s="64" t="s">
        <v>5359</v>
      </c>
      <c r="Q4252" s="45" t="s">
        <v>926</v>
      </c>
      <c r="R4252" s="32" t="s">
        <v>255</v>
      </c>
      <c r="S4252" s="45" t="s">
        <v>96</v>
      </c>
      <c r="T4252" s="42" t="str">
        <f>VLOOKUP(Tabla1[[#This Row],[AREA]],Hoja1!A:B,2,FALSE)</f>
        <v>08. Tráfico y movilidad</v>
      </c>
      <c r="U4252" s="45" t="s">
        <v>140</v>
      </c>
      <c r="V4252" s="42" t="str">
        <f>VLOOKUP(Tabla1[[#This Row],[PROGRAMA]],Hoja1!A:B,2,FALSE)</f>
        <v>1532. Pavimentación vias públicas y otros servicios urbanísticos</v>
      </c>
      <c r="W4252" s="45" t="s">
        <v>244</v>
      </c>
      <c r="X4252" s="45" t="s">
        <v>2903</v>
      </c>
    </row>
    <row r="4253" spans="1:24" x14ac:dyDescent="0.25">
      <c r="A4253" s="57">
        <v>220250043789</v>
      </c>
      <c r="B4253" s="58" t="s">
        <v>526</v>
      </c>
      <c r="C4253" s="59">
        <v>45903</v>
      </c>
      <c r="D4253" s="57">
        <v>22025000913</v>
      </c>
      <c r="E4253" s="58" t="s">
        <v>1747</v>
      </c>
      <c r="F4253" s="60">
        <v>1703.98</v>
      </c>
      <c r="G4253" s="58" t="s">
        <v>564</v>
      </c>
      <c r="H4253" s="58" t="s">
        <v>5988</v>
      </c>
      <c r="I4253" s="61">
        <v>300</v>
      </c>
      <c r="J4253" s="58" t="s">
        <v>356</v>
      </c>
      <c r="K4253" s="58" t="s">
        <v>356</v>
      </c>
      <c r="L4253" s="58" t="s">
        <v>367</v>
      </c>
      <c r="M4253" s="58" t="s">
        <v>354</v>
      </c>
      <c r="N4253" s="58" t="s">
        <v>429</v>
      </c>
      <c r="O4253" s="64" t="s">
        <v>309</v>
      </c>
      <c r="P4253" s="64" t="s">
        <v>5359</v>
      </c>
      <c r="Q4253" s="45" t="s">
        <v>922</v>
      </c>
      <c r="R4253" s="32" t="s">
        <v>254</v>
      </c>
      <c r="S4253" s="45" t="s">
        <v>95</v>
      </c>
      <c r="T4253" s="42" t="str">
        <f>VLOOKUP(Tabla1[[#This Row],[AREA]],Hoja1!A:B,2,FALSE)</f>
        <v>07. Medio ambiente</v>
      </c>
      <c r="U4253" s="45" t="s">
        <v>151</v>
      </c>
      <c r="V4253" s="42" t="str">
        <f>VLOOKUP(Tabla1[[#This Row],[PROGRAMA]],Hoja1!A:B,2,FALSE)</f>
        <v>1721. Protección del medio ambiente</v>
      </c>
      <c r="W4253" s="45" t="s">
        <v>238</v>
      </c>
      <c r="X4253" s="45" t="s">
        <v>3218</v>
      </c>
    </row>
    <row r="4254" spans="1:24" x14ac:dyDescent="0.25">
      <c r="A4254" s="57">
        <v>220250031576</v>
      </c>
      <c r="B4254" s="58" t="s">
        <v>349</v>
      </c>
      <c r="C4254" s="59">
        <v>45846</v>
      </c>
      <c r="D4254" s="57">
        <v>22025005072</v>
      </c>
      <c r="E4254" s="58" t="s">
        <v>5044</v>
      </c>
      <c r="F4254" s="60">
        <v>1694</v>
      </c>
      <c r="G4254" s="58" t="s">
        <v>5989</v>
      </c>
      <c r="H4254" s="58" t="s">
        <v>5990</v>
      </c>
      <c r="I4254" s="61">
        <v>220</v>
      </c>
      <c r="J4254" s="58" t="s">
        <v>356</v>
      </c>
      <c r="K4254" s="58" t="s">
        <v>356</v>
      </c>
      <c r="L4254" s="58" t="s">
        <v>357</v>
      </c>
      <c r="M4254" s="58" t="s">
        <v>458</v>
      </c>
      <c r="N4254" s="58" t="s">
        <v>429</v>
      </c>
      <c r="O4254" s="64" t="s">
        <v>310</v>
      </c>
      <c r="P4254" s="64" t="s">
        <v>5359</v>
      </c>
      <c r="Q4254" s="45" t="s">
        <v>922</v>
      </c>
      <c r="R4254" s="32" t="s">
        <v>254</v>
      </c>
      <c r="S4254" s="45" t="s">
        <v>98</v>
      </c>
      <c r="T4254" s="42" t="str">
        <f>VLOOKUP(Tabla1[[#This Row],[AREA]],Hoja1!A:B,2,FALSE)</f>
        <v>10. Personas mayores, familia y servicios sociales</v>
      </c>
      <c r="U4254" s="45" t="s">
        <v>158</v>
      </c>
      <c r="V4254" s="42" t="str">
        <f>VLOOKUP(Tabla1[[#This Row],[PROGRAMA]],Hoja1!A:B,2,FALSE)</f>
        <v>2314. Centro de programas juveniles</v>
      </c>
      <c r="W4254" s="45" t="s">
        <v>238</v>
      </c>
      <c r="X4254" s="45" t="s">
        <v>3161</v>
      </c>
    </row>
    <row r="4255" spans="1:24" x14ac:dyDescent="0.25">
      <c r="A4255" s="57">
        <v>220250047524</v>
      </c>
      <c r="B4255" s="58" t="s">
        <v>349</v>
      </c>
      <c r="C4255" s="59">
        <v>45923</v>
      </c>
      <c r="D4255" s="57">
        <v>22025006230</v>
      </c>
      <c r="E4255" s="58" t="s">
        <v>1292</v>
      </c>
      <c r="F4255" s="60">
        <v>109268.78</v>
      </c>
      <c r="G4255" s="58" t="s">
        <v>359</v>
      </c>
      <c r="H4255" s="58" t="s">
        <v>5790</v>
      </c>
      <c r="I4255" s="61">
        <v>220</v>
      </c>
      <c r="J4255" s="58" t="s">
        <v>360</v>
      </c>
      <c r="K4255" s="58" t="s">
        <v>352</v>
      </c>
      <c r="L4255" s="58" t="s">
        <v>357</v>
      </c>
      <c r="M4255" s="58" t="s">
        <v>354</v>
      </c>
      <c r="N4255" s="58" t="s">
        <v>355</v>
      </c>
      <c r="O4255" s="64" t="s">
        <v>305</v>
      </c>
      <c r="P4255" s="64" t="s">
        <v>5359</v>
      </c>
      <c r="Q4255" s="45" t="s">
        <v>922</v>
      </c>
      <c r="R4255" s="32" t="s">
        <v>254</v>
      </c>
      <c r="S4255" s="45" t="s">
        <v>95</v>
      </c>
      <c r="T4255" s="42" t="str">
        <f>VLOOKUP(Tabla1[[#This Row],[AREA]],Hoja1!A:B,2,FALSE)</f>
        <v>07. Medio ambiente</v>
      </c>
      <c r="U4255" s="45" t="s">
        <v>149</v>
      </c>
      <c r="V4255" s="42" t="str">
        <f>VLOOKUP(Tabla1[[#This Row],[PROGRAMA]],Hoja1!A:B,2,FALSE)</f>
        <v>1711. Parques y jardines</v>
      </c>
      <c r="W4255" s="45" t="s">
        <v>238</v>
      </c>
      <c r="X4255" s="45" t="s">
        <v>2926</v>
      </c>
    </row>
    <row r="4256" spans="1:24" x14ac:dyDescent="0.25">
      <c r="A4256" s="57">
        <v>220250038971</v>
      </c>
      <c r="B4256" s="58" t="s">
        <v>349</v>
      </c>
      <c r="C4256" s="59">
        <v>45883</v>
      </c>
      <c r="D4256" s="57">
        <v>22025006214</v>
      </c>
      <c r="E4256" s="58" t="s">
        <v>5991</v>
      </c>
      <c r="F4256" s="60">
        <v>1694</v>
      </c>
      <c r="G4256" s="58" t="s">
        <v>5992</v>
      </c>
      <c r="H4256" s="58" t="s">
        <v>5993</v>
      </c>
      <c r="I4256" s="61">
        <v>220</v>
      </c>
      <c r="J4256" s="58" t="s">
        <v>356</v>
      </c>
      <c r="K4256" s="58" t="s">
        <v>356</v>
      </c>
      <c r="L4256" s="58" t="s">
        <v>357</v>
      </c>
      <c r="M4256" s="58" t="s">
        <v>458</v>
      </c>
      <c r="N4256" s="58" t="s">
        <v>429</v>
      </c>
      <c r="O4256" s="64" t="s">
        <v>310</v>
      </c>
      <c r="P4256" s="64" t="s">
        <v>5359</v>
      </c>
      <c r="Q4256" s="45" t="s">
        <v>922</v>
      </c>
      <c r="R4256" s="32" t="s">
        <v>254</v>
      </c>
      <c r="S4256" s="45" t="s">
        <v>89</v>
      </c>
      <c r="T4256" s="42" t="str">
        <f>VLOOKUP(Tabla1[[#This Row],[AREA]],Hoja1!A:B,2,FALSE)</f>
        <v>01. Alcaldía</v>
      </c>
      <c r="U4256" s="45" t="s">
        <v>208</v>
      </c>
      <c r="V4256" s="42" t="str">
        <f>VLOOKUP(Tabla1[[#This Row],[PROGRAMA]],Hoja1!A:B,2,FALSE)</f>
        <v>9203. Unidad de régimen interior</v>
      </c>
      <c r="W4256" s="45" t="s">
        <v>236</v>
      </c>
      <c r="X4256" s="45" t="s">
        <v>4192</v>
      </c>
    </row>
    <row r="4257" spans="1:24" x14ac:dyDescent="0.25">
      <c r="A4257" s="57">
        <v>220250030306</v>
      </c>
      <c r="B4257" s="58" t="s">
        <v>349</v>
      </c>
      <c r="C4257" s="59">
        <v>45839</v>
      </c>
      <c r="D4257" s="57">
        <v>22025005047</v>
      </c>
      <c r="E4257" s="58" t="s">
        <v>1208</v>
      </c>
      <c r="F4257" s="60">
        <v>1692.79</v>
      </c>
      <c r="G4257" s="58" t="s">
        <v>5994</v>
      </c>
      <c r="H4257" s="58" t="s">
        <v>5995</v>
      </c>
      <c r="I4257" s="61">
        <v>220</v>
      </c>
      <c r="J4257" s="58" t="s">
        <v>356</v>
      </c>
      <c r="K4257" s="58" t="s">
        <v>356</v>
      </c>
      <c r="L4257" s="58" t="s">
        <v>357</v>
      </c>
      <c r="M4257" s="58" t="s">
        <v>458</v>
      </c>
      <c r="N4257" s="58" t="s">
        <v>429</v>
      </c>
      <c r="O4257" s="64" t="s">
        <v>310</v>
      </c>
      <c r="P4257" s="64" t="s">
        <v>5359</v>
      </c>
      <c r="Q4257" s="45" t="s">
        <v>922</v>
      </c>
      <c r="R4257" s="32" t="s">
        <v>254</v>
      </c>
      <c r="S4257" s="45" t="s">
        <v>89</v>
      </c>
      <c r="T4257" s="42" t="str">
        <f>VLOOKUP(Tabla1[[#This Row],[AREA]],Hoja1!A:B,2,FALSE)</f>
        <v>01. Alcaldía</v>
      </c>
      <c r="U4257" s="45" t="s">
        <v>294</v>
      </c>
      <c r="V4257" s="42" t="str">
        <f>VLOOKUP(Tabla1[[#This Row],[PROGRAMA]],Hoja1!A:B,2,FALSE)</f>
        <v>4331. Desarrollo empresarial</v>
      </c>
      <c r="W4257" s="45" t="s">
        <v>238</v>
      </c>
      <c r="X4257" s="45" t="s">
        <v>2926</v>
      </c>
    </row>
    <row r="4258" spans="1:24" x14ac:dyDescent="0.25">
      <c r="A4258" s="57">
        <v>220250044858</v>
      </c>
      <c r="B4258" s="58" t="s">
        <v>349</v>
      </c>
      <c r="C4258" s="59">
        <v>45911</v>
      </c>
      <c r="D4258" s="57">
        <v>22025005499</v>
      </c>
      <c r="E4258" s="58" t="s">
        <v>1902</v>
      </c>
      <c r="F4258" s="60">
        <v>1691.7</v>
      </c>
      <c r="G4258" s="58" t="s">
        <v>630</v>
      </c>
      <c r="H4258" s="58" t="s">
        <v>5996</v>
      </c>
      <c r="I4258" s="61">
        <v>220</v>
      </c>
      <c r="J4258" s="58" t="s">
        <v>356</v>
      </c>
      <c r="K4258" s="58" t="s">
        <v>356</v>
      </c>
      <c r="L4258" s="58" t="s">
        <v>367</v>
      </c>
      <c r="M4258" s="58" t="s">
        <v>458</v>
      </c>
      <c r="N4258" s="58" t="s">
        <v>429</v>
      </c>
      <c r="O4258" s="64" t="s">
        <v>310</v>
      </c>
      <c r="P4258" s="64" t="s">
        <v>5359</v>
      </c>
      <c r="Q4258" s="45" t="s">
        <v>922</v>
      </c>
      <c r="R4258" s="32" t="s">
        <v>254</v>
      </c>
      <c r="S4258" s="45" t="s">
        <v>98</v>
      </c>
      <c r="T4258" s="42" t="str">
        <f>VLOOKUP(Tabla1[[#This Row],[AREA]],Hoja1!A:B,2,FALSE)</f>
        <v>10. Personas mayores, familia y servicios sociales</v>
      </c>
      <c r="U4258" s="45" t="s">
        <v>155</v>
      </c>
      <c r="V4258" s="42" t="str">
        <f>VLOOKUP(Tabla1[[#This Row],[PROGRAMA]],Hoja1!A:B,2,FALSE)</f>
        <v>2312. Iniciativas sociales</v>
      </c>
      <c r="W4258" s="45" t="s">
        <v>238</v>
      </c>
      <c r="X4258" s="45" t="s">
        <v>3161</v>
      </c>
    </row>
    <row r="4259" spans="1:24" x14ac:dyDescent="0.25">
      <c r="A4259" s="57">
        <v>220250032114</v>
      </c>
      <c r="B4259" s="58" t="s">
        <v>349</v>
      </c>
      <c r="C4259" s="59">
        <v>45849</v>
      </c>
      <c r="D4259" s="57">
        <v>22025005166</v>
      </c>
      <c r="E4259" s="58" t="s">
        <v>1264</v>
      </c>
      <c r="F4259" s="60">
        <v>1674.15</v>
      </c>
      <c r="G4259" s="58" t="s">
        <v>3190</v>
      </c>
      <c r="H4259" s="58" t="s">
        <v>5997</v>
      </c>
      <c r="I4259" s="61">
        <v>220</v>
      </c>
      <c r="J4259" s="58" t="s">
        <v>396</v>
      </c>
      <c r="K4259" s="58" t="s">
        <v>356</v>
      </c>
      <c r="L4259" s="58" t="s">
        <v>357</v>
      </c>
      <c r="M4259" s="58" t="s">
        <v>458</v>
      </c>
      <c r="N4259" s="58" t="s">
        <v>429</v>
      </c>
      <c r="O4259" s="64" t="s">
        <v>310</v>
      </c>
      <c r="P4259" s="64" t="s">
        <v>5359</v>
      </c>
      <c r="Q4259" s="45" t="s">
        <v>922</v>
      </c>
      <c r="R4259" s="32" t="s">
        <v>254</v>
      </c>
      <c r="S4259" s="45" t="s">
        <v>94</v>
      </c>
      <c r="T4259" s="42" t="str">
        <f>VLOOKUP(Tabla1[[#This Row],[AREA]],Hoja1!A:B,2,FALSE)</f>
        <v>06. Educación y cultura</v>
      </c>
      <c r="U4259" s="45" t="s">
        <v>172</v>
      </c>
      <c r="V4259" s="42" t="str">
        <f>VLOOKUP(Tabla1[[#This Row],[PROGRAMA]],Hoja1!A:B,2,FALSE)</f>
        <v>3261. Servicios complementarios de educación</v>
      </c>
      <c r="W4259" s="45" t="s">
        <v>238</v>
      </c>
      <c r="X4259" s="45" t="s">
        <v>2926</v>
      </c>
    </row>
    <row r="4260" spans="1:24" x14ac:dyDescent="0.25">
      <c r="A4260" s="57">
        <v>220250036273</v>
      </c>
      <c r="B4260" s="58" t="s">
        <v>349</v>
      </c>
      <c r="C4260" s="59">
        <v>45870</v>
      </c>
      <c r="D4260" s="57">
        <v>22025006018</v>
      </c>
      <c r="E4260" s="58" t="s">
        <v>1854</v>
      </c>
      <c r="F4260" s="60">
        <v>1536.7</v>
      </c>
      <c r="G4260" s="58" t="s">
        <v>963</v>
      </c>
      <c r="H4260" s="58" t="s">
        <v>5998</v>
      </c>
      <c r="I4260" s="61">
        <v>220</v>
      </c>
      <c r="J4260" s="58" t="s">
        <v>356</v>
      </c>
      <c r="K4260" s="58" t="s">
        <v>356</v>
      </c>
      <c r="L4260" s="58" t="s">
        <v>367</v>
      </c>
      <c r="M4260" s="58" t="s">
        <v>458</v>
      </c>
      <c r="N4260" s="58" t="s">
        <v>429</v>
      </c>
      <c r="O4260" s="64" t="s">
        <v>310</v>
      </c>
      <c r="P4260" s="64" t="s">
        <v>5359</v>
      </c>
      <c r="Q4260" s="45" t="s">
        <v>922</v>
      </c>
      <c r="R4260" s="32" t="s">
        <v>254</v>
      </c>
      <c r="S4260" s="45" t="s">
        <v>89</v>
      </c>
      <c r="T4260" s="42" t="str">
        <f>VLOOKUP(Tabla1[[#This Row],[AREA]],Hoja1!A:B,2,FALSE)</f>
        <v>01. Alcaldía</v>
      </c>
      <c r="U4260" s="45" t="s">
        <v>294</v>
      </c>
      <c r="V4260" s="42" t="str">
        <f>VLOOKUP(Tabla1[[#This Row],[PROGRAMA]],Hoja1!A:B,2,FALSE)</f>
        <v>4331. Desarrollo empresarial</v>
      </c>
      <c r="W4260" s="45" t="s">
        <v>238</v>
      </c>
      <c r="X4260" s="45" t="s">
        <v>3161</v>
      </c>
    </row>
    <row r="4261" spans="1:24" x14ac:dyDescent="0.25">
      <c r="A4261" s="57">
        <v>220250034606</v>
      </c>
      <c r="B4261" s="58" t="s">
        <v>349</v>
      </c>
      <c r="C4261" s="59">
        <v>45862</v>
      </c>
      <c r="D4261" s="57">
        <v>22025000774</v>
      </c>
      <c r="E4261" s="58" t="s">
        <v>1303</v>
      </c>
      <c r="F4261" s="60">
        <v>1500.4</v>
      </c>
      <c r="G4261" s="58" t="s">
        <v>537</v>
      </c>
      <c r="H4261" s="58" t="s">
        <v>5999</v>
      </c>
      <c r="I4261" s="61">
        <v>220</v>
      </c>
      <c r="J4261" s="58" t="s">
        <v>356</v>
      </c>
      <c r="K4261" s="58" t="s">
        <v>356</v>
      </c>
      <c r="L4261" s="58" t="s">
        <v>357</v>
      </c>
      <c r="M4261" s="58" t="s">
        <v>458</v>
      </c>
      <c r="N4261" s="58" t="s">
        <v>429</v>
      </c>
      <c r="O4261" s="64" t="s">
        <v>310</v>
      </c>
      <c r="P4261" s="64" t="s">
        <v>5359</v>
      </c>
      <c r="Q4261" s="45" t="s">
        <v>922</v>
      </c>
      <c r="R4261" s="32" t="s">
        <v>254</v>
      </c>
      <c r="S4261" s="45" t="s">
        <v>94</v>
      </c>
      <c r="T4261" s="42" t="str">
        <f>VLOOKUP(Tabla1[[#This Row],[AREA]],Hoja1!A:B,2,FALSE)</f>
        <v>06. Educación y cultura</v>
      </c>
      <c r="U4261" s="45" t="s">
        <v>170</v>
      </c>
      <c r="V4261" s="42" t="str">
        <f>VLOOKUP(Tabla1[[#This Row],[PROGRAMA]],Hoja1!A:B,2,FALSE)</f>
        <v>3232. Conservación y mantenimiento centros educación infantil y primaria</v>
      </c>
      <c r="W4261" s="45" t="s">
        <v>236</v>
      </c>
      <c r="X4261" s="45" t="s">
        <v>3048</v>
      </c>
    </row>
    <row r="4262" spans="1:24" x14ac:dyDescent="0.25">
      <c r="A4262" s="57">
        <v>220250045584</v>
      </c>
      <c r="B4262" s="58" t="s">
        <v>349</v>
      </c>
      <c r="C4262" s="59">
        <v>45916</v>
      </c>
      <c r="D4262" s="57">
        <v>22025006773</v>
      </c>
      <c r="E4262" s="58" t="s">
        <v>1854</v>
      </c>
      <c r="F4262" s="60">
        <v>1500</v>
      </c>
      <c r="G4262" s="58" t="s">
        <v>6000</v>
      </c>
      <c r="H4262" s="58" t="s">
        <v>6001</v>
      </c>
      <c r="I4262" s="61">
        <v>220</v>
      </c>
      <c r="J4262" s="58" t="s">
        <v>356</v>
      </c>
      <c r="K4262" s="58" t="s">
        <v>356</v>
      </c>
      <c r="L4262" s="58" t="s">
        <v>381</v>
      </c>
      <c r="M4262" s="58" t="s">
        <v>458</v>
      </c>
      <c r="N4262" s="58" t="s">
        <v>429</v>
      </c>
      <c r="O4262" s="64" t="s">
        <v>310</v>
      </c>
      <c r="P4262" s="64" t="s">
        <v>5359</v>
      </c>
      <c r="Q4262" s="45" t="s">
        <v>922</v>
      </c>
      <c r="R4262" s="32" t="s">
        <v>254</v>
      </c>
      <c r="S4262" s="45" t="s">
        <v>89</v>
      </c>
      <c r="T4262" s="42" t="str">
        <f>VLOOKUP(Tabla1[[#This Row],[AREA]],Hoja1!A:B,2,FALSE)</f>
        <v>01. Alcaldía</v>
      </c>
      <c r="U4262" s="45" t="s">
        <v>294</v>
      </c>
      <c r="V4262" s="42" t="str">
        <f>VLOOKUP(Tabla1[[#This Row],[PROGRAMA]],Hoja1!A:B,2,FALSE)</f>
        <v>4331. Desarrollo empresarial</v>
      </c>
      <c r="W4262" s="45" t="s">
        <v>238</v>
      </c>
      <c r="X4262" s="45" t="s">
        <v>3161</v>
      </c>
    </row>
    <row r="4263" spans="1:24" x14ac:dyDescent="0.25">
      <c r="A4263" s="57">
        <v>220250036049</v>
      </c>
      <c r="B4263" s="58" t="s">
        <v>349</v>
      </c>
      <c r="C4263" s="59">
        <v>45868</v>
      </c>
      <c r="D4263" s="57">
        <v>22025004678</v>
      </c>
      <c r="E4263" s="58" t="s">
        <v>1560</v>
      </c>
      <c r="F4263" s="60">
        <v>1497.75</v>
      </c>
      <c r="G4263" s="58" t="s">
        <v>6002</v>
      </c>
      <c r="H4263" s="58" t="s">
        <v>6003</v>
      </c>
      <c r="I4263" s="61">
        <v>220</v>
      </c>
      <c r="J4263" s="58" t="s">
        <v>352</v>
      </c>
      <c r="K4263" s="58" t="s">
        <v>352</v>
      </c>
      <c r="L4263" s="58" t="s">
        <v>357</v>
      </c>
      <c r="M4263" s="58" t="s">
        <v>458</v>
      </c>
      <c r="N4263" s="58" t="s">
        <v>429</v>
      </c>
      <c r="O4263" s="64" t="s">
        <v>310</v>
      </c>
      <c r="P4263" s="64" t="s">
        <v>5359</v>
      </c>
      <c r="Q4263" s="45" t="s">
        <v>922</v>
      </c>
      <c r="R4263" s="32" t="s">
        <v>254</v>
      </c>
      <c r="S4263" s="45" t="s">
        <v>95</v>
      </c>
      <c r="T4263" s="42" t="str">
        <f>VLOOKUP(Tabla1[[#This Row],[AREA]],Hoja1!A:B,2,FALSE)</f>
        <v>07. Medio ambiente</v>
      </c>
      <c r="U4263" s="45" t="s">
        <v>151</v>
      </c>
      <c r="V4263" s="42" t="str">
        <f>VLOOKUP(Tabla1[[#This Row],[PROGRAMA]],Hoja1!A:B,2,FALSE)</f>
        <v>1721. Protección del medio ambiente</v>
      </c>
      <c r="W4263" s="45" t="s">
        <v>238</v>
      </c>
      <c r="X4263" s="45" t="s">
        <v>2955</v>
      </c>
    </row>
    <row r="4264" spans="1:24" x14ac:dyDescent="0.25">
      <c r="A4264" s="57">
        <v>220250032673</v>
      </c>
      <c r="B4264" s="58" t="s">
        <v>349</v>
      </c>
      <c r="C4264" s="59">
        <v>45849</v>
      </c>
      <c r="D4264" s="57">
        <v>22025005206</v>
      </c>
      <c r="E4264" s="58" t="s">
        <v>2146</v>
      </c>
      <c r="F4264" s="60">
        <v>1452</v>
      </c>
      <c r="G4264" s="58" t="s">
        <v>6004</v>
      </c>
      <c r="H4264" s="58" t="s">
        <v>6005</v>
      </c>
      <c r="I4264" s="61">
        <v>220</v>
      </c>
      <c r="J4264" s="58" t="s">
        <v>924</v>
      </c>
      <c r="K4264" s="58" t="s">
        <v>356</v>
      </c>
      <c r="L4264" s="58" t="s">
        <v>357</v>
      </c>
      <c r="M4264" s="58" t="s">
        <v>458</v>
      </c>
      <c r="N4264" s="58" t="s">
        <v>429</v>
      </c>
      <c r="O4264" s="64" t="s">
        <v>310</v>
      </c>
      <c r="P4264" s="64" t="s">
        <v>5359</v>
      </c>
      <c r="Q4264" s="45" t="s">
        <v>922</v>
      </c>
      <c r="R4264" s="32" t="s">
        <v>254</v>
      </c>
      <c r="S4264" s="45" t="s">
        <v>89</v>
      </c>
      <c r="T4264" s="42" t="str">
        <f>VLOOKUP(Tabla1[[#This Row],[AREA]],Hoja1!A:B,2,FALSE)</f>
        <v>01. Alcaldía</v>
      </c>
      <c r="U4264" s="45" t="s">
        <v>212</v>
      </c>
      <c r="V4264" s="42" t="str">
        <f>VLOOKUP(Tabla1[[#This Row],[PROGRAMA]],Hoja1!A:B,2,FALSE)</f>
        <v>9207. Gobierno y relaciones</v>
      </c>
      <c r="W4264" s="45" t="s">
        <v>238</v>
      </c>
      <c r="X4264" s="45" t="s">
        <v>3161</v>
      </c>
    </row>
    <row r="4265" spans="1:24" x14ac:dyDescent="0.25">
      <c r="A4265" s="57">
        <v>220250041704</v>
      </c>
      <c r="B4265" s="58" t="s">
        <v>349</v>
      </c>
      <c r="C4265" s="59">
        <v>45891</v>
      </c>
      <c r="D4265" s="57">
        <v>22025006364</v>
      </c>
      <c r="E4265" s="58" t="s">
        <v>1284</v>
      </c>
      <c r="F4265" s="60">
        <v>1452</v>
      </c>
      <c r="G4265" s="58" t="s">
        <v>6006</v>
      </c>
      <c r="H4265" s="58" t="s">
        <v>6007</v>
      </c>
      <c r="I4265" s="61">
        <v>220</v>
      </c>
      <c r="J4265" s="58" t="s">
        <v>356</v>
      </c>
      <c r="K4265" s="58" t="s">
        <v>356</v>
      </c>
      <c r="L4265" s="58" t="s">
        <v>357</v>
      </c>
      <c r="M4265" s="58" t="s">
        <v>458</v>
      </c>
      <c r="N4265" s="58" t="s">
        <v>429</v>
      </c>
      <c r="O4265" s="64" t="s">
        <v>310</v>
      </c>
      <c r="P4265" s="64" t="s">
        <v>5359</v>
      </c>
      <c r="Q4265" s="45" t="s">
        <v>922</v>
      </c>
      <c r="R4265" s="32" t="s">
        <v>254</v>
      </c>
      <c r="S4265" s="45" t="s">
        <v>97</v>
      </c>
      <c r="T4265" s="42" t="str">
        <f>VLOOKUP(Tabla1[[#This Row],[AREA]],Hoja1!A:B,2,FALSE)</f>
        <v>09. Turismo, eventos y marca ciudad</v>
      </c>
      <c r="U4265" s="45" t="s">
        <v>199</v>
      </c>
      <c r="V4265" s="42" t="str">
        <f>VLOOKUP(Tabla1[[#This Row],[PROGRAMA]],Hoja1!A:B,2,FALSE)</f>
        <v>4321. Turismo</v>
      </c>
      <c r="W4265" s="45" t="s">
        <v>238</v>
      </c>
      <c r="X4265" s="45" t="s">
        <v>2926</v>
      </c>
    </row>
    <row r="4266" spans="1:24" x14ac:dyDescent="0.25">
      <c r="A4266" s="57">
        <v>220250042913</v>
      </c>
      <c r="B4266" s="58" t="s">
        <v>349</v>
      </c>
      <c r="C4266" s="59">
        <v>45897</v>
      </c>
      <c r="D4266" s="57">
        <v>22025006308</v>
      </c>
      <c r="E4266" s="58" t="s">
        <v>1371</v>
      </c>
      <c r="F4266" s="60">
        <v>1452</v>
      </c>
      <c r="G4266" s="58" t="s">
        <v>630</v>
      </c>
      <c r="H4266" s="58" t="s">
        <v>6008</v>
      </c>
      <c r="I4266" s="61">
        <v>220</v>
      </c>
      <c r="J4266" s="58" t="s">
        <v>356</v>
      </c>
      <c r="K4266" s="58" t="s">
        <v>356</v>
      </c>
      <c r="L4266" s="58" t="s">
        <v>367</v>
      </c>
      <c r="M4266" s="58" t="s">
        <v>458</v>
      </c>
      <c r="N4266" s="58" t="s">
        <v>429</v>
      </c>
      <c r="O4266" s="64" t="s">
        <v>310</v>
      </c>
      <c r="P4266" s="64" t="s">
        <v>5359</v>
      </c>
      <c r="Q4266" s="45" t="s">
        <v>922</v>
      </c>
      <c r="R4266" s="32" t="s">
        <v>254</v>
      </c>
      <c r="S4266" s="45" t="s">
        <v>98</v>
      </c>
      <c r="T4266" s="42" t="str">
        <f>VLOOKUP(Tabla1[[#This Row],[AREA]],Hoja1!A:B,2,FALSE)</f>
        <v>10. Personas mayores, familia y servicios sociales</v>
      </c>
      <c r="U4266" s="45" t="s">
        <v>158</v>
      </c>
      <c r="V4266" s="42" t="str">
        <f>VLOOKUP(Tabla1[[#This Row],[PROGRAMA]],Hoja1!A:B,2,FALSE)</f>
        <v>2314. Centro de programas juveniles</v>
      </c>
      <c r="W4266" s="45" t="s">
        <v>238</v>
      </c>
      <c r="X4266" s="45" t="s">
        <v>3173</v>
      </c>
    </row>
    <row r="4267" spans="1:24" x14ac:dyDescent="0.25">
      <c r="A4267" s="57">
        <v>220250043485</v>
      </c>
      <c r="B4267" s="58" t="s">
        <v>349</v>
      </c>
      <c r="C4267" s="59">
        <v>45901</v>
      </c>
      <c r="D4267" s="57">
        <v>22025006354</v>
      </c>
      <c r="E4267" s="58" t="s">
        <v>2215</v>
      </c>
      <c r="F4267" s="60">
        <v>1452</v>
      </c>
      <c r="G4267" s="58" t="s">
        <v>6009</v>
      </c>
      <c r="H4267" s="58" t="s">
        <v>6010</v>
      </c>
      <c r="I4267" s="61">
        <v>220</v>
      </c>
      <c r="J4267" s="58" t="s">
        <v>356</v>
      </c>
      <c r="K4267" s="58" t="s">
        <v>356</v>
      </c>
      <c r="L4267" s="58" t="s">
        <v>357</v>
      </c>
      <c r="M4267" s="58" t="s">
        <v>458</v>
      </c>
      <c r="N4267" s="58" t="s">
        <v>429</v>
      </c>
      <c r="O4267" s="64" t="s">
        <v>310</v>
      </c>
      <c r="P4267" s="64" t="s">
        <v>5359</v>
      </c>
      <c r="Q4267" s="45" t="s">
        <v>922</v>
      </c>
      <c r="R4267" s="32" t="s">
        <v>254</v>
      </c>
      <c r="S4267" s="45" t="s">
        <v>290</v>
      </c>
      <c r="T4267" s="42" t="str">
        <f>VLOOKUP(Tabla1[[#This Row],[AREA]],Hoja1!A:B,2,FALSE)</f>
        <v>05. Comercio, mercados y consumo</v>
      </c>
      <c r="U4267" s="45" t="s">
        <v>197</v>
      </c>
      <c r="V4267" s="42" t="str">
        <f>VLOOKUP(Tabla1[[#This Row],[PROGRAMA]],Hoja1!A:B,2,FALSE)</f>
        <v>4312. Mercados</v>
      </c>
      <c r="W4267" s="45" t="s">
        <v>238</v>
      </c>
      <c r="X4267" s="45" t="s">
        <v>3161</v>
      </c>
    </row>
    <row r="4268" spans="1:24" x14ac:dyDescent="0.25">
      <c r="A4268" s="57">
        <v>220250030503</v>
      </c>
      <c r="B4268" s="58" t="s">
        <v>526</v>
      </c>
      <c r="C4268" s="59">
        <v>45840</v>
      </c>
      <c r="D4268" s="57">
        <v>22025002599</v>
      </c>
      <c r="E4268" s="58" t="s">
        <v>1495</v>
      </c>
      <c r="F4268" s="60">
        <v>1415.99</v>
      </c>
      <c r="G4268" s="58" t="s">
        <v>52</v>
      </c>
      <c r="H4268" s="58" t="s">
        <v>6011</v>
      </c>
      <c r="I4268" s="61">
        <v>300</v>
      </c>
      <c r="J4268" s="58" t="s">
        <v>356</v>
      </c>
      <c r="K4268" s="58" t="s">
        <v>352</v>
      </c>
      <c r="L4268" s="58" t="s">
        <v>367</v>
      </c>
      <c r="M4268" s="58" t="s">
        <v>458</v>
      </c>
      <c r="N4268" s="58" t="s">
        <v>429</v>
      </c>
      <c r="O4268" s="64" t="s">
        <v>310</v>
      </c>
      <c r="P4268" s="64" t="s">
        <v>5359</v>
      </c>
      <c r="Q4268" s="45" t="s">
        <v>922</v>
      </c>
      <c r="R4268" s="32" t="s">
        <v>254</v>
      </c>
      <c r="S4268" s="45" t="s">
        <v>92</v>
      </c>
      <c r="T4268" s="42" t="str">
        <f>VLOOKUP(Tabla1[[#This Row],[AREA]],Hoja1!A:B,2,FALSE)</f>
        <v>03. Participación ciudadana y deportes</v>
      </c>
      <c r="U4268" s="45" t="s">
        <v>215</v>
      </c>
      <c r="V4268" s="42" t="str">
        <f>VLOOKUP(Tabla1[[#This Row],[PROGRAMA]],Hoja1!A:B,2,FALSE)</f>
        <v>9241. Participación ciudadana</v>
      </c>
      <c r="W4268" s="45" t="s">
        <v>236</v>
      </c>
      <c r="X4268" s="45" t="s">
        <v>2945</v>
      </c>
    </row>
    <row r="4269" spans="1:24" x14ac:dyDescent="0.25">
      <c r="A4269" s="57">
        <v>220250030507</v>
      </c>
      <c r="B4269" s="58" t="s">
        <v>526</v>
      </c>
      <c r="C4269" s="59">
        <v>45840</v>
      </c>
      <c r="D4269" s="57">
        <v>22025002599</v>
      </c>
      <c r="E4269" s="58" t="s">
        <v>1495</v>
      </c>
      <c r="F4269" s="60">
        <v>1387.83</v>
      </c>
      <c r="G4269" s="58" t="s">
        <v>52</v>
      </c>
      <c r="H4269" s="58" t="s">
        <v>6012</v>
      </c>
      <c r="I4269" s="61">
        <v>300</v>
      </c>
      <c r="J4269" s="58" t="s">
        <v>356</v>
      </c>
      <c r="K4269" s="58" t="s">
        <v>352</v>
      </c>
      <c r="L4269" s="58" t="s">
        <v>367</v>
      </c>
      <c r="M4269" s="58" t="s">
        <v>458</v>
      </c>
      <c r="N4269" s="58" t="s">
        <v>429</v>
      </c>
      <c r="O4269" s="64" t="s">
        <v>310</v>
      </c>
      <c r="P4269" s="64" t="s">
        <v>5359</v>
      </c>
      <c r="Q4269" s="45" t="s">
        <v>922</v>
      </c>
      <c r="R4269" s="32" t="s">
        <v>254</v>
      </c>
      <c r="S4269" s="45" t="s">
        <v>92</v>
      </c>
      <c r="T4269" s="42" t="str">
        <f>VLOOKUP(Tabla1[[#This Row],[AREA]],Hoja1!A:B,2,FALSE)</f>
        <v>03. Participación ciudadana y deportes</v>
      </c>
      <c r="U4269" s="45" t="s">
        <v>215</v>
      </c>
      <c r="V4269" s="42" t="str">
        <f>VLOOKUP(Tabla1[[#This Row],[PROGRAMA]],Hoja1!A:B,2,FALSE)</f>
        <v>9241. Participación ciudadana</v>
      </c>
      <c r="W4269" s="45" t="s">
        <v>236</v>
      </c>
      <c r="X4269" s="45" t="s">
        <v>2945</v>
      </c>
    </row>
    <row r="4270" spans="1:24" x14ac:dyDescent="0.25">
      <c r="A4270" s="57">
        <v>220250041703</v>
      </c>
      <c r="B4270" s="58" t="s">
        <v>349</v>
      </c>
      <c r="C4270" s="59">
        <v>45891</v>
      </c>
      <c r="D4270" s="57">
        <v>22025006346</v>
      </c>
      <c r="E4270" s="58" t="s">
        <v>1417</v>
      </c>
      <c r="F4270" s="60">
        <v>1369.44</v>
      </c>
      <c r="G4270" s="58" t="s">
        <v>969</v>
      </c>
      <c r="H4270" s="58" t="s">
        <v>6013</v>
      </c>
      <c r="I4270" s="61">
        <v>220</v>
      </c>
      <c r="J4270" s="58" t="s">
        <v>970</v>
      </c>
      <c r="K4270" s="58" t="s">
        <v>427</v>
      </c>
      <c r="L4270" s="58" t="s">
        <v>357</v>
      </c>
      <c r="M4270" s="58" t="s">
        <v>458</v>
      </c>
      <c r="N4270" s="58" t="s">
        <v>429</v>
      </c>
      <c r="O4270" s="64" t="s">
        <v>310</v>
      </c>
      <c r="P4270" s="64" t="s">
        <v>5359</v>
      </c>
      <c r="Q4270" s="45" t="s">
        <v>922</v>
      </c>
      <c r="R4270" s="32" t="s">
        <v>254</v>
      </c>
      <c r="S4270" s="45" t="s">
        <v>291</v>
      </c>
      <c r="T4270" s="42" t="str">
        <f>VLOOKUP(Tabla1[[#This Row],[AREA]],Hoja1!A:B,2,FALSE)</f>
        <v>11. Salud pública y seguridad ciudadana</v>
      </c>
      <c r="U4270" s="45" t="s">
        <v>135</v>
      </c>
      <c r="V4270" s="42" t="str">
        <f>VLOOKUP(Tabla1[[#This Row],[PROGRAMA]],Hoja1!A:B,2,FALSE)</f>
        <v>1361. Prevención y extinción de incencios</v>
      </c>
      <c r="W4270" s="45" t="s">
        <v>236</v>
      </c>
      <c r="X4270" s="45" t="s">
        <v>2945</v>
      </c>
    </row>
    <row r="4271" spans="1:24" x14ac:dyDescent="0.25">
      <c r="A4271" s="57">
        <v>220250037309</v>
      </c>
      <c r="B4271" s="58" t="s">
        <v>349</v>
      </c>
      <c r="C4271" s="59">
        <v>45876</v>
      </c>
      <c r="D4271" s="57">
        <v>22025003790</v>
      </c>
      <c r="E4271" s="58" t="s">
        <v>1495</v>
      </c>
      <c r="F4271" s="60">
        <v>1320.66</v>
      </c>
      <c r="G4271" s="58" t="s">
        <v>338</v>
      </c>
      <c r="H4271" s="58" t="s">
        <v>6014</v>
      </c>
      <c r="I4271" s="61">
        <v>220</v>
      </c>
      <c r="J4271" s="58" t="s">
        <v>352</v>
      </c>
      <c r="K4271" s="58" t="s">
        <v>352</v>
      </c>
      <c r="L4271" s="58" t="s">
        <v>357</v>
      </c>
      <c r="M4271" s="58" t="s">
        <v>354</v>
      </c>
      <c r="N4271" s="58" t="s">
        <v>355</v>
      </c>
      <c r="O4271" s="64" t="s">
        <v>305</v>
      </c>
      <c r="P4271" s="64" t="s">
        <v>5359</v>
      </c>
      <c r="Q4271" s="45" t="s">
        <v>922</v>
      </c>
      <c r="R4271" s="32" t="s">
        <v>254</v>
      </c>
      <c r="S4271" s="45" t="s">
        <v>92</v>
      </c>
      <c r="T4271" s="42" t="str">
        <f>VLOOKUP(Tabla1[[#This Row],[AREA]],Hoja1!A:B,2,FALSE)</f>
        <v>03. Participación ciudadana y deportes</v>
      </c>
      <c r="U4271" s="45" t="s">
        <v>215</v>
      </c>
      <c r="V4271" s="42" t="str">
        <f>VLOOKUP(Tabla1[[#This Row],[PROGRAMA]],Hoja1!A:B,2,FALSE)</f>
        <v>9241. Participación ciudadana</v>
      </c>
      <c r="W4271" s="45" t="s">
        <v>236</v>
      </c>
      <c r="X4271" s="45" t="s">
        <v>2945</v>
      </c>
    </row>
    <row r="4272" spans="1:24" x14ac:dyDescent="0.25">
      <c r="A4272" s="57">
        <v>220250048650</v>
      </c>
      <c r="B4272" s="58" t="s">
        <v>349</v>
      </c>
      <c r="C4272" s="59">
        <v>45929</v>
      </c>
      <c r="D4272" s="57">
        <v>22025006917</v>
      </c>
      <c r="E4272" s="58" t="s">
        <v>1466</v>
      </c>
      <c r="F4272" s="60">
        <v>1294.1099999999999</v>
      </c>
      <c r="G4272" s="58" t="s">
        <v>341</v>
      </c>
      <c r="H4272" s="58" t="s">
        <v>6015</v>
      </c>
      <c r="I4272" s="61">
        <v>220</v>
      </c>
      <c r="J4272" s="58" t="s">
        <v>356</v>
      </c>
      <c r="K4272" s="58" t="s">
        <v>356</v>
      </c>
      <c r="L4272" s="58" t="s">
        <v>357</v>
      </c>
      <c r="M4272" s="58" t="s">
        <v>458</v>
      </c>
      <c r="N4272" s="58" t="s">
        <v>429</v>
      </c>
      <c r="O4272" s="64" t="s">
        <v>310</v>
      </c>
      <c r="P4272" s="64" t="s">
        <v>5359</v>
      </c>
      <c r="Q4272" s="45" t="s">
        <v>922</v>
      </c>
      <c r="R4272" s="32" t="s">
        <v>254</v>
      </c>
      <c r="S4272" s="45" t="s">
        <v>98</v>
      </c>
      <c r="T4272" s="42" t="str">
        <f>VLOOKUP(Tabla1[[#This Row],[AREA]],Hoja1!A:B,2,FALSE)</f>
        <v>10. Personas mayores, familia y servicios sociales</v>
      </c>
      <c r="U4272" s="45" t="s">
        <v>159</v>
      </c>
      <c r="V4272" s="42" t="str">
        <f>VLOOKUP(Tabla1[[#This Row],[PROGRAMA]],Hoja1!A:B,2,FALSE)</f>
        <v>2315. Políticas de Igualdad e infancia</v>
      </c>
      <c r="W4272" s="45" t="s">
        <v>238</v>
      </c>
      <c r="X4272" s="45" t="s">
        <v>2926</v>
      </c>
    </row>
    <row r="4273" spans="1:24" x14ac:dyDescent="0.25">
      <c r="A4273" s="57">
        <v>220250043738</v>
      </c>
      <c r="B4273" s="58" t="s">
        <v>526</v>
      </c>
      <c r="C4273" s="59">
        <v>45903</v>
      </c>
      <c r="D4273" s="57">
        <v>22025001347</v>
      </c>
      <c r="E4273" s="58" t="s">
        <v>1493</v>
      </c>
      <c r="F4273" s="60">
        <v>1285.8900000000001</v>
      </c>
      <c r="G4273" s="58" t="s">
        <v>633</v>
      </c>
      <c r="H4273" s="58" t="s">
        <v>6016</v>
      </c>
      <c r="I4273" s="61">
        <v>300</v>
      </c>
      <c r="J4273" s="58" t="s">
        <v>356</v>
      </c>
      <c r="K4273" s="58" t="s">
        <v>356</v>
      </c>
      <c r="L4273" s="58" t="s">
        <v>367</v>
      </c>
      <c r="M4273" s="58" t="s">
        <v>354</v>
      </c>
      <c r="N4273" s="58" t="s">
        <v>355</v>
      </c>
      <c r="O4273" s="64" t="s">
        <v>309</v>
      </c>
      <c r="P4273" s="64" t="s">
        <v>5359</v>
      </c>
      <c r="Q4273" s="45" t="s">
        <v>922</v>
      </c>
      <c r="R4273" s="32" t="s">
        <v>254</v>
      </c>
      <c r="S4273" s="45" t="s">
        <v>91</v>
      </c>
      <c r="T4273" s="42" t="str">
        <f>VLOOKUP(Tabla1[[#This Row],[AREA]],Hoja1!A:B,2,FALSE)</f>
        <v>02. Urbanismo y vivienda</v>
      </c>
      <c r="U4273" s="45" t="s">
        <v>220</v>
      </c>
      <c r="V4273" s="42" t="str">
        <f>VLOOKUP(Tabla1[[#This Row],[PROGRAMA]],Hoja1!A:B,2,FALSE)</f>
        <v>9332. Mantenimiento de edificios e instalaciones municipales</v>
      </c>
      <c r="W4273" s="45" t="s">
        <v>236</v>
      </c>
      <c r="X4273" s="45" t="s">
        <v>3048</v>
      </c>
    </row>
    <row r="4274" spans="1:24" x14ac:dyDescent="0.25">
      <c r="A4274" s="57">
        <v>220250045275</v>
      </c>
      <c r="B4274" s="58" t="s">
        <v>349</v>
      </c>
      <c r="C4274" s="59">
        <v>45915</v>
      </c>
      <c r="D4274" s="57">
        <v>22025006266</v>
      </c>
      <c r="E4274" s="58" t="s">
        <v>6017</v>
      </c>
      <c r="F4274" s="60">
        <v>1258.4000000000001</v>
      </c>
      <c r="G4274" s="58" t="s">
        <v>6018</v>
      </c>
      <c r="H4274" s="58" t="s">
        <v>6019</v>
      </c>
      <c r="I4274" s="61">
        <v>220</v>
      </c>
      <c r="J4274" s="58" t="s">
        <v>356</v>
      </c>
      <c r="K4274" s="58" t="s">
        <v>356</v>
      </c>
      <c r="L4274" s="58" t="s">
        <v>357</v>
      </c>
      <c r="M4274" s="58" t="s">
        <v>458</v>
      </c>
      <c r="N4274" s="58" t="s">
        <v>429</v>
      </c>
      <c r="O4274" s="64" t="s">
        <v>310</v>
      </c>
      <c r="P4274" s="64" t="s">
        <v>5359</v>
      </c>
      <c r="Q4274" s="45" t="s">
        <v>922</v>
      </c>
      <c r="R4274" s="32" t="s">
        <v>254</v>
      </c>
      <c r="S4274" s="45" t="s">
        <v>290</v>
      </c>
      <c r="T4274" s="42" t="str">
        <f>VLOOKUP(Tabla1[[#This Row],[AREA]],Hoja1!A:B,2,FALSE)</f>
        <v>05. Comercio, mercados y consumo</v>
      </c>
      <c r="U4274" s="45" t="s">
        <v>198</v>
      </c>
      <c r="V4274" s="42" t="str">
        <f>VLOOKUP(Tabla1[[#This Row],[PROGRAMA]],Hoja1!A:B,2,FALSE)</f>
        <v>4314. Actuaciones en materia de comercio minorista</v>
      </c>
      <c r="W4274" s="45" t="s">
        <v>238</v>
      </c>
      <c r="X4274" s="45" t="s">
        <v>3335</v>
      </c>
    </row>
    <row r="4275" spans="1:24" x14ac:dyDescent="0.25">
      <c r="A4275" s="57">
        <v>220250030504</v>
      </c>
      <c r="B4275" s="58" t="s">
        <v>526</v>
      </c>
      <c r="C4275" s="59">
        <v>45840</v>
      </c>
      <c r="D4275" s="57">
        <v>22025002599</v>
      </c>
      <c r="E4275" s="58" t="s">
        <v>1495</v>
      </c>
      <c r="F4275" s="60">
        <v>1255.77</v>
      </c>
      <c r="G4275" s="58" t="s">
        <v>52</v>
      </c>
      <c r="H4275" s="58" t="s">
        <v>6020</v>
      </c>
      <c r="I4275" s="61">
        <v>300</v>
      </c>
      <c r="J4275" s="58" t="s">
        <v>356</v>
      </c>
      <c r="K4275" s="58" t="s">
        <v>352</v>
      </c>
      <c r="L4275" s="58" t="s">
        <v>367</v>
      </c>
      <c r="M4275" s="58" t="s">
        <v>458</v>
      </c>
      <c r="N4275" s="58" t="s">
        <v>429</v>
      </c>
      <c r="O4275" s="64" t="s">
        <v>310</v>
      </c>
      <c r="P4275" s="64" t="s">
        <v>5359</v>
      </c>
      <c r="Q4275" s="45" t="s">
        <v>922</v>
      </c>
      <c r="R4275" s="32" t="s">
        <v>254</v>
      </c>
      <c r="S4275" s="45" t="s">
        <v>92</v>
      </c>
      <c r="T4275" s="42" t="str">
        <f>VLOOKUP(Tabla1[[#This Row],[AREA]],Hoja1!A:B,2,FALSE)</f>
        <v>03. Participación ciudadana y deportes</v>
      </c>
      <c r="U4275" s="45" t="s">
        <v>215</v>
      </c>
      <c r="V4275" s="42" t="str">
        <f>VLOOKUP(Tabla1[[#This Row],[PROGRAMA]],Hoja1!A:B,2,FALSE)</f>
        <v>9241. Participación ciudadana</v>
      </c>
      <c r="W4275" s="45" t="s">
        <v>236</v>
      </c>
      <c r="X4275" s="45" t="s">
        <v>2945</v>
      </c>
    </row>
    <row r="4276" spans="1:24" x14ac:dyDescent="0.25">
      <c r="A4276" s="57">
        <v>220250037703</v>
      </c>
      <c r="B4276" s="58" t="s">
        <v>349</v>
      </c>
      <c r="C4276" s="59">
        <v>45877</v>
      </c>
      <c r="D4276" s="57">
        <v>22025006046</v>
      </c>
      <c r="E4276" s="58" t="s">
        <v>1714</v>
      </c>
      <c r="F4276" s="60">
        <v>1246.3</v>
      </c>
      <c r="G4276" s="58" t="s">
        <v>6021</v>
      </c>
      <c r="H4276" s="58" t="s">
        <v>6022</v>
      </c>
      <c r="I4276" s="61">
        <v>220</v>
      </c>
      <c r="J4276" s="58" t="s">
        <v>396</v>
      </c>
      <c r="K4276" s="58" t="s">
        <v>356</v>
      </c>
      <c r="L4276" s="58" t="s">
        <v>367</v>
      </c>
      <c r="M4276" s="58" t="s">
        <v>458</v>
      </c>
      <c r="N4276" s="58" t="s">
        <v>429</v>
      </c>
      <c r="O4276" s="64" t="s">
        <v>310</v>
      </c>
      <c r="P4276" s="64" t="s">
        <v>5359</v>
      </c>
      <c r="Q4276" s="45" t="s">
        <v>922</v>
      </c>
      <c r="R4276" s="32" t="s">
        <v>254</v>
      </c>
      <c r="S4276" s="45" t="s">
        <v>89</v>
      </c>
      <c r="T4276" s="42" t="str">
        <f>VLOOKUP(Tabla1[[#This Row],[AREA]],Hoja1!A:B,2,FALSE)</f>
        <v>01. Alcaldía</v>
      </c>
      <c r="U4276" s="45" t="s">
        <v>211</v>
      </c>
      <c r="V4276" s="42" t="str">
        <f>VLOOKUP(Tabla1[[#This Row],[PROGRAMA]],Hoja1!A:B,2,FALSE)</f>
        <v>9206. Archivo municipal</v>
      </c>
      <c r="W4276" s="45" t="s">
        <v>238</v>
      </c>
      <c r="X4276" s="45" t="s">
        <v>3120</v>
      </c>
    </row>
    <row r="4277" spans="1:24" x14ac:dyDescent="0.25">
      <c r="A4277" s="57">
        <v>220250030798</v>
      </c>
      <c r="B4277" s="58" t="s">
        <v>495</v>
      </c>
      <c r="C4277" s="59">
        <v>45841</v>
      </c>
      <c r="D4277" s="57">
        <v>22025005048</v>
      </c>
      <c r="E4277" s="58" t="s">
        <v>6023</v>
      </c>
      <c r="F4277" s="60">
        <v>1229.58</v>
      </c>
      <c r="G4277" s="58" t="s">
        <v>6024</v>
      </c>
      <c r="H4277" s="58" t="s">
        <v>6025</v>
      </c>
      <c r="I4277" s="61">
        <v>240</v>
      </c>
      <c r="J4277" s="58" t="s">
        <v>356</v>
      </c>
      <c r="K4277" s="58" t="s">
        <v>356</v>
      </c>
      <c r="L4277" s="58" t="s">
        <v>381</v>
      </c>
      <c r="M4277" s="58" t="s">
        <v>458</v>
      </c>
      <c r="N4277" s="58" t="s">
        <v>429</v>
      </c>
      <c r="O4277" s="64" t="s">
        <v>310</v>
      </c>
      <c r="P4277" s="64" t="s">
        <v>5359</v>
      </c>
      <c r="Q4277" s="45" t="s">
        <v>922</v>
      </c>
      <c r="R4277" s="32" t="s">
        <v>254</v>
      </c>
      <c r="S4277" s="45" t="s">
        <v>291</v>
      </c>
      <c r="T4277" s="42" t="str">
        <f>VLOOKUP(Tabla1[[#This Row],[AREA]],Hoja1!A:B,2,FALSE)</f>
        <v>11. Salud pública y seguridad ciudadana</v>
      </c>
      <c r="U4277" s="45" t="s">
        <v>129</v>
      </c>
      <c r="V4277" s="42" t="str">
        <f>VLOOKUP(Tabla1[[#This Row],[PROGRAMA]],Hoja1!A:B,2,FALSE)</f>
        <v>1321. Policía municipal</v>
      </c>
      <c r="W4277" s="45" t="s">
        <v>238</v>
      </c>
      <c r="X4277" s="45" t="s">
        <v>4587</v>
      </c>
    </row>
    <row r="4278" spans="1:24" x14ac:dyDescent="0.25">
      <c r="A4278" s="57">
        <v>220250048069</v>
      </c>
      <c r="B4278" s="58" t="s">
        <v>526</v>
      </c>
      <c r="C4278" s="59">
        <v>45925</v>
      </c>
      <c r="D4278" s="57">
        <v>22025004282</v>
      </c>
      <c r="E4278" s="58" t="s">
        <v>5952</v>
      </c>
      <c r="F4278" s="60">
        <v>465850</v>
      </c>
      <c r="G4278" s="58" t="s">
        <v>6026</v>
      </c>
      <c r="H4278" s="58" t="s">
        <v>6027</v>
      </c>
      <c r="I4278" s="61">
        <v>300</v>
      </c>
      <c r="J4278" s="58" t="s">
        <v>436</v>
      </c>
      <c r="K4278" s="58" t="s">
        <v>436</v>
      </c>
      <c r="L4278" s="58" t="s">
        <v>367</v>
      </c>
      <c r="M4278" s="58" t="s">
        <v>354</v>
      </c>
      <c r="N4278" s="58" t="s">
        <v>355</v>
      </c>
      <c r="O4278" s="64" t="s">
        <v>305</v>
      </c>
      <c r="P4278" s="64" t="s">
        <v>5359</v>
      </c>
      <c r="Q4278" s="45" t="s">
        <v>926</v>
      </c>
      <c r="R4278" s="32" t="s">
        <v>255</v>
      </c>
      <c r="S4278" s="45" t="s">
        <v>89</v>
      </c>
      <c r="T4278" s="42" t="str">
        <f>VLOOKUP(Tabla1[[#This Row],[AREA]],Hoja1!A:B,2,FALSE)</f>
        <v>01. Alcaldía</v>
      </c>
      <c r="U4278" s="45" t="s">
        <v>294</v>
      </c>
      <c r="V4278" s="42" t="str">
        <f>VLOOKUP(Tabla1[[#This Row],[PROGRAMA]],Hoja1!A:B,2,FALSE)</f>
        <v>4331. Desarrollo empresarial</v>
      </c>
      <c r="W4278" s="45" t="s">
        <v>246</v>
      </c>
      <c r="X4278" s="45" t="s">
        <v>2977</v>
      </c>
    </row>
    <row r="4279" spans="1:24" x14ac:dyDescent="0.25">
      <c r="A4279" s="57">
        <v>220250045575</v>
      </c>
      <c r="B4279" s="58" t="s">
        <v>526</v>
      </c>
      <c r="C4279" s="59">
        <v>45916</v>
      </c>
      <c r="D4279" s="57">
        <v>22025002457</v>
      </c>
      <c r="E4279" s="58" t="s">
        <v>4616</v>
      </c>
      <c r="F4279" s="60">
        <v>350416</v>
      </c>
      <c r="G4279" s="58" t="s">
        <v>421</v>
      </c>
      <c r="H4279" s="58" t="s">
        <v>6028</v>
      </c>
      <c r="I4279" s="61">
        <v>300</v>
      </c>
      <c r="J4279" s="58" t="s">
        <v>352</v>
      </c>
      <c r="K4279" s="58" t="s">
        <v>352</v>
      </c>
      <c r="L4279" s="58" t="s">
        <v>357</v>
      </c>
      <c r="M4279" s="58" t="s">
        <v>354</v>
      </c>
      <c r="N4279" s="58" t="s">
        <v>355</v>
      </c>
      <c r="O4279" s="64" t="s">
        <v>305</v>
      </c>
      <c r="P4279" s="64" t="s">
        <v>5359</v>
      </c>
      <c r="Q4279" s="45" t="s">
        <v>922</v>
      </c>
      <c r="R4279" s="32" t="s">
        <v>254</v>
      </c>
      <c r="S4279" s="45" t="s">
        <v>91</v>
      </c>
      <c r="T4279" s="42" t="str">
        <f>VLOOKUP(Tabla1[[#This Row],[AREA]],Hoja1!A:B,2,FALSE)</f>
        <v>02. Urbanismo y vivienda</v>
      </c>
      <c r="U4279" s="45" t="s">
        <v>296</v>
      </c>
      <c r="V4279" s="42" t="str">
        <f>VLOOKUP(Tabla1[[#This Row],[PROGRAMA]],Hoja1!A:B,2,FALSE)</f>
        <v>1513. Licencias urbanísticas</v>
      </c>
      <c r="W4279" s="45" t="s">
        <v>238</v>
      </c>
      <c r="X4279" s="45" t="s">
        <v>4619</v>
      </c>
    </row>
    <row r="4280" spans="1:24" x14ac:dyDescent="0.25">
      <c r="A4280" s="57">
        <v>220250044451</v>
      </c>
      <c r="B4280" s="58" t="s">
        <v>349</v>
      </c>
      <c r="C4280" s="59">
        <v>45910</v>
      </c>
      <c r="D4280" s="57">
        <v>22025006482</v>
      </c>
      <c r="E4280" s="58" t="s">
        <v>1371</v>
      </c>
      <c r="F4280" s="60">
        <v>1225</v>
      </c>
      <c r="G4280" s="58" t="s">
        <v>6029</v>
      </c>
      <c r="H4280" s="58" t="s">
        <v>6030</v>
      </c>
      <c r="I4280" s="61">
        <v>220</v>
      </c>
      <c r="J4280" s="58" t="s">
        <v>427</v>
      </c>
      <c r="K4280" s="58" t="s">
        <v>427</v>
      </c>
      <c r="L4280" s="58" t="s">
        <v>357</v>
      </c>
      <c r="M4280" s="58" t="s">
        <v>458</v>
      </c>
      <c r="N4280" s="58" t="s">
        <v>429</v>
      </c>
      <c r="O4280" s="64" t="s">
        <v>310</v>
      </c>
      <c r="P4280" s="64" t="s">
        <v>5359</v>
      </c>
      <c r="Q4280" s="45" t="s">
        <v>922</v>
      </c>
      <c r="R4280" s="32" t="s">
        <v>254</v>
      </c>
      <c r="S4280" s="45" t="s">
        <v>98</v>
      </c>
      <c r="T4280" s="42" t="str">
        <f>VLOOKUP(Tabla1[[#This Row],[AREA]],Hoja1!A:B,2,FALSE)</f>
        <v>10. Personas mayores, familia y servicios sociales</v>
      </c>
      <c r="U4280" s="45" t="s">
        <v>158</v>
      </c>
      <c r="V4280" s="42" t="str">
        <f>VLOOKUP(Tabla1[[#This Row],[PROGRAMA]],Hoja1!A:B,2,FALSE)</f>
        <v>2314. Centro de programas juveniles</v>
      </c>
      <c r="W4280" s="45" t="s">
        <v>238</v>
      </c>
      <c r="X4280" s="45" t="s">
        <v>3173</v>
      </c>
    </row>
    <row r="4281" spans="1:24" x14ac:dyDescent="0.25">
      <c r="A4281" s="57">
        <v>220250045589</v>
      </c>
      <c r="B4281" s="58" t="s">
        <v>349</v>
      </c>
      <c r="C4281" s="59">
        <v>45916</v>
      </c>
      <c r="D4281" s="57">
        <v>22025004428</v>
      </c>
      <c r="E4281" s="58" t="s">
        <v>1303</v>
      </c>
      <c r="F4281" s="60">
        <v>1210</v>
      </c>
      <c r="G4281" s="58" t="s">
        <v>4856</v>
      </c>
      <c r="H4281" s="58" t="s">
        <v>6031</v>
      </c>
      <c r="I4281" s="61">
        <v>220</v>
      </c>
      <c r="J4281" s="58" t="s">
        <v>356</v>
      </c>
      <c r="K4281" s="58" t="s">
        <v>356</v>
      </c>
      <c r="L4281" s="58" t="s">
        <v>367</v>
      </c>
      <c r="M4281" s="58" t="s">
        <v>458</v>
      </c>
      <c r="N4281" s="58" t="s">
        <v>429</v>
      </c>
      <c r="O4281" s="64" t="s">
        <v>310</v>
      </c>
      <c r="P4281" s="64" t="s">
        <v>5359</v>
      </c>
      <c r="Q4281" s="45" t="s">
        <v>922</v>
      </c>
      <c r="R4281" s="32" t="s">
        <v>254</v>
      </c>
      <c r="S4281" s="45" t="s">
        <v>94</v>
      </c>
      <c r="T4281" s="42" t="str">
        <f>VLOOKUP(Tabla1[[#This Row],[AREA]],Hoja1!A:B,2,FALSE)</f>
        <v>06. Educación y cultura</v>
      </c>
      <c r="U4281" s="45" t="s">
        <v>170</v>
      </c>
      <c r="V4281" s="42" t="str">
        <f>VLOOKUP(Tabla1[[#This Row],[PROGRAMA]],Hoja1!A:B,2,FALSE)</f>
        <v>3232. Conservación y mantenimiento centros educación infantil y primaria</v>
      </c>
      <c r="W4281" s="45" t="s">
        <v>236</v>
      </c>
      <c r="X4281" s="45" t="s">
        <v>3048</v>
      </c>
    </row>
    <row r="4282" spans="1:24" x14ac:dyDescent="0.25">
      <c r="A4282" s="57">
        <v>220250047503</v>
      </c>
      <c r="B4282" s="58" t="s">
        <v>349</v>
      </c>
      <c r="C4282" s="59">
        <v>45923</v>
      </c>
      <c r="D4282" s="57">
        <v>22025006976</v>
      </c>
      <c r="E4282" s="58" t="s">
        <v>1353</v>
      </c>
      <c r="F4282" s="60">
        <v>1210</v>
      </c>
      <c r="G4282" s="58" t="s">
        <v>6032</v>
      </c>
      <c r="H4282" s="58" t="s">
        <v>6033</v>
      </c>
      <c r="I4282" s="61">
        <v>220</v>
      </c>
      <c r="J4282" s="58" t="s">
        <v>356</v>
      </c>
      <c r="K4282" s="58" t="s">
        <v>356</v>
      </c>
      <c r="L4282" s="58" t="s">
        <v>357</v>
      </c>
      <c r="M4282" s="58" t="s">
        <v>458</v>
      </c>
      <c r="N4282" s="58" t="s">
        <v>429</v>
      </c>
      <c r="O4282" s="64" t="s">
        <v>310</v>
      </c>
      <c r="P4282" s="64" t="s">
        <v>5359</v>
      </c>
      <c r="Q4282" s="45" t="s">
        <v>922</v>
      </c>
      <c r="R4282" s="32" t="s">
        <v>254</v>
      </c>
      <c r="S4282" s="45" t="s">
        <v>95</v>
      </c>
      <c r="T4282" s="42" t="str">
        <f>VLOOKUP(Tabla1[[#This Row],[AREA]],Hoja1!A:B,2,FALSE)</f>
        <v>07. Medio ambiente</v>
      </c>
      <c r="U4282" s="45" t="s">
        <v>147</v>
      </c>
      <c r="V4282" s="42" t="str">
        <f>VLOOKUP(Tabla1[[#This Row],[PROGRAMA]],Hoja1!A:B,2,FALSE)</f>
        <v>1701. Dirección del área de medio ambiente</v>
      </c>
      <c r="W4282" s="45" t="s">
        <v>238</v>
      </c>
      <c r="X4282" s="45" t="s">
        <v>2926</v>
      </c>
    </row>
    <row r="4283" spans="1:24" x14ac:dyDescent="0.25">
      <c r="A4283" s="57">
        <v>220250044858</v>
      </c>
      <c r="B4283" s="58" t="s">
        <v>349</v>
      </c>
      <c r="C4283" s="59">
        <v>45911</v>
      </c>
      <c r="D4283" s="57">
        <v>22025005498</v>
      </c>
      <c r="E4283" s="58" t="s">
        <v>1902</v>
      </c>
      <c r="F4283" s="60">
        <v>1208.3</v>
      </c>
      <c r="G4283" s="58" t="s">
        <v>630</v>
      </c>
      <c r="H4283" s="58" t="s">
        <v>5996</v>
      </c>
      <c r="I4283" s="61">
        <v>220</v>
      </c>
      <c r="J4283" s="58" t="s">
        <v>356</v>
      </c>
      <c r="K4283" s="58" t="s">
        <v>356</v>
      </c>
      <c r="L4283" s="58" t="s">
        <v>367</v>
      </c>
      <c r="M4283" s="58" t="s">
        <v>458</v>
      </c>
      <c r="N4283" s="58" t="s">
        <v>429</v>
      </c>
      <c r="O4283" s="64" t="s">
        <v>310</v>
      </c>
      <c r="P4283" s="64" t="s">
        <v>5359</v>
      </c>
      <c r="Q4283" s="45" t="s">
        <v>922</v>
      </c>
      <c r="R4283" s="32" t="s">
        <v>254</v>
      </c>
      <c r="S4283" s="45" t="s">
        <v>98</v>
      </c>
      <c r="T4283" s="42" t="str">
        <f>VLOOKUP(Tabla1[[#This Row],[AREA]],Hoja1!A:B,2,FALSE)</f>
        <v>10. Personas mayores, familia y servicios sociales</v>
      </c>
      <c r="U4283" s="45" t="s">
        <v>155</v>
      </c>
      <c r="V4283" s="42" t="str">
        <f>VLOOKUP(Tabla1[[#This Row],[PROGRAMA]],Hoja1!A:B,2,FALSE)</f>
        <v>2312. Iniciativas sociales</v>
      </c>
      <c r="W4283" s="45" t="s">
        <v>238</v>
      </c>
      <c r="X4283" s="45" t="s">
        <v>3161</v>
      </c>
    </row>
    <row r="4284" spans="1:24" x14ac:dyDescent="0.25">
      <c r="A4284" s="57">
        <v>220250038618</v>
      </c>
      <c r="B4284" s="58" t="s">
        <v>349</v>
      </c>
      <c r="C4284" s="59">
        <v>45881</v>
      </c>
      <c r="D4284" s="57">
        <v>22025004882</v>
      </c>
      <c r="E4284" s="58" t="s">
        <v>1375</v>
      </c>
      <c r="F4284" s="60">
        <v>100672</v>
      </c>
      <c r="G4284" s="58" t="s">
        <v>386</v>
      </c>
      <c r="H4284" s="58" t="s">
        <v>6034</v>
      </c>
      <c r="I4284" s="61">
        <v>220</v>
      </c>
      <c r="J4284" s="58" t="s">
        <v>387</v>
      </c>
      <c r="K4284" s="58" t="s">
        <v>388</v>
      </c>
      <c r="L4284" s="58" t="s">
        <v>357</v>
      </c>
      <c r="M4284" s="58" t="s">
        <v>354</v>
      </c>
      <c r="N4284" s="58" t="s">
        <v>355</v>
      </c>
      <c r="O4284" s="64" t="s">
        <v>305</v>
      </c>
      <c r="P4284" s="64" t="s">
        <v>5359</v>
      </c>
      <c r="Q4284" s="45" t="s">
        <v>922</v>
      </c>
      <c r="R4284" s="32" t="s">
        <v>254</v>
      </c>
      <c r="S4284" s="45" t="s">
        <v>291</v>
      </c>
      <c r="T4284" s="42" t="str">
        <f>VLOOKUP(Tabla1[[#This Row],[AREA]],Hoja1!A:B,2,FALSE)</f>
        <v>11. Salud pública y seguridad ciudadana</v>
      </c>
      <c r="U4284" s="45" t="s">
        <v>129</v>
      </c>
      <c r="V4284" s="42" t="str">
        <f>VLOOKUP(Tabla1[[#This Row],[PROGRAMA]],Hoja1!A:B,2,FALSE)</f>
        <v>1321. Policía municipal</v>
      </c>
      <c r="W4284" s="45" t="s">
        <v>238</v>
      </c>
      <c r="X4284" s="45" t="s">
        <v>2926</v>
      </c>
    </row>
    <row r="4285" spans="1:24" x14ac:dyDescent="0.25">
      <c r="A4285" s="57">
        <v>220250047205</v>
      </c>
      <c r="B4285" s="58" t="s">
        <v>349</v>
      </c>
      <c r="C4285" s="59">
        <v>45923</v>
      </c>
      <c r="D4285" s="57">
        <v>22025003951</v>
      </c>
      <c r="E4285" s="58" t="s">
        <v>1871</v>
      </c>
      <c r="F4285" s="60">
        <v>1200</v>
      </c>
      <c r="G4285" s="58" t="s">
        <v>15</v>
      </c>
      <c r="H4285" s="58" t="s">
        <v>6035</v>
      </c>
      <c r="I4285" s="61">
        <v>220</v>
      </c>
      <c r="J4285" s="58" t="s">
        <v>427</v>
      </c>
      <c r="K4285" s="58" t="s">
        <v>427</v>
      </c>
      <c r="L4285" s="58" t="s">
        <v>367</v>
      </c>
      <c r="M4285" s="58" t="s">
        <v>354</v>
      </c>
      <c r="N4285" s="58" t="s">
        <v>355</v>
      </c>
      <c r="O4285" s="64" t="s">
        <v>305</v>
      </c>
      <c r="P4285" s="64" t="s">
        <v>5359</v>
      </c>
      <c r="Q4285" s="45" t="s">
        <v>922</v>
      </c>
      <c r="R4285" s="32" t="s">
        <v>254</v>
      </c>
      <c r="S4285" s="45" t="s">
        <v>98</v>
      </c>
      <c r="T4285" s="42" t="str">
        <f>VLOOKUP(Tabla1[[#This Row],[AREA]],Hoja1!A:B,2,FALSE)</f>
        <v>10. Personas mayores, familia y servicios sociales</v>
      </c>
      <c r="U4285" s="45" t="s">
        <v>159</v>
      </c>
      <c r="V4285" s="42" t="str">
        <f>VLOOKUP(Tabla1[[#This Row],[PROGRAMA]],Hoja1!A:B,2,FALSE)</f>
        <v>2315. Políticas de Igualdad e infancia</v>
      </c>
      <c r="W4285" s="45" t="s">
        <v>238</v>
      </c>
      <c r="X4285" s="45" t="s">
        <v>3516</v>
      </c>
    </row>
    <row r="4286" spans="1:24" x14ac:dyDescent="0.25">
      <c r="A4286" s="57">
        <v>220250048602</v>
      </c>
      <c r="B4286" s="58" t="s">
        <v>349</v>
      </c>
      <c r="C4286" s="59">
        <v>45929</v>
      </c>
      <c r="D4286" s="57">
        <v>22025001687</v>
      </c>
      <c r="E4286" s="58" t="s">
        <v>1220</v>
      </c>
      <c r="F4286" s="60">
        <v>89525</v>
      </c>
      <c r="G4286" s="58" t="s">
        <v>418</v>
      </c>
      <c r="H4286" s="58" t="s">
        <v>6036</v>
      </c>
      <c r="I4286" s="61">
        <v>220</v>
      </c>
      <c r="J4286" s="58" t="s">
        <v>356</v>
      </c>
      <c r="K4286" s="58" t="s">
        <v>356</v>
      </c>
      <c r="L4286" s="58" t="s">
        <v>357</v>
      </c>
      <c r="M4286" s="58" t="s">
        <v>354</v>
      </c>
      <c r="N4286" s="58" t="s">
        <v>355</v>
      </c>
      <c r="O4286" s="64" t="s">
        <v>305</v>
      </c>
      <c r="P4286" s="64" t="s">
        <v>5359</v>
      </c>
      <c r="Q4286" s="45" t="s">
        <v>922</v>
      </c>
      <c r="R4286" s="32" t="s">
        <v>254</v>
      </c>
      <c r="S4286" s="45" t="s">
        <v>98</v>
      </c>
      <c r="T4286" s="42" t="str">
        <f>VLOOKUP(Tabla1[[#This Row],[AREA]],Hoja1!A:B,2,FALSE)</f>
        <v>10. Personas mayores, familia y servicios sociales</v>
      </c>
      <c r="U4286" s="45" t="s">
        <v>155</v>
      </c>
      <c r="V4286" s="42" t="str">
        <f>VLOOKUP(Tabla1[[#This Row],[PROGRAMA]],Hoja1!A:B,2,FALSE)</f>
        <v>2312. Iniciativas sociales</v>
      </c>
      <c r="W4286" s="45" t="s">
        <v>238</v>
      </c>
      <c r="X4286" s="45" t="s">
        <v>2926</v>
      </c>
    </row>
    <row r="4287" spans="1:24" x14ac:dyDescent="0.25">
      <c r="A4287" s="57">
        <v>220250041280</v>
      </c>
      <c r="B4287" s="58" t="s">
        <v>349</v>
      </c>
      <c r="C4287" s="59">
        <v>45890</v>
      </c>
      <c r="D4287" s="57">
        <v>22025006081</v>
      </c>
      <c r="E4287" s="58" t="s">
        <v>1662</v>
      </c>
      <c r="F4287" s="60">
        <v>1179.99</v>
      </c>
      <c r="G4287" s="58" t="s">
        <v>4874</v>
      </c>
      <c r="H4287" s="58" t="s">
        <v>4875</v>
      </c>
      <c r="I4287" s="61">
        <v>220</v>
      </c>
      <c r="J4287" s="58" t="s">
        <v>411</v>
      </c>
      <c r="K4287" s="58" t="s">
        <v>411</v>
      </c>
      <c r="L4287" s="58" t="s">
        <v>367</v>
      </c>
      <c r="M4287" s="58" t="s">
        <v>458</v>
      </c>
      <c r="N4287" s="58" t="s">
        <v>429</v>
      </c>
      <c r="O4287" s="64" t="s">
        <v>310</v>
      </c>
      <c r="P4287" s="64" t="s">
        <v>5359</v>
      </c>
      <c r="Q4287" s="45" t="s">
        <v>926</v>
      </c>
      <c r="R4287" s="32" t="s">
        <v>255</v>
      </c>
      <c r="S4287" s="45" t="s">
        <v>291</v>
      </c>
      <c r="T4287" s="42" t="str">
        <f>VLOOKUP(Tabla1[[#This Row],[AREA]],Hoja1!A:B,2,FALSE)</f>
        <v>11. Salud pública y seguridad ciudadana</v>
      </c>
      <c r="U4287" s="45" t="s">
        <v>135</v>
      </c>
      <c r="V4287" s="42" t="str">
        <f>VLOOKUP(Tabla1[[#This Row],[PROGRAMA]],Hoja1!A:B,2,FALSE)</f>
        <v>1361. Prevención y extinción de incencios</v>
      </c>
      <c r="W4287" s="45" t="s">
        <v>246</v>
      </c>
      <c r="X4287" s="45" t="s">
        <v>2936</v>
      </c>
    </row>
    <row r="4288" spans="1:24" x14ac:dyDescent="0.25">
      <c r="A4288" s="57">
        <v>220250044073</v>
      </c>
      <c r="B4288" s="58" t="s">
        <v>526</v>
      </c>
      <c r="C4288" s="59">
        <v>45905</v>
      </c>
      <c r="D4288" s="57">
        <v>22025000917</v>
      </c>
      <c r="E4288" s="58" t="s">
        <v>2293</v>
      </c>
      <c r="F4288" s="60">
        <v>9359.76</v>
      </c>
      <c r="G4288" s="58" t="s">
        <v>565</v>
      </c>
      <c r="H4288" s="58" t="s">
        <v>6037</v>
      </c>
      <c r="I4288" s="61">
        <v>300</v>
      </c>
      <c r="J4288" s="58" t="s">
        <v>356</v>
      </c>
      <c r="K4288" s="58" t="s">
        <v>356</v>
      </c>
      <c r="L4288" s="58" t="s">
        <v>357</v>
      </c>
      <c r="M4288" s="58" t="s">
        <v>354</v>
      </c>
      <c r="N4288" s="58" t="s">
        <v>355</v>
      </c>
      <c r="O4288" s="64" t="s">
        <v>309</v>
      </c>
      <c r="P4288" s="64" t="s">
        <v>5359</v>
      </c>
      <c r="Q4288" s="45" t="s">
        <v>922</v>
      </c>
      <c r="R4288" s="32" t="s">
        <v>254</v>
      </c>
      <c r="S4288" s="45" t="s">
        <v>291</v>
      </c>
      <c r="T4288" s="42" t="str">
        <f>VLOOKUP(Tabla1[[#This Row],[AREA]],Hoja1!A:B,2,FALSE)</f>
        <v>11. Salud pública y seguridad ciudadana</v>
      </c>
      <c r="U4288" s="45" t="s">
        <v>129</v>
      </c>
      <c r="V4288" s="42" t="str">
        <f>VLOOKUP(Tabla1[[#This Row],[PROGRAMA]],Hoja1!A:B,2,FALSE)</f>
        <v>1321. Policía municipal</v>
      </c>
      <c r="W4288" s="45" t="s">
        <v>236</v>
      </c>
      <c r="X4288" s="45" t="s">
        <v>3180</v>
      </c>
    </row>
    <row r="4289" spans="1:24" x14ac:dyDescent="0.25">
      <c r="A4289" s="57">
        <v>220250043957</v>
      </c>
      <c r="B4289" s="58" t="s">
        <v>526</v>
      </c>
      <c r="C4289" s="59">
        <v>45903</v>
      </c>
      <c r="D4289" s="57">
        <v>22025004015</v>
      </c>
      <c r="E4289" s="58" t="s">
        <v>1222</v>
      </c>
      <c r="F4289" s="60">
        <v>7538.22</v>
      </c>
      <c r="G4289" s="58" t="s">
        <v>48</v>
      </c>
      <c r="H4289" s="58" t="s">
        <v>6038</v>
      </c>
      <c r="I4289" s="61">
        <v>300</v>
      </c>
      <c r="J4289" s="58" t="s">
        <v>455</v>
      </c>
      <c r="K4289" s="58" t="s">
        <v>356</v>
      </c>
      <c r="L4289" s="58" t="s">
        <v>357</v>
      </c>
      <c r="M4289" s="58" t="s">
        <v>354</v>
      </c>
      <c r="N4289" s="58" t="s">
        <v>355</v>
      </c>
      <c r="O4289" s="64" t="s">
        <v>305</v>
      </c>
      <c r="P4289" s="64" t="s">
        <v>5359</v>
      </c>
      <c r="Q4289" s="45" t="s">
        <v>926</v>
      </c>
      <c r="R4289" s="32" t="s">
        <v>255</v>
      </c>
      <c r="S4289" s="45" t="s">
        <v>96</v>
      </c>
      <c r="T4289" s="42" t="str">
        <f>VLOOKUP(Tabla1[[#This Row],[AREA]],Hoja1!A:B,2,FALSE)</f>
        <v>08. Tráfico y movilidad</v>
      </c>
      <c r="U4289" s="45" t="s">
        <v>140</v>
      </c>
      <c r="V4289" s="42" t="str">
        <f>VLOOKUP(Tabla1[[#This Row],[PROGRAMA]],Hoja1!A:B,2,FALSE)</f>
        <v>1532. Pavimentación vias públicas y otros servicios urbanísticos</v>
      </c>
      <c r="W4289" s="45" t="s">
        <v>242</v>
      </c>
      <c r="X4289" s="45" t="s">
        <v>2923</v>
      </c>
    </row>
    <row r="4290" spans="1:24" x14ac:dyDescent="0.25">
      <c r="A4290" s="57">
        <v>220250041242</v>
      </c>
      <c r="B4290" s="58" t="s">
        <v>526</v>
      </c>
      <c r="C4290" s="59">
        <v>45890</v>
      </c>
      <c r="D4290" s="57">
        <v>22025001128</v>
      </c>
      <c r="E4290" s="58" t="s">
        <v>1498</v>
      </c>
      <c r="F4290" s="60">
        <v>6840.74</v>
      </c>
      <c r="G4290" s="58" t="s">
        <v>43</v>
      </c>
      <c r="H4290" s="58" t="s">
        <v>6039</v>
      </c>
      <c r="I4290" s="61">
        <v>300</v>
      </c>
      <c r="J4290" s="58" t="s">
        <v>624</v>
      </c>
      <c r="K4290" s="58" t="s">
        <v>352</v>
      </c>
      <c r="L4290" s="58" t="s">
        <v>367</v>
      </c>
      <c r="M4290" s="58" t="s">
        <v>354</v>
      </c>
      <c r="N4290" s="58" t="s">
        <v>355</v>
      </c>
      <c r="O4290" s="64" t="s">
        <v>309</v>
      </c>
      <c r="P4290" s="64" t="s">
        <v>5359</v>
      </c>
      <c r="Q4290" s="45" t="s">
        <v>922</v>
      </c>
      <c r="R4290" s="32" t="s">
        <v>254</v>
      </c>
      <c r="S4290" s="45" t="s">
        <v>291</v>
      </c>
      <c r="T4290" s="42" t="str">
        <f>VLOOKUP(Tabla1[[#This Row],[AREA]],Hoja1!A:B,2,FALSE)</f>
        <v>11. Salud pública y seguridad ciudadana</v>
      </c>
      <c r="U4290" s="45" t="s">
        <v>141</v>
      </c>
      <c r="V4290" s="42" t="str">
        <f>VLOOKUP(Tabla1[[#This Row],[PROGRAMA]],Hoja1!A:B,2,FALSE)</f>
        <v>1621. Recogida de residuos</v>
      </c>
      <c r="W4290" s="45" t="s">
        <v>238</v>
      </c>
      <c r="X4290" s="45" t="s">
        <v>3118</v>
      </c>
    </row>
    <row r="4291" spans="1:24" x14ac:dyDescent="0.25">
      <c r="A4291" s="57">
        <v>220250037420</v>
      </c>
      <c r="B4291" s="58" t="s">
        <v>526</v>
      </c>
      <c r="C4291" s="59">
        <v>45876</v>
      </c>
      <c r="D4291" s="57">
        <v>22025000731</v>
      </c>
      <c r="E4291" s="58" t="s">
        <v>1838</v>
      </c>
      <c r="F4291" s="60">
        <v>5976.43</v>
      </c>
      <c r="G4291" s="58" t="s">
        <v>506</v>
      </c>
      <c r="H4291" s="58" t="s">
        <v>6040</v>
      </c>
      <c r="I4291" s="61">
        <v>300</v>
      </c>
      <c r="J4291" s="58" t="s">
        <v>356</v>
      </c>
      <c r="K4291" s="58" t="s">
        <v>356</v>
      </c>
      <c r="L4291" s="58" t="s">
        <v>367</v>
      </c>
      <c r="M4291" s="58" t="s">
        <v>354</v>
      </c>
      <c r="N4291" s="58" t="s">
        <v>355</v>
      </c>
      <c r="O4291" s="64" t="s">
        <v>309</v>
      </c>
      <c r="P4291" s="64" t="s">
        <v>5359</v>
      </c>
      <c r="Q4291" s="45" t="s">
        <v>922</v>
      </c>
      <c r="R4291" s="32" t="s">
        <v>254</v>
      </c>
      <c r="S4291" s="45" t="s">
        <v>98</v>
      </c>
      <c r="T4291" s="42" t="str">
        <f>VLOOKUP(Tabla1[[#This Row],[AREA]],Hoja1!A:B,2,FALSE)</f>
        <v>10. Personas mayores, familia y servicios sociales</v>
      </c>
      <c r="U4291" s="45" t="s">
        <v>155</v>
      </c>
      <c r="V4291" s="42" t="str">
        <f>VLOOKUP(Tabla1[[#This Row],[PROGRAMA]],Hoja1!A:B,2,FALSE)</f>
        <v>2312. Iniciativas sociales</v>
      </c>
      <c r="W4291" s="45" t="s">
        <v>236</v>
      </c>
      <c r="X4291" s="45" t="s">
        <v>3048</v>
      </c>
    </row>
    <row r="4292" spans="1:24" x14ac:dyDescent="0.25">
      <c r="A4292" s="57">
        <v>220250048602</v>
      </c>
      <c r="B4292" s="58" t="s">
        <v>349</v>
      </c>
      <c r="C4292" s="59">
        <v>45929</v>
      </c>
      <c r="D4292" s="57">
        <v>22025001690</v>
      </c>
      <c r="E4292" s="58" t="s">
        <v>1220</v>
      </c>
      <c r="F4292" s="60">
        <v>89525</v>
      </c>
      <c r="G4292" s="58" t="s">
        <v>418</v>
      </c>
      <c r="H4292" s="58" t="s">
        <v>6036</v>
      </c>
      <c r="I4292" s="61">
        <v>220</v>
      </c>
      <c r="J4292" s="58" t="s">
        <v>356</v>
      </c>
      <c r="K4292" s="58" t="s">
        <v>356</v>
      </c>
      <c r="L4292" s="58" t="s">
        <v>357</v>
      </c>
      <c r="M4292" s="58" t="s">
        <v>354</v>
      </c>
      <c r="N4292" s="58" t="s">
        <v>355</v>
      </c>
      <c r="O4292" s="64" t="s">
        <v>305</v>
      </c>
      <c r="P4292" s="64" t="s">
        <v>5359</v>
      </c>
      <c r="Q4292" s="45" t="s">
        <v>922</v>
      </c>
      <c r="R4292" s="32" t="s">
        <v>254</v>
      </c>
      <c r="S4292" s="45" t="s">
        <v>98</v>
      </c>
      <c r="T4292" s="42" t="str">
        <f>VLOOKUP(Tabla1[[#This Row],[AREA]],Hoja1!A:B,2,FALSE)</f>
        <v>10. Personas mayores, familia y servicios sociales</v>
      </c>
      <c r="U4292" s="45" t="s">
        <v>155</v>
      </c>
      <c r="V4292" s="42" t="str">
        <f>VLOOKUP(Tabla1[[#This Row],[PROGRAMA]],Hoja1!A:B,2,FALSE)</f>
        <v>2312. Iniciativas sociales</v>
      </c>
      <c r="W4292" s="45" t="s">
        <v>238</v>
      </c>
      <c r="X4292" s="45" t="s">
        <v>2926</v>
      </c>
    </row>
    <row r="4293" spans="1:24" x14ac:dyDescent="0.25">
      <c r="A4293" s="57">
        <v>220250045424</v>
      </c>
      <c r="B4293" s="58" t="s">
        <v>526</v>
      </c>
      <c r="C4293" s="59">
        <v>45916</v>
      </c>
      <c r="D4293" s="57">
        <v>22025001124</v>
      </c>
      <c r="E4293" s="58" t="s">
        <v>1237</v>
      </c>
      <c r="F4293" s="60">
        <v>5053.53</v>
      </c>
      <c r="G4293" s="58" t="s">
        <v>929</v>
      </c>
      <c r="H4293" s="58" t="s">
        <v>6041</v>
      </c>
      <c r="I4293" s="61">
        <v>300</v>
      </c>
      <c r="J4293" s="58" t="s">
        <v>356</v>
      </c>
      <c r="K4293" s="58" t="s">
        <v>356</v>
      </c>
      <c r="L4293" s="58" t="s">
        <v>367</v>
      </c>
      <c r="M4293" s="58" t="s">
        <v>354</v>
      </c>
      <c r="N4293" s="58" t="s">
        <v>355</v>
      </c>
      <c r="O4293" s="64" t="s">
        <v>309</v>
      </c>
      <c r="P4293" s="64" t="s">
        <v>5359</v>
      </c>
      <c r="Q4293" s="45" t="s">
        <v>922</v>
      </c>
      <c r="R4293" s="32" t="s">
        <v>254</v>
      </c>
      <c r="S4293" s="45" t="s">
        <v>291</v>
      </c>
      <c r="T4293" s="42" t="str">
        <f>VLOOKUP(Tabla1[[#This Row],[AREA]],Hoja1!A:B,2,FALSE)</f>
        <v>11. Salud pública y seguridad ciudadana</v>
      </c>
      <c r="U4293" s="45" t="s">
        <v>141</v>
      </c>
      <c r="V4293" s="42" t="str">
        <f>VLOOKUP(Tabla1[[#This Row],[PROGRAMA]],Hoja1!A:B,2,FALSE)</f>
        <v>1621. Recogida de residuos</v>
      </c>
      <c r="W4293" s="45" t="s">
        <v>236</v>
      </c>
      <c r="X4293" s="45" t="s">
        <v>3180</v>
      </c>
    </row>
    <row r="4294" spans="1:24" x14ac:dyDescent="0.25">
      <c r="A4294" s="57">
        <v>220250045417</v>
      </c>
      <c r="B4294" s="58" t="s">
        <v>526</v>
      </c>
      <c r="C4294" s="59">
        <v>45916</v>
      </c>
      <c r="D4294" s="57">
        <v>22025001124</v>
      </c>
      <c r="E4294" s="58" t="s">
        <v>1237</v>
      </c>
      <c r="F4294" s="60">
        <v>4942.21</v>
      </c>
      <c r="G4294" s="58" t="s">
        <v>597</v>
      </c>
      <c r="H4294" s="58" t="s">
        <v>6042</v>
      </c>
      <c r="I4294" s="61">
        <v>300</v>
      </c>
      <c r="J4294" s="58" t="s">
        <v>356</v>
      </c>
      <c r="K4294" s="58" t="s">
        <v>356</v>
      </c>
      <c r="L4294" s="58" t="s">
        <v>367</v>
      </c>
      <c r="M4294" s="58" t="s">
        <v>354</v>
      </c>
      <c r="N4294" s="58" t="s">
        <v>355</v>
      </c>
      <c r="O4294" s="64" t="s">
        <v>309</v>
      </c>
      <c r="P4294" s="64" t="s">
        <v>5359</v>
      </c>
      <c r="Q4294" s="45" t="s">
        <v>922</v>
      </c>
      <c r="R4294" s="32" t="s">
        <v>254</v>
      </c>
      <c r="S4294" s="45" t="s">
        <v>291</v>
      </c>
      <c r="T4294" s="42" t="str">
        <f>VLOOKUP(Tabla1[[#This Row],[AREA]],Hoja1!A:B,2,FALSE)</f>
        <v>11. Salud pública y seguridad ciudadana</v>
      </c>
      <c r="U4294" s="45" t="s">
        <v>141</v>
      </c>
      <c r="V4294" s="42" t="str">
        <f>VLOOKUP(Tabla1[[#This Row],[PROGRAMA]],Hoja1!A:B,2,FALSE)</f>
        <v>1621. Recogida de residuos</v>
      </c>
      <c r="W4294" s="45" t="s">
        <v>236</v>
      </c>
      <c r="X4294" s="45" t="s">
        <v>3180</v>
      </c>
    </row>
    <row r="4295" spans="1:24" x14ac:dyDescent="0.25">
      <c r="A4295" s="57">
        <v>220250047738</v>
      </c>
      <c r="B4295" s="58" t="s">
        <v>526</v>
      </c>
      <c r="C4295" s="59">
        <v>45925</v>
      </c>
      <c r="D4295" s="57">
        <v>22025001124</v>
      </c>
      <c r="E4295" s="58" t="s">
        <v>1237</v>
      </c>
      <c r="F4295" s="60">
        <v>4524.1899999999996</v>
      </c>
      <c r="G4295" s="58" t="s">
        <v>597</v>
      </c>
      <c r="H4295" s="58" t="s">
        <v>6043</v>
      </c>
      <c r="I4295" s="61">
        <v>300</v>
      </c>
      <c r="J4295" s="58" t="s">
        <v>356</v>
      </c>
      <c r="K4295" s="58" t="s">
        <v>356</v>
      </c>
      <c r="L4295" s="58" t="s">
        <v>367</v>
      </c>
      <c r="M4295" s="58" t="s">
        <v>354</v>
      </c>
      <c r="N4295" s="58" t="s">
        <v>355</v>
      </c>
      <c r="O4295" s="64" t="s">
        <v>309</v>
      </c>
      <c r="P4295" s="64" t="s">
        <v>5359</v>
      </c>
      <c r="Q4295" s="45" t="s">
        <v>922</v>
      </c>
      <c r="R4295" s="32" t="s">
        <v>254</v>
      </c>
      <c r="S4295" s="45" t="s">
        <v>291</v>
      </c>
      <c r="T4295" s="42" t="str">
        <f>VLOOKUP(Tabla1[[#This Row],[AREA]],Hoja1!A:B,2,FALSE)</f>
        <v>11. Salud pública y seguridad ciudadana</v>
      </c>
      <c r="U4295" s="45" t="s">
        <v>141</v>
      </c>
      <c r="V4295" s="42" t="str">
        <f>VLOOKUP(Tabla1[[#This Row],[PROGRAMA]],Hoja1!A:B,2,FALSE)</f>
        <v>1621. Recogida de residuos</v>
      </c>
      <c r="W4295" s="45" t="s">
        <v>236</v>
      </c>
      <c r="X4295" s="45" t="s">
        <v>3180</v>
      </c>
    </row>
    <row r="4296" spans="1:24" x14ac:dyDescent="0.25">
      <c r="A4296" s="57">
        <v>220250047740</v>
      </c>
      <c r="B4296" s="58" t="s">
        <v>526</v>
      </c>
      <c r="C4296" s="59">
        <v>45925</v>
      </c>
      <c r="D4296" s="57">
        <v>22025001124</v>
      </c>
      <c r="E4296" s="58" t="s">
        <v>1237</v>
      </c>
      <c r="F4296" s="60">
        <v>4467.1400000000003</v>
      </c>
      <c r="G4296" s="58" t="s">
        <v>597</v>
      </c>
      <c r="H4296" s="58" t="s">
        <v>6044</v>
      </c>
      <c r="I4296" s="61">
        <v>300</v>
      </c>
      <c r="J4296" s="58" t="s">
        <v>356</v>
      </c>
      <c r="K4296" s="58" t="s">
        <v>356</v>
      </c>
      <c r="L4296" s="58" t="s">
        <v>367</v>
      </c>
      <c r="M4296" s="58" t="s">
        <v>354</v>
      </c>
      <c r="N4296" s="58" t="s">
        <v>355</v>
      </c>
      <c r="O4296" s="64" t="s">
        <v>309</v>
      </c>
      <c r="P4296" s="64" t="s">
        <v>5359</v>
      </c>
      <c r="Q4296" s="45" t="s">
        <v>922</v>
      </c>
      <c r="R4296" s="32" t="s">
        <v>254</v>
      </c>
      <c r="S4296" s="45" t="s">
        <v>291</v>
      </c>
      <c r="T4296" s="42" t="str">
        <f>VLOOKUP(Tabla1[[#This Row],[AREA]],Hoja1!A:B,2,FALSE)</f>
        <v>11. Salud pública y seguridad ciudadana</v>
      </c>
      <c r="U4296" s="45" t="s">
        <v>141</v>
      </c>
      <c r="V4296" s="42" t="str">
        <f>VLOOKUP(Tabla1[[#This Row],[PROGRAMA]],Hoja1!A:B,2,FALSE)</f>
        <v>1621. Recogida de residuos</v>
      </c>
      <c r="W4296" s="45" t="s">
        <v>236</v>
      </c>
      <c r="X4296" s="45" t="s">
        <v>3180</v>
      </c>
    </row>
    <row r="4297" spans="1:24" x14ac:dyDescent="0.25">
      <c r="A4297" s="57">
        <v>220250047620</v>
      </c>
      <c r="B4297" s="58" t="s">
        <v>526</v>
      </c>
      <c r="C4297" s="59">
        <v>45925</v>
      </c>
      <c r="D4297" s="57">
        <v>22025002819</v>
      </c>
      <c r="E4297" s="58" t="s">
        <v>1481</v>
      </c>
      <c r="F4297" s="60">
        <v>3944.5</v>
      </c>
      <c r="G4297" s="58" t="s">
        <v>6045</v>
      </c>
      <c r="H4297" s="58" t="s">
        <v>6046</v>
      </c>
      <c r="I4297" s="61">
        <v>300</v>
      </c>
      <c r="J4297" s="58" t="s">
        <v>356</v>
      </c>
      <c r="K4297" s="58" t="s">
        <v>356</v>
      </c>
      <c r="L4297" s="58" t="s">
        <v>367</v>
      </c>
      <c r="M4297" s="58" t="s">
        <v>354</v>
      </c>
      <c r="N4297" s="58" t="s">
        <v>355</v>
      </c>
      <c r="O4297" s="64" t="s">
        <v>309</v>
      </c>
      <c r="P4297" s="64" t="s">
        <v>5359</v>
      </c>
      <c r="Q4297" s="45" t="s">
        <v>922</v>
      </c>
      <c r="R4297" s="32" t="s">
        <v>254</v>
      </c>
      <c r="S4297" s="45" t="s">
        <v>96</v>
      </c>
      <c r="T4297" s="42" t="str">
        <f>VLOOKUP(Tabla1[[#This Row],[AREA]],Hoja1!A:B,2,FALSE)</f>
        <v>08. Tráfico y movilidad</v>
      </c>
      <c r="U4297" s="45" t="s">
        <v>140</v>
      </c>
      <c r="V4297" s="42" t="str">
        <f>VLOOKUP(Tabla1[[#This Row],[PROGRAMA]],Hoja1!A:B,2,FALSE)</f>
        <v>1532. Pavimentación vias públicas y otros servicios urbanísticos</v>
      </c>
      <c r="W4297" s="45" t="s">
        <v>236</v>
      </c>
      <c r="X4297" s="45" t="s">
        <v>3215</v>
      </c>
    </row>
    <row r="4298" spans="1:24" x14ac:dyDescent="0.25">
      <c r="A4298" s="57">
        <v>220250047788</v>
      </c>
      <c r="B4298" s="58" t="s">
        <v>526</v>
      </c>
      <c r="C4298" s="59">
        <v>45925</v>
      </c>
      <c r="D4298" s="57">
        <v>22025004895</v>
      </c>
      <c r="E4298" s="58" t="s">
        <v>1878</v>
      </c>
      <c r="F4298" s="60">
        <v>3802.79</v>
      </c>
      <c r="G4298" s="58" t="s">
        <v>73</v>
      </c>
      <c r="H4298" s="58" t="s">
        <v>6047</v>
      </c>
      <c r="I4298" s="61">
        <v>300</v>
      </c>
      <c r="J4298" s="58" t="s">
        <v>356</v>
      </c>
      <c r="K4298" s="58" t="s">
        <v>356</v>
      </c>
      <c r="L4298" s="58" t="s">
        <v>367</v>
      </c>
      <c r="M4298" s="58" t="s">
        <v>354</v>
      </c>
      <c r="N4298" s="58" t="s">
        <v>355</v>
      </c>
      <c r="O4298" s="64" t="s">
        <v>309</v>
      </c>
      <c r="P4298" s="64" t="s">
        <v>5359</v>
      </c>
      <c r="Q4298" s="45" t="s">
        <v>922</v>
      </c>
      <c r="R4298" s="32" t="s">
        <v>254</v>
      </c>
      <c r="S4298" s="45" t="s">
        <v>94</v>
      </c>
      <c r="T4298" s="42" t="str">
        <f>VLOOKUP(Tabla1[[#This Row],[AREA]],Hoja1!A:B,2,FALSE)</f>
        <v>06. Educación y cultura</v>
      </c>
      <c r="U4298" s="45" t="s">
        <v>168</v>
      </c>
      <c r="V4298" s="42" t="str">
        <f>VLOOKUP(Tabla1[[#This Row],[PROGRAMA]],Hoja1!A:B,2,FALSE)</f>
        <v>3231. Escuelas infantiles</v>
      </c>
      <c r="W4298" s="45" t="s">
        <v>236</v>
      </c>
      <c r="X4298" s="45" t="s">
        <v>3048</v>
      </c>
    </row>
    <row r="4299" spans="1:24" x14ac:dyDescent="0.25">
      <c r="A4299" s="57">
        <v>220250044671</v>
      </c>
      <c r="B4299" s="58" t="s">
        <v>526</v>
      </c>
      <c r="C4299" s="59">
        <v>45910</v>
      </c>
      <c r="D4299" s="57">
        <v>22025001122</v>
      </c>
      <c r="E4299" s="58" t="s">
        <v>1237</v>
      </c>
      <c r="F4299" s="60">
        <v>3792.33</v>
      </c>
      <c r="G4299" s="58" t="s">
        <v>589</v>
      </c>
      <c r="H4299" s="58" t="s">
        <v>6048</v>
      </c>
      <c r="I4299" s="61">
        <v>300</v>
      </c>
      <c r="J4299" s="58" t="s">
        <v>356</v>
      </c>
      <c r="K4299" s="58" t="s">
        <v>356</v>
      </c>
      <c r="L4299" s="58" t="s">
        <v>357</v>
      </c>
      <c r="M4299" s="58" t="s">
        <v>354</v>
      </c>
      <c r="N4299" s="58" t="s">
        <v>355</v>
      </c>
      <c r="O4299" s="64" t="s">
        <v>309</v>
      </c>
      <c r="P4299" s="64" t="s">
        <v>5359</v>
      </c>
      <c r="Q4299" s="45" t="s">
        <v>922</v>
      </c>
      <c r="R4299" s="32" t="s">
        <v>254</v>
      </c>
      <c r="S4299" s="45" t="s">
        <v>291</v>
      </c>
      <c r="T4299" s="42" t="str">
        <f>VLOOKUP(Tabla1[[#This Row],[AREA]],Hoja1!A:B,2,FALSE)</f>
        <v>11. Salud pública y seguridad ciudadana</v>
      </c>
      <c r="U4299" s="45" t="s">
        <v>141</v>
      </c>
      <c r="V4299" s="42" t="str">
        <f>VLOOKUP(Tabla1[[#This Row],[PROGRAMA]],Hoja1!A:B,2,FALSE)</f>
        <v>1621. Recogida de residuos</v>
      </c>
      <c r="W4299" s="45" t="s">
        <v>236</v>
      </c>
      <c r="X4299" s="45" t="s">
        <v>3180</v>
      </c>
    </row>
    <row r="4300" spans="1:24" x14ac:dyDescent="0.25">
      <c r="A4300" s="57">
        <v>220250047686</v>
      </c>
      <c r="B4300" s="58" t="s">
        <v>526</v>
      </c>
      <c r="C4300" s="59">
        <v>45925</v>
      </c>
      <c r="D4300" s="57">
        <v>22025001274</v>
      </c>
      <c r="E4300" s="58" t="s">
        <v>1612</v>
      </c>
      <c r="F4300" s="60">
        <v>3777.22</v>
      </c>
      <c r="G4300" s="58" t="s">
        <v>573</v>
      </c>
      <c r="H4300" s="58" t="s">
        <v>6049</v>
      </c>
      <c r="I4300" s="61">
        <v>300</v>
      </c>
      <c r="J4300" s="58" t="s">
        <v>356</v>
      </c>
      <c r="K4300" s="58" t="s">
        <v>356</v>
      </c>
      <c r="L4300" s="58" t="s">
        <v>357</v>
      </c>
      <c r="M4300" s="58" t="s">
        <v>354</v>
      </c>
      <c r="N4300" s="58" t="s">
        <v>355</v>
      </c>
      <c r="O4300" s="64" t="s">
        <v>309</v>
      </c>
      <c r="P4300" s="64" t="s">
        <v>5359</v>
      </c>
      <c r="Q4300" s="45" t="s">
        <v>922</v>
      </c>
      <c r="R4300" s="32" t="s">
        <v>254</v>
      </c>
      <c r="S4300" s="45" t="s">
        <v>95</v>
      </c>
      <c r="T4300" s="42" t="str">
        <f>VLOOKUP(Tabla1[[#This Row],[AREA]],Hoja1!A:B,2,FALSE)</f>
        <v>07. Medio ambiente</v>
      </c>
      <c r="U4300" s="45" t="s">
        <v>149</v>
      </c>
      <c r="V4300" s="42" t="str">
        <f>VLOOKUP(Tabla1[[#This Row],[PROGRAMA]],Hoja1!A:B,2,FALSE)</f>
        <v>1711. Parques y jardines</v>
      </c>
      <c r="W4300" s="45" t="s">
        <v>236</v>
      </c>
      <c r="X4300" s="45" t="s">
        <v>2945</v>
      </c>
    </row>
    <row r="4301" spans="1:24" x14ac:dyDescent="0.25">
      <c r="A4301" s="57">
        <v>220250045498</v>
      </c>
      <c r="B4301" s="58" t="s">
        <v>526</v>
      </c>
      <c r="C4301" s="59">
        <v>45916</v>
      </c>
      <c r="D4301" s="57">
        <v>22025001124</v>
      </c>
      <c r="E4301" s="58" t="s">
        <v>1237</v>
      </c>
      <c r="F4301" s="60">
        <v>3631.57</v>
      </c>
      <c r="G4301" s="58" t="s">
        <v>551</v>
      </c>
      <c r="H4301" s="58" t="s">
        <v>6050</v>
      </c>
      <c r="I4301" s="61">
        <v>300</v>
      </c>
      <c r="J4301" s="58" t="s">
        <v>356</v>
      </c>
      <c r="K4301" s="58" t="s">
        <v>356</v>
      </c>
      <c r="L4301" s="58" t="s">
        <v>367</v>
      </c>
      <c r="M4301" s="58" t="s">
        <v>354</v>
      </c>
      <c r="N4301" s="58" t="s">
        <v>355</v>
      </c>
      <c r="O4301" s="64" t="s">
        <v>309</v>
      </c>
      <c r="P4301" s="64" t="s">
        <v>5359</v>
      </c>
      <c r="Q4301" s="45" t="s">
        <v>922</v>
      </c>
      <c r="R4301" s="32" t="s">
        <v>254</v>
      </c>
      <c r="S4301" s="45" t="s">
        <v>291</v>
      </c>
      <c r="T4301" s="42" t="str">
        <f>VLOOKUP(Tabla1[[#This Row],[AREA]],Hoja1!A:B,2,FALSE)</f>
        <v>11. Salud pública y seguridad ciudadana</v>
      </c>
      <c r="U4301" s="45" t="s">
        <v>141</v>
      </c>
      <c r="V4301" s="42" t="str">
        <f>VLOOKUP(Tabla1[[#This Row],[PROGRAMA]],Hoja1!A:B,2,FALSE)</f>
        <v>1621. Recogida de residuos</v>
      </c>
      <c r="W4301" s="45" t="s">
        <v>236</v>
      </c>
      <c r="X4301" s="45" t="s">
        <v>3180</v>
      </c>
    </row>
    <row r="4302" spans="1:24" x14ac:dyDescent="0.25">
      <c r="A4302" s="57">
        <v>220250044719</v>
      </c>
      <c r="B4302" s="58" t="s">
        <v>526</v>
      </c>
      <c r="C4302" s="59">
        <v>45910</v>
      </c>
      <c r="D4302" s="57">
        <v>22025001122</v>
      </c>
      <c r="E4302" s="58" t="s">
        <v>1237</v>
      </c>
      <c r="F4302" s="60">
        <v>3625.39</v>
      </c>
      <c r="G4302" s="58" t="s">
        <v>595</v>
      </c>
      <c r="H4302" s="58" t="s">
        <v>6051</v>
      </c>
      <c r="I4302" s="61">
        <v>300</v>
      </c>
      <c r="J4302" s="58" t="s">
        <v>356</v>
      </c>
      <c r="K4302" s="58" t="s">
        <v>356</v>
      </c>
      <c r="L4302" s="58" t="s">
        <v>357</v>
      </c>
      <c r="M4302" s="58" t="s">
        <v>354</v>
      </c>
      <c r="N4302" s="58" t="s">
        <v>355</v>
      </c>
      <c r="O4302" s="64" t="s">
        <v>309</v>
      </c>
      <c r="P4302" s="64" t="s">
        <v>5359</v>
      </c>
      <c r="Q4302" s="45" t="s">
        <v>922</v>
      </c>
      <c r="R4302" s="32" t="s">
        <v>254</v>
      </c>
      <c r="S4302" s="45" t="s">
        <v>291</v>
      </c>
      <c r="T4302" s="42" t="str">
        <f>VLOOKUP(Tabla1[[#This Row],[AREA]],Hoja1!A:B,2,FALSE)</f>
        <v>11. Salud pública y seguridad ciudadana</v>
      </c>
      <c r="U4302" s="45" t="s">
        <v>141</v>
      </c>
      <c r="V4302" s="42" t="str">
        <f>VLOOKUP(Tabla1[[#This Row],[PROGRAMA]],Hoja1!A:B,2,FALSE)</f>
        <v>1621. Recogida de residuos</v>
      </c>
      <c r="W4302" s="45" t="s">
        <v>236</v>
      </c>
      <c r="X4302" s="45" t="s">
        <v>3180</v>
      </c>
    </row>
    <row r="4303" spans="1:24" x14ac:dyDescent="0.25">
      <c r="A4303" s="57">
        <v>220250045412</v>
      </c>
      <c r="B4303" s="58" t="s">
        <v>526</v>
      </c>
      <c r="C4303" s="59">
        <v>45916</v>
      </c>
      <c r="D4303" s="57">
        <v>22025001124</v>
      </c>
      <c r="E4303" s="58" t="s">
        <v>1237</v>
      </c>
      <c r="F4303" s="60">
        <v>3585.75</v>
      </c>
      <c r="G4303" s="58" t="s">
        <v>597</v>
      </c>
      <c r="H4303" s="58" t="s">
        <v>6052</v>
      </c>
      <c r="I4303" s="61">
        <v>300</v>
      </c>
      <c r="J4303" s="58" t="s">
        <v>356</v>
      </c>
      <c r="K4303" s="58" t="s">
        <v>356</v>
      </c>
      <c r="L4303" s="58" t="s">
        <v>367</v>
      </c>
      <c r="M4303" s="58" t="s">
        <v>354</v>
      </c>
      <c r="N4303" s="58" t="s">
        <v>355</v>
      </c>
      <c r="O4303" s="64" t="s">
        <v>309</v>
      </c>
      <c r="P4303" s="64" t="s">
        <v>5359</v>
      </c>
      <c r="Q4303" s="45" t="s">
        <v>922</v>
      </c>
      <c r="R4303" s="32" t="s">
        <v>254</v>
      </c>
      <c r="S4303" s="45" t="s">
        <v>291</v>
      </c>
      <c r="T4303" s="42" t="str">
        <f>VLOOKUP(Tabla1[[#This Row],[AREA]],Hoja1!A:B,2,FALSE)</f>
        <v>11. Salud pública y seguridad ciudadana</v>
      </c>
      <c r="U4303" s="45" t="s">
        <v>141</v>
      </c>
      <c r="V4303" s="42" t="str">
        <f>VLOOKUP(Tabla1[[#This Row],[PROGRAMA]],Hoja1!A:B,2,FALSE)</f>
        <v>1621. Recogida de residuos</v>
      </c>
      <c r="W4303" s="45" t="s">
        <v>236</v>
      </c>
      <c r="X4303" s="45" t="s">
        <v>3180</v>
      </c>
    </row>
    <row r="4304" spans="1:24" x14ac:dyDescent="0.25">
      <c r="A4304" s="57">
        <v>220250041748</v>
      </c>
      <c r="B4304" s="58" t="s">
        <v>526</v>
      </c>
      <c r="C4304" s="59">
        <v>45894</v>
      </c>
      <c r="D4304" s="57">
        <v>22025002596</v>
      </c>
      <c r="E4304" s="58" t="s">
        <v>2578</v>
      </c>
      <c r="F4304" s="60">
        <v>3433.52</v>
      </c>
      <c r="G4304" s="58" t="s">
        <v>1025</v>
      </c>
      <c r="H4304" s="58" t="s">
        <v>6053</v>
      </c>
      <c r="I4304" s="61">
        <v>300</v>
      </c>
      <c r="J4304" s="58" t="s">
        <v>356</v>
      </c>
      <c r="K4304" s="58" t="s">
        <v>356</v>
      </c>
      <c r="L4304" s="58" t="s">
        <v>367</v>
      </c>
      <c r="M4304" s="58" t="s">
        <v>354</v>
      </c>
      <c r="N4304" s="58" t="s">
        <v>355</v>
      </c>
      <c r="O4304" s="64" t="s">
        <v>309</v>
      </c>
      <c r="P4304" s="64" t="s">
        <v>5359</v>
      </c>
      <c r="Q4304" s="45" t="s">
        <v>926</v>
      </c>
      <c r="R4304" s="32" t="s">
        <v>255</v>
      </c>
      <c r="S4304" s="45" t="s">
        <v>94</v>
      </c>
      <c r="T4304" s="42" t="str">
        <f>VLOOKUP(Tabla1[[#This Row],[AREA]],Hoja1!A:B,2,FALSE)</f>
        <v>06. Educación y cultura</v>
      </c>
      <c r="U4304" s="45" t="s">
        <v>176</v>
      </c>
      <c r="V4304" s="42" t="str">
        <f>VLOOKUP(Tabla1[[#This Row],[PROGRAMA]],Hoja1!A:B,2,FALSE)</f>
        <v>3321. Bibliotecas públicas</v>
      </c>
      <c r="W4304" s="45" t="s">
        <v>246</v>
      </c>
      <c r="X4304" s="45" t="s">
        <v>3261</v>
      </c>
    </row>
    <row r="4305" spans="1:24" x14ac:dyDescent="0.25">
      <c r="A4305" s="57">
        <v>220250043907</v>
      </c>
      <c r="B4305" s="58" t="s">
        <v>526</v>
      </c>
      <c r="C4305" s="59">
        <v>45903</v>
      </c>
      <c r="D4305" s="57">
        <v>22025001123</v>
      </c>
      <c r="E4305" s="58" t="s">
        <v>1973</v>
      </c>
      <c r="F4305" s="60">
        <v>3429.81</v>
      </c>
      <c r="G4305" s="58" t="s">
        <v>589</v>
      </c>
      <c r="H4305" s="58" t="s">
        <v>6054</v>
      </c>
      <c r="I4305" s="61">
        <v>300</v>
      </c>
      <c r="J4305" s="58" t="s">
        <v>356</v>
      </c>
      <c r="K4305" s="58" t="s">
        <v>356</v>
      </c>
      <c r="L4305" s="58" t="s">
        <v>357</v>
      </c>
      <c r="M4305" s="58" t="s">
        <v>354</v>
      </c>
      <c r="N4305" s="58" t="s">
        <v>355</v>
      </c>
      <c r="O4305" s="64" t="s">
        <v>309</v>
      </c>
      <c r="P4305" s="64" t="s">
        <v>5359</v>
      </c>
      <c r="Q4305" s="45" t="s">
        <v>922</v>
      </c>
      <c r="R4305" s="32" t="s">
        <v>254</v>
      </c>
      <c r="S4305" s="45" t="s">
        <v>291</v>
      </c>
      <c r="T4305" s="42" t="str">
        <f>VLOOKUP(Tabla1[[#This Row],[AREA]],Hoja1!A:B,2,FALSE)</f>
        <v>11. Salud pública y seguridad ciudadana</v>
      </c>
      <c r="U4305" s="45" t="s">
        <v>144</v>
      </c>
      <c r="V4305" s="42" t="str">
        <f>VLOOKUP(Tabla1[[#This Row],[PROGRAMA]],Hoja1!A:B,2,FALSE)</f>
        <v>1631. Limpieza viaria</v>
      </c>
      <c r="W4305" s="45" t="s">
        <v>236</v>
      </c>
      <c r="X4305" s="45" t="s">
        <v>3180</v>
      </c>
    </row>
    <row r="4306" spans="1:24" x14ac:dyDescent="0.25">
      <c r="A4306" s="57">
        <v>220250039085</v>
      </c>
      <c r="B4306" s="58" t="s">
        <v>526</v>
      </c>
      <c r="C4306" s="59">
        <v>45883</v>
      </c>
      <c r="D4306" s="57">
        <v>22025002596</v>
      </c>
      <c r="E4306" s="58" t="s">
        <v>2578</v>
      </c>
      <c r="F4306" s="60">
        <v>3250.98</v>
      </c>
      <c r="G4306" s="58" t="s">
        <v>3259</v>
      </c>
      <c r="H4306" s="58" t="s">
        <v>3260</v>
      </c>
      <c r="I4306" s="61">
        <v>300</v>
      </c>
      <c r="J4306" s="58" t="s">
        <v>356</v>
      </c>
      <c r="K4306" s="58" t="s">
        <v>356</v>
      </c>
      <c r="L4306" s="58" t="s">
        <v>367</v>
      </c>
      <c r="M4306" s="58" t="s">
        <v>354</v>
      </c>
      <c r="N4306" s="58" t="s">
        <v>355</v>
      </c>
      <c r="O4306" s="64" t="s">
        <v>309</v>
      </c>
      <c r="P4306" s="64" t="s">
        <v>5359</v>
      </c>
      <c r="Q4306" s="45" t="s">
        <v>926</v>
      </c>
      <c r="R4306" s="32" t="s">
        <v>255</v>
      </c>
      <c r="S4306" s="45" t="s">
        <v>94</v>
      </c>
      <c r="T4306" s="42" t="str">
        <f>VLOOKUP(Tabla1[[#This Row],[AREA]],Hoja1!A:B,2,FALSE)</f>
        <v>06. Educación y cultura</v>
      </c>
      <c r="U4306" s="45" t="s">
        <v>176</v>
      </c>
      <c r="V4306" s="42" t="str">
        <f>VLOOKUP(Tabla1[[#This Row],[PROGRAMA]],Hoja1!A:B,2,FALSE)</f>
        <v>3321. Bibliotecas públicas</v>
      </c>
      <c r="W4306" s="45" t="s">
        <v>246</v>
      </c>
      <c r="X4306" s="45" t="s">
        <v>3261</v>
      </c>
    </row>
    <row r="4307" spans="1:24" x14ac:dyDescent="0.25">
      <c r="A4307" s="57">
        <v>220250047742</v>
      </c>
      <c r="B4307" s="58" t="s">
        <v>526</v>
      </c>
      <c r="C4307" s="59">
        <v>45925</v>
      </c>
      <c r="D4307" s="57">
        <v>22025001124</v>
      </c>
      <c r="E4307" s="58" t="s">
        <v>1237</v>
      </c>
      <c r="F4307" s="60">
        <v>3248.13</v>
      </c>
      <c r="G4307" s="58" t="s">
        <v>597</v>
      </c>
      <c r="H4307" s="58" t="s">
        <v>6055</v>
      </c>
      <c r="I4307" s="61">
        <v>300</v>
      </c>
      <c r="J4307" s="58" t="s">
        <v>356</v>
      </c>
      <c r="K4307" s="58" t="s">
        <v>356</v>
      </c>
      <c r="L4307" s="58" t="s">
        <v>367</v>
      </c>
      <c r="M4307" s="58" t="s">
        <v>354</v>
      </c>
      <c r="N4307" s="58" t="s">
        <v>355</v>
      </c>
      <c r="O4307" s="64" t="s">
        <v>309</v>
      </c>
      <c r="P4307" s="64" t="s">
        <v>5359</v>
      </c>
      <c r="Q4307" s="45" t="s">
        <v>922</v>
      </c>
      <c r="R4307" s="32" t="s">
        <v>254</v>
      </c>
      <c r="S4307" s="45" t="s">
        <v>291</v>
      </c>
      <c r="T4307" s="42" t="str">
        <f>VLOOKUP(Tabla1[[#This Row],[AREA]],Hoja1!A:B,2,FALSE)</f>
        <v>11. Salud pública y seguridad ciudadana</v>
      </c>
      <c r="U4307" s="45" t="s">
        <v>141</v>
      </c>
      <c r="V4307" s="42" t="str">
        <f>VLOOKUP(Tabla1[[#This Row],[PROGRAMA]],Hoja1!A:B,2,FALSE)</f>
        <v>1621. Recogida de residuos</v>
      </c>
      <c r="W4307" s="45" t="s">
        <v>236</v>
      </c>
      <c r="X4307" s="45" t="s">
        <v>3180</v>
      </c>
    </row>
    <row r="4308" spans="1:24" x14ac:dyDescent="0.25">
      <c r="A4308" s="57">
        <v>220250043079</v>
      </c>
      <c r="B4308" s="58" t="s">
        <v>526</v>
      </c>
      <c r="C4308" s="59">
        <v>45897</v>
      </c>
      <c r="D4308" s="57">
        <v>22025001124</v>
      </c>
      <c r="E4308" s="58" t="s">
        <v>1237</v>
      </c>
      <c r="F4308" s="60">
        <v>3224.48</v>
      </c>
      <c r="G4308" s="58" t="s">
        <v>929</v>
      </c>
      <c r="H4308" s="58" t="s">
        <v>6056</v>
      </c>
      <c r="I4308" s="61">
        <v>300</v>
      </c>
      <c r="J4308" s="58" t="s">
        <v>356</v>
      </c>
      <c r="K4308" s="58" t="s">
        <v>356</v>
      </c>
      <c r="L4308" s="58" t="s">
        <v>367</v>
      </c>
      <c r="M4308" s="58" t="s">
        <v>354</v>
      </c>
      <c r="N4308" s="58" t="s">
        <v>355</v>
      </c>
      <c r="O4308" s="64" t="s">
        <v>309</v>
      </c>
      <c r="P4308" s="64" t="s">
        <v>5359</v>
      </c>
      <c r="Q4308" s="45" t="s">
        <v>922</v>
      </c>
      <c r="R4308" s="32" t="s">
        <v>254</v>
      </c>
      <c r="S4308" s="45" t="s">
        <v>291</v>
      </c>
      <c r="T4308" s="42" t="str">
        <f>VLOOKUP(Tabla1[[#This Row],[AREA]],Hoja1!A:B,2,FALSE)</f>
        <v>11. Salud pública y seguridad ciudadana</v>
      </c>
      <c r="U4308" s="45" t="s">
        <v>141</v>
      </c>
      <c r="V4308" s="42" t="str">
        <f>VLOOKUP(Tabla1[[#This Row],[PROGRAMA]],Hoja1!A:B,2,FALSE)</f>
        <v>1621. Recogida de residuos</v>
      </c>
      <c r="W4308" s="45" t="s">
        <v>236</v>
      </c>
      <c r="X4308" s="45" t="s">
        <v>3180</v>
      </c>
    </row>
    <row r="4309" spans="1:24" x14ac:dyDescent="0.25">
      <c r="A4309" s="57">
        <v>220250044481</v>
      </c>
      <c r="B4309" s="58" t="s">
        <v>526</v>
      </c>
      <c r="C4309" s="59">
        <v>45910</v>
      </c>
      <c r="D4309" s="57">
        <v>22025002819</v>
      </c>
      <c r="E4309" s="58" t="s">
        <v>1481</v>
      </c>
      <c r="F4309" s="60">
        <v>3148.87</v>
      </c>
      <c r="G4309" s="58" t="s">
        <v>3446</v>
      </c>
      <c r="H4309" s="58" t="s">
        <v>6057</v>
      </c>
      <c r="I4309" s="61">
        <v>300</v>
      </c>
      <c r="J4309" s="58" t="s">
        <v>356</v>
      </c>
      <c r="K4309" s="58" t="s">
        <v>356</v>
      </c>
      <c r="L4309" s="58" t="s">
        <v>367</v>
      </c>
      <c r="M4309" s="58" t="s">
        <v>354</v>
      </c>
      <c r="N4309" s="58" t="s">
        <v>355</v>
      </c>
      <c r="O4309" s="64" t="s">
        <v>309</v>
      </c>
      <c r="P4309" s="64" t="s">
        <v>5359</v>
      </c>
      <c r="Q4309" s="45" t="s">
        <v>922</v>
      </c>
      <c r="R4309" s="32" t="s">
        <v>254</v>
      </c>
      <c r="S4309" s="45" t="s">
        <v>96</v>
      </c>
      <c r="T4309" s="42" t="str">
        <f>VLOOKUP(Tabla1[[#This Row],[AREA]],Hoja1!A:B,2,FALSE)</f>
        <v>08. Tráfico y movilidad</v>
      </c>
      <c r="U4309" s="45" t="s">
        <v>140</v>
      </c>
      <c r="V4309" s="42" t="str">
        <f>VLOOKUP(Tabla1[[#This Row],[PROGRAMA]],Hoja1!A:B,2,FALSE)</f>
        <v>1532. Pavimentación vias públicas y otros servicios urbanísticos</v>
      </c>
      <c r="W4309" s="45" t="s">
        <v>236</v>
      </c>
      <c r="X4309" s="45" t="s">
        <v>3215</v>
      </c>
    </row>
    <row r="4310" spans="1:24" x14ac:dyDescent="0.25">
      <c r="A4310" s="57">
        <v>220250045720</v>
      </c>
      <c r="B4310" s="58" t="s">
        <v>526</v>
      </c>
      <c r="C4310" s="59">
        <v>45918</v>
      </c>
      <c r="D4310" s="57">
        <v>22025001123</v>
      </c>
      <c r="E4310" s="58" t="s">
        <v>1973</v>
      </c>
      <c r="F4310" s="60">
        <v>3138.46</v>
      </c>
      <c r="G4310" s="58" t="s">
        <v>589</v>
      </c>
      <c r="H4310" s="58" t="s">
        <v>6058</v>
      </c>
      <c r="I4310" s="61">
        <v>300</v>
      </c>
      <c r="J4310" s="58" t="s">
        <v>356</v>
      </c>
      <c r="K4310" s="58" t="s">
        <v>356</v>
      </c>
      <c r="L4310" s="58" t="s">
        <v>357</v>
      </c>
      <c r="M4310" s="58" t="s">
        <v>354</v>
      </c>
      <c r="N4310" s="58" t="s">
        <v>355</v>
      </c>
      <c r="O4310" s="64" t="s">
        <v>309</v>
      </c>
      <c r="P4310" s="64" t="s">
        <v>5359</v>
      </c>
      <c r="Q4310" s="45" t="s">
        <v>922</v>
      </c>
      <c r="R4310" s="32" t="s">
        <v>254</v>
      </c>
      <c r="S4310" s="45" t="s">
        <v>291</v>
      </c>
      <c r="T4310" s="42" t="str">
        <f>VLOOKUP(Tabla1[[#This Row],[AREA]],Hoja1!A:B,2,FALSE)</f>
        <v>11. Salud pública y seguridad ciudadana</v>
      </c>
      <c r="U4310" s="45" t="s">
        <v>144</v>
      </c>
      <c r="V4310" s="42" t="str">
        <f>VLOOKUP(Tabla1[[#This Row],[PROGRAMA]],Hoja1!A:B,2,FALSE)</f>
        <v>1631. Limpieza viaria</v>
      </c>
      <c r="W4310" s="45" t="s">
        <v>236</v>
      </c>
      <c r="X4310" s="45" t="s">
        <v>3180</v>
      </c>
    </row>
    <row r="4311" spans="1:24" x14ac:dyDescent="0.25">
      <c r="A4311" s="57">
        <v>220250046364</v>
      </c>
      <c r="B4311" s="58" t="s">
        <v>526</v>
      </c>
      <c r="C4311" s="59">
        <v>45922</v>
      </c>
      <c r="D4311" s="57">
        <v>22025001270</v>
      </c>
      <c r="E4311" s="58" t="s">
        <v>2310</v>
      </c>
      <c r="F4311" s="60">
        <v>3125.51</v>
      </c>
      <c r="G4311" s="58" t="s">
        <v>573</v>
      </c>
      <c r="H4311" s="58" t="s">
        <v>6059</v>
      </c>
      <c r="I4311" s="61">
        <v>300</v>
      </c>
      <c r="J4311" s="58" t="s">
        <v>356</v>
      </c>
      <c r="K4311" s="58" t="s">
        <v>356</v>
      </c>
      <c r="L4311" s="58" t="s">
        <v>367</v>
      </c>
      <c r="M4311" s="58" t="s">
        <v>354</v>
      </c>
      <c r="N4311" s="58" t="s">
        <v>355</v>
      </c>
      <c r="O4311" s="64" t="s">
        <v>309</v>
      </c>
      <c r="P4311" s="64" t="s">
        <v>5359</v>
      </c>
      <c r="Q4311" s="45" t="s">
        <v>922</v>
      </c>
      <c r="R4311" s="32" t="s">
        <v>254</v>
      </c>
      <c r="S4311" s="45" t="s">
        <v>95</v>
      </c>
      <c r="T4311" s="42" t="str">
        <f>VLOOKUP(Tabla1[[#This Row],[AREA]],Hoja1!A:B,2,FALSE)</f>
        <v>07. Medio ambiente</v>
      </c>
      <c r="U4311" s="45" t="s">
        <v>149</v>
      </c>
      <c r="V4311" s="42" t="str">
        <f>VLOOKUP(Tabla1[[#This Row],[PROGRAMA]],Hoja1!A:B,2,FALSE)</f>
        <v>1711. Parques y jardines</v>
      </c>
      <c r="W4311" s="45" t="s">
        <v>238</v>
      </c>
      <c r="X4311" s="45" t="s">
        <v>3118</v>
      </c>
    </row>
    <row r="4312" spans="1:24" x14ac:dyDescent="0.25">
      <c r="A4312" s="57">
        <v>220250039089</v>
      </c>
      <c r="B4312" s="58" t="s">
        <v>526</v>
      </c>
      <c r="C4312" s="59">
        <v>45883</v>
      </c>
      <c r="D4312" s="57">
        <v>22025002596</v>
      </c>
      <c r="E4312" s="58" t="s">
        <v>2578</v>
      </c>
      <c r="F4312" s="60">
        <v>3105.2</v>
      </c>
      <c r="G4312" s="58" t="s">
        <v>3279</v>
      </c>
      <c r="H4312" s="58" t="s">
        <v>4373</v>
      </c>
      <c r="I4312" s="61">
        <v>300</v>
      </c>
      <c r="J4312" s="58" t="s">
        <v>520</v>
      </c>
      <c r="K4312" s="58" t="s">
        <v>352</v>
      </c>
      <c r="L4312" s="58" t="s">
        <v>367</v>
      </c>
      <c r="M4312" s="58" t="s">
        <v>354</v>
      </c>
      <c r="N4312" s="58" t="s">
        <v>355</v>
      </c>
      <c r="O4312" s="64" t="s">
        <v>309</v>
      </c>
      <c r="P4312" s="64" t="s">
        <v>5359</v>
      </c>
      <c r="Q4312" s="45" t="s">
        <v>926</v>
      </c>
      <c r="R4312" s="32" t="s">
        <v>255</v>
      </c>
      <c r="S4312" s="45" t="s">
        <v>94</v>
      </c>
      <c r="T4312" s="42" t="str">
        <f>VLOOKUP(Tabla1[[#This Row],[AREA]],Hoja1!A:B,2,FALSE)</f>
        <v>06. Educación y cultura</v>
      </c>
      <c r="U4312" s="45" t="s">
        <v>176</v>
      </c>
      <c r="V4312" s="42" t="str">
        <f>VLOOKUP(Tabla1[[#This Row],[PROGRAMA]],Hoja1!A:B,2,FALSE)</f>
        <v>3321. Bibliotecas públicas</v>
      </c>
      <c r="W4312" s="45" t="s">
        <v>246</v>
      </c>
      <c r="X4312" s="45" t="s">
        <v>3261</v>
      </c>
    </row>
    <row r="4313" spans="1:24" x14ac:dyDescent="0.25">
      <c r="A4313" s="57">
        <v>220250048072</v>
      </c>
      <c r="B4313" s="58" t="s">
        <v>526</v>
      </c>
      <c r="C4313" s="59">
        <v>45925</v>
      </c>
      <c r="D4313" s="57">
        <v>22025003202</v>
      </c>
      <c r="E4313" s="58" t="s">
        <v>6060</v>
      </c>
      <c r="F4313" s="60">
        <v>342244.87</v>
      </c>
      <c r="G4313" s="58" t="s">
        <v>3581</v>
      </c>
      <c r="H4313" s="58" t="s">
        <v>6061</v>
      </c>
      <c r="I4313" s="61">
        <v>300</v>
      </c>
      <c r="J4313" s="58" t="s">
        <v>356</v>
      </c>
      <c r="K4313" s="58" t="s">
        <v>356</v>
      </c>
      <c r="L4313" s="58" t="s">
        <v>367</v>
      </c>
      <c r="M4313" s="58" t="s">
        <v>354</v>
      </c>
      <c r="N4313" s="58" t="s">
        <v>355</v>
      </c>
      <c r="O4313" s="64" t="s">
        <v>305</v>
      </c>
      <c r="P4313" s="64" t="s">
        <v>5359</v>
      </c>
      <c r="Q4313" s="45" t="s">
        <v>926</v>
      </c>
      <c r="R4313" s="32" t="s">
        <v>255</v>
      </c>
      <c r="S4313" s="45" t="s">
        <v>89</v>
      </c>
      <c r="T4313" s="42" t="str">
        <f>VLOOKUP(Tabla1[[#This Row],[AREA]],Hoja1!A:B,2,FALSE)</f>
        <v>01. Alcaldía</v>
      </c>
      <c r="U4313" s="45" t="s">
        <v>294</v>
      </c>
      <c r="V4313" s="42" t="str">
        <f>VLOOKUP(Tabla1[[#This Row],[PROGRAMA]],Hoja1!A:B,2,FALSE)</f>
        <v>4331. Desarrollo empresarial</v>
      </c>
      <c r="W4313" s="45" t="s">
        <v>246</v>
      </c>
      <c r="X4313" s="45" t="s">
        <v>3029</v>
      </c>
    </row>
    <row r="4314" spans="1:24" x14ac:dyDescent="0.25">
      <c r="A4314" s="57">
        <v>220250045509</v>
      </c>
      <c r="B4314" s="58" t="s">
        <v>526</v>
      </c>
      <c r="C4314" s="59">
        <v>45916</v>
      </c>
      <c r="D4314" s="57">
        <v>22025001128</v>
      </c>
      <c r="E4314" s="58" t="s">
        <v>1498</v>
      </c>
      <c r="F4314" s="60">
        <v>3098.1</v>
      </c>
      <c r="G4314" s="58" t="s">
        <v>73</v>
      </c>
      <c r="H4314" s="58" t="s">
        <v>6062</v>
      </c>
      <c r="I4314" s="61">
        <v>300</v>
      </c>
      <c r="J4314" s="58" t="s">
        <v>356</v>
      </c>
      <c r="K4314" s="58" t="s">
        <v>356</v>
      </c>
      <c r="L4314" s="58" t="s">
        <v>367</v>
      </c>
      <c r="M4314" s="58" t="s">
        <v>354</v>
      </c>
      <c r="N4314" s="58" t="s">
        <v>355</v>
      </c>
      <c r="O4314" s="64" t="s">
        <v>309</v>
      </c>
      <c r="P4314" s="64" t="s">
        <v>5359</v>
      </c>
      <c r="Q4314" s="45" t="s">
        <v>922</v>
      </c>
      <c r="R4314" s="32" t="s">
        <v>254</v>
      </c>
      <c r="S4314" s="45" t="s">
        <v>291</v>
      </c>
      <c r="T4314" s="42" t="str">
        <f>VLOOKUP(Tabla1[[#This Row],[AREA]],Hoja1!A:B,2,FALSE)</f>
        <v>11. Salud pública y seguridad ciudadana</v>
      </c>
      <c r="U4314" s="45" t="s">
        <v>141</v>
      </c>
      <c r="V4314" s="42" t="str">
        <f>VLOOKUP(Tabla1[[#This Row],[PROGRAMA]],Hoja1!A:B,2,FALSE)</f>
        <v>1621. Recogida de residuos</v>
      </c>
      <c r="W4314" s="45" t="s">
        <v>238</v>
      </c>
      <c r="X4314" s="45" t="s">
        <v>3118</v>
      </c>
    </row>
    <row r="4315" spans="1:24" x14ac:dyDescent="0.25">
      <c r="A4315" s="57">
        <v>220250039049</v>
      </c>
      <c r="B4315" s="58" t="s">
        <v>526</v>
      </c>
      <c r="C4315" s="59">
        <v>45883</v>
      </c>
      <c r="D4315" s="57">
        <v>22025002596</v>
      </c>
      <c r="E4315" s="58" t="s">
        <v>2578</v>
      </c>
      <c r="F4315" s="60">
        <v>3067.97</v>
      </c>
      <c r="G4315" s="58" t="s">
        <v>3279</v>
      </c>
      <c r="H4315" s="58" t="s">
        <v>4373</v>
      </c>
      <c r="I4315" s="61">
        <v>300</v>
      </c>
      <c r="J4315" s="58" t="s">
        <v>520</v>
      </c>
      <c r="K4315" s="58" t="s">
        <v>352</v>
      </c>
      <c r="L4315" s="58" t="s">
        <v>367</v>
      </c>
      <c r="M4315" s="58" t="s">
        <v>354</v>
      </c>
      <c r="N4315" s="58" t="s">
        <v>355</v>
      </c>
      <c r="O4315" s="64" t="s">
        <v>309</v>
      </c>
      <c r="P4315" s="64" t="s">
        <v>5359</v>
      </c>
      <c r="Q4315" s="45" t="s">
        <v>926</v>
      </c>
      <c r="R4315" s="32" t="s">
        <v>255</v>
      </c>
      <c r="S4315" s="45" t="s">
        <v>94</v>
      </c>
      <c r="T4315" s="42" t="str">
        <f>VLOOKUP(Tabla1[[#This Row],[AREA]],Hoja1!A:B,2,FALSE)</f>
        <v>06. Educación y cultura</v>
      </c>
      <c r="U4315" s="45" t="s">
        <v>176</v>
      </c>
      <c r="V4315" s="42" t="str">
        <f>VLOOKUP(Tabla1[[#This Row],[PROGRAMA]],Hoja1!A:B,2,FALSE)</f>
        <v>3321. Bibliotecas públicas</v>
      </c>
      <c r="W4315" s="45" t="s">
        <v>246</v>
      </c>
      <c r="X4315" s="45" t="s">
        <v>3261</v>
      </c>
    </row>
    <row r="4316" spans="1:24" x14ac:dyDescent="0.25">
      <c r="A4316" s="57">
        <v>220250039083</v>
      </c>
      <c r="B4316" s="58" t="s">
        <v>526</v>
      </c>
      <c r="C4316" s="59">
        <v>45883</v>
      </c>
      <c r="D4316" s="57">
        <v>22025002596</v>
      </c>
      <c r="E4316" s="58" t="s">
        <v>2578</v>
      </c>
      <c r="F4316" s="60">
        <v>3054.18</v>
      </c>
      <c r="G4316" s="58" t="s">
        <v>3275</v>
      </c>
      <c r="H4316" s="58" t="s">
        <v>6063</v>
      </c>
      <c r="I4316" s="61">
        <v>300</v>
      </c>
      <c r="J4316" s="58" t="s">
        <v>356</v>
      </c>
      <c r="K4316" s="58" t="s">
        <v>356</v>
      </c>
      <c r="L4316" s="58" t="s">
        <v>367</v>
      </c>
      <c r="M4316" s="58" t="s">
        <v>354</v>
      </c>
      <c r="N4316" s="58" t="s">
        <v>355</v>
      </c>
      <c r="O4316" s="64" t="s">
        <v>309</v>
      </c>
      <c r="P4316" s="64" t="s">
        <v>5359</v>
      </c>
      <c r="Q4316" s="45" t="s">
        <v>926</v>
      </c>
      <c r="R4316" s="32" t="s">
        <v>255</v>
      </c>
      <c r="S4316" s="45" t="s">
        <v>94</v>
      </c>
      <c r="T4316" s="42" t="str">
        <f>VLOOKUP(Tabla1[[#This Row],[AREA]],Hoja1!A:B,2,FALSE)</f>
        <v>06. Educación y cultura</v>
      </c>
      <c r="U4316" s="45" t="s">
        <v>176</v>
      </c>
      <c r="V4316" s="42" t="str">
        <f>VLOOKUP(Tabla1[[#This Row],[PROGRAMA]],Hoja1!A:B,2,FALSE)</f>
        <v>3321. Bibliotecas públicas</v>
      </c>
      <c r="W4316" s="45" t="s">
        <v>246</v>
      </c>
      <c r="X4316" s="45" t="s">
        <v>3261</v>
      </c>
    </row>
    <row r="4317" spans="1:24" x14ac:dyDescent="0.25">
      <c r="A4317" s="57">
        <v>220250041753</v>
      </c>
      <c r="B4317" s="58" t="s">
        <v>526</v>
      </c>
      <c r="C4317" s="59">
        <v>45894</v>
      </c>
      <c r="D4317" s="57">
        <v>22025002596</v>
      </c>
      <c r="E4317" s="58" t="s">
        <v>2578</v>
      </c>
      <c r="F4317" s="60">
        <v>3035.02</v>
      </c>
      <c r="G4317" s="58" t="s">
        <v>1024</v>
      </c>
      <c r="H4317" s="58" t="s">
        <v>3260</v>
      </c>
      <c r="I4317" s="61">
        <v>300</v>
      </c>
      <c r="J4317" s="58" t="s">
        <v>356</v>
      </c>
      <c r="K4317" s="58" t="s">
        <v>356</v>
      </c>
      <c r="L4317" s="58" t="s">
        <v>367</v>
      </c>
      <c r="M4317" s="58" t="s">
        <v>354</v>
      </c>
      <c r="N4317" s="58" t="s">
        <v>355</v>
      </c>
      <c r="O4317" s="64" t="s">
        <v>309</v>
      </c>
      <c r="P4317" s="64" t="s">
        <v>5359</v>
      </c>
      <c r="Q4317" s="45" t="s">
        <v>926</v>
      </c>
      <c r="R4317" s="32" t="s">
        <v>255</v>
      </c>
      <c r="S4317" s="45" t="s">
        <v>94</v>
      </c>
      <c r="T4317" s="42" t="str">
        <f>VLOOKUP(Tabla1[[#This Row],[AREA]],Hoja1!A:B,2,FALSE)</f>
        <v>06. Educación y cultura</v>
      </c>
      <c r="U4317" s="45" t="s">
        <v>176</v>
      </c>
      <c r="V4317" s="42" t="str">
        <f>VLOOKUP(Tabla1[[#This Row],[PROGRAMA]],Hoja1!A:B,2,FALSE)</f>
        <v>3321. Bibliotecas públicas</v>
      </c>
      <c r="W4317" s="45" t="s">
        <v>246</v>
      </c>
      <c r="X4317" s="45" t="s">
        <v>3261</v>
      </c>
    </row>
    <row r="4318" spans="1:24" x14ac:dyDescent="0.25">
      <c r="A4318" s="57">
        <v>220250044654</v>
      </c>
      <c r="B4318" s="58" t="s">
        <v>526</v>
      </c>
      <c r="C4318" s="59">
        <v>45910</v>
      </c>
      <c r="D4318" s="57">
        <v>22025001122</v>
      </c>
      <c r="E4318" s="58" t="s">
        <v>1237</v>
      </c>
      <c r="F4318" s="60">
        <v>3019.11</v>
      </c>
      <c r="G4318" s="58" t="s">
        <v>589</v>
      </c>
      <c r="H4318" s="58" t="s">
        <v>6064</v>
      </c>
      <c r="I4318" s="61">
        <v>300</v>
      </c>
      <c r="J4318" s="58" t="s">
        <v>356</v>
      </c>
      <c r="K4318" s="58" t="s">
        <v>356</v>
      </c>
      <c r="L4318" s="58" t="s">
        <v>357</v>
      </c>
      <c r="M4318" s="58" t="s">
        <v>354</v>
      </c>
      <c r="N4318" s="58" t="s">
        <v>355</v>
      </c>
      <c r="O4318" s="64" t="s">
        <v>309</v>
      </c>
      <c r="P4318" s="64" t="s">
        <v>5359</v>
      </c>
      <c r="Q4318" s="45" t="s">
        <v>922</v>
      </c>
      <c r="R4318" s="32" t="s">
        <v>254</v>
      </c>
      <c r="S4318" s="45" t="s">
        <v>291</v>
      </c>
      <c r="T4318" s="42" t="str">
        <f>VLOOKUP(Tabla1[[#This Row],[AREA]],Hoja1!A:B,2,FALSE)</f>
        <v>11. Salud pública y seguridad ciudadana</v>
      </c>
      <c r="U4318" s="45" t="s">
        <v>141</v>
      </c>
      <c r="V4318" s="42" t="str">
        <f>VLOOKUP(Tabla1[[#This Row],[PROGRAMA]],Hoja1!A:B,2,FALSE)</f>
        <v>1621. Recogida de residuos</v>
      </c>
      <c r="W4318" s="45" t="s">
        <v>236</v>
      </c>
      <c r="X4318" s="45" t="s">
        <v>3180</v>
      </c>
    </row>
    <row r="4319" spans="1:24" x14ac:dyDescent="0.25">
      <c r="A4319" s="57">
        <v>220250045333</v>
      </c>
      <c r="B4319" s="58" t="s">
        <v>526</v>
      </c>
      <c r="C4319" s="59">
        <v>45916</v>
      </c>
      <c r="D4319" s="57">
        <v>22025002596</v>
      </c>
      <c r="E4319" s="58" t="s">
        <v>2578</v>
      </c>
      <c r="F4319" s="60">
        <v>2979.57</v>
      </c>
      <c r="G4319" s="58" t="s">
        <v>4349</v>
      </c>
      <c r="H4319" s="58" t="s">
        <v>3260</v>
      </c>
      <c r="I4319" s="61">
        <v>300</v>
      </c>
      <c r="J4319" s="58" t="s">
        <v>356</v>
      </c>
      <c r="K4319" s="58" t="s">
        <v>356</v>
      </c>
      <c r="L4319" s="58" t="s">
        <v>367</v>
      </c>
      <c r="M4319" s="58" t="s">
        <v>354</v>
      </c>
      <c r="N4319" s="58" t="s">
        <v>355</v>
      </c>
      <c r="O4319" s="64" t="s">
        <v>309</v>
      </c>
      <c r="P4319" s="64" t="s">
        <v>5359</v>
      </c>
      <c r="Q4319" s="45" t="s">
        <v>926</v>
      </c>
      <c r="R4319" s="32" t="s">
        <v>255</v>
      </c>
      <c r="S4319" s="45" t="s">
        <v>94</v>
      </c>
      <c r="T4319" s="42" t="str">
        <f>VLOOKUP(Tabla1[[#This Row],[AREA]],Hoja1!A:B,2,FALSE)</f>
        <v>06. Educación y cultura</v>
      </c>
      <c r="U4319" s="45" t="s">
        <v>176</v>
      </c>
      <c r="V4319" s="42" t="str">
        <f>VLOOKUP(Tabla1[[#This Row],[PROGRAMA]],Hoja1!A:B,2,FALSE)</f>
        <v>3321. Bibliotecas públicas</v>
      </c>
      <c r="W4319" s="45" t="s">
        <v>246</v>
      </c>
      <c r="X4319" s="45" t="s">
        <v>3261</v>
      </c>
    </row>
    <row r="4320" spans="1:24" x14ac:dyDescent="0.25">
      <c r="A4320" s="57">
        <v>220250044558</v>
      </c>
      <c r="B4320" s="58" t="s">
        <v>526</v>
      </c>
      <c r="C4320" s="59">
        <v>45910</v>
      </c>
      <c r="D4320" s="57">
        <v>22025000917</v>
      </c>
      <c r="E4320" s="58" t="s">
        <v>2293</v>
      </c>
      <c r="F4320" s="60">
        <v>2884.7</v>
      </c>
      <c r="G4320" s="58" t="s">
        <v>566</v>
      </c>
      <c r="H4320" s="58" t="s">
        <v>6065</v>
      </c>
      <c r="I4320" s="61">
        <v>300</v>
      </c>
      <c r="J4320" s="58" t="s">
        <v>356</v>
      </c>
      <c r="K4320" s="58" t="s">
        <v>356</v>
      </c>
      <c r="L4320" s="58" t="s">
        <v>357</v>
      </c>
      <c r="M4320" s="58" t="s">
        <v>354</v>
      </c>
      <c r="N4320" s="58" t="s">
        <v>355</v>
      </c>
      <c r="O4320" s="64" t="s">
        <v>309</v>
      </c>
      <c r="P4320" s="64" t="s">
        <v>5359</v>
      </c>
      <c r="Q4320" s="45" t="s">
        <v>922</v>
      </c>
      <c r="R4320" s="32" t="s">
        <v>254</v>
      </c>
      <c r="S4320" s="45" t="s">
        <v>291</v>
      </c>
      <c r="T4320" s="42" t="str">
        <f>VLOOKUP(Tabla1[[#This Row],[AREA]],Hoja1!A:B,2,FALSE)</f>
        <v>11. Salud pública y seguridad ciudadana</v>
      </c>
      <c r="U4320" s="45" t="s">
        <v>129</v>
      </c>
      <c r="V4320" s="42" t="str">
        <f>VLOOKUP(Tabla1[[#This Row],[PROGRAMA]],Hoja1!A:B,2,FALSE)</f>
        <v>1321. Policía municipal</v>
      </c>
      <c r="W4320" s="45" t="s">
        <v>236</v>
      </c>
      <c r="X4320" s="45" t="s">
        <v>3180</v>
      </c>
    </row>
    <row r="4321" spans="1:24" x14ac:dyDescent="0.25">
      <c r="A4321" s="57">
        <v>220250037517</v>
      </c>
      <c r="B4321" s="58" t="s">
        <v>526</v>
      </c>
      <c r="C4321" s="59">
        <v>45876</v>
      </c>
      <c r="D4321" s="57">
        <v>22025000917</v>
      </c>
      <c r="E4321" s="58" t="s">
        <v>2293</v>
      </c>
      <c r="F4321" s="60">
        <v>2777.25</v>
      </c>
      <c r="G4321" s="58" t="s">
        <v>594</v>
      </c>
      <c r="H4321" s="58" t="s">
        <v>6066</v>
      </c>
      <c r="I4321" s="61">
        <v>300</v>
      </c>
      <c r="J4321" s="58" t="s">
        <v>356</v>
      </c>
      <c r="K4321" s="58" t="s">
        <v>356</v>
      </c>
      <c r="L4321" s="58" t="s">
        <v>357</v>
      </c>
      <c r="M4321" s="58" t="s">
        <v>354</v>
      </c>
      <c r="N4321" s="58" t="s">
        <v>355</v>
      </c>
      <c r="O4321" s="64" t="s">
        <v>309</v>
      </c>
      <c r="P4321" s="64" t="s">
        <v>5359</v>
      </c>
      <c r="Q4321" s="45" t="s">
        <v>922</v>
      </c>
      <c r="R4321" s="32" t="s">
        <v>254</v>
      </c>
      <c r="S4321" s="45" t="s">
        <v>291</v>
      </c>
      <c r="T4321" s="42" t="str">
        <f>VLOOKUP(Tabla1[[#This Row],[AREA]],Hoja1!A:B,2,FALSE)</f>
        <v>11. Salud pública y seguridad ciudadana</v>
      </c>
      <c r="U4321" s="45" t="s">
        <v>129</v>
      </c>
      <c r="V4321" s="42" t="str">
        <f>VLOOKUP(Tabla1[[#This Row],[PROGRAMA]],Hoja1!A:B,2,FALSE)</f>
        <v>1321. Policía municipal</v>
      </c>
      <c r="W4321" s="45" t="s">
        <v>236</v>
      </c>
      <c r="X4321" s="45" t="s">
        <v>3180</v>
      </c>
    </row>
    <row r="4322" spans="1:24" x14ac:dyDescent="0.25">
      <c r="A4322" s="57">
        <v>220250041186</v>
      </c>
      <c r="B4322" s="58" t="s">
        <v>526</v>
      </c>
      <c r="C4322" s="59">
        <v>45890</v>
      </c>
      <c r="D4322" s="57">
        <v>22025001276</v>
      </c>
      <c r="E4322" s="58" t="s">
        <v>2347</v>
      </c>
      <c r="F4322" s="60">
        <v>2723.48</v>
      </c>
      <c r="G4322" s="58" t="s">
        <v>568</v>
      </c>
      <c r="H4322" s="58" t="s">
        <v>6067</v>
      </c>
      <c r="I4322" s="61">
        <v>300</v>
      </c>
      <c r="J4322" s="58" t="s">
        <v>356</v>
      </c>
      <c r="K4322" s="58" t="s">
        <v>356</v>
      </c>
      <c r="L4322" s="58" t="s">
        <v>357</v>
      </c>
      <c r="M4322" s="58" t="s">
        <v>354</v>
      </c>
      <c r="N4322" s="58" t="s">
        <v>355</v>
      </c>
      <c r="O4322" s="64" t="s">
        <v>309</v>
      </c>
      <c r="P4322" s="64" t="s">
        <v>5359</v>
      </c>
      <c r="Q4322" s="45" t="s">
        <v>922</v>
      </c>
      <c r="R4322" s="32" t="s">
        <v>254</v>
      </c>
      <c r="S4322" s="45" t="s">
        <v>95</v>
      </c>
      <c r="T4322" s="42" t="str">
        <f>VLOOKUP(Tabla1[[#This Row],[AREA]],Hoja1!A:B,2,FALSE)</f>
        <v>07. Medio ambiente</v>
      </c>
      <c r="U4322" s="45" t="s">
        <v>149</v>
      </c>
      <c r="V4322" s="42" t="str">
        <f>VLOOKUP(Tabla1[[#This Row],[PROGRAMA]],Hoja1!A:B,2,FALSE)</f>
        <v>1711. Parques y jardines</v>
      </c>
      <c r="W4322" s="45" t="s">
        <v>236</v>
      </c>
      <c r="X4322" s="45" t="s">
        <v>3180</v>
      </c>
    </row>
    <row r="4323" spans="1:24" x14ac:dyDescent="0.25">
      <c r="A4323" s="57">
        <v>220250047752</v>
      </c>
      <c r="B4323" s="58" t="s">
        <v>526</v>
      </c>
      <c r="C4323" s="59">
        <v>45925</v>
      </c>
      <c r="D4323" s="57">
        <v>22025001123</v>
      </c>
      <c r="E4323" s="58" t="s">
        <v>1973</v>
      </c>
      <c r="F4323" s="60">
        <v>2620.71</v>
      </c>
      <c r="G4323" s="58" t="s">
        <v>566</v>
      </c>
      <c r="H4323" s="58" t="s">
        <v>6068</v>
      </c>
      <c r="I4323" s="61">
        <v>300</v>
      </c>
      <c r="J4323" s="58" t="s">
        <v>356</v>
      </c>
      <c r="K4323" s="58" t="s">
        <v>356</v>
      </c>
      <c r="L4323" s="58" t="s">
        <v>357</v>
      </c>
      <c r="M4323" s="58" t="s">
        <v>354</v>
      </c>
      <c r="N4323" s="58" t="s">
        <v>355</v>
      </c>
      <c r="O4323" s="64" t="s">
        <v>309</v>
      </c>
      <c r="P4323" s="64" t="s">
        <v>5359</v>
      </c>
      <c r="Q4323" s="45" t="s">
        <v>922</v>
      </c>
      <c r="R4323" s="32" t="s">
        <v>254</v>
      </c>
      <c r="S4323" s="45" t="s">
        <v>291</v>
      </c>
      <c r="T4323" s="42" t="str">
        <f>VLOOKUP(Tabla1[[#This Row],[AREA]],Hoja1!A:B,2,FALSE)</f>
        <v>11. Salud pública y seguridad ciudadana</v>
      </c>
      <c r="U4323" s="45" t="s">
        <v>144</v>
      </c>
      <c r="V4323" s="42" t="str">
        <f>VLOOKUP(Tabla1[[#This Row],[PROGRAMA]],Hoja1!A:B,2,FALSE)</f>
        <v>1631. Limpieza viaria</v>
      </c>
      <c r="W4323" s="45" t="s">
        <v>236</v>
      </c>
      <c r="X4323" s="45" t="s">
        <v>3180</v>
      </c>
    </row>
    <row r="4324" spans="1:24" x14ac:dyDescent="0.25">
      <c r="A4324" s="57">
        <v>220250044676</v>
      </c>
      <c r="B4324" s="58" t="s">
        <v>526</v>
      </c>
      <c r="C4324" s="59">
        <v>45910</v>
      </c>
      <c r="D4324" s="57">
        <v>22025001122</v>
      </c>
      <c r="E4324" s="58" t="s">
        <v>1237</v>
      </c>
      <c r="F4324" s="60">
        <v>2577.39</v>
      </c>
      <c r="G4324" s="58" t="s">
        <v>923</v>
      </c>
      <c r="H4324" s="58" t="s">
        <v>6069</v>
      </c>
      <c r="I4324" s="61">
        <v>300</v>
      </c>
      <c r="J4324" s="58" t="s">
        <v>356</v>
      </c>
      <c r="K4324" s="58" t="s">
        <v>356</v>
      </c>
      <c r="L4324" s="58" t="s">
        <v>357</v>
      </c>
      <c r="M4324" s="58" t="s">
        <v>354</v>
      </c>
      <c r="N4324" s="58" t="s">
        <v>355</v>
      </c>
      <c r="O4324" s="64" t="s">
        <v>309</v>
      </c>
      <c r="P4324" s="64" t="s">
        <v>5359</v>
      </c>
      <c r="Q4324" s="45" t="s">
        <v>922</v>
      </c>
      <c r="R4324" s="32" t="s">
        <v>254</v>
      </c>
      <c r="S4324" s="45" t="s">
        <v>291</v>
      </c>
      <c r="T4324" s="42" t="str">
        <f>VLOOKUP(Tabla1[[#This Row],[AREA]],Hoja1!A:B,2,FALSE)</f>
        <v>11. Salud pública y seguridad ciudadana</v>
      </c>
      <c r="U4324" s="45" t="s">
        <v>141</v>
      </c>
      <c r="V4324" s="42" t="str">
        <f>VLOOKUP(Tabla1[[#This Row],[PROGRAMA]],Hoja1!A:B,2,FALSE)</f>
        <v>1621. Recogida de residuos</v>
      </c>
      <c r="W4324" s="45" t="s">
        <v>236</v>
      </c>
      <c r="X4324" s="45" t="s">
        <v>3180</v>
      </c>
    </row>
    <row r="4325" spans="1:24" x14ac:dyDescent="0.25">
      <c r="A4325" s="57">
        <v>220250047748</v>
      </c>
      <c r="B4325" s="58" t="s">
        <v>526</v>
      </c>
      <c r="C4325" s="59">
        <v>45925</v>
      </c>
      <c r="D4325" s="57">
        <v>22025001122</v>
      </c>
      <c r="E4325" s="58" t="s">
        <v>1237</v>
      </c>
      <c r="F4325" s="60">
        <v>2571.0100000000002</v>
      </c>
      <c r="G4325" s="58" t="s">
        <v>566</v>
      </c>
      <c r="H4325" s="58" t="s">
        <v>6070</v>
      </c>
      <c r="I4325" s="61">
        <v>300</v>
      </c>
      <c r="J4325" s="58" t="s">
        <v>356</v>
      </c>
      <c r="K4325" s="58" t="s">
        <v>356</v>
      </c>
      <c r="L4325" s="58" t="s">
        <v>357</v>
      </c>
      <c r="M4325" s="58" t="s">
        <v>354</v>
      </c>
      <c r="N4325" s="58" t="s">
        <v>355</v>
      </c>
      <c r="O4325" s="64" t="s">
        <v>309</v>
      </c>
      <c r="P4325" s="64" t="s">
        <v>5359</v>
      </c>
      <c r="Q4325" s="45" t="s">
        <v>922</v>
      </c>
      <c r="R4325" s="32" t="s">
        <v>254</v>
      </c>
      <c r="S4325" s="45" t="s">
        <v>291</v>
      </c>
      <c r="T4325" s="42" t="str">
        <f>VLOOKUP(Tabla1[[#This Row],[AREA]],Hoja1!A:B,2,FALSE)</f>
        <v>11. Salud pública y seguridad ciudadana</v>
      </c>
      <c r="U4325" s="45" t="s">
        <v>141</v>
      </c>
      <c r="V4325" s="42" t="str">
        <f>VLOOKUP(Tabla1[[#This Row],[PROGRAMA]],Hoja1!A:B,2,FALSE)</f>
        <v>1621. Recogida de residuos</v>
      </c>
      <c r="W4325" s="45" t="s">
        <v>236</v>
      </c>
      <c r="X4325" s="45" t="s">
        <v>3180</v>
      </c>
    </row>
    <row r="4326" spans="1:24" x14ac:dyDescent="0.25">
      <c r="A4326" s="57">
        <v>220250045301</v>
      </c>
      <c r="B4326" s="58" t="s">
        <v>526</v>
      </c>
      <c r="C4326" s="59">
        <v>45916</v>
      </c>
      <c r="D4326" s="57">
        <v>22025000731</v>
      </c>
      <c r="E4326" s="58" t="s">
        <v>1838</v>
      </c>
      <c r="F4326" s="60">
        <v>2444.16</v>
      </c>
      <c r="G4326" s="58" t="s">
        <v>506</v>
      </c>
      <c r="H4326" s="58" t="s">
        <v>6071</v>
      </c>
      <c r="I4326" s="61">
        <v>300</v>
      </c>
      <c r="J4326" s="58" t="s">
        <v>356</v>
      </c>
      <c r="K4326" s="58" t="s">
        <v>356</v>
      </c>
      <c r="L4326" s="58" t="s">
        <v>367</v>
      </c>
      <c r="M4326" s="58" t="s">
        <v>354</v>
      </c>
      <c r="N4326" s="58" t="s">
        <v>355</v>
      </c>
      <c r="O4326" s="64" t="s">
        <v>309</v>
      </c>
      <c r="P4326" s="64" t="s">
        <v>5359</v>
      </c>
      <c r="Q4326" s="45" t="s">
        <v>922</v>
      </c>
      <c r="R4326" s="32" t="s">
        <v>254</v>
      </c>
      <c r="S4326" s="45" t="s">
        <v>98</v>
      </c>
      <c r="T4326" s="42" t="str">
        <f>VLOOKUP(Tabla1[[#This Row],[AREA]],Hoja1!A:B,2,FALSE)</f>
        <v>10. Personas mayores, familia y servicios sociales</v>
      </c>
      <c r="U4326" s="45" t="s">
        <v>155</v>
      </c>
      <c r="V4326" s="42" t="str">
        <f>VLOOKUP(Tabla1[[#This Row],[PROGRAMA]],Hoja1!A:B,2,FALSE)</f>
        <v>2312. Iniciativas sociales</v>
      </c>
      <c r="W4326" s="45" t="s">
        <v>236</v>
      </c>
      <c r="X4326" s="45" t="s">
        <v>3048</v>
      </c>
    </row>
    <row r="4327" spans="1:24" x14ac:dyDescent="0.25">
      <c r="A4327" s="57">
        <v>220250037651</v>
      </c>
      <c r="B4327" s="58" t="s">
        <v>526</v>
      </c>
      <c r="C4327" s="59">
        <v>45876</v>
      </c>
      <c r="D4327" s="57">
        <v>22025004894</v>
      </c>
      <c r="E4327" s="58" t="s">
        <v>1303</v>
      </c>
      <c r="F4327" s="60">
        <v>2421.67</v>
      </c>
      <c r="G4327" s="58" t="s">
        <v>3446</v>
      </c>
      <c r="H4327" s="58" t="s">
        <v>6072</v>
      </c>
      <c r="I4327" s="61">
        <v>300</v>
      </c>
      <c r="J4327" s="58" t="s">
        <v>356</v>
      </c>
      <c r="K4327" s="58" t="s">
        <v>356</v>
      </c>
      <c r="L4327" s="58" t="s">
        <v>367</v>
      </c>
      <c r="M4327" s="58" t="s">
        <v>354</v>
      </c>
      <c r="N4327" s="58" t="s">
        <v>355</v>
      </c>
      <c r="O4327" s="64" t="s">
        <v>309</v>
      </c>
      <c r="P4327" s="64" t="s">
        <v>5359</v>
      </c>
      <c r="Q4327" s="45" t="s">
        <v>922</v>
      </c>
      <c r="R4327" s="32" t="s">
        <v>254</v>
      </c>
      <c r="S4327" s="45" t="s">
        <v>94</v>
      </c>
      <c r="T4327" s="42" t="str">
        <f>VLOOKUP(Tabla1[[#This Row],[AREA]],Hoja1!A:B,2,FALSE)</f>
        <v>06. Educación y cultura</v>
      </c>
      <c r="U4327" s="45" t="s">
        <v>170</v>
      </c>
      <c r="V4327" s="42" t="str">
        <f>VLOOKUP(Tabla1[[#This Row],[PROGRAMA]],Hoja1!A:B,2,FALSE)</f>
        <v>3232. Conservación y mantenimiento centros educación infantil y primaria</v>
      </c>
      <c r="W4327" s="45" t="s">
        <v>236</v>
      </c>
      <c r="X4327" s="45" t="s">
        <v>3048</v>
      </c>
    </row>
    <row r="4328" spans="1:24" x14ac:dyDescent="0.25">
      <c r="A4328" s="57">
        <v>220250046217</v>
      </c>
      <c r="B4328" s="58" t="s">
        <v>526</v>
      </c>
      <c r="C4328" s="59">
        <v>45919</v>
      </c>
      <c r="D4328" s="57">
        <v>22025004894</v>
      </c>
      <c r="E4328" s="58" t="s">
        <v>1303</v>
      </c>
      <c r="F4328" s="60">
        <v>2376.56</v>
      </c>
      <c r="G4328" s="58" t="s">
        <v>573</v>
      </c>
      <c r="H4328" s="58" t="s">
        <v>6073</v>
      </c>
      <c r="I4328" s="61">
        <v>300</v>
      </c>
      <c r="J4328" s="58" t="s">
        <v>356</v>
      </c>
      <c r="K4328" s="58" t="s">
        <v>356</v>
      </c>
      <c r="L4328" s="58" t="s">
        <v>367</v>
      </c>
      <c r="M4328" s="58" t="s">
        <v>354</v>
      </c>
      <c r="N4328" s="58" t="s">
        <v>355</v>
      </c>
      <c r="O4328" s="64" t="s">
        <v>309</v>
      </c>
      <c r="P4328" s="64" t="s">
        <v>5359</v>
      </c>
      <c r="Q4328" s="45" t="s">
        <v>922</v>
      </c>
      <c r="R4328" s="32" t="s">
        <v>254</v>
      </c>
      <c r="S4328" s="45" t="s">
        <v>94</v>
      </c>
      <c r="T4328" s="42" t="str">
        <f>VLOOKUP(Tabla1[[#This Row],[AREA]],Hoja1!A:B,2,FALSE)</f>
        <v>06. Educación y cultura</v>
      </c>
      <c r="U4328" s="45" t="s">
        <v>170</v>
      </c>
      <c r="V4328" s="42" t="str">
        <f>VLOOKUP(Tabla1[[#This Row],[PROGRAMA]],Hoja1!A:B,2,FALSE)</f>
        <v>3232. Conservación y mantenimiento centros educación infantil y primaria</v>
      </c>
      <c r="W4328" s="45" t="s">
        <v>236</v>
      </c>
      <c r="X4328" s="45" t="s">
        <v>3048</v>
      </c>
    </row>
    <row r="4329" spans="1:24" x14ac:dyDescent="0.25">
      <c r="A4329" s="57">
        <v>220250037389</v>
      </c>
      <c r="B4329" s="58" t="s">
        <v>526</v>
      </c>
      <c r="C4329" s="59">
        <v>45876</v>
      </c>
      <c r="D4329" s="57">
        <v>22025001274</v>
      </c>
      <c r="E4329" s="58" t="s">
        <v>1612</v>
      </c>
      <c r="F4329" s="60">
        <v>2215.6799999999998</v>
      </c>
      <c r="G4329" s="58" t="s">
        <v>573</v>
      </c>
      <c r="H4329" s="58" t="s">
        <v>6074</v>
      </c>
      <c r="I4329" s="61">
        <v>300</v>
      </c>
      <c r="J4329" s="58" t="s">
        <v>356</v>
      </c>
      <c r="K4329" s="58" t="s">
        <v>356</v>
      </c>
      <c r="L4329" s="58" t="s">
        <v>357</v>
      </c>
      <c r="M4329" s="58" t="s">
        <v>354</v>
      </c>
      <c r="N4329" s="58" t="s">
        <v>355</v>
      </c>
      <c r="O4329" s="64" t="s">
        <v>309</v>
      </c>
      <c r="P4329" s="64" t="s">
        <v>5359</v>
      </c>
      <c r="Q4329" s="45" t="s">
        <v>922</v>
      </c>
      <c r="R4329" s="32" t="s">
        <v>254</v>
      </c>
      <c r="S4329" s="45" t="s">
        <v>95</v>
      </c>
      <c r="T4329" s="42" t="str">
        <f>VLOOKUP(Tabla1[[#This Row],[AREA]],Hoja1!A:B,2,FALSE)</f>
        <v>07. Medio ambiente</v>
      </c>
      <c r="U4329" s="45" t="s">
        <v>149</v>
      </c>
      <c r="V4329" s="42" t="str">
        <f>VLOOKUP(Tabla1[[#This Row],[PROGRAMA]],Hoja1!A:B,2,FALSE)</f>
        <v>1711. Parques y jardines</v>
      </c>
      <c r="W4329" s="45" t="s">
        <v>236</v>
      </c>
      <c r="X4329" s="45" t="s">
        <v>2945</v>
      </c>
    </row>
    <row r="4330" spans="1:24" x14ac:dyDescent="0.25">
      <c r="A4330" s="57">
        <v>220250044702</v>
      </c>
      <c r="B4330" s="58" t="s">
        <v>526</v>
      </c>
      <c r="C4330" s="59">
        <v>45910</v>
      </c>
      <c r="D4330" s="57">
        <v>22025001131</v>
      </c>
      <c r="E4330" s="58" t="s">
        <v>2045</v>
      </c>
      <c r="F4330" s="60">
        <v>2210.67</v>
      </c>
      <c r="G4330" s="58" t="s">
        <v>76</v>
      </c>
      <c r="H4330" s="58" t="s">
        <v>6075</v>
      </c>
      <c r="I4330" s="61">
        <v>300</v>
      </c>
      <c r="J4330" s="58" t="s">
        <v>356</v>
      </c>
      <c r="K4330" s="58" t="s">
        <v>356</v>
      </c>
      <c r="L4330" s="58" t="s">
        <v>367</v>
      </c>
      <c r="M4330" s="58" t="s">
        <v>354</v>
      </c>
      <c r="N4330" s="58" t="s">
        <v>355</v>
      </c>
      <c r="O4330" s="64" t="s">
        <v>309</v>
      </c>
      <c r="P4330" s="64" t="s">
        <v>5359</v>
      </c>
      <c r="Q4330" s="45" t="s">
        <v>922</v>
      </c>
      <c r="R4330" s="32" t="s">
        <v>254</v>
      </c>
      <c r="S4330" s="45" t="s">
        <v>291</v>
      </c>
      <c r="T4330" s="42" t="str">
        <f>VLOOKUP(Tabla1[[#This Row],[AREA]],Hoja1!A:B,2,FALSE)</f>
        <v>11. Salud pública y seguridad ciudadana</v>
      </c>
      <c r="U4330" s="45" t="s">
        <v>144</v>
      </c>
      <c r="V4330" s="42" t="str">
        <f>VLOOKUP(Tabla1[[#This Row],[PROGRAMA]],Hoja1!A:B,2,FALSE)</f>
        <v>1631. Limpieza viaria</v>
      </c>
      <c r="W4330" s="45" t="s">
        <v>238</v>
      </c>
      <c r="X4330" s="45" t="s">
        <v>3381</v>
      </c>
    </row>
    <row r="4331" spans="1:24" x14ac:dyDescent="0.25">
      <c r="A4331" s="57">
        <v>220250041814</v>
      </c>
      <c r="B4331" s="58" t="s">
        <v>526</v>
      </c>
      <c r="C4331" s="59">
        <v>45894</v>
      </c>
      <c r="D4331" s="57">
        <v>22025001122</v>
      </c>
      <c r="E4331" s="58" t="s">
        <v>1237</v>
      </c>
      <c r="F4331" s="60">
        <v>2143.06</v>
      </c>
      <c r="G4331" s="58" t="s">
        <v>589</v>
      </c>
      <c r="H4331" s="58" t="s">
        <v>6076</v>
      </c>
      <c r="I4331" s="61">
        <v>300</v>
      </c>
      <c r="J4331" s="58" t="s">
        <v>356</v>
      </c>
      <c r="K4331" s="58" t="s">
        <v>356</v>
      </c>
      <c r="L4331" s="58" t="s">
        <v>357</v>
      </c>
      <c r="M4331" s="58" t="s">
        <v>354</v>
      </c>
      <c r="N4331" s="58" t="s">
        <v>355</v>
      </c>
      <c r="O4331" s="64" t="s">
        <v>309</v>
      </c>
      <c r="P4331" s="64" t="s">
        <v>5359</v>
      </c>
      <c r="Q4331" s="45" t="s">
        <v>922</v>
      </c>
      <c r="R4331" s="32" t="s">
        <v>254</v>
      </c>
      <c r="S4331" s="45" t="s">
        <v>291</v>
      </c>
      <c r="T4331" s="42" t="str">
        <f>VLOOKUP(Tabla1[[#This Row],[AREA]],Hoja1!A:B,2,FALSE)</f>
        <v>11. Salud pública y seguridad ciudadana</v>
      </c>
      <c r="U4331" s="45" t="s">
        <v>141</v>
      </c>
      <c r="V4331" s="42" t="str">
        <f>VLOOKUP(Tabla1[[#This Row],[PROGRAMA]],Hoja1!A:B,2,FALSE)</f>
        <v>1621. Recogida de residuos</v>
      </c>
      <c r="W4331" s="45" t="s">
        <v>236</v>
      </c>
      <c r="X4331" s="45" t="s">
        <v>3180</v>
      </c>
    </row>
    <row r="4332" spans="1:24" x14ac:dyDescent="0.25">
      <c r="A4332" s="57">
        <v>220250044704</v>
      </c>
      <c r="B4332" s="58" t="s">
        <v>526</v>
      </c>
      <c r="C4332" s="59">
        <v>45910</v>
      </c>
      <c r="D4332" s="57">
        <v>22025001131</v>
      </c>
      <c r="E4332" s="58" t="s">
        <v>2045</v>
      </c>
      <c r="F4332" s="60">
        <v>2122.9499999999998</v>
      </c>
      <c r="G4332" s="58" t="s">
        <v>76</v>
      </c>
      <c r="H4332" s="58" t="s">
        <v>6077</v>
      </c>
      <c r="I4332" s="61">
        <v>300</v>
      </c>
      <c r="J4332" s="58" t="s">
        <v>356</v>
      </c>
      <c r="K4332" s="58" t="s">
        <v>356</v>
      </c>
      <c r="L4332" s="58" t="s">
        <v>367</v>
      </c>
      <c r="M4332" s="58" t="s">
        <v>354</v>
      </c>
      <c r="N4332" s="58" t="s">
        <v>355</v>
      </c>
      <c r="O4332" s="64" t="s">
        <v>309</v>
      </c>
      <c r="P4332" s="64" t="s">
        <v>5359</v>
      </c>
      <c r="Q4332" s="45" t="s">
        <v>922</v>
      </c>
      <c r="R4332" s="32" t="s">
        <v>254</v>
      </c>
      <c r="S4332" s="45" t="s">
        <v>291</v>
      </c>
      <c r="T4332" s="42" t="str">
        <f>VLOOKUP(Tabla1[[#This Row],[AREA]],Hoja1!A:B,2,FALSE)</f>
        <v>11. Salud pública y seguridad ciudadana</v>
      </c>
      <c r="U4332" s="45" t="s">
        <v>144</v>
      </c>
      <c r="V4332" s="42" t="str">
        <f>VLOOKUP(Tabla1[[#This Row],[PROGRAMA]],Hoja1!A:B,2,FALSE)</f>
        <v>1631. Limpieza viaria</v>
      </c>
      <c r="W4332" s="45" t="s">
        <v>238</v>
      </c>
      <c r="X4332" s="45" t="s">
        <v>3381</v>
      </c>
    </row>
    <row r="4333" spans="1:24" x14ac:dyDescent="0.25">
      <c r="A4333" s="57">
        <v>220250041228</v>
      </c>
      <c r="B4333" s="58" t="s">
        <v>526</v>
      </c>
      <c r="C4333" s="59">
        <v>45890</v>
      </c>
      <c r="D4333" s="57">
        <v>22025001124</v>
      </c>
      <c r="E4333" s="58" t="s">
        <v>1237</v>
      </c>
      <c r="F4333" s="60">
        <v>2118.71</v>
      </c>
      <c r="G4333" s="58" t="s">
        <v>6078</v>
      </c>
      <c r="H4333" s="58" t="s">
        <v>6079</v>
      </c>
      <c r="I4333" s="61">
        <v>300</v>
      </c>
      <c r="J4333" s="58" t="s">
        <v>403</v>
      </c>
      <c r="K4333" s="58" t="s">
        <v>403</v>
      </c>
      <c r="L4333" s="58" t="s">
        <v>367</v>
      </c>
      <c r="M4333" s="58" t="s">
        <v>354</v>
      </c>
      <c r="N4333" s="58" t="s">
        <v>355</v>
      </c>
      <c r="O4333" s="64" t="s">
        <v>309</v>
      </c>
      <c r="P4333" s="64" t="s">
        <v>5359</v>
      </c>
      <c r="Q4333" s="45" t="s">
        <v>922</v>
      </c>
      <c r="R4333" s="32" t="s">
        <v>254</v>
      </c>
      <c r="S4333" s="45" t="s">
        <v>291</v>
      </c>
      <c r="T4333" s="42" t="str">
        <f>VLOOKUP(Tabla1[[#This Row],[AREA]],Hoja1!A:B,2,FALSE)</f>
        <v>11. Salud pública y seguridad ciudadana</v>
      </c>
      <c r="U4333" s="45" t="s">
        <v>141</v>
      </c>
      <c r="V4333" s="42" t="str">
        <f>VLOOKUP(Tabla1[[#This Row],[PROGRAMA]],Hoja1!A:B,2,FALSE)</f>
        <v>1621. Recogida de residuos</v>
      </c>
      <c r="W4333" s="45" t="s">
        <v>236</v>
      </c>
      <c r="X4333" s="45" t="s">
        <v>3180</v>
      </c>
    </row>
    <row r="4334" spans="1:24" x14ac:dyDescent="0.25">
      <c r="A4334" s="57">
        <v>220250043880</v>
      </c>
      <c r="B4334" s="58" t="s">
        <v>526</v>
      </c>
      <c r="C4334" s="59">
        <v>45903</v>
      </c>
      <c r="D4334" s="57">
        <v>22025001124</v>
      </c>
      <c r="E4334" s="58" t="s">
        <v>1237</v>
      </c>
      <c r="F4334" s="60">
        <v>2118.71</v>
      </c>
      <c r="G4334" s="58" t="s">
        <v>6078</v>
      </c>
      <c r="H4334" s="58" t="s">
        <v>6080</v>
      </c>
      <c r="I4334" s="61">
        <v>300</v>
      </c>
      <c r="J4334" s="58" t="s">
        <v>403</v>
      </c>
      <c r="K4334" s="58" t="s">
        <v>403</v>
      </c>
      <c r="L4334" s="58" t="s">
        <v>367</v>
      </c>
      <c r="M4334" s="58" t="s">
        <v>354</v>
      </c>
      <c r="N4334" s="58" t="s">
        <v>355</v>
      </c>
      <c r="O4334" s="64" t="s">
        <v>309</v>
      </c>
      <c r="P4334" s="64" t="s">
        <v>5359</v>
      </c>
      <c r="Q4334" s="45" t="s">
        <v>922</v>
      </c>
      <c r="R4334" s="32" t="s">
        <v>254</v>
      </c>
      <c r="S4334" s="45" t="s">
        <v>291</v>
      </c>
      <c r="T4334" s="42" t="str">
        <f>VLOOKUP(Tabla1[[#This Row],[AREA]],Hoja1!A:B,2,FALSE)</f>
        <v>11. Salud pública y seguridad ciudadana</v>
      </c>
      <c r="U4334" s="45" t="s">
        <v>141</v>
      </c>
      <c r="V4334" s="42" t="str">
        <f>VLOOKUP(Tabla1[[#This Row],[PROGRAMA]],Hoja1!A:B,2,FALSE)</f>
        <v>1621. Recogida de residuos</v>
      </c>
      <c r="W4334" s="45" t="s">
        <v>236</v>
      </c>
      <c r="X4334" s="45" t="s">
        <v>3180</v>
      </c>
    </row>
    <row r="4335" spans="1:24" x14ac:dyDescent="0.25">
      <c r="A4335" s="57">
        <v>220250043067</v>
      </c>
      <c r="B4335" s="58" t="s">
        <v>526</v>
      </c>
      <c r="C4335" s="59">
        <v>45897</v>
      </c>
      <c r="D4335" s="57">
        <v>22025001124</v>
      </c>
      <c r="E4335" s="58" t="s">
        <v>1237</v>
      </c>
      <c r="F4335" s="60">
        <v>2109.73</v>
      </c>
      <c r="G4335" s="58" t="s">
        <v>929</v>
      </c>
      <c r="H4335" s="58" t="s">
        <v>6081</v>
      </c>
      <c r="I4335" s="61">
        <v>300</v>
      </c>
      <c r="J4335" s="58" t="s">
        <v>356</v>
      </c>
      <c r="K4335" s="58" t="s">
        <v>356</v>
      </c>
      <c r="L4335" s="58" t="s">
        <v>367</v>
      </c>
      <c r="M4335" s="58" t="s">
        <v>354</v>
      </c>
      <c r="N4335" s="58" t="s">
        <v>355</v>
      </c>
      <c r="O4335" s="64" t="s">
        <v>309</v>
      </c>
      <c r="P4335" s="64" t="s">
        <v>5359</v>
      </c>
      <c r="Q4335" s="45" t="s">
        <v>922</v>
      </c>
      <c r="R4335" s="32" t="s">
        <v>254</v>
      </c>
      <c r="S4335" s="45" t="s">
        <v>291</v>
      </c>
      <c r="T4335" s="42" t="str">
        <f>VLOOKUP(Tabla1[[#This Row],[AREA]],Hoja1!A:B,2,FALSE)</f>
        <v>11. Salud pública y seguridad ciudadana</v>
      </c>
      <c r="U4335" s="45" t="s">
        <v>141</v>
      </c>
      <c r="V4335" s="42" t="str">
        <f>VLOOKUP(Tabla1[[#This Row],[PROGRAMA]],Hoja1!A:B,2,FALSE)</f>
        <v>1621. Recogida de residuos</v>
      </c>
      <c r="W4335" s="45" t="s">
        <v>236</v>
      </c>
      <c r="X4335" s="45" t="s">
        <v>3180</v>
      </c>
    </row>
    <row r="4336" spans="1:24" x14ac:dyDescent="0.25">
      <c r="A4336" s="57">
        <v>220250044665</v>
      </c>
      <c r="B4336" s="58" t="s">
        <v>526</v>
      </c>
      <c r="C4336" s="59">
        <v>45910</v>
      </c>
      <c r="D4336" s="57">
        <v>22025001122</v>
      </c>
      <c r="E4336" s="58" t="s">
        <v>1237</v>
      </c>
      <c r="F4336" s="60">
        <v>2075.4899999999998</v>
      </c>
      <c r="G4336" s="58" t="s">
        <v>589</v>
      </c>
      <c r="H4336" s="58" t="s">
        <v>6082</v>
      </c>
      <c r="I4336" s="61">
        <v>300</v>
      </c>
      <c r="J4336" s="58" t="s">
        <v>356</v>
      </c>
      <c r="K4336" s="58" t="s">
        <v>356</v>
      </c>
      <c r="L4336" s="58" t="s">
        <v>357</v>
      </c>
      <c r="M4336" s="58" t="s">
        <v>354</v>
      </c>
      <c r="N4336" s="58" t="s">
        <v>355</v>
      </c>
      <c r="O4336" s="64" t="s">
        <v>309</v>
      </c>
      <c r="P4336" s="64" t="s">
        <v>5359</v>
      </c>
      <c r="Q4336" s="45" t="s">
        <v>922</v>
      </c>
      <c r="R4336" s="32" t="s">
        <v>254</v>
      </c>
      <c r="S4336" s="45" t="s">
        <v>291</v>
      </c>
      <c r="T4336" s="42" t="str">
        <f>VLOOKUP(Tabla1[[#This Row],[AREA]],Hoja1!A:B,2,FALSE)</f>
        <v>11. Salud pública y seguridad ciudadana</v>
      </c>
      <c r="U4336" s="45" t="s">
        <v>141</v>
      </c>
      <c r="V4336" s="42" t="str">
        <f>VLOOKUP(Tabla1[[#This Row],[PROGRAMA]],Hoja1!A:B,2,FALSE)</f>
        <v>1621. Recogida de residuos</v>
      </c>
      <c r="W4336" s="45" t="s">
        <v>236</v>
      </c>
      <c r="X4336" s="45" t="s">
        <v>3180</v>
      </c>
    </row>
    <row r="4337" spans="1:24" x14ac:dyDescent="0.25">
      <c r="A4337" s="57">
        <v>220250041794</v>
      </c>
      <c r="B4337" s="58" t="s">
        <v>526</v>
      </c>
      <c r="C4337" s="59">
        <v>45894</v>
      </c>
      <c r="D4337" s="57">
        <v>22025001122</v>
      </c>
      <c r="E4337" s="58" t="s">
        <v>1237</v>
      </c>
      <c r="F4337" s="60">
        <v>2052.2800000000002</v>
      </c>
      <c r="G4337" s="58" t="s">
        <v>566</v>
      </c>
      <c r="H4337" s="58" t="s">
        <v>6083</v>
      </c>
      <c r="I4337" s="61">
        <v>300</v>
      </c>
      <c r="J4337" s="58" t="s">
        <v>356</v>
      </c>
      <c r="K4337" s="58" t="s">
        <v>356</v>
      </c>
      <c r="L4337" s="58" t="s">
        <v>357</v>
      </c>
      <c r="M4337" s="58" t="s">
        <v>354</v>
      </c>
      <c r="N4337" s="58" t="s">
        <v>355</v>
      </c>
      <c r="O4337" s="64" t="s">
        <v>309</v>
      </c>
      <c r="P4337" s="64" t="s">
        <v>5359</v>
      </c>
      <c r="Q4337" s="45" t="s">
        <v>922</v>
      </c>
      <c r="R4337" s="32" t="s">
        <v>254</v>
      </c>
      <c r="S4337" s="45" t="s">
        <v>291</v>
      </c>
      <c r="T4337" s="42" t="str">
        <f>VLOOKUP(Tabla1[[#This Row],[AREA]],Hoja1!A:B,2,FALSE)</f>
        <v>11. Salud pública y seguridad ciudadana</v>
      </c>
      <c r="U4337" s="45" t="s">
        <v>141</v>
      </c>
      <c r="V4337" s="42" t="str">
        <f>VLOOKUP(Tabla1[[#This Row],[PROGRAMA]],Hoja1!A:B,2,FALSE)</f>
        <v>1621. Recogida de residuos</v>
      </c>
      <c r="W4337" s="45" t="s">
        <v>236</v>
      </c>
      <c r="X4337" s="45" t="s">
        <v>3180</v>
      </c>
    </row>
    <row r="4338" spans="1:24" x14ac:dyDescent="0.25">
      <c r="A4338" s="57">
        <v>220250045420</v>
      </c>
      <c r="B4338" s="58" t="s">
        <v>526</v>
      </c>
      <c r="C4338" s="59">
        <v>45916</v>
      </c>
      <c r="D4338" s="57">
        <v>22025001124</v>
      </c>
      <c r="E4338" s="58" t="s">
        <v>1237</v>
      </c>
      <c r="F4338" s="60">
        <v>2035.68</v>
      </c>
      <c r="G4338" s="58" t="s">
        <v>551</v>
      </c>
      <c r="H4338" s="58" t="s">
        <v>6084</v>
      </c>
      <c r="I4338" s="61">
        <v>300</v>
      </c>
      <c r="J4338" s="58" t="s">
        <v>356</v>
      </c>
      <c r="K4338" s="58" t="s">
        <v>356</v>
      </c>
      <c r="L4338" s="58" t="s">
        <v>367</v>
      </c>
      <c r="M4338" s="58" t="s">
        <v>354</v>
      </c>
      <c r="N4338" s="58" t="s">
        <v>355</v>
      </c>
      <c r="O4338" s="64" t="s">
        <v>309</v>
      </c>
      <c r="P4338" s="64" t="s">
        <v>5359</v>
      </c>
      <c r="Q4338" s="45" t="s">
        <v>922</v>
      </c>
      <c r="R4338" s="32" t="s">
        <v>254</v>
      </c>
      <c r="S4338" s="45" t="s">
        <v>291</v>
      </c>
      <c r="T4338" s="42" t="str">
        <f>VLOOKUP(Tabla1[[#This Row],[AREA]],Hoja1!A:B,2,FALSE)</f>
        <v>11. Salud pública y seguridad ciudadana</v>
      </c>
      <c r="U4338" s="45" t="s">
        <v>141</v>
      </c>
      <c r="V4338" s="42" t="str">
        <f>VLOOKUP(Tabla1[[#This Row],[PROGRAMA]],Hoja1!A:B,2,FALSE)</f>
        <v>1621. Recogida de residuos</v>
      </c>
      <c r="W4338" s="45" t="s">
        <v>236</v>
      </c>
      <c r="X4338" s="45" t="s">
        <v>3180</v>
      </c>
    </row>
    <row r="4339" spans="1:24" x14ac:dyDescent="0.25">
      <c r="A4339" s="57">
        <v>220250048116</v>
      </c>
      <c r="B4339" s="58" t="s">
        <v>526</v>
      </c>
      <c r="C4339" s="59">
        <v>45926</v>
      </c>
      <c r="D4339" s="57">
        <v>22025000918</v>
      </c>
      <c r="E4339" s="58" t="s">
        <v>1317</v>
      </c>
      <c r="F4339" s="60">
        <v>2013.44</v>
      </c>
      <c r="G4339" s="58" t="s">
        <v>939</v>
      </c>
      <c r="H4339" s="58" t="s">
        <v>6085</v>
      </c>
      <c r="I4339" s="61">
        <v>300</v>
      </c>
      <c r="J4339" s="58" t="s">
        <v>356</v>
      </c>
      <c r="K4339" s="58" t="s">
        <v>356</v>
      </c>
      <c r="L4339" s="58" t="s">
        <v>367</v>
      </c>
      <c r="M4339" s="58" t="s">
        <v>354</v>
      </c>
      <c r="N4339" s="58" t="s">
        <v>355</v>
      </c>
      <c r="O4339" s="64" t="s">
        <v>309</v>
      </c>
      <c r="P4339" s="64" t="s">
        <v>5359</v>
      </c>
      <c r="Q4339" s="45" t="s">
        <v>922</v>
      </c>
      <c r="R4339" s="32" t="s">
        <v>254</v>
      </c>
      <c r="S4339" s="45" t="s">
        <v>291</v>
      </c>
      <c r="T4339" s="42" t="str">
        <f>VLOOKUP(Tabla1[[#This Row],[AREA]],Hoja1!A:B,2,FALSE)</f>
        <v>11. Salud pública y seguridad ciudadana</v>
      </c>
      <c r="U4339" s="45" t="s">
        <v>129</v>
      </c>
      <c r="V4339" s="42" t="str">
        <f>VLOOKUP(Tabla1[[#This Row],[PROGRAMA]],Hoja1!A:B,2,FALSE)</f>
        <v>1321. Policía municipal</v>
      </c>
      <c r="W4339" s="45" t="s">
        <v>236</v>
      </c>
      <c r="X4339" s="45" t="s">
        <v>2945</v>
      </c>
    </row>
    <row r="4340" spans="1:24" x14ac:dyDescent="0.25">
      <c r="A4340" s="57">
        <v>220250041801</v>
      </c>
      <c r="B4340" s="58" t="s">
        <v>526</v>
      </c>
      <c r="C4340" s="59">
        <v>45894</v>
      </c>
      <c r="D4340" s="57">
        <v>22025001122</v>
      </c>
      <c r="E4340" s="58" t="s">
        <v>1237</v>
      </c>
      <c r="F4340" s="60">
        <v>1996.31</v>
      </c>
      <c r="G4340" s="58" t="s">
        <v>923</v>
      </c>
      <c r="H4340" s="58" t="s">
        <v>6086</v>
      </c>
      <c r="I4340" s="61">
        <v>300</v>
      </c>
      <c r="J4340" s="58" t="s">
        <v>356</v>
      </c>
      <c r="K4340" s="58" t="s">
        <v>356</v>
      </c>
      <c r="L4340" s="58" t="s">
        <v>357</v>
      </c>
      <c r="M4340" s="58" t="s">
        <v>354</v>
      </c>
      <c r="N4340" s="58" t="s">
        <v>355</v>
      </c>
      <c r="O4340" s="64" t="s">
        <v>309</v>
      </c>
      <c r="P4340" s="64" t="s">
        <v>5359</v>
      </c>
      <c r="Q4340" s="45" t="s">
        <v>922</v>
      </c>
      <c r="R4340" s="32" t="s">
        <v>254</v>
      </c>
      <c r="S4340" s="45" t="s">
        <v>291</v>
      </c>
      <c r="T4340" s="42" t="str">
        <f>VLOOKUP(Tabla1[[#This Row],[AREA]],Hoja1!A:B,2,FALSE)</f>
        <v>11. Salud pública y seguridad ciudadana</v>
      </c>
      <c r="U4340" s="45" t="s">
        <v>141</v>
      </c>
      <c r="V4340" s="42" t="str">
        <f>VLOOKUP(Tabla1[[#This Row],[PROGRAMA]],Hoja1!A:B,2,FALSE)</f>
        <v>1621. Recogida de residuos</v>
      </c>
      <c r="W4340" s="45" t="s">
        <v>236</v>
      </c>
      <c r="X4340" s="45" t="s">
        <v>3180</v>
      </c>
    </row>
    <row r="4341" spans="1:24" x14ac:dyDescent="0.25">
      <c r="A4341" s="57">
        <v>220250043087</v>
      </c>
      <c r="B4341" s="58" t="s">
        <v>526</v>
      </c>
      <c r="C4341" s="59">
        <v>45897</v>
      </c>
      <c r="D4341" s="57">
        <v>22025001123</v>
      </c>
      <c r="E4341" s="58" t="s">
        <v>1973</v>
      </c>
      <c r="F4341" s="60">
        <v>1993</v>
      </c>
      <c r="G4341" s="58" t="s">
        <v>595</v>
      </c>
      <c r="H4341" s="58" t="s">
        <v>6087</v>
      </c>
      <c r="I4341" s="61">
        <v>300</v>
      </c>
      <c r="J4341" s="58" t="s">
        <v>356</v>
      </c>
      <c r="K4341" s="58" t="s">
        <v>356</v>
      </c>
      <c r="L4341" s="58" t="s">
        <v>357</v>
      </c>
      <c r="M4341" s="58" t="s">
        <v>354</v>
      </c>
      <c r="N4341" s="58" t="s">
        <v>355</v>
      </c>
      <c r="O4341" s="64" t="s">
        <v>309</v>
      </c>
      <c r="P4341" s="64" t="s">
        <v>5359</v>
      </c>
      <c r="Q4341" s="45" t="s">
        <v>922</v>
      </c>
      <c r="R4341" s="32" t="s">
        <v>254</v>
      </c>
      <c r="S4341" s="45" t="s">
        <v>291</v>
      </c>
      <c r="T4341" s="42" t="str">
        <f>VLOOKUP(Tabla1[[#This Row],[AREA]],Hoja1!A:B,2,FALSE)</f>
        <v>11. Salud pública y seguridad ciudadana</v>
      </c>
      <c r="U4341" s="45" t="s">
        <v>144</v>
      </c>
      <c r="V4341" s="42" t="str">
        <f>VLOOKUP(Tabla1[[#This Row],[PROGRAMA]],Hoja1!A:B,2,FALSE)</f>
        <v>1631. Limpieza viaria</v>
      </c>
      <c r="W4341" s="45" t="s">
        <v>236</v>
      </c>
      <c r="X4341" s="45" t="s">
        <v>3180</v>
      </c>
    </row>
    <row r="4342" spans="1:24" x14ac:dyDescent="0.25">
      <c r="A4342" s="57">
        <v>220250043077</v>
      </c>
      <c r="B4342" s="58" t="s">
        <v>526</v>
      </c>
      <c r="C4342" s="59">
        <v>45897</v>
      </c>
      <c r="D4342" s="57">
        <v>22025001124</v>
      </c>
      <c r="E4342" s="58" t="s">
        <v>1237</v>
      </c>
      <c r="F4342" s="60">
        <v>1943.61</v>
      </c>
      <c r="G4342" s="58" t="s">
        <v>929</v>
      </c>
      <c r="H4342" s="58" t="s">
        <v>6088</v>
      </c>
      <c r="I4342" s="61">
        <v>300</v>
      </c>
      <c r="J4342" s="58" t="s">
        <v>356</v>
      </c>
      <c r="K4342" s="58" t="s">
        <v>356</v>
      </c>
      <c r="L4342" s="58" t="s">
        <v>367</v>
      </c>
      <c r="M4342" s="58" t="s">
        <v>354</v>
      </c>
      <c r="N4342" s="58" t="s">
        <v>355</v>
      </c>
      <c r="O4342" s="64" t="s">
        <v>309</v>
      </c>
      <c r="P4342" s="64" t="s">
        <v>5359</v>
      </c>
      <c r="Q4342" s="45" t="s">
        <v>922</v>
      </c>
      <c r="R4342" s="32" t="s">
        <v>254</v>
      </c>
      <c r="S4342" s="45" t="s">
        <v>291</v>
      </c>
      <c r="T4342" s="42" t="str">
        <f>VLOOKUP(Tabla1[[#This Row],[AREA]],Hoja1!A:B,2,FALSE)</f>
        <v>11. Salud pública y seguridad ciudadana</v>
      </c>
      <c r="U4342" s="45" t="s">
        <v>141</v>
      </c>
      <c r="V4342" s="42" t="str">
        <f>VLOOKUP(Tabla1[[#This Row],[PROGRAMA]],Hoja1!A:B,2,FALSE)</f>
        <v>1621. Recogida de residuos</v>
      </c>
      <c r="W4342" s="45" t="s">
        <v>236</v>
      </c>
      <c r="X4342" s="45" t="s">
        <v>3180</v>
      </c>
    </row>
    <row r="4343" spans="1:24" x14ac:dyDescent="0.25">
      <c r="A4343" s="57">
        <v>220250044667</v>
      </c>
      <c r="B4343" s="58" t="s">
        <v>526</v>
      </c>
      <c r="C4343" s="59">
        <v>45910</v>
      </c>
      <c r="D4343" s="57">
        <v>22025001122</v>
      </c>
      <c r="E4343" s="58" t="s">
        <v>1237</v>
      </c>
      <c r="F4343" s="60">
        <v>1908.13</v>
      </c>
      <c r="G4343" s="58" t="s">
        <v>589</v>
      </c>
      <c r="H4343" s="58" t="s">
        <v>6089</v>
      </c>
      <c r="I4343" s="61">
        <v>300</v>
      </c>
      <c r="J4343" s="58" t="s">
        <v>356</v>
      </c>
      <c r="K4343" s="58" t="s">
        <v>356</v>
      </c>
      <c r="L4343" s="58" t="s">
        <v>357</v>
      </c>
      <c r="M4343" s="58" t="s">
        <v>354</v>
      </c>
      <c r="N4343" s="58" t="s">
        <v>355</v>
      </c>
      <c r="O4343" s="64" t="s">
        <v>309</v>
      </c>
      <c r="P4343" s="64" t="s">
        <v>5359</v>
      </c>
      <c r="Q4343" s="45" t="s">
        <v>922</v>
      </c>
      <c r="R4343" s="32" t="s">
        <v>254</v>
      </c>
      <c r="S4343" s="45" t="s">
        <v>291</v>
      </c>
      <c r="T4343" s="42" t="str">
        <f>VLOOKUP(Tabla1[[#This Row],[AREA]],Hoja1!A:B,2,FALSE)</f>
        <v>11. Salud pública y seguridad ciudadana</v>
      </c>
      <c r="U4343" s="45" t="s">
        <v>141</v>
      </c>
      <c r="V4343" s="42" t="str">
        <f>VLOOKUP(Tabla1[[#This Row],[PROGRAMA]],Hoja1!A:B,2,FALSE)</f>
        <v>1621. Recogida de residuos</v>
      </c>
      <c r="W4343" s="45" t="s">
        <v>236</v>
      </c>
      <c r="X4343" s="45" t="s">
        <v>3180</v>
      </c>
    </row>
    <row r="4344" spans="1:24" x14ac:dyDescent="0.25">
      <c r="A4344" s="57">
        <v>220250037444</v>
      </c>
      <c r="B4344" s="58" t="s">
        <v>526</v>
      </c>
      <c r="C4344" s="59">
        <v>45876</v>
      </c>
      <c r="D4344" s="57">
        <v>22025004894</v>
      </c>
      <c r="E4344" s="58" t="s">
        <v>1303</v>
      </c>
      <c r="F4344" s="60">
        <v>1895.86</v>
      </c>
      <c r="G4344" s="58" t="s">
        <v>573</v>
      </c>
      <c r="H4344" s="58" t="s">
        <v>3750</v>
      </c>
      <c r="I4344" s="61">
        <v>300</v>
      </c>
      <c r="J4344" s="58" t="s">
        <v>356</v>
      </c>
      <c r="K4344" s="58" t="s">
        <v>356</v>
      </c>
      <c r="L4344" s="58" t="s">
        <v>367</v>
      </c>
      <c r="M4344" s="58" t="s">
        <v>354</v>
      </c>
      <c r="N4344" s="58" t="s">
        <v>355</v>
      </c>
      <c r="O4344" s="64" t="s">
        <v>309</v>
      </c>
      <c r="P4344" s="64" t="s">
        <v>5359</v>
      </c>
      <c r="Q4344" s="45" t="s">
        <v>922</v>
      </c>
      <c r="R4344" s="32" t="s">
        <v>254</v>
      </c>
      <c r="S4344" s="45" t="s">
        <v>94</v>
      </c>
      <c r="T4344" s="42" t="str">
        <f>VLOOKUP(Tabla1[[#This Row],[AREA]],Hoja1!A:B,2,FALSE)</f>
        <v>06. Educación y cultura</v>
      </c>
      <c r="U4344" s="45" t="s">
        <v>170</v>
      </c>
      <c r="V4344" s="42" t="str">
        <f>VLOOKUP(Tabla1[[#This Row],[PROGRAMA]],Hoja1!A:B,2,FALSE)</f>
        <v>3232. Conservación y mantenimiento centros educación infantil y primaria</v>
      </c>
      <c r="W4344" s="45" t="s">
        <v>236</v>
      </c>
      <c r="X4344" s="45" t="s">
        <v>3048</v>
      </c>
    </row>
    <row r="4345" spans="1:24" x14ac:dyDescent="0.25">
      <c r="A4345" s="57">
        <v>220250041848</v>
      </c>
      <c r="B4345" s="58" t="s">
        <v>526</v>
      </c>
      <c r="C4345" s="59">
        <v>45894</v>
      </c>
      <c r="D4345" s="57">
        <v>22025002972</v>
      </c>
      <c r="E4345" s="58" t="s">
        <v>1578</v>
      </c>
      <c r="F4345" s="60">
        <v>224724.28</v>
      </c>
      <c r="G4345" s="58" t="s">
        <v>726</v>
      </c>
      <c r="H4345" s="58" t="s">
        <v>6090</v>
      </c>
      <c r="I4345" s="61">
        <v>300</v>
      </c>
      <c r="J4345" s="58" t="s">
        <v>395</v>
      </c>
      <c r="K4345" s="58" t="s">
        <v>395</v>
      </c>
      <c r="L4345" s="58" t="s">
        <v>367</v>
      </c>
      <c r="M4345" s="58" t="s">
        <v>354</v>
      </c>
      <c r="N4345" s="58" t="s">
        <v>355</v>
      </c>
      <c r="O4345" s="64" t="s">
        <v>305</v>
      </c>
      <c r="P4345" s="64" t="s">
        <v>5359</v>
      </c>
      <c r="Q4345" s="45" t="s">
        <v>926</v>
      </c>
      <c r="R4345" s="32" t="s">
        <v>255</v>
      </c>
      <c r="S4345" s="45" t="s">
        <v>93</v>
      </c>
      <c r="T4345" s="42" t="str">
        <f>VLOOKUP(Tabla1[[#This Row],[AREA]],Hoja1!A:B,2,FALSE)</f>
        <v>04. Hacienda, personal y modernización administrativa</v>
      </c>
      <c r="U4345" s="45" t="s">
        <v>209</v>
      </c>
      <c r="V4345" s="42" t="str">
        <f>VLOOKUP(Tabla1[[#This Row],[PROGRAMA]],Hoja1!A:B,2,FALSE)</f>
        <v>9204. Tecnologías de la información y comunicación</v>
      </c>
      <c r="W4345" s="45" t="s">
        <v>246</v>
      </c>
      <c r="X4345" s="45" t="s">
        <v>2977</v>
      </c>
    </row>
    <row r="4346" spans="1:24" x14ac:dyDescent="0.25">
      <c r="A4346" s="57">
        <v>220250044460</v>
      </c>
      <c r="B4346" s="58" t="s">
        <v>526</v>
      </c>
      <c r="C4346" s="59">
        <v>45910</v>
      </c>
      <c r="D4346" s="57">
        <v>22025002821</v>
      </c>
      <c r="E4346" s="58" t="s">
        <v>1358</v>
      </c>
      <c r="F4346" s="60">
        <v>1893.73</v>
      </c>
      <c r="G4346" s="58" t="s">
        <v>566</v>
      </c>
      <c r="H4346" s="58" t="s">
        <v>6091</v>
      </c>
      <c r="I4346" s="61">
        <v>300</v>
      </c>
      <c r="J4346" s="58" t="s">
        <v>356</v>
      </c>
      <c r="K4346" s="58" t="s">
        <v>356</v>
      </c>
      <c r="L4346" s="58" t="s">
        <v>357</v>
      </c>
      <c r="M4346" s="58" t="s">
        <v>354</v>
      </c>
      <c r="N4346" s="58" t="s">
        <v>355</v>
      </c>
      <c r="O4346" s="64" t="s">
        <v>309</v>
      </c>
      <c r="P4346" s="64" t="s">
        <v>5359</v>
      </c>
      <c r="Q4346" s="45" t="s">
        <v>922</v>
      </c>
      <c r="R4346" s="32" t="s">
        <v>254</v>
      </c>
      <c r="S4346" s="45" t="s">
        <v>96</v>
      </c>
      <c r="T4346" s="42" t="str">
        <f>VLOOKUP(Tabla1[[#This Row],[AREA]],Hoja1!A:B,2,FALSE)</f>
        <v>08. Tráfico y movilidad</v>
      </c>
      <c r="U4346" s="45" t="s">
        <v>140</v>
      </c>
      <c r="V4346" s="42" t="str">
        <f>VLOOKUP(Tabla1[[#This Row],[PROGRAMA]],Hoja1!A:B,2,FALSE)</f>
        <v>1532. Pavimentación vias públicas y otros servicios urbanísticos</v>
      </c>
      <c r="W4346" s="45" t="s">
        <v>236</v>
      </c>
      <c r="X4346" s="45" t="s">
        <v>3180</v>
      </c>
    </row>
    <row r="4347" spans="1:24" x14ac:dyDescent="0.25">
      <c r="A4347" s="57">
        <v>220250041825</v>
      </c>
      <c r="B4347" s="58" t="s">
        <v>526</v>
      </c>
      <c r="C4347" s="59">
        <v>45894</v>
      </c>
      <c r="D4347" s="57">
        <v>22025001122</v>
      </c>
      <c r="E4347" s="58" t="s">
        <v>1237</v>
      </c>
      <c r="F4347" s="60">
        <v>1850.21</v>
      </c>
      <c r="G4347" s="58" t="s">
        <v>923</v>
      </c>
      <c r="H4347" s="58" t="s">
        <v>6092</v>
      </c>
      <c r="I4347" s="61">
        <v>300</v>
      </c>
      <c r="J4347" s="58" t="s">
        <v>356</v>
      </c>
      <c r="K4347" s="58" t="s">
        <v>356</v>
      </c>
      <c r="L4347" s="58" t="s">
        <v>357</v>
      </c>
      <c r="M4347" s="58" t="s">
        <v>354</v>
      </c>
      <c r="N4347" s="58" t="s">
        <v>355</v>
      </c>
      <c r="O4347" s="64" t="s">
        <v>309</v>
      </c>
      <c r="P4347" s="64" t="s">
        <v>5359</v>
      </c>
      <c r="Q4347" s="45" t="s">
        <v>922</v>
      </c>
      <c r="R4347" s="32" t="s">
        <v>254</v>
      </c>
      <c r="S4347" s="45" t="s">
        <v>291</v>
      </c>
      <c r="T4347" s="42" t="str">
        <f>VLOOKUP(Tabla1[[#This Row],[AREA]],Hoja1!A:B,2,FALSE)</f>
        <v>11. Salud pública y seguridad ciudadana</v>
      </c>
      <c r="U4347" s="45" t="s">
        <v>141</v>
      </c>
      <c r="V4347" s="42" t="str">
        <f>VLOOKUP(Tabla1[[#This Row],[PROGRAMA]],Hoja1!A:B,2,FALSE)</f>
        <v>1621. Recogida de residuos</v>
      </c>
      <c r="W4347" s="45" t="s">
        <v>236</v>
      </c>
      <c r="X4347" s="45" t="s">
        <v>3180</v>
      </c>
    </row>
    <row r="4348" spans="1:24" x14ac:dyDescent="0.25">
      <c r="A4348" s="57">
        <v>220250047526</v>
      </c>
      <c r="B4348" s="58" t="s">
        <v>349</v>
      </c>
      <c r="C4348" s="59">
        <v>45923</v>
      </c>
      <c r="D4348" s="57">
        <v>22025005314</v>
      </c>
      <c r="E4348" s="58" t="s">
        <v>1179</v>
      </c>
      <c r="F4348" s="60">
        <v>70116.72</v>
      </c>
      <c r="G4348" s="58" t="s">
        <v>415</v>
      </c>
      <c r="H4348" s="58" t="s">
        <v>6093</v>
      </c>
      <c r="I4348" s="61">
        <v>220</v>
      </c>
      <c r="J4348" s="58" t="s">
        <v>356</v>
      </c>
      <c r="K4348" s="58" t="s">
        <v>356</v>
      </c>
      <c r="L4348" s="58" t="s">
        <v>357</v>
      </c>
      <c r="M4348" s="58" t="s">
        <v>354</v>
      </c>
      <c r="N4348" s="58" t="s">
        <v>355</v>
      </c>
      <c r="O4348" s="64" t="s">
        <v>305</v>
      </c>
      <c r="P4348" s="64" t="s">
        <v>5359</v>
      </c>
      <c r="Q4348" s="45" t="s">
        <v>926</v>
      </c>
      <c r="R4348" s="32" t="s">
        <v>255</v>
      </c>
      <c r="S4348" s="45" t="s">
        <v>95</v>
      </c>
      <c r="T4348" s="42" t="str">
        <f>VLOOKUP(Tabla1[[#This Row],[AREA]],Hoja1!A:B,2,FALSE)</f>
        <v>07. Medio ambiente</v>
      </c>
      <c r="U4348" s="45" t="s">
        <v>149</v>
      </c>
      <c r="V4348" s="42" t="str">
        <f>VLOOKUP(Tabla1[[#This Row],[PROGRAMA]],Hoja1!A:B,2,FALSE)</f>
        <v>1711. Parques y jardines</v>
      </c>
      <c r="W4348" s="45" t="s">
        <v>244</v>
      </c>
      <c r="X4348" s="45" t="s">
        <v>7140</v>
      </c>
    </row>
    <row r="4349" spans="1:24" x14ac:dyDescent="0.25">
      <c r="A4349" s="57">
        <v>220250043876</v>
      </c>
      <c r="B4349" s="58" t="s">
        <v>526</v>
      </c>
      <c r="C4349" s="59">
        <v>45903</v>
      </c>
      <c r="D4349" s="57">
        <v>22025001123</v>
      </c>
      <c r="E4349" s="58" t="s">
        <v>1973</v>
      </c>
      <c r="F4349" s="60">
        <v>1781.12</v>
      </c>
      <c r="G4349" s="58" t="s">
        <v>586</v>
      </c>
      <c r="H4349" s="58" t="s">
        <v>6094</v>
      </c>
      <c r="I4349" s="61">
        <v>300</v>
      </c>
      <c r="J4349" s="58" t="s">
        <v>587</v>
      </c>
      <c r="K4349" s="58" t="s">
        <v>356</v>
      </c>
      <c r="L4349" s="58" t="s">
        <v>357</v>
      </c>
      <c r="M4349" s="58" t="s">
        <v>354</v>
      </c>
      <c r="N4349" s="58" t="s">
        <v>355</v>
      </c>
      <c r="O4349" s="64" t="s">
        <v>309</v>
      </c>
      <c r="P4349" s="64" t="s">
        <v>5359</v>
      </c>
      <c r="Q4349" s="45" t="s">
        <v>922</v>
      </c>
      <c r="R4349" s="32" t="s">
        <v>254</v>
      </c>
      <c r="S4349" s="45" t="s">
        <v>291</v>
      </c>
      <c r="T4349" s="42" t="str">
        <f>VLOOKUP(Tabla1[[#This Row],[AREA]],Hoja1!A:B,2,FALSE)</f>
        <v>11. Salud pública y seguridad ciudadana</v>
      </c>
      <c r="U4349" s="45" t="s">
        <v>144</v>
      </c>
      <c r="V4349" s="42" t="str">
        <f>VLOOKUP(Tabla1[[#This Row],[PROGRAMA]],Hoja1!A:B,2,FALSE)</f>
        <v>1631. Limpieza viaria</v>
      </c>
      <c r="W4349" s="45" t="s">
        <v>236</v>
      </c>
      <c r="X4349" s="45" t="s">
        <v>3180</v>
      </c>
    </row>
    <row r="4350" spans="1:24" x14ac:dyDescent="0.25">
      <c r="A4350" s="57">
        <v>220250048669</v>
      </c>
      <c r="B4350" s="58" t="s">
        <v>526</v>
      </c>
      <c r="C4350" s="59">
        <v>45930</v>
      </c>
      <c r="D4350" s="57">
        <v>22025005378</v>
      </c>
      <c r="E4350" s="58" t="s">
        <v>1793</v>
      </c>
      <c r="F4350" s="60">
        <v>1779.08</v>
      </c>
      <c r="G4350" s="58" t="s">
        <v>48</v>
      </c>
      <c r="H4350" s="58" t="s">
        <v>6095</v>
      </c>
      <c r="I4350" s="61">
        <v>300</v>
      </c>
      <c r="J4350" s="58" t="s">
        <v>455</v>
      </c>
      <c r="K4350" s="58" t="s">
        <v>356</v>
      </c>
      <c r="L4350" s="58" t="s">
        <v>358</v>
      </c>
      <c r="M4350" s="58" t="s">
        <v>354</v>
      </c>
      <c r="N4350" s="58" t="s">
        <v>355</v>
      </c>
      <c r="O4350" s="64" t="s">
        <v>305</v>
      </c>
      <c r="P4350" s="64" t="s">
        <v>5359</v>
      </c>
      <c r="Q4350" s="45" t="s">
        <v>926</v>
      </c>
      <c r="R4350" s="32" t="s">
        <v>255</v>
      </c>
      <c r="S4350" s="45" t="s">
        <v>98</v>
      </c>
      <c r="T4350" s="42" t="str">
        <f>VLOOKUP(Tabla1[[#This Row],[AREA]],Hoja1!A:B,2,FALSE)</f>
        <v>10. Personas mayores, familia y servicios sociales</v>
      </c>
      <c r="U4350" s="45" t="s">
        <v>155</v>
      </c>
      <c r="V4350" s="42" t="str">
        <f>VLOOKUP(Tabla1[[#This Row],[PROGRAMA]],Hoja1!A:B,2,FALSE)</f>
        <v>2312. Iniciativas sociales</v>
      </c>
      <c r="W4350" s="45" t="s">
        <v>248</v>
      </c>
      <c r="X4350" s="45" t="s">
        <v>2991</v>
      </c>
    </row>
    <row r="4351" spans="1:24" x14ac:dyDescent="0.25">
      <c r="A4351" s="57">
        <v>220250043081</v>
      </c>
      <c r="B4351" s="58" t="s">
        <v>526</v>
      </c>
      <c r="C4351" s="59">
        <v>45897</v>
      </c>
      <c r="D4351" s="57">
        <v>22025001122</v>
      </c>
      <c r="E4351" s="58" t="s">
        <v>1237</v>
      </c>
      <c r="F4351" s="60">
        <v>1697.38</v>
      </c>
      <c r="G4351" s="58" t="s">
        <v>589</v>
      </c>
      <c r="H4351" s="58" t="s">
        <v>6096</v>
      </c>
      <c r="I4351" s="61">
        <v>300</v>
      </c>
      <c r="J4351" s="58" t="s">
        <v>356</v>
      </c>
      <c r="K4351" s="58" t="s">
        <v>356</v>
      </c>
      <c r="L4351" s="58" t="s">
        <v>357</v>
      </c>
      <c r="M4351" s="58" t="s">
        <v>354</v>
      </c>
      <c r="N4351" s="58" t="s">
        <v>355</v>
      </c>
      <c r="O4351" s="64" t="s">
        <v>309</v>
      </c>
      <c r="P4351" s="64" t="s">
        <v>5359</v>
      </c>
      <c r="Q4351" s="45" t="s">
        <v>922</v>
      </c>
      <c r="R4351" s="32" t="s">
        <v>254</v>
      </c>
      <c r="S4351" s="45" t="s">
        <v>291</v>
      </c>
      <c r="T4351" s="42" t="str">
        <f>VLOOKUP(Tabla1[[#This Row],[AREA]],Hoja1!A:B,2,FALSE)</f>
        <v>11. Salud pública y seguridad ciudadana</v>
      </c>
      <c r="U4351" s="45" t="s">
        <v>141</v>
      </c>
      <c r="V4351" s="42" t="str">
        <f>VLOOKUP(Tabla1[[#This Row],[PROGRAMA]],Hoja1!A:B,2,FALSE)</f>
        <v>1621. Recogida de residuos</v>
      </c>
      <c r="W4351" s="45" t="s">
        <v>236</v>
      </c>
      <c r="X4351" s="45" t="s">
        <v>3180</v>
      </c>
    </row>
    <row r="4352" spans="1:24" x14ac:dyDescent="0.25">
      <c r="A4352" s="57">
        <v>220250044492</v>
      </c>
      <c r="B4352" s="58" t="s">
        <v>526</v>
      </c>
      <c r="C4352" s="59">
        <v>45910</v>
      </c>
      <c r="D4352" s="57">
        <v>22025002819</v>
      </c>
      <c r="E4352" s="58" t="s">
        <v>1481</v>
      </c>
      <c r="F4352" s="60">
        <v>1691.16</v>
      </c>
      <c r="G4352" s="58" t="s">
        <v>633</v>
      </c>
      <c r="H4352" s="58" t="s">
        <v>5441</v>
      </c>
      <c r="I4352" s="61">
        <v>300</v>
      </c>
      <c r="J4352" s="58" t="s">
        <v>356</v>
      </c>
      <c r="K4352" s="58" t="s">
        <v>356</v>
      </c>
      <c r="L4352" s="58" t="s">
        <v>367</v>
      </c>
      <c r="M4352" s="58" t="s">
        <v>354</v>
      </c>
      <c r="N4352" s="58" t="s">
        <v>355</v>
      </c>
      <c r="O4352" s="64" t="s">
        <v>309</v>
      </c>
      <c r="P4352" s="64" t="s">
        <v>5359</v>
      </c>
      <c r="Q4352" s="45" t="s">
        <v>922</v>
      </c>
      <c r="R4352" s="32" t="s">
        <v>254</v>
      </c>
      <c r="S4352" s="45" t="s">
        <v>96</v>
      </c>
      <c r="T4352" s="42" t="str">
        <f>VLOOKUP(Tabla1[[#This Row],[AREA]],Hoja1!A:B,2,FALSE)</f>
        <v>08. Tráfico y movilidad</v>
      </c>
      <c r="U4352" s="45" t="s">
        <v>140</v>
      </c>
      <c r="V4352" s="42" t="str">
        <f>VLOOKUP(Tabla1[[#This Row],[PROGRAMA]],Hoja1!A:B,2,FALSE)</f>
        <v>1532. Pavimentación vias públicas y otros servicios urbanísticos</v>
      </c>
      <c r="W4352" s="45" t="s">
        <v>236</v>
      </c>
      <c r="X4352" s="45" t="s">
        <v>3215</v>
      </c>
    </row>
    <row r="4353" spans="1:24" x14ac:dyDescent="0.25">
      <c r="A4353" s="57">
        <v>220250037597</v>
      </c>
      <c r="B4353" s="58" t="s">
        <v>526</v>
      </c>
      <c r="C4353" s="59">
        <v>45876</v>
      </c>
      <c r="D4353" s="57">
        <v>22025000917</v>
      </c>
      <c r="E4353" s="58" t="s">
        <v>2293</v>
      </c>
      <c r="F4353" s="60">
        <v>1658.73</v>
      </c>
      <c r="G4353" s="58" t="s">
        <v>610</v>
      </c>
      <c r="H4353" s="58" t="s">
        <v>6097</v>
      </c>
      <c r="I4353" s="61">
        <v>300</v>
      </c>
      <c r="J4353" s="58" t="s">
        <v>356</v>
      </c>
      <c r="K4353" s="58" t="s">
        <v>356</v>
      </c>
      <c r="L4353" s="58" t="s">
        <v>357</v>
      </c>
      <c r="M4353" s="58" t="s">
        <v>354</v>
      </c>
      <c r="N4353" s="58" t="s">
        <v>355</v>
      </c>
      <c r="O4353" s="64" t="s">
        <v>309</v>
      </c>
      <c r="P4353" s="64" t="s">
        <v>5359</v>
      </c>
      <c r="Q4353" s="45" t="s">
        <v>922</v>
      </c>
      <c r="R4353" s="32" t="s">
        <v>254</v>
      </c>
      <c r="S4353" s="45" t="s">
        <v>291</v>
      </c>
      <c r="T4353" s="42" t="str">
        <f>VLOOKUP(Tabla1[[#This Row],[AREA]],Hoja1!A:B,2,FALSE)</f>
        <v>11. Salud pública y seguridad ciudadana</v>
      </c>
      <c r="U4353" s="45" t="s">
        <v>129</v>
      </c>
      <c r="V4353" s="42" t="str">
        <f>VLOOKUP(Tabla1[[#This Row],[PROGRAMA]],Hoja1!A:B,2,FALSE)</f>
        <v>1321. Policía municipal</v>
      </c>
      <c r="W4353" s="45" t="s">
        <v>236</v>
      </c>
      <c r="X4353" s="45" t="s">
        <v>3180</v>
      </c>
    </row>
    <row r="4354" spans="1:24" x14ac:dyDescent="0.25">
      <c r="A4354" s="57">
        <v>220250047593</v>
      </c>
      <c r="B4354" s="58" t="s">
        <v>349</v>
      </c>
      <c r="C4354" s="59">
        <v>45924</v>
      </c>
      <c r="D4354" s="57">
        <v>22025006785</v>
      </c>
      <c r="E4354" s="58" t="s">
        <v>1793</v>
      </c>
      <c r="F4354" s="60">
        <v>42471</v>
      </c>
      <c r="G4354" s="58" t="s">
        <v>324</v>
      </c>
      <c r="H4354" s="58" t="s">
        <v>6098</v>
      </c>
      <c r="I4354" s="61">
        <v>220</v>
      </c>
      <c r="J4354" s="58" t="s">
        <v>356</v>
      </c>
      <c r="K4354" s="58" t="s">
        <v>356</v>
      </c>
      <c r="L4354" s="58" t="s">
        <v>358</v>
      </c>
      <c r="M4354" s="58" t="s">
        <v>458</v>
      </c>
      <c r="N4354" s="58" t="s">
        <v>429</v>
      </c>
      <c r="O4354" s="64" t="s">
        <v>310</v>
      </c>
      <c r="P4354" s="64" t="s">
        <v>5359</v>
      </c>
      <c r="Q4354" s="45" t="s">
        <v>926</v>
      </c>
      <c r="R4354" s="32" t="s">
        <v>255</v>
      </c>
      <c r="S4354" s="45" t="s">
        <v>98</v>
      </c>
      <c r="T4354" s="42" t="str">
        <f>VLOOKUP(Tabla1[[#This Row],[AREA]],Hoja1!A:B,2,FALSE)</f>
        <v>10. Personas mayores, familia y servicios sociales</v>
      </c>
      <c r="U4354" s="45" t="s">
        <v>155</v>
      </c>
      <c r="V4354" s="42" t="str">
        <f>VLOOKUP(Tabla1[[#This Row],[PROGRAMA]],Hoja1!A:B,2,FALSE)</f>
        <v>2312. Iniciativas sociales</v>
      </c>
      <c r="W4354" s="45" t="s">
        <v>248</v>
      </c>
      <c r="X4354" s="45" t="s">
        <v>2991</v>
      </c>
    </row>
    <row r="4355" spans="1:24" x14ac:dyDescent="0.25">
      <c r="A4355" s="57">
        <v>220250043899</v>
      </c>
      <c r="B4355" s="58" t="s">
        <v>526</v>
      </c>
      <c r="C4355" s="59">
        <v>45903</v>
      </c>
      <c r="D4355" s="57">
        <v>22025001125</v>
      </c>
      <c r="E4355" s="58" t="s">
        <v>1269</v>
      </c>
      <c r="F4355" s="60">
        <v>1633.5</v>
      </c>
      <c r="G4355" s="58" t="s">
        <v>599</v>
      </c>
      <c r="H4355" s="58" t="s">
        <v>6099</v>
      </c>
      <c r="I4355" s="61">
        <v>300</v>
      </c>
      <c r="J4355" s="58" t="s">
        <v>372</v>
      </c>
      <c r="K4355" s="58" t="s">
        <v>372</v>
      </c>
      <c r="L4355" s="58" t="s">
        <v>367</v>
      </c>
      <c r="M4355" s="58" t="s">
        <v>354</v>
      </c>
      <c r="N4355" s="58" t="s">
        <v>355</v>
      </c>
      <c r="O4355" s="64" t="s">
        <v>309</v>
      </c>
      <c r="P4355" s="64" t="s">
        <v>5359</v>
      </c>
      <c r="Q4355" s="45" t="s">
        <v>922</v>
      </c>
      <c r="R4355" s="32" t="s">
        <v>254</v>
      </c>
      <c r="S4355" s="45" t="s">
        <v>291</v>
      </c>
      <c r="T4355" s="42" t="str">
        <f>VLOOKUP(Tabla1[[#This Row],[AREA]],Hoja1!A:B,2,FALSE)</f>
        <v>11. Salud pública y seguridad ciudadana</v>
      </c>
      <c r="U4355" s="45" t="s">
        <v>141</v>
      </c>
      <c r="V4355" s="42" t="str">
        <f>VLOOKUP(Tabla1[[#This Row],[PROGRAMA]],Hoja1!A:B,2,FALSE)</f>
        <v>1621. Recogida de residuos</v>
      </c>
      <c r="W4355" s="45" t="s">
        <v>238</v>
      </c>
      <c r="X4355" s="45" t="s">
        <v>2919</v>
      </c>
    </row>
    <row r="4356" spans="1:24" x14ac:dyDescent="0.25">
      <c r="A4356" s="57">
        <v>220250045370</v>
      </c>
      <c r="B4356" s="58" t="s">
        <v>526</v>
      </c>
      <c r="C4356" s="59">
        <v>45916</v>
      </c>
      <c r="D4356" s="57">
        <v>22025001128</v>
      </c>
      <c r="E4356" s="58" t="s">
        <v>1498</v>
      </c>
      <c r="F4356" s="60">
        <v>1624.32</v>
      </c>
      <c r="G4356" s="58" t="s">
        <v>698</v>
      </c>
      <c r="H4356" s="58" t="s">
        <v>6100</v>
      </c>
      <c r="I4356" s="61">
        <v>300</v>
      </c>
      <c r="J4356" s="58" t="s">
        <v>678</v>
      </c>
      <c r="K4356" s="58" t="s">
        <v>356</v>
      </c>
      <c r="L4356" s="58" t="s">
        <v>367</v>
      </c>
      <c r="M4356" s="58" t="s">
        <v>354</v>
      </c>
      <c r="N4356" s="58" t="s">
        <v>355</v>
      </c>
      <c r="O4356" s="64" t="s">
        <v>309</v>
      </c>
      <c r="P4356" s="64" t="s">
        <v>5359</v>
      </c>
      <c r="Q4356" s="45" t="s">
        <v>922</v>
      </c>
      <c r="R4356" s="32" t="s">
        <v>254</v>
      </c>
      <c r="S4356" s="45" t="s">
        <v>291</v>
      </c>
      <c r="T4356" s="42" t="str">
        <f>VLOOKUP(Tabla1[[#This Row],[AREA]],Hoja1!A:B,2,FALSE)</f>
        <v>11. Salud pública y seguridad ciudadana</v>
      </c>
      <c r="U4356" s="45" t="s">
        <v>141</v>
      </c>
      <c r="V4356" s="42" t="str">
        <f>VLOOKUP(Tabla1[[#This Row],[PROGRAMA]],Hoja1!A:B,2,FALSE)</f>
        <v>1621. Recogida de residuos</v>
      </c>
      <c r="W4356" s="45" t="s">
        <v>238</v>
      </c>
      <c r="X4356" s="45" t="s">
        <v>3118</v>
      </c>
    </row>
    <row r="4357" spans="1:24" x14ac:dyDescent="0.25">
      <c r="A4357" s="57">
        <v>220250044450</v>
      </c>
      <c r="B4357" s="58" t="s">
        <v>349</v>
      </c>
      <c r="C4357" s="59">
        <v>45910</v>
      </c>
      <c r="D4357" s="57">
        <v>22025006476</v>
      </c>
      <c r="E4357" s="58" t="s">
        <v>1267</v>
      </c>
      <c r="F4357" s="60">
        <v>1177.23</v>
      </c>
      <c r="G4357" s="58" t="s">
        <v>48</v>
      </c>
      <c r="H4357" s="58" t="s">
        <v>6101</v>
      </c>
      <c r="I4357" s="61">
        <v>220</v>
      </c>
      <c r="J4357" s="58" t="s">
        <v>455</v>
      </c>
      <c r="K4357" s="58" t="s">
        <v>356</v>
      </c>
      <c r="L4357" s="58" t="s">
        <v>357</v>
      </c>
      <c r="M4357" s="58" t="s">
        <v>458</v>
      </c>
      <c r="N4357" s="58" t="s">
        <v>429</v>
      </c>
      <c r="O4357" s="64" t="s">
        <v>310</v>
      </c>
      <c r="P4357" s="64" t="s">
        <v>5359</v>
      </c>
      <c r="Q4357" s="45" t="s">
        <v>926</v>
      </c>
      <c r="R4357" s="32" t="s">
        <v>255</v>
      </c>
      <c r="S4357" s="45" t="s">
        <v>96</v>
      </c>
      <c r="T4357" s="42" t="str">
        <f>VLOOKUP(Tabla1[[#This Row],[AREA]],Hoja1!A:B,2,FALSE)</f>
        <v>08. Tráfico y movilidad</v>
      </c>
      <c r="U4357" s="45" t="s">
        <v>146</v>
      </c>
      <c r="V4357" s="42" t="str">
        <f>VLOOKUP(Tabla1[[#This Row],[PROGRAMA]],Hoja1!A:B,2,FALSE)</f>
        <v>1651. Alumbrado público</v>
      </c>
      <c r="W4357" s="45" t="s">
        <v>244</v>
      </c>
      <c r="X4357" s="45" t="s">
        <v>2903</v>
      </c>
    </row>
    <row r="4358" spans="1:24" x14ac:dyDescent="0.25">
      <c r="A4358" s="57">
        <v>220250048066</v>
      </c>
      <c r="B4358" s="58" t="s">
        <v>349</v>
      </c>
      <c r="C4358" s="59">
        <v>45925</v>
      </c>
      <c r="D4358" s="57">
        <v>22025006784</v>
      </c>
      <c r="E4358" s="58" t="s">
        <v>1623</v>
      </c>
      <c r="F4358" s="60">
        <v>1171.8499999999999</v>
      </c>
      <c r="G4358" s="58" t="s">
        <v>661</v>
      </c>
      <c r="H4358" s="58" t="s">
        <v>6102</v>
      </c>
      <c r="I4358" s="61">
        <v>220</v>
      </c>
      <c r="J4358" s="58" t="s">
        <v>356</v>
      </c>
      <c r="K4358" s="58" t="s">
        <v>356</v>
      </c>
      <c r="L4358" s="58" t="s">
        <v>367</v>
      </c>
      <c r="M4358" s="58" t="s">
        <v>458</v>
      </c>
      <c r="N4358" s="58" t="s">
        <v>429</v>
      </c>
      <c r="O4358" s="64" t="s">
        <v>310</v>
      </c>
      <c r="P4358" s="64" t="s">
        <v>5359</v>
      </c>
      <c r="Q4358" s="45" t="s">
        <v>922</v>
      </c>
      <c r="R4358" s="32" t="s">
        <v>254</v>
      </c>
      <c r="S4358" s="45" t="s">
        <v>291</v>
      </c>
      <c r="T4358" s="42" t="str">
        <f>VLOOKUP(Tabla1[[#This Row],[AREA]],Hoja1!A:B,2,FALSE)</f>
        <v>11. Salud pública y seguridad ciudadana</v>
      </c>
      <c r="U4358" s="45" t="s">
        <v>135</v>
      </c>
      <c r="V4358" s="42" t="str">
        <f>VLOOKUP(Tabla1[[#This Row],[PROGRAMA]],Hoja1!A:B,2,FALSE)</f>
        <v>1361. Prevención y extinción de incencios</v>
      </c>
      <c r="W4358" s="45" t="s">
        <v>238</v>
      </c>
      <c r="X4358" s="45" t="s">
        <v>3118</v>
      </c>
    </row>
    <row r="4359" spans="1:24" x14ac:dyDescent="0.25">
      <c r="A4359" s="57">
        <v>220250045372</v>
      </c>
      <c r="B4359" s="58" t="s">
        <v>526</v>
      </c>
      <c r="C4359" s="59">
        <v>45916</v>
      </c>
      <c r="D4359" s="57">
        <v>22025001128</v>
      </c>
      <c r="E4359" s="58" t="s">
        <v>1498</v>
      </c>
      <c r="F4359" s="60">
        <v>1602.93</v>
      </c>
      <c r="G4359" s="58" t="s">
        <v>698</v>
      </c>
      <c r="H4359" s="58" t="s">
        <v>6103</v>
      </c>
      <c r="I4359" s="61">
        <v>300</v>
      </c>
      <c r="J4359" s="58" t="s">
        <v>678</v>
      </c>
      <c r="K4359" s="58" t="s">
        <v>356</v>
      </c>
      <c r="L4359" s="58" t="s">
        <v>367</v>
      </c>
      <c r="M4359" s="58" t="s">
        <v>354</v>
      </c>
      <c r="N4359" s="58" t="s">
        <v>355</v>
      </c>
      <c r="O4359" s="64" t="s">
        <v>309</v>
      </c>
      <c r="P4359" s="64" t="s">
        <v>5359</v>
      </c>
      <c r="Q4359" s="45" t="s">
        <v>922</v>
      </c>
      <c r="R4359" s="32" t="s">
        <v>254</v>
      </c>
      <c r="S4359" s="45" t="s">
        <v>291</v>
      </c>
      <c r="T4359" s="42" t="str">
        <f>VLOOKUP(Tabla1[[#This Row],[AREA]],Hoja1!A:B,2,FALSE)</f>
        <v>11. Salud pública y seguridad ciudadana</v>
      </c>
      <c r="U4359" s="45" t="s">
        <v>141</v>
      </c>
      <c r="V4359" s="42" t="str">
        <f>VLOOKUP(Tabla1[[#This Row],[PROGRAMA]],Hoja1!A:B,2,FALSE)</f>
        <v>1621. Recogida de residuos</v>
      </c>
      <c r="W4359" s="45" t="s">
        <v>238</v>
      </c>
      <c r="X4359" s="45" t="s">
        <v>3118</v>
      </c>
    </row>
    <row r="4360" spans="1:24" x14ac:dyDescent="0.25">
      <c r="A4360" s="57">
        <v>220250041768</v>
      </c>
      <c r="B4360" s="58" t="s">
        <v>526</v>
      </c>
      <c r="C4360" s="59">
        <v>45894</v>
      </c>
      <c r="D4360" s="57">
        <v>22025001129</v>
      </c>
      <c r="E4360" s="58" t="s">
        <v>1973</v>
      </c>
      <c r="F4360" s="60">
        <v>1579.86</v>
      </c>
      <c r="G4360" s="58" t="s">
        <v>688</v>
      </c>
      <c r="H4360" s="58" t="s">
        <v>6104</v>
      </c>
      <c r="I4360" s="61">
        <v>300</v>
      </c>
      <c r="J4360" s="58" t="s">
        <v>352</v>
      </c>
      <c r="K4360" s="58" t="s">
        <v>352</v>
      </c>
      <c r="L4360" s="58" t="s">
        <v>367</v>
      </c>
      <c r="M4360" s="58" t="s">
        <v>354</v>
      </c>
      <c r="N4360" s="58" t="s">
        <v>355</v>
      </c>
      <c r="O4360" s="64" t="s">
        <v>309</v>
      </c>
      <c r="P4360" s="64" t="s">
        <v>5359</v>
      </c>
      <c r="Q4360" s="45" t="s">
        <v>922</v>
      </c>
      <c r="R4360" s="32" t="s">
        <v>254</v>
      </c>
      <c r="S4360" s="45" t="s">
        <v>291</v>
      </c>
      <c r="T4360" s="42" t="str">
        <f>VLOOKUP(Tabla1[[#This Row],[AREA]],Hoja1!A:B,2,FALSE)</f>
        <v>11. Salud pública y seguridad ciudadana</v>
      </c>
      <c r="U4360" s="45" t="s">
        <v>144</v>
      </c>
      <c r="V4360" s="42" t="str">
        <f>VLOOKUP(Tabla1[[#This Row],[PROGRAMA]],Hoja1!A:B,2,FALSE)</f>
        <v>1631. Limpieza viaria</v>
      </c>
      <c r="W4360" s="45" t="s">
        <v>236</v>
      </c>
      <c r="X4360" s="45" t="s">
        <v>3180</v>
      </c>
    </row>
    <row r="4361" spans="1:24" x14ac:dyDescent="0.25">
      <c r="A4361" s="57">
        <v>220250046336</v>
      </c>
      <c r="B4361" s="58" t="s">
        <v>526</v>
      </c>
      <c r="C4361" s="59">
        <v>45922</v>
      </c>
      <c r="D4361" s="57">
        <v>22025001276</v>
      </c>
      <c r="E4361" s="58" t="s">
        <v>2347</v>
      </c>
      <c r="F4361" s="60">
        <v>1573</v>
      </c>
      <c r="G4361" s="58" t="s">
        <v>611</v>
      </c>
      <c r="H4361" s="58" t="s">
        <v>6105</v>
      </c>
      <c r="I4361" s="61">
        <v>300</v>
      </c>
      <c r="J4361" s="58" t="s">
        <v>462</v>
      </c>
      <c r="K4361" s="58" t="s">
        <v>356</v>
      </c>
      <c r="L4361" s="58" t="s">
        <v>357</v>
      </c>
      <c r="M4361" s="58" t="s">
        <v>354</v>
      </c>
      <c r="N4361" s="58" t="s">
        <v>355</v>
      </c>
      <c r="O4361" s="64" t="s">
        <v>309</v>
      </c>
      <c r="P4361" s="64" t="s">
        <v>5359</v>
      </c>
      <c r="Q4361" s="45" t="s">
        <v>922</v>
      </c>
      <c r="R4361" s="32" t="s">
        <v>254</v>
      </c>
      <c r="S4361" s="45" t="s">
        <v>95</v>
      </c>
      <c r="T4361" s="42" t="str">
        <f>VLOOKUP(Tabla1[[#This Row],[AREA]],Hoja1!A:B,2,FALSE)</f>
        <v>07. Medio ambiente</v>
      </c>
      <c r="U4361" s="45" t="s">
        <v>149</v>
      </c>
      <c r="V4361" s="42" t="str">
        <f>VLOOKUP(Tabla1[[#This Row],[PROGRAMA]],Hoja1!A:B,2,FALSE)</f>
        <v>1711. Parques y jardines</v>
      </c>
      <c r="W4361" s="45" t="s">
        <v>236</v>
      </c>
      <c r="X4361" s="45" t="s">
        <v>3180</v>
      </c>
    </row>
    <row r="4362" spans="1:24" x14ac:dyDescent="0.25">
      <c r="A4362" s="57">
        <v>220250045546</v>
      </c>
      <c r="B4362" s="58" t="s">
        <v>526</v>
      </c>
      <c r="C4362" s="59">
        <v>45916</v>
      </c>
      <c r="D4362" s="57">
        <v>22025000917</v>
      </c>
      <c r="E4362" s="58" t="s">
        <v>2293</v>
      </c>
      <c r="F4362" s="60">
        <v>1540.85</v>
      </c>
      <c r="G4362" s="58" t="s">
        <v>610</v>
      </c>
      <c r="H4362" s="58" t="s">
        <v>6106</v>
      </c>
      <c r="I4362" s="61">
        <v>300</v>
      </c>
      <c r="J4362" s="58" t="s">
        <v>356</v>
      </c>
      <c r="K4362" s="58" t="s">
        <v>356</v>
      </c>
      <c r="L4362" s="58" t="s">
        <v>357</v>
      </c>
      <c r="M4362" s="58" t="s">
        <v>354</v>
      </c>
      <c r="N4362" s="58" t="s">
        <v>355</v>
      </c>
      <c r="O4362" s="64" t="s">
        <v>309</v>
      </c>
      <c r="P4362" s="64" t="s">
        <v>5359</v>
      </c>
      <c r="Q4362" s="45" t="s">
        <v>922</v>
      </c>
      <c r="R4362" s="32" t="s">
        <v>254</v>
      </c>
      <c r="S4362" s="45" t="s">
        <v>291</v>
      </c>
      <c r="T4362" s="42" t="str">
        <f>VLOOKUP(Tabla1[[#This Row],[AREA]],Hoja1!A:B,2,FALSE)</f>
        <v>11. Salud pública y seguridad ciudadana</v>
      </c>
      <c r="U4362" s="45" t="s">
        <v>129</v>
      </c>
      <c r="V4362" s="42" t="str">
        <f>VLOOKUP(Tabla1[[#This Row],[PROGRAMA]],Hoja1!A:B,2,FALSE)</f>
        <v>1321. Policía municipal</v>
      </c>
      <c r="W4362" s="45" t="s">
        <v>236</v>
      </c>
      <c r="X4362" s="45" t="s">
        <v>3180</v>
      </c>
    </row>
    <row r="4363" spans="1:24" x14ac:dyDescent="0.25">
      <c r="A4363" s="57">
        <v>220250043071</v>
      </c>
      <c r="B4363" s="58" t="s">
        <v>526</v>
      </c>
      <c r="C4363" s="59">
        <v>45897</v>
      </c>
      <c r="D4363" s="57">
        <v>22025001124</v>
      </c>
      <c r="E4363" s="58" t="s">
        <v>1237</v>
      </c>
      <c r="F4363" s="60">
        <v>1521.33</v>
      </c>
      <c r="G4363" s="58" t="s">
        <v>929</v>
      </c>
      <c r="H4363" s="58" t="s">
        <v>6107</v>
      </c>
      <c r="I4363" s="61">
        <v>300</v>
      </c>
      <c r="J4363" s="58" t="s">
        <v>356</v>
      </c>
      <c r="K4363" s="58" t="s">
        <v>356</v>
      </c>
      <c r="L4363" s="58" t="s">
        <v>367</v>
      </c>
      <c r="M4363" s="58" t="s">
        <v>354</v>
      </c>
      <c r="N4363" s="58" t="s">
        <v>355</v>
      </c>
      <c r="O4363" s="64" t="s">
        <v>309</v>
      </c>
      <c r="P4363" s="64" t="s">
        <v>5359</v>
      </c>
      <c r="Q4363" s="45" t="s">
        <v>922</v>
      </c>
      <c r="R4363" s="32" t="s">
        <v>254</v>
      </c>
      <c r="S4363" s="45" t="s">
        <v>291</v>
      </c>
      <c r="T4363" s="42" t="str">
        <f>VLOOKUP(Tabla1[[#This Row],[AREA]],Hoja1!A:B,2,FALSE)</f>
        <v>11. Salud pública y seguridad ciudadana</v>
      </c>
      <c r="U4363" s="45" t="s">
        <v>141</v>
      </c>
      <c r="V4363" s="42" t="str">
        <f>VLOOKUP(Tabla1[[#This Row],[PROGRAMA]],Hoja1!A:B,2,FALSE)</f>
        <v>1621. Recogida de residuos</v>
      </c>
      <c r="W4363" s="45" t="s">
        <v>236</v>
      </c>
      <c r="X4363" s="45" t="s">
        <v>3180</v>
      </c>
    </row>
    <row r="4364" spans="1:24" x14ac:dyDescent="0.25">
      <c r="A4364" s="57">
        <v>220250045777</v>
      </c>
      <c r="B4364" s="58" t="s">
        <v>526</v>
      </c>
      <c r="C4364" s="59">
        <v>45918</v>
      </c>
      <c r="D4364" s="57">
        <v>22025000917</v>
      </c>
      <c r="E4364" s="58" t="s">
        <v>2293</v>
      </c>
      <c r="F4364" s="60">
        <v>1486.03</v>
      </c>
      <c r="G4364" s="58" t="s">
        <v>597</v>
      </c>
      <c r="H4364" s="58" t="s">
        <v>6108</v>
      </c>
      <c r="I4364" s="61">
        <v>300</v>
      </c>
      <c r="J4364" s="58" t="s">
        <v>356</v>
      </c>
      <c r="K4364" s="58" t="s">
        <v>356</v>
      </c>
      <c r="L4364" s="58" t="s">
        <v>357</v>
      </c>
      <c r="M4364" s="58" t="s">
        <v>354</v>
      </c>
      <c r="N4364" s="58" t="s">
        <v>355</v>
      </c>
      <c r="O4364" s="64" t="s">
        <v>309</v>
      </c>
      <c r="P4364" s="64" t="s">
        <v>5359</v>
      </c>
      <c r="Q4364" s="45" t="s">
        <v>922</v>
      </c>
      <c r="R4364" s="32" t="s">
        <v>254</v>
      </c>
      <c r="S4364" s="45" t="s">
        <v>291</v>
      </c>
      <c r="T4364" s="42" t="str">
        <f>VLOOKUP(Tabla1[[#This Row],[AREA]],Hoja1!A:B,2,FALSE)</f>
        <v>11. Salud pública y seguridad ciudadana</v>
      </c>
      <c r="U4364" s="45" t="s">
        <v>129</v>
      </c>
      <c r="V4364" s="42" t="str">
        <f>VLOOKUP(Tabla1[[#This Row],[PROGRAMA]],Hoja1!A:B,2,FALSE)</f>
        <v>1321. Policía municipal</v>
      </c>
      <c r="W4364" s="45" t="s">
        <v>236</v>
      </c>
      <c r="X4364" s="45" t="s">
        <v>3180</v>
      </c>
    </row>
    <row r="4365" spans="1:24" x14ac:dyDescent="0.25">
      <c r="A4365" s="57">
        <v>220250041810</v>
      </c>
      <c r="B4365" s="58" t="s">
        <v>526</v>
      </c>
      <c r="C4365" s="59">
        <v>45894</v>
      </c>
      <c r="D4365" s="57">
        <v>22025001124</v>
      </c>
      <c r="E4365" s="58" t="s">
        <v>1237</v>
      </c>
      <c r="F4365" s="60">
        <v>1485.93</v>
      </c>
      <c r="G4365" s="58" t="s">
        <v>45</v>
      </c>
      <c r="H4365" s="58" t="s">
        <v>6109</v>
      </c>
      <c r="I4365" s="61">
        <v>300</v>
      </c>
      <c r="J4365" s="58" t="s">
        <v>627</v>
      </c>
      <c r="K4365" s="58" t="s">
        <v>628</v>
      </c>
      <c r="L4365" s="58" t="s">
        <v>367</v>
      </c>
      <c r="M4365" s="58" t="s">
        <v>354</v>
      </c>
      <c r="N4365" s="58" t="s">
        <v>355</v>
      </c>
      <c r="O4365" s="64" t="s">
        <v>309</v>
      </c>
      <c r="P4365" s="64" t="s">
        <v>5359</v>
      </c>
      <c r="Q4365" s="45" t="s">
        <v>922</v>
      </c>
      <c r="R4365" s="32" t="s">
        <v>254</v>
      </c>
      <c r="S4365" s="45" t="s">
        <v>291</v>
      </c>
      <c r="T4365" s="42" t="str">
        <f>VLOOKUP(Tabla1[[#This Row],[AREA]],Hoja1!A:B,2,FALSE)</f>
        <v>11. Salud pública y seguridad ciudadana</v>
      </c>
      <c r="U4365" s="45" t="s">
        <v>141</v>
      </c>
      <c r="V4365" s="42" t="str">
        <f>VLOOKUP(Tabla1[[#This Row],[PROGRAMA]],Hoja1!A:B,2,FALSE)</f>
        <v>1621. Recogida de residuos</v>
      </c>
      <c r="W4365" s="45" t="s">
        <v>236</v>
      </c>
      <c r="X4365" s="45" t="s">
        <v>3180</v>
      </c>
    </row>
    <row r="4366" spans="1:24" x14ac:dyDescent="0.25">
      <c r="A4366" s="57">
        <v>220250044051</v>
      </c>
      <c r="B4366" s="58" t="s">
        <v>526</v>
      </c>
      <c r="C4366" s="59">
        <v>45905</v>
      </c>
      <c r="D4366" s="57">
        <v>22025000917</v>
      </c>
      <c r="E4366" s="58" t="s">
        <v>2293</v>
      </c>
      <c r="F4366" s="60">
        <v>1476.96</v>
      </c>
      <c r="G4366" s="58" t="s">
        <v>610</v>
      </c>
      <c r="H4366" s="58" t="s">
        <v>6110</v>
      </c>
      <c r="I4366" s="61">
        <v>300</v>
      </c>
      <c r="J4366" s="58" t="s">
        <v>356</v>
      </c>
      <c r="K4366" s="58" t="s">
        <v>356</v>
      </c>
      <c r="L4366" s="58" t="s">
        <v>357</v>
      </c>
      <c r="M4366" s="58" t="s">
        <v>354</v>
      </c>
      <c r="N4366" s="58" t="s">
        <v>355</v>
      </c>
      <c r="O4366" s="64" t="s">
        <v>309</v>
      </c>
      <c r="P4366" s="64" t="s">
        <v>5359</v>
      </c>
      <c r="Q4366" s="45" t="s">
        <v>922</v>
      </c>
      <c r="R4366" s="32" t="s">
        <v>254</v>
      </c>
      <c r="S4366" s="45" t="s">
        <v>291</v>
      </c>
      <c r="T4366" s="42" t="str">
        <f>VLOOKUP(Tabla1[[#This Row],[AREA]],Hoja1!A:B,2,FALSE)</f>
        <v>11. Salud pública y seguridad ciudadana</v>
      </c>
      <c r="U4366" s="45" t="s">
        <v>129</v>
      </c>
      <c r="V4366" s="42" t="str">
        <f>VLOOKUP(Tabla1[[#This Row],[PROGRAMA]],Hoja1!A:B,2,FALSE)</f>
        <v>1321. Policía municipal</v>
      </c>
      <c r="W4366" s="45" t="s">
        <v>236</v>
      </c>
      <c r="X4366" s="45" t="s">
        <v>3180</v>
      </c>
    </row>
    <row r="4367" spans="1:24" x14ac:dyDescent="0.25">
      <c r="A4367" s="57">
        <v>220250045439</v>
      </c>
      <c r="B4367" s="58" t="s">
        <v>526</v>
      </c>
      <c r="C4367" s="59">
        <v>45916</v>
      </c>
      <c r="D4367" s="57">
        <v>22025001128</v>
      </c>
      <c r="E4367" s="58" t="s">
        <v>1498</v>
      </c>
      <c r="F4367" s="60">
        <v>1469.84</v>
      </c>
      <c r="G4367" s="58" t="s">
        <v>76</v>
      </c>
      <c r="H4367" s="58" t="s">
        <v>6111</v>
      </c>
      <c r="I4367" s="61">
        <v>300</v>
      </c>
      <c r="J4367" s="58" t="s">
        <v>356</v>
      </c>
      <c r="K4367" s="58" t="s">
        <v>356</v>
      </c>
      <c r="L4367" s="58" t="s">
        <v>367</v>
      </c>
      <c r="M4367" s="58" t="s">
        <v>354</v>
      </c>
      <c r="N4367" s="58" t="s">
        <v>355</v>
      </c>
      <c r="O4367" s="64" t="s">
        <v>309</v>
      </c>
      <c r="P4367" s="64" t="s">
        <v>5359</v>
      </c>
      <c r="Q4367" s="45" t="s">
        <v>922</v>
      </c>
      <c r="R4367" s="32" t="s">
        <v>254</v>
      </c>
      <c r="S4367" s="45" t="s">
        <v>291</v>
      </c>
      <c r="T4367" s="42" t="str">
        <f>VLOOKUP(Tabla1[[#This Row],[AREA]],Hoja1!A:B,2,FALSE)</f>
        <v>11. Salud pública y seguridad ciudadana</v>
      </c>
      <c r="U4367" s="45" t="s">
        <v>141</v>
      </c>
      <c r="V4367" s="42" t="str">
        <f>VLOOKUP(Tabla1[[#This Row],[PROGRAMA]],Hoja1!A:B,2,FALSE)</f>
        <v>1621. Recogida de residuos</v>
      </c>
      <c r="W4367" s="45" t="s">
        <v>238</v>
      </c>
      <c r="X4367" s="45" t="s">
        <v>3118</v>
      </c>
    </row>
    <row r="4368" spans="1:24" x14ac:dyDescent="0.25">
      <c r="A4368" s="57">
        <v>220250043069</v>
      </c>
      <c r="B4368" s="58" t="s">
        <v>526</v>
      </c>
      <c r="C4368" s="59">
        <v>45897</v>
      </c>
      <c r="D4368" s="57">
        <v>22025001124</v>
      </c>
      <c r="E4368" s="58" t="s">
        <v>1237</v>
      </c>
      <c r="F4368" s="60">
        <v>1402.39</v>
      </c>
      <c r="G4368" s="58" t="s">
        <v>686</v>
      </c>
      <c r="H4368" s="58" t="s">
        <v>6112</v>
      </c>
      <c r="I4368" s="61">
        <v>300</v>
      </c>
      <c r="J4368" s="58" t="s">
        <v>356</v>
      </c>
      <c r="K4368" s="58" t="s">
        <v>356</v>
      </c>
      <c r="L4368" s="58" t="s">
        <v>367</v>
      </c>
      <c r="M4368" s="58" t="s">
        <v>354</v>
      </c>
      <c r="N4368" s="58" t="s">
        <v>355</v>
      </c>
      <c r="O4368" s="64" t="s">
        <v>309</v>
      </c>
      <c r="P4368" s="64" t="s">
        <v>5359</v>
      </c>
      <c r="Q4368" s="45" t="s">
        <v>922</v>
      </c>
      <c r="R4368" s="32" t="s">
        <v>254</v>
      </c>
      <c r="S4368" s="45" t="s">
        <v>291</v>
      </c>
      <c r="T4368" s="42" t="str">
        <f>VLOOKUP(Tabla1[[#This Row],[AREA]],Hoja1!A:B,2,FALSE)</f>
        <v>11. Salud pública y seguridad ciudadana</v>
      </c>
      <c r="U4368" s="45" t="s">
        <v>141</v>
      </c>
      <c r="V4368" s="42" t="str">
        <f>VLOOKUP(Tabla1[[#This Row],[PROGRAMA]],Hoja1!A:B,2,FALSE)</f>
        <v>1621. Recogida de residuos</v>
      </c>
      <c r="W4368" s="45" t="s">
        <v>236</v>
      </c>
      <c r="X4368" s="45" t="s">
        <v>3180</v>
      </c>
    </row>
    <row r="4369" spans="1:24" x14ac:dyDescent="0.25">
      <c r="A4369" s="57">
        <v>220250043886</v>
      </c>
      <c r="B4369" s="58" t="s">
        <v>526</v>
      </c>
      <c r="C4369" s="59">
        <v>45903</v>
      </c>
      <c r="D4369" s="57">
        <v>22025001123</v>
      </c>
      <c r="E4369" s="58" t="s">
        <v>1973</v>
      </c>
      <c r="F4369" s="60">
        <v>1399.96</v>
      </c>
      <c r="G4369" s="58" t="s">
        <v>460</v>
      </c>
      <c r="H4369" s="58" t="s">
        <v>6113</v>
      </c>
      <c r="I4369" s="61">
        <v>300</v>
      </c>
      <c r="J4369" s="58" t="s">
        <v>356</v>
      </c>
      <c r="K4369" s="58" t="s">
        <v>356</v>
      </c>
      <c r="L4369" s="58" t="s">
        <v>357</v>
      </c>
      <c r="M4369" s="58" t="s">
        <v>354</v>
      </c>
      <c r="N4369" s="58" t="s">
        <v>355</v>
      </c>
      <c r="O4369" s="64" t="s">
        <v>309</v>
      </c>
      <c r="P4369" s="64" t="s">
        <v>5359</v>
      </c>
      <c r="Q4369" s="45" t="s">
        <v>922</v>
      </c>
      <c r="R4369" s="32" t="s">
        <v>254</v>
      </c>
      <c r="S4369" s="45" t="s">
        <v>291</v>
      </c>
      <c r="T4369" s="42" t="str">
        <f>VLOOKUP(Tabla1[[#This Row],[AREA]],Hoja1!A:B,2,FALSE)</f>
        <v>11. Salud pública y seguridad ciudadana</v>
      </c>
      <c r="U4369" s="45" t="s">
        <v>144</v>
      </c>
      <c r="V4369" s="42" t="str">
        <f>VLOOKUP(Tabla1[[#This Row],[PROGRAMA]],Hoja1!A:B,2,FALSE)</f>
        <v>1631. Limpieza viaria</v>
      </c>
      <c r="W4369" s="45" t="s">
        <v>236</v>
      </c>
      <c r="X4369" s="45" t="s">
        <v>3180</v>
      </c>
    </row>
    <row r="4370" spans="1:24" x14ac:dyDescent="0.25">
      <c r="A4370" s="57">
        <v>220250045779</v>
      </c>
      <c r="B4370" s="58" t="s">
        <v>526</v>
      </c>
      <c r="C4370" s="59">
        <v>45918</v>
      </c>
      <c r="D4370" s="57">
        <v>22025000917</v>
      </c>
      <c r="E4370" s="58" t="s">
        <v>2293</v>
      </c>
      <c r="F4370" s="60">
        <v>1398.94</v>
      </c>
      <c r="G4370" s="58" t="s">
        <v>565</v>
      </c>
      <c r="H4370" s="58" t="s">
        <v>6114</v>
      </c>
      <c r="I4370" s="61">
        <v>300</v>
      </c>
      <c r="J4370" s="58" t="s">
        <v>356</v>
      </c>
      <c r="K4370" s="58" t="s">
        <v>356</v>
      </c>
      <c r="L4370" s="58" t="s">
        <v>357</v>
      </c>
      <c r="M4370" s="58" t="s">
        <v>354</v>
      </c>
      <c r="N4370" s="58" t="s">
        <v>355</v>
      </c>
      <c r="O4370" s="64" t="s">
        <v>309</v>
      </c>
      <c r="P4370" s="64" t="s">
        <v>5359</v>
      </c>
      <c r="Q4370" s="45" t="s">
        <v>922</v>
      </c>
      <c r="R4370" s="32" t="s">
        <v>254</v>
      </c>
      <c r="S4370" s="45" t="s">
        <v>291</v>
      </c>
      <c r="T4370" s="42" t="str">
        <f>VLOOKUP(Tabla1[[#This Row],[AREA]],Hoja1!A:B,2,FALSE)</f>
        <v>11. Salud pública y seguridad ciudadana</v>
      </c>
      <c r="U4370" s="45" t="s">
        <v>129</v>
      </c>
      <c r="V4370" s="42" t="str">
        <f>VLOOKUP(Tabla1[[#This Row],[PROGRAMA]],Hoja1!A:B,2,FALSE)</f>
        <v>1321. Policía municipal</v>
      </c>
      <c r="W4370" s="45" t="s">
        <v>236</v>
      </c>
      <c r="X4370" s="45" t="s">
        <v>3180</v>
      </c>
    </row>
    <row r="4371" spans="1:24" x14ac:dyDescent="0.25">
      <c r="A4371" s="57">
        <v>220250045447</v>
      </c>
      <c r="B4371" s="58" t="s">
        <v>526</v>
      </c>
      <c r="C4371" s="59">
        <v>45916</v>
      </c>
      <c r="D4371" s="57">
        <v>22025001128</v>
      </c>
      <c r="E4371" s="58" t="s">
        <v>1498</v>
      </c>
      <c r="F4371" s="60">
        <v>1368.87</v>
      </c>
      <c r="G4371" s="58" t="s">
        <v>609</v>
      </c>
      <c r="H4371" s="58" t="s">
        <v>6115</v>
      </c>
      <c r="I4371" s="61">
        <v>300</v>
      </c>
      <c r="J4371" s="58" t="s">
        <v>356</v>
      </c>
      <c r="K4371" s="58" t="s">
        <v>356</v>
      </c>
      <c r="L4371" s="58" t="s">
        <v>367</v>
      </c>
      <c r="M4371" s="58" t="s">
        <v>354</v>
      </c>
      <c r="N4371" s="58" t="s">
        <v>355</v>
      </c>
      <c r="O4371" s="64" t="s">
        <v>309</v>
      </c>
      <c r="P4371" s="64" t="s">
        <v>5359</v>
      </c>
      <c r="Q4371" s="45" t="s">
        <v>922</v>
      </c>
      <c r="R4371" s="32" t="s">
        <v>254</v>
      </c>
      <c r="S4371" s="45" t="s">
        <v>291</v>
      </c>
      <c r="T4371" s="42" t="str">
        <f>VLOOKUP(Tabla1[[#This Row],[AREA]],Hoja1!A:B,2,FALSE)</f>
        <v>11. Salud pública y seguridad ciudadana</v>
      </c>
      <c r="U4371" s="45" t="s">
        <v>141</v>
      </c>
      <c r="V4371" s="42" t="str">
        <f>VLOOKUP(Tabla1[[#This Row],[PROGRAMA]],Hoja1!A:B,2,FALSE)</f>
        <v>1621. Recogida de residuos</v>
      </c>
      <c r="W4371" s="45" t="s">
        <v>238</v>
      </c>
      <c r="X4371" s="45" t="s">
        <v>3118</v>
      </c>
    </row>
    <row r="4372" spans="1:24" x14ac:dyDescent="0.25">
      <c r="A4372" s="57">
        <v>220250043884</v>
      </c>
      <c r="B4372" s="58" t="s">
        <v>526</v>
      </c>
      <c r="C4372" s="59">
        <v>45903</v>
      </c>
      <c r="D4372" s="57">
        <v>22025001128</v>
      </c>
      <c r="E4372" s="58" t="s">
        <v>1498</v>
      </c>
      <c r="F4372" s="60">
        <v>1305.93</v>
      </c>
      <c r="G4372" s="58" t="s">
        <v>609</v>
      </c>
      <c r="H4372" s="58" t="s">
        <v>6116</v>
      </c>
      <c r="I4372" s="61">
        <v>300</v>
      </c>
      <c r="J4372" s="58" t="s">
        <v>356</v>
      </c>
      <c r="K4372" s="58" t="s">
        <v>356</v>
      </c>
      <c r="L4372" s="58" t="s">
        <v>367</v>
      </c>
      <c r="M4372" s="58" t="s">
        <v>354</v>
      </c>
      <c r="N4372" s="58" t="s">
        <v>355</v>
      </c>
      <c r="O4372" s="64" t="s">
        <v>309</v>
      </c>
      <c r="P4372" s="64" t="s">
        <v>5359</v>
      </c>
      <c r="Q4372" s="45" t="s">
        <v>922</v>
      </c>
      <c r="R4372" s="32" t="s">
        <v>254</v>
      </c>
      <c r="S4372" s="45" t="s">
        <v>291</v>
      </c>
      <c r="T4372" s="42" t="str">
        <f>VLOOKUP(Tabla1[[#This Row],[AREA]],Hoja1!A:B,2,FALSE)</f>
        <v>11. Salud pública y seguridad ciudadana</v>
      </c>
      <c r="U4372" s="45" t="s">
        <v>141</v>
      </c>
      <c r="V4372" s="42" t="str">
        <f>VLOOKUP(Tabla1[[#This Row],[PROGRAMA]],Hoja1!A:B,2,FALSE)</f>
        <v>1621. Recogida de residuos</v>
      </c>
      <c r="W4372" s="45" t="s">
        <v>238</v>
      </c>
      <c r="X4372" s="45" t="s">
        <v>3118</v>
      </c>
    </row>
    <row r="4373" spans="1:24" x14ac:dyDescent="0.25">
      <c r="A4373" s="57">
        <v>220250045426</v>
      </c>
      <c r="B4373" s="58" t="s">
        <v>526</v>
      </c>
      <c r="C4373" s="59">
        <v>45916</v>
      </c>
      <c r="D4373" s="57">
        <v>22025001124</v>
      </c>
      <c r="E4373" s="58" t="s">
        <v>1237</v>
      </c>
      <c r="F4373" s="60">
        <v>1241.56</v>
      </c>
      <c r="G4373" s="58" t="s">
        <v>929</v>
      </c>
      <c r="H4373" s="58" t="s">
        <v>6117</v>
      </c>
      <c r="I4373" s="61">
        <v>300</v>
      </c>
      <c r="J4373" s="58" t="s">
        <v>356</v>
      </c>
      <c r="K4373" s="58" t="s">
        <v>356</v>
      </c>
      <c r="L4373" s="58" t="s">
        <v>367</v>
      </c>
      <c r="M4373" s="58" t="s">
        <v>354</v>
      </c>
      <c r="N4373" s="58" t="s">
        <v>355</v>
      </c>
      <c r="O4373" s="64" t="s">
        <v>309</v>
      </c>
      <c r="P4373" s="64" t="s">
        <v>5359</v>
      </c>
      <c r="Q4373" s="45" t="s">
        <v>922</v>
      </c>
      <c r="R4373" s="32" t="s">
        <v>254</v>
      </c>
      <c r="S4373" s="45" t="s">
        <v>291</v>
      </c>
      <c r="T4373" s="42" t="str">
        <f>VLOOKUP(Tabla1[[#This Row],[AREA]],Hoja1!A:B,2,FALSE)</f>
        <v>11. Salud pública y seguridad ciudadana</v>
      </c>
      <c r="U4373" s="45" t="s">
        <v>141</v>
      </c>
      <c r="V4373" s="42" t="str">
        <f>VLOOKUP(Tabla1[[#This Row],[PROGRAMA]],Hoja1!A:B,2,FALSE)</f>
        <v>1621. Recogida de residuos</v>
      </c>
      <c r="W4373" s="45" t="s">
        <v>236</v>
      </c>
      <c r="X4373" s="45" t="s">
        <v>3180</v>
      </c>
    </row>
    <row r="4374" spans="1:24" x14ac:dyDescent="0.25">
      <c r="A4374" s="57">
        <v>220250037331</v>
      </c>
      <c r="B4374" s="58" t="s">
        <v>526</v>
      </c>
      <c r="C4374" s="59">
        <v>45876</v>
      </c>
      <c r="D4374" s="57">
        <v>22025000769</v>
      </c>
      <c r="E4374" s="58" t="s">
        <v>1623</v>
      </c>
      <c r="F4374" s="60">
        <v>1212.07</v>
      </c>
      <c r="G4374" s="58" t="s">
        <v>601</v>
      </c>
      <c r="H4374" s="58" t="s">
        <v>6118</v>
      </c>
      <c r="I4374" s="61">
        <v>300</v>
      </c>
      <c r="J4374" s="58" t="s">
        <v>356</v>
      </c>
      <c r="K4374" s="58" t="s">
        <v>356</v>
      </c>
      <c r="L4374" s="58" t="s">
        <v>367</v>
      </c>
      <c r="M4374" s="58" t="s">
        <v>354</v>
      </c>
      <c r="N4374" s="58" t="s">
        <v>355</v>
      </c>
      <c r="O4374" s="64" t="s">
        <v>309</v>
      </c>
      <c r="P4374" s="64" t="s">
        <v>5359</v>
      </c>
      <c r="Q4374" s="45" t="s">
        <v>922</v>
      </c>
      <c r="R4374" s="32" t="s">
        <v>254</v>
      </c>
      <c r="S4374" s="45" t="s">
        <v>291</v>
      </c>
      <c r="T4374" s="42" t="str">
        <f>VLOOKUP(Tabla1[[#This Row],[AREA]],Hoja1!A:B,2,FALSE)</f>
        <v>11. Salud pública y seguridad ciudadana</v>
      </c>
      <c r="U4374" s="45" t="s">
        <v>135</v>
      </c>
      <c r="V4374" s="42" t="str">
        <f>VLOOKUP(Tabla1[[#This Row],[PROGRAMA]],Hoja1!A:B,2,FALSE)</f>
        <v>1361. Prevención y extinción de incencios</v>
      </c>
      <c r="W4374" s="45" t="s">
        <v>238</v>
      </c>
      <c r="X4374" s="45" t="s">
        <v>3118</v>
      </c>
    </row>
    <row r="4375" spans="1:24" x14ac:dyDescent="0.25">
      <c r="A4375" s="57">
        <v>220250041217</v>
      </c>
      <c r="B4375" s="58" t="s">
        <v>526</v>
      </c>
      <c r="C4375" s="59">
        <v>45890</v>
      </c>
      <c r="D4375" s="57">
        <v>22025001602</v>
      </c>
      <c r="E4375" s="58" t="s">
        <v>1735</v>
      </c>
      <c r="F4375" s="60">
        <v>1208.79</v>
      </c>
      <c r="G4375" s="58" t="s">
        <v>608</v>
      </c>
      <c r="H4375" s="58" t="s">
        <v>4430</v>
      </c>
      <c r="I4375" s="61">
        <v>300</v>
      </c>
      <c r="J4375" s="58" t="s">
        <v>356</v>
      </c>
      <c r="K4375" s="58" t="s">
        <v>356</v>
      </c>
      <c r="L4375" s="58" t="s">
        <v>367</v>
      </c>
      <c r="M4375" s="58" t="s">
        <v>354</v>
      </c>
      <c r="N4375" s="58" t="s">
        <v>355</v>
      </c>
      <c r="O4375" s="64" t="s">
        <v>309</v>
      </c>
      <c r="P4375" s="64" t="s">
        <v>5359</v>
      </c>
      <c r="Q4375" s="45" t="s">
        <v>926</v>
      </c>
      <c r="R4375" s="32" t="s">
        <v>255</v>
      </c>
      <c r="S4375" s="45" t="s">
        <v>95</v>
      </c>
      <c r="T4375" s="42" t="str">
        <f>VLOOKUP(Tabla1[[#This Row],[AREA]],Hoja1!A:B,2,FALSE)</f>
        <v>07. Medio ambiente</v>
      </c>
      <c r="U4375" s="45" t="s">
        <v>149</v>
      </c>
      <c r="V4375" s="42" t="str">
        <f>VLOOKUP(Tabla1[[#This Row],[PROGRAMA]],Hoja1!A:B,2,FALSE)</f>
        <v>1711. Parques y jardines</v>
      </c>
      <c r="W4375" s="45" t="s">
        <v>244</v>
      </c>
      <c r="X4375" s="45" t="s">
        <v>2903</v>
      </c>
    </row>
    <row r="4376" spans="1:24" x14ac:dyDescent="0.25">
      <c r="A4376" s="57">
        <v>220250046274</v>
      </c>
      <c r="B4376" s="58" t="s">
        <v>526</v>
      </c>
      <c r="C4376" s="59">
        <v>45922</v>
      </c>
      <c r="D4376" s="57">
        <v>22025001602</v>
      </c>
      <c r="E4376" s="58" t="s">
        <v>1735</v>
      </c>
      <c r="F4376" s="60">
        <v>1208.79</v>
      </c>
      <c r="G4376" s="58" t="s">
        <v>608</v>
      </c>
      <c r="H4376" s="58" t="s">
        <v>4430</v>
      </c>
      <c r="I4376" s="61">
        <v>300</v>
      </c>
      <c r="J4376" s="58" t="s">
        <v>356</v>
      </c>
      <c r="K4376" s="58" t="s">
        <v>356</v>
      </c>
      <c r="L4376" s="58" t="s">
        <v>367</v>
      </c>
      <c r="M4376" s="58" t="s">
        <v>354</v>
      </c>
      <c r="N4376" s="58" t="s">
        <v>355</v>
      </c>
      <c r="O4376" s="64" t="s">
        <v>309</v>
      </c>
      <c r="P4376" s="64" t="s">
        <v>5359</v>
      </c>
      <c r="Q4376" s="45" t="s">
        <v>926</v>
      </c>
      <c r="R4376" s="32" t="s">
        <v>255</v>
      </c>
      <c r="S4376" s="45" t="s">
        <v>95</v>
      </c>
      <c r="T4376" s="42" t="str">
        <f>VLOOKUP(Tabla1[[#This Row],[AREA]],Hoja1!A:B,2,FALSE)</f>
        <v>07. Medio ambiente</v>
      </c>
      <c r="U4376" s="45" t="s">
        <v>149</v>
      </c>
      <c r="V4376" s="42" t="str">
        <f>VLOOKUP(Tabla1[[#This Row],[PROGRAMA]],Hoja1!A:B,2,FALSE)</f>
        <v>1711. Parques y jardines</v>
      </c>
      <c r="W4376" s="45" t="s">
        <v>244</v>
      </c>
      <c r="X4376" s="45" t="s">
        <v>2903</v>
      </c>
    </row>
    <row r="4377" spans="1:24" x14ac:dyDescent="0.25">
      <c r="A4377" s="57">
        <v>220250032674</v>
      </c>
      <c r="B4377" s="58" t="s">
        <v>349</v>
      </c>
      <c r="C4377" s="59">
        <v>45849</v>
      </c>
      <c r="D4377" s="57">
        <v>22025005199</v>
      </c>
      <c r="E4377" s="58" t="s">
        <v>1208</v>
      </c>
      <c r="F4377" s="60">
        <v>1136.3800000000001</v>
      </c>
      <c r="G4377" s="58" t="s">
        <v>5978</v>
      </c>
      <c r="H4377" s="58" t="s">
        <v>6119</v>
      </c>
      <c r="I4377" s="61">
        <v>220</v>
      </c>
      <c r="J4377" s="58" t="s">
        <v>356</v>
      </c>
      <c r="K4377" s="58" t="s">
        <v>356</v>
      </c>
      <c r="L4377" s="58" t="s">
        <v>357</v>
      </c>
      <c r="M4377" s="58" t="s">
        <v>458</v>
      </c>
      <c r="N4377" s="58" t="s">
        <v>429</v>
      </c>
      <c r="O4377" s="64" t="s">
        <v>310</v>
      </c>
      <c r="P4377" s="64" t="s">
        <v>5359</v>
      </c>
      <c r="Q4377" s="45" t="s">
        <v>922</v>
      </c>
      <c r="R4377" s="32" t="s">
        <v>254</v>
      </c>
      <c r="S4377" s="45" t="s">
        <v>89</v>
      </c>
      <c r="T4377" s="42" t="str">
        <f>VLOOKUP(Tabla1[[#This Row],[AREA]],Hoja1!A:B,2,FALSE)</f>
        <v>01. Alcaldía</v>
      </c>
      <c r="U4377" s="45" t="s">
        <v>294</v>
      </c>
      <c r="V4377" s="42" t="str">
        <f>VLOOKUP(Tabla1[[#This Row],[PROGRAMA]],Hoja1!A:B,2,FALSE)</f>
        <v>4331. Desarrollo empresarial</v>
      </c>
      <c r="W4377" s="45" t="s">
        <v>238</v>
      </c>
      <c r="X4377" s="45" t="s">
        <v>2926</v>
      </c>
    </row>
    <row r="4378" spans="1:24" x14ac:dyDescent="0.25">
      <c r="A4378" s="57">
        <v>220250040489</v>
      </c>
      <c r="B4378" s="58" t="s">
        <v>349</v>
      </c>
      <c r="C4378" s="59">
        <v>45888</v>
      </c>
      <c r="D4378" s="57">
        <v>22025006204</v>
      </c>
      <c r="E4378" s="58" t="s">
        <v>1830</v>
      </c>
      <c r="F4378" s="60">
        <v>1119.25</v>
      </c>
      <c r="G4378" s="58" t="s">
        <v>3847</v>
      </c>
      <c r="H4378" s="58" t="s">
        <v>6120</v>
      </c>
      <c r="I4378" s="61">
        <v>220</v>
      </c>
      <c r="J4378" s="58" t="s">
        <v>356</v>
      </c>
      <c r="K4378" s="58" t="s">
        <v>356</v>
      </c>
      <c r="L4378" s="58" t="s">
        <v>357</v>
      </c>
      <c r="M4378" s="58" t="s">
        <v>458</v>
      </c>
      <c r="N4378" s="58" t="s">
        <v>429</v>
      </c>
      <c r="O4378" s="64" t="s">
        <v>310</v>
      </c>
      <c r="P4378" s="64" t="s">
        <v>5359</v>
      </c>
      <c r="Q4378" s="45" t="s">
        <v>922</v>
      </c>
      <c r="R4378" s="32" t="s">
        <v>254</v>
      </c>
      <c r="S4378" s="45" t="s">
        <v>98</v>
      </c>
      <c r="T4378" s="42" t="str">
        <f>VLOOKUP(Tabla1[[#This Row],[AREA]],Hoja1!A:B,2,FALSE)</f>
        <v>10. Personas mayores, familia y servicios sociales</v>
      </c>
      <c r="U4378" s="45" t="s">
        <v>155</v>
      </c>
      <c r="V4378" s="42" t="str">
        <f>VLOOKUP(Tabla1[[#This Row],[PROGRAMA]],Hoja1!A:B,2,FALSE)</f>
        <v>2312. Iniciativas sociales</v>
      </c>
      <c r="W4378" s="45" t="s">
        <v>238</v>
      </c>
      <c r="X4378" s="45" t="s">
        <v>4974</v>
      </c>
    </row>
    <row r="4379" spans="1:24" x14ac:dyDescent="0.25">
      <c r="A4379" s="57">
        <v>220250046437</v>
      </c>
      <c r="B4379" s="58" t="s">
        <v>349</v>
      </c>
      <c r="C4379" s="59">
        <v>45922</v>
      </c>
      <c r="D4379" s="57">
        <v>22025006971</v>
      </c>
      <c r="E4379" s="58" t="s">
        <v>1340</v>
      </c>
      <c r="F4379" s="60">
        <v>1108.06</v>
      </c>
      <c r="G4379" s="58" t="s">
        <v>6121</v>
      </c>
      <c r="H4379" s="58" t="s">
        <v>6122</v>
      </c>
      <c r="I4379" s="61">
        <v>220</v>
      </c>
      <c r="J4379" s="58" t="s">
        <v>477</v>
      </c>
      <c r="K4379" s="58" t="s">
        <v>356</v>
      </c>
      <c r="L4379" s="58" t="s">
        <v>357</v>
      </c>
      <c r="M4379" s="58" t="s">
        <v>458</v>
      </c>
      <c r="N4379" s="58" t="s">
        <v>429</v>
      </c>
      <c r="O4379" s="64" t="s">
        <v>310</v>
      </c>
      <c r="P4379" s="64" t="s">
        <v>5359</v>
      </c>
      <c r="Q4379" s="45" t="s">
        <v>922</v>
      </c>
      <c r="R4379" s="32" t="s">
        <v>254</v>
      </c>
      <c r="S4379" s="45" t="s">
        <v>94</v>
      </c>
      <c r="T4379" s="42" t="str">
        <f>VLOOKUP(Tabla1[[#This Row],[AREA]],Hoja1!A:B,2,FALSE)</f>
        <v>06. Educación y cultura</v>
      </c>
      <c r="U4379" s="45" t="s">
        <v>170</v>
      </c>
      <c r="V4379" s="42" t="str">
        <f>VLOOKUP(Tabla1[[#This Row],[PROGRAMA]],Hoja1!A:B,2,FALSE)</f>
        <v>3232. Conservación y mantenimiento centros educación infantil y primaria</v>
      </c>
      <c r="W4379" s="45" t="s">
        <v>238</v>
      </c>
      <c r="X4379" s="45" t="s">
        <v>2926</v>
      </c>
    </row>
    <row r="4380" spans="1:24" x14ac:dyDescent="0.25">
      <c r="A4380" s="57">
        <v>220250041279</v>
      </c>
      <c r="B4380" s="58" t="s">
        <v>349</v>
      </c>
      <c r="C4380" s="59">
        <v>45890</v>
      </c>
      <c r="D4380" s="57">
        <v>22025006089</v>
      </c>
      <c r="E4380" s="58" t="s">
        <v>1623</v>
      </c>
      <c r="F4380" s="60">
        <v>1107.76</v>
      </c>
      <c r="G4380" s="58" t="s">
        <v>6123</v>
      </c>
      <c r="H4380" s="58" t="s">
        <v>6124</v>
      </c>
      <c r="I4380" s="61">
        <v>220</v>
      </c>
      <c r="J4380" s="58" t="s">
        <v>6125</v>
      </c>
      <c r="K4380" s="58" t="s">
        <v>5807</v>
      </c>
      <c r="L4380" s="58" t="s">
        <v>367</v>
      </c>
      <c r="M4380" s="58" t="s">
        <v>458</v>
      </c>
      <c r="N4380" s="58" t="s">
        <v>429</v>
      </c>
      <c r="O4380" s="64" t="s">
        <v>310</v>
      </c>
      <c r="P4380" s="64" t="s">
        <v>5359</v>
      </c>
      <c r="Q4380" s="45" t="s">
        <v>922</v>
      </c>
      <c r="R4380" s="32" t="s">
        <v>254</v>
      </c>
      <c r="S4380" s="45" t="s">
        <v>291</v>
      </c>
      <c r="T4380" s="42" t="str">
        <f>VLOOKUP(Tabla1[[#This Row],[AREA]],Hoja1!A:B,2,FALSE)</f>
        <v>11. Salud pública y seguridad ciudadana</v>
      </c>
      <c r="U4380" s="45" t="s">
        <v>135</v>
      </c>
      <c r="V4380" s="42" t="str">
        <f>VLOOKUP(Tabla1[[#This Row],[PROGRAMA]],Hoja1!A:B,2,FALSE)</f>
        <v>1361. Prevención y extinción de incencios</v>
      </c>
      <c r="W4380" s="45" t="s">
        <v>238</v>
      </c>
      <c r="X4380" s="45" t="s">
        <v>3118</v>
      </c>
    </row>
    <row r="4381" spans="1:24" x14ac:dyDescent="0.25">
      <c r="A4381" s="57">
        <v>220250032112</v>
      </c>
      <c r="B4381" s="58" t="s">
        <v>349</v>
      </c>
      <c r="C4381" s="59">
        <v>45849</v>
      </c>
      <c r="D4381" s="57">
        <v>22025005070</v>
      </c>
      <c r="E4381" s="58" t="s">
        <v>1466</v>
      </c>
      <c r="F4381" s="60">
        <v>1089</v>
      </c>
      <c r="G4381" s="58" t="s">
        <v>881</v>
      </c>
      <c r="H4381" s="58" t="s">
        <v>6126</v>
      </c>
      <c r="I4381" s="61">
        <v>220</v>
      </c>
      <c r="J4381" s="58" t="s">
        <v>356</v>
      </c>
      <c r="K4381" s="58" t="s">
        <v>356</v>
      </c>
      <c r="L4381" s="58" t="s">
        <v>357</v>
      </c>
      <c r="M4381" s="58" t="s">
        <v>458</v>
      </c>
      <c r="N4381" s="58" t="s">
        <v>429</v>
      </c>
      <c r="O4381" s="64" t="s">
        <v>310</v>
      </c>
      <c r="P4381" s="64" t="s">
        <v>5359</v>
      </c>
      <c r="Q4381" s="45" t="s">
        <v>922</v>
      </c>
      <c r="R4381" s="32" t="s">
        <v>254</v>
      </c>
      <c r="S4381" s="45" t="s">
        <v>98</v>
      </c>
      <c r="T4381" s="42" t="str">
        <f>VLOOKUP(Tabla1[[#This Row],[AREA]],Hoja1!A:B,2,FALSE)</f>
        <v>10. Personas mayores, familia y servicios sociales</v>
      </c>
      <c r="U4381" s="45" t="s">
        <v>159</v>
      </c>
      <c r="V4381" s="42" t="str">
        <f>VLOOKUP(Tabla1[[#This Row],[PROGRAMA]],Hoja1!A:B,2,FALSE)</f>
        <v>2315. Políticas de Igualdad e infancia</v>
      </c>
      <c r="W4381" s="45" t="s">
        <v>238</v>
      </c>
      <c r="X4381" s="45" t="s">
        <v>2926</v>
      </c>
    </row>
    <row r="4382" spans="1:24" x14ac:dyDescent="0.25">
      <c r="A4382" s="57">
        <v>220250045647</v>
      </c>
      <c r="B4382" s="58" t="s">
        <v>349</v>
      </c>
      <c r="C4382" s="59">
        <v>45917</v>
      </c>
      <c r="D4382" s="57">
        <v>22025006844</v>
      </c>
      <c r="E4382" s="58" t="s">
        <v>1273</v>
      </c>
      <c r="F4382" s="60">
        <v>1070.8499999999999</v>
      </c>
      <c r="G4382" s="58" t="s">
        <v>719</v>
      </c>
      <c r="H4382" s="58" t="s">
        <v>6127</v>
      </c>
      <c r="I4382" s="61">
        <v>220</v>
      </c>
      <c r="J4382" s="58" t="s">
        <v>396</v>
      </c>
      <c r="K4382" s="58" t="s">
        <v>356</v>
      </c>
      <c r="L4382" s="58" t="s">
        <v>357</v>
      </c>
      <c r="M4382" s="58" t="s">
        <v>458</v>
      </c>
      <c r="N4382" s="58" t="s">
        <v>429</v>
      </c>
      <c r="O4382" s="64" t="s">
        <v>310</v>
      </c>
      <c r="P4382" s="64" t="s">
        <v>5359</v>
      </c>
      <c r="Q4382" s="45" t="s">
        <v>922</v>
      </c>
      <c r="R4382" s="32" t="s">
        <v>254</v>
      </c>
      <c r="S4382" s="45" t="s">
        <v>94</v>
      </c>
      <c r="T4382" s="42" t="str">
        <f>VLOOKUP(Tabla1[[#This Row],[AREA]],Hoja1!A:B,2,FALSE)</f>
        <v>06. Educación y cultura</v>
      </c>
      <c r="U4382" s="45" t="s">
        <v>176</v>
      </c>
      <c r="V4382" s="42" t="str">
        <f>VLOOKUP(Tabla1[[#This Row],[PROGRAMA]],Hoja1!A:B,2,FALSE)</f>
        <v>3321. Bibliotecas públicas</v>
      </c>
      <c r="W4382" s="45" t="s">
        <v>238</v>
      </c>
      <c r="X4382" s="45" t="s">
        <v>2926</v>
      </c>
    </row>
    <row r="4383" spans="1:24" x14ac:dyDescent="0.25">
      <c r="A4383" s="57">
        <v>220250036887</v>
      </c>
      <c r="B4383" s="58" t="s">
        <v>349</v>
      </c>
      <c r="C4383" s="59">
        <v>45875</v>
      </c>
      <c r="D4383" s="57">
        <v>22025006063</v>
      </c>
      <c r="E4383" s="58" t="s">
        <v>1466</v>
      </c>
      <c r="F4383" s="60">
        <v>1067.22</v>
      </c>
      <c r="G4383" s="58" t="s">
        <v>6128</v>
      </c>
      <c r="H4383" s="58" t="s">
        <v>6129</v>
      </c>
      <c r="I4383" s="61">
        <v>220</v>
      </c>
      <c r="J4383" s="58" t="s">
        <v>356</v>
      </c>
      <c r="K4383" s="58" t="s">
        <v>356</v>
      </c>
      <c r="L4383" s="58" t="s">
        <v>357</v>
      </c>
      <c r="M4383" s="58" t="s">
        <v>458</v>
      </c>
      <c r="N4383" s="58" t="s">
        <v>429</v>
      </c>
      <c r="O4383" s="64" t="s">
        <v>310</v>
      </c>
      <c r="P4383" s="64" t="s">
        <v>5359</v>
      </c>
      <c r="Q4383" s="45" t="s">
        <v>922</v>
      </c>
      <c r="R4383" s="32" t="s">
        <v>254</v>
      </c>
      <c r="S4383" s="45" t="s">
        <v>98</v>
      </c>
      <c r="T4383" s="42" t="str">
        <f>VLOOKUP(Tabla1[[#This Row],[AREA]],Hoja1!A:B,2,FALSE)</f>
        <v>10. Personas mayores, familia y servicios sociales</v>
      </c>
      <c r="U4383" s="45" t="s">
        <v>159</v>
      </c>
      <c r="V4383" s="42" t="str">
        <f>VLOOKUP(Tabla1[[#This Row],[PROGRAMA]],Hoja1!A:B,2,FALSE)</f>
        <v>2315. Políticas de Igualdad e infancia</v>
      </c>
      <c r="W4383" s="45" t="s">
        <v>238</v>
      </c>
      <c r="X4383" s="45" t="s">
        <v>2926</v>
      </c>
    </row>
    <row r="4384" spans="1:24" x14ac:dyDescent="0.25">
      <c r="A4384" s="57">
        <v>220250047499</v>
      </c>
      <c r="B4384" s="58" t="s">
        <v>349</v>
      </c>
      <c r="C4384" s="59">
        <v>45923</v>
      </c>
      <c r="D4384" s="57">
        <v>22025001640</v>
      </c>
      <c r="E4384" s="58" t="s">
        <v>1820</v>
      </c>
      <c r="F4384" s="60">
        <v>39061.85</v>
      </c>
      <c r="G4384" s="58" t="s">
        <v>690</v>
      </c>
      <c r="H4384" s="58" t="s">
        <v>6130</v>
      </c>
      <c r="I4384" s="61">
        <v>220</v>
      </c>
      <c r="J4384" s="58" t="s">
        <v>691</v>
      </c>
      <c r="K4384" s="58" t="s">
        <v>436</v>
      </c>
      <c r="L4384" s="58" t="s">
        <v>357</v>
      </c>
      <c r="M4384" s="58" t="s">
        <v>354</v>
      </c>
      <c r="N4384" s="58" t="s">
        <v>355</v>
      </c>
      <c r="O4384" s="64" t="s">
        <v>305</v>
      </c>
      <c r="P4384" s="64" t="s">
        <v>5359</v>
      </c>
      <c r="Q4384" s="45" t="s">
        <v>922</v>
      </c>
      <c r="R4384" s="32" t="s">
        <v>254</v>
      </c>
      <c r="S4384" s="45" t="s">
        <v>291</v>
      </c>
      <c r="T4384" s="42" t="str">
        <f>VLOOKUP(Tabla1[[#This Row],[AREA]],Hoja1!A:B,2,FALSE)</f>
        <v>11. Salud pública y seguridad ciudadana</v>
      </c>
      <c r="U4384" s="45" t="s">
        <v>141</v>
      </c>
      <c r="V4384" s="42" t="str">
        <f>VLOOKUP(Tabla1[[#This Row],[PROGRAMA]],Hoja1!A:B,2,FALSE)</f>
        <v>1621. Recogida de residuos</v>
      </c>
      <c r="W4384" s="45" t="s">
        <v>234</v>
      </c>
      <c r="X4384" s="45" t="s">
        <v>3632</v>
      </c>
    </row>
    <row r="4385" spans="1:24" x14ac:dyDescent="0.25">
      <c r="A4385" s="57">
        <v>220250043624</v>
      </c>
      <c r="B4385" s="58" t="s">
        <v>349</v>
      </c>
      <c r="C4385" s="59">
        <v>45902</v>
      </c>
      <c r="D4385" s="57">
        <v>22025006145</v>
      </c>
      <c r="E4385" s="58" t="s">
        <v>1793</v>
      </c>
      <c r="F4385" s="60">
        <v>27648.5</v>
      </c>
      <c r="G4385" s="58" t="s">
        <v>5184</v>
      </c>
      <c r="H4385" s="58" t="s">
        <v>6131</v>
      </c>
      <c r="I4385" s="61">
        <v>220</v>
      </c>
      <c r="J4385" s="58" t="s">
        <v>477</v>
      </c>
      <c r="K4385" s="58" t="s">
        <v>356</v>
      </c>
      <c r="L4385" s="58" t="s">
        <v>358</v>
      </c>
      <c r="M4385" s="58" t="s">
        <v>354</v>
      </c>
      <c r="N4385" s="58" t="s">
        <v>355</v>
      </c>
      <c r="O4385" s="64" t="s">
        <v>310</v>
      </c>
      <c r="P4385" s="64" t="s">
        <v>5359</v>
      </c>
      <c r="Q4385" s="45" t="s">
        <v>926</v>
      </c>
      <c r="R4385" s="32" t="s">
        <v>255</v>
      </c>
      <c r="S4385" s="45" t="s">
        <v>98</v>
      </c>
      <c r="T4385" s="42" t="str">
        <f>VLOOKUP(Tabla1[[#This Row],[AREA]],Hoja1!A:B,2,FALSE)</f>
        <v>10. Personas mayores, familia y servicios sociales</v>
      </c>
      <c r="U4385" s="45" t="s">
        <v>155</v>
      </c>
      <c r="V4385" s="42" t="str">
        <f>VLOOKUP(Tabla1[[#This Row],[PROGRAMA]],Hoja1!A:B,2,FALSE)</f>
        <v>2312. Iniciativas sociales</v>
      </c>
      <c r="W4385" s="45" t="s">
        <v>248</v>
      </c>
      <c r="X4385" s="45" t="s">
        <v>2991</v>
      </c>
    </row>
    <row r="4386" spans="1:24" x14ac:dyDescent="0.25">
      <c r="A4386" s="57">
        <v>220250036453</v>
      </c>
      <c r="B4386" s="58" t="s">
        <v>349</v>
      </c>
      <c r="C4386" s="59">
        <v>45873</v>
      </c>
      <c r="D4386" s="57">
        <v>22025003777</v>
      </c>
      <c r="E4386" s="58" t="s">
        <v>1495</v>
      </c>
      <c r="F4386" s="60">
        <v>27333.84</v>
      </c>
      <c r="G4386" s="58" t="s">
        <v>52</v>
      </c>
      <c r="H4386" s="58" t="s">
        <v>6132</v>
      </c>
      <c r="I4386" s="61">
        <v>220</v>
      </c>
      <c r="J4386" s="58" t="s">
        <v>356</v>
      </c>
      <c r="K4386" s="58" t="s">
        <v>352</v>
      </c>
      <c r="L4386" s="58" t="s">
        <v>357</v>
      </c>
      <c r="M4386" s="58" t="s">
        <v>354</v>
      </c>
      <c r="N4386" s="58" t="s">
        <v>355</v>
      </c>
      <c r="O4386" s="64" t="s">
        <v>305</v>
      </c>
      <c r="P4386" s="64" t="s">
        <v>5359</v>
      </c>
      <c r="Q4386" s="45" t="s">
        <v>922</v>
      </c>
      <c r="R4386" s="32" t="s">
        <v>254</v>
      </c>
      <c r="S4386" s="45" t="s">
        <v>92</v>
      </c>
      <c r="T4386" s="42" t="str">
        <f>VLOOKUP(Tabla1[[#This Row],[AREA]],Hoja1!A:B,2,FALSE)</f>
        <v>03. Participación ciudadana y deportes</v>
      </c>
      <c r="U4386" s="45" t="s">
        <v>215</v>
      </c>
      <c r="V4386" s="42" t="str">
        <f>VLOOKUP(Tabla1[[#This Row],[PROGRAMA]],Hoja1!A:B,2,FALSE)</f>
        <v>9241. Participación ciudadana</v>
      </c>
      <c r="W4386" s="45" t="s">
        <v>236</v>
      </c>
      <c r="X4386" s="45" t="s">
        <v>2945</v>
      </c>
    </row>
    <row r="4387" spans="1:24" x14ac:dyDescent="0.25">
      <c r="A4387" s="57">
        <v>220250036616</v>
      </c>
      <c r="B4387" s="58" t="s">
        <v>349</v>
      </c>
      <c r="C4387" s="59">
        <v>45874</v>
      </c>
      <c r="D4387" s="57">
        <v>22025005515</v>
      </c>
      <c r="E4387" s="58" t="s">
        <v>1220</v>
      </c>
      <c r="F4387" s="60">
        <v>1058.75</v>
      </c>
      <c r="G4387" s="58" t="s">
        <v>286</v>
      </c>
      <c r="H4387" s="58" t="s">
        <v>6133</v>
      </c>
      <c r="I4387" s="61">
        <v>220</v>
      </c>
      <c r="J4387" s="58" t="s">
        <v>513</v>
      </c>
      <c r="K4387" s="58" t="s">
        <v>356</v>
      </c>
      <c r="L4387" s="58" t="s">
        <v>357</v>
      </c>
      <c r="M4387" s="58" t="s">
        <v>458</v>
      </c>
      <c r="N4387" s="58" t="s">
        <v>429</v>
      </c>
      <c r="O4387" s="64" t="s">
        <v>310</v>
      </c>
      <c r="P4387" s="64" t="s">
        <v>5359</v>
      </c>
      <c r="Q4387" s="45" t="s">
        <v>922</v>
      </c>
      <c r="R4387" s="32" t="s">
        <v>254</v>
      </c>
      <c r="S4387" s="45" t="s">
        <v>98</v>
      </c>
      <c r="T4387" s="42" t="str">
        <f>VLOOKUP(Tabla1[[#This Row],[AREA]],Hoja1!A:B,2,FALSE)</f>
        <v>10. Personas mayores, familia y servicios sociales</v>
      </c>
      <c r="U4387" s="45" t="s">
        <v>155</v>
      </c>
      <c r="V4387" s="42" t="str">
        <f>VLOOKUP(Tabla1[[#This Row],[PROGRAMA]],Hoja1!A:B,2,FALSE)</f>
        <v>2312. Iniciativas sociales</v>
      </c>
      <c r="W4387" s="45" t="s">
        <v>238</v>
      </c>
      <c r="X4387" s="45" t="s">
        <v>2926</v>
      </c>
    </row>
    <row r="4388" spans="1:24" x14ac:dyDescent="0.25">
      <c r="A4388" s="57">
        <v>220250045269</v>
      </c>
      <c r="B4388" s="58" t="s">
        <v>349</v>
      </c>
      <c r="C4388" s="59">
        <v>45915</v>
      </c>
      <c r="D4388" s="57">
        <v>22025006820</v>
      </c>
      <c r="E4388" s="58" t="s">
        <v>2215</v>
      </c>
      <c r="F4388" s="60">
        <v>1058.75</v>
      </c>
      <c r="G4388" s="58" t="s">
        <v>6134</v>
      </c>
      <c r="H4388" s="58" t="s">
        <v>6135</v>
      </c>
      <c r="I4388" s="61">
        <v>220</v>
      </c>
      <c r="J4388" s="58" t="s">
        <v>356</v>
      </c>
      <c r="K4388" s="58" t="s">
        <v>356</v>
      </c>
      <c r="L4388" s="58" t="s">
        <v>357</v>
      </c>
      <c r="M4388" s="58" t="s">
        <v>458</v>
      </c>
      <c r="N4388" s="58" t="s">
        <v>429</v>
      </c>
      <c r="O4388" s="64" t="s">
        <v>310</v>
      </c>
      <c r="P4388" s="64" t="s">
        <v>5359</v>
      </c>
      <c r="Q4388" s="45" t="s">
        <v>922</v>
      </c>
      <c r="R4388" s="32" t="s">
        <v>254</v>
      </c>
      <c r="S4388" s="45" t="s">
        <v>290</v>
      </c>
      <c r="T4388" s="42" t="str">
        <f>VLOOKUP(Tabla1[[#This Row],[AREA]],Hoja1!A:B,2,FALSE)</f>
        <v>05. Comercio, mercados y consumo</v>
      </c>
      <c r="U4388" s="45" t="s">
        <v>197</v>
      </c>
      <c r="V4388" s="42" t="str">
        <f>VLOOKUP(Tabla1[[#This Row],[PROGRAMA]],Hoja1!A:B,2,FALSE)</f>
        <v>4312. Mercados</v>
      </c>
      <c r="W4388" s="45" t="s">
        <v>238</v>
      </c>
      <c r="X4388" s="45" t="s">
        <v>3161</v>
      </c>
    </row>
    <row r="4389" spans="1:24" x14ac:dyDescent="0.25">
      <c r="A4389" s="57">
        <v>220250041701</v>
      </c>
      <c r="B4389" s="58" t="s">
        <v>349</v>
      </c>
      <c r="C4389" s="59">
        <v>45891</v>
      </c>
      <c r="D4389" s="57">
        <v>22025006338</v>
      </c>
      <c r="E4389" s="58" t="s">
        <v>2478</v>
      </c>
      <c r="F4389" s="60">
        <v>1052.7</v>
      </c>
      <c r="G4389" s="58" t="s">
        <v>1158</v>
      </c>
      <c r="H4389" s="58" t="s">
        <v>6136</v>
      </c>
      <c r="I4389" s="61">
        <v>220</v>
      </c>
      <c r="J4389" s="58" t="s">
        <v>356</v>
      </c>
      <c r="K4389" s="58" t="s">
        <v>356</v>
      </c>
      <c r="L4389" s="58" t="s">
        <v>367</v>
      </c>
      <c r="M4389" s="58" t="s">
        <v>458</v>
      </c>
      <c r="N4389" s="58" t="s">
        <v>429</v>
      </c>
      <c r="O4389" s="64" t="s">
        <v>310</v>
      </c>
      <c r="P4389" s="64" t="s">
        <v>5359</v>
      </c>
      <c r="Q4389" s="45" t="s">
        <v>922</v>
      </c>
      <c r="R4389" s="32" t="s">
        <v>254</v>
      </c>
      <c r="S4389" s="45" t="s">
        <v>92</v>
      </c>
      <c r="T4389" s="42" t="str">
        <f>VLOOKUP(Tabla1[[#This Row],[AREA]],Hoja1!A:B,2,FALSE)</f>
        <v>03. Participación ciudadana y deportes</v>
      </c>
      <c r="U4389" s="45" t="s">
        <v>215</v>
      </c>
      <c r="V4389" s="42" t="str">
        <f>VLOOKUP(Tabla1[[#This Row],[PROGRAMA]],Hoja1!A:B,2,FALSE)</f>
        <v>9241. Participación ciudadana</v>
      </c>
      <c r="W4389" s="45" t="s">
        <v>238</v>
      </c>
      <c r="X4389" s="45" t="s">
        <v>3118</v>
      </c>
    </row>
    <row r="4390" spans="1:24" x14ac:dyDescent="0.25">
      <c r="A4390" s="57">
        <v>220250032799</v>
      </c>
      <c r="B4390" s="58" t="s">
        <v>349</v>
      </c>
      <c r="C4390" s="59">
        <v>45853</v>
      </c>
      <c r="D4390" s="57">
        <v>22025002669</v>
      </c>
      <c r="E4390" s="58" t="s">
        <v>1560</v>
      </c>
      <c r="F4390" s="60">
        <v>1046.8900000000001</v>
      </c>
      <c r="G4390" s="58" t="s">
        <v>582</v>
      </c>
      <c r="H4390" s="58" t="s">
        <v>6137</v>
      </c>
      <c r="I4390" s="61">
        <v>220</v>
      </c>
      <c r="J4390" s="58" t="s">
        <v>352</v>
      </c>
      <c r="K4390" s="58" t="s">
        <v>352</v>
      </c>
      <c r="L4390" s="58" t="s">
        <v>357</v>
      </c>
      <c r="M4390" s="58" t="s">
        <v>458</v>
      </c>
      <c r="N4390" s="58" t="s">
        <v>429</v>
      </c>
      <c r="O4390" s="64" t="s">
        <v>310</v>
      </c>
      <c r="P4390" s="64" t="s">
        <v>5359</v>
      </c>
      <c r="Q4390" s="45" t="s">
        <v>922</v>
      </c>
      <c r="R4390" s="32" t="s">
        <v>254</v>
      </c>
      <c r="S4390" s="45" t="s">
        <v>95</v>
      </c>
      <c r="T4390" s="42" t="str">
        <f>VLOOKUP(Tabla1[[#This Row],[AREA]],Hoja1!A:B,2,FALSE)</f>
        <v>07. Medio ambiente</v>
      </c>
      <c r="U4390" s="45" t="s">
        <v>151</v>
      </c>
      <c r="V4390" s="42" t="str">
        <f>VLOOKUP(Tabla1[[#This Row],[PROGRAMA]],Hoja1!A:B,2,FALSE)</f>
        <v>1721. Protección del medio ambiente</v>
      </c>
      <c r="W4390" s="45" t="s">
        <v>238</v>
      </c>
      <c r="X4390" s="45" t="s">
        <v>2955</v>
      </c>
    </row>
    <row r="4391" spans="1:24" x14ac:dyDescent="0.25">
      <c r="A4391" s="57">
        <v>220250047566</v>
      </c>
      <c r="B4391" s="58" t="s">
        <v>349</v>
      </c>
      <c r="C4391" s="59">
        <v>45924</v>
      </c>
      <c r="D4391" s="57">
        <v>22025000754</v>
      </c>
      <c r="E4391" s="58" t="s">
        <v>1325</v>
      </c>
      <c r="F4391" s="60">
        <v>25000</v>
      </c>
      <c r="G4391" s="58" t="s">
        <v>5805</v>
      </c>
      <c r="H4391" s="58" t="s">
        <v>6138</v>
      </c>
      <c r="I4391" s="61">
        <v>220</v>
      </c>
      <c r="J4391" s="58" t="s">
        <v>1565</v>
      </c>
      <c r="K4391" s="58" t="s">
        <v>5807</v>
      </c>
      <c r="L4391" s="58" t="s">
        <v>357</v>
      </c>
      <c r="M4391" s="58" t="s">
        <v>354</v>
      </c>
      <c r="N4391" s="58" t="s">
        <v>355</v>
      </c>
      <c r="O4391" s="64" t="s">
        <v>305</v>
      </c>
      <c r="P4391" s="64" t="s">
        <v>5359</v>
      </c>
      <c r="Q4391" s="45" t="s">
        <v>922</v>
      </c>
      <c r="R4391" s="32" t="s">
        <v>254</v>
      </c>
      <c r="S4391" s="45" t="s">
        <v>93</v>
      </c>
      <c r="T4391" s="42" t="str">
        <f>VLOOKUP(Tabla1[[#This Row],[AREA]],Hoja1!A:B,2,FALSE)</f>
        <v>04. Hacienda, personal y modernización administrativa</v>
      </c>
      <c r="U4391" s="45" t="s">
        <v>214</v>
      </c>
      <c r="V4391" s="42" t="str">
        <f>VLOOKUP(Tabla1[[#This Row],[PROGRAMA]],Hoja1!A:B,2,FALSE)</f>
        <v>9231. Información, registro y gestión del padrón</v>
      </c>
      <c r="W4391" s="45" t="s">
        <v>238</v>
      </c>
      <c r="X4391" s="45" t="s">
        <v>2926</v>
      </c>
    </row>
    <row r="4392" spans="1:24" x14ac:dyDescent="0.25">
      <c r="A4392" s="57">
        <v>220250038047</v>
      </c>
      <c r="B4392" s="58" t="s">
        <v>349</v>
      </c>
      <c r="C4392" s="59">
        <v>45877</v>
      </c>
      <c r="D4392" s="57">
        <v>22025004175</v>
      </c>
      <c r="E4392" s="58" t="s">
        <v>1692</v>
      </c>
      <c r="F4392" s="60">
        <v>22750.42</v>
      </c>
      <c r="G4392" s="58" t="s">
        <v>6139</v>
      </c>
      <c r="H4392" s="58" t="s">
        <v>6140</v>
      </c>
      <c r="I4392" s="61">
        <v>220</v>
      </c>
      <c r="J4392" s="58" t="s">
        <v>473</v>
      </c>
      <c r="K4392" s="58" t="s">
        <v>392</v>
      </c>
      <c r="L4392" s="58" t="s">
        <v>367</v>
      </c>
      <c r="M4392" s="58" t="s">
        <v>354</v>
      </c>
      <c r="N4392" s="58" t="s">
        <v>355</v>
      </c>
      <c r="O4392" s="64" t="s">
        <v>305</v>
      </c>
      <c r="P4392" s="64" t="s">
        <v>5359</v>
      </c>
      <c r="Q4392" s="45" t="s">
        <v>922</v>
      </c>
      <c r="R4392" s="32" t="s">
        <v>254</v>
      </c>
      <c r="S4392" s="45" t="s">
        <v>291</v>
      </c>
      <c r="T4392" s="42" t="str">
        <f>VLOOKUP(Tabla1[[#This Row],[AREA]],Hoja1!A:B,2,FALSE)</f>
        <v>11. Salud pública y seguridad ciudadana</v>
      </c>
      <c r="U4392" s="45" t="s">
        <v>144</v>
      </c>
      <c r="V4392" s="42" t="str">
        <f>VLOOKUP(Tabla1[[#This Row],[PROGRAMA]],Hoja1!A:B,2,FALSE)</f>
        <v>1631. Limpieza viaria</v>
      </c>
      <c r="W4392" s="45" t="s">
        <v>238</v>
      </c>
      <c r="X4392" s="45" t="s">
        <v>3053</v>
      </c>
    </row>
    <row r="4393" spans="1:24" x14ac:dyDescent="0.25">
      <c r="A4393" s="57">
        <v>220250047501</v>
      </c>
      <c r="B4393" s="58" t="s">
        <v>349</v>
      </c>
      <c r="C4393" s="59">
        <v>45923</v>
      </c>
      <c r="D4393" s="57">
        <v>22025004973</v>
      </c>
      <c r="E4393" s="58" t="s">
        <v>2071</v>
      </c>
      <c r="F4393" s="60">
        <v>22022</v>
      </c>
      <c r="G4393" s="58" t="s">
        <v>5962</v>
      </c>
      <c r="H4393" s="58" t="s">
        <v>6141</v>
      </c>
      <c r="I4393" s="61">
        <v>220</v>
      </c>
      <c r="J4393" s="58" t="s">
        <v>3003</v>
      </c>
      <c r="K4393" s="58" t="s">
        <v>436</v>
      </c>
      <c r="L4393" s="58" t="s">
        <v>357</v>
      </c>
      <c r="M4393" s="58" t="s">
        <v>354</v>
      </c>
      <c r="N4393" s="58" t="s">
        <v>355</v>
      </c>
      <c r="O4393" s="64" t="s">
        <v>305</v>
      </c>
      <c r="P4393" s="64" t="s">
        <v>5359</v>
      </c>
      <c r="Q4393" s="45" t="s">
        <v>926</v>
      </c>
      <c r="R4393" s="32" t="s">
        <v>255</v>
      </c>
      <c r="S4393" s="45" t="s">
        <v>291</v>
      </c>
      <c r="T4393" s="42" t="str">
        <f>VLOOKUP(Tabla1[[#This Row],[AREA]],Hoja1!A:B,2,FALSE)</f>
        <v>11. Salud pública y seguridad ciudadana</v>
      </c>
      <c r="U4393" s="45" t="s">
        <v>141</v>
      </c>
      <c r="V4393" s="42" t="str">
        <f>VLOOKUP(Tabla1[[#This Row],[PROGRAMA]],Hoja1!A:B,2,FALSE)</f>
        <v>1621. Recogida de residuos</v>
      </c>
      <c r="W4393" s="45" t="s">
        <v>250</v>
      </c>
      <c r="X4393" s="45" t="s">
        <v>2949</v>
      </c>
    </row>
    <row r="4394" spans="1:24" x14ac:dyDescent="0.25">
      <c r="A4394" s="57">
        <v>220250045577</v>
      </c>
      <c r="B4394" s="58" t="s">
        <v>349</v>
      </c>
      <c r="C4394" s="59">
        <v>45916</v>
      </c>
      <c r="D4394" s="57">
        <v>22025005474</v>
      </c>
      <c r="E4394" s="58" t="s">
        <v>1832</v>
      </c>
      <c r="F4394" s="60">
        <v>21004.27</v>
      </c>
      <c r="G4394" s="58" t="s">
        <v>1057</v>
      </c>
      <c r="H4394" s="58" t="s">
        <v>6142</v>
      </c>
      <c r="I4394" s="61">
        <v>220</v>
      </c>
      <c r="J4394" s="58" t="s">
        <v>352</v>
      </c>
      <c r="K4394" s="58" t="s">
        <v>352</v>
      </c>
      <c r="L4394" s="58" t="s">
        <v>357</v>
      </c>
      <c r="M4394" s="58" t="s">
        <v>354</v>
      </c>
      <c r="N4394" s="58" t="s">
        <v>355</v>
      </c>
      <c r="O4394" s="64" t="s">
        <v>305</v>
      </c>
      <c r="P4394" s="64" t="s">
        <v>5359</v>
      </c>
      <c r="Q4394" s="45" t="s">
        <v>922</v>
      </c>
      <c r="R4394" s="32" t="s">
        <v>254</v>
      </c>
      <c r="S4394" s="45" t="s">
        <v>98</v>
      </c>
      <c r="T4394" s="42" t="str">
        <f>VLOOKUP(Tabla1[[#This Row],[AREA]],Hoja1!A:B,2,FALSE)</f>
        <v>10. Personas mayores, familia y servicios sociales</v>
      </c>
      <c r="U4394" s="45" t="s">
        <v>157</v>
      </c>
      <c r="V4394" s="42" t="str">
        <f>VLOOKUP(Tabla1[[#This Row],[PROGRAMA]],Hoja1!A:B,2,FALSE)</f>
        <v>2313. Dirección del área de personas mayores, familia y servicios sociales</v>
      </c>
      <c r="W4394" s="45" t="s">
        <v>238</v>
      </c>
      <c r="X4394" s="45" t="s">
        <v>2926</v>
      </c>
    </row>
    <row r="4395" spans="1:24" x14ac:dyDescent="0.25">
      <c r="A4395" s="57">
        <v>220250038195</v>
      </c>
      <c r="B4395" s="58" t="s">
        <v>349</v>
      </c>
      <c r="C4395" s="59">
        <v>45880</v>
      </c>
      <c r="D4395" s="57">
        <v>22025004784</v>
      </c>
      <c r="E4395" s="58" t="s">
        <v>1340</v>
      </c>
      <c r="F4395" s="60">
        <v>21000</v>
      </c>
      <c r="G4395" s="58" t="s">
        <v>431</v>
      </c>
      <c r="H4395" s="58" t="s">
        <v>6143</v>
      </c>
      <c r="I4395" s="61">
        <v>220</v>
      </c>
      <c r="J4395" s="58" t="s">
        <v>432</v>
      </c>
      <c r="K4395" s="58" t="s">
        <v>433</v>
      </c>
      <c r="L4395" s="58" t="s">
        <v>357</v>
      </c>
      <c r="M4395" s="58" t="s">
        <v>354</v>
      </c>
      <c r="N4395" s="58" t="s">
        <v>355</v>
      </c>
      <c r="O4395" s="64" t="s">
        <v>305</v>
      </c>
      <c r="P4395" s="64" t="s">
        <v>5359</v>
      </c>
      <c r="Q4395" s="45" t="s">
        <v>922</v>
      </c>
      <c r="R4395" s="32" t="s">
        <v>254</v>
      </c>
      <c r="S4395" s="45" t="s">
        <v>94</v>
      </c>
      <c r="T4395" s="42" t="str">
        <f>VLOOKUP(Tabla1[[#This Row],[AREA]],Hoja1!A:B,2,FALSE)</f>
        <v>06. Educación y cultura</v>
      </c>
      <c r="U4395" s="45" t="s">
        <v>170</v>
      </c>
      <c r="V4395" s="42" t="str">
        <f>VLOOKUP(Tabla1[[#This Row],[PROGRAMA]],Hoja1!A:B,2,FALSE)</f>
        <v>3232. Conservación y mantenimiento centros educación infantil y primaria</v>
      </c>
      <c r="W4395" s="45" t="s">
        <v>238</v>
      </c>
      <c r="X4395" s="45" t="s">
        <v>2926</v>
      </c>
    </row>
    <row r="4396" spans="1:24" x14ac:dyDescent="0.25">
      <c r="A4396" s="57">
        <v>220250042374</v>
      </c>
      <c r="B4396" s="58" t="s">
        <v>349</v>
      </c>
      <c r="C4396" s="59">
        <v>45896</v>
      </c>
      <c r="D4396" s="57">
        <v>22025004567</v>
      </c>
      <c r="E4396" s="58" t="s">
        <v>1277</v>
      </c>
      <c r="F4396" s="60">
        <v>20925.650000000001</v>
      </c>
      <c r="G4396" s="58" t="s">
        <v>444</v>
      </c>
      <c r="H4396" s="58" t="s">
        <v>6144</v>
      </c>
      <c r="I4396" s="61">
        <v>220</v>
      </c>
      <c r="J4396" s="58" t="s">
        <v>395</v>
      </c>
      <c r="K4396" s="58" t="s">
        <v>395</v>
      </c>
      <c r="L4396" s="58" t="s">
        <v>357</v>
      </c>
      <c r="M4396" s="58" t="s">
        <v>354</v>
      </c>
      <c r="N4396" s="58" t="s">
        <v>355</v>
      </c>
      <c r="O4396" s="64" t="s">
        <v>305</v>
      </c>
      <c r="P4396" s="64" t="s">
        <v>5359</v>
      </c>
      <c r="Q4396" s="45" t="s">
        <v>926</v>
      </c>
      <c r="R4396" s="32" t="s">
        <v>255</v>
      </c>
      <c r="S4396" s="45" t="s">
        <v>93</v>
      </c>
      <c r="T4396" s="42" t="str">
        <f>VLOOKUP(Tabla1[[#This Row],[AREA]],Hoja1!A:B,2,FALSE)</f>
        <v>04. Hacienda, personal y modernización administrativa</v>
      </c>
      <c r="U4396" s="45" t="s">
        <v>209</v>
      </c>
      <c r="V4396" s="42" t="str">
        <f>VLOOKUP(Tabla1[[#This Row],[PROGRAMA]],Hoja1!A:B,2,FALSE)</f>
        <v>9204. Tecnologías de la información y comunicación</v>
      </c>
      <c r="W4396" s="45" t="s">
        <v>250</v>
      </c>
      <c r="X4396" s="45" t="s">
        <v>2949</v>
      </c>
    </row>
    <row r="4397" spans="1:24" x14ac:dyDescent="0.25">
      <c r="A4397" s="57">
        <v>220250048070</v>
      </c>
      <c r="B4397" s="58" t="s">
        <v>526</v>
      </c>
      <c r="C4397" s="59">
        <v>45925</v>
      </c>
      <c r="D4397" s="57">
        <v>22025004282</v>
      </c>
      <c r="E4397" s="58" t="s">
        <v>5952</v>
      </c>
      <c r="F4397" s="60">
        <v>183920</v>
      </c>
      <c r="G4397" s="58" t="s">
        <v>6026</v>
      </c>
      <c r="H4397" s="58" t="s">
        <v>6145</v>
      </c>
      <c r="I4397" s="61">
        <v>300</v>
      </c>
      <c r="J4397" s="58" t="s">
        <v>436</v>
      </c>
      <c r="K4397" s="58" t="s">
        <v>436</v>
      </c>
      <c r="L4397" s="58" t="s">
        <v>367</v>
      </c>
      <c r="M4397" s="58" t="s">
        <v>354</v>
      </c>
      <c r="N4397" s="58" t="s">
        <v>355</v>
      </c>
      <c r="O4397" s="64" t="s">
        <v>305</v>
      </c>
      <c r="P4397" s="64" t="s">
        <v>5359</v>
      </c>
      <c r="Q4397" s="45" t="s">
        <v>926</v>
      </c>
      <c r="R4397" s="32" t="s">
        <v>255</v>
      </c>
      <c r="S4397" s="45" t="s">
        <v>89</v>
      </c>
      <c r="T4397" s="42" t="str">
        <f>VLOOKUP(Tabla1[[#This Row],[AREA]],Hoja1!A:B,2,FALSE)</f>
        <v>01. Alcaldía</v>
      </c>
      <c r="U4397" s="45" t="s">
        <v>294</v>
      </c>
      <c r="V4397" s="42" t="str">
        <f>VLOOKUP(Tabla1[[#This Row],[PROGRAMA]],Hoja1!A:B,2,FALSE)</f>
        <v>4331. Desarrollo empresarial</v>
      </c>
      <c r="W4397" s="45" t="s">
        <v>246</v>
      </c>
      <c r="X4397" s="45" t="s">
        <v>2977</v>
      </c>
    </row>
    <row r="4398" spans="1:24" x14ac:dyDescent="0.25">
      <c r="A4398" s="57">
        <v>220250036156</v>
      </c>
      <c r="B4398" s="58" t="s">
        <v>349</v>
      </c>
      <c r="C4398" s="59">
        <v>45869</v>
      </c>
      <c r="D4398" s="57">
        <v>22025004904</v>
      </c>
      <c r="E4398" s="58" t="s">
        <v>1455</v>
      </c>
      <c r="F4398" s="60">
        <v>1022.45</v>
      </c>
      <c r="G4398" s="58" t="s">
        <v>3198</v>
      </c>
      <c r="H4398" s="58" t="s">
        <v>6146</v>
      </c>
      <c r="I4398" s="61">
        <v>220</v>
      </c>
      <c r="J4398" s="58" t="s">
        <v>356</v>
      </c>
      <c r="K4398" s="58" t="s">
        <v>356</v>
      </c>
      <c r="L4398" s="58" t="s">
        <v>357</v>
      </c>
      <c r="M4398" s="58" t="s">
        <v>458</v>
      </c>
      <c r="N4398" s="58" t="s">
        <v>429</v>
      </c>
      <c r="O4398" s="64" t="s">
        <v>310</v>
      </c>
      <c r="P4398" s="64" t="s">
        <v>5359</v>
      </c>
      <c r="Q4398" s="45" t="s">
        <v>922</v>
      </c>
      <c r="R4398" s="32" t="s">
        <v>254</v>
      </c>
      <c r="S4398" s="45" t="s">
        <v>95</v>
      </c>
      <c r="T4398" s="42" t="str">
        <f>VLOOKUP(Tabla1[[#This Row],[AREA]],Hoja1!A:B,2,FALSE)</f>
        <v>07. Medio ambiente</v>
      </c>
      <c r="U4398" s="45" t="s">
        <v>151</v>
      </c>
      <c r="V4398" s="42" t="str">
        <f>VLOOKUP(Tabla1[[#This Row],[PROGRAMA]],Hoja1!A:B,2,FALSE)</f>
        <v>1721. Protección del medio ambiente</v>
      </c>
      <c r="W4398" s="45" t="s">
        <v>238</v>
      </c>
      <c r="X4398" s="45" t="s">
        <v>2926</v>
      </c>
    </row>
    <row r="4399" spans="1:24" x14ac:dyDescent="0.25">
      <c r="A4399" s="57">
        <v>220250042915</v>
      </c>
      <c r="B4399" s="58" t="s">
        <v>349</v>
      </c>
      <c r="C4399" s="59">
        <v>45897</v>
      </c>
      <c r="D4399" s="57">
        <v>22025006206</v>
      </c>
      <c r="E4399" s="58" t="s">
        <v>1170</v>
      </c>
      <c r="F4399" s="60">
        <v>1004.61</v>
      </c>
      <c r="G4399" s="58" t="s">
        <v>316</v>
      </c>
      <c r="H4399" s="58" t="s">
        <v>6147</v>
      </c>
      <c r="I4399" s="61">
        <v>220</v>
      </c>
      <c r="J4399" s="58" t="s">
        <v>356</v>
      </c>
      <c r="K4399" s="58" t="s">
        <v>356</v>
      </c>
      <c r="L4399" s="58" t="s">
        <v>357</v>
      </c>
      <c r="M4399" s="58" t="s">
        <v>458</v>
      </c>
      <c r="N4399" s="58" t="s">
        <v>429</v>
      </c>
      <c r="O4399" s="64" t="s">
        <v>310</v>
      </c>
      <c r="P4399" s="64" t="s">
        <v>5359</v>
      </c>
      <c r="Q4399" s="45">
        <v>6</v>
      </c>
      <c r="R4399" s="32" t="s">
        <v>255</v>
      </c>
      <c r="S4399" s="45" t="s">
        <v>97</v>
      </c>
      <c r="T4399" s="42" t="str">
        <f>VLOOKUP(Tabla1[[#This Row],[AREA]],Hoja1!A:B,2,FALSE)</f>
        <v>09. Turismo, eventos y marca ciudad</v>
      </c>
      <c r="U4399" s="45">
        <v>4321</v>
      </c>
      <c r="V4399" s="42" t="str">
        <f>VLOOKUP(Tabla1[[#This Row],[PROGRAMA]],Hoja1!A:B,2,FALSE)</f>
        <v>4321. Turismo</v>
      </c>
      <c r="W4399" s="45">
        <v>63</v>
      </c>
      <c r="X4399" s="45">
        <v>632</v>
      </c>
    </row>
    <row r="4400" spans="1:24" x14ac:dyDescent="0.25">
      <c r="A4400" s="57">
        <v>220250047202</v>
      </c>
      <c r="B4400" s="58" t="s">
        <v>349</v>
      </c>
      <c r="C4400" s="59">
        <v>45923</v>
      </c>
      <c r="D4400" s="57">
        <v>22025001655</v>
      </c>
      <c r="E4400" s="58" t="s">
        <v>1861</v>
      </c>
      <c r="F4400" s="60">
        <v>20500</v>
      </c>
      <c r="G4400" s="58" t="s">
        <v>15</v>
      </c>
      <c r="H4400" s="58" t="s">
        <v>6148</v>
      </c>
      <c r="I4400" s="61">
        <v>220</v>
      </c>
      <c r="J4400" s="58" t="s">
        <v>427</v>
      </c>
      <c r="K4400" s="58" t="s">
        <v>427</v>
      </c>
      <c r="L4400" s="58" t="s">
        <v>367</v>
      </c>
      <c r="M4400" s="58" t="s">
        <v>354</v>
      </c>
      <c r="N4400" s="58" t="s">
        <v>355</v>
      </c>
      <c r="O4400" s="64" t="s">
        <v>305</v>
      </c>
      <c r="P4400" s="64" t="s">
        <v>5359</v>
      </c>
      <c r="Q4400" s="45" t="s">
        <v>922</v>
      </c>
      <c r="R4400" s="32" t="s">
        <v>254</v>
      </c>
      <c r="S4400" s="45" t="s">
        <v>98</v>
      </c>
      <c r="T4400" s="42" t="str">
        <f>VLOOKUP(Tabla1[[#This Row],[AREA]],Hoja1!A:B,2,FALSE)</f>
        <v>10. Personas mayores, familia y servicios sociales</v>
      </c>
      <c r="U4400" s="45" t="s">
        <v>155</v>
      </c>
      <c r="V4400" s="42" t="str">
        <f>VLOOKUP(Tabla1[[#This Row],[PROGRAMA]],Hoja1!A:B,2,FALSE)</f>
        <v>2312. Iniciativas sociales</v>
      </c>
      <c r="W4400" s="45" t="s">
        <v>238</v>
      </c>
      <c r="X4400" s="45" t="s">
        <v>3516</v>
      </c>
    </row>
    <row r="4401" spans="1:24" x14ac:dyDescent="0.25">
      <c r="A4401" s="57">
        <v>220250038208</v>
      </c>
      <c r="B4401" s="58" t="s">
        <v>349</v>
      </c>
      <c r="C4401" s="59">
        <v>45880</v>
      </c>
      <c r="D4401" s="57">
        <v>22025005164</v>
      </c>
      <c r="E4401" s="58" t="s">
        <v>3196</v>
      </c>
      <c r="F4401" s="60">
        <v>991.24</v>
      </c>
      <c r="G4401" s="58" t="s">
        <v>1099</v>
      </c>
      <c r="H4401" s="58" t="s">
        <v>6149</v>
      </c>
      <c r="I4401" s="61">
        <v>220</v>
      </c>
      <c r="J4401" s="58" t="s">
        <v>360</v>
      </c>
      <c r="K4401" s="58" t="s">
        <v>352</v>
      </c>
      <c r="L4401" s="58" t="s">
        <v>357</v>
      </c>
      <c r="M4401" s="58" t="s">
        <v>458</v>
      </c>
      <c r="N4401" s="58" t="s">
        <v>429</v>
      </c>
      <c r="O4401" s="64" t="s">
        <v>310</v>
      </c>
      <c r="P4401" s="64" t="s">
        <v>5359</v>
      </c>
      <c r="Q4401" s="45" t="s">
        <v>926</v>
      </c>
      <c r="R4401" s="32" t="s">
        <v>255</v>
      </c>
      <c r="S4401" s="45" t="s">
        <v>94</v>
      </c>
      <c r="T4401" s="42" t="str">
        <f>VLOOKUP(Tabla1[[#This Row],[AREA]],Hoja1!A:B,2,FALSE)</f>
        <v>06. Educación y cultura</v>
      </c>
      <c r="U4401" s="45" t="s">
        <v>168</v>
      </c>
      <c r="V4401" s="42" t="str">
        <f>VLOOKUP(Tabla1[[#This Row],[PROGRAMA]],Hoja1!A:B,2,FALSE)</f>
        <v>3231. Escuelas infantiles</v>
      </c>
      <c r="W4401" s="45" t="s">
        <v>248</v>
      </c>
      <c r="X4401" s="45" t="s">
        <v>2991</v>
      </c>
    </row>
    <row r="4402" spans="1:24" x14ac:dyDescent="0.25">
      <c r="A4402" s="57">
        <v>220250045568</v>
      </c>
      <c r="B4402" s="58" t="s">
        <v>349</v>
      </c>
      <c r="C4402" s="59">
        <v>45916</v>
      </c>
      <c r="D4402" s="57">
        <v>22025006590</v>
      </c>
      <c r="E4402" s="58" t="s">
        <v>1466</v>
      </c>
      <c r="F4402" s="60">
        <v>990.98</v>
      </c>
      <c r="G4402" s="58" t="s">
        <v>950</v>
      </c>
      <c r="H4402" s="58" t="s">
        <v>6150</v>
      </c>
      <c r="I4402" s="61">
        <v>220</v>
      </c>
      <c r="J4402" s="58" t="s">
        <v>356</v>
      </c>
      <c r="K4402" s="58" t="s">
        <v>356</v>
      </c>
      <c r="L4402" s="58" t="s">
        <v>357</v>
      </c>
      <c r="M4402" s="58" t="s">
        <v>458</v>
      </c>
      <c r="N4402" s="58" t="s">
        <v>429</v>
      </c>
      <c r="O4402" s="64" t="s">
        <v>310</v>
      </c>
      <c r="P4402" s="64" t="s">
        <v>5359</v>
      </c>
      <c r="Q4402" s="45" t="s">
        <v>922</v>
      </c>
      <c r="R4402" s="32" t="s">
        <v>254</v>
      </c>
      <c r="S4402" s="45" t="s">
        <v>98</v>
      </c>
      <c r="T4402" s="42" t="str">
        <f>VLOOKUP(Tabla1[[#This Row],[AREA]],Hoja1!A:B,2,FALSE)</f>
        <v>10. Personas mayores, familia y servicios sociales</v>
      </c>
      <c r="U4402" s="45" t="s">
        <v>159</v>
      </c>
      <c r="V4402" s="42" t="str">
        <f>VLOOKUP(Tabla1[[#This Row],[PROGRAMA]],Hoja1!A:B,2,FALSE)</f>
        <v>2315. Políticas de Igualdad e infancia</v>
      </c>
      <c r="W4402" s="45" t="s">
        <v>238</v>
      </c>
      <c r="X4402" s="45" t="s">
        <v>2926</v>
      </c>
    </row>
    <row r="4403" spans="1:24" x14ac:dyDescent="0.25">
      <c r="A4403" s="57">
        <v>220250031578</v>
      </c>
      <c r="B4403" s="58" t="s">
        <v>349</v>
      </c>
      <c r="C4403" s="59">
        <v>45846</v>
      </c>
      <c r="D4403" s="57">
        <v>22025005134</v>
      </c>
      <c r="E4403" s="58" t="s">
        <v>1664</v>
      </c>
      <c r="F4403" s="60">
        <v>961.95</v>
      </c>
      <c r="G4403" s="58" t="s">
        <v>32</v>
      </c>
      <c r="H4403" s="58" t="s">
        <v>6151</v>
      </c>
      <c r="I4403" s="61">
        <v>220</v>
      </c>
      <c r="J4403" s="58" t="s">
        <v>487</v>
      </c>
      <c r="K4403" s="58" t="s">
        <v>411</v>
      </c>
      <c r="L4403" s="58" t="s">
        <v>357</v>
      </c>
      <c r="M4403" s="58" t="s">
        <v>458</v>
      </c>
      <c r="N4403" s="58" t="s">
        <v>429</v>
      </c>
      <c r="O4403" s="64" t="s">
        <v>310</v>
      </c>
      <c r="P4403" s="64" t="s">
        <v>5359</v>
      </c>
      <c r="Q4403" s="45" t="s">
        <v>922</v>
      </c>
      <c r="R4403" s="32" t="s">
        <v>254</v>
      </c>
      <c r="S4403" s="45" t="s">
        <v>95</v>
      </c>
      <c r="T4403" s="42" t="str">
        <f>VLOOKUP(Tabla1[[#This Row],[AREA]],Hoja1!A:B,2,FALSE)</f>
        <v>07. Medio ambiente</v>
      </c>
      <c r="U4403" s="45" t="s">
        <v>147</v>
      </c>
      <c r="V4403" s="42" t="str">
        <f>VLOOKUP(Tabla1[[#This Row],[PROGRAMA]],Hoja1!A:B,2,FALSE)</f>
        <v>1701. Dirección del área de medio ambiente</v>
      </c>
      <c r="W4403" s="45" t="s">
        <v>236</v>
      </c>
      <c r="X4403" s="45" t="s">
        <v>2945</v>
      </c>
    </row>
    <row r="4404" spans="1:24" x14ac:dyDescent="0.25">
      <c r="A4404" s="57">
        <v>220250033131</v>
      </c>
      <c r="B4404" s="58" t="s">
        <v>349</v>
      </c>
      <c r="C4404" s="59">
        <v>45855</v>
      </c>
      <c r="D4404" s="57">
        <v>22025005180</v>
      </c>
      <c r="E4404" s="58" t="s">
        <v>3031</v>
      </c>
      <c r="F4404" s="60">
        <v>907.5</v>
      </c>
      <c r="G4404" s="58" t="s">
        <v>6152</v>
      </c>
      <c r="H4404" s="58" t="s">
        <v>6153</v>
      </c>
      <c r="I4404" s="61">
        <v>220</v>
      </c>
      <c r="J4404" s="58" t="s">
        <v>356</v>
      </c>
      <c r="K4404" s="58" t="s">
        <v>356</v>
      </c>
      <c r="L4404" s="58" t="s">
        <v>357</v>
      </c>
      <c r="M4404" s="58" t="s">
        <v>458</v>
      </c>
      <c r="N4404" s="58" t="s">
        <v>429</v>
      </c>
      <c r="O4404" s="64" t="s">
        <v>310</v>
      </c>
      <c r="P4404" s="64" t="s">
        <v>5359</v>
      </c>
      <c r="Q4404" s="45" t="s">
        <v>926</v>
      </c>
      <c r="R4404" s="32" t="s">
        <v>255</v>
      </c>
      <c r="S4404" s="45" t="s">
        <v>92</v>
      </c>
      <c r="T4404" s="42" t="str">
        <f>VLOOKUP(Tabla1[[#This Row],[AREA]],Hoja1!A:B,2,FALSE)</f>
        <v>03. Participación ciudadana y deportes</v>
      </c>
      <c r="U4404" s="45" t="s">
        <v>215</v>
      </c>
      <c r="V4404" s="42" t="str">
        <f>VLOOKUP(Tabla1[[#This Row],[PROGRAMA]],Hoja1!A:B,2,FALSE)</f>
        <v>9241. Participación ciudadana</v>
      </c>
      <c r="W4404" s="45" t="s">
        <v>248</v>
      </c>
      <c r="X4404" s="45" t="s">
        <v>2991</v>
      </c>
    </row>
    <row r="4405" spans="1:24" x14ac:dyDescent="0.25">
      <c r="A4405" s="57">
        <v>220250032164</v>
      </c>
      <c r="B4405" s="58" t="s">
        <v>349</v>
      </c>
      <c r="C4405" s="59">
        <v>45849</v>
      </c>
      <c r="D4405" s="57">
        <v>22025005175</v>
      </c>
      <c r="E4405" s="58" t="s">
        <v>3031</v>
      </c>
      <c r="F4405" s="60">
        <v>907.5</v>
      </c>
      <c r="G4405" s="58" t="s">
        <v>3423</v>
      </c>
      <c r="H4405" s="58" t="s">
        <v>6154</v>
      </c>
      <c r="I4405" s="61">
        <v>220</v>
      </c>
      <c r="J4405" s="58" t="s">
        <v>356</v>
      </c>
      <c r="K4405" s="58" t="s">
        <v>356</v>
      </c>
      <c r="L4405" s="58" t="s">
        <v>357</v>
      </c>
      <c r="M4405" s="58" t="s">
        <v>458</v>
      </c>
      <c r="N4405" s="58" t="s">
        <v>429</v>
      </c>
      <c r="O4405" s="64" t="s">
        <v>310</v>
      </c>
      <c r="P4405" s="64" t="s">
        <v>5359</v>
      </c>
      <c r="Q4405" s="45" t="s">
        <v>926</v>
      </c>
      <c r="R4405" s="32" t="s">
        <v>255</v>
      </c>
      <c r="S4405" s="45" t="s">
        <v>92</v>
      </c>
      <c r="T4405" s="42" t="str">
        <f>VLOOKUP(Tabla1[[#This Row],[AREA]],Hoja1!A:B,2,FALSE)</f>
        <v>03. Participación ciudadana y deportes</v>
      </c>
      <c r="U4405" s="45" t="s">
        <v>215</v>
      </c>
      <c r="V4405" s="42" t="str">
        <f>VLOOKUP(Tabla1[[#This Row],[PROGRAMA]],Hoja1!A:B,2,FALSE)</f>
        <v>9241. Participación ciudadana</v>
      </c>
      <c r="W4405" s="45" t="s">
        <v>248</v>
      </c>
      <c r="X4405" s="45" t="s">
        <v>2991</v>
      </c>
    </row>
    <row r="4406" spans="1:24" x14ac:dyDescent="0.25">
      <c r="A4406" s="57">
        <v>220250031570</v>
      </c>
      <c r="B4406" s="58" t="s">
        <v>349</v>
      </c>
      <c r="C4406" s="59">
        <v>45846</v>
      </c>
      <c r="D4406" s="57">
        <v>22025005113</v>
      </c>
      <c r="E4406" s="58" t="s">
        <v>1466</v>
      </c>
      <c r="F4406" s="60">
        <v>900</v>
      </c>
      <c r="G4406" s="58" t="s">
        <v>330</v>
      </c>
      <c r="H4406" s="58" t="s">
        <v>6155</v>
      </c>
      <c r="I4406" s="61">
        <v>220</v>
      </c>
      <c r="J4406" s="58" t="s">
        <v>356</v>
      </c>
      <c r="K4406" s="58" t="s">
        <v>356</v>
      </c>
      <c r="L4406" s="58" t="s">
        <v>357</v>
      </c>
      <c r="M4406" s="58" t="s">
        <v>458</v>
      </c>
      <c r="N4406" s="58" t="s">
        <v>429</v>
      </c>
      <c r="O4406" s="64" t="s">
        <v>310</v>
      </c>
      <c r="P4406" s="64" t="s">
        <v>5359</v>
      </c>
      <c r="Q4406" s="45" t="s">
        <v>922</v>
      </c>
      <c r="R4406" s="32" t="s">
        <v>254</v>
      </c>
      <c r="S4406" s="45" t="s">
        <v>98</v>
      </c>
      <c r="T4406" s="42" t="str">
        <f>VLOOKUP(Tabla1[[#This Row],[AREA]],Hoja1!A:B,2,FALSE)</f>
        <v>10. Personas mayores, familia y servicios sociales</v>
      </c>
      <c r="U4406" s="45" t="s">
        <v>159</v>
      </c>
      <c r="V4406" s="42" t="str">
        <f>VLOOKUP(Tabla1[[#This Row],[PROGRAMA]],Hoja1!A:B,2,FALSE)</f>
        <v>2315. Políticas de Igualdad e infancia</v>
      </c>
      <c r="W4406" s="45" t="s">
        <v>238</v>
      </c>
      <c r="X4406" s="45" t="s">
        <v>2926</v>
      </c>
    </row>
    <row r="4407" spans="1:24" x14ac:dyDescent="0.25">
      <c r="A4407" s="57">
        <v>220250037704</v>
      </c>
      <c r="B4407" s="58" t="s">
        <v>349</v>
      </c>
      <c r="C4407" s="59">
        <v>45877</v>
      </c>
      <c r="D4407" s="57">
        <v>22025005375</v>
      </c>
      <c r="E4407" s="58" t="s">
        <v>2667</v>
      </c>
      <c r="F4407" s="60">
        <v>894.19</v>
      </c>
      <c r="G4407" s="58" t="s">
        <v>329</v>
      </c>
      <c r="H4407" s="58" t="s">
        <v>6156</v>
      </c>
      <c r="I4407" s="61">
        <v>220</v>
      </c>
      <c r="J4407" s="58" t="s">
        <v>356</v>
      </c>
      <c r="K4407" s="58" t="s">
        <v>356</v>
      </c>
      <c r="L4407" s="58" t="s">
        <v>367</v>
      </c>
      <c r="M4407" s="58" t="s">
        <v>458</v>
      </c>
      <c r="N4407" s="58" t="s">
        <v>429</v>
      </c>
      <c r="O4407" s="64" t="s">
        <v>310</v>
      </c>
      <c r="P4407" s="64" t="s">
        <v>5359</v>
      </c>
      <c r="Q4407" s="45" t="s">
        <v>922</v>
      </c>
      <c r="R4407" s="32" t="s">
        <v>254</v>
      </c>
      <c r="S4407" s="45" t="s">
        <v>89</v>
      </c>
      <c r="T4407" s="42" t="str">
        <f>VLOOKUP(Tabla1[[#This Row],[AREA]],Hoja1!A:B,2,FALSE)</f>
        <v>01. Alcaldía</v>
      </c>
      <c r="U4407" s="45" t="s">
        <v>208</v>
      </c>
      <c r="V4407" s="42" t="str">
        <f>VLOOKUP(Tabla1[[#This Row],[PROGRAMA]],Hoja1!A:B,2,FALSE)</f>
        <v>9203. Unidad de régimen interior</v>
      </c>
      <c r="W4407" s="45" t="s">
        <v>238</v>
      </c>
      <c r="X4407" s="45" t="s">
        <v>3161</v>
      </c>
    </row>
    <row r="4408" spans="1:24" x14ac:dyDescent="0.25">
      <c r="A4408" s="57">
        <v>220250038206</v>
      </c>
      <c r="B4408" s="58" t="s">
        <v>349</v>
      </c>
      <c r="C4408" s="59">
        <v>45880</v>
      </c>
      <c r="D4408" s="57">
        <v>22025006150</v>
      </c>
      <c r="E4408" s="58" t="s">
        <v>1599</v>
      </c>
      <c r="F4408" s="60">
        <v>883.3</v>
      </c>
      <c r="G4408" s="58" t="s">
        <v>630</v>
      </c>
      <c r="H4408" s="58" t="s">
        <v>6157</v>
      </c>
      <c r="I4408" s="61">
        <v>220</v>
      </c>
      <c r="J4408" s="58" t="s">
        <v>356</v>
      </c>
      <c r="K4408" s="58" t="s">
        <v>356</v>
      </c>
      <c r="L4408" s="58" t="s">
        <v>367</v>
      </c>
      <c r="M4408" s="58" t="s">
        <v>458</v>
      </c>
      <c r="N4408" s="58" t="s">
        <v>429</v>
      </c>
      <c r="O4408" s="64" t="s">
        <v>310</v>
      </c>
      <c r="P4408" s="64" t="s">
        <v>5359</v>
      </c>
      <c r="Q4408" s="45" t="s">
        <v>922</v>
      </c>
      <c r="R4408" s="32" t="s">
        <v>254</v>
      </c>
      <c r="S4408" s="45" t="s">
        <v>291</v>
      </c>
      <c r="T4408" s="42" t="str">
        <f>VLOOKUP(Tabla1[[#This Row],[AREA]],Hoja1!A:B,2,FALSE)</f>
        <v>11. Salud pública y seguridad ciudadana</v>
      </c>
      <c r="U4408" s="45" t="s">
        <v>144</v>
      </c>
      <c r="V4408" s="42" t="str">
        <f>VLOOKUP(Tabla1[[#This Row],[PROGRAMA]],Hoja1!A:B,2,FALSE)</f>
        <v>1631. Limpieza viaria</v>
      </c>
      <c r="W4408" s="45" t="s">
        <v>238</v>
      </c>
      <c r="X4408" s="45" t="s">
        <v>3118</v>
      </c>
    </row>
    <row r="4409" spans="1:24" x14ac:dyDescent="0.25">
      <c r="A4409" s="57">
        <v>220250036277</v>
      </c>
      <c r="B4409" s="58" t="s">
        <v>349</v>
      </c>
      <c r="C4409" s="59">
        <v>45870</v>
      </c>
      <c r="D4409" s="57">
        <v>22025005902</v>
      </c>
      <c r="E4409" s="58" t="s">
        <v>1176</v>
      </c>
      <c r="F4409" s="60">
        <v>871.2</v>
      </c>
      <c r="G4409" s="58" t="s">
        <v>6158</v>
      </c>
      <c r="H4409" s="58" t="s">
        <v>6159</v>
      </c>
      <c r="I4409" s="61">
        <v>220</v>
      </c>
      <c r="J4409" s="58" t="s">
        <v>512</v>
      </c>
      <c r="K4409" s="58" t="s">
        <v>356</v>
      </c>
      <c r="L4409" s="58" t="s">
        <v>367</v>
      </c>
      <c r="M4409" s="58" t="s">
        <v>458</v>
      </c>
      <c r="N4409" s="58" t="s">
        <v>429</v>
      </c>
      <c r="O4409" s="64" t="s">
        <v>310</v>
      </c>
      <c r="P4409" s="64" t="s">
        <v>5359</v>
      </c>
      <c r="Q4409" s="45" t="s">
        <v>922</v>
      </c>
      <c r="R4409" s="32" t="s">
        <v>254</v>
      </c>
      <c r="S4409" s="45" t="s">
        <v>96</v>
      </c>
      <c r="T4409" s="42" t="str">
        <f>VLOOKUP(Tabla1[[#This Row],[AREA]],Hoja1!A:B,2,FALSE)</f>
        <v>08. Tráfico y movilidad</v>
      </c>
      <c r="U4409" s="45" t="s">
        <v>131</v>
      </c>
      <c r="V4409" s="42" t="str">
        <f>VLOOKUP(Tabla1[[#This Row],[PROGRAMA]],Hoja1!A:B,2,FALSE)</f>
        <v>1341. Movilidad</v>
      </c>
      <c r="W4409" s="45" t="s">
        <v>238</v>
      </c>
      <c r="X4409" s="45" t="s">
        <v>3161</v>
      </c>
    </row>
    <row r="4410" spans="1:24" x14ac:dyDescent="0.25">
      <c r="A4410" s="57">
        <v>220250030500</v>
      </c>
      <c r="B4410" s="58" t="s">
        <v>349</v>
      </c>
      <c r="C4410" s="59">
        <v>45840</v>
      </c>
      <c r="D4410" s="57">
        <v>22025005080</v>
      </c>
      <c r="E4410" s="58" t="s">
        <v>1493</v>
      </c>
      <c r="F4410" s="60">
        <v>870.5</v>
      </c>
      <c r="G4410" s="58" t="s">
        <v>81</v>
      </c>
      <c r="H4410" s="58" t="s">
        <v>6160</v>
      </c>
      <c r="I4410" s="61">
        <v>220</v>
      </c>
      <c r="J4410" s="58" t="s">
        <v>356</v>
      </c>
      <c r="K4410" s="58" t="s">
        <v>356</v>
      </c>
      <c r="L4410" s="58" t="s">
        <v>367</v>
      </c>
      <c r="M4410" s="58" t="s">
        <v>458</v>
      </c>
      <c r="N4410" s="58" t="s">
        <v>429</v>
      </c>
      <c r="O4410" s="64" t="s">
        <v>310</v>
      </c>
      <c r="P4410" s="64" t="s">
        <v>5359</v>
      </c>
      <c r="Q4410" s="45" t="s">
        <v>922</v>
      </c>
      <c r="R4410" s="32" t="s">
        <v>254</v>
      </c>
      <c r="S4410" s="45" t="s">
        <v>91</v>
      </c>
      <c r="T4410" s="42" t="str">
        <f>VLOOKUP(Tabla1[[#This Row],[AREA]],Hoja1!A:B,2,FALSE)</f>
        <v>02. Urbanismo y vivienda</v>
      </c>
      <c r="U4410" s="45" t="s">
        <v>220</v>
      </c>
      <c r="V4410" s="42" t="str">
        <f>VLOOKUP(Tabla1[[#This Row],[PROGRAMA]],Hoja1!A:B,2,FALSE)</f>
        <v>9332. Mantenimiento de edificios e instalaciones municipales</v>
      </c>
      <c r="W4410" s="45" t="s">
        <v>236</v>
      </c>
      <c r="X4410" s="45" t="s">
        <v>3048</v>
      </c>
    </row>
    <row r="4411" spans="1:24" x14ac:dyDescent="0.25">
      <c r="A4411" s="57">
        <v>220250045582</v>
      </c>
      <c r="B4411" s="58" t="s">
        <v>349</v>
      </c>
      <c r="C4411" s="59">
        <v>45916</v>
      </c>
      <c r="D4411" s="57">
        <v>22025006768</v>
      </c>
      <c r="E4411" s="58" t="s">
        <v>1750</v>
      </c>
      <c r="F4411" s="60">
        <v>864</v>
      </c>
      <c r="G4411" s="58" t="s">
        <v>6161</v>
      </c>
      <c r="H4411" s="58" t="s">
        <v>6162</v>
      </c>
      <c r="I4411" s="61">
        <v>220</v>
      </c>
      <c r="J4411" s="58" t="s">
        <v>356</v>
      </c>
      <c r="K4411" s="58" t="s">
        <v>356</v>
      </c>
      <c r="L4411" s="58" t="s">
        <v>357</v>
      </c>
      <c r="M4411" s="58" t="s">
        <v>458</v>
      </c>
      <c r="N4411" s="58" t="s">
        <v>429</v>
      </c>
      <c r="O4411" s="64" t="s">
        <v>310</v>
      </c>
      <c r="P4411" s="64" t="s">
        <v>5359</v>
      </c>
      <c r="Q4411" s="45" t="s">
        <v>922</v>
      </c>
      <c r="R4411" s="32" t="s">
        <v>254</v>
      </c>
      <c r="S4411" s="45" t="s">
        <v>89</v>
      </c>
      <c r="T4411" s="42" t="str">
        <f>VLOOKUP(Tabla1[[#This Row],[AREA]],Hoja1!A:B,2,FALSE)</f>
        <v>01. Alcaldía</v>
      </c>
      <c r="U4411" s="45" t="s">
        <v>294</v>
      </c>
      <c r="V4411" s="42" t="str">
        <f>VLOOKUP(Tabla1[[#This Row],[PROGRAMA]],Hoja1!A:B,2,FALSE)</f>
        <v>4331. Desarrollo empresarial</v>
      </c>
      <c r="W4411" s="45" t="s">
        <v>238</v>
      </c>
      <c r="X4411" s="45" t="s">
        <v>2943</v>
      </c>
    </row>
    <row r="4412" spans="1:24" x14ac:dyDescent="0.25">
      <c r="A4412" s="57">
        <v>220250046342</v>
      </c>
      <c r="B4412" s="58" t="s">
        <v>526</v>
      </c>
      <c r="C4412" s="59">
        <v>45922</v>
      </c>
      <c r="D4412" s="57">
        <v>22025001602</v>
      </c>
      <c r="E4412" s="58" t="s">
        <v>1735</v>
      </c>
      <c r="F4412" s="60">
        <v>1208.79</v>
      </c>
      <c r="G4412" s="58" t="s">
        <v>608</v>
      </c>
      <c r="H4412" s="58" t="s">
        <v>4430</v>
      </c>
      <c r="I4412" s="61">
        <v>300</v>
      </c>
      <c r="J4412" s="58" t="s">
        <v>356</v>
      </c>
      <c r="K4412" s="58" t="s">
        <v>356</v>
      </c>
      <c r="L4412" s="58" t="s">
        <v>367</v>
      </c>
      <c r="M4412" s="58" t="s">
        <v>354</v>
      </c>
      <c r="N4412" s="58" t="s">
        <v>355</v>
      </c>
      <c r="O4412" s="64" t="s">
        <v>309</v>
      </c>
      <c r="P4412" s="64" t="s">
        <v>5359</v>
      </c>
      <c r="Q4412" s="45" t="s">
        <v>926</v>
      </c>
      <c r="R4412" s="32" t="s">
        <v>255</v>
      </c>
      <c r="S4412" s="45" t="s">
        <v>95</v>
      </c>
      <c r="T4412" s="42" t="str">
        <f>VLOOKUP(Tabla1[[#This Row],[AREA]],Hoja1!A:B,2,FALSE)</f>
        <v>07. Medio ambiente</v>
      </c>
      <c r="U4412" s="45" t="s">
        <v>149</v>
      </c>
      <c r="V4412" s="42" t="str">
        <f>VLOOKUP(Tabla1[[#This Row],[PROGRAMA]],Hoja1!A:B,2,FALSE)</f>
        <v>1711. Parques y jardines</v>
      </c>
      <c r="W4412" s="45" t="s">
        <v>244</v>
      </c>
      <c r="X4412" s="45" t="s">
        <v>2903</v>
      </c>
    </row>
    <row r="4413" spans="1:24" x14ac:dyDescent="0.25">
      <c r="A4413" s="57">
        <v>220250047732</v>
      </c>
      <c r="B4413" s="58" t="s">
        <v>526</v>
      </c>
      <c r="C4413" s="59">
        <v>45925</v>
      </c>
      <c r="D4413" s="57">
        <v>22025001124</v>
      </c>
      <c r="E4413" s="58" t="s">
        <v>1237</v>
      </c>
      <c r="F4413" s="60">
        <v>1207.96</v>
      </c>
      <c r="G4413" s="58" t="s">
        <v>929</v>
      </c>
      <c r="H4413" s="58" t="s">
        <v>6163</v>
      </c>
      <c r="I4413" s="61">
        <v>300</v>
      </c>
      <c r="J4413" s="58" t="s">
        <v>356</v>
      </c>
      <c r="K4413" s="58" t="s">
        <v>356</v>
      </c>
      <c r="L4413" s="58" t="s">
        <v>367</v>
      </c>
      <c r="M4413" s="58" t="s">
        <v>354</v>
      </c>
      <c r="N4413" s="58" t="s">
        <v>355</v>
      </c>
      <c r="O4413" s="64" t="s">
        <v>309</v>
      </c>
      <c r="P4413" s="64" t="s">
        <v>5359</v>
      </c>
      <c r="Q4413" s="45" t="s">
        <v>922</v>
      </c>
      <c r="R4413" s="32" t="s">
        <v>254</v>
      </c>
      <c r="S4413" s="45" t="s">
        <v>291</v>
      </c>
      <c r="T4413" s="42" t="str">
        <f>VLOOKUP(Tabla1[[#This Row],[AREA]],Hoja1!A:B,2,FALSE)</f>
        <v>11. Salud pública y seguridad ciudadana</v>
      </c>
      <c r="U4413" s="45" t="s">
        <v>141</v>
      </c>
      <c r="V4413" s="42" t="str">
        <f>VLOOKUP(Tabla1[[#This Row],[PROGRAMA]],Hoja1!A:B,2,FALSE)</f>
        <v>1621. Recogida de residuos</v>
      </c>
      <c r="W4413" s="45" t="s">
        <v>236</v>
      </c>
      <c r="X4413" s="45" t="s">
        <v>3180</v>
      </c>
    </row>
    <row r="4414" spans="1:24" x14ac:dyDescent="0.25">
      <c r="A4414" s="57">
        <v>220250047688</v>
      </c>
      <c r="B4414" s="58" t="s">
        <v>526</v>
      </c>
      <c r="C4414" s="59">
        <v>45925</v>
      </c>
      <c r="D4414" s="57">
        <v>22025001276</v>
      </c>
      <c r="E4414" s="58" t="s">
        <v>2347</v>
      </c>
      <c r="F4414" s="60">
        <v>1181.57</v>
      </c>
      <c r="G4414" s="58" t="s">
        <v>611</v>
      </c>
      <c r="H4414" s="58" t="s">
        <v>6164</v>
      </c>
      <c r="I4414" s="61">
        <v>300</v>
      </c>
      <c r="J4414" s="58" t="s">
        <v>462</v>
      </c>
      <c r="K4414" s="58" t="s">
        <v>356</v>
      </c>
      <c r="L4414" s="58" t="s">
        <v>357</v>
      </c>
      <c r="M4414" s="58" t="s">
        <v>354</v>
      </c>
      <c r="N4414" s="58" t="s">
        <v>355</v>
      </c>
      <c r="O4414" s="64" t="s">
        <v>309</v>
      </c>
      <c r="P4414" s="64" t="s">
        <v>5359</v>
      </c>
      <c r="Q4414" s="45" t="s">
        <v>922</v>
      </c>
      <c r="R4414" s="32" t="s">
        <v>254</v>
      </c>
      <c r="S4414" s="45" t="s">
        <v>95</v>
      </c>
      <c r="T4414" s="42" t="str">
        <f>VLOOKUP(Tabla1[[#This Row],[AREA]],Hoja1!A:B,2,FALSE)</f>
        <v>07. Medio ambiente</v>
      </c>
      <c r="U4414" s="45" t="s">
        <v>149</v>
      </c>
      <c r="V4414" s="42" t="str">
        <f>VLOOKUP(Tabla1[[#This Row],[PROGRAMA]],Hoja1!A:B,2,FALSE)</f>
        <v>1711. Parques y jardines</v>
      </c>
      <c r="W4414" s="45" t="s">
        <v>236</v>
      </c>
      <c r="X4414" s="45" t="s">
        <v>3180</v>
      </c>
    </row>
    <row r="4415" spans="1:24" x14ac:dyDescent="0.25">
      <c r="A4415" s="57">
        <v>220250041849</v>
      </c>
      <c r="B4415" s="58" t="s">
        <v>526</v>
      </c>
      <c r="C4415" s="59">
        <v>45894</v>
      </c>
      <c r="D4415" s="57">
        <v>22025002973</v>
      </c>
      <c r="E4415" s="58" t="s">
        <v>1331</v>
      </c>
      <c r="F4415" s="60">
        <v>149816.19</v>
      </c>
      <c r="G4415" s="58" t="s">
        <v>726</v>
      </c>
      <c r="H4415" s="58" t="s">
        <v>6165</v>
      </c>
      <c r="I4415" s="61">
        <v>300</v>
      </c>
      <c r="J4415" s="58" t="s">
        <v>395</v>
      </c>
      <c r="K4415" s="58" t="s">
        <v>395</v>
      </c>
      <c r="L4415" s="58" t="s">
        <v>367</v>
      </c>
      <c r="M4415" s="58" t="s">
        <v>354</v>
      </c>
      <c r="N4415" s="58" t="s">
        <v>355</v>
      </c>
      <c r="O4415" s="64" t="s">
        <v>305</v>
      </c>
      <c r="P4415" s="64" t="s">
        <v>5359</v>
      </c>
      <c r="Q4415" s="45" t="s">
        <v>926</v>
      </c>
      <c r="R4415" s="32" t="s">
        <v>255</v>
      </c>
      <c r="S4415" s="45" t="s">
        <v>93</v>
      </c>
      <c r="T4415" s="42" t="str">
        <f>VLOOKUP(Tabla1[[#This Row],[AREA]],Hoja1!A:B,2,FALSE)</f>
        <v>04. Hacienda, personal y modernización administrativa</v>
      </c>
      <c r="U4415" s="45" t="s">
        <v>209</v>
      </c>
      <c r="V4415" s="42" t="str">
        <f>VLOOKUP(Tabla1[[#This Row],[PROGRAMA]],Hoja1!A:B,2,FALSE)</f>
        <v>9204. Tecnologías de la información y comunicación</v>
      </c>
      <c r="W4415" s="45" t="s">
        <v>248</v>
      </c>
      <c r="X4415" s="45" t="s">
        <v>3253</v>
      </c>
    </row>
    <row r="4416" spans="1:24" x14ac:dyDescent="0.25">
      <c r="A4416" s="57">
        <v>220250043073</v>
      </c>
      <c r="B4416" s="58" t="s">
        <v>526</v>
      </c>
      <c r="C4416" s="59">
        <v>45897</v>
      </c>
      <c r="D4416" s="57">
        <v>22025001124</v>
      </c>
      <c r="E4416" s="58" t="s">
        <v>1237</v>
      </c>
      <c r="F4416" s="60">
        <v>1161.01</v>
      </c>
      <c r="G4416" s="58" t="s">
        <v>929</v>
      </c>
      <c r="H4416" s="58" t="s">
        <v>6166</v>
      </c>
      <c r="I4416" s="61">
        <v>300</v>
      </c>
      <c r="J4416" s="58" t="s">
        <v>356</v>
      </c>
      <c r="K4416" s="58" t="s">
        <v>356</v>
      </c>
      <c r="L4416" s="58" t="s">
        <v>367</v>
      </c>
      <c r="M4416" s="58" t="s">
        <v>354</v>
      </c>
      <c r="N4416" s="58" t="s">
        <v>355</v>
      </c>
      <c r="O4416" s="64" t="s">
        <v>309</v>
      </c>
      <c r="P4416" s="64" t="s">
        <v>5359</v>
      </c>
      <c r="Q4416" s="45" t="s">
        <v>922</v>
      </c>
      <c r="R4416" s="32" t="s">
        <v>254</v>
      </c>
      <c r="S4416" s="45" t="s">
        <v>291</v>
      </c>
      <c r="T4416" s="42" t="str">
        <f>VLOOKUP(Tabla1[[#This Row],[AREA]],Hoja1!A:B,2,FALSE)</f>
        <v>11. Salud pública y seguridad ciudadana</v>
      </c>
      <c r="U4416" s="45" t="s">
        <v>141</v>
      </c>
      <c r="V4416" s="42" t="str">
        <f>VLOOKUP(Tabla1[[#This Row],[PROGRAMA]],Hoja1!A:B,2,FALSE)</f>
        <v>1621. Recogida de residuos</v>
      </c>
      <c r="W4416" s="45" t="s">
        <v>236</v>
      </c>
      <c r="X4416" s="45" t="s">
        <v>3180</v>
      </c>
    </row>
    <row r="4417" spans="1:24" x14ac:dyDescent="0.25">
      <c r="A4417" s="57">
        <v>220250045422</v>
      </c>
      <c r="B4417" s="58" t="s">
        <v>526</v>
      </c>
      <c r="C4417" s="59">
        <v>45916</v>
      </c>
      <c r="D4417" s="57">
        <v>22025001124</v>
      </c>
      <c r="E4417" s="58" t="s">
        <v>1237</v>
      </c>
      <c r="F4417" s="60">
        <v>1149.5</v>
      </c>
      <c r="G4417" s="58" t="s">
        <v>686</v>
      </c>
      <c r="H4417" s="58" t="s">
        <v>6167</v>
      </c>
      <c r="I4417" s="61">
        <v>300</v>
      </c>
      <c r="J4417" s="58" t="s">
        <v>356</v>
      </c>
      <c r="K4417" s="58" t="s">
        <v>356</v>
      </c>
      <c r="L4417" s="58" t="s">
        <v>367</v>
      </c>
      <c r="M4417" s="58" t="s">
        <v>354</v>
      </c>
      <c r="N4417" s="58" t="s">
        <v>355</v>
      </c>
      <c r="O4417" s="64" t="s">
        <v>309</v>
      </c>
      <c r="P4417" s="64" t="s">
        <v>5359</v>
      </c>
      <c r="Q4417" s="45" t="s">
        <v>922</v>
      </c>
      <c r="R4417" s="32" t="s">
        <v>254</v>
      </c>
      <c r="S4417" s="45" t="s">
        <v>291</v>
      </c>
      <c r="T4417" s="42" t="str">
        <f>VLOOKUP(Tabla1[[#This Row],[AREA]],Hoja1!A:B,2,FALSE)</f>
        <v>11. Salud pública y seguridad ciudadana</v>
      </c>
      <c r="U4417" s="45" t="s">
        <v>141</v>
      </c>
      <c r="V4417" s="42" t="str">
        <f>VLOOKUP(Tabla1[[#This Row],[PROGRAMA]],Hoja1!A:B,2,FALSE)</f>
        <v>1621. Recogida de residuos</v>
      </c>
      <c r="W4417" s="45" t="s">
        <v>236</v>
      </c>
      <c r="X4417" s="45" t="s">
        <v>3180</v>
      </c>
    </row>
    <row r="4418" spans="1:24" x14ac:dyDescent="0.25">
      <c r="A4418" s="57">
        <v>220250045649</v>
      </c>
      <c r="B4418" s="58" t="s">
        <v>349</v>
      </c>
      <c r="C4418" s="59">
        <v>45917</v>
      </c>
      <c r="D4418" s="57">
        <v>22025006927</v>
      </c>
      <c r="E4418" s="58" t="s">
        <v>1733</v>
      </c>
      <c r="F4418" s="60">
        <v>851.92</v>
      </c>
      <c r="G4418" s="58" t="s">
        <v>6168</v>
      </c>
      <c r="H4418" s="58" t="s">
        <v>6169</v>
      </c>
      <c r="I4418" s="61">
        <v>220</v>
      </c>
      <c r="J4418" s="58" t="s">
        <v>356</v>
      </c>
      <c r="K4418" s="58" t="s">
        <v>356</v>
      </c>
      <c r="L4418" s="58" t="s">
        <v>367</v>
      </c>
      <c r="M4418" s="58" t="s">
        <v>458</v>
      </c>
      <c r="N4418" s="58" t="s">
        <v>429</v>
      </c>
      <c r="O4418" s="64" t="s">
        <v>310</v>
      </c>
      <c r="P4418" s="64" t="s">
        <v>5359</v>
      </c>
      <c r="Q4418" s="45" t="s">
        <v>922</v>
      </c>
      <c r="R4418" s="32" t="s">
        <v>254</v>
      </c>
      <c r="S4418" s="45" t="s">
        <v>291</v>
      </c>
      <c r="T4418" s="42" t="str">
        <f>VLOOKUP(Tabla1[[#This Row],[AREA]],Hoja1!A:B,2,FALSE)</f>
        <v>11. Salud pública y seguridad ciudadana</v>
      </c>
      <c r="U4418" s="45" t="s">
        <v>129</v>
      </c>
      <c r="V4418" s="42" t="str">
        <f>VLOOKUP(Tabla1[[#This Row],[PROGRAMA]],Hoja1!A:B,2,FALSE)</f>
        <v>1321. Policía municipal</v>
      </c>
      <c r="W4418" s="45" t="s">
        <v>238</v>
      </c>
      <c r="X4418" s="45" t="s">
        <v>3161</v>
      </c>
    </row>
    <row r="4419" spans="1:24" x14ac:dyDescent="0.25">
      <c r="A4419" s="57">
        <v>220250046445</v>
      </c>
      <c r="B4419" s="58" t="s">
        <v>349</v>
      </c>
      <c r="C4419" s="59">
        <v>45922</v>
      </c>
      <c r="D4419" s="57">
        <v>22025006613</v>
      </c>
      <c r="E4419" s="58" t="s">
        <v>1371</v>
      </c>
      <c r="F4419" s="60">
        <v>850</v>
      </c>
      <c r="G4419" s="58" t="s">
        <v>6170</v>
      </c>
      <c r="H4419" s="58" t="s">
        <v>6171</v>
      </c>
      <c r="I4419" s="61">
        <v>220</v>
      </c>
      <c r="J4419" s="58" t="s">
        <v>352</v>
      </c>
      <c r="K4419" s="58" t="s">
        <v>352</v>
      </c>
      <c r="L4419" s="58" t="s">
        <v>357</v>
      </c>
      <c r="M4419" s="58" t="s">
        <v>458</v>
      </c>
      <c r="N4419" s="58" t="s">
        <v>429</v>
      </c>
      <c r="O4419" s="64" t="s">
        <v>310</v>
      </c>
      <c r="P4419" s="64" t="s">
        <v>5359</v>
      </c>
      <c r="Q4419" s="45" t="s">
        <v>922</v>
      </c>
      <c r="R4419" s="32" t="s">
        <v>254</v>
      </c>
      <c r="S4419" s="45" t="s">
        <v>98</v>
      </c>
      <c r="T4419" s="42" t="str">
        <f>VLOOKUP(Tabla1[[#This Row],[AREA]],Hoja1!A:B,2,FALSE)</f>
        <v>10. Personas mayores, familia y servicios sociales</v>
      </c>
      <c r="U4419" s="45" t="s">
        <v>158</v>
      </c>
      <c r="V4419" s="42" t="str">
        <f>VLOOKUP(Tabla1[[#This Row],[PROGRAMA]],Hoja1!A:B,2,FALSE)</f>
        <v>2314. Centro de programas juveniles</v>
      </c>
      <c r="W4419" s="45" t="s">
        <v>238</v>
      </c>
      <c r="X4419" s="45" t="s">
        <v>3173</v>
      </c>
    </row>
    <row r="4420" spans="1:24" x14ac:dyDescent="0.25">
      <c r="A4420" s="57">
        <v>220250046338</v>
      </c>
      <c r="B4420" s="58" t="s">
        <v>526</v>
      </c>
      <c r="C4420" s="59">
        <v>45922</v>
      </c>
      <c r="D4420" s="57">
        <v>22025001276</v>
      </c>
      <c r="E4420" s="58" t="s">
        <v>2347</v>
      </c>
      <c r="F4420" s="60">
        <v>1149.5</v>
      </c>
      <c r="G4420" s="58" t="s">
        <v>611</v>
      </c>
      <c r="H4420" s="58" t="s">
        <v>6172</v>
      </c>
      <c r="I4420" s="61">
        <v>300</v>
      </c>
      <c r="J4420" s="58" t="s">
        <v>462</v>
      </c>
      <c r="K4420" s="58" t="s">
        <v>356</v>
      </c>
      <c r="L4420" s="58" t="s">
        <v>357</v>
      </c>
      <c r="M4420" s="58" t="s">
        <v>354</v>
      </c>
      <c r="N4420" s="58" t="s">
        <v>355</v>
      </c>
      <c r="O4420" s="64" t="s">
        <v>309</v>
      </c>
      <c r="P4420" s="64" t="s">
        <v>5359</v>
      </c>
      <c r="Q4420" s="45" t="s">
        <v>922</v>
      </c>
      <c r="R4420" s="32" t="s">
        <v>254</v>
      </c>
      <c r="S4420" s="45" t="s">
        <v>95</v>
      </c>
      <c r="T4420" s="42" t="str">
        <f>VLOOKUP(Tabla1[[#This Row],[AREA]],Hoja1!A:B,2,FALSE)</f>
        <v>07. Medio ambiente</v>
      </c>
      <c r="U4420" s="45" t="s">
        <v>149</v>
      </c>
      <c r="V4420" s="42" t="str">
        <f>VLOOKUP(Tabla1[[#This Row],[PROGRAMA]],Hoja1!A:B,2,FALSE)</f>
        <v>1711. Parques y jardines</v>
      </c>
      <c r="W4420" s="45" t="s">
        <v>236</v>
      </c>
      <c r="X4420" s="45" t="s">
        <v>3180</v>
      </c>
    </row>
    <row r="4421" spans="1:24" x14ac:dyDescent="0.25">
      <c r="A4421" s="57">
        <v>220250048103</v>
      </c>
      <c r="B4421" s="58" t="s">
        <v>526</v>
      </c>
      <c r="C4421" s="59">
        <v>45926</v>
      </c>
      <c r="D4421" s="57">
        <v>22025001274</v>
      </c>
      <c r="E4421" s="58" t="s">
        <v>1612</v>
      </c>
      <c r="F4421" s="60">
        <v>1147.0999999999999</v>
      </c>
      <c r="G4421" s="58" t="s">
        <v>573</v>
      </c>
      <c r="H4421" s="58" t="s">
        <v>6173</v>
      </c>
      <c r="I4421" s="61">
        <v>300</v>
      </c>
      <c r="J4421" s="58" t="s">
        <v>356</v>
      </c>
      <c r="K4421" s="58" t="s">
        <v>356</v>
      </c>
      <c r="L4421" s="58" t="s">
        <v>357</v>
      </c>
      <c r="M4421" s="58" t="s">
        <v>354</v>
      </c>
      <c r="N4421" s="58" t="s">
        <v>355</v>
      </c>
      <c r="O4421" s="64" t="s">
        <v>309</v>
      </c>
      <c r="P4421" s="64" t="s">
        <v>5359</v>
      </c>
      <c r="Q4421" s="45" t="s">
        <v>922</v>
      </c>
      <c r="R4421" s="32" t="s">
        <v>254</v>
      </c>
      <c r="S4421" s="45" t="s">
        <v>95</v>
      </c>
      <c r="T4421" s="42" t="str">
        <f>VLOOKUP(Tabla1[[#This Row],[AREA]],Hoja1!A:B,2,FALSE)</f>
        <v>07. Medio ambiente</v>
      </c>
      <c r="U4421" s="45" t="s">
        <v>149</v>
      </c>
      <c r="V4421" s="42" t="str">
        <f>VLOOKUP(Tabla1[[#This Row],[PROGRAMA]],Hoja1!A:B,2,FALSE)</f>
        <v>1711. Parques y jardines</v>
      </c>
      <c r="W4421" s="45" t="s">
        <v>236</v>
      </c>
      <c r="X4421" s="45" t="s">
        <v>2945</v>
      </c>
    </row>
    <row r="4422" spans="1:24" x14ac:dyDescent="0.25">
      <c r="A4422" s="57">
        <v>220250041251</v>
      </c>
      <c r="B4422" s="58" t="s">
        <v>526</v>
      </c>
      <c r="C4422" s="59">
        <v>45890</v>
      </c>
      <c r="D4422" s="57">
        <v>22025000917</v>
      </c>
      <c r="E4422" s="58" t="s">
        <v>2293</v>
      </c>
      <c r="F4422" s="60">
        <v>1138.02</v>
      </c>
      <c r="G4422" s="58" t="s">
        <v>567</v>
      </c>
      <c r="H4422" s="58" t="s">
        <v>6174</v>
      </c>
      <c r="I4422" s="61">
        <v>300</v>
      </c>
      <c r="J4422" s="58" t="s">
        <v>356</v>
      </c>
      <c r="K4422" s="58" t="s">
        <v>356</v>
      </c>
      <c r="L4422" s="58" t="s">
        <v>357</v>
      </c>
      <c r="M4422" s="58" t="s">
        <v>354</v>
      </c>
      <c r="N4422" s="58" t="s">
        <v>355</v>
      </c>
      <c r="O4422" s="64" t="s">
        <v>309</v>
      </c>
      <c r="P4422" s="64" t="s">
        <v>5359</v>
      </c>
      <c r="Q4422" s="45" t="s">
        <v>922</v>
      </c>
      <c r="R4422" s="32" t="s">
        <v>254</v>
      </c>
      <c r="S4422" s="45" t="s">
        <v>291</v>
      </c>
      <c r="T4422" s="42" t="str">
        <f>VLOOKUP(Tabla1[[#This Row],[AREA]],Hoja1!A:B,2,FALSE)</f>
        <v>11. Salud pública y seguridad ciudadana</v>
      </c>
      <c r="U4422" s="45" t="s">
        <v>129</v>
      </c>
      <c r="V4422" s="42" t="str">
        <f>VLOOKUP(Tabla1[[#This Row],[PROGRAMA]],Hoja1!A:B,2,FALSE)</f>
        <v>1321. Policía municipal</v>
      </c>
      <c r="W4422" s="45" t="s">
        <v>236</v>
      </c>
      <c r="X4422" s="45" t="s">
        <v>3180</v>
      </c>
    </row>
    <row r="4423" spans="1:24" x14ac:dyDescent="0.25">
      <c r="A4423" s="57">
        <v>220250044652</v>
      </c>
      <c r="B4423" s="58" t="s">
        <v>526</v>
      </c>
      <c r="C4423" s="59">
        <v>45910</v>
      </c>
      <c r="D4423" s="57">
        <v>22025001122</v>
      </c>
      <c r="E4423" s="58" t="s">
        <v>1237</v>
      </c>
      <c r="F4423" s="60">
        <v>1122.67</v>
      </c>
      <c r="G4423" s="58" t="s">
        <v>566</v>
      </c>
      <c r="H4423" s="58" t="s">
        <v>6175</v>
      </c>
      <c r="I4423" s="61">
        <v>300</v>
      </c>
      <c r="J4423" s="58" t="s">
        <v>356</v>
      </c>
      <c r="K4423" s="58" t="s">
        <v>356</v>
      </c>
      <c r="L4423" s="58" t="s">
        <v>357</v>
      </c>
      <c r="M4423" s="58" t="s">
        <v>354</v>
      </c>
      <c r="N4423" s="58" t="s">
        <v>355</v>
      </c>
      <c r="O4423" s="64" t="s">
        <v>309</v>
      </c>
      <c r="P4423" s="64" t="s">
        <v>5359</v>
      </c>
      <c r="Q4423" s="45" t="s">
        <v>922</v>
      </c>
      <c r="R4423" s="32" t="s">
        <v>254</v>
      </c>
      <c r="S4423" s="45" t="s">
        <v>291</v>
      </c>
      <c r="T4423" s="42" t="str">
        <f>VLOOKUP(Tabla1[[#This Row],[AREA]],Hoja1!A:B,2,FALSE)</f>
        <v>11. Salud pública y seguridad ciudadana</v>
      </c>
      <c r="U4423" s="45" t="s">
        <v>141</v>
      </c>
      <c r="V4423" s="42" t="str">
        <f>VLOOKUP(Tabla1[[#This Row],[PROGRAMA]],Hoja1!A:B,2,FALSE)</f>
        <v>1621. Recogida de residuos</v>
      </c>
      <c r="W4423" s="45" t="s">
        <v>236</v>
      </c>
      <c r="X4423" s="45" t="s">
        <v>3180</v>
      </c>
    </row>
    <row r="4424" spans="1:24" x14ac:dyDescent="0.25">
      <c r="A4424" s="57">
        <v>220250043897</v>
      </c>
      <c r="B4424" s="58" t="s">
        <v>526</v>
      </c>
      <c r="C4424" s="59">
        <v>45903</v>
      </c>
      <c r="D4424" s="57">
        <v>22025001125</v>
      </c>
      <c r="E4424" s="58" t="s">
        <v>1269</v>
      </c>
      <c r="F4424" s="60">
        <v>1119.98</v>
      </c>
      <c r="G4424" s="58" t="s">
        <v>599</v>
      </c>
      <c r="H4424" s="58" t="s">
        <v>6176</v>
      </c>
      <c r="I4424" s="61">
        <v>300</v>
      </c>
      <c r="J4424" s="58" t="s">
        <v>372</v>
      </c>
      <c r="K4424" s="58" t="s">
        <v>372</v>
      </c>
      <c r="L4424" s="58" t="s">
        <v>367</v>
      </c>
      <c r="M4424" s="58" t="s">
        <v>354</v>
      </c>
      <c r="N4424" s="58" t="s">
        <v>355</v>
      </c>
      <c r="O4424" s="64" t="s">
        <v>309</v>
      </c>
      <c r="P4424" s="64" t="s">
        <v>5359</v>
      </c>
      <c r="Q4424" s="45" t="s">
        <v>922</v>
      </c>
      <c r="R4424" s="32" t="s">
        <v>254</v>
      </c>
      <c r="S4424" s="45" t="s">
        <v>291</v>
      </c>
      <c r="T4424" s="42" t="str">
        <f>VLOOKUP(Tabla1[[#This Row],[AREA]],Hoja1!A:B,2,FALSE)</f>
        <v>11. Salud pública y seguridad ciudadana</v>
      </c>
      <c r="U4424" s="45" t="s">
        <v>141</v>
      </c>
      <c r="V4424" s="42" t="str">
        <f>VLOOKUP(Tabla1[[#This Row],[PROGRAMA]],Hoja1!A:B,2,FALSE)</f>
        <v>1621. Recogida de residuos</v>
      </c>
      <c r="W4424" s="45" t="s">
        <v>238</v>
      </c>
      <c r="X4424" s="45" t="s">
        <v>2919</v>
      </c>
    </row>
    <row r="4425" spans="1:24" x14ac:dyDescent="0.25">
      <c r="A4425" s="57">
        <v>220250036136</v>
      </c>
      <c r="B4425" s="58" t="s">
        <v>349</v>
      </c>
      <c r="C4425" s="59">
        <v>45868</v>
      </c>
      <c r="D4425" s="57">
        <v>22025005499</v>
      </c>
      <c r="E4425" s="58" t="s">
        <v>1902</v>
      </c>
      <c r="F4425" s="60">
        <v>845.85</v>
      </c>
      <c r="G4425" s="58" t="s">
        <v>630</v>
      </c>
      <c r="H4425" s="58" t="s">
        <v>6177</v>
      </c>
      <c r="I4425" s="61">
        <v>220</v>
      </c>
      <c r="J4425" s="58" t="s">
        <v>356</v>
      </c>
      <c r="K4425" s="58" t="s">
        <v>356</v>
      </c>
      <c r="L4425" s="58" t="s">
        <v>367</v>
      </c>
      <c r="M4425" s="58" t="s">
        <v>458</v>
      </c>
      <c r="N4425" s="58" t="s">
        <v>429</v>
      </c>
      <c r="O4425" s="64" t="s">
        <v>310</v>
      </c>
      <c r="P4425" s="64" t="s">
        <v>5359</v>
      </c>
      <c r="Q4425" s="45" t="s">
        <v>922</v>
      </c>
      <c r="R4425" s="32" t="s">
        <v>254</v>
      </c>
      <c r="S4425" s="45" t="s">
        <v>98</v>
      </c>
      <c r="T4425" s="42" t="str">
        <f>VLOOKUP(Tabla1[[#This Row],[AREA]],Hoja1!A:B,2,FALSE)</f>
        <v>10. Personas mayores, familia y servicios sociales</v>
      </c>
      <c r="U4425" s="45" t="s">
        <v>155</v>
      </c>
      <c r="V4425" s="42" t="str">
        <f>VLOOKUP(Tabla1[[#This Row],[PROGRAMA]],Hoja1!A:B,2,FALSE)</f>
        <v>2312. Iniciativas sociales</v>
      </c>
      <c r="W4425" s="45" t="s">
        <v>238</v>
      </c>
      <c r="X4425" s="45" t="s">
        <v>3161</v>
      </c>
    </row>
    <row r="4426" spans="1:24" x14ac:dyDescent="0.25">
      <c r="A4426" s="57">
        <v>220250036885</v>
      </c>
      <c r="B4426" s="58" t="s">
        <v>349</v>
      </c>
      <c r="C4426" s="59">
        <v>45875</v>
      </c>
      <c r="D4426" s="57">
        <v>22025006061</v>
      </c>
      <c r="E4426" s="58" t="s">
        <v>1466</v>
      </c>
      <c r="F4426" s="60">
        <v>834.9</v>
      </c>
      <c r="G4426" s="58" t="s">
        <v>279</v>
      </c>
      <c r="H4426" s="58" t="s">
        <v>6178</v>
      </c>
      <c r="I4426" s="61">
        <v>220</v>
      </c>
      <c r="J4426" s="58" t="s">
        <v>356</v>
      </c>
      <c r="K4426" s="58" t="s">
        <v>356</v>
      </c>
      <c r="L4426" s="58" t="s">
        <v>357</v>
      </c>
      <c r="M4426" s="58" t="s">
        <v>458</v>
      </c>
      <c r="N4426" s="58" t="s">
        <v>429</v>
      </c>
      <c r="O4426" s="64" t="s">
        <v>310</v>
      </c>
      <c r="P4426" s="64" t="s">
        <v>5359</v>
      </c>
      <c r="Q4426" s="45" t="s">
        <v>922</v>
      </c>
      <c r="R4426" s="32" t="s">
        <v>254</v>
      </c>
      <c r="S4426" s="45" t="s">
        <v>98</v>
      </c>
      <c r="T4426" s="42" t="str">
        <f>VLOOKUP(Tabla1[[#This Row],[AREA]],Hoja1!A:B,2,FALSE)</f>
        <v>10. Personas mayores, familia y servicios sociales</v>
      </c>
      <c r="U4426" s="45" t="s">
        <v>159</v>
      </c>
      <c r="V4426" s="42" t="str">
        <f>VLOOKUP(Tabla1[[#This Row],[PROGRAMA]],Hoja1!A:B,2,FALSE)</f>
        <v>2315. Políticas de Igualdad e infancia</v>
      </c>
      <c r="W4426" s="45" t="s">
        <v>238</v>
      </c>
      <c r="X4426" s="45" t="s">
        <v>2926</v>
      </c>
    </row>
    <row r="4427" spans="1:24" x14ac:dyDescent="0.25">
      <c r="A4427" s="57">
        <v>220250040156</v>
      </c>
      <c r="B4427" s="58" t="s">
        <v>349</v>
      </c>
      <c r="C4427" s="59">
        <v>45888</v>
      </c>
      <c r="D4427" s="57">
        <v>22025006298</v>
      </c>
      <c r="E4427" s="58" t="s">
        <v>1309</v>
      </c>
      <c r="F4427" s="60">
        <v>822.07</v>
      </c>
      <c r="G4427" s="58" t="s">
        <v>30</v>
      </c>
      <c r="H4427" s="58" t="s">
        <v>6179</v>
      </c>
      <c r="I4427" s="61">
        <v>220</v>
      </c>
      <c r="J4427" s="58" t="s">
        <v>356</v>
      </c>
      <c r="K4427" s="58" t="s">
        <v>356</v>
      </c>
      <c r="L4427" s="58" t="s">
        <v>357</v>
      </c>
      <c r="M4427" s="58" t="s">
        <v>458</v>
      </c>
      <c r="N4427" s="58" t="s">
        <v>429</v>
      </c>
      <c r="O4427" s="64" t="s">
        <v>310</v>
      </c>
      <c r="P4427" s="64" t="s">
        <v>5359</v>
      </c>
      <c r="Q4427" s="45" t="s">
        <v>922</v>
      </c>
      <c r="R4427" s="32" t="s">
        <v>254</v>
      </c>
      <c r="S4427" s="45" t="s">
        <v>89</v>
      </c>
      <c r="T4427" s="42" t="str">
        <f>VLOOKUP(Tabla1[[#This Row],[AREA]],Hoja1!A:B,2,FALSE)</f>
        <v>01. Alcaldía</v>
      </c>
      <c r="U4427" s="45" t="s">
        <v>210</v>
      </c>
      <c r="V4427" s="42" t="str">
        <f>VLOOKUP(Tabla1[[#This Row],[PROGRAMA]],Hoja1!A:B,2,FALSE)</f>
        <v>9205. Imprenta municipal</v>
      </c>
      <c r="W4427" s="45" t="s">
        <v>238</v>
      </c>
      <c r="X4427" s="45" t="s">
        <v>3118</v>
      </c>
    </row>
    <row r="4428" spans="1:24" x14ac:dyDescent="0.25">
      <c r="A4428" s="57">
        <v>220250045762</v>
      </c>
      <c r="B4428" s="58" t="s">
        <v>526</v>
      </c>
      <c r="C4428" s="59">
        <v>45918</v>
      </c>
      <c r="D4428" s="57">
        <v>22025003875</v>
      </c>
      <c r="E4428" s="58" t="s">
        <v>1410</v>
      </c>
      <c r="F4428" s="60">
        <v>813.12</v>
      </c>
      <c r="G4428" s="58" t="s">
        <v>564</v>
      </c>
      <c r="H4428" s="58" t="s">
        <v>6180</v>
      </c>
      <c r="I4428" s="61">
        <v>300</v>
      </c>
      <c r="J4428" s="58" t="s">
        <v>356</v>
      </c>
      <c r="K4428" s="58" t="s">
        <v>356</v>
      </c>
      <c r="L4428" s="58" t="s">
        <v>367</v>
      </c>
      <c r="M4428" s="58" t="s">
        <v>354</v>
      </c>
      <c r="N4428" s="58" t="s">
        <v>355</v>
      </c>
      <c r="O4428" s="64" t="s">
        <v>309</v>
      </c>
      <c r="P4428" s="64" t="s">
        <v>5359</v>
      </c>
      <c r="Q4428" s="45" t="s">
        <v>922</v>
      </c>
      <c r="R4428" s="32" t="s">
        <v>254</v>
      </c>
      <c r="S4428" s="45" t="s">
        <v>93</v>
      </c>
      <c r="T4428" s="42" t="str">
        <f>VLOOKUP(Tabla1[[#This Row],[AREA]],Hoja1!A:B,2,FALSE)</f>
        <v>04. Hacienda, personal y modernización administrativa</v>
      </c>
      <c r="U4428" s="45" t="s">
        <v>209</v>
      </c>
      <c r="V4428" s="42" t="str">
        <f>VLOOKUP(Tabla1[[#This Row],[PROGRAMA]],Hoja1!A:B,2,FALSE)</f>
        <v>9204. Tecnologías de la información y comunicación</v>
      </c>
      <c r="W4428" s="45" t="s">
        <v>236</v>
      </c>
      <c r="X4428" s="45" t="s">
        <v>2945</v>
      </c>
    </row>
    <row r="4429" spans="1:24" x14ac:dyDescent="0.25">
      <c r="A4429" s="57">
        <v>220250047498</v>
      </c>
      <c r="B4429" s="58" t="s">
        <v>349</v>
      </c>
      <c r="C4429" s="59">
        <v>45923</v>
      </c>
      <c r="D4429" s="57">
        <v>22025006887</v>
      </c>
      <c r="E4429" s="58" t="s">
        <v>6181</v>
      </c>
      <c r="F4429" s="60">
        <v>808.57</v>
      </c>
      <c r="G4429" s="58" t="s">
        <v>897</v>
      </c>
      <c r="H4429" s="58" t="s">
        <v>6182</v>
      </c>
      <c r="I4429" s="61">
        <v>220</v>
      </c>
      <c r="J4429" s="58" t="s">
        <v>352</v>
      </c>
      <c r="K4429" s="58" t="s">
        <v>352</v>
      </c>
      <c r="L4429" s="58" t="s">
        <v>381</v>
      </c>
      <c r="M4429" s="58" t="s">
        <v>458</v>
      </c>
      <c r="N4429" s="58" t="s">
        <v>429</v>
      </c>
      <c r="O4429" s="64" t="s">
        <v>310</v>
      </c>
      <c r="P4429" s="64" t="s">
        <v>5359</v>
      </c>
      <c r="Q4429" s="45" t="s">
        <v>922</v>
      </c>
      <c r="R4429" s="32" t="s">
        <v>254</v>
      </c>
      <c r="S4429" s="45" t="s">
        <v>89</v>
      </c>
      <c r="T4429" s="42" t="str">
        <f>VLOOKUP(Tabla1[[#This Row],[AREA]],Hoja1!A:B,2,FALSE)</f>
        <v>01. Alcaldía</v>
      </c>
      <c r="U4429" s="45" t="s">
        <v>294</v>
      </c>
      <c r="V4429" s="42" t="str">
        <f>VLOOKUP(Tabla1[[#This Row],[PROGRAMA]],Hoja1!A:B,2,FALSE)</f>
        <v>4331. Desarrollo empresarial</v>
      </c>
      <c r="W4429" s="45" t="s">
        <v>238</v>
      </c>
      <c r="X4429" s="45" t="s">
        <v>4587</v>
      </c>
    </row>
    <row r="4430" spans="1:24" x14ac:dyDescent="0.25">
      <c r="A4430" s="57">
        <v>220250047209</v>
      </c>
      <c r="B4430" s="58" t="s">
        <v>349</v>
      </c>
      <c r="C4430" s="59">
        <v>45923</v>
      </c>
      <c r="D4430" s="57">
        <v>22025001658</v>
      </c>
      <c r="E4430" s="58" t="s">
        <v>1863</v>
      </c>
      <c r="F4430" s="60">
        <v>18000</v>
      </c>
      <c r="G4430" s="58" t="s">
        <v>15</v>
      </c>
      <c r="H4430" s="58" t="s">
        <v>6183</v>
      </c>
      <c r="I4430" s="61">
        <v>220</v>
      </c>
      <c r="J4430" s="58" t="s">
        <v>427</v>
      </c>
      <c r="K4430" s="58" t="s">
        <v>427</v>
      </c>
      <c r="L4430" s="58" t="s">
        <v>367</v>
      </c>
      <c r="M4430" s="58" t="s">
        <v>354</v>
      </c>
      <c r="N4430" s="58" t="s">
        <v>355</v>
      </c>
      <c r="O4430" s="64" t="s">
        <v>305</v>
      </c>
      <c r="P4430" s="64" t="s">
        <v>5359</v>
      </c>
      <c r="Q4430" s="45" t="s">
        <v>922</v>
      </c>
      <c r="R4430" s="32" t="s">
        <v>254</v>
      </c>
      <c r="S4430" s="45" t="s">
        <v>98</v>
      </c>
      <c r="T4430" s="42" t="str">
        <f>VLOOKUP(Tabla1[[#This Row],[AREA]],Hoja1!A:B,2,FALSE)</f>
        <v>10. Personas mayores, familia y servicios sociales</v>
      </c>
      <c r="U4430" s="45" t="s">
        <v>153</v>
      </c>
      <c r="V4430" s="42" t="str">
        <f>VLOOKUP(Tabla1[[#This Row],[PROGRAMA]],Hoja1!A:B,2,FALSE)</f>
        <v>2311. Intervención social</v>
      </c>
      <c r="W4430" s="45" t="s">
        <v>238</v>
      </c>
      <c r="X4430" s="45" t="s">
        <v>3516</v>
      </c>
    </row>
    <row r="4431" spans="1:24" x14ac:dyDescent="0.25">
      <c r="A4431" s="57">
        <v>220250037623</v>
      </c>
      <c r="B4431" s="58" t="s">
        <v>526</v>
      </c>
      <c r="C4431" s="59">
        <v>45876</v>
      </c>
      <c r="D4431" s="57">
        <v>22025001274</v>
      </c>
      <c r="E4431" s="58" t="s">
        <v>1612</v>
      </c>
      <c r="F4431" s="60">
        <v>1116.68</v>
      </c>
      <c r="G4431" s="58" t="s">
        <v>572</v>
      </c>
      <c r="H4431" s="58" t="s">
        <v>6184</v>
      </c>
      <c r="I4431" s="61">
        <v>300</v>
      </c>
      <c r="J4431" s="58" t="s">
        <v>356</v>
      </c>
      <c r="K4431" s="58" t="s">
        <v>356</v>
      </c>
      <c r="L4431" s="58" t="s">
        <v>357</v>
      </c>
      <c r="M4431" s="58" t="s">
        <v>354</v>
      </c>
      <c r="N4431" s="58" t="s">
        <v>355</v>
      </c>
      <c r="O4431" s="64" t="s">
        <v>309</v>
      </c>
      <c r="P4431" s="64" t="s">
        <v>5359</v>
      </c>
      <c r="Q4431" s="45" t="s">
        <v>922</v>
      </c>
      <c r="R4431" s="32" t="s">
        <v>254</v>
      </c>
      <c r="S4431" s="45" t="s">
        <v>95</v>
      </c>
      <c r="T4431" s="42" t="str">
        <f>VLOOKUP(Tabla1[[#This Row],[AREA]],Hoja1!A:B,2,FALSE)</f>
        <v>07. Medio ambiente</v>
      </c>
      <c r="U4431" s="45" t="s">
        <v>149</v>
      </c>
      <c r="V4431" s="42" t="str">
        <f>VLOOKUP(Tabla1[[#This Row],[PROGRAMA]],Hoja1!A:B,2,FALSE)</f>
        <v>1711. Parques y jardines</v>
      </c>
      <c r="W4431" s="45" t="s">
        <v>236</v>
      </c>
      <c r="X4431" s="45" t="s">
        <v>2945</v>
      </c>
    </row>
    <row r="4432" spans="1:24" x14ac:dyDescent="0.25">
      <c r="A4432" s="57">
        <v>220250047197</v>
      </c>
      <c r="B4432" s="58" t="s">
        <v>349</v>
      </c>
      <c r="C4432" s="59">
        <v>45923</v>
      </c>
      <c r="D4432" s="57">
        <v>22025003659</v>
      </c>
      <c r="E4432" s="58" t="s">
        <v>1866</v>
      </c>
      <c r="F4432" s="60">
        <v>17000</v>
      </c>
      <c r="G4432" s="58" t="s">
        <v>15</v>
      </c>
      <c r="H4432" s="58" t="s">
        <v>6185</v>
      </c>
      <c r="I4432" s="61">
        <v>220</v>
      </c>
      <c r="J4432" s="58" t="s">
        <v>427</v>
      </c>
      <c r="K4432" s="58" t="s">
        <v>427</v>
      </c>
      <c r="L4432" s="58" t="s">
        <v>367</v>
      </c>
      <c r="M4432" s="58" t="s">
        <v>354</v>
      </c>
      <c r="N4432" s="58" t="s">
        <v>355</v>
      </c>
      <c r="O4432" s="64" t="s">
        <v>305</v>
      </c>
      <c r="P4432" s="64" t="s">
        <v>5359</v>
      </c>
      <c r="Q4432" s="45" t="s">
        <v>922</v>
      </c>
      <c r="R4432" s="32" t="s">
        <v>254</v>
      </c>
      <c r="S4432" s="45" t="s">
        <v>291</v>
      </c>
      <c r="T4432" s="42" t="str">
        <f>VLOOKUP(Tabla1[[#This Row],[AREA]],Hoja1!A:B,2,FALSE)</f>
        <v>11. Salud pública y seguridad ciudadana</v>
      </c>
      <c r="U4432" s="45" t="s">
        <v>129</v>
      </c>
      <c r="V4432" s="42" t="str">
        <f>VLOOKUP(Tabla1[[#This Row],[PROGRAMA]],Hoja1!A:B,2,FALSE)</f>
        <v>1321. Policía municipal</v>
      </c>
      <c r="W4432" s="45" t="s">
        <v>238</v>
      </c>
      <c r="X4432" s="45" t="s">
        <v>3516</v>
      </c>
    </row>
    <row r="4433" spans="1:24" x14ac:dyDescent="0.25">
      <c r="A4433" s="57">
        <v>220250047208</v>
      </c>
      <c r="B4433" s="58" t="s">
        <v>349</v>
      </c>
      <c r="C4433" s="59">
        <v>45923</v>
      </c>
      <c r="D4433" s="57">
        <v>22025004007</v>
      </c>
      <c r="E4433" s="58" t="s">
        <v>1869</v>
      </c>
      <c r="F4433" s="60">
        <v>17000</v>
      </c>
      <c r="G4433" s="58" t="s">
        <v>15</v>
      </c>
      <c r="H4433" s="58" t="s">
        <v>6186</v>
      </c>
      <c r="I4433" s="61">
        <v>220</v>
      </c>
      <c r="J4433" s="58" t="s">
        <v>427</v>
      </c>
      <c r="K4433" s="58" t="s">
        <v>427</v>
      </c>
      <c r="L4433" s="58" t="s">
        <v>367</v>
      </c>
      <c r="M4433" s="58" t="s">
        <v>354</v>
      </c>
      <c r="N4433" s="58" t="s">
        <v>380</v>
      </c>
      <c r="O4433" s="64" t="s">
        <v>305</v>
      </c>
      <c r="P4433" s="64" t="s">
        <v>5359</v>
      </c>
      <c r="Q4433" s="45" t="s">
        <v>922</v>
      </c>
      <c r="R4433" s="32" t="s">
        <v>254</v>
      </c>
      <c r="S4433" s="45" t="s">
        <v>94</v>
      </c>
      <c r="T4433" s="42" t="str">
        <f>VLOOKUP(Tabla1[[#This Row],[AREA]],Hoja1!A:B,2,FALSE)</f>
        <v>06. Educación y cultura</v>
      </c>
      <c r="U4433" s="45" t="s">
        <v>168</v>
      </c>
      <c r="V4433" s="42" t="str">
        <f>VLOOKUP(Tabla1[[#This Row],[PROGRAMA]],Hoja1!A:B,2,FALSE)</f>
        <v>3231. Escuelas infantiles</v>
      </c>
      <c r="W4433" s="45" t="s">
        <v>238</v>
      </c>
      <c r="X4433" s="45" t="s">
        <v>3516</v>
      </c>
    </row>
    <row r="4434" spans="1:24" x14ac:dyDescent="0.25">
      <c r="A4434" s="57">
        <v>220250047201</v>
      </c>
      <c r="B4434" s="58" t="s">
        <v>349</v>
      </c>
      <c r="C4434" s="59">
        <v>45923</v>
      </c>
      <c r="D4434" s="57">
        <v>22025001654</v>
      </c>
      <c r="E4434" s="58" t="s">
        <v>1861</v>
      </c>
      <c r="F4434" s="60">
        <v>15000</v>
      </c>
      <c r="G4434" s="58" t="s">
        <v>15</v>
      </c>
      <c r="H4434" s="58" t="s">
        <v>6187</v>
      </c>
      <c r="I4434" s="61">
        <v>220</v>
      </c>
      <c r="J4434" s="58" t="s">
        <v>427</v>
      </c>
      <c r="K4434" s="58" t="s">
        <v>427</v>
      </c>
      <c r="L4434" s="58" t="s">
        <v>367</v>
      </c>
      <c r="M4434" s="58" t="s">
        <v>354</v>
      </c>
      <c r="N4434" s="58" t="s">
        <v>355</v>
      </c>
      <c r="O4434" s="64" t="s">
        <v>305</v>
      </c>
      <c r="P4434" s="64" t="s">
        <v>5359</v>
      </c>
      <c r="Q4434" s="45" t="s">
        <v>922</v>
      </c>
      <c r="R4434" s="32" t="s">
        <v>254</v>
      </c>
      <c r="S4434" s="45" t="s">
        <v>98</v>
      </c>
      <c r="T4434" s="42" t="str">
        <f>VLOOKUP(Tabla1[[#This Row],[AREA]],Hoja1!A:B,2,FALSE)</f>
        <v>10. Personas mayores, familia y servicios sociales</v>
      </c>
      <c r="U4434" s="45" t="s">
        <v>155</v>
      </c>
      <c r="V4434" s="42" t="str">
        <f>VLOOKUP(Tabla1[[#This Row],[PROGRAMA]],Hoja1!A:B,2,FALSE)</f>
        <v>2312. Iniciativas sociales</v>
      </c>
      <c r="W4434" s="45" t="s">
        <v>238</v>
      </c>
      <c r="X4434" s="45" t="s">
        <v>3516</v>
      </c>
    </row>
    <row r="4435" spans="1:24" x14ac:dyDescent="0.25">
      <c r="A4435" s="57">
        <v>220250047204</v>
      </c>
      <c r="B4435" s="58" t="s">
        <v>349</v>
      </c>
      <c r="C4435" s="59">
        <v>45923</v>
      </c>
      <c r="D4435" s="57">
        <v>22025003860</v>
      </c>
      <c r="E4435" s="58" t="s">
        <v>1873</v>
      </c>
      <c r="F4435" s="60">
        <v>12000</v>
      </c>
      <c r="G4435" s="58" t="s">
        <v>15</v>
      </c>
      <c r="H4435" s="58" t="s">
        <v>6188</v>
      </c>
      <c r="I4435" s="61">
        <v>220</v>
      </c>
      <c r="J4435" s="58" t="s">
        <v>427</v>
      </c>
      <c r="K4435" s="58" t="s">
        <v>427</v>
      </c>
      <c r="L4435" s="58" t="s">
        <v>367</v>
      </c>
      <c r="M4435" s="58" t="s">
        <v>354</v>
      </c>
      <c r="N4435" s="58" t="s">
        <v>355</v>
      </c>
      <c r="O4435" s="64" t="s">
        <v>305</v>
      </c>
      <c r="P4435" s="64" t="s">
        <v>5359</v>
      </c>
      <c r="Q4435" s="45" t="s">
        <v>922</v>
      </c>
      <c r="R4435" s="32" t="s">
        <v>254</v>
      </c>
      <c r="S4435" s="45" t="s">
        <v>291</v>
      </c>
      <c r="T4435" s="42" t="str">
        <f>VLOOKUP(Tabla1[[#This Row],[AREA]],Hoja1!A:B,2,FALSE)</f>
        <v>11. Salud pública y seguridad ciudadana</v>
      </c>
      <c r="U4435" s="45" t="s">
        <v>135</v>
      </c>
      <c r="V4435" s="42" t="str">
        <f>VLOOKUP(Tabla1[[#This Row],[PROGRAMA]],Hoja1!A:B,2,FALSE)</f>
        <v>1361. Prevención y extinción de incencios</v>
      </c>
      <c r="W4435" s="45" t="s">
        <v>238</v>
      </c>
      <c r="X4435" s="45" t="s">
        <v>3516</v>
      </c>
    </row>
    <row r="4436" spans="1:24" x14ac:dyDescent="0.25">
      <c r="A4436" s="57">
        <v>220250048652</v>
      </c>
      <c r="B4436" s="58" t="s">
        <v>349</v>
      </c>
      <c r="C4436" s="59">
        <v>45929</v>
      </c>
      <c r="D4436" s="57">
        <v>22025007100</v>
      </c>
      <c r="E4436" s="58" t="s">
        <v>1344</v>
      </c>
      <c r="F4436" s="60">
        <v>808.28</v>
      </c>
      <c r="G4436" s="58" t="s">
        <v>5210</v>
      </c>
      <c r="H4436" s="58" t="s">
        <v>6189</v>
      </c>
      <c r="I4436" s="61">
        <v>220</v>
      </c>
      <c r="J4436" s="58" t="s">
        <v>372</v>
      </c>
      <c r="K4436" s="58" t="s">
        <v>372</v>
      </c>
      <c r="L4436" s="58" t="s">
        <v>367</v>
      </c>
      <c r="M4436" s="58" t="s">
        <v>458</v>
      </c>
      <c r="N4436" s="58" t="s">
        <v>429</v>
      </c>
      <c r="O4436" s="64" t="s">
        <v>310</v>
      </c>
      <c r="P4436" s="64" t="s">
        <v>5359</v>
      </c>
      <c r="Q4436" s="45" t="s">
        <v>926</v>
      </c>
      <c r="R4436" s="32" t="s">
        <v>255</v>
      </c>
      <c r="S4436" s="45" t="s">
        <v>94</v>
      </c>
      <c r="T4436" s="42" t="str">
        <f>VLOOKUP(Tabla1[[#This Row],[AREA]],Hoja1!A:B,2,FALSE)</f>
        <v>06. Educación y cultura</v>
      </c>
      <c r="U4436" s="45" t="s">
        <v>170</v>
      </c>
      <c r="V4436" s="42" t="str">
        <f>VLOOKUP(Tabla1[[#This Row],[PROGRAMA]],Hoja1!A:B,2,FALSE)</f>
        <v>3232. Conservación y mantenimiento centros educación infantil y primaria</v>
      </c>
      <c r="W4436" s="45" t="s">
        <v>248</v>
      </c>
      <c r="X4436" s="45" t="s">
        <v>2991</v>
      </c>
    </row>
    <row r="4437" spans="1:24" x14ac:dyDescent="0.25">
      <c r="A4437" s="57">
        <v>220250038445</v>
      </c>
      <c r="B4437" s="58" t="s">
        <v>526</v>
      </c>
      <c r="C4437" s="59">
        <v>45880</v>
      </c>
      <c r="D4437" s="57">
        <v>22025002821</v>
      </c>
      <c r="E4437" s="58" t="s">
        <v>1358</v>
      </c>
      <c r="F4437" s="60">
        <v>807.14</v>
      </c>
      <c r="G4437" s="58" t="s">
        <v>572</v>
      </c>
      <c r="H4437" s="58" t="s">
        <v>6190</v>
      </c>
      <c r="I4437" s="61">
        <v>300</v>
      </c>
      <c r="J4437" s="58" t="s">
        <v>356</v>
      </c>
      <c r="K4437" s="58" t="s">
        <v>356</v>
      </c>
      <c r="L4437" s="58" t="s">
        <v>357</v>
      </c>
      <c r="M4437" s="58" t="s">
        <v>354</v>
      </c>
      <c r="N4437" s="58" t="s">
        <v>355</v>
      </c>
      <c r="O4437" s="64" t="s">
        <v>309</v>
      </c>
      <c r="P4437" s="64" t="s">
        <v>5359</v>
      </c>
      <c r="Q4437" s="45" t="s">
        <v>922</v>
      </c>
      <c r="R4437" s="32" t="s">
        <v>254</v>
      </c>
      <c r="S4437" s="45" t="s">
        <v>96</v>
      </c>
      <c r="T4437" s="42" t="str">
        <f>VLOOKUP(Tabla1[[#This Row],[AREA]],Hoja1!A:B,2,FALSE)</f>
        <v>08. Tráfico y movilidad</v>
      </c>
      <c r="U4437" s="45" t="s">
        <v>140</v>
      </c>
      <c r="V4437" s="42" t="str">
        <f>VLOOKUP(Tabla1[[#This Row],[PROGRAMA]],Hoja1!A:B,2,FALSE)</f>
        <v>1532. Pavimentación vias públicas y otros servicios urbanísticos</v>
      </c>
      <c r="W4437" s="45" t="s">
        <v>236</v>
      </c>
      <c r="X4437" s="45" t="s">
        <v>3180</v>
      </c>
    </row>
    <row r="4438" spans="1:24" x14ac:dyDescent="0.25">
      <c r="A4438" s="57">
        <v>220250038969</v>
      </c>
      <c r="B4438" s="58" t="s">
        <v>349</v>
      </c>
      <c r="C4438" s="59">
        <v>45883</v>
      </c>
      <c r="D4438" s="57">
        <v>22025006216</v>
      </c>
      <c r="E4438" s="58" t="s">
        <v>1543</v>
      </c>
      <c r="F4438" s="60">
        <v>800.11</v>
      </c>
      <c r="G4438" s="58" t="s">
        <v>56</v>
      </c>
      <c r="H4438" s="58" t="s">
        <v>6191</v>
      </c>
      <c r="I4438" s="61">
        <v>220</v>
      </c>
      <c r="J4438" s="58" t="s">
        <v>356</v>
      </c>
      <c r="K4438" s="58" t="s">
        <v>356</v>
      </c>
      <c r="L4438" s="58" t="s">
        <v>367</v>
      </c>
      <c r="M4438" s="58" t="s">
        <v>458</v>
      </c>
      <c r="N4438" s="58" t="s">
        <v>429</v>
      </c>
      <c r="O4438" s="64" t="s">
        <v>310</v>
      </c>
      <c r="P4438" s="64" t="s">
        <v>5359</v>
      </c>
      <c r="Q4438" s="45" t="s">
        <v>922</v>
      </c>
      <c r="R4438" s="32" t="s">
        <v>254</v>
      </c>
      <c r="S4438" s="45" t="s">
        <v>89</v>
      </c>
      <c r="T4438" s="42" t="str">
        <f>VLOOKUP(Tabla1[[#This Row],[AREA]],Hoja1!A:B,2,FALSE)</f>
        <v>01. Alcaldía</v>
      </c>
      <c r="U4438" s="45" t="s">
        <v>208</v>
      </c>
      <c r="V4438" s="42" t="str">
        <f>VLOOKUP(Tabla1[[#This Row],[PROGRAMA]],Hoja1!A:B,2,FALSE)</f>
        <v>9203. Unidad de régimen interior</v>
      </c>
      <c r="W4438" s="45" t="s">
        <v>238</v>
      </c>
      <c r="X4438" s="45" t="s">
        <v>3023</v>
      </c>
    </row>
    <row r="4439" spans="1:24" x14ac:dyDescent="0.25">
      <c r="A4439" s="57">
        <v>220250031573</v>
      </c>
      <c r="B4439" s="58" t="s">
        <v>349</v>
      </c>
      <c r="C4439" s="59">
        <v>45846</v>
      </c>
      <c r="D4439" s="57">
        <v>22025005126</v>
      </c>
      <c r="E4439" s="58" t="s">
        <v>1466</v>
      </c>
      <c r="F4439" s="60">
        <v>800</v>
      </c>
      <c r="G4439" s="58" t="s">
        <v>346</v>
      </c>
      <c r="H4439" s="58" t="s">
        <v>6192</v>
      </c>
      <c r="I4439" s="61">
        <v>220</v>
      </c>
      <c r="J4439" s="58" t="s">
        <v>356</v>
      </c>
      <c r="K4439" s="58" t="s">
        <v>356</v>
      </c>
      <c r="L4439" s="58" t="s">
        <v>357</v>
      </c>
      <c r="M4439" s="58" t="s">
        <v>458</v>
      </c>
      <c r="N4439" s="58" t="s">
        <v>429</v>
      </c>
      <c r="O4439" s="64" t="s">
        <v>310</v>
      </c>
      <c r="P4439" s="64" t="s">
        <v>5359</v>
      </c>
      <c r="Q4439" s="45" t="s">
        <v>922</v>
      </c>
      <c r="R4439" s="32" t="s">
        <v>254</v>
      </c>
      <c r="S4439" s="45" t="s">
        <v>98</v>
      </c>
      <c r="T4439" s="42" t="str">
        <f>VLOOKUP(Tabla1[[#This Row],[AREA]],Hoja1!A:B,2,FALSE)</f>
        <v>10. Personas mayores, familia y servicios sociales</v>
      </c>
      <c r="U4439" s="45" t="s">
        <v>159</v>
      </c>
      <c r="V4439" s="42" t="str">
        <f>VLOOKUP(Tabla1[[#This Row],[PROGRAMA]],Hoja1!A:B,2,FALSE)</f>
        <v>2315. Políticas de Igualdad e infancia</v>
      </c>
      <c r="W4439" s="45" t="s">
        <v>238</v>
      </c>
      <c r="X4439" s="45" t="s">
        <v>2926</v>
      </c>
    </row>
    <row r="4440" spans="1:24" x14ac:dyDescent="0.25">
      <c r="A4440" s="57">
        <v>220250045652</v>
      </c>
      <c r="B4440" s="58" t="s">
        <v>349</v>
      </c>
      <c r="C4440" s="59">
        <v>45917</v>
      </c>
      <c r="D4440" s="57">
        <v>22025006924</v>
      </c>
      <c r="E4440" s="58" t="s">
        <v>2215</v>
      </c>
      <c r="F4440" s="60">
        <v>783.6</v>
      </c>
      <c r="G4440" s="58" t="s">
        <v>6193</v>
      </c>
      <c r="H4440" s="58" t="s">
        <v>6194</v>
      </c>
      <c r="I4440" s="61">
        <v>220</v>
      </c>
      <c r="J4440" s="58" t="s">
        <v>455</v>
      </c>
      <c r="K4440" s="58" t="s">
        <v>356</v>
      </c>
      <c r="L4440" s="58" t="s">
        <v>367</v>
      </c>
      <c r="M4440" s="58" t="s">
        <v>458</v>
      </c>
      <c r="N4440" s="58" t="s">
        <v>429</v>
      </c>
      <c r="O4440" s="64" t="s">
        <v>310</v>
      </c>
      <c r="P4440" s="64" t="s">
        <v>5359</v>
      </c>
      <c r="Q4440" s="45" t="s">
        <v>922</v>
      </c>
      <c r="R4440" s="32" t="s">
        <v>254</v>
      </c>
      <c r="S4440" s="45" t="s">
        <v>290</v>
      </c>
      <c r="T4440" s="42" t="str">
        <f>VLOOKUP(Tabla1[[#This Row],[AREA]],Hoja1!A:B,2,FALSE)</f>
        <v>05. Comercio, mercados y consumo</v>
      </c>
      <c r="U4440" s="45" t="s">
        <v>197</v>
      </c>
      <c r="V4440" s="42" t="str">
        <f>VLOOKUP(Tabla1[[#This Row],[PROGRAMA]],Hoja1!A:B,2,FALSE)</f>
        <v>4312. Mercados</v>
      </c>
      <c r="W4440" s="45" t="s">
        <v>238</v>
      </c>
      <c r="X4440" s="45" t="s">
        <v>3161</v>
      </c>
    </row>
    <row r="4441" spans="1:24" x14ac:dyDescent="0.25">
      <c r="A4441" s="57">
        <v>220250030594</v>
      </c>
      <c r="B4441" s="58" t="s">
        <v>526</v>
      </c>
      <c r="C4441" s="59">
        <v>45841</v>
      </c>
      <c r="D4441" s="57">
        <v>22025002601</v>
      </c>
      <c r="E4441" s="58" t="s">
        <v>1495</v>
      </c>
      <c r="F4441" s="60">
        <v>771.64</v>
      </c>
      <c r="G4441" s="58" t="s">
        <v>463</v>
      </c>
      <c r="H4441" s="58" t="s">
        <v>6195</v>
      </c>
      <c r="I4441" s="61">
        <v>300</v>
      </c>
      <c r="J4441" s="58" t="s">
        <v>356</v>
      </c>
      <c r="K4441" s="58" t="s">
        <v>356</v>
      </c>
      <c r="L4441" s="58" t="s">
        <v>367</v>
      </c>
      <c r="M4441" s="58" t="s">
        <v>458</v>
      </c>
      <c r="N4441" s="58" t="s">
        <v>429</v>
      </c>
      <c r="O4441" s="64" t="s">
        <v>310</v>
      </c>
      <c r="P4441" s="64" t="s">
        <v>5359</v>
      </c>
      <c r="Q4441" s="45" t="s">
        <v>922</v>
      </c>
      <c r="R4441" s="32" t="s">
        <v>254</v>
      </c>
      <c r="S4441" s="45" t="s">
        <v>92</v>
      </c>
      <c r="T4441" s="42" t="str">
        <f>VLOOKUP(Tabla1[[#This Row],[AREA]],Hoja1!A:B,2,FALSE)</f>
        <v>03. Participación ciudadana y deportes</v>
      </c>
      <c r="U4441" s="45" t="s">
        <v>215</v>
      </c>
      <c r="V4441" s="42" t="str">
        <f>VLOOKUP(Tabla1[[#This Row],[PROGRAMA]],Hoja1!A:B,2,FALSE)</f>
        <v>9241. Participación ciudadana</v>
      </c>
      <c r="W4441" s="45" t="s">
        <v>236</v>
      </c>
      <c r="X4441" s="45" t="s">
        <v>2945</v>
      </c>
    </row>
    <row r="4442" spans="1:24" x14ac:dyDescent="0.25">
      <c r="A4442" s="57">
        <v>220250038471</v>
      </c>
      <c r="B4442" s="58" t="s">
        <v>526</v>
      </c>
      <c r="C4442" s="59">
        <v>45881</v>
      </c>
      <c r="D4442" s="57">
        <v>22025002601</v>
      </c>
      <c r="E4442" s="58" t="s">
        <v>1495</v>
      </c>
      <c r="F4442" s="60">
        <v>770.77</v>
      </c>
      <c r="G4442" s="58" t="s">
        <v>3401</v>
      </c>
      <c r="H4442" s="58" t="s">
        <v>6196</v>
      </c>
      <c r="I4442" s="61">
        <v>300</v>
      </c>
      <c r="J4442" s="58" t="s">
        <v>356</v>
      </c>
      <c r="K4442" s="58" t="s">
        <v>356</v>
      </c>
      <c r="L4442" s="58" t="s">
        <v>367</v>
      </c>
      <c r="M4442" s="58" t="s">
        <v>354</v>
      </c>
      <c r="N4442" s="58" t="s">
        <v>355</v>
      </c>
      <c r="O4442" s="64" t="s">
        <v>309</v>
      </c>
      <c r="P4442" s="64" t="s">
        <v>5359</v>
      </c>
      <c r="Q4442" s="45" t="s">
        <v>922</v>
      </c>
      <c r="R4442" s="32" t="s">
        <v>254</v>
      </c>
      <c r="S4442" s="45" t="s">
        <v>92</v>
      </c>
      <c r="T4442" s="42" t="str">
        <f>VLOOKUP(Tabla1[[#This Row],[AREA]],Hoja1!A:B,2,FALSE)</f>
        <v>03. Participación ciudadana y deportes</v>
      </c>
      <c r="U4442" s="45" t="s">
        <v>215</v>
      </c>
      <c r="V4442" s="42" t="str">
        <f>VLOOKUP(Tabla1[[#This Row],[PROGRAMA]],Hoja1!A:B,2,FALSE)</f>
        <v>9241. Participación ciudadana</v>
      </c>
      <c r="W4442" s="45" t="s">
        <v>236</v>
      </c>
      <c r="X4442" s="45" t="s">
        <v>2945</v>
      </c>
    </row>
    <row r="4443" spans="1:24" x14ac:dyDescent="0.25">
      <c r="A4443" s="57">
        <v>220250047586</v>
      </c>
      <c r="B4443" s="58" t="s">
        <v>349</v>
      </c>
      <c r="C4443" s="59">
        <v>45924</v>
      </c>
      <c r="D4443" s="57">
        <v>22025006815</v>
      </c>
      <c r="E4443" s="58" t="s">
        <v>1662</v>
      </c>
      <c r="F4443" s="60">
        <v>770.62</v>
      </c>
      <c r="G4443" s="58" t="s">
        <v>6197</v>
      </c>
      <c r="H4443" s="58" t="s">
        <v>6198</v>
      </c>
      <c r="I4443" s="61">
        <v>220</v>
      </c>
      <c r="J4443" s="58" t="s">
        <v>6199</v>
      </c>
      <c r="K4443" s="58" t="s">
        <v>352</v>
      </c>
      <c r="L4443" s="58" t="s">
        <v>367</v>
      </c>
      <c r="M4443" s="58" t="s">
        <v>458</v>
      </c>
      <c r="N4443" s="58" t="s">
        <v>429</v>
      </c>
      <c r="O4443" s="64" t="s">
        <v>310</v>
      </c>
      <c r="P4443" s="64" t="s">
        <v>5359</v>
      </c>
      <c r="Q4443" s="45" t="s">
        <v>926</v>
      </c>
      <c r="R4443" s="32" t="s">
        <v>255</v>
      </c>
      <c r="S4443" s="45" t="s">
        <v>291</v>
      </c>
      <c r="T4443" s="42" t="str">
        <f>VLOOKUP(Tabla1[[#This Row],[AREA]],Hoja1!A:B,2,FALSE)</f>
        <v>11. Salud pública y seguridad ciudadana</v>
      </c>
      <c r="U4443" s="45" t="s">
        <v>135</v>
      </c>
      <c r="V4443" s="42" t="str">
        <f>VLOOKUP(Tabla1[[#This Row],[PROGRAMA]],Hoja1!A:B,2,FALSE)</f>
        <v>1361. Prevención y extinción de incencios</v>
      </c>
      <c r="W4443" s="45" t="s">
        <v>246</v>
      </c>
      <c r="X4443" s="45" t="s">
        <v>2936</v>
      </c>
    </row>
    <row r="4444" spans="1:24" x14ac:dyDescent="0.25">
      <c r="A4444" s="57">
        <v>220250036616</v>
      </c>
      <c r="B4444" s="58" t="s">
        <v>349</v>
      </c>
      <c r="C4444" s="59">
        <v>45874</v>
      </c>
      <c r="D4444" s="57">
        <v>22025005514</v>
      </c>
      <c r="E4444" s="58" t="s">
        <v>1220</v>
      </c>
      <c r="F4444" s="60">
        <v>756.25</v>
      </c>
      <c r="G4444" s="58" t="s">
        <v>286</v>
      </c>
      <c r="H4444" s="58" t="s">
        <v>6133</v>
      </c>
      <c r="I4444" s="61">
        <v>220</v>
      </c>
      <c r="J4444" s="58" t="s">
        <v>513</v>
      </c>
      <c r="K4444" s="58" t="s">
        <v>356</v>
      </c>
      <c r="L4444" s="58" t="s">
        <v>357</v>
      </c>
      <c r="M4444" s="58" t="s">
        <v>458</v>
      </c>
      <c r="N4444" s="58" t="s">
        <v>429</v>
      </c>
      <c r="O4444" s="64" t="s">
        <v>310</v>
      </c>
      <c r="P4444" s="64" t="s">
        <v>5359</v>
      </c>
      <c r="Q4444" s="45" t="s">
        <v>922</v>
      </c>
      <c r="R4444" s="32" t="s">
        <v>254</v>
      </c>
      <c r="S4444" s="45" t="s">
        <v>98</v>
      </c>
      <c r="T4444" s="42" t="str">
        <f>VLOOKUP(Tabla1[[#This Row],[AREA]],Hoja1!A:B,2,FALSE)</f>
        <v>10. Personas mayores, familia y servicios sociales</v>
      </c>
      <c r="U4444" s="45" t="s">
        <v>155</v>
      </c>
      <c r="V4444" s="42" t="str">
        <f>VLOOKUP(Tabla1[[#This Row],[PROGRAMA]],Hoja1!A:B,2,FALSE)</f>
        <v>2312. Iniciativas sociales</v>
      </c>
      <c r="W4444" s="45" t="s">
        <v>238</v>
      </c>
      <c r="X4444" s="45" t="s">
        <v>2926</v>
      </c>
    </row>
    <row r="4445" spans="1:24" x14ac:dyDescent="0.25">
      <c r="A4445" s="57">
        <v>220250036828</v>
      </c>
      <c r="B4445" s="58" t="s">
        <v>349</v>
      </c>
      <c r="C4445" s="59">
        <v>45875</v>
      </c>
      <c r="D4445" s="57">
        <v>22025006149</v>
      </c>
      <c r="E4445" s="58" t="s">
        <v>2474</v>
      </c>
      <c r="F4445" s="60">
        <v>751.48</v>
      </c>
      <c r="G4445" s="58" t="s">
        <v>334</v>
      </c>
      <c r="H4445" s="58" t="s">
        <v>6200</v>
      </c>
      <c r="I4445" s="61">
        <v>220</v>
      </c>
      <c r="J4445" s="58" t="s">
        <v>356</v>
      </c>
      <c r="K4445" s="58" t="s">
        <v>356</v>
      </c>
      <c r="L4445" s="58" t="s">
        <v>367</v>
      </c>
      <c r="M4445" s="58" t="s">
        <v>458</v>
      </c>
      <c r="N4445" s="58" t="s">
        <v>429</v>
      </c>
      <c r="O4445" s="64" t="s">
        <v>310</v>
      </c>
      <c r="P4445" s="64" t="s">
        <v>5359</v>
      </c>
      <c r="Q4445" s="45" t="s">
        <v>922</v>
      </c>
      <c r="R4445" s="32" t="s">
        <v>254</v>
      </c>
      <c r="S4445" s="45" t="s">
        <v>98</v>
      </c>
      <c r="T4445" s="42" t="str">
        <f>VLOOKUP(Tabla1[[#This Row],[AREA]],Hoja1!A:B,2,FALSE)</f>
        <v>10. Personas mayores, familia y servicios sociales</v>
      </c>
      <c r="U4445" s="45" t="s">
        <v>155</v>
      </c>
      <c r="V4445" s="42" t="str">
        <f>VLOOKUP(Tabla1[[#This Row],[PROGRAMA]],Hoja1!A:B,2,FALSE)</f>
        <v>2312. Iniciativas sociales</v>
      </c>
      <c r="W4445" s="45" t="s">
        <v>238</v>
      </c>
      <c r="X4445" s="45" t="s">
        <v>3118</v>
      </c>
    </row>
    <row r="4446" spans="1:24" x14ac:dyDescent="0.25">
      <c r="A4446" s="57">
        <v>220250031632</v>
      </c>
      <c r="B4446" s="58" t="s">
        <v>349</v>
      </c>
      <c r="C4446" s="59">
        <v>45847</v>
      </c>
      <c r="D4446" s="57">
        <v>22025001163</v>
      </c>
      <c r="E4446" s="58" t="s">
        <v>1273</v>
      </c>
      <c r="F4446" s="60">
        <v>750</v>
      </c>
      <c r="G4446" s="58" t="s">
        <v>85</v>
      </c>
      <c r="H4446" s="58" t="s">
        <v>6201</v>
      </c>
      <c r="I4446" s="61">
        <v>220</v>
      </c>
      <c r="J4446" s="58" t="s">
        <v>356</v>
      </c>
      <c r="K4446" s="58" t="s">
        <v>356</v>
      </c>
      <c r="L4446" s="58" t="s">
        <v>357</v>
      </c>
      <c r="M4446" s="58" t="s">
        <v>458</v>
      </c>
      <c r="N4446" s="58" t="s">
        <v>429</v>
      </c>
      <c r="O4446" s="64" t="s">
        <v>310</v>
      </c>
      <c r="P4446" s="64" t="s">
        <v>5359</v>
      </c>
      <c r="Q4446" s="45" t="s">
        <v>922</v>
      </c>
      <c r="R4446" s="32" t="s">
        <v>254</v>
      </c>
      <c r="S4446" s="45" t="s">
        <v>94</v>
      </c>
      <c r="T4446" s="42" t="str">
        <f>VLOOKUP(Tabla1[[#This Row],[AREA]],Hoja1!A:B,2,FALSE)</f>
        <v>06. Educación y cultura</v>
      </c>
      <c r="U4446" s="45" t="s">
        <v>176</v>
      </c>
      <c r="V4446" s="42" t="str">
        <f>VLOOKUP(Tabla1[[#This Row],[PROGRAMA]],Hoja1!A:B,2,FALSE)</f>
        <v>3321. Bibliotecas públicas</v>
      </c>
      <c r="W4446" s="45" t="s">
        <v>238</v>
      </c>
      <c r="X4446" s="45" t="s">
        <v>2926</v>
      </c>
    </row>
    <row r="4447" spans="1:24" x14ac:dyDescent="0.25">
      <c r="A4447" s="57">
        <v>220250036822</v>
      </c>
      <c r="B4447" s="58" t="s">
        <v>349</v>
      </c>
      <c r="C4447" s="59">
        <v>45875</v>
      </c>
      <c r="D4447" s="57">
        <v>22025006154</v>
      </c>
      <c r="E4447" s="58" t="s">
        <v>1455</v>
      </c>
      <c r="F4447" s="60">
        <v>750</v>
      </c>
      <c r="G4447" s="58" t="s">
        <v>6202</v>
      </c>
      <c r="H4447" s="58" t="s">
        <v>6203</v>
      </c>
      <c r="I4447" s="61">
        <v>220</v>
      </c>
      <c r="J4447" s="58" t="s">
        <v>6204</v>
      </c>
      <c r="K4447" s="58" t="s">
        <v>6204</v>
      </c>
      <c r="L4447" s="58" t="s">
        <v>357</v>
      </c>
      <c r="M4447" s="58" t="s">
        <v>458</v>
      </c>
      <c r="N4447" s="58" t="s">
        <v>429</v>
      </c>
      <c r="O4447" s="64" t="s">
        <v>310</v>
      </c>
      <c r="P4447" s="64" t="s">
        <v>5359</v>
      </c>
      <c r="Q4447" s="45" t="s">
        <v>922</v>
      </c>
      <c r="R4447" s="32" t="s">
        <v>254</v>
      </c>
      <c r="S4447" s="45" t="s">
        <v>95</v>
      </c>
      <c r="T4447" s="42" t="str">
        <f>VLOOKUP(Tabla1[[#This Row],[AREA]],Hoja1!A:B,2,FALSE)</f>
        <v>07. Medio ambiente</v>
      </c>
      <c r="U4447" s="45" t="s">
        <v>151</v>
      </c>
      <c r="V4447" s="42" t="str">
        <f>VLOOKUP(Tabla1[[#This Row],[PROGRAMA]],Hoja1!A:B,2,FALSE)</f>
        <v>1721. Protección del medio ambiente</v>
      </c>
      <c r="W4447" s="45" t="s">
        <v>238</v>
      </c>
      <c r="X4447" s="45" t="s">
        <v>2926</v>
      </c>
    </row>
    <row r="4448" spans="1:24" x14ac:dyDescent="0.25">
      <c r="A4448" s="57">
        <v>220250036890</v>
      </c>
      <c r="B4448" s="58" t="s">
        <v>349</v>
      </c>
      <c r="C4448" s="59">
        <v>45875</v>
      </c>
      <c r="D4448" s="57">
        <v>22025006051</v>
      </c>
      <c r="E4448" s="58" t="s">
        <v>3663</v>
      </c>
      <c r="F4448" s="60">
        <v>745.08</v>
      </c>
      <c r="G4448" s="58" t="s">
        <v>554</v>
      </c>
      <c r="H4448" s="58" t="s">
        <v>6205</v>
      </c>
      <c r="I4448" s="61">
        <v>220</v>
      </c>
      <c r="J4448" s="58" t="s">
        <v>356</v>
      </c>
      <c r="K4448" s="58" t="s">
        <v>356</v>
      </c>
      <c r="L4448" s="58" t="s">
        <v>367</v>
      </c>
      <c r="M4448" s="58" t="s">
        <v>458</v>
      </c>
      <c r="N4448" s="58" t="s">
        <v>429</v>
      </c>
      <c r="O4448" s="64" t="s">
        <v>310</v>
      </c>
      <c r="P4448" s="64" t="s">
        <v>5359</v>
      </c>
      <c r="Q4448" s="45" t="s">
        <v>922</v>
      </c>
      <c r="R4448" s="32" t="s">
        <v>254</v>
      </c>
      <c r="S4448" s="45" t="s">
        <v>96</v>
      </c>
      <c r="T4448" s="42" t="str">
        <f>VLOOKUP(Tabla1[[#This Row],[AREA]],Hoja1!A:B,2,FALSE)</f>
        <v>08. Tráfico y movilidad</v>
      </c>
      <c r="U4448" s="45" t="s">
        <v>131</v>
      </c>
      <c r="V4448" s="42" t="str">
        <f>VLOOKUP(Tabla1[[#This Row],[PROGRAMA]],Hoja1!A:B,2,FALSE)</f>
        <v>1341. Movilidad</v>
      </c>
      <c r="W4448" s="45" t="s">
        <v>236</v>
      </c>
      <c r="X4448" s="45" t="s">
        <v>3180</v>
      </c>
    </row>
    <row r="4449" spans="1:24" x14ac:dyDescent="0.25">
      <c r="A4449" s="57">
        <v>220250044013</v>
      </c>
      <c r="B4449" s="58" t="s">
        <v>349</v>
      </c>
      <c r="C4449" s="59">
        <v>45904</v>
      </c>
      <c r="D4449" s="57">
        <v>22025006454</v>
      </c>
      <c r="E4449" s="58" t="s">
        <v>1540</v>
      </c>
      <c r="F4449" s="60">
        <v>744.15</v>
      </c>
      <c r="G4449" s="58" t="s">
        <v>4319</v>
      </c>
      <c r="H4449" s="58" t="s">
        <v>6206</v>
      </c>
      <c r="I4449" s="61">
        <v>220</v>
      </c>
      <c r="J4449" s="58" t="s">
        <v>356</v>
      </c>
      <c r="K4449" s="58" t="s">
        <v>356</v>
      </c>
      <c r="L4449" s="58" t="s">
        <v>357</v>
      </c>
      <c r="M4449" s="58" t="s">
        <v>458</v>
      </c>
      <c r="N4449" s="58" t="s">
        <v>429</v>
      </c>
      <c r="O4449" s="64" t="s">
        <v>310</v>
      </c>
      <c r="P4449" s="64" t="s">
        <v>5359</v>
      </c>
      <c r="Q4449" s="45" t="s">
        <v>922</v>
      </c>
      <c r="R4449" s="32" t="s">
        <v>254</v>
      </c>
      <c r="S4449" s="45" t="s">
        <v>290</v>
      </c>
      <c r="T4449" s="42" t="str">
        <f>VLOOKUP(Tabla1[[#This Row],[AREA]],Hoja1!A:B,2,FALSE)</f>
        <v>05. Comercio, mercados y consumo</v>
      </c>
      <c r="U4449" s="45" t="s">
        <v>198</v>
      </c>
      <c r="V4449" s="42" t="str">
        <f>VLOOKUP(Tabla1[[#This Row],[PROGRAMA]],Hoja1!A:B,2,FALSE)</f>
        <v>4314. Actuaciones en materia de comercio minorista</v>
      </c>
      <c r="W4449" s="45" t="s">
        <v>238</v>
      </c>
      <c r="X4449" s="45" t="s">
        <v>2926</v>
      </c>
    </row>
    <row r="4450" spans="1:24" x14ac:dyDescent="0.25">
      <c r="A4450" s="57">
        <v>220250047609</v>
      </c>
      <c r="B4450" s="58" t="s">
        <v>349</v>
      </c>
      <c r="C4450" s="59">
        <v>45924</v>
      </c>
      <c r="D4450" s="57">
        <v>22025006989</v>
      </c>
      <c r="E4450" s="58" t="s">
        <v>2138</v>
      </c>
      <c r="F4450" s="60">
        <v>743.1</v>
      </c>
      <c r="G4450" s="58" t="s">
        <v>6207</v>
      </c>
      <c r="H4450" s="58" t="s">
        <v>6208</v>
      </c>
      <c r="I4450" s="61">
        <v>220</v>
      </c>
      <c r="J4450" s="58" t="s">
        <v>488</v>
      </c>
      <c r="K4450" s="58" t="s">
        <v>427</v>
      </c>
      <c r="L4450" s="58" t="s">
        <v>357</v>
      </c>
      <c r="M4450" s="58" t="s">
        <v>458</v>
      </c>
      <c r="N4450" s="58" t="s">
        <v>429</v>
      </c>
      <c r="O4450" s="64" t="s">
        <v>310</v>
      </c>
      <c r="P4450" s="64" t="s">
        <v>5359</v>
      </c>
      <c r="Q4450" s="45" t="s">
        <v>922</v>
      </c>
      <c r="R4450" s="32" t="s">
        <v>254</v>
      </c>
      <c r="S4450" s="45" t="s">
        <v>290</v>
      </c>
      <c r="T4450" s="42" t="str">
        <f>VLOOKUP(Tabla1[[#This Row],[AREA]],Hoja1!A:B,2,FALSE)</f>
        <v>05. Comercio, mercados y consumo</v>
      </c>
      <c r="U4450" s="45" t="s">
        <v>197</v>
      </c>
      <c r="V4450" s="42" t="str">
        <f>VLOOKUP(Tabla1[[#This Row],[PROGRAMA]],Hoja1!A:B,2,FALSE)</f>
        <v>4312. Mercados</v>
      </c>
      <c r="W4450" s="45" t="s">
        <v>238</v>
      </c>
      <c r="X4450" s="45" t="s">
        <v>2926</v>
      </c>
    </row>
    <row r="4451" spans="1:24" x14ac:dyDescent="0.25">
      <c r="A4451" s="57">
        <v>220250034539</v>
      </c>
      <c r="B4451" s="58" t="s">
        <v>349</v>
      </c>
      <c r="C4451" s="59">
        <v>45861</v>
      </c>
      <c r="D4451" s="57">
        <v>22025005324</v>
      </c>
      <c r="E4451" s="58" t="s">
        <v>1534</v>
      </c>
      <c r="F4451" s="60">
        <v>739.31</v>
      </c>
      <c r="G4451" s="58" t="s">
        <v>6209</v>
      </c>
      <c r="H4451" s="58" t="s">
        <v>6210</v>
      </c>
      <c r="I4451" s="61">
        <v>220</v>
      </c>
      <c r="J4451" s="58" t="s">
        <v>356</v>
      </c>
      <c r="K4451" s="58" t="s">
        <v>356</v>
      </c>
      <c r="L4451" s="58" t="s">
        <v>367</v>
      </c>
      <c r="M4451" s="58" t="s">
        <v>458</v>
      </c>
      <c r="N4451" s="58" t="s">
        <v>429</v>
      </c>
      <c r="O4451" s="64" t="s">
        <v>310</v>
      </c>
      <c r="P4451" s="64" t="s">
        <v>5359</v>
      </c>
      <c r="Q4451" s="45" t="s">
        <v>922</v>
      </c>
      <c r="R4451" s="32" t="s">
        <v>254</v>
      </c>
      <c r="S4451" s="45" t="s">
        <v>92</v>
      </c>
      <c r="T4451" s="42" t="str">
        <f>VLOOKUP(Tabla1[[#This Row],[AREA]],Hoja1!A:B,2,FALSE)</f>
        <v>03. Participación ciudadana y deportes</v>
      </c>
      <c r="U4451" s="45" t="s">
        <v>215</v>
      </c>
      <c r="V4451" s="42" t="str">
        <f>VLOOKUP(Tabla1[[#This Row],[PROGRAMA]],Hoja1!A:B,2,FALSE)</f>
        <v>9241. Participación ciudadana</v>
      </c>
      <c r="W4451" s="45" t="s">
        <v>236</v>
      </c>
      <c r="X4451" s="45" t="s">
        <v>3048</v>
      </c>
    </row>
    <row r="4452" spans="1:24" x14ac:dyDescent="0.25">
      <c r="A4452" s="57">
        <v>220250043585</v>
      </c>
      <c r="B4452" s="58" t="s">
        <v>349</v>
      </c>
      <c r="C4452" s="59">
        <v>45902</v>
      </c>
      <c r="D4452" s="57">
        <v>22025006459</v>
      </c>
      <c r="E4452" s="58" t="s">
        <v>1435</v>
      </c>
      <c r="F4452" s="60">
        <v>723.1</v>
      </c>
      <c r="G4452" s="58" t="s">
        <v>5165</v>
      </c>
      <c r="H4452" s="58" t="s">
        <v>6211</v>
      </c>
      <c r="I4452" s="61">
        <v>220</v>
      </c>
      <c r="J4452" s="58" t="s">
        <v>5167</v>
      </c>
      <c r="K4452" s="58" t="s">
        <v>352</v>
      </c>
      <c r="L4452" s="58" t="s">
        <v>367</v>
      </c>
      <c r="M4452" s="58" t="s">
        <v>458</v>
      </c>
      <c r="N4452" s="58" t="s">
        <v>429</v>
      </c>
      <c r="O4452" s="64" t="s">
        <v>310</v>
      </c>
      <c r="P4452" s="64" t="s">
        <v>5359</v>
      </c>
      <c r="Q4452" s="45" t="s">
        <v>922</v>
      </c>
      <c r="R4452" s="32" t="s">
        <v>254</v>
      </c>
      <c r="S4452" s="45" t="s">
        <v>93</v>
      </c>
      <c r="T4452" s="42" t="str">
        <f>VLOOKUP(Tabla1[[#This Row],[AREA]],Hoja1!A:B,2,FALSE)</f>
        <v>04. Hacienda, personal y modernización administrativa</v>
      </c>
      <c r="U4452" s="45" t="s">
        <v>218</v>
      </c>
      <c r="V4452" s="42" t="str">
        <f>VLOOKUP(Tabla1[[#This Row],[PROGRAMA]],Hoja1!A:B,2,FALSE)</f>
        <v>9321. Gestión de ingresos e inspección</v>
      </c>
      <c r="W4452" s="45" t="s">
        <v>234</v>
      </c>
      <c r="X4452" s="45" t="s">
        <v>3098</v>
      </c>
    </row>
    <row r="4453" spans="1:24" x14ac:dyDescent="0.25">
      <c r="A4453" s="57">
        <v>220250038975</v>
      </c>
      <c r="B4453" s="58" t="s">
        <v>349</v>
      </c>
      <c r="C4453" s="59">
        <v>45883</v>
      </c>
      <c r="D4453" s="57">
        <v>22025006166</v>
      </c>
      <c r="E4453" s="58" t="s">
        <v>1317</v>
      </c>
      <c r="F4453" s="60">
        <v>719.95</v>
      </c>
      <c r="G4453" s="58" t="s">
        <v>86</v>
      </c>
      <c r="H4453" s="58" t="s">
        <v>6212</v>
      </c>
      <c r="I4453" s="61">
        <v>220</v>
      </c>
      <c r="J4453" s="58" t="s">
        <v>356</v>
      </c>
      <c r="K4453" s="58" t="s">
        <v>356</v>
      </c>
      <c r="L4453" s="58" t="s">
        <v>357</v>
      </c>
      <c r="M4453" s="58" t="s">
        <v>458</v>
      </c>
      <c r="N4453" s="58" t="s">
        <v>429</v>
      </c>
      <c r="O4453" s="64" t="s">
        <v>310</v>
      </c>
      <c r="P4453" s="64" t="s">
        <v>5359</v>
      </c>
      <c r="Q4453" s="45" t="s">
        <v>922</v>
      </c>
      <c r="R4453" s="32" t="s">
        <v>254</v>
      </c>
      <c r="S4453" s="45" t="s">
        <v>291</v>
      </c>
      <c r="T4453" s="42" t="str">
        <f>VLOOKUP(Tabla1[[#This Row],[AREA]],Hoja1!A:B,2,FALSE)</f>
        <v>11. Salud pública y seguridad ciudadana</v>
      </c>
      <c r="U4453" s="45" t="s">
        <v>129</v>
      </c>
      <c r="V4453" s="42" t="str">
        <f>VLOOKUP(Tabla1[[#This Row],[PROGRAMA]],Hoja1!A:B,2,FALSE)</f>
        <v>1321. Policía municipal</v>
      </c>
      <c r="W4453" s="45" t="s">
        <v>236</v>
      </c>
      <c r="X4453" s="45" t="s">
        <v>2945</v>
      </c>
    </row>
    <row r="4454" spans="1:24" x14ac:dyDescent="0.25">
      <c r="A4454" s="57">
        <v>220250044015</v>
      </c>
      <c r="B4454" s="58" t="s">
        <v>349</v>
      </c>
      <c r="C4454" s="59">
        <v>45905</v>
      </c>
      <c r="D4454" s="57">
        <v>22025006483</v>
      </c>
      <c r="E4454" s="58" t="s">
        <v>6213</v>
      </c>
      <c r="F4454" s="60">
        <v>708.15</v>
      </c>
      <c r="G4454" s="58" t="s">
        <v>6214</v>
      </c>
      <c r="H4454" s="58" t="s">
        <v>6215</v>
      </c>
      <c r="I4454" s="61">
        <v>220</v>
      </c>
      <c r="J4454" s="58" t="s">
        <v>678</v>
      </c>
      <c r="K4454" s="58" t="s">
        <v>356</v>
      </c>
      <c r="L4454" s="58" t="s">
        <v>367</v>
      </c>
      <c r="M4454" s="58" t="s">
        <v>458</v>
      </c>
      <c r="N4454" s="58" t="s">
        <v>429</v>
      </c>
      <c r="O4454" s="64" t="s">
        <v>310</v>
      </c>
      <c r="P4454" s="64" t="s">
        <v>5359</v>
      </c>
      <c r="Q4454" s="45" t="s">
        <v>922</v>
      </c>
      <c r="R4454" s="32" t="s">
        <v>254</v>
      </c>
      <c r="S4454" s="45" t="s">
        <v>96</v>
      </c>
      <c r="T4454" s="42" t="str">
        <f>VLOOKUP(Tabla1[[#This Row],[AREA]],Hoja1!A:B,2,FALSE)</f>
        <v>08. Tráfico y movilidad</v>
      </c>
      <c r="U4454" s="45" t="s">
        <v>146</v>
      </c>
      <c r="V4454" s="42" t="str">
        <f>VLOOKUP(Tabla1[[#This Row],[PROGRAMA]],Hoja1!A:B,2,FALSE)</f>
        <v>1651. Alumbrado público</v>
      </c>
      <c r="W4454" s="45" t="s">
        <v>234</v>
      </c>
      <c r="X4454" s="45" t="s">
        <v>3632</v>
      </c>
    </row>
    <row r="4455" spans="1:24" x14ac:dyDescent="0.25">
      <c r="A4455" s="57">
        <v>220250034061</v>
      </c>
      <c r="B4455" s="58" t="s">
        <v>349</v>
      </c>
      <c r="C4455" s="59">
        <v>45856</v>
      </c>
      <c r="D4455" s="57">
        <v>22025005211</v>
      </c>
      <c r="E4455" s="58" t="s">
        <v>5044</v>
      </c>
      <c r="F4455" s="60">
        <v>702</v>
      </c>
      <c r="G4455" s="58" t="s">
        <v>6216</v>
      </c>
      <c r="H4455" s="58" t="s">
        <v>6217</v>
      </c>
      <c r="I4455" s="61">
        <v>220</v>
      </c>
      <c r="J4455" s="58" t="s">
        <v>6218</v>
      </c>
      <c r="K4455" s="58" t="s">
        <v>427</v>
      </c>
      <c r="L4455" s="58" t="s">
        <v>367</v>
      </c>
      <c r="M4455" s="58" t="s">
        <v>458</v>
      </c>
      <c r="N4455" s="58" t="s">
        <v>429</v>
      </c>
      <c r="O4455" s="64" t="s">
        <v>310</v>
      </c>
      <c r="P4455" s="64" t="s">
        <v>5359</v>
      </c>
      <c r="Q4455" s="45" t="s">
        <v>922</v>
      </c>
      <c r="R4455" s="32" t="s">
        <v>254</v>
      </c>
      <c r="S4455" s="45" t="s">
        <v>98</v>
      </c>
      <c r="T4455" s="42" t="str">
        <f>VLOOKUP(Tabla1[[#This Row],[AREA]],Hoja1!A:B,2,FALSE)</f>
        <v>10. Personas mayores, familia y servicios sociales</v>
      </c>
      <c r="U4455" s="45" t="s">
        <v>158</v>
      </c>
      <c r="V4455" s="42" t="str">
        <f>VLOOKUP(Tabla1[[#This Row],[PROGRAMA]],Hoja1!A:B,2,FALSE)</f>
        <v>2314. Centro de programas juveniles</v>
      </c>
      <c r="W4455" s="45" t="s">
        <v>238</v>
      </c>
      <c r="X4455" s="45" t="s">
        <v>3161</v>
      </c>
    </row>
    <row r="4456" spans="1:24" x14ac:dyDescent="0.25">
      <c r="A4456" s="57">
        <v>220250034218</v>
      </c>
      <c r="B4456" s="58" t="s">
        <v>349</v>
      </c>
      <c r="C4456" s="59">
        <v>45859</v>
      </c>
      <c r="D4456" s="57">
        <v>22025005207</v>
      </c>
      <c r="E4456" s="58" t="s">
        <v>1208</v>
      </c>
      <c r="F4456" s="60">
        <v>689.7</v>
      </c>
      <c r="G4456" s="58" t="s">
        <v>285</v>
      </c>
      <c r="H4456" s="58" t="s">
        <v>6219</v>
      </c>
      <c r="I4456" s="61">
        <v>220</v>
      </c>
      <c r="J4456" s="58" t="s">
        <v>356</v>
      </c>
      <c r="K4456" s="58" t="s">
        <v>356</v>
      </c>
      <c r="L4456" s="58" t="s">
        <v>357</v>
      </c>
      <c r="M4456" s="58" t="s">
        <v>458</v>
      </c>
      <c r="N4456" s="58" t="s">
        <v>429</v>
      </c>
      <c r="O4456" s="64" t="s">
        <v>310</v>
      </c>
      <c r="P4456" s="64" t="s">
        <v>5359</v>
      </c>
      <c r="Q4456" s="45" t="s">
        <v>922</v>
      </c>
      <c r="R4456" s="32" t="s">
        <v>254</v>
      </c>
      <c r="S4456" s="45" t="s">
        <v>89</v>
      </c>
      <c r="T4456" s="42" t="str">
        <f>VLOOKUP(Tabla1[[#This Row],[AREA]],Hoja1!A:B,2,FALSE)</f>
        <v>01. Alcaldía</v>
      </c>
      <c r="U4456" s="45" t="s">
        <v>294</v>
      </c>
      <c r="V4456" s="42" t="str">
        <f>VLOOKUP(Tabla1[[#This Row],[PROGRAMA]],Hoja1!A:B,2,FALSE)</f>
        <v>4331. Desarrollo empresarial</v>
      </c>
      <c r="W4456" s="45" t="s">
        <v>238</v>
      </c>
      <c r="X4456" s="45" t="s">
        <v>2926</v>
      </c>
    </row>
    <row r="4457" spans="1:24" x14ac:dyDescent="0.25">
      <c r="A4457" s="57">
        <v>220250046447</v>
      </c>
      <c r="B4457" s="58" t="s">
        <v>349</v>
      </c>
      <c r="C4457" s="59">
        <v>45922</v>
      </c>
      <c r="D4457" s="57">
        <v>22025006610</v>
      </c>
      <c r="E4457" s="58" t="s">
        <v>1371</v>
      </c>
      <c r="F4457" s="60">
        <v>689.7</v>
      </c>
      <c r="G4457" s="58" t="s">
        <v>3636</v>
      </c>
      <c r="H4457" s="58" t="s">
        <v>6220</v>
      </c>
      <c r="I4457" s="61">
        <v>220</v>
      </c>
      <c r="J4457" s="58" t="s">
        <v>356</v>
      </c>
      <c r="K4457" s="58" t="s">
        <v>356</v>
      </c>
      <c r="L4457" s="58" t="s">
        <v>357</v>
      </c>
      <c r="M4457" s="58" t="s">
        <v>458</v>
      </c>
      <c r="N4457" s="58" t="s">
        <v>429</v>
      </c>
      <c r="O4457" s="64" t="s">
        <v>310</v>
      </c>
      <c r="P4457" s="64" t="s">
        <v>5359</v>
      </c>
      <c r="Q4457" s="45" t="s">
        <v>922</v>
      </c>
      <c r="R4457" s="32" t="s">
        <v>254</v>
      </c>
      <c r="S4457" s="45" t="s">
        <v>98</v>
      </c>
      <c r="T4457" s="42" t="str">
        <f>VLOOKUP(Tabla1[[#This Row],[AREA]],Hoja1!A:B,2,FALSE)</f>
        <v>10. Personas mayores, familia y servicios sociales</v>
      </c>
      <c r="U4457" s="45" t="s">
        <v>158</v>
      </c>
      <c r="V4457" s="42" t="str">
        <f>VLOOKUP(Tabla1[[#This Row],[PROGRAMA]],Hoja1!A:B,2,FALSE)</f>
        <v>2314. Centro de programas juveniles</v>
      </c>
      <c r="W4457" s="45" t="s">
        <v>238</v>
      </c>
      <c r="X4457" s="45" t="s">
        <v>3173</v>
      </c>
    </row>
    <row r="4458" spans="1:24" x14ac:dyDescent="0.25">
      <c r="A4458" s="57">
        <v>220250045566</v>
      </c>
      <c r="B4458" s="58" t="s">
        <v>349</v>
      </c>
      <c r="C4458" s="59">
        <v>45916</v>
      </c>
      <c r="D4458" s="57">
        <v>22025006622</v>
      </c>
      <c r="E4458" s="58" t="s">
        <v>1417</v>
      </c>
      <c r="F4458" s="60">
        <v>683.5</v>
      </c>
      <c r="G4458" s="58" t="s">
        <v>6221</v>
      </c>
      <c r="H4458" s="58" t="s">
        <v>6222</v>
      </c>
      <c r="I4458" s="61">
        <v>220</v>
      </c>
      <c r="J4458" s="58" t="s">
        <v>6223</v>
      </c>
      <c r="K4458" s="58" t="s">
        <v>352</v>
      </c>
      <c r="L4458" s="58" t="s">
        <v>367</v>
      </c>
      <c r="M4458" s="58" t="s">
        <v>458</v>
      </c>
      <c r="N4458" s="58" t="s">
        <v>429</v>
      </c>
      <c r="O4458" s="64" t="s">
        <v>310</v>
      </c>
      <c r="P4458" s="64" t="s">
        <v>5359</v>
      </c>
      <c r="Q4458" s="45" t="s">
        <v>922</v>
      </c>
      <c r="R4458" s="32" t="s">
        <v>254</v>
      </c>
      <c r="S4458" s="45" t="s">
        <v>291</v>
      </c>
      <c r="T4458" s="42" t="str">
        <f>VLOOKUP(Tabla1[[#This Row],[AREA]],Hoja1!A:B,2,FALSE)</f>
        <v>11. Salud pública y seguridad ciudadana</v>
      </c>
      <c r="U4458" s="45" t="s">
        <v>135</v>
      </c>
      <c r="V4458" s="42" t="str">
        <f>VLOOKUP(Tabla1[[#This Row],[PROGRAMA]],Hoja1!A:B,2,FALSE)</f>
        <v>1361. Prevención y extinción de incencios</v>
      </c>
      <c r="W4458" s="45" t="s">
        <v>236</v>
      </c>
      <c r="X4458" s="45" t="s">
        <v>2945</v>
      </c>
    </row>
    <row r="4459" spans="1:24" x14ac:dyDescent="0.25">
      <c r="A4459" s="57">
        <v>220250048068</v>
      </c>
      <c r="B4459" s="58" t="s">
        <v>526</v>
      </c>
      <c r="C4459" s="59">
        <v>45925</v>
      </c>
      <c r="D4459" s="57">
        <v>22025004282</v>
      </c>
      <c r="E4459" s="58" t="s">
        <v>5952</v>
      </c>
      <c r="F4459" s="60">
        <v>136972</v>
      </c>
      <c r="G4459" s="58" t="s">
        <v>6224</v>
      </c>
      <c r="H4459" s="58" t="s">
        <v>6225</v>
      </c>
      <c r="I4459" s="61">
        <v>300</v>
      </c>
      <c r="J4459" s="58" t="s">
        <v>356</v>
      </c>
      <c r="K4459" s="58" t="s">
        <v>356</v>
      </c>
      <c r="L4459" s="58" t="s">
        <v>367</v>
      </c>
      <c r="M4459" s="58" t="s">
        <v>354</v>
      </c>
      <c r="N4459" s="58" t="s">
        <v>355</v>
      </c>
      <c r="O4459" s="64" t="s">
        <v>305</v>
      </c>
      <c r="P4459" s="64" t="s">
        <v>5359</v>
      </c>
      <c r="Q4459" s="45" t="s">
        <v>926</v>
      </c>
      <c r="R4459" s="32" t="s">
        <v>255</v>
      </c>
      <c r="S4459" s="45" t="s">
        <v>89</v>
      </c>
      <c r="T4459" s="42" t="str">
        <f>VLOOKUP(Tabla1[[#This Row],[AREA]],Hoja1!A:B,2,FALSE)</f>
        <v>01. Alcaldía</v>
      </c>
      <c r="U4459" s="45" t="s">
        <v>294</v>
      </c>
      <c r="V4459" s="42" t="str">
        <f>VLOOKUP(Tabla1[[#This Row],[PROGRAMA]],Hoja1!A:B,2,FALSE)</f>
        <v>4331. Desarrollo empresarial</v>
      </c>
      <c r="W4459" s="45" t="s">
        <v>246</v>
      </c>
      <c r="X4459" s="45" t="s">
        <v>2977</v>
      </c>
    </row>
    <row r="4460" spans="1:24" x14ac:dyDescent="0.25">
      <c r="A4460" s="57">
        <v>220250044444</v>
      </c>
      <c r="B4460" s="58" t="s">
        <v>349</v>
      </c>
      <c r="C4460" s="59">
        <v>45910</v>
      </c>
      <c r="D4460" s="57">
        <v>22025006449</v>
      </c>
      <c r="E4460" s="58" t="s">
        <v>5044</v>
      </c>
      <c r="F4460" s="60">
        <v>677.82</v>
      </c>
      <c r="G4460" s="58" t="s">
        <v>6226</v>
      </c>
      <c r="H4460" s="58" t="s">
        <v>6227</v>
      </c>
      <c r="I4460" s="61">
        <v>220</v>
      </c>
      <c r="J4460" s="58" t="s">
        <v>356</v>
      </c>
      <c r="K4460" s="58" t="s">
        <v>356</v>
      </c>
      <c r="L4460" s="58" t="s">
        <v>357</v>
      </c>
      <c r="M4460" s="58" t="s">
        <v>458</v>
      </c>
      <c r="N4460" s="58" t="s">
        <v>429</v>
      </c>
      <c r="O4460" s="64" t="s">
        <v>310</v>
      </c>
      <c r="P4460" s="64" t="s">
        <v>5359</v>
      </c>
      <c r="Q4460" s="45" t="s">
        <v>922</v>
      </c>
      <c r="R4460" s="32" t="s">
        <v>254</v>
      </c>
      <c r="S4460" s="45" t="s">
        <v>98</v>
      </c>
      <c r="T4460" s="42" t="str">
        <f>VLOOKUP(Tabla1[[#This Row],[AREA]],Hoja1!A:B,2,FALSE)</f>
        <v>10. Personas mayores, familia y servicios sociales</v>
      </c>
      <c r="U4460" s="45" t="s">
        <v>158</v>
      </c>
      <c r="V4460" s="42" t="str">
        <f>VLOOKUP(Tabla1[[#This Row],[PROGRAMA]],Hoja1!A:B,2,FALSE)</f>
        <v>2314. Centro de programas juveniles</v>
      </c>
      <c r="W4460" s="45" t="s">
        <v>238</v>
      </c>
      <c r="X4460" s="45" t="s">
        <v>3161</v>
      </c>
    </row>
    <row r="4461" spans="1:24" x14ac:dyDescent="0.25">
      <c r="A4461" s="57">
        <v>220250044449</v>
      </c>
      <c r="B4461" s="58" t="s">
        <v>349</v>
      </c>
      <c r="C4461" s="59">
        <v>45910</v>
      </c>
      <c r="D4461" s="57">
        <v>22025006475</v>
      </c>
      <c r="E4461" s="58" t="s">
        <v>1267</v>
      </c>
      <c r="F4461" s="60">
        <v>672.71</v>
      </c>
      <c r="G4461" s="58" t="s">
        <v>48</v>
      </c>
      <c r="H4461" s="58" t="s">
        <v>6228</v>
      </c>
      <c r="I4461" s="61">
        <v>220</v>
      </c>
      <c r="J4461" s="58" t="s">
        <v>455</v>
      </c>
      <c r="K4461" s="58" t="s">
        <v>356</v>
      </c>
      <c r="L4461" s="58" t="s">
        <v>357</v>
      </c>
      <c r="M4461" s="58" t="s">
        <v>458</v>
      </c>
      <c r="N4461" s="58" t="s">
        <v>429</v>
      </c>
      <c r="O4461" s="64" t="s">
        <v>310</v>
      </c>
      <c r="P4461" s="64" t="s">
        <v>5359</v>
      </c>
      <c r="Q4461" s="45" t="s">
        <v>926</v>
      </c>
      <c r="R4461" s="32" t="s">
        <v>255</v>
      </c>
      <c r="S4461" s="45" t="s">
        <v>96</v>
      </c>
      <c r="T4461" s="42" t="str">
        <f>VLOOKUP(Tabla1[[#This Row],[AREA]],Hoja1!A:B,2,FALSE)</f>
        <v>08. Tráfico y movilidad</v>
      </c>
      <c r="U4461" s="45" t="s">
        <v>146</v>
      </c>
      <c r="V4461" s="42" t="str">
        <f>VLOOKUP(Tabla1[[#This Row],[PROGRAMA]],Hoja1!A:B,2,FALSE)</f>
        <v>1651. Alumbrado público</v>
      </c>
      <c r="W4461" s="45" t="s">
        <v>244</v>
      </c>
      <c r="X4461" s="45" t="s">
        <v>2903</v>
      </c>
    </row>
    <row r="4462" spans="1:24" x14ac:dyDescent="0.25">
      <c r="A4462" s="57">
        <v>220250048649</v>
      </c>
      <c r="B4462" s="58" t="s">
        <v>349</v>
      </c>
      <c r="C4462" s="59">
        <v>45929</v>
      </c>
      <c r="D4462" s="57">
        <v>22025006915</v>
      </c>
      <c r="E4462" s="58" t="s">
        <v>1466</v>
      </c>
      <c r="F4462" s="60">
        <v>660</v>
      </c>
      <c r="G4462" s="58" t="s">
        <v>1112</v>
      </c>
      <c r="H4462" s="58" t="s">
        <v>6229</v>
      </c>
      <c r="I4462" s="61">
        <v>220</v>
      </c>
      <c r="J4462" s="58" t="s">
        <v>356</v>
      </c>
      <c r="K4462" s="58" t="s">
        <v>356</v>
      </c>
      <c r="L4462" s="58" t="s">
        <v>357</v>
      </c>
      <c r="M4462" s="58" t="s">
        <v>458</v>
      </c>
      <c r="N4462" s="58" t="s">
        <v>429</v>
      </c>
      <c r="O4462" s="64" t="s">
        <v>310</v>
      </c>
      <c r="P4462" s="64" t="s">
        <v>5359</v>
      </c>
      <c r="Q4462" s="45" t="s">
        <v>922</v>
      </c>
      <c r="R4462" s="32" t="s">
        <v>254</v>
      </c>
      <c r="S4462" s="45" t="s">
        <v>98</v>
      </c>
      <c r="T4462" s="42" t="str">
        <f>VLOOKUP(Tabla1[[#This Row],[AREA]],Hoja1!A:B,2,FALSE)</f>
        <v>10. Personas mayores, familia y servicios sociales</v>
      </c>
      <c r="U4462" s="45" t="s">
        <v>159</v>
      </c>
      <c r="V4462" s="42" t="str">
        <f>VLOOKUP(Tabla1[[#This Row],[PROGRAMA]],Hoja1!A:B,2,FALSE)</f>
        <v>2315. Políticas de Igualdad e infancia</v>
      </c>
      <c r="W4462" s="45" t="s">
        <v>238</v>
      </c>
      <c r="X4462" s="45" t="s">
        <v>2926</v>
      </c>
    </row>
    <row r="4463" spans="1:24" x14ac:dyDescent="0.25">
      <c r="A4463" s="57">
        <v>220250044008</v>
      </c>
      <c r="B4463" s="58" t="s">
        <v>526</v>
      </c>
      <c r="C4463" s="59">
        <v>45904</v>
      </c>
      <c r="D4463" s="57">
        <v>22025001494</v>
      </c>
      <c r="E4463" s="58" t="s">
        <v>1323</v>
      </c>
      <c r="F4463" s="60">
        <v>657.78</v>
      </c>
      <c r="G4463" s="58" t="s">
        <v>18</v>
      </c>
      <c r="H4463" s="58" t="s">
        <v>6230</v>
      </c>
      <c r="I4463" s="61">
        <v>300</v>
      </c>
      <c r="J4463" s="58" t="s">
        <v>356</v>
      </c>
      <c r="K4463" s="58" t="s">
        <v>356</v>
      </c>
      <c r="L4463" s="58" t="s">
        <v>357</v>
      </c>
      <c r="M4463" s="58" t="s">
        <v>354</v>
      </c>
      <c r="N4463" s="58" t="s">
        <v>355</v>
      </c>
      <c r="O4463" s="64" t="s">
        <v>309</v>
      </c>
      <c r="P4463" s="64" t="s">
        <v>5359</v>
      </c>
      <c r="Q4463" s="45" t="s">
        <v>922</v>
      </c>
      <c r="R4463" s="32" t="s">
        <v>254</v>
      </c>
      <c r="S4463" s="45" t="s">
        <v>98</v>
      </c>
      <c r="T4463" s="42" t="str">
        <f>VLOOKUP(Tabla1[[#This Row],[AREA]],Hoja1!A:B,2,FALSE)</f>
        <v>10. Personas mayores, familia y servicios sociales</v>
      </c>
      <c r="U4463" s="45" t="s">
        <v>158</v>
      </c>
      <c r="V4463" s="42" t="str">
        <f>VLOOKUP(Tabla1[[#This Row],[PROGRAMA]],Hoja1!A:B,2,FALSE)</f>
        <v>2314. Centro de programas juveniles</v>
      </c>
      <c r="W4463" s="45" t="s">
        <v>236</v>
      </c>
      <c r="X4463" s="45" t="s">
        <v>2945</v>
      </c>
    </row>
    <row r="4464" spans="1:24" x14ac:dyDescent="0.25">
      <c r="A4464" s="57">
        <v>220250047612</v>
      </c>
      <c r="B4464" s="58" t="s">
        <v>349</v>
      </c>
      <c r="C4464" s="59">
        <v>45924</v>
      </c>
      <c r="D4464" s="57">
        <v>22025006824</v>
      </c>
      <c r="E4464" s="58" t="s">
        <v>3493</v>
      </c>
      <c r="F4464" s="60">
        <v>646.04999999999995</v>
      </c>
      <c r="G4464" s="58" t="s">
        <v>3494</v>
      </c>
      <c r="H4464" s="58" t="s">
        <v>6231</v>
      </c>
      <c r="I4464" s="61">
        <v>220</v>
      </c>
      <c r="J4464" s="58" t="s">
        <v>945</v>
      </c>
      <c r="K4464" s="58" t="s">
        <v>352</v>
      </c>
      <c r="L4464" s="58" t="s">
        <v>367</v>
      </c>
      <c r="M4464" s="58" t="s">
        <v>458</v>
      </c>
      <c r="N4464" s="58" t="s">
        <v>429</v>
      </c>
      <c r="O4464" s="64" t="s">
        <v>310</v>
      </c>
      <c r="P4464" s="64" t="s">
        <v>5359</v>
      </c>
      <c r="Q4464" s="45" t="s">
        <v>922</v>
      </c>
      <c r="R4464" s="32" t="s">
        <v>254</v>
      </c>
      <c r="S4464" s="45" t="s">
        <v>98</v>
      </c>
      <c r="T4464" s="42" t="str">
        <f>VLOOKUP(Tabla1[[#This Row],[AREA]],Hoja1!A:B,2,FALSE)</f>
        <v>10. Personas mayores, familia y servicios sociales</v>
      </c>
      <c r="U4464" s="45" t="s">
        <v>162</v>
      </c>
      <c r="V4464" s="42" t="str">
        <f>VLOOKUP(Tabla1[[#This Row],[PROGRAMA]],Hoja1!A:B,2,FALSE)</f>
        <v>2412. Formación para el empleo</v>
      </c>
      <c r="W4464" s="45" t="s">
        <v>238</v>
      </c>
      <c r="X4464" s="45" t="s">
        <v>3120</v>
      </c>
    </row>
    <row r="4465" spans="1:24" x14ac:dyDescent="0.25">
      <c r="A4465" s="57">
        <v>220250036613</v>
      </c>
      <c r="B4465" s="58" t="s">
        <v>349</v>
      </c>
      <c r="C4465" s="59">
        <v>45874</v>
      </c>
      <c r="D4465" s="57">
        <v>22025005479</v>
      </c>
      <c r="E4465" s="58" t="s">
        <v>1417</v>
      </c>
      <c r="F4465" s="60">
        <v>641.29999999999995</v>
      </c>
      <c r="G4465" s="58" t="s">
        <v>675</v>
      </c>
      <c r="H4465" s="58" t="s">
        <v>6232</v>
      </c>
      <c r="I4465" s="61">
        <v>220</v>
      </c>
      <c r="J4465" s="58" t="s">
        <v>671</v>
      </c>
      <c r="K4465" s="58" t="s">
        <v>672</v>
      </c>
      <c r="L4465" s="58" t="s">
        <v>357</v>
      </c>
      <c r="M4465" s="58" t="s">
        <v>458</v>
      </c>
      <c r="N4465" s="58" t="s">
        <v>429</v>
      </c>
      <c r="O4465" s="64" t="s">
        <v>310</v>
      </c>
      <c r="P4465" s="64" t="s">
        <v>5359</v>
      </c>
      <c r="Q4465" s="45" t="s">
        <v>922</v>
      </c>
      <c r="R4465" s="32" t="s">
        <v>254</v>
      </c>
      <c r="S4465" s="45" t="s">
        <v>291</v>
      </c>
      <c r="T4465" s="42" t="str">
        <f>VLOOKUP(Tabla1[[#This Row],[AREA]],Hoja1!A:B,2,FALSE)</f>
        <v>11. Salud pública y seguridad ciudadana</v>
      </c>
      <c r="U4465" s="45" t="s">
        <v>135</v>
      </c>
      <c r="V4465" s="42" t="str">
        <f>VLOOKUP(Tabla1[[#This Row],[PROGRAMA]],Hoja1!A:B,2,FALSE)</f>
        <v>1361. Prevención y extinción de incencios</v>
      </c>
      <c r="W4465" s="45" t="s">
        <v>236</v>
      </c>
      <c r="X4465" s="45" t="s">
        <v>2945</v>
      </c>
    </row>
    <row r="4466" spans="1:24" x14ac:dyDescent="0.25">
      <c r="A4466" s="57">
        <v>220250048061</v>
      </c>
      <c r="B4466" s="58" t="s">
        <v>526</v>
      </c>
      <c r="C4466" s="59">
        <v>45925</v>
      </c>
      <c r="D4466" s="57">
        <v>22025004156</v>
      </c>
      <c r="E4466" s="58" t="s">
        <v>1167</v>
      </c>
      <c r="F4466" s="60">
        <v>65222.7</v>
      </c>
      <c r="G4466" s="58" t="s">
        <v>704</v>
      </c>
      <c r="H4466" s="58" t="s">
        <v>6233</v>
      </c>
      <c r="I4466" s="61">
        <v>300</v>
      </c>
      <c r="J4466" s="58" t="s">
        <v>352</v>
      </c>
      <c r="K4466" s="58" t="s">
        <v>352</v>
      </c>
      <c r="L4466" s="58" t="s">
        <v>357</v>
      </c>
      <c r="M4466" s="58" t="s">
        <v>354</v>
      </c>
      <c r="N4466" s="58" t="s">
        <v>355</v>
      </c>
      <c r="O4466" s="64" t="s">
        <v>305</v>
      </c>
      <c r="P4466" s="64" t="s">
        <v>5359</v>
      </c>
      <c r="Q4466" s="45" t="s">
        <v>922</v>
      </c>
      <c r="R4466" s="32" t="s">
        <v>254</v>
      </c>
      <c r="S4466" s="45" t="s">
        <v>98</v>
      </c>
      <c r="T4466" s="42" t="str">
        <f>VLOOKUP(Tabla1[[#This Row],[AREA]],Hoja1!A:B,2,FALSE)</f>
        <v>10. Personas mayores, familia y servicios sociales</v>
      </c>
      <c r="U4466" s="45" t="s">
        <v>153</v>
      </c>
      <c r="V4466" s="42" t="str">
        <f>VLOOKUP(Tabla1[[#This Row],[PROGRAMA]],Hoja1!A:B,2,FALSE)</f>
        <v>2311. Intervención social</v>
      </c>
      <c r="W4466" s="45" t="s">
        <v>238</v>
      </c>
      <c r="X4466" s="45" t="s">
        <v>2926</v>
      </c>
    </row>
    <row r="4467" spans="1:24" x14ac:dyDescent="0.25">
      <c r="A4467" s="57">
        <v>220250033133</v>
      </c>
      <c r="B4467" s="58" t="s">
        <v>349</v>
      </c>
      <c r="C4467" s="59">
        <v>45855</v>
      </c>
      <c r="D4467" s="57">
        <v>22025005305</v>
      </c>
      <c r="E4467" s="58" t="s">
        <v>1261</v>
      </c>
      <c r="F4467" s="60">
        <v>635.25</v>
      </c>
      <c r="G4467" s="58" t="s">
        <v>6234</v>
      </c>
      <c r="H4467" s="58" t="s">
        <v>6235</v>
      </c>
      <c r="I4467" s="61">
        <v>220</v>
      </c>
      <c r="J4467" s="58" t="s">
        <v>513</v>
      </c>
      <c r="K4467" s="58" t="s">
        <v>356</v>
      </c>
      <c r="L4467" s="58" t="s">
        <v>357</v>
      </c>
      <c r="M4467" s="58" t="s">
        <v>458</v>
      </c>
      <c r="N4467" s="58" t="s">
        <v>429</v>
      </c>
      <c r="O4467" s="64" t="s">
        <v>310</v>
      </c>
      <c r="P4467" s="64" t="s">
        <v>5359</v>
      </c>
      <c r="Q4467" s="45" t="s">
        <v>922</v>
      </c>
      <c r="R4467" s="32" t="s">
        <v>254</v>
      </c>
      <c r="S4467" s="45" t="s">
        <v>92</v>
      </c>
      <c r="T4467" s="42" t="str">
        <f>VLOOKUP(Tabla1[[#This Row],[AREA]],Hoja1!A:B,2,FALSE)</f>
        <v>03. Participación ciudadana y deportes</v>
      </c>
      <c r="U4467" s="45" t="s">
        <v>215</v>
      </c>
      <c r="V4467" s="42" t="str">
        <f>VLOOKUP(Tabla1[[#This Row],[PROGRAMA]],Hoja1!A:B,2,FALSE)</f>
        <v>9241. Participación ciudadana</v>
      </c>
      <c r="W4467" s="45" t="s">
        <v>238</v>
      </c>
      <c r="X4467" s="45" t="s">
        <v>2943</v>
      </c>
    </row>
    <row r="4468" spans="1:24" x14ac:dyDescent="0.25">
      <c r="A4468" s="57">
        <v>220250043812</v>
      </c>
      <c r="B4468" s="58" t="s">
        <v>526</v>
      </c>
      <c r="C4468" s="59">
        <v>45903</v>
      </c>
      <c r="D4468" s="57">
        <v>22025001602</v>
      </c>
      <c r="E4468" s="58" t="s">
        <v>1735</v>
      </c>
      <c r="F4468" s="60">
        <v>1104.25</v>
      </c>
      <c r="G4468" s="58" t="s">
        <v>608</v>
      </c>
      <c r="H4468" s="58" t="s">
        <v>6236</v>
      </c>
      <c r="I4468" s="61">
        <v>300</v>
      </c>
      <c r="J4468" s="58" t="s">
        <v>356</v>
      </c>
      <c r="K4468" s="58" t="s">
        <v>356</v>
      </c>
      <c r="L4468" s="58" t="s">
        <v>367</v>
      </c>
      <c r="M4468" s="58" t="s">
        <v>354</v>
      </c>
      <c r="N4468" s="58" t="s">
        <v>355</v>
      </c>
      <c r="O4468" s="64" t="s">
        <v>309</v>
      </c>
      <c r="P4468" s="64" t="s">
        <v>5359</v>
      </c>
      <c r="Q4468" s="45" t="s">
        <v>926</v>
      </c>
      <c r="R4468" s="32" t="s">
        <v>255</v>
      </c>
      <c r="S4468" s="45" t="s">
        <v>95</v>
      </c>
      <c r="T4468" s="42" t="str">
        <f>VLOOKUP(Tabla1[[#This Row],[AREA]],Hoja1!A:B,2,FALSE)</f>
        <v>07. Medio ambiente</v>
      </c>
      <c r="U4468" s="45" t="s">
        <v>149</v>
      </c>
      <c r="V4468" s="42" t="str">
        <f>VLOOKUP(Tabla1[[#This Row],[PROGRAMA]],Hoja1!A:B,2,FALSE)</f>
        <v>1711. Parques y jardines</v>
      </c>
      <c r="W4468" s="45" t="s">
        <v>244</v>
      </c>
      <c r="X4468" s="45" t="s">
        <v>2903</v>
      </c>
    </row>
    <row r="4469" spans="1:24" x14ac:dyDescent="0.25">
      <c r="A4469" s="57">
        <v>220250043894</v>
      </c>
      <c r="B4469" s="58" t="s">
        <v>526</v>
      </c>
      <c r="C4469" s="59">
        <v>45903</v>
      </c>
      <c r="D4469" s="57">
        <v>22025001123</v>
      </c>
      <c r="E4469" s="58" t="s">
        <v>1973</v>
      </c>
      <c r="F4469" s="60">
        <v>1092.7</v>
      </c>
      <c r="G4469" s="58" t="s">
        <v>4439</v>
      </c>
      <c r="H4469" s="58" t="s">
        <v>6237</v>
      </c>
      <c r="I4469" s="61">
        <v>300</v>
      </c>
      <c r="J4469" s="58" t="s">
        <v>356</v>
      </c>
      <c r="K4469" s="58" t="s">
        <v>356</v>
      </c>
      <c r="L4469" s="58" t="s">
        <v>357</v>
      </c>
      <c r="M4469" s="58" t="s">
        <v>354</v>
      </c>
      <c r="N4469" s="58" t="s">
        <v>355</v>
      </c>
      <c r="O4469" s="64" t="s">
        <v>309</v>
      </c>
      <c r="P4469" s="64" t="s">
        <v>5359</v>
      </c>
      <c r="Q4469" s="45" t="s">
        <v>922</v>
      </c>
      <c r="R4469" s="32" t="s">
        <v>254</v>
      </c>
      <c r="S4469" s="45" t="s">
        <v>291</v>
      </c>
      <c r="T4469" s="42" t="str">
        <f>VLOOKUP(Tabla1[[#This Row],[AREA]],Hoja1!A:B,2,FALSE)</f>
        <v>11. Salud pública y seguridad ciudadana</v>
      </c>
      <c r="U4469" s="45" t="s">
        <v>144</v>
      </c>
      <c r="V4469" s="42" t="str">
        <f>VLOOKUP(Tabla1[[#This Row],[PROGRAMA]],Hoja1!A:B,2,FALSE)</f>
        <v>1631. Limpieza viaria</v>
      </c>
      <c r="W4469" s="45" t="s">
        <v>236</v>
      </c>
      <c r="X4469" s="45" t="s">
        <v>3180</v>
      </c>
    </row>
    <row r="4470" spans="1:24" x14ac:dyDescent="0.25">
      <c r="A4470" s="57">
        <v>220250037708</v>
      </c>
      <c r="B4470" s="58" t="s">
        <v>349</v>
      </c>
      <c r="C4470" s="59">
        <v>45877</v>
      </c>
      <c r="D4470" s="57">
        <v>22025004569</v>
      </c>
      <c r="E4470" s="58" t="s">
        <v>1489</v>
      </c>
      <c r="F4470" s="60">
        <v>11970.98</v>
      </c>
      <c r="G4470" s="58" t="s">
        <v>53</v>
      </c>
      <c r="H4470" s="58" t="s">
        <v>6238</v>
      </c>
      <c r="I4470" s="61">
        <v>220</v>
      </c>
      <c r="J4470" s="58" t="s">
        <v>451</v>
      </c>
      <c r="K4470" s="58" t="s">
        <v>356</v>
      </c>
      <c r="L4470" s="58" t="s">
        <v>357</v>
      </c>
      <c r="M4470" s="58" t="s">
        <v>354</v>
      </c>
      <c r="N4470" s="58" t="s">
        <v>355</v>
      </c>
      <c r="O4470" s="64" t="s">
        <v>305</v>
      </c>
      <c r="P4470" s="64" t="s">
        <v>5359</v>
      </c>
      <c r="Q4470" s="45" t="s">
        <v>922</v>
      </c>
      <c r="R4470" s="32" t="s">
        <v>254</v>
      </c>
      <c r="S4470" s="45" t="s">
        <v>92</v>
      </c>
      <c r="T4470" s="42" t="str">
        <f>VLOOKUP(Tabla1[[#This Row],[AREA]],Hoja1!A:B,2,FALSE)</f>
        <v>03. Participación ciudadana y deportes</v>
      </c>
      <c r="U4470" s="45" t="s">
        <v>215</v>
      </c>
      <c r="V4470" s="42" t="str">
        <f>VLOOKUP(Tabla1[[#This Row],[PROGRAMA]],Hoja1!A:B,2,FALSE)</f>
        <v>9241. Participación ciudadana</v>
      </c>
      <c r="W4470" s="45" t="s">
        <v>238</v>
      </c>
      <c r="X4470" s="45" t="s">
        <v>3267</v>
      </c>
    </row>
    <row r="4471" spans="1:24" x14ac:dyDescent="0.25">
      <c r="A4471" s="57">
        <v>220250039186</v>
      </c>
      <c r="B4471" s="58" t="s">
        <v>526</v>
      </c>
      <c r="C4471" s="59">
        <v>45883</v>
      </c>
      <c r="D4471" s="57">
        <v>22025004010</v>
      </c>
      <c r="E4471" s="58" t="s">
        <v>1495</v>
      </c>
      <c r="F4471" s="60">
        <v>1085.3699999999999</v>
      </c>
      <c r="G4471" s="58" t="s">
        <v>564</v>
      </c>
      <c r="H4471" s="58" t="s">
        <v>6239</v>
      </c>
      <c r="I4471" s="61">
        <v>300</v>
      </c>
      <c r="J4471" s="58" t="s">
        <v>356</v>
      </c>
      <c r="K4471" s="58" t="s">
        <v>356</v>
      </c>
      <c r="L4471" s="58" t="s">
        <v>367</v>
      </c>
      <c r="M4471" s="58" t="s">
        <v>354</v>
      </c>
      <c r="N4471" s="58" t="s">
        <v>355</v>
      </c>
      <c r="O4471" s="64" t="s">
        <v>309</v>
      </c>
      <c r="P4471" s="64" t="s">
        <v>5359</v>
      </c>
      <c r="Q4471" s="45" t="s">
        <v>922</v>
      </c>
      <c r="R4471" s="32" t="s">
        <v>254</v>
      </c>
      <c r="S4471" s="45" t="s">
        <v>92</v>
      </c>
      <c r="T4471" s="42" t="str">
        <f>VLOOKUP(Tabla1[[#This Row],[AREA]],Hoja1!A:B,2,FALSE)</f>
        <v>03. Participación ciudadana y deportes</v>
      </c>
      <c r="U4471" s="45" t="s">
        <v>215</v>
      </c>
      <c r="V4471" s="42" t="str">
        <f>VLOOKUP(Tabla1[[#This Row],[PROGRAMA]],Hoja1!A:B,2,FALSE)</f>
        <v>9241. Participación ciudadana</v>
      </c>
      <c r="W4471" s="45" t="s">
        <v>236</v>
      </c>
      <c r="X4471" s="45" t="s">
        <v>2945</v>
      </c>
    </row>
    <row r="4472" spans="1:24" x14ac:dyDescent="0.25">
      <c r="A4472" s="57">
        <v>220250037611</v>
      </c>
      <c r="B4472" s="58" t="s">
        <v>526</v>
      </c>
      <c r="C4472" s="59">
        <v>45876</v>
      </c>
      <c r="D4472" s="57">
        <v>22025001269</v>
      </c>
      <c r="E4472" s="58" t="s">
        <v>2542</v>
      </c>
      <c r="F4472" s="60">
        <v>1073</v>
      </c>
      <c r="G4472" s="58" t="s">
        <v>50</v>
      </c>
      <c r="H4472" s="58" t="s">
        <v>6240</v>
      </c>
      <c r="I4472" s="61">
        <v>300</v>
      </c>
      <c r="J4472" s="58" t="s">
        <v>356</v>
      </c>
      <c r="K4472" s="58" t="s">
        <v>356</v>
      </c>
      <c r="L4472" s="58" t="s">
        <v>367</v>
      </c>
      <c r="M4472" s="58" t="s">
        <v>354</v>
      </c>
      <c r="N4472" s="58" t="s">
        <v>355</v>
      </c>
      <c r="O4472" s="64" t="s">
        <v>309</v>
      </c>
      <c r="P4472" s="64" t="s">
        <v>5359</v>
      </c>
      <c r="Q4472" s="45" t="s">
        <v>922</v>
      </c>
      <c r="R4472" s="32" t="s">
        <v>254</v>
      </c>
      <c r="S4472" s="45" t="s">
        <v>95</v>
      </c>
      <c r="T4472" s="42" t="str">
        <f>VLOOKUP(Tabla1[[#This Row],[AREA]],Hoja1!A:B,2,FALSE)</f>
        <v>07. Medio ambiente</v>
      </c>
      <c r="U4472" s="45" t="s">
        <v>149</v>
      </c>
      <c r="V4472" s="42" t="str">
        <f>VLOOKUP(Tabla1[[#This Row],[PROGRAMA]],Hoja1!A:B,2,FALSE)</f>
        <v>1711. Parques y jardines</v>
      </c>
      <c r="W4472" s="45" t="s">
        <v>238</v>
      </c>
      <c r="X4472" s="45" t="s">
        <v>3053</v>
      </c>
    </row>
    <row r="4473" spans="1:24" x14ac:dyDescent="0.25">
      <c r="A4473" s="57">
        <v>220250038203</v>
      </c>
      <c r="B4473" s="58" t="s">
        <v>349</v>
      </c>
      <c r="C4473" s="59">
        <v>45880</v>
      </c>
      <c r="D4473" s="57">
        <v>22025006017</v>
      </c>
      <c r="E4473" s="58" t="s">
        <v>3211</v>
      </c>
      <c r="F4473" s="60">
        <v>635.25</v>
      </c>
      <c r="G4473" s="58" t="s">
        <v>359</v>
      </c>
      <c r="H4473" s="58" t="s">
        <v>6241</v>
      </c>
      <c r="I4473" s="61">
        <v>220</v>
      </c>
      <c r="J4473" s="58" t="s">
        <v>360</v>
      </c>
      <c r="K4473" s="58" t="s">
        <v>352</v>
      </c>
      <c r="L4473" s="58" t="s">
        <v>381</v>
      </c>
      <c r="M4473" s="58" t="s">
        <v>458</v>
      </c>
      <c r="N4473" s="58" t="s">
        <v>429</v>
      </c>
      <c r="O4473" s="64" t="s">
        <v>310</v>
      </c>
      <c r="P4473" s="64" t="s">
        <v>5359</v>
      </c>
      <c r="Q4473" s="45" t="s">
        <v>922</v>
      </c>
      <c r="R4473" s="32" t="s">
        <v>254</v>
      </c>
      <c r="S4473" s="45" t="s">
        <v>91</v>
      </c>
      <c r="T4473" s="42" t="str">
        <f>VLOOKUP(Tabla1[[#This Row],[AREA]],Hoja1!A:B,2,FALSE)</f>
        <v>02. Urbanismo y vivienda</v>
      </c>
      <c r="U4473" s="45" t="s">
        <v>219</v>
      </c>
      <c r="V4473" s="42" t="str">
        <f>VLOOKUP(Tabla1[[#This Row],[PROGRAMA]],Hoja1!A:B,2,FALSE)</f>
        <v>9331. Gestión del patrimonio</v>
      </c>
      <c r="W4473" s="45" t="s">
        <v>236</v>
      </c>
      <c r="X4473" s="45" t="s">
        <v>3215</v>
      </c>
    </row>
    <row r="4474" spans="1:24" x14ac:dyDescent="0.25">
      <c r="A4474" s="57">
        <v>220250045428</v>
      </c>
      <c r="B4474" s="58" t="s">
        <v>526</v>
      </c>
      <c r="C4474" s="59">
        <v>45916</v>
      </c>
      <c r="D4474" s="57">
        <v>22025001124</v>
      </c>
      <c r="E4474" s="58" t="s">
        <v>1237</v>
      </c>
      <c r="F4474" s="60">
        <v>1062.77</v>
      </c>
      <c r="G4474" s="58" t="s">
        <v>45</v>
      </c>
      <c r="H4474" s="58" t="s">
        <v>6242</v>
      </c>
      <c r="I4474" s="61">
        <v>300</v>
      </c>
      <c r="J4474" s="58" t="s">
        <v>627</v>
      </c>
      <c r="K4474" s="58" t="s">
        <v>628</v>
      </c>
      <c r="L4474" s="58" t="s">
        <v>367</v>
      </c>
      <c r="M4474" s="58" t="s">
        <v>354</v>
      </c>
      <c r="N4474" s="58" t="s">
        <v>355</v>
      </c>
      <c r="O4474" s="64" t="s">
        <v>309</v>
      </c>
      <c r="P4474" s="64" t="s">
        <v>5359</v>
      </c>
      <c r="Q4474" s="45" t="s">
        <v>922</v>
      </c>
      <c r="R4474" s="32" t="s">
        <v>254</v>
      </c>
      <c r="S4474" s="45" t="s">
        <v>291</v>
      </c>
      <c r="T4474" s="42" t="str">
        <f>VLOOKUP(Tabla1[[#This Row],[AREA]],Hoja1!A:B,2,FALSE)</f>
        <v>11. Salud pública y seguridad ciudadana</v>
      </c>
      <c r="U4474" s="45" t="s">
        <v>141</v>
      </c>
      <c r="V4474" s="42" t="str">
        <f>VLOOKUP(Tabla1[[#This Row],[PROGRAMA]],Hoja1!A:B,2,FALSE)</f>
        <v>1621. Recogida de residuos</v>
      </c>
      <c r="W4474" s="45" t="s">
        <v>236</v>
      </c>
      <c r="X4474" s="45" t="s">
        <v>3180</v>
      </c>
    </row>
    <row r="4475" spans="1:24" x14ac:dyDescent="0.25">
      <c r="A4475" s="57">
        <v>220250045674</v>
      </c>
      <c r="B4475" s="58" t="s">
        <v>526</v>
      </c>
      <c r="C4475" s="59">
        <v>45918</v>
      </c>
      <c r="D4475" s="57">
        <v>22025001131</v>
      </c>
      <c r="E4475" s="58" t="s">
        <v>2045</v>
      </c>
      <c r="F4475" s="60">
        <v>1052.7</v>
      </c>
      <c r="G4475" s="58" t="s">
        <v>76</v>
      </c>
      <c r="H4475" s="58" t="s">
        <v>6243</v>
      </c>
      <c r="I4475" s="61">
        <v>300</v>
      </c>
      <c r="J4475" s="58" t="s">
        <v>356</v>
      </c>
      <c r="K4475" s="58" t="s">
        <v>356</v>
      </c>
      <c r="L4475" s="58" t="s">
        <v>367</v>
      </c>
      <c r="M4475" s="58" t="s">
        <v>354</v>
      </c>
      <c r="N4475" s="58" t="s">
        <v>355</v>
      </c>
      <c r="O4475" s="64" t="s">
        <v>309</v>
      </c>
      <c r="P4475" s="64" t="s">
        <v>5359</v>
      </c>
      <c r="Q4475" s="45" t="s">
        <v>922</v>
      </c>
      <c r="R4475" s="32" t="s">
        <v>254</v>
      </c>
      <c r="S4475" s="45" t="s">
        <v>291</v>
      </c>
      <c r="T4475" s="42" t="str">
        <f>VLOOKUP(Tabla1[[#This Row],[AREA]],Hoja1!A:B,2,FALSE)</f>
        <v>11. Salud pública y seguridad ciudadana</v>
      </c>
      <c r="U4475" s="45" t="s">
        <v>144</v>
      </c>
      <c r="V4475" s="42" t="str">
        <f>VLOOKUP(Tabla1[[#This Row],[PROGRAMA]],Hoja1!A:B,2,FALSE)</f>
        <v>1631. Limpieza viaria</v>
      </c>
      <c r="W4475" s="45" t="s">
        <v>238</v>
      </c>
      <c r="X4475" s="45" t="s">
        <v>3381</v>
      </c>
    </row>
    <row r="4476" spans="1:24" x14ac:dyDescent="0.25">
      <c r="A4476" s="57">
        <v>220250046276</v>
      </c>
      <c r="B4476" s="58" t="s">
        <v>526</v>
      </c>
      <c r="C4476" s="59">
        <v>45922</v>
      </c>
      <c r="D4476" s="57">
        <v>22025001602</v>
      </c>
      <c r="E4476" s="58" t="s">
        <v>1735</v>
      </c>
      <c r="F4476" s="60">
        <v>1043.99</v>
      </c>
      <c r="G4476" s="58" t="s">
        <v>608</v>
      </c>
      <c r="H4476" s="58" t="s">
        <v>6244</v>
      </c>
      <c r="I4476" s="61">
        <v>300</v>
      </c>
      <c r="J4476" s="58" t="s">
        <v>356</v>
      </c>
      <c r="K4476" s="58" t="s">
        <v>356</v>
      </c>
      <c r="L4476" s="58" t="s">
        <v>367</v>
      </c>
      <c r="M4476" s="58" t="s">
        <v>354</v>
      </c>
      <c r="N4476" s="58" t="s">
        <v>355</v>
      </c>
      <c r="O4476" s="64" t="s">
        <v>309</v>
      </c>
      <c r="P4476" s="64" t="s">
        <v>5359</v>
      </c>
      <c r="Q4476" s="45" t="s">
        <v>926</v>
      </c>
      <c r="R4476" s="32" t="s">
        <v>255</v>
      </c>
      <c r="S4476" s="45" t="s">
        <v>95</v>
      </c>
      <c r="T4476" s="42" t="str">
        <f>VLOOKUP(Tabla1[[#This Row],[AREA]],Hoja1!A:B,2,FALSE)</f>
        <v>07. Medio ambiente</v>
      </c>
      <c r="U4476" s="45" t="s">
        <v>149</v>
      </c>
      <c r="V4476" s="42" t="str">
        <f>VLOOKUP(Tabla1[[#This Row],[PROGRAMA]],Hoja1!A:B,2,FALSE)</f>
        <v>1711. Parques y jardines</v>
      </c>
      <c r="W4476" s="45" t="s">
        <v>244</v>
      </c>
      <c r="X4476" s="45" t="s">
        <v>2903</v>
      </c>
    </row>
    <row r="4477" spans="1:24" x14ac:dyDescent="0.25">
      <c r="A4477" s="57">
        <v>220250041788</v>
      </c>
      <c r="B4477" s="58" t="s">
        <v>526</v>
      </c>
      <c r="C4477" s="59">
        <v>45894</v>
      </c>
      <c r="D4477" s="57">
        <v>22025001124</v>
      </c>
      <c r="E4477" s="58" t="s">
        <v>1237</v>
      </c>
      <c r="F4477" s="60">
        <v>1042.27</v>
      </c>
      <c r="G4477" s="58" t="s">
        <v>45</v>
      </c>
      <c r="H4477" s="58" t="s">
        <v>6245</v>
      </c>
      <c r="I4477" s="61">
        <v>300</v>
      </c>
      <c r="J4477" s="58" t="s">
        <v>627</v>
      </c>
      <c r="K4477" s="58" t="s">
        <v>628</v>
      </c>
      <c r="L4477" s="58" t="s">
        <v>367</v>
      </c>
      <c r="M4477" s="58" t="s">
        <v>354</v>
      </c>
      <c r="N4477" s="58" t="s">
        <v>355</v>
      </c>
      <c r="O4477" s="64" t="s">
        <v>309</v>
      </c>
      <c r="P4477" s="64" t="s">
        <v>5359</v>
      </c>
      <c r="Q4477" s="45" t="s">
        <v>922</v>
      </c>
      <c r="R4477" s="32" t="s">
        <v>254</v>
      </c>
      <c r="S4477" s="45" t="s">
        <v>291</v>
      </c>
      <c r="T4477" s="42" t="str">
        <f>VLOOKUP(Tabla1[[#This Row],[AREA]],Hoja1!A:B,2,FALSE)</f>
        <v>11. Salud pública y seguridad ciudadana</v>
      </c>
      <c r="U4477" s="45" t="s">
        <v>141</v>
      </c>
      <c r="V4477" s="42" t="str">
        <f>VLOOKUP(Tabla1[[#This Row],[PROGRAMA]],Hoja1!A:B,2,FALSE)</f>
        <v>1621. Recogida de residuos</v>
      </c>
      <c r="W4477" s="45" t="s">
        <v>236</v>
      </c>
      <c r="X4477" s="45" t="s">
        <v>3180</v>
      </c>
    </row>
    <row r="4478" spans="1:24" x14ac:dyDescent="0.25">
      <c r="A4478" s="57">
        <v>220250045743</v>
      </c>
      <c r="B4478" s="58" t="s">
        <v>526</v>
      </c>
      <c r="C4478" s="59">
        <v>45918</v>
      </c>
      <c r="D4478" s="57">
        <v>22025001132</v>
      </c>
      <c r="E4478" s="58" t="s">
        <v>1599</v>
      </c>
      <c r="F4478" s="60">
        <v>1029.47</v>
      </c>
      <c r="G4478" s="58" t="s">
        <v>590</v>
      </c>
      <c r="H4478" s="58" t="s">
        <v>6246</v>
      </c>
      <c r="I4478" s="61">
        <v>300</v>
      </c>
      <c r="J4478" s="58" t="s">
        <v>356</v>
      </c>
      <c r="K4478" s="58" t="s">
        <v>356</v>
      </c>
      <c r="L4478" s="58" t="s">
        <v>367</v>
      </c>
      <c r="M4478" s="58" t="s">
        <v>354</v>
      </c>
      <c r="N4478" s="58" t="s">
        <v>355</v>
      </c>
      <c r="O4478" s="64" t="s">
        <v>309</v>
      </c>
      <c r="P4478" s="64" t="s">
        <v>5359</v>
      </c>
      <c r="Q4478" s="45" t="s">
        <v>922</v>
      </c>
      <c r="R4478" s="32" t="s">
        <v>254</v>
      </c>
      <c r="S4478" s="45" t="s">
        <v>291</v>
      </c>
      <c r="T4478" s="42" t="str">
        <f>VLOOKUP(Tabla1[[#This Row],[AREA]],Hoja1!A:B,2,FALSE)</f>
        <v>11. Salud pública y seguridad ciudadana</v>
      </c>
      <c r="U4478" s="45" t="s">
        <v>144</v>
      </c>
      <c r="V4478" s="42" t="str">
        <f>VLOOKUP(Tabla1[[#This Row],[PROGRAMA]],Hoja1!A:B,2,FALSE)</f>
        <v>1631. Limpieza viaria</v>
      </c>
      <c r="W4478" s="45" t="s">
        <v>238</v>
      </c>
      <c r="X4478" s="45" t="s">
        <v>3118</v>
      </c>
    </row>
    <row r="4479" spans="1:24" x14ac:dyDescent="0.25">
      <c r="A4479" s="57">
        <v>220250037349</v>
      </c>
      <c r="B4479" s="58" t="s">
        <v>526</v>
      </c>
      <c r="C4479" s="59">
        <v>45876</v>
      </c>
      <c r="D4479" s="57">
        <v>22025002819</v>
      </c>
      <c r="E4479" s="58" t="s">
        <v>1481</v>
      </c>
      <c r="F4479" s="60">
        <v>1028.98</v>
      </c>
      <c r="G4479" s="58" t="s">
        <v>633</v>
      </c>
      <c r="H4479" s="58" t="s">
        <v>6247</v>
      </c>
      <c r="I4479" s="61">
        <v>300</v>
      </c>
      <c r="J4479" s="58" t="s">
        <v>356</v>
      </c>
      <c r="K4479" s="58" t="s">
        <v>356</v>
      </c>
      <c r="L4479" s="58" t="s">
        <v>367</v>
      </c>
      <c r="M4479" s="58" t="s">
        <v>354</v>
      </c>
      <c r="N4479" s="58" t="s">
        <v>355</v>
      </c>
      <c r="O4479" s="64" t="s">
        <v>309</v>
      </c>
      <c r="P4479" s="64" t="s">
        <v>5359</v>
      </c>
      <c r="Q4479" s="45" t="s">
        <v>922</v>
      </c>
      <c r="R4479" s="32" t="s">
        <v>254</v>
      </c>
      <c r="S4479" s="45" t="s">
        <v>96</v>
      </c>
      <c r="T4479" s="42" t="str">
        <f>VLOOKUP(Tabla1[[#This Row],[AREA]],Hoja1!A:B,2,FALSE)</f>
        <v>08. Tráfico y movilidad</v>
      </c>
      <c r="U4479" s="45" t="s">
        <v>140</v>
      </c>
      <c r="V4479" s="42" t="str">
        <f>VLOOKUP(Tabla1[[#This Row],[PROGRAMA]],Hoja1!A:B,2,FALSE)</f>
        <v>1532. Pavimentación vias públicas y otros servicios urbanísticos</v>
      </c>
      <c r="W4479" s="45" t="s">
        <v>236</v>
      </c>
      <c r="X4479" s="45" t="s">
        <v>3215</v>
      </c>
    </row>
    <row r="4480" spans="1:24" x14ac:dyDescent="0.25">
      <c r="A4480" s="57">
        <v>220250045436</v>
      </c>
      <c r="B4480" s="58" t="s">
        <v>526</v>
      </c>
      <c r="C4480" s="59">
        <v>45916</v>
      </c>
      <c r="D4480" s="57">
        <v>22025001122</v>
      </c>
      <c r="E4480" s="58" t="s">
        <v>1237</v>
      </c>
      <c r="F4480" s="60">
        <v>1028.31</v>
      </c>
      <c r="G4480" s="58" t="s">
        <v>923</v>
      </c>
      <c r="H4480" s="58" t="s">
        <v>6248</v>
      </c>
      <c r="I4480" s="61">
        <v>300</v>
      </c>
      <c r="J4480" s="58" t="s">
        <v>356</v>
      </c>
      <c r="K4480" s="58" t="s">
        <v>356</v>
      </c>
      <c r="L4480" s="58" t="s">
        <v>357</v>
      </c>
      <c r="M4480" s="58" t="s">
        <v>354</v>
      </c>
      <c r="N4480" s="58" t="s">
        <v>355</v>
      </c>
      <c r="O4480" s="64" t="s">
        <v>309</v>
      </c>
      <c r="P4480" s="64" t="s">
        <v>5359</v>
      </c>
      <c r="Q4480" s="45" t="s">
        <v>922</v>
      </c>
      <c r="R4480" s="32" t="s">
        <v>254</v>
      </c>
      <c r="S4480" s="45" t="s">
        <v>291</v>
      </c>
      <c r="T4480" s="42" t="str">
        <f>VLOOKUP(Tabla1[[#This Row],[AREA]],Hoja1!A:B,2,FALSE)</f>
        <v>11. Salud pública y seguridad ciudadana</v>
      </c>
      <c r="U4480" s="45" t="s">
        <v>141</v>
      </c>
      <c r="V4480" s="42" t="str">
        <f>VLOOKUP(Tabla1[[#This Row],[PROGRAMA]],Hoja1!A:B,2,FALSE)</f>
        <v>1621. Recogida de residuos</v>
      </c>
      <c r="W4480" s="45" t="s">
        <v>236</v>
      </c>
      <c r="X4480" s="45" t="s">
        <v>3180</v>
      </c>
    </row>
    <row r="4481" spans="1:24" x14ac:dyDescent="0.25">
      <c r="A4481" s="57">
        <v>220250043892</v>
      </c>
      <c r="B4481" s="58" t="s">
        <v>526</v>
      </c>
      <c r="C4481" s="59">
        <v>45903</v>
      </c>
      <c r="D4481" s="57">
        <v>22025001123</v>
      </c>
      <c r="E4481" s="58" t="s">
        <v>1973</v>
      </c>
      <c r="F4481" s="60">
        <v>1026.08</v>
      </c>
      <c r="G4481" s="58" t="s">
        <v>4439</v>
      </c>
      <c r="H4481" s="58" t="s">
        <v>6249</v>
      </c>
      <c r="I4481" s="61">
        <v>300</v>
      </c>
      <c r="J4481" s="58" t="s">
        <v>356</v>
      </c>
      <c r="K4481" s="58" t="s">
        <v>356</v>
      </c>
      <c r="L4481" s="58" t="s">
        <v>357</v>
      </c>
      <c r="M4481" s="58" t="s">
        <v>354</v>
      </c>
      <c r="N4481" s="58" t="s">
        <v>355</v>
      </c>
      <c r="O4481" s="64" t="s">
        <v>309</v>
      </c>
      <c r="P4481" s="64" t="s">
        <v>5359</v>
      </c>
      <c r="Q4481" s="45" t="s">
        <v>922</v>
      </c>
      <c r="R4481" s="32" t="s">
        <v>254</v>
      </c>
      <c r="S4481" s="45" t="s">
        <v>291</v>
      </c>
      <c r="T4481" s="42" t="str">
        <f>VLOOKUP(Tabla1[[#This Row],[AREA]],Hoja1!A:B,2,FALSE)</f>
        <v>11. Salud pública y seguridad ciudadana</v>
      </c>
      <c r="U4481" s="45" t="s">
        <v>144</v>
      </c>
      <c r="V4481" s="42" t="str">
        <f>VLOOKUP(Tabla1[[#This Row],[PROGRAMA]],Hoja1!A:B,2,FALSE)</f>
        <v>1631. Limpieza viaria</v>
      </c>
      <c r="W4481" s="45" t="s">
        <v>236</v>
      </c>
      <c r="X4481" s="45" t="s">
        <v>3180</v>
      </c>
    </row>
    <row r="4482" spans="1:24" x14ac:dyDescent="0.25">
      <c r="A4482" s="57">
        <v>220250044684</v>
      </c>
      <c r="B4482" s="58" t="s">
        <v>526</v>
      </c>
      <c r="C4482" s="59">
        <v>45910</v>
      </c>
      <c r="D4482" s="57">
        <v>22025001129</v>
      </c>
      <c r="E4482" s="58" t="s">
        <v>1973</v>
      </c>
      <c r="F4482" s="60">
        <v>1020.5</v>
      </c>
      <c r="G4482" s="58" t="s">
        <v>46</v>
      </c>
      <c r="H4482" s="58" t="s">
        <v>6250</v>
      </c>
      <c r="I4482" s="61">
        <v>300</v>
      </c>
      <c r="J4482" s="58" t="s">
        <v>356</v>
      </c>
      <c r="K4482" s="58" t="s">
        <v>356</v>
      </c>
      <c r="L4482" s="58" t="s">
        <v>367</v>
      </c>
      <c r="M4482" s="58" t="s">
        <v>354</v>
      </c>
      <c r="N4482" s="58" t="s">
        <v>355</v>
      </c>
      <c r="O4482" s="64" t="s">
        <v>309</v>
      </c>
      <c r="P4482" s="64" t="s">
        <v>5359</v>
      </c>
      <c r="Q4482" s="45" t="s">
        <v>922</v>
      </c>
      <c r="R4482" s="32" t="s">
        <v>254</v>
      </c>
      <c r="S4482" s="45" t="s">
        <v>291</v>
      </c>
      <c r="T4482" s="42" t="str">
        <f>VLOOKUP(Tabla1[[#This Row],[AREA]],Hoja1!A:B,2,FALSE)</f>
        <v>11. Salud pública y seguridad ciudadana</v>
      </c>
      <c r="U4482" s="45" t="s">
        <v>144</v>
      </c>
      <c r="V4482" s="42" t="str">
        <f>VLOOKUP(Tabla1[[#This Row],[PROGRAMA]],Hoja1!A:B,2,FALSE)</f>
        <v>1631. Limpieza viaria</v>
      </c>
      <c r="W4482" s="45" t="s">
        <v>236</v>
      </c>
      <c r="X4482" s="45" t="s">
        <v>3180</v>
      </c>
    </row>
    <row r="4483" spans="1:24" x14ac:dyDescent="0.25">
      <c r="A4483" s="57">
        <v>220250041729</v>
      </c>
      <c r="B4483" s="58" t="s">
        <v>526</v>
      </c>
      <c r="C4483" s="59">
        <v>45894</v>
      </c>
      <c r="D4483" s="57">
        <v>22025000766</v>
      </c>
      <c r="E4483" s="58" t="s">
        <v>2580</v>
      </c>
      <c r="F4483" s="60">
        <v>1020.11</v>
      </c>
      <c r="G4483" s="58" t="s">
        <v>589</v>
      </c>
      <c r="H4483" s="58" t="s">
        <v>6251</v>
      </c>
      <c r="I4483" s="61">
        <v>300</v>
      </c>
      <c r="J4483" s="58" t="s">
        <v>356</v>
      </c>
      <c r="K4483" s="58" t="s">
        <v>356</v>
      </c>
      <c r="L4483" s="58" t="s">
        <v>357</v>
      </c>
      <c r="M4483" s="58" t="s">
        <v>354</v>
      </c>
      <c r="N4483" s="58" t="s">
        <v>355</v>
      </c>
      <c r="O4483" s="64" t="s">
        <v>309</v>
      </c>
      <c r="P4483" s="64" t="s">
        <v>5359</v>
      </c>
      <c r="Q4483" s="45" t="s">
        <v>922</v>
      </c>
      <c r="R4483" s="32" t="s">
        <v>254</v>
      </c>
      <c r="S4483" s="45" t="s">
        <v>291</v>
      </c>
      <c r="T4483" s="42" t="str">
        <f>VLOOKUP(Tabla1[[#This Row],[AREA]],Hoja1!A:B,2,FALSE)</f>
        <v>11. Salud pública y seguridad ciudadana</v>
      </c>
      <c r="U4483" s="45" t="s">
        <v>135</v>
      </c>
      <c r="V4483" s="42" t="str">
        <f>VLOOKUP(Tabla1[[#This Row],[PROGRAMA]],Hoja1!A:B,2,FALSE)</f>
        <v>1361. Prevención y extinción de incencios</v>
      </c>
      <c r="W4483" s="45" t="s">
        <v>236</v>
      </c>
      <c r="X4483" s="45" t="s">
        <v>3180</v>
      </c>
    </row>
    <row r="4484" spans="1:24" x14ac:dyDescent="0.25">
      <c r="A4484" s="57">
        <v>220250045717</v>
      </c>
      <c r="B4484" s="58" t="s">
        <v>526</v>
      </c>
      <c r="C4484" s="59">
        <v>45918</v>
      </c>
      <c r="D4484" s="57">
        <v>22025001123</v>
      </c>
      <c r="E4484" s="58" t="s">
        <v>1973</v>
      </c>
      <c r="F4484" s="60">
        <v>1013.47</v>
      </c>
      <c r="G4484" s="58" t="s">
        <v>460</v>
      </c>
      <c r="H4484" s="58" t="s">
        <v>6252</v>
      </c>
      <c r="I4484" s="61">
        <v>300</v>
      </c>
      <c r="J4484" s="58" t="s">
        <v>356</v>
      </c>
      <c r="K4484" s="58" t="s">
        <v>356</v>
      </c>
      <c r="L4484" s="58" t="s">
        <v>357</v>
      </c>
      <c r="M4484" s="58" t="s">
        <v>354</v>
      </c>
      <c r="N4484" s="58" t="s">
        <v>355</v>
      </c>
      <c r="O4484" s="64" t="s">
        <v>309</v>
      </c>
      <c r="P4484" s="64" t="s">
        <v>5359</v>
      </c>
      <c r="Q4484" s="45" t="s">
        <v>922</v>
      </c>
      <c r="R4484" s="32" t="s">
        <v>254</v>
      </c>
      <c r="S4484" s="45" t="s">
        <v>291</v>
      </c>
      <c r="T4484" s="42" t="str">
        <f>VLOOKUP(Tabla1[[#This Row],[AREA]],Hoja1!A:B,2,FALSE)</f>
        <v>11. Salud pública y seguridad ciudadana</v>
      </c>
      <c r="U4484" s="45" t="s">
        <v>144</v>
      </c>
      <c r="V4484" s="42" t="str">
        <f>VLOOKUP(Tabla1[[#This Row],[PROGRAMA]],Hoja1!A:B,2,FALSE)</f>
        <v>1631. Limpieza viaria</v>
      </c>
      <c r="W4484" s="45" t="s">
        <v>236</v>
      </c>
      <c r="X4484" s="45" t="s">
        <v>3180</v>
      </c>
    </row>
    <row r="4485" spans="1:24" x14ac:dyDescent="0.25">
      <c r="A4485" s="57">
        <v>220250039078</v>
      </c>
      <c r="B4485" s="58" t="s">
        <v>526</v>
      </c>
      <c r="C4485" s="59">
        <v>45883</v>
      </c>
      <c r="D4485" s="57">
        <v>22025004894</v>
      </c>
      <c r="E4485" s="58" t="s">
        <v>1303</v>
      </c>
      <c r="F4485" s="60">
        <v>1009.2</v>
      </c>
      <c r="G4485" s="58" t="s">
        <v>573</v>
      </c>
      <c r="H4485" s="58" t="s">
        <v>3750</v>
      </c>
      <c r="I4485" s="61">
        <v>300</v>
      </c>
      <c r="J4485" s="58" t="s">
        <v>356</v>
      </c>
      <c r="K4485" s="58" t="s">
        <v>356</v>
      </c>
      <c r="L4485" s="58" t="s">
        <v>367</v>
      </c>
      <c r="M4485" s="58" t="s">
        <v>354</v>
      </c>
      <c r="N4485" s="58" t="s">
        <v>355</v>
      </c>
      <c r="O4485" s="64" t="s">
        <v>309</v>
      </c>
      <c r="P4485" s="64" t="s">
        <v>5359</v>
      </c>
      <c r="Q4485" s="45" t="s">
        <v>922</v>
      </c>
      <c r="R4485" s="32" t="s">
        <v>254</v>
      </c>
      <c r="S4485" s="45" t="s">
        <v>94</v>
      </c>
      <c r="T4485" s="42" t="str">
        <f>VLOOKUP(Tabla1[[#This Row],[AREA]],Hoja1!A:B,2,FALSE)</f>
        <v>06. Educación y cultura</v>
      </c>
      <c r="U4485" s="45" t="s">
        <v>170</v>
      </c>
      <c r="V4485" s="42" t="str">
        <f>VLOOKUP(Tabla1[[#This Row],[PROGRAMA]],Hoja1!A:B,2,FALSE)</f>
        <v>3232. Conservación y mantenimiento centros educación infantil y primaria</v>
      </c>
      <c r="W4485" s="45" t="s">
        <v>236</v>
      </c>
      <c r="X4485" s="45" t="s">
        <v>3048</v>
      </c>
    </row>
    <row r="4486" spans="1:24" x14ac:dyDescent="0.25">
      <c r="A4486" s="57">
        <v>220250041263</v>
      </c>
      <c r="B4486" s="58" t="s">
        <v>526</v>
      </c>
      <c r="C4486" s="59">
        <v>45890</v>
      </c>
      <c r="D4486" s="57">
        <v>22025000919</v>
      </c>
      <c r="E4486" s="58" t="s">
        <v>2293</v>
      </c>
      <c r="F4486" s="60">
        <v>1002.56</v>
      </c>
      <c r="G4486" s="58" t="s">
        <v>599</v>
      </c>
      <c r="H4486" s="58" t="s">
        <v>6253</v>
      </c>
      <c r="I4486" s="61">
        <v>300</v>
      </c>
      <c r="J4486" s="58" t="s">
        <v>372</v>
      </c>
      <c r="K4486" s="58" t="s">
        <v>372</v>
      </c>
      <c r="L4486" s="58" t="s">
        <v>367</v>
      </c>
      <c r="M4486" s="58" t="s">
        <v>354</v>
      </c>
      <c r="N4486" s="58" t="s">
        <v>355</v>
      </c>
      <c r="O4486" s="64" t="s">
        <v>309</v>
      </c>
      <c r="P4486" s="64" t="s">
        <v>5359</v>
      </c>
      <c r="Q4486" s="45" t="s">
        <v>922</v>
      </c>
      <c r="R4486" s="32" t="s">
        <v>254</v>
      </c>
      <c r="S4486" s="45" t="s">
        <v>291</v>
      </c>
      <c r="T4486" s="42" t="str">
        <f>VLOOKUP(Tabla1[[#This Row],[AREA]],Hoja1!A:B,2,FALSE)</f>
        <v>11. Salud pública y seguridad ciudadana</v>
      </c>
      <c r="U4486" s="45" t="s">
        <v>129</v>
      </c>
      <c r="V4486" s="42" t="str">
        <f>VLOOKUP(Tabla1[[#This Row],[PROGRAMA]],Hoja1!A:B,2,FALSE)</f>
        <v>1321. Policía municipal</v>
      </c>
      <c r="W4486" s="45" t="s">
        <v>236</v>
      </c>
      <c r="X4486" s="45" t="s">
        <v>3180</v>
      </c>
    </row>
    <row r="4487" spans="1:24" x14ac:dyDescent="0.25">
      <c r="A4487" s="57">
        <v>220250046271</v>
      </c>
      <c r="B4487" s="58" t="s">
        <v>526</v>
      </c>
      <c r="C4487" s="59">
        <v>45922</v>
      </c>
      <c r="D4487" s="57">
        <v>22025001276</v>
      </c>
      <c r="E4487" s="58" t="s">
        <v>2347</v>
      </c>
      <c r="F4487" s="60">
        <v>994.58</v>
      </c>
      <c r="G4487" s="58" t="s">
        <v>566</v>
      </c>
      <c r="H4487" s="58" t="s">
        <v>6254</v>
      </c>
      <c r="I4487" s="61">
        <v>300</v>
      </c>
      <c r="J4487" s="58" t="s">
        <v>356</v>
      </c>
      <c r="K4487" s="58" t="s">
        <v>356</v>
      </c>
      <c r="L4487" s="58" t="s">
        <v>357</v>
      </c>
      <c r="M4487" s="58" t="s">
        <v>354</v>
      </c>
      <c r="N4487" s="58" t="s">
        <v>355</v>
      </c>
      <c r="O4487" s="64" t="s">
        <v>309</v>
      </c>
      <c r="P4487" s="64" t="s">
        <v>5359</v>
      </c>
      <c r="Q4487" s="45" t="s">
        <v>922</v>
      </c>
      <c r="R4487" s="32" t="s">
        <v>254</v>
      </c>
      <c r="S4487" s="45" t="s">
        <v>95</v>
      </c>
      <c r="T4487" s="42" t="str">
        <f>VLOOKUP(Tabla1[[#This Row],[AREA]],Hoja1!A:B,2,FALSE)</f>
        <v>07. Medio ambiente</v>
      </c>
      <c r="U4487" s="45" t="s">
        <v>149</v>
      </c>
      <c r="V4487" s="42" t="str">
        <f>VLOOKUP(Tabla1[[#This Row],[PROGRAMA]],Hoja1!A:B,2,FALSE)</f>
        <v>1711. Parques y jardines</v>
      </c>
      <c r="W4487" s="45" t="s">
        <v>236</v>
      </c>
      <c r="X4487" s="45" t="s">
        <v>3180</v>
      </c>
    </row>
    <row r="4488" spans="1:24" x14ac:dyDescent="0.25">
      <c r="A4488" s="57">
        <v>220250047690</v>
      </c>
      <c r="B4488" s="58" t="s">
        <v>526</v>
      </c>
      <c r="C4488" s="59">
        <v>45925</v>
      </c>
      <c r="D4488" s="57">
        <v>22025001276</v>
      </c>
      <c r="E4488" s="58" t="s">
        <v>2347</v>
      </c>
      <c r="F4488" s="60">
        <v>992.72</v>
      </c>
      <c r="G4488" s="58" t="s">
        <v>566</v>
      </c>
      <c r="H4488" s="58" t="s">
        <v>6255</v>
      </c>
      <c r="I4488" s="61">
        <v>300</v>
      </c>
      <c r="J4488" s="58" t="s">
        <v>356</v>
      </c>
      <c r="K4488" s="58" t="s">
        <v>356</v>
      </c>
      <c r="L4488" s="58" t="s">
        <v>357</v>
      </c>
      <c r="M4488" s="58" t="s">
        <v>354</v>
      </c>
      <c r="N4488" s="58" t="s">
        <v>355</v>
      </c>
      <c r="O4488" s="64" t="s">
        <v>309</v>
      </c>
      <c r="P4488" s="64" t="s">
        <v>5359</v>
      </c>
      <c r="Q4488" s="45" t="s">
        <v>922</v>
      </c>
      <c r="R4488" s="32" t="s">
        <v>254</v>
      </c>
      <c r="S4488" s="45" t="s">
        <v>95</v>
      </c>
      <c r="T4488" s="42" t="str">
        <f>VLOOKUP(Tabla1[[#This Row],[AREA]],Hoja1!A:B,2,FALSE)</f>
        <v>07. Medio ambiente</v>
      </c>
      <c r="U4488" s="45" t="s">
        <v>149</v>
      </c>
      <c r="V4488" s="42" t="str">
        <f>VLOOKUP(Tabla1[[#This Row],[PROGRAMA]],Hoja1!A:B,2,FALSE)</f>
        <v>1711. Parques y jardines</v>
      </c>
      <c r="W4488" s="45" t="s">
        <v>236</v>
      </c>
      <c r="X4488" s="45" t="s">
        <v>3180</v>
      </c>
    </row>
    <row r="4489" spans="1:24" x14ac:dyDescent="0.25">
      <c r="A4489" s="57">
        <v>220250046290</v>
      </c>
      <c r="B4489" s="58" t="s">
        <v>526</v>
      </c>
      <c r="C4489" s="59">
        <v>45922</v>
      </c>
      <c r="D4489" s="57">
        <v>22025001270</v>
      </c>
      <c r="E4489" s="58" t="s">
        <v>2310</v>
      </c>
      <c r="F4489" s="60">
        <v>986.34</v>
      </c>
      <c r="G4489" s="58" t="s">
        <v>38</v>
      </c>
      <c r="H4489" s="58" t="s">
        <v>6256</v>
      </c>
      <c r="I4489" s="61">
        <v>300</v>
      </c>
      <c r="J4489" s="58" t="s">
        <v>356</v>
      </c>
      <c r="K4489" s="58" t="s">
        <v>356</v>
      </c>
      <c r="L4489" s="58" t="s">
        <v>367</v>
      </c>
      <c r="M4489" s="58" t="s">
        <v>354</v>
      </c>
      <c r="N4489" s="58" t="s">
        <v>355</v>
      </c>
      <c r="O4489" s="64" t="s">
        <v>309</v>
      </c>
      <c r="P4489" s="64" t="s">
        <v>5359</v>
      </c>
      <c r="Q4489" s="45" t="s">
        <v>922</v>
      </c>
      <c r="R4489" s="32" t="s">
        <v>254</v>
      </c>
      <c r="S4489" s="45" t="s">
        <v>95</v>
      </c>
      <c r="T4489" s="42" t="str">
        <f>VLOOKUP(Tabla1[[#This Row],[AREA]],Hoja1!A:B,2,FALSE)</f>
        <v>07. Medio ambiente</v>
      </c>
      <c r="U4489" s="45" t="s">
        <v>149</v>
      </c>
      <c r="V4489" s="42" t="str">
        <f>VLOOKUP(Tabla1[[#This Row],[PROGRAMA]],Hoja1!A:B,2,FALSE)</f>
        <v>1711. Parques y jardines</v>
      </c>
      <c r="W4489" s="45" t="s">
        <v>238</v>
      </c>
      <c r="X4489" s="45" t="s">
        <v>3118</v>
      </c>
    </row>
    <row r="4490" spans="1:24" x14ac:dyDescent="0.25">
      <c r="A4490" s="57">
        <v>220250037393</v>
      </c>
      <c r="B4490" s="58" t="s">
        <v>526</v>
      </c>
      <c r="C4490" s="59">
        <v>45876</v>
      </c>
      <c r="D4490" s="57">
        <v>22025001604</v>
      </c>
      <c r="E4490" s="58" t="s">
        <v>1735</v>
      </c>
      <c r="F4490" s="60">
        <v>974.05</v>
      </c>
      <c r="G4490" s="58" t="s">
        <v>629</v>
      </c>
      <c r="H4490" s="58" t="s">
        <v>6257</v>
      </c>
      <c r="I4490" s="61">
        <v>300</v>
      </c>
      <c r="J4490" s="58" t="s">
        <v>356</v>
      </c>
      <c r="K4490" s="58" t="s">
        <v>356</v>
      </c>
      <c r="L4490" s="58" t="s">
        <v>367</v>
      </c>
      <c r="M4490" s="58" t="s">
        <v>354</v>
      </c>
      <c r="N4490" s="58" t="s">
        <v>355</v>
      </c>
      <c r="O4490" s="64" t="s">
        <v>309</v>
      </c>
      <c r="P4490" s="64" t="s">
        <v>5359</v>
      </c>
      <c r="Q4490" s="45" t="s">
        <v>926</v>
      </c>
      <c r="R4490" s="32" t="s">
        <v>255</v>
      </c>
      <c r="S4490" s="45" t="s">
        <v>95</v>
      </c>
      <c r="T4490" s="42" t="str">
        <f>VLOOKUP(Tabla1[[#This Row],[AREA]],Hoja1!A:B,2,FALSE)</f>
        <v>07. Medio ambiente</v>
      </c>
      <c r="U4490" s="45" t="s">
        <v>149</v>
      </c>
      <c r="V4490" s="42" t="str">
        <f>VLOOKUP(Tabla1[[#This Row],[PROGRAMA]],Hoja1!A:B,2,FALSE)</f>
        <v>1711. Parques y jardines</v>
      </c>
      <c r="W4490" s="45" t="s">
        <v>244</v>
      </c>
      <c r="X4490" s="45" t="s">
        <v>2903</v>
      </c>
    </row>
    <row r="4491" spans="1:24" x14ac:dyDescent="0.25">
      <c r="A4491" s="57">
        <v>220250038450</v>
      </c>
      <c r="B4491" s="58" t="s">
        <v>526</v>
      </c>
      <c r="C4491" s="59">
        <v>45880</v>
      </c>
      <c r="D4491" s="57">
        <v>22025001274</v>
      </c>
      <c r="E4491" s="58" t="s">
        <v>1612</v>
      </c>
      <c r="F4491" s="60">
        <v>958.2</v>
      </c>
      <c r="G4491" s="58" t="s">
        <v>573</v>
      </c>
      <c r="H4491" s="58" t="s">
        <v>6258</v>
      </c>
      <c r="I4491" s="61">
        <v>300</v>
      </c>
      <c r="J4491" s="58" t="s">
        <v>356</v>
      </c>
      <c r="K4491" s="58" t="s">
        <v>356</v>
      </c>
      <c r="L4491" s="58" t="s">
        <v>357</v>
      </c>
      <c r="M4491" s="58" t="s">
        <v>354</v>
      </c>
      <c r="N4491" s="58" t="s">
        <v>355</v>
      </c>
      <c r="O4491" s="64" t="s">
        <v>309</v>
      </c>
      <c r="P4491" s="64" t="s">
        <v>5359</v>
      </c>
      <c r="Q4491" s="45" t="s">
        <v>922</v>
      </c>
      <c r="R4491" s="32" t="s">
        <v>254</v>
      </c>
      <c r="S4491" s="45" t="s">
        <v>95</v>
      </c>
      <c r="T4491" s="42" t="str">
        <f>VLOOKUP(Tabla1[[#This Row],[AREA]],Hoja1!A:B,2,FALSE)</f>
        <v>07. Medio ambiente</v>
      </c>
      <c r="U4491" s="45" t="s">
        <v>149</v>
      </c>
      <c r="V4491" s="42" t="str">
        <f>VLOOKUP(Tabla1[[#This Row],[PROGRAMA]],Hoja1!A:B,2,FALSE)</f>
        <v>1711. Parques y jardines</v>
      </c>
      <c r="W4491" s="45" t="s">
        <v>236</v>
      </c>
      <c r="X4491" s="45" t="s">
        <v>2945</v>
      </c>
    </row>
    <row r="4492" spans="1:24" x14ac:dyDescent="0.25">
      <c r="A4492" s="57">
        <v>220250037607</v>
      </c>
      <c r="B4492" s="58" t="s">
        <v>526</v>
      </c>
      <c r="C4492" s="59">
        <v>45876</v>
      </c>
      <c r="D4492" s="57">
        <v>22025001602</v>
      </c>
      <c r="E4492" s="58" t="s">
        <v>1735</v>
      </c>
      <c r="F4492" s="60">
        <v>933.74</v>
      </c>
      <c r="G4492" s="58" t="s">
        <v>608</v>
      </c>
      <c r="H4492" s="58" t="s">
        <v>6259</v>
      </c>
      <c r="I4492" s="61">
        <v>300</v>
      </c>
      <c r="J4492" s="58" t="s">
        <v>356</v>
      </c>
      <c r="K4492" s="58" t="s">
        <v>356</v>
      </c>
      <c r="L4492" s="58" t="s">
        <v>367</v>
      </c>
      <c r="M4492" s="58" t="s">
        <v>354</v>
      </c>
      <c r="N4492" s="58" t="s">
        <v>355</v>
      </c>
      <c r="O4492" s="64" t="s">
        <v>309</v>
      </c>
      <c r="P4492" s="64" t="s">
        <v>5359</v>
      </c>
      <c r="Q4492" s="45" t="s">
        <v>926</v>
      </c>
      <c r="R4492" s="32" t="s">
        <v>255</v>
      </c>
      <c r="S4492" s="45" t="s">
        <v>95</v>
      </c>
      <c r="T4492" s="42" t="str">
        <f>VLOOKUP(Tabla1[[#This Row],[AREA]],Hoja1!A:B,2,FALSE)</f>
        <v>07. Medio ambiente</v>
      </c>
      <c r="U4492" s="45" t="s">
        <v>149</v>
      </c>
      <c r="V4492" s="42" t="str">
        <f>VLOOKUP(Tabla1[[#This Row],[PROGRAMA]],Hoja1!A:B,2,FALSE)</f>
        <v>1711. Parques y jardines</v>
      </c>
      <c r="W4492" s="45" t="s">
        <v>244</v>
      </c>
      <c r="X4492" s="45" t="s">
        <v>2903</v>
      </c>
    </row>
    <row r="4493" spans="1:24" x14ac:dyDescent="0.25">
      <c r="A4493" s="57">
        <v>220250046284</v>
      </c>
      <c r="B4493" s="58" t="s">
        <v>526</v>
      </c>
      <c r="C4493" s="59">
        <v>45922</v>
      </c>
      <c r="D4493" s="57">
        <v>22025001270</v>
      </c>
      <c r="E4493" s="58" t="s">
        <v>2310</v>
      </c>
      <c r="F4493" s="60">
        <v>918.63</v>
      </c>
      <c r="G4493" s="58" t="s">
        <v>573</v>
      </c>
      <c r="H4493" s="58" t="s">
        <v>6260</v>
      </c>
      <c r="I4493" s="61">
        <v>300</v>
      </c>
      <c r="J4493" s="58" t="s">
        <v>356</v>
      </c>
      <c r="K4493" s="58" t="s">
        <v>356</v>
      </c>
      <c r="L4493" s="58" t="s">
        <v>367</v>
      </c>
      <c r="M4493" s="58" t="s">
        <v>354</v>
      </c>
      <c r="N4493" s="58" t="s">
        <v>355</v>
      </c>
      <c r="O4493" s="64" t="s">
        <v>309</v>
      </c>
      <c r="P4493" s="64" t="s">
        <v>5359</v>
      </c>
      <c r="Q4493" s="45" t="s">
        <v>922</v>
      </c>
      <c r="R4493" s="32" t="s">
        <v>254</v>
      </c>
      <c r="S4493" s="45" t="s">
        <v>95</v>
      </c>
      <c r="T4493" s="42" t="str">
        <f>VLOOKUP(Tabla1[[#This Row],[AREA]],Hoja1!A:B,2,FALSE)</f>
        <v>07. Medio ambiente</v>
      </c>
      <c r="U4493" s="45" t="s">
        <v>149</v>
      </c>
      <c r="V4493" s="42" t="str">
        <f>VLOOKUP(Tabla1[[#This Row],[PROGRAMA]],Hoja1!A:B,2,FALSE)</f>
        <v>1711. Parques y jardines</v>
      </c>
      <c r="W4493" s="45" t="s">
        <v>238</v>
      </c>
      <c r="X4493" s="45" t="s">
        <v>3118</v>
      </c>
    </row>
    <row r="4494" spans="1:24" x14ac:dyDescent="0.25">
      <c r="A4494" s="57">
        <v>220250041170</v>
      </c>
      <c r="B4494" s="58" t="s">
        <v>526</v>
      </c>
      <c r="C4494" s="59">
        <v>45890</v>
      </c>
      <c r="D4494" s="57">
        <v>22025001270</v>
      </c>
      <c r="E4494" s="58" t="s">
        <v>2310</v>
      </c>
      <c r="F4494" s="60">
        <v>911.2</v>
      </c>
      <c r="G4494" s="58" t="s">
        <v>573</v>
      </c>
      <c r="H4494" s="58" t="s">
        <v>6261</v>
      </c>
      <c r="I4494" s="61">
        <v>300</v>
      </c>
      <c r="J4494" s="58" t="s">
        <v>356</v>
      </c>
      <c r="K4494" s="58" t="s">
        <v>356</v>
      </c>
      <c r="L4494" s="58" t="s">
        <v>367</v>
      </c>
      <c r="M4494" s="58" t="s">
        <v>354</v>
      </c>
      <c r="N4494" s="58" t="s">
        <v>355</v>
      </c>
      <c r="O4494" s="64" t="s">
        <v>309</v>
      </c>
      <c r="P4494" s="64" t="s">
        <v>5359</v>
      </c>
      <c r="Q4494" s="45" t="s">
        <v>922</v>
      </c>
      <c r="R4494" s="32" t="s">
        <v>254</v>
      </c>
      <c r="S4494" s="45" t="s">
        <v>95</v>
      </c>
      <c r="T4494" s="42" t="str">
        <f>VLOOKUP(Tabla1[[#This Row],[AREA]],Hoja1!A:B,2,FALSE)</f>
        <v>07. Medio ambiente</v>
      </c>
      <c r="U4494" s="45" t="s">
        <v>149</v>
      </c>
      <c r="V4494" s="42" t="str">
        <f>VLOOKUP(Tabla1[[#This Row],[PROGRAMA]],Hoja1!A:B,2,FALSE)</f>
        <v>1711. Parques y jardines</v>
      </c>
      <c r="W4494" s="45" t="s">
        <v>238</v>
      </c>
      <c r="X4494" s="45" t="s">
        <v>3118</v>
      </c>
    </row>
    <row r="4495" spans="1:24" x14ac:dyDescent="0.25">
      <c r="A4495" s="57">
        <v>220250044695</v>
      </c>
      <c r="B4495" s="58" t="s">
        <v>526</v>
      </c>
      <c r="C4495" s="59">
        <v>45910</v>
      </c>
      <c r="D4495" s="57">
        <v>22025001129</v>
      </c>
      <c r="E4495" s="58" t="s">
        <v>1973</v>
      </c>
      <c r="F4495" s="60">
        <v>907.21</v>
      </c>
      <c r="G4495" s="58" t="s">
        <v>688</v>
      </c>
      <c r="H4495" s="58" t="s">
        <v>6262</v>
      </c>
      <c r="I4495" s="61">
        <v>300</v>
      </c>
      <c r="J4495" s="58" t="s">
        <v>352</v>
      </c>
      <c r="K4495" s="58" t="s">
        <v>352</v>
      </c>
      <c r="L4495" s="58" t="s">
        <v>367</v>
      </c>
      <c r="M4495" s="58" t="s">
        <v>354</v>
      </c>
      <c r="N4495" s="58" t="s">
        <v>355</v>
      </c>
      <c r="O4495" s="64" t="s">
        <v>309</v>
      </c>
      <c r="P4495" s="64" t="s">
        <v>5359</v>
      </c>
      <c r="Q4495" s="45" t="s">
        <v>922</v>
      </c>
      <c r="R4495" s="32" t="s">
        <v>254</v>
      </c>
      <c r="S4495" s="45" t="s">
        <v>291</v>
      </c>
      <c r="T4495" s="42" t="str">
        <f>VLOOKUP(Tabla1[[#This Row],[AREA]],Hoja1!A:B,2,FALSE)</f>
        <v>11. Salud pública y seguridad ciudadana</v>
      </c>
      <c r="U4495" s="45" t="s">
        <v>144</v>
      </c>
      <c r="V4495" s="42" t="str">
        <f>VLOOKUP(Tabla1[[#This Row],[PROGRAMA]],Hoja1!A:B,2,FALSE)</f>
        <v>1631. Limpieza viaria</v>
      </c>
      <c r="W4495" s="45" t="s">
        <v>236</v>
      </c>
      <c r="X4495" s="45" t="s">
        <v>3180</v>
      </c>
    </row>
    <row r="4496" spans="1:24" x14ac:dyDescent="0.25">
      <c r="A4496" s="57">
        <v>220250045524</v>
      </c>
      <c r="B4496" s="58" t="s">
        <v>526</v>
      </c>
      <c r="C4496" s="59">
        <v>45916</v>
      </c>
      <c r="D4496" s="57">
        <v>22025000766</v>
      </c>
      <c r="E4496" s="58" t="s">
        <v>2580</v>
      </c>
      <c r="F4496" s="60">
        <v>905.94</v>
      </c>
      <c r="G4496" s="58" t="s">
        <v>589</v>
      </c>
      <c r="H4496" s="58" t="s">
        <v>6263</v>
      </c>
      <c r="I4496" s="61">
        <v>300</v>
      </c>
      <c r="J4496" s="58" t="s">
        <v>356</v>
      </c>
      <c r="K4496" s="58" t="s">
        <v>356</v>
      </c>
      <c r="L4496" s="58" t="s">
        <v>357</v>
      </c>
      <c r="M4496" s="58" t="s">
        <v>354</v>
      </c>
      <c r="N4496" s="58" t="s">
        <v>355</v>
      </c>
      <c r="O4496" s="64" t="s">
        <v>309</v>
      </c>
      <c r="P4496" s="64" t="s">
        <v>5359</v>
      </c>
      <c r="Q4496" s="45" t="s">
        <v>922</v>
      </c>
      <c r="R4496" s="32" t="s">
        <v>254</v>
      </c>
      <c r="S4496" s="45" t="s">
        <v>291</v>
      </c>
      <c r="T4496" s="42" t="str">
        <f>VLOOKUP(Tabla1[[#This Row],[AREA]],Hoja1!A:B,2,FALSE)</f>
        <v>11. Salud pública y seguridad ciudadana</v>
      </c>
      <c r="U4496" s="45" t="s">
        <v>135</v>
      </c>
      <c r="V4496" s="42" t="str">
        <f>VLOOKUP(Tabla1[[#This Row],[PROGRAMA]],Hoja1!A:B,2,FALSE)</f>
        <v>1361. Prevención y extinción de incencios</v>
      </c>
      <c r="W4496" s="45" t="s">
        <v>236</v>
      </c>
      <c r="X4496" s="45" t="s">
        <v>3180</v>
      </c>
    </row>
    <row r="4497" spans="1:24" x14ac:dyDescent="0.25">
      <c r="A4497" s="57">
        <v>220250041784</v>
      </c>
      <c r="B4497" s="58" t="s">
        <v>526</v>
      </c>
      <c r="C4497" s="59">
        <v>45894</v>
      </c>
      <c r="D4497" s="57">
        <v>22025001122</v>
      </c>
      <c r="E4497" s="58" t="s">
        <v>1237</v>
      </c>
      <c r="F4497" s="60">
        <v>901.14</v>
      </c>
      <c r="G4497" s="58" t="s">
        <v>566</v>
      </c>
      <c r="H4497" s="58" t="s">
        <v>6264</v>
      </c>
      <c r="I4497" s="61">
        <v>300</v>
      </c>
      <c r="J4497" s="58" t="s">
        <v>356</v>
      </c>
      <c r="K4497" s="58" t="s">
        <v>356</v>
      </c>
      <c r="L4497" s="58" t="s">
        <v>357</v>
      </c>
      <c r="M4497" s="58" t="s">
        <v>354</v>
      </c>
      <c r="N4497" s="58" t="s">
        <v>355</v>
      </c>
      <c r="O4497" s="64" t="s">
        <v>309</v>
      </c>
      <c r="P4497" s="64" t="s">
        <v>5359</v>
      </c>
      <c r="Q4497" s="45" t="s">
        <v>922</v>
      </c>
      <c r="R4497" s="32" t="s">
        <v>254</v>
      </c>
      <c r="S4497" s="45" t="s">
        <v>291</v>
      </c>
      <c r="T4497" s="42" t="str">
        <f>VLOOKUP(Tabla1[[#This Row],[AREA]],Hoja1!A:B,2,FALSE)</f>
        <v>11. Salud pública y seguridad ciudadana</v>
      </c>
      <c r="U4497" s="45" t="s">
        <v>141</v>
      </c>
      <c r="V4497" s="42" t="str">
        <f>VLOOKUP(Tabla1[[#This Row],[PROGRAMA]],Hoja1!A:B,2,FALSE)</f>
        <v>1621. Recogida de residuos</v>
      </c>
      <c r="W4497" s="45" t="s">
        <v>236</v>
      </c>
      <c r="X4497" s="45" t="s">
        <v>3180</v>
      </c>
    </row>
    <row r="4498" spans="1:24" x14ac:dyDescent="0.25">
      <c r="A4498" s="57">
        <v>220250044597</v>
      </c>
      <c r="B4498" s="58" t="s">
        <v>526</v>
      </c>
      <c r="C4498" s="59">
        <v>45910</v>
      </c>
      <c r="D4498" s="57">
        <v>22025001122</v>
      </c>
      <c r="E4498" s="58" t="s">
        <v>1237</v>
      </c>
      <c r="F4498" s="60">
        <v>893.92</v>
      </c>
      <c r="G4498" s="58" t="s">
        <v>566</v>
      </c>
      <c r="H4498" s="58" t="s">
        <v>6265</v>
      </c>
      <c r="I4498" s="61">
        <v>300</v>
      </c>
      <c r="J4498" s="58" t="s">
        <v>356</v>
      </c>
      <c r="K4498" s="58" t="s">
        <v>356</v>
      </c>
      <c r="L4498" s="58" t="s">
        <v>357</v>
      </c>
      <c r="M4498" s="58" t="s">
        <v>354</v>
      </c>
      <c r="N4498" s="58" t="s">
        <v>355</v>
      </c>
      <c r="O4498" s="64" t="s">
        <v>309</v>
      </c>
      <c r="P4498" s="64" t="s">
        <v>5359</v>
      </c>
      <c r="Q4498" s="45" t="s">
        <v>922</v>
      </c>
      <c r="R4498" s="32" t="s">
        <v>254</v>
      </c>
      <c r="S4498" s="45" t="s">
        <v>291</v>
      </c>
      <c r="T4498" s="42" t="str">
        <f>VLOOKUP(Tabla1[[#This Row],[AREA]],Hoja1!A:B,2,FALSE)</f>
        <v>11. Salud pública y seguridad ciudadana</v>
      </c>
      <c r="U4498" s="45" t="s">
        <v>141</v>
      </c>
      <c r="V4498" s="42" t="str">
        <f>VLOOKUP(Tabla1[[#This Row],[PROGRAMA]],Hoja1!A:B,2,FALSE)</f>
        <v>1621. Recogida de residuos</v>
      </c>
      <c r="W4498" s="45" t="s">
        <v>236</v>
      </c>
      <c r="X4498" s="45" t="s">
        <v>3180</v>
      </c>
    </row>
    <row r="4499" spans="1:24" x14ac:dyDescent="0.25">
      <c r="A4499" s="57">
        <v>220250045441</v>
      </c>
      <c r="B4499" s="58" t="s">
        <v>526</v>
      </c>
      <c r="C4499" s="59">
        <v>45916</v>
      </c>
      <c r="D4499" s="57">
        <v>22025001124</v>
      </c>
      <c r="E4499" s="58" t="s">
        <v>1237</v>
      </c>
      <c r="F4499" s="60">
        <v>893.51</v>
      </c>
      <c r="G4499" s="58" t="s">
        <v>3376</v>
      </c>
      <c r="H4499" s="58" t="s">
        <v>6266</v>
      </c>
      <c r="I4499" s="61">
        <v>300</v>
      </c>
      <c r="J4499" s="58" t="s">
        <v>356</v>
      </c>
      <c r="K4499" s="58" t="s">
        <v>356</v>
      </c>
      <c r="L4499" s="58" t="s">
        <v>367</v>
      </c>
      <c r="M4499" s="58" t="s">
        <v>354</v>
      </c>
      <c r="N4499" s="58" t="s">
        <v>355</v>
      </c>
      <c r="O4499" s="64" t="s">
        <v>309</v>
      </c>
      <c r="P4499" s="64" t="s">
        <v>5359</v>
      </c>
      <c r="Q4499" s="45" t="s">
        <v>922</v>
      </c>
      <c r="R4499" s="32" t="s">
        <v>254</v>
      </c>
      <c r="S4499" s="45" t="s">
        <v>291</v>
      </c>
      <c r="T4499" s="42" t="str">
        <f>VLOOKUP(Tabla1[[#This Row],[AREA]],Hoja1!A:B,2,FALSE)</f>
        <v>11. Salud pública y seguridad ciudadana</v>
      </c>
      <c r="U4499" s="45" t="s">
        <v>141</v>
      </c>
      <c r="V4499" s="42" t="str">
        <f>VLOOKUP(Tabla1[[#This Row],[PROGRAMA]],Hoja1!A:B,2,FALSE)</f>
        <v>1621. Recogida de residuos</v>
      </c>
      <c r="W4499" s="45" t="s">
        <v>236</v>
      </c>
      <c r="X4499" s="45" t="s">
        <v>3180</v>
      </c>
    </row>
    <row r="4500" spans="1:24" x14ac:dyDescent="0.25">
      <c r="A4500" s="57">
        <v>220250045443</v>
      </c>
      <c r="B4500" s="58" t="s">
        <v>526</v>
      </c>
      <c r="C4500" s="59">
        <v>45916</v>
      </c>
      <c r="D4500" s="57">
        <v>22025001124</v>
      </c>
      <c r="E4500" s="58" t="s">
        <v>1237</v>
      </c>
      <c r="F4500" s="60">
        <v>893.51</v>
      </c>
      <c r="G4500" s="58" t="s">
        <v>3376</v>
      </c>
      <c r="H4500" s="58" t="s">
        <v>6266</v>
      </c>
      <c r="I4500" s="61">
        <v>300</v>
      </c>
      <c r="J4500" s="58" t="s">
        <v>356</v>
      </c>
      <c r="K4500" s="58" t="s">
        <v>356</v>
      </c>
      <c r="L4500" s="58" t="s">
        <v>367</v>
      </c>
      <c r="M4500" s="58" t="s">
        <v>354</v>
      </c>
      <c r="N4500" s="58" t="s">
        <v>355</v>
      </c>
      <c r="O4500" s="64" t="s">
        <v>309</v>
      </c>
      <c r="P4500" s="64" t="s">
        <v>5359</v>
      </c>
      <c r="Q4500" s="45" t="s">
        <v>922</v>
      </c>
      <c r="R4500" s="32" t="s">
        <v>254</v>
      </c>
      <c r="S4500" s="45" t="s">
        <v>291</v>
      </c>
      <c r="T4500" s="42" t="str">
        <f>VLOOKUP(Tabla1[[#This Row],[AREA]],Hoja1!A:B,2,FALSE)</f>
        <v>11. Salud pública y seguridad ciudadana</v>
      </c>
      <c r="U4500" s="45" t="s">
        <v>141</v>
      </c>
      <c r="V4500" s="42" t="str">
        <f>VLOOKUP(Tabla1[[#This Row],[PROGRAMA]],Hoja1!A:B,2,FALSE)</f>
        <v>1621. Recogida de residuos</v>
      </c>
      <c r="W4500" s="45" t="s">
        <v>236</v>
      </c>
      <c r="X4500" s="45" t="s">
        <v>3180</v>
      </c>
    </row>
    <row r="4501" spans="1:24" x14ac:dyDescent="0.25">
      <c r="A4501" s="57">
        <v>220250045445</v>
      </c>
      <c r="B4501" s="58" t="s">
        <v>526</v>
      </c>
      <c r="C4501" s="59">
        <v>45916</v>
      </c>
      <c r="D4501" s="57">
        <v>22025001124</v>
      </c>
      <c r="E4501" s="58" t="s">
        <v>1237</v>
      </c>
      <c r="F4501" s="60">
        <v>893.51</v>
      </c>
      <c r="G4501" s="58" t="s">
        <v>3376</v>
      </c>
      <c r="H4501" s="58" t="s">
        <v>6267</v>
      </c>
      <c r="I4501" s="61">
        <v>300</v>
      </c>
      <c r="J4501" s="58" t="s">
        <v>356</v>
      </c>
      <c r="K4501" s="58" t="s">
        <v>356</v>
      </c>
      <c r="L4501" s="58" t="s">
        <v>367</v>
      </c>
      <c r="M4501" s="58" t="s">
        <v>354</v>
      </c>
      <c r="N4501" s="58" t="s">
        <v>355</v>
      </c>
      <c r="O4501" s="64" t="s">
        <v>309</v>
      </c>
      <c r="P4501" s="64" t="s">
        <v>5359</v>
      </c>
      <c r="Q4501" s="45" t="s">
        <v>922</v>
      </c>
      <c r="R4501" s="32" t="s">
        <v>254</v>
      </c>
      <c r="S4501" s="45" t="s">
        <v>291</v>
      </c>
      <c r="T4501" s="42" t="str">
        <f>VLOOKUP(Tabla1[[#This Row],[AREA]],Hoja1!A:B,2,FALSE)</f>
        <v>11. Salud pública y seguridad ciudadana</v>
      </c>
      <c r="U4501" s="45" t="s">
        <v>141</v>
      </c>
      <c r="V4501" s="42" t="str">
        <f>VLOOKUP(Tabla1[[#This Row],[PROGRAMA]],Hoja1!A:B,2,FALSE)</f>
        <v>1621. Recogida de residuos</v>
      </c>
      <c r="W4501" s="45" t="s">
        <v>236</v>
      </c>
      <c r="X4501" s="45" t="s">
        <v>3180</v>
      </c>
    </row>
    <row r="4502" spans="1:24" x14ac:dyDescent="0.25">
      <c r="A4502" s="57">
        <v>220250039464</v>
      </c>
      <c r="B4502" s="58" t="s">
        <v>526</v>
      </c>
      <c r="C4502" s="59">
        <v>45883</v>
      </c>
      <c r="D4502" s="57">
        <v>22025001070</v>
      </c>
      <c r="E4502" s="58" t="s">
        <v>1614</v>
      </c>
      <c r="F4502" s="60">
        <v>881.33</v>
      </c>
      <c r="G4502" s="58" t="s">
        <v>50</v>
      </c>
      <c r="H4502" s="58" t="s">
        <v>6268</v>
      </c>
      <c r="I4502" s="61">
        <v>300</v>
      </c>
      <c r="J4502" s="58" t="s">
        <v>356</v>
      </c>
      <c r="K4502" s="58" t="s">
        <v>356</v>
      </c>
      <c r="L4502" s="58" t="s">
        <v>367</v>
      </c>
      <c r="M4502" s="58" t="s">
        <v>354</v>
      </c>
      <c r="N4502" s="58" t="s">
        <v>355</v>
      </c>
      <c r="O4502" s="64" t="s">
        <v>309</v>
      </c>
      <c r="P4502" s="64" t="s">
        <v>5359</v>
      </c>
      <c r="Q4502" s="45" t="s">
        <v>922</v>
      </c>
      <c r="R4502" s="32" t="s">
        <v>254</v>
      </c>
      <c r="S4502" s="45" t="s">
        <v>291</v>
      </c>
      <c r="T4502" s="42" t="str">
        <f>VLOOKUP(Tabla1[[#This Row],[AREA]],Hoja1!A:B,2,FALSE)</f>
        <v>11. Salud pública y seguridad ciudadana</v>
      </c>
      <c r="U4502" s="45" t="s">
        <v>164</v>
      </c>
      <c r="V4502" s="42" t="str">
        <f>VLOOKUP(Tabla1[[#This Row],[PROGRAMA]],Hoja1!A:B,2,FALSE)</f>
        <v>3111. Protección de la salubridad pública</v>
      </c>
      <c r="W4502" s="45" t="s">
        <v>238</v>
      </c>
      <c r="X4502" s="45" t="s">
        <v>3118</v>
      </c>
    </row>
    <row r="4503" spans="1:24" x14ac:dyDescent="0.25">
      <c r="A4503" s="57">
        <v>220250037399</v>
      </c>
      <c r="B4503" s="58" t="s">
        <v>526</v>
      </c>
      <c r="C4503" s="59">
        <v>45876</v>
      </c>
      <c r="D4503" s="57">
        <v>22025001270</v>
      </c>
      <c r="E4503" s="58" t="s">
        <v>2310</v>
      </c>
      <c r="F4503" s="60">
        <v>878.62</v>
      </c>
      <c r="G4503" s="58" t="s">
        <v>608</v>
      </c>
      <c r="H4503" s="58" t="s">
        <v>6269</v>
      </c>
      <c r="I4503" s="61">
        <v>300</v>
      </c>
      <c r="J4503" s="58" t="s">
        <v>356</v>
      </c>
      <c r="K4503" s="58" t="s">
        <v>356</v>
      </c>
      <c r="L4503" s="58" t="s">
        <v>367</v>
      </c>
      <c r="M4503" s="58" t="s">
        <v>354</v>
      </c>
      <c r="N4503" s="58" t="s">
        <v>355</v>
      </c>
      <c r="O4503" s="64" t="s">
        <v>309</v>
      </c>
      <c r="P4503" s="64" t="s">
        <v>5359</v>
      </c>
      <c r="Q4503" s="45" t="s">
        <v>922</v>
      </c>
      <c r="R4503" s="32" t="s">
        <v>254</v>
      </c>
      <c r="S4503" s="45" t="s">
        <v>95</v>
      </c>
      <c r="T4503" s="42" t="str">
        <f>VLOOKUP(Tabla1[[#This Row],[AREA]],Hoja1!A:B,2,FALSE)</f>
        <v>07. Medio ambiente</v>
      </c>
      <c r="U4503" s="45" t="s">
        <v>149</v>
      </c>
      <c r="V4503" s="42" t="str">
        <f>VLOOKUP(Tabla1[[#This Row],[PROGRAMA]],Hoja1!A:B,2,FALSE)</f>
        <v>1711. Parques y jardines</v>
      </c>
      <c r="W4503" s="45" t="s">
        <v>238</v>
      </c>
      <c r="X4503" s="45" t="s">
        <v>3118</v>
      </c>
    </row>
    <row r="4504" spans="1:24" x14ac:dyDescent="0.25">
      <c r="A4504" s="57">
        <v>220250041255</v>
      </c>
      <c r="B4504" s="58" t="s">
        <v>526</v>
      </c>
      <c r="C4504" s="59">
        <v>45890</v>
      </c>
      <c r="D4504" s="57">
        <v>22025000919</v>
      </c>
      <c r="E4504" s="58" t="s">
        <v>2293</v>
      </c>
      <c r="F4504" s="60">
        <v>861.7</v>
      </c>
      <c r="G4504" s="58" t="s">
        <v>598</v>
      </c>
      <c r="H4504" s="58" t="s">
        <v>6270</v>
      </c>
      <c r="I4504" s="61">
        <v>300</v>
      </c>
      <c r="J4504" s="58" t="s">
        <v>356</v>
      </c>
      <c r="K4504" s="58" t="s">
        <v>356</v>
      </c>
      <c r="L4504" s="58" t="s">
        <v>367</v>
      </c>
      <c r="M4504" s="58" t="s">
        <v>354</v>
      </c>
      <c r="N4504" s="58" t="s">
        <v>355</v>
      </c>
      <c r="O4504" s="64" t="s">
        <v>309</v>
      </c>
      <c r="P4504" s="64" t="s">
        <v>5359</v>
      </c>
      <c r="Q4504" s="45" t="s">
        <v>922</v>
      </c>
      <c r="R4504" s="32" t="s">
        <v>254</v>
      </c>
      <c r="S4504" s="45" t="s">
        <v>291</v>
      </c>
      <c r="T4504" s="42" t="str">
        <f>VLOOKUP(Tabla1[[#This Row],[AREA]],Hoja1!A:B,2,FALSE)</f>
        <v>11. Salud pública y seguridad ciudadana</v>
      </c>
      <c r="U4504" s="45" t="s">
        <v>129</v>
      </c>
      <c r="V4504" s="42" t="str">
        <f>VLOOKUP(Tabla1[[#This Row],[PROGRAMA]],Hoja1!A:B,2,FALSE)</f>
        <v>1321. Policía municipal</v>
      </c>
      <c r="W4504" s="45" t="s">
        <v>236</v>
      </c>
      <c r="X4504" s="45" t="s">
        <v>3180</v>
      </c>
    </row>
    <row r="4505" spans="1:24" x14ac:dyDescent="0.25">
      <c r="A4505" s="57">
        <v>220250044487</v>
      </c>
      <c r="B4505" s="58" t="s">
        <v>526</v>
      </c>
      <c r="C4505" s="59">
        <v>45910</v>
      </c>
      <c r="D4505" s="57">
        <v>22025002819</v>
      </c>
      <c r="E4505" s="58" t="s">
        <v>1481</v>
      </c>
      <c r="F4505" s="60">
        <v>861.08</v>
      </c>
      <c r="G4505" s="58" t="s">
        <v>39</v>
      </c>
      <c r="H4505" s="58" t="s">
        <v>6271</v>
      </c>
      <c r="I4505" s="61">
        <v>300</v>
      </c>
      <c r="J4505" s="58" t="s">
        <v>356</v>
      </c>
      <c r="K4505" s="58" t="s">
        <v>356</v>
      </c>
      <c r="L4505" s="58" t="s">
        <v>367</v>
      </c>
      <c r="M4505" s="58" t="s">
        <v>354</v>
      </c>
      <c r="N4505" s="58" t="s">
        <v>355</v>
      </c>
      <c r="O4505" s="64" t="s">
        <v>309</v>
      </c>
      <c r="P4505" s="64" t="s">
        <v>5359</v>
      </c>
      <c r="Q4505" s="45" t="s">
        <v>922</v>
      </c>
      <c r="R4505" s="32" t="s">
        <v>254</v>
      </c>
      <c r="S4505" s="45" t="s">
        <v>96</v>
      </c>
      <c r="T4505" s="42" t="str">
        <f>VLOOKUP(Tabla1[[#This Row],[AREA]],Hoja1!A:B,2,FALSE)</f>
        <v>08. Tráfico y movilidad</v>
      </c>
      <c r="U4505" s="45" t="s">
        <v>140</v>
      </c>
      <c r="V4505" s="42" t="str">
        <f>VLOOKUP(Tabla1[[#This Row],[PROGRAMA]],Hoja1!A:B,2,FALSE)</f>
        <v>1532. Pavimentación vias públicas y otros servicios urbanísticos</v>
      </c>
      <c r="W4505" s="45" t="s">
        <v>236</v>
      </c>
      <c r="X4505" s="45" t="s">
        <v>3215</v>
      </c>
    </row>
    <row r="4506" spans="1:24" x14ac:dyDescent="0.25">
      <c r="A4506" s="57">
        <v>220250039440</v>
      </c>
      <c r="B4506" s="58" t="s">
        <v>526</v>
      </c>
      <c r="C4506" s="59">
        <v>45883</v>
      </c>
      <c r="D4506" s="57">
        <v>22025004010</v>
      </c>
      <c r="E4506" s="58" t="s">
        <v>1495</v>
      </c>
      <c r="F4506" s="60">
        <v>859.37</v>
      </c>
      <c r="G4506" s="58" t="s">
        <v>564</v>
      </c>
      <c r="H4506" s="58" t="s">
        <v>6272</v>
      </c>
      <c r="I4506" s="61">
        <v>300</v>
      </c>
      <c r="J4506" s="58" t="s">
        <v>356</v>
      </c>
      <c r="K4506" s="58" t="s">
        <v>356</v>
      </c>
      <c r="L4506" s="58" t="s">
        <v>367</v>
      </c>
      <c r="M4506" s="58" t="s">
        <v>354</v>
      </c>
      <c r="N4506" s="58" t="s">
        <v>355</v>
      </c>
      <c r="O4506" s="64" t="s">
        <v>309</v>
      </c>
      <c r="P4506" s="64" t="s">
        <v>5359</v>
      </c>
      <c r="Q4506" s="45" t="s">
        <v>922</v>
      </c>
      <c r="R4506" s="32" t="s">
        <v>254</v>
      </c>
      <c r="S4506" s="45" t="s">
        <v>92</v>
      </c>
      <c r="T4506" s="42" t="str">
        <f>VLOOKUP(Tabla1[[#This Row],[AREA]],Hoja1!A:B,2,FALSE)</f>
        <v>03. Participación ciudadana y deportes</v>
      </c>
      <c r="U4506" s="45" t="s">
        <v>215</v>
      </c>
      <c r="V4506" s="42" t="str">
        <f>VLOOKUP(Tabla1[[#This Row],[PROGRAMA]],Hoja1!A:B,2,FALSE)</f>
        <v>9241. Participación ciudadana</v>
      </c>
      <c r="W4506" s="45" t="s">
        <v>236</v>
      </c>
      <c r="X4506" s="45" t="s">
        <v>2945</v>
      </c>
    </row>
    <row r="4507" spans="1:24" x14ac:dyDescent="0.25">
      <c r="A4507" s="57">
        <v>220250045617</v>
      </c>
      <c r="B4507" s="58" t="s">
        <v>349</v>
      </c>
      <c r="C4507" s="59">
        <v>45917</v>
      </c>
      <c r="D4507" s="57">
        <v>22025006197</v>
      </c>
      <c r="E4507" s="58" t="s">
        <v>1793</v>
      </c>
      <c r="F4507" s="60">
        <v>11640.2</v>
      </c>
      <c r="G4507" s="58" t="s">
        <v>86</v>
      </c>
      <c r="H4507" s="58" t="s">
        <v>6273</v>
      </c>
      <c r="I4507" s="61">
        <v>220</v>
      </c>
      <c r="J4507" s="58" t="s">
        <v>356</v>
      </c>
      <c r="K4507" s="58" t="s">
        <v>356</v>
      </c>
      <c r="L4507" s="58" t="s">
        <v>367</v>
      </c>
      <c r="M4507" s="58" t="s">
        <v>458</v>
      </c>
      <c r="N4507" s="58" t="s">
        <v>429</v>
      </c>
      <c r="O4507" s="64" t="s">
        <v>310</v>
      </c>
      <c r="P4507" s="64" t="s">
        <v>5359</v>
      </c>
      <c r="Q4507" s="45" t="s">
        <v>926</v>
      </c>
      <c r="R4507" s="32" t="s">
        <v>255</v>
      </c>
      <c r="S4507" s="45" t="s">
        <v>98</v>
      </c>
      <c r="T4507" s="42" t="str">
        <f>VLOOKUP(Tabla1[[#This Row],[AREA]],Hoja1!A:B,2,FALSE)</f>
        <v>10. Personas mayores, familia y servicios sociales</v>
      </c>
      <c r="U4507" s="45" t="s">
        <v>155</v>
      </c>
      <c r="V4507" s="42" t="str">
        <f>VLOOKUP(Tabla1[[#This Row],[PROGRAMA]],Hoja1!A:B,2,FALSE)</f>
        <v>2312. Iniciativas sociales</v>
      </c>
      <c r="W4507" s="45" t="s">
        <v>248</v>
      </c>
      <c r="X4507" s="45" t="s">
        <v>2991</v>
      </c>
    </row>
    <row r="4508" spans="1:24" x14ac:dyDescent="0.25">
      <c r="A4508" s="57">
        <v>220250037397</v>
      </c>
      <c r="B4508" s="58" t="s">
        <v>526</v>
      </c>
      <c r="C4508" s="59">
        <v>45876</v>
      </c>
      <c r="D4508" s="57">
        <v>22025001270</v>
      </c>
      <c r="E4508" s="58" t="s">
        <v>2310</v>
      </c>
      <c r="F4508" s="60">
        <v>840.19</v>
      </c>
      <c r="G4508" s="58" t="s">
        <v>573</v>
      </c>
      <c r="H4508" s="58" t="s">
        <v>6274</v>
      </c>
      <c r="I4508" s="61">
        <v>300</v>
      </c>
      <c r="J4508" s="58" t="s">
        <v>356</v>
      </c>
      <c r="K4508" s="58" t="s">
        <v>356</v>
      </c>
      <c r="L4508" s="58" t="s">
        <v>367</v>
      </c>
      <c r="M4508" s="58" t="s">
        <v>354</v>
      </c>
      <c r="N4508" s="58" t="s">
        <v>355</v>
      </c>
      <c r="O4508" s="64" t="s">
        <v>309</v>
      </c>
      <c r="P4508" s="64" t="s">
        <v>5359</v>
      </c>
      <c r="Q4508" s="45" t="s">
        <v>922</v>
      </c>
      <c r="R4508" s="32" t="s">
        <v>254</v>
      </c>
      <c r="S4508" s="45" t="s">
        <v>95</v>
      </c>
      <c r="T4508" s="42" t="str">
        <f>VLOOKUP(Tabla1[[#This Row],[AREA]],Hoja1!A:B,2,FALSE)</f>
        <v>07. Medio ambiente</v>
      </c>
      <c r="U4508" s="45" t="s">
        <v>149</v>
      </c>
      <c r="V4508" s="42" t="str">
        <f>VLOOKUP(Tabla1[[#This Row],[PROGRAMA]],Hoja1!A:B,2,FALSE)</f>
        <v>1711. Parques y jardines</v>
      </c>
      <c r="W4508" s="45" t="s">
        <v>238</v>
      </c>
      <c r="X4508" s="45" t="s">
        <v>3118</v>
      </c>
    </row>
    <row r="4509" spans="1:24" x14ac:dyDescent="0.25">
      <c r="A4509" s="57">
        <v>220250045366</v>
      </c>
      <c r="B4509" s="58" t="s">
        <v>526</v>
      </c>
      <c r="C4509" s="59">
        <v>45916</v>
      </c>
      <c r="D4509" s="57">
        <v>22025001128</v>
      </c>
      <c r="E4509" s="58" t="s">
        <v>1498</v>
      </c>
      <c r="F4509" s="60">
        <v>833.95</v>
      </c>
      <c r="G4509" s="58" t="s">
        <v>698</v>
      </c>
      <c r="H4509" s="58" t="s">
        <v>6275</v>
      </c>
      <c r="I4509" s="61">
        <v>300</v>
      </c>
      <c r="J4509" s="58" t="s">
        <v>678</v>
      </c>
      <c r="K4509" s="58" t="s">
        <v>356</v>
      </c>
      <c r="L4509" s="58" t="s">
        <v>367</v>
      </c>
      <c r="M4509" s="58" t="s">
        <v>354</v>
      </c>
      <c r="N4509" s="58" t="s">
        <v>355</v>
      </c>
      <c r="O4509" s="64" t="s">
        <v>309</v>
      </c>
      <c r="P4509" s="64" t="s">
        <v>5359</v>
      </c>
      <c r="Q4509" s="45" t="s">
        <v>922</v>
      </c>
      <c r="R4509" s="32" t="s">
        <v>254</v>
      </c>
      <c r="S4509" s="45" t="s">
        <v>291</v>
      </c>
      <c r="T4509" s="42" t="str">
        <f>VLOOKUP(Tabla1[[#This Row],[AREA]],Hoja1!A:B,2,FALSE)</f>
        <v>11. Salud pública y seguridad ciudadana</v>
      </c>
      <c r="U4509" s="45" t="s">
        <v>141</v>
      </c>
      <c r="V4509" s="42" t="str">
        <f>VLOOKUP(Tabla1[[#This Row],[PROGRAMA]],Hoja1!A:B,2,FALSE)</f>
        <v>1621. Recogida de residuos</v>
      </c>
      <c r="W4509" s="45" t="s">
        <v>238</v>
      </c>
      <c r="X4509" s="45" t="s">
        <v>3118</v>
      </c>
    </row>
    <row r="4510" spans="1:24" x14ac:dyDescent="0.25">
      <c r="A4510" s="57">
        <v>220250048151</v>
      </c>
      <c r="B4510" s="58" t="s">
        <v>526</v>
      </c>
      <c r="C4510" s="59">
        <v>45926</v>
      </c>
      <c r="D4510" s="57">
        <v>22025000919</v>
      </c>
      <c r="E4510" s="58" t="s">
        <v>2293</v>
      </c>
      <c r="F4510" s="60">
        <v>825.26</v>
      </c>
      <c r="G4510" s="58" t="s">
        <v>599</v>
      </c>
      <c r="H4510" s="58" t="s">
        <v>6276</v>
      </c>
      <c r="I4510" s="61">
        <v>300</v>
      </c>
      <c r="J4510" s="58" t="s">
        <v>372</v>
      </c>
      <c r="K4510" s="58" t="s">
        <v>372</v>
      </c>
      <c r="L4510" s="58" t="s">
        <v>367</v>
      </c>
      <c r="M4510" s="58" t="s">
        <v>354</v>
      </c>
      <c r="N4510" s="58" t="s">
        <v>355</v>
      </c>
      <c r="O4510" s="64" t="s">
        <v>309</v>
      </c>
      <c r="P4510" s="64" t="s">
        <v>5359</v>
      </c>
      <c r="Q4510" s="45" t="s">
        <v>922</v>
      </c>
      <c r="R4510" s="32" t="s">
        <v>254</v>
      </c>
      <c r="S4510" s="45" t="s">
        <v>291</v>
      </c>
      <c r="T4510" s="42" t="str">
        <f>VLOOKUP(Tabla1[[#This Row],[AREA]],Hoja1!A:B,2,FALSE)</f>
        <v>11. Salud pública y seguridad ciudadana</v>
      </c>
      <c r="U4510" s="45" t="s">
        <v>129</v>
      </c>
      <c r="V4510" s="42" t="str">
        <f>VLOOKUP(Tabla1[[#This Row],[PROGRAMA]],Hoja1!A:B,2,FALSE)</f>
        <v>1321. Policía municipal</v>
      </c>
      <c r="W4510" s="45" t="s">
        <v>236</v>
      </c>
      <c r="X4510" s="45" t="s">
        <v>3180</v>
      </c>
    </row>
    <row r="4511" spans="1:24" x14ac:dyDescent="0.25">
      <c r="A4511" s="57">
        <v>220250041226</v>
      </c>
      <c r="B4511" s="58" t="s">
        <v>526</v>
      </c>
      <c r="C4511" s="59">
        <v>45890</v>
      </c>
      <c r="D4511" s="57">
        <v>22025001122</v>
      </c>
      <c r="E4511" s="58" t="s">
        <v>1237</v>
      </c>
      <c r="F4511" s="60">
        <v>814.74</v>
      </c>
      <c r="G4511" s="58" t="s">
        <v>595</v>
      </c>
      <c r="H4511" s="58" t="s">
        <v>6277</v>
      </c>
      <c r="I4511" s="61">
        <v>300</v>
      </c>
      <c r="J4511" s="58" t="s">
        <v>356</v>
      </c>
      <c r="K4511" s="58" t="s">
        <v>356</v>
      </c>
      <c r="L4511" s="58" t="s">
        <v>357</v>
      </c>
      <c r="M4511" s="58" t="s">
        <v>354</v>
      </c>
      <c r="N4511" s="58" t="s">
        <v>355</v>
      </c>
      <c r="O4511" s="64" t="s">
        <v>309</v>
      </c>
      <c r="P4511" s="64" t="s">
        <v>5359</v>
      </c>
      <c r="Q4511" s="45" t="s">
        <v>922</v>
      </c>
      <c r="R4511" s="32" t="s">
        <v>254</v>
      </c>
      <c r="S4511" s="45" t="s">
        <v>291</v>
      </c>
      <c r="T4511" s="42" t="str">
        <f>VLOOKUP(Tabla1[[#This Row],[AREA]],Hoja1!A:B,2,FALSE)</f>
        <v>11. Salud pública y seguridad ciudadana</v>
      </c>
      <c r="U4511" s="45" t="s">
        <v>141</v>
      </c>
      <c r="V4511" s="42" t="str">
        <f>VLOOKUP(Tabla1[[#This Row],[PROGRAMA]],Hoja1!A:B,2,FALSE)</f>
        <v>1621. Recogida de residuos</v>
      </c>
      <c r="W4511" s="45" t="s">
        <v>236</v>
      </c>
      <c r="X4511" s="45" t="s">
        <v>3180</v>
      </c>
    </row>
    <row r="4512" spans="1:24" x14ac:dyDescent="0.25">
      <c r="A4512" s="57">
        <v>220250037599</v>
      </c>
      <c r="B4512" s="58" t="s">
        <v>526</v>
      </c>
      <c r="C4512" s="59">
        <v>45876</v>
      </c>
      <c r="D4512" s="57">
        <v>22025000917</v>
      </c>
      <c r="E4512" s="58" t="s">
        <v>2293</v>
      </c>
      <c r="F4512" s="60">
        <v>810.82</v>
      </c>
      <c r="G4512" s="58" t="s">
        <v>566</v>
      </c>
      <c r="H4512" s="58" t="s">
        <v>6278</v>
      </c>
      <c r="I4512" s="61">
        <v>300</v>
      </c>
      <c r="J4512" s="58" t="s">
        <v>356</v>
      </c>
      <c r="K4512" s="58" t="s">
        <v>356</v>
      </c>
      <c r="L4512" s="58" t="s">
        <v>357</v>
      </c>
      <c r="M4512" s="58" t="s">
        <v>354</v>
      </c>
      <c r="N4512" s="58" t="s">
        <v>355</v>
      </c>
      <c r="O4512" s="64" t="s">
        <v>309</v>
      </c>
      <c r="P4512" s="64" t="s">
        <v>5359</v>
      </c>
      <c r="Q4512" s="45" t="s">
        <v>922</v>
      </c>
      <c r="R4512" s="32" t="s">
        <v>254</v>
      </c>
      <c r="S4512" s="45" t="s">
        <v>291</v>
      </c>
      <c r="T4512" s="42" t="str">
        <f>VLOOKUP(Tabla1[[#This Row],[AREA]],Hoja1!A:B,2,FALSE)</f>
        <v>11. Salud pública y seguridad ciudadana</v>
      </c>
      <c r="U4512" s="45" t="s">
        <v>129</v>
      </c>
      <c r="V4512" s="42" t="str">
        <f>VLOOKUP(Tabla1[[#This Row],[PROGRAMA]],Hoja1!A:B,2,FALSE)</f>
        <v>1321. Policía municipal</v>
      </c>
      <c r="W4512" s="45" t="s">
        <v>236</v>
      </c>
      <c r="X4512" s="45" t="s">
        <v>3180</v>
      </c>
    </row>
    <row r="4513" spans="1:24" x14ac:dyDescent="0.25">
      <c r="A4513" s="57">
        <v>220250047744</v>
      </c>
      <c r="B4513" s="58" t="s">
        <v>526</v>
      </c>
      <c r="C4513" s="59">
        <v>45925</v>
      </c>
      <c r="D4513" s="57">
        <v>22025001129</v>
      </c>
      <c r="E4513" s="58" t="s">
        <v>1973</v>
      </c>
      <c r="F4513" s="60">
        <v>802.99</v>
      </c>
      <c r="G4513" s="58" t="s">
        <v>597</v>
      </c>
      <c r="H4513" s="58" t="s">
        <v>6279</v>
      </c>
      <c r="I4513" s="61">
        <v>300</v>
      </c>
      <c r="J4513" s="58" t="s">
        <v>356</v>
      </c>
      <c r="K4513" s="58" t="s">
        <v>356</v>
      </c>
      <c r="L4513" s="58" t="s">
        <v>367</v>
      </c>
      <c r="M4513" s="58" t="s">
        <v>354</v>
      </c>
      <c r="N4513" s="58" t="s">
        <v>355</v>
      </c>
      <c r="O4513" s="64" t="s">
        <v>309</v>
      </c>
      <c r="P4513" s="64" t="s">
        <v>5359</v>
      </c>
      <c r="Q4513" s="45" t="s">
        <v>922</v>
      </c>
      <c r="R4513" s="32" t="s">
        <v>254</v>
      </c>
      <c r="S4513" s="45" t="s">
        <v>291</v>
      </c>
      <c r="T4513" s="42" t="str">
        <f>VLOOKUP(Tabla1[[#This Row],[AREA]],Hoja1!A:B,2,FALSE)</f>
        <v>11. Salud pública y seguridad ciudadana</v>
      </c>
      <c r="U4513" s="45" t="s">
        <v>144</v>
      </c>
      <c r="V4513" s="42" t="str">
        <f>VLOOKUP(Tabla1[[#This Row],[PROGRAMA]],Hoja1!A:B,2,FALSE)</f>
        <v>1631. Limpieza viaria</v>
      </c>
      <c r="W4513" s="45" t="s">
        <v>236</v>
      </c>
      <c r="X4513" s="45" t="s">
        <v>3180</v>
      </c>
    </row>
    <row r="4514" spans="1:24" x14ac:dyDescent="0.25">
      <c r="A4514" s="57">
        <v>220250041782</v>
      </c>
      <c r="B4514" s="58" t="s">
        <v>526</v>
      </c>
      <c r="C4514" s="59">
        <v>45894</v>
      </c>
      <c r="D4514" s="57">
        <v>22025001122</v>
      </c>
      <c r="E4514" s="58" t="s">
        <v>1237</v>
      </c>
      <c r="F4514" s="60">
        <v>798.03</v>
      </c>
      <c r="G4514" s="58" t="s">
        <v>566</v>
      </c>
      <c r="H4514" s="58" t="s">
        <v>6280</v>
      </c>
      <c r="I4514" s="61">
        <v>300</v>
      </c>
      <c r="J4514" s="58" t="s">
        <v>356</v>
      </c>
      <c r="K4514" s="58" t="s">
        <v>356</v>
      </c>
      <c r="L4514" s="58" t="s">
        <v>357</v>
      </c>
      <c r="M4514" s="58" t="s">
        <v>354</v>
      </c>
      <c r="N4514" s="58" t="s">
        <v>355</v>
      </c>
      <c r="O4514" s="64" t="s">
        <v>309</v>
      </c>
      <c r="P4514" s="64" t="s">
        <v>5359</v>
      </c>
      <c r="Q4514" s="45" t="s">
        <v>922</v>
      </c>
      <c r="R4514" s="32" t="s">
        <v>254</v>
      </c>
      <c r="S4514" s="45" t="s">
        <v>291</v>
      </c>
      <c r="T4514" s="42" t="str">
        <f>VLOOKUP(Tabla1[[#This Row],[AREA]],Hoja1!A:B,2,FALSE)</f>
        <v>11. Salud pública y seguridad ciudadana</v>
      </c>
      <c r="U4514" s="45" t="s">
        <v>141</v>
      </c>
      <c r="V4514" s="42" t="str">
        <f>VLOOKUP(Tabla1[[#This Row],[PROGRAMA]],Hoja1!A:B,2,FALSE)</f>
        <v>1621. Recogida de residuos</v>
      </c>
      <c r="W4514" s="45" t="s">
        <v>236</v>
      </c>
      <c r="X4514" s="45" t="s">
        <v>3180</v>
      </c>
    </row>
    <row r="4515" spans="1:24" x14ac:dyDescent="0.25">
      <c r="A4515" s="57">
        <v>220250043870</v>
      </c>
      <c r="B4515" s="58" t="s">
        <v>526</v>
      </c>
      <c r="C4515" s="59">
        <v>45903</v>
      </c>
      <c r="D4515" s="57">
        <v>22025001123</v>
      </c>
      <c r="E4515" s="58" t="s">
        <v>1973</v>
      </c>
      <c r="F4515" s="60">
        <v>784.66</v>
      </c>
      <c r="G4515" s="58" t="s">
        <v>586</v>
      </c>
      <c r="H4515" s="58" t="s">
        <v>6281</v>
      </c>
      <c r="I4515" s="61">
        <v>300</v>
      </c>
      <c r="J4515" s="58" t="s">
        <v>587</v>
      </c>
      <c r="K4515" s="58" t="s">
        <v>356</v>
      </c>
      <c r="L4515" s="58" t="s">
        <v>357</v>
      </c>
      <c r="M4515" s="58" t="s">
        <v>354</v>
      </c>
      <c r="N4515" s="58" t="s">
        <v>355</v>
      </c>
      <c r="O4515" s="64" t="s">
        <v>309</v>
      </c>
      <c r="P4515" s="64" t="s">
        <v>5359</v>
      </c>
      <c r="Q4515" s="45" t="s">
        <v>922</v>
      </c>
      <c r="R4515" s="32" t="s">
        <v>254</v>
      </c>
      <c r="S4515" s="45" t="s">
        <v>291</v>
      </c>
      <c r="T4515" s="42" t="str">
        <f>VLOOKUP(Tabla1[[#This Row],[AREA]],Hoja1!A:B,2,FALSE)</f>
        <v>11. Salud pública y seguridad ciudadana</v>
      </c>
      <c r="U4515" s="45" t="s">
        <v>144</v>
      </c>
      <c r="V4515" s="42" t="str">
        <f>VLOOKUP(Tabla1[[#This Row],[PROGRAMA]],Hoja1!A:B,2,FALSE)</f>
        <v>1631. Limpieza viaria</v>
      </c>
      <c r="W4515" s="45" t="s">
        <v>236</v>
      </c>
      <c r="X4515" s="45" t="s">
        <v>3180</v>
      </c>
    </row>
    <row r="4516" spans="1:24" x14ac:dyDescent="0.25">
      <c r="A4516" s="57">
        <v>220250048111</v>
      </c>
      <c r="B4516" s="58" t="s">
        <v>526</v>
      </c>
      <c r="C4516" s="59">
        <v>45926</v>
      </c>
      <c r="D4516" s="57">
        <v>22025001270</v>
      </c>
      <c r="E4516" s="58" t="s">
        <v>2310</v>
      </c>
      <c r="F4516" s="60">
        <v>775.57</v>
      </c>
      <c r="G4516" s="58" t="s">
        <v>573</v>
      </c>
      <c r="H4516" s="58" t="s">
        <v>6282</v>
      </c>
      <c r="I4516" s="61">
        <v>300</v>
      </c>
      <c r="J4516" s="58" t="s">
        <v>356</v>
      </c>
      <c r="K4516" s="58" t="s">
        <v>356</v>
      </c>
      <c r="L4516" s="58" t="s">
        <v>367</v>
      </c>
      <c r="M4516" s="58" t="s">
        <v>354</v>
      </c>
      <c r="N4516" s="58" t="s">
        <v>355</v>
      </c>
      <c r="O4516" s="64" t="s">
        <v>309</v>
      </c>
      <c r="P4516" s="64" t="s">
        <v>5359</v>
      </c>
      <c r="Q4516" s="45" t="s">
        <v>922</v>
      </c>
      <c r="R4516" s="32" t="s">
        <v>254</v>
      </c>
      <c r="S4516" s="45" t="s">
        <v>95</v>
      </c>
      <c r="T4516" s="42" t="str">
        <f>VLOOKUP(Tabla1[[#This Row],[AREA]],Hoja1!A:B,2,FALSE)</f>
        <v>07. Medio ambiente</v>
      </c>
      <c r="U4516" s="45" t="s">
        <v>149</v>
      </c>
      <c r="V4516" s="42" t="str">
        <f>VLOOKUP(Tabla1[[#This Row],[PROGRAMA]],Hoja1!A:B,2,FALSE)</f>
        <v>1711. Parques y jardines</v>
      </c>
      <c r="W4516" s="45" t="s">
        <v>238</v>
      </c>
      <c r="X4516" s="45" t="s">
        <v>3118</v>
      </c>
    </row>
    <row r="4517" spans="1:24" x14ac:dyDescent="0.25">
      <c r="A4517" s="57">
        <v>220250043773</v>
      </c>
      <c r="B4517" s="58" t="s">
        <v>526</v>
      </c>
      <c r="C4517" s="59">
        <v>45903</v>
      </c>
      <c r="D4517" s="57">
        <v>22025002821</v>
      </c>
      <c r="E4517" s="58" t="s">
        <v>1358</v>
      </c>
      <c r="F4517" s="60">
        <v>746.45</v>
      </c>
      <c r="G4517" s="58" t="s">
        <v>610</v>
      </c>
      <c r="H4517" s="58" t="s">
        <v>6283</v>
      </c>
      <c r="I4517" s="61">
        <v>300</v>
      </c>
      <c r="J4517" s="58" t="s">
        <v>356</v>
      </c>
      <c r="K4517" s="58" t="s">
        <v>356</v>
      </c>
      <c r="L4517" s="58" t="s">
        <v>357</v>
      </c>
      <c r="M4517" s="58" t="s">
        <v>354</v>
      </c>
      <c r="N4517" s="58" t="s">
        <v>355</v>
      </c>
      <c r="O4517" s="64" t="s">
        <v>309</v>
      </c>
      <c r="P4517" s="64" t="s">
        <v>5359</v>
      </c>
      <c r="Q4517" s="45" t="s">
        <v>922</v>
      </c>
      <c r="R4517" s="32" t="s">
        <v>254</v>
      </c>
      <c r="S4517" s="45" t="s">
        <v>96</v>
      </c>
      <c r="T4517" s="42" t="str">
        <f>VLOOKUP(Tabla1[[#This Row],[AREA]],Hoja1!A:B,2,FALSE)</f>
        <v>08. Tráfico y movilidad</v>
      </c>
      <c r="U4517" s="45" t="s">
        <v>140</v>
      </c>
      <c r="V4517" s="42" t="str">
        <f>VLOOKUP(Tabla1[[#This Row],[PROGRAMA]],Hoja1!A:B,2,FALSE)</f>
        <v>1532. Pavimentación vias públicas y otros servicios urbanísticos</v>
      </c>
      <c r="W4517" s="45" t="s">
        <v>236</v>
      </c>
      <c r="X4517" s="45" t="s">
        <v>3180</v>
      </c>
    </row>
    <row r="4518" spans="1:24" x14ac:dyDescent="0.25">
      <c r="A4518" s="57">
        <v>220250038452</v>
      </c>
      <c r="B4518" s="58" t="s">
        <v>526</v>
      </c>
      <c r="C4518" s="59">
        <v>45880</v>
      </c>
      <c r="D4518" s="57">
        <v>22025001270</v>
      </c>
      <c r="E4518" s="58" t="s">
        <v>2310</v>
      </c>
      <c r="F4518" s="60">
        <v>735.96</v>
      </c>
      <c r="G4518" s="58" t="s">
        <v>573</v>
      </c>
      <c r="H4518" s="58" t="s">
        <v>6284</v>
      </c>
      <c r="I4518" s="61">
        <v>300</v>
      </c>
      <c r="J4518" s="58" t="s">
        <v>356</v>
      </c>
      <c r="K4518" s="58" t="s">
        <v>356</v>
      </c>
      <c r="L4518" s="58" t="s">
        <v>367</v>
      </c>
      <c r="M4518" s="58" t="s">
        <v>354</v>
      </c>
      <c r="N4518" s="58" t="s">
        <v>355</v>
      </c>
      <c r="O4518" s="64" t="s">
        <v>309</v>
      </c>
      <c r="P4518" s="64" t="s">
        <v>5359</v>
      </c>
      <c r="Q4518" s="45" t="s">
        <v>922</v>
      </c>
      <c r="R4518" s="32" t="s">
        <v>254</v>
      </c>
      <c r="S4518" s="45" t="s">
        <v>95</v>
      </c>
      <c r="T4518" s="42" t="str">
        <f>VLOOKUP(Tabla1[[#This Row],[AREA]],Hoja1!A:B,2,FALSE)</f>
        <v>07. Medio ambiente</v>
      </c>
      <c r="U4518" s="45" t="s">
        <v>149</v>
      </c>
      <c r="V4518" s="42" t="str">
        <f>VLOOKUP(Tabla1[[#This Row],[PROGRAMA]],Hoja1!A:B,2,FALSE)</f>
        <v>1711. Parques y jardines</v>
      </c>
      <c r="W4518" s="45" t="s">
        <v>238</v>
      </c>
      <c r="X4518" s="45" t="s">
        <v>3118</v>
      </c>
    </row>
    <row r="4519" spans="1:24" x14ac:dyDescent="0.25">
      <c r="A4519" s="57">
        <v>220250043083</v>
      </c>
      <c r="B4519" s="58" t="s">
        <v>526</v>
      </c>
      <c r="C4519" s="59">
        <v>45897</v>
      </c>
      <c r="D4519" s="57">
        <v>22025001124</v>
      </c>
      <c r="E4519" s="58" t="s">
        <v>1237</v>
      </c>
      <c r="F4519" s="60">
        <v>734.62</v>
      </c>
      <c r="G4519" s="58" t="s">
        <v>45</v>
      </c>
      <c r="H4519" s="58" t="s">
        <v>6285</v>
      </c>
      <c r="I4519" s="61">
        <v>300</v>
      </c>
      <c r="J4519" s="58" t="s">
        <v>627</v>
      </c>
      <c r="K4519" s="58" t="s">
        <v>628</v>
      </c>
      <c r="L4519" s="58" t="s">
        <v>367</v>
      </c>
      <c r="M4519" s="58" t="s">
        <v>354</v>
      </c>
      <c r="N4519" s="58" t="s">
        <v>355</v>
      </c>
      <c r="O4519" s="64" t="s">
        <v>309</v>
      </c>
      <c r="P4519" s="64" t="s">
        <v>5359</v>
      </c>
      <c r="Q4519" s="45" t="s">
        <v>922</v>
      </c>
      <c r="R4519" s="32" t="s">
        <v>254</v>
      </c>
      <c r="S4519" s="45" t="s">
        <v>291</v>
      </c>
      <c r="T4519" s="42" t="str">
        <f>VLOOKUP(Tabla1[[#This Row],[AREA]],Hoja1!A:B,2,FALSE)</f>
        <v>11. Salud pública y seguridad ciudadana</v>
      </c>
      <c r="U4519" s="45" t="s">
        <v>141</v>
      </c>
      <c r="V4519" s="42" t="str">
        <f>VLOOKUP(Tabla1[[#This Row],[PROGRAMA]],Hoja1!A:B,2,FALSE)</f>
        <v>1621. Recogida de residuos</v>
      </c>
      <c r="W4519" s="45" t="s">
        <v>236</v>
      </c>
      <c r="X4519" s="45" t="s">
        <v>3180</v>
      </c>
    </row>
    <row r="4520" spans="1:24" x14ac:dyDescent="0.25">
      <c r="A4520" s="57">
        <v>220250047750</v>
      </c>
      <c r="B4520" s="58" t="s">
        <v>526</v>
      </c>
      <c r="C4520" s="59">
        <v>45925</v>
      </c>
      <c r="D4520" s="57">
        <v>22025001122</v>
      </c>
      <c r="E4520" s="58" t="s">
        <v>1237</v>
      </c>
      <c r="F4520" s="60">
        <v>732.49</v>
      </c>
      <c r="G4520" s="58" t="s">
        <v>566</v>
      </c>
      <c r="H4520" s="58" t="s">
        <v>6286</v>
      </c>
      <c r="I4520" s="61">
        <v>300</v>
      </c>
      <c r="J4520" s="58" t="s">
        <v>356</v>
      </c>
      <c r="K4520" s="58" t="s">
        <v>356</v>
      </c>
      <c r="L4520" s="58" t="s">
        <v>357</v>
      </c>
      <c r="M4520" s="58" t="s">
        <v>354</v>
      </c>
      <c r="N4520" s="58" t="s">
        <v>355</v>
      </c>
      <c r="O4520" s="64" t="s">
        <v>309</v>
      </c>
      <c r="P4520" s="64" t="s">
        <v>5359</v>
      </c>
      <c r="Q4520" s="45" t="s">
        <v>922</v>
      </c>
      <c r="R4520" s="32" t="s">
        <v>254</v>
      </c>
      <c r="S4520" s="45" t="s">
        <v>291</v>
      </c>
      <c r="T4520" s="42" t="str">
        <f>VLOOKUP(Tabla1[[#This Row],[AREA]],Hoja1!A:B,2,FALSE)</f>
        <v>11. Salud pública y seguridad ciudadana</v>
      </c>
      <c r="U4520" s="45" t="s">
        <v>141</v>
      </c>
      <c r="V4520" s="42" t="str">
        <f>VLOOKUP(Tabla1[[#This Row],[PROGRAMA]],Hoja1!A:B,2,FALSE)</f>
        <v>1621. Recogida de residuos</v>
      </c>
      <c r="W4520" s="45" t="s">
        <v>236</v>
      </c>
      <c r="X4520" s="45" t="s">
        <v>3180</v>
      </c>
    </row>
    <row r="4521" spans="1:24" x14ac:dyDescent="0.25">
      <c r="A4521" s="57">
        <v>220250047780</v>
      </c>
      <c r="B4521" s="58" t="s">
        <v>526</v>
      </c>
      <c r="C4521" s="59">
        <v>45925</v>
      </c>
      <c r="D4521" s="57">
        <v>22025002819</v>
      </c>
      <c r="E4521" s="58" t="s">
        <v>1481</v>
      </c>
      <c r="F4521" s="60">
        <v>728.63</v>
      </c>
      <c r="G4521" s="58" t="s">
        <v>509</v>
      </c>
      <c r="H4521" s="58" t="s">
        <v>6287</v>
      </c>
      <c r="I4521" s="61">
        <v>300</v>
      </c>
      <c r="J4521" s="58" t="s">
        <v>356</v>
      </c>
      <c r="K4521" s="58" t="s">
        <v>356</v>
      </c>
      <c r="L4521" s="58" t="s">
        <v>367</v>
      </c>
      <c r="M4521" s="58" t="s">
        <v>354</v>
      </c>
      <c r="N4521" s="58" t="s">
        <v>355</v>
      </c>
      <c r="O4521" s="64" t="s">
        <v>309</v>
      </c>
      <c r="P4521" s="64" t="s">
        <v>5359</v>
      </c>
      <c r="Q4521" s="45" t="s">
        <v>922</v>
      </c>
      <c r="R4521" s="32" t="s">
        <v>254</v>
      </c>
      <c r="S4521" s="45" t="s">
        <v>96</v>
      </c>
      <c r="T4521" s="42" t="str">
        <f>VLOOKUP(Tabla1[[#This Row],[AREA]],Hoja1!A:B,2,FALSE)</f>
        <v>08. Tráfico y movilidad</v>
      </c>
      <c r="U4521" s="45" t="s">
        <v>140</v>
      </c>
      <c r="V4521" s="42" t="str">
        <f>VLOOKUP(Tabla1[[#This Row],[PROGRAMA]],Hoja1!A:B,2,FALSE)</f>
        <v>1532. Pavimentación vias públicas y otros servicios urbanísticos</v>
      </c>
      <c r="W4521" s="45" t="s">
        <v>236</v>
      </c>
      <c r="X4521" s="45" t="s">
        <v>3215</v>
      </c>
    </row>
    <row r="4522" spans="1:24" x14ac:dyDescent="0.25">
      <c r="A4522" s="57">
        <v>220250043832</v>
      </c>
      <c r="B4522" s="58" t="s">
        <v>526</v>
      </c>
      <c r="C4522" s="59">
        <v>45903</v>
      </c>
      <c r="D4522" s="57">
        <v>22025001274</v>
      </c>
      <c r="E4522" s="58" t="s">
        <v>1612</v>
      </c>
      <c r="F4522" s="60">
        <v>722.87</v>
      </c>
      <c r="G4522" s="58" t="s">
        <v>664</v>
      </c>
      <c r="H4522" s="58" t="s">
        <v>6288</v>
      </c>
      <c r="I4522" s="61">
        <v>300</v>
      </c>
      <c r="J4522" s="58" t="s">
        <v>372</v>
      </c>
      <c r="K4522" s="58" t="s">
        <v>372</v>
      </c>
      <c r="L4522" s="58" t="s">
        <v>357</v>
      </c>
      <c r="M4522" s="58" t="s">
        <v>354</v>
      </c>
      <c r="N4522" s="58" t="s">
        <v>355</v>
      </c>
      <c r="O4522" s="64" t="s">
        <v>309</v>
      </c>
      <c r="P4522" s="64" t="s">
        <v>5359</v>
      </c>
      <c r="Q4522" s="45" t="s">
        <v>922</v>
      </c>
      <c r="R4522" s="32" t="s">
        <v>254</v>
      </c>
      <c r="S4522" s="45" t="s">
        <v>95</v>
      </c>
      <c r="T4522" s="42" t="str">
        <f>VLOOKUP(Tabla1[[#This Row],[AREA]],Hoja1!A:B,2,FALSE)</f>
        <v>07. Medio ambiente</v>
      </c>
      <c r="U4522" s="45" t="s">
        <v>149</v>
      </c>
      <c r="V4522" s="42" t="str">
        <f>VLOOKUP(Tabla1[[#This Row],[PROGRAMA]],Hoja1!A:B,2,FALSE)</f>
        <v>1711. Parques y jardines</v>
      </c>
      <c r="W4522" s="45" t="s">
        <v>236</v>
      </c>
      <c r="X4522" s="45" t="s">
        <v>2945</v>
      </c>
    </row>
    <row r="4523" spans="1:24" x14ac:dyDescent="0.25">
      <c r="A4523" s="57">
        <v>220250037323</v>
      </c>
      <c r="B4523" s="58" t="s">
        <v>526</v>
      </c>
      <c r="C4523" s="59">
        <v>45876</v>
      </c>
      <c r="D4523" s="57">
        <v>22025000766</v>
      </c>
      <c r="E4523" s="58" t="s">
        <v>2580</v>
      </c>
      <c r="F4523" s="60">
        <v>719.68</v>
      </c>
      <c r="G4523" s="58" t="s">
        <v>589</v>
      </c>
      <c r="H4523" s="58" t="s">
        <v>6289</v>
      </c>
      <c r="I4523" s="61">
        <v>300</v>
      </c>
      <c r="J4523" s="58" t="s">
        <v>356</v>
      </c>
      <c r="K4523" s="58" t="s">
        <v>356</v>
      </c>
      <c r="L4523" s="58" t="s">
        <v>357</v>
      </c>
      <c r="M4523" s="58" t="s">
        <v>354</v>
      </c>
      <c r="N4523" s="58" t="s">
        <v>355</v>
      </c>
      <c r="O4523" s="64" t="s">
        <v>309</v>
      </c>
      <c r="P4523" s="64" t="s">
        <v>5359</v>
      </c>
      <c r="Q4523" s="45" t="s">
        <v>922</v>
      </c>
      <c r="R4523" s="32" t="s">
        <v>254</v>
      </c>
      <c r="S4523" s="45" t="s">
        <v>291</v>
      </c>
      <c r="T4523" s="42" t="str">
        <f>VLOOKUP(Tabla1[[#This Row],[AREA]],Hoja1!A:B,2,FALSE)</f>
        <v>11. Salud pública y seguridad ciudadana</v>
      </c>
      <c r="U4523" s="45" t="s">
        <v>135</v>
      </c>
      <c r="V4523" s="42" t="str">
        <f>VLOOKUP(Tabla1[[#This Row],[PROGRAMA]],Hoja1!A:B,2,FALSE)</f>
        <v>1361. Prevención y extinción de incencios</v>
      </c>
      <c r="W4523" s="45" t="s">
        <v>236</v>
      </c>
      <c r="X4523" s="45" t="s">
        <v>3180</v>
      </c>
    </row>
    <row r="4524" spans="1:24" x14ac:dyDescent="0.25">
      <c r="A4524" s="57">
        <v>220250045299</v>
      </c>
      <c r="B4524" s="58" t="s">
        <v>526</v>
      </c>
      <c r="C4524" s="59">
        <v>45916</v>
      </c>
      <c r="D4524" s="57">
        <v>22025000731</v>
      </c>
      <c r="E4524" s="58" t="s">
        <v>1838</v>
      </c>
      <c r="F4524" s="60">
        <v>712.38</v>
      </c>
      <c r="G4524" s="58" t="s">
        <v>564</v>
      </c>
      <c r="H4524" s="58" t="s">
        <v>6290</v>
      </c>
      <c r="I4524" s="61">
        <v>300</v>
      </c>
      <c r="J4524" s="58" t="s">
        <v>356</v>
      </c>
      <c r="K4524" s="58" t="s">
        <v>356</v>
      </c>
      <c r="L4524" s="58" t="s">
        <v>367</v>
      </c>
      <c r="M4524" s="58" t="s">
        <v>354</v>
      </c>
      <c r="N4524" s="58" t="s">
        <v>355</v>
      </c>
      <c r="O4524" s="64" t="s">
        <v>309</v>
      </c>
      <c r="P4524" s="64" t="s">
        <v>5359</v>
      </c>
      <c r="Q4524" s="45" t="s">
        <v>922</v>
      </c>
      <c r="R4524" s="32" t="s">
        <v>254</v>
      </c>
      <c r="S4524" s="45" t="s">
        <v>98</v>
      </c>
      <c r="T4524" s="42" t="str">
        <f>VLOOKUP(Tabla1[[#This Row],[AREA]],Hoja1!A:B,2,FALSE)</f>
        <v>10. Personas mayores, familia y servicios sociales</v>
      </c>
      <c r="U4524" s="45" t="s">
        <v>155</v>
      </c>
      <c r="V4524" s="42" t="str">
        <f>VLOOKUP(Tabla1[[#This Row],[PROGRAMA]],Hoja1!A:B,2,FALSE)</f>
        <v>2312. Iniciativas sociales</v>
      </c>
      <c r="W4524" s="45" t="s">
        <v>236</v>
      </c>
      <c r="X4524" s="45" t="s">
        <v>3048</v>
      </c>
    </row>
    <row r="4525" spans="1:24" x14ac:dyDescent="0.25">
      <c r="A4525" s="57">
        <v>220250047630</v>
      </c>
      <c r="B4525" s="58" t="s">
        <v>526</v>
      </c>
      <c r="C4525" s="59">
        <v>45925</v>
      </c>
      <c r="D4525" s="57">
        <v>22025002819</v>
      </c>
      <c r="E4525" s="58" t="s">
        <v>1481</v>
      </c>
      <c r="F4525" s="60">
        <v>704.23</v>
      </c>
      <c r="G4525" s="58" t="s">
        <v>600</v>
      </c>
      <c r="H4525" s="58" t="s">
        <v>6291</v>
      </c>
      <c r="I4525" s="61">
        <v>300</v>
      </c>
      <c r="J4525" s="58" t="s">
        <v>356</v>
      </c>
      <c r="K4525" s="58" t="s">
        <v>356</v>
      </c>
      <c r="L4525" s="58" t="s">
        <v>367</v>
      </c>
      <c r="M4525" s="58" t="s">
        <v>354</v>
      </c>
      <c r="N4525" s="58" t="s">
        <v>355</v>
      </c>
      <c r="O4525" s="64" t="s">
        <v>309</v>
      </c>
      <c r="P4525" s="64" t="s">
        <v>5359</v>
      </c>
      <c r="Q4525" s="45" t="s">
        <v>922</v>
      </c>
      <c r="R4525" s="32" t="s">
        <v>254</v>
      </c>
      <c r="S4525" s="45" t="s">
        <v>96</v>
      </c>
      <c r="T4525" s="42" t="str">
        <f>VLOOKUP(Tabla1[[#This Row],[AREA]],Hoja1!A:B,2,FALSE)</f>
        <v>08. Tráfico y movilidad</v>
      </c>
      <c r="U4525" s="45" t="s">
        <v>140</v>
      </c>
      <c r="V4525" s="42" t="str">
        <f>VLOOKUP(Tabla1[[#This Row],[PROGRAMA]],Hoja1!A:B,2,FALSE)</f>
        <v>1532. Pavimentación vias públicas y otros servicios urbanísticos</v>
      </c>
      <c r="W4525" s="45" t="s">
        <v>236</v>
      </c>
      <c r="X4525" s="45" t="s">
        <v>3215</v>
      </c>
    </row>
    <row r="4526" spans="1:24" x14ac:dyDescent="0.25">
      <c r="A4526" s="57">
        <v>220250046354</v>
      </c>
      <c r="B4526" s="58" t="s">
        <v>526</v>
      </c>
      <c r="C4526" s="59">
        <v>45922</v>
      </c>
      <c r="D4526" s="57">
        <v>22025001267</v>
      </c>
      <c r="E4526" s="58" t="s">
        <v>2120</v>
      </c>
      <c r="F4526" s="60">
        <v>682.11</v>
      </c>
      <c r="G4526" s="58" t="s">
        <v>940</v>
      </c>
      <c r="H4526" s="58" t="s">
        <v>6292</v>
      </c>
      <c r="I4526" s="61">
        <v>300</v>
      </c>
      <c r="J4526" s="58" t="s">
        <v>605</v>
      </c>
      <c r="K4526" s="58" t="s">
        <v>356</v>
      </c>
      <c r="L4526" s="58" t="s">
        <v>367</v>
      </c>
      <c r="M4526" s="58" t="s">
        <v>354</v>
      </c>
      <c r="N4526" s="58" t="s">
        <v>355</v>
      </c>
      <c r="O4526" s="64" t="s">
        <v>309</v>
      </c>
      <c r="P4526" s="64" t="s">
        <v>5359</v>
      </c>
      <c r="Q4526" s="45" t="s">
        <v>922</v>
      </c>
      <c r="R4526" s="32" t="s">
        <v>254</v>
      </c>
      <c r="S4526" s="45" t="s">
        <v>95</v>
      </c>
      <c r="T4526" s="42" t="str">
        <f>VLOOKUP(Tabla1[[#This Row],[AREA]],Hoja1!A:B,2,FALSE)</f>
        <v>07. Medio ambiente</v>
      </c>
      <c r="U4526" s="45" t="s">
        <v>149</v>
      </c>
      <c r="V4526" s="42" t="str">
        <f>VLOOKUP(Tabla1[[#This Row],[PROGRAMA]],Hoja1!A:B,2,FALSE)</f>
        <v>1711. Parques y jardines</v>
      </c>
      <c r="W4526" s="45" t="s">
        <v>238</v>
      </c>
      <c r="X4526" s="45" t="s">
        <v>3057</v>
      </c>
    </row>
    <row r="4527" spans="1:24" x14ac:dyDescent="0.25">
      <c r="A4527" s="57">
        <v>220250047754</v>
      </c>
      <c r="B4527" s="58" t="s">
        <v>526</v>
      </c>
      <c r="C4527" s="59">
        <v>45925</v>
      </c>
      <c r="D4527" s="57">
        <v>22025001122</v>
      </c>
      <c r="E4527" s="58" t="s">
        <v>1237</v>
      </c>
      <c r="F4527" s="60">
        <v>658.81</v>
      </c>
      <c r="G4527" s="58" t="s">
        <v>566</v>
      </c>
      <c r="H4527" s="58" t="s">
        <v>6293</v>
      </c>
      <c r="I4527" s="61">
        <v>300</v>
      </c>
      <c r="J4527" s="58" t="s">
        <v>356</v>
      </c>
      <c r="K4527" s="58" t="s">
        <v>356</v>
      </c>
      <c r="L4527" s="58" t="s">
        <v>357</v>
      </c>
      <c r="M4527" s="58" t="s">
        <v>354</v>
      </c>
      <c r="N4527" s="58" t="s">
        <v>355</v>
      </c>
      <c r="O4527" s="64" t="s">
        <v>309</v>
      </c>
      <c r="P4527" s="64" t="s">
        <v>5359</v>
      </c>
      <c r="Q4527" s="45" t="s">
        <v>922</v>
      </c>
      <c r="R4527" s="32" t="s">
        <v>254</v>
      </c>
      <c r="S4527" s="45" t="s">
        <v>291</v>
      </c>
      <c r="T4527" s="42" t="str">
        <f>VLOOKUP(Tabla1[[#This Row],[AREA]],Hoja1!A:B,2,FALSE)</f>
        <v>11. Salud pública y seguridad ciudadana</v>
      </c>
      <c r="U4527" s="45" t="s">
        <v>141</v>
      </c>
      <c r="V4527" s="42" t="str">
        <f>VLOOKUP(Tabla1[[#This Row],[PROGRAMA]],Hoja1!A:B,2,FALSE)</f>
        <v>1621. Recogida de residuos</v>
      </c>
      <c r="W4527" s="45" t="s">
        <v>236</v>
      </c>
      <c r="X4527" s="45" t="s">
        <v>3180</v>
      </c>
    </row>
    <row r="4528" spans="1:24" x14ac:dyDescent="0.25">
      <c r="A4528" s="57">
        <v>220250044609</v>
      </c>
      <c r="B4528" s="58" t="s">
        <v>526</v>
      </c>
      <c r="C4528" s="59">
        <v>45910</v>
      </c>
      <c r="D4528" s="57">
        <v>22025001128</v>
      </c>
      <c r="E4528" s="58" t="s">
        <v>1498</v>
      </c>
      <c r="F4528" s="60">
        <v>657.76</v>
      </c>
      <c r="G4528" s="58" t="s">
        <v>73</v>
      </c>
      <c r="H4528" s="58" t="s">
        <v>6294</v>
      </c>
      <c r="I4528" s="61">
        <v>300</v>
      </c>
      <c r="J4528" s="58" t="s">
        <v>356</v>
      </c>
      <c r="K4528" s="58" t="s">
        <v>356</v>
      </c>
      <c r="L4528" s="58" t="s">
        <v>367</v>
      </c>
      <c r="M4528" s="58" t="s">
        <v>354</v>
      </c>
      <c r="N4528" s="58" t="s">
        <v>355</v>
      </c>
      <c r="O4528" s="64" t="s">
        <v>309</v>
      </c>
      <c r="P4528" s="64" t="s">
        <v>5359</v>
      </c>
      <c r="Q4528" s="45" t="s">
        <v>922</v>
      </c>
      <c r="R4528" s="32" t="s">
        <v>254</v>
      </c>
      <c r="S4528" s="45" t="s">
        <v>291</v>
      </c>
      <c r="T4528" s="42" t="str">
        <f>VLOOKUP(Tabla1[[#This Row],[AREA]],Hoja1!A:B,2,FALSE)</f>
        <v>11. Salud pública y seguridad ciudadana</v>
      </c>
      <c r="U4528" s="45" t="s">
        <v>141</v>
      </c>
      <c r="V4528" s="42" t="str">
        <f>VLOOKUP(Tabla1[[#This Row],[PROGRAMA]],Hoja1!A:B,2,FALSE)</f>
        <v>1621. Recogida de residuos</v>
      </c>
      <c r="W4528" s="45" t="s">
        <v>238</v>
      </c>
      <c r="X4528" s="45" t="s">
        <v>3118</v>
      </c>
    </row>
    <row r="4529" spans="1:24" x14ac:dyDescent="0.25">
      <c r="A4529" s="57">
        <v>220250044522</v>
      </c>
      <c r="B4529" s="58" t="s">
        <v>526</v>
      </c>
      <c r="C4529" s="59">
        <v>45910</v>
      </c>
      <c r="D4529" s="57">
        <v>22025004010</v>
      </c>
      <c r="E4529" s="58" t="s">
        <v>1495</v>
      </c>
      <c r="F4529" s="60">
        <v>650.82000000000005</v>
      </c>
      <c r="G4529" s="58" t="s">
        <v>573</v>
      </c>
      <c r="H4529" s="58" t="s">
        <v>1788</v>
      </c>
      <c r="I4529" s="61">
        <v>300</v>
      </c>
      <c r="J4529" s="58" t="s">
        <v>356</v>
      </c>
      <c r="K4529" s="58" t="s">
        <v>356</v>
      </c>
      <c r="L4529" s="58" t="s">
        <v>367</v>
      </c>
      <c r="M4529" s="58" t="s">
        <v>354</v>
      </c>
      <c r="N4529" s="58" t="s">
        <v>355</v>
      </c>
      <c r="O4529" s="64" t="s">
        <v>309</v>
      </c>
      <c r="P4529" s="64" t="s">
        <v>5359</v>
      </c>
      <c r="Q4529" s="45" t="s">
        <v>922</v>
      </c>
      <c r="R4529" s="32" t="s">
        <v>254</v>
      </c>
      <c r="S4529" s="45" t="s">
        <v>92</v>
      </c>
      <c r="T4529" s="42" t="str">
        <f>VLOOKUP(Tabla1[[#This Row],[AREA]],Hoja1!A:B,2,FALSE)</f>
        <v>03. Participación ciudadana y deportes</v>
      </c>
      <c r="U4529" s="45" t="s">
        <v>215</v>
      </c>
      <c r="V4529" s="42" t="str">
        <f>VLOOKUP(Tabla1[[#This Row],[PROGRAMA]],Hoja1!A:B,2,FALSE)</f>
        <v>9241. Participación ciudadana</v>
      </c>
      <c r="W4529" s="45" t="s">
        <v>236</v>
      </c>
      <c r="X4529" s="45" t="s">
        <v>2945</v>
      </c>
    </row>
    <row r="4530" spans="1:24" x14ac:dyDescent="0.25">
      <c r="A4530" s="57">
        <v>220250039074</v>
      </c>
      <c r="B4530" s="58" t="s">
        <v>526</v>
      </c>
      <c r="C4530" s="59">
        <v>45883</v>
      </c>
      <c r="D4530" s="57">
        <v>22025004894</v>
      </c>
      <c r="E4530" s="58" t="s">
        <v>1303</v>
      </c>
      <c r="F4530" s="60">
        <v>646.62</v>
      </c>
      <c r="G4530" s="58" t="s">
        <v>612</v>
      </c>
      <c r="H4530" s="58" t="s">
        <v>3750</v>
      </c>
      <c r="I4530" s="61">
        <v>300</v>
      </c>
      <c r="J4530" s="58" t="s">
        <v>356</v>
      </c>
      <c r="K4530" s="58" t="s">
        <v>356</v>
      </c>
      <c r="L4530" s="58" t="s">
        <v>367</v>
      </c>
      <c r="M4530" s="58" t="s">
        <v>354</v>
      </c>
      <c r="N4530" s="58" t="s">
        <v>355</v>
      </c>
      <c r="O4530" s="64" t="s">
        <v>309</v>
      </c>
      <c r="P4530" s="64" t="s">
        <v>5359</v>
      </c>
      <c r="Q4530" s="45" t="s">
        <v>922</v>
      </c>
      <c r="R4530" s="32" t="s">
        <v>254</v>
      </c>
      <c r="S4530" s="45" t="s">
        <v>94</v>
      </c>
      <c r="T4530" s="42" t="str">
        <f>VLOOKUP(Tabla1[[#This Row],[AREA]],Hoja1!A:B,2,FALSE)</f>
        <v>06. Educación y cultura</v>
      </c>
      <c r="U4530" s="45" t="s">
        <v>170</v>
      </c>
      <c r="V4530" s="42" t="str">
        <f>VLOOKUP(Tabla1[[#This Row],[PROGRAMA]],Hoja1!A:B,2,FALSE)</f>
        <v>3232. Conservación y mantenimiento centros educación infantil y primaria</v>
      </c>
      <c r="W4530" s="45" t="s">
        <v>236</v>
      </c>
      <c r="X4530" s="45" t="s">
        <v>3048</v>
      </c>
    </row>
    <row r="4531" spans="1:24" x14ac:dyDescent="0.25">
      <c r="A4531" s="57">
        <v>220250044562</v>
      </c>
      <c r="B4531" s="58" t="s">
        <v>526</v>
      </c>
      <c r="C4531" s="59">
        <v>45910</v>
      </c>
      <c r="D4531" s="57">
        <v>22025000919</v>
      </c>
      <c r="E4531" s="58" t="s">
        <v>2293</v>
      </c>
      <c r="F4531" s="60">
        <v>645.33000000000004</v>
      </c>
      <c r="G4531" s="58" t="s">
        <v>601</v>
      </c>
      <c r="H4531" s="58" t="s">
        <v>6295</v>
      </c>
      <c r="I4531" s="61">
        <v>300</v>
      </c>
      <c r="J4531" s="58" t="s">
        <v>356</v>
      </c>
      <c r="K4531" s="58" t="s">
        <v>356</v>
      </c>
      <c r="L4531" s="58" t="s">
        <v>367</v>
      </c>
      <c r="M4531" s="58" t="s">
        <v>354</v>
      </c>
      <c r="N4531" s="58" t="s">
        <v>355</v>
      </c>
      <c r="O4531" s="64" t="s">
        <v>309</v>
      </c>
      <c r="P4531" s="64" t="s">
        <v>5359</v>
      </c>
      <c r="Q4531" s="45" t="s">
        <v>922</v>
      </c>
      <c r="R4531" s="32" t="s">
        <v>254</v>
      </c>
      <c r="S4531" s="45" t="s">
        <v>291</v>
      </c>
      <c r="T4531" s="42" t="str">
        <f>VLOOKUP(Tabla1[[#This Row],[AREA]],Hoja1!A:B,2,FALSE)</f>
        <v>11. Salud pública y seguridad ciudadana</v>
      </c>
      <c r="U4531" s="45" t="s">
        <v>129</v>
      </c>
      <c r="V4531" s="42" t="str">
        <f>VLOOKUP(Tabla1[[#This Row],[PROGRAMA]],Hoja1!A:B,2,FALSE)</f>
        <v>1321. Policía municipal</v>
      </c>
      <c r="W4531" s="45" t="s">
        <v>236</v>
      </c>
      <c r="X4531" s="45" t="s">
        <v>3180</v>
      </c>
    </row>
    <row r="4532" spans="1:24" x14ac:dyDescent="0.25">
      <c r="A4532" s="57">
        <v>220250044657</v>
      </c>
      <c r="B4532" s="58" t="s">
        <v>526</v>
      </c>
      <c r="C4532" s="59">
        <v>45910</v>
      </c>
      <c r="D4532" s="57">
        <v>22025001123</v>
      </c>
      <c r="E4532" s="58" t="s">
        <v>1973</v>
      </c>
      <c r="F4532" s="60">
        <v>642.04999999999995</v>
      </c>
      <c r="G4532" s="58" t="s">
        <v>589</v>
      </c>
      <c r="H4532" s="58" t="s">
        <v>6296</v>
      </c>
      <c r="I4532" s="61">
        <v>300</v>
      </c>
      <c r="J4532" s="58" t="s">
        <v>356</v>
      </c>
      <c r="K4532" s="58" t="s">
        <v>356</v>
      </c>
      <c r="L4532" s="58" t="s">
        <v>357</v>
      </c>
      <c r="M4532" s="58" t="s">
        <v>354</v>
      </c>
      <c r="N4532" s="58" t="s">
        <v>355</v>
      </c>
      <c r="O4532" s="64" t="s">
        <v>309</v>
      </c>
      <c r="P4532" s="64" t="s">
        <v>5359</v>
      </c>
      <c r="Q4532" s="45" t="s">
        <v>922</v>
      </c>
      <c r="R4532" s="32" t="s">
        <v>254</v>
      </c>
      <c r="S4532" s="45" t="s">
        <v>291</v>
      </c>
      <c r="T4532" s="42" t="str">
        <f>VLOOKUP(Tabla1[[#This Row],[AREA]],Hoja1!A:B,2,FALSE)</f>
        <v>11. Salud pública y seguridad ciudadana</v>
      </c>
      <c r="U4532" s="45" t="s">
        <v>144</v>
      </c>
      <c r="V4532" s="42" t="str">
        <f>VLOOKUP(Tabla1[[#This Row],[PROGRAMA]],Hoja1!A:B,2,FALSE)</f>
        <v>1631. Limpieza viaria</v>
      </c>
      <c r="W4532" s="45" t="s">
        <v>236</v>
      </c>
      <c r="X4532" s="45" t="s">
        <v>3180</v>
      </c>
    </row>
    <row r="4533" spans="1:24" x14ac:dyDescent="0.25">
      <c r="A4533" s="57">
        <v>220250047625</v>
      </c>
      <c r="B4533" s="58" t="s">
        <v>526</v>
      </c>
      <c r="C4533" s="59">
        <v>45925</v>
      </c>
      <c r="D4533" s="57">
        <v>22025002819</v>
      </c>
      <c r="E4533" s="58" t="s">
        <v>1481</v>
      </c>
      <c r="F4533" s="60">
        <v>635.13</v>
      </c>
      <c r="G4533" s="58" t="s">
        <v>633</v>
      </c>
      <c r="H4533" s="58" t="s">
        <v>6297</v>
      </c>
      <c r="I4533" s="61">
        <v>300</v>
      </c>
      <c r="J4533" s="58" t="s">
        <v>356</v>
      </c>
      <c r="K4533" s="58" t="s">
        <v>356</v>
      </c>
      <c r="L4533" s="58" t="s">
        <v>367</v>
      </c>
      <c r="M4533" s="58" t="s">
        <v>354</v>
      </c>
      <c r="N4533" s="58" t="s">
        <v>355</v>
      </c>
      <c r="O4533" s="64" t="s">
        <v>309</v>
      </c>
      <c r="P4533" s="64" t="s">
        <v>5359</v>
      </c>
      <c r="Q4533" s="45" t="s">
        <v>922</v>
      </c>
      <c r="R4533" s="32" t="s">
        <v>254</v>
      </c>
      <c r="S4533" s="45" t="s">
        <v>96</v>
      </c>
      <c r="T4533" s="42" t="str">
        <f>VLOOKUP(Tabla1[[#This Row],[AREA]],Hoja1!A:B,2,FALSE)</f>
        <v>08. Tráfico y movilidad</v>
      </c>
      <c r="U4533" s="45" t="s">
        <v>140</v>
      </c>
      <c r="V4533" s="42" t="str">
        <f>VLOOKUP(Tabla1[[#This Row],[PROGRAMA]],Hoja1!A:B,2,FALSE)</f>
        <v>1532. Pavimentación vias públicas y otros servicios urbanísticos</v>
      </c>
      <c r="W4533" s="45" t="s">
        <v>236</v>
      </c>
      <c r="X4533" s="45" t="s">
        <v>3215</v>
      </c>
    </row>
    <row r="4534" spans="1:24" x14ac:dyDescent="0.25">
      <c r="A4534" s="57">
        <v>220250037391</v>
      </c>
      <c r="B4534" s="58" t="s">
        <v>526</v>
      </c>
      <c r="C4534" s="59">
        <v>45876</v>
      </c>
      <c r="D4534" s="57">
        <v>22025001604</v>
      </c>
      <c r="E4534" s="58" t="s">
        <v>1735</v>
      </c>
      <c r="F4534" s="60">
        <v>632.5</v>
      </c>
      <c r="G4534" s="58" t="s">
        <v>629</v>
      </c>
      <c r="H4534" s="58" t="s">
        <v>6257</v>
      </c>
      <c r="I4534" s="61">
        <v>300</v>
      </c>
      <c r="J4534" s="58" t="s">
        <v>356</v>
      </c>
      <c r="K4534" s="58" t="s">
        <v>356</v>
      </c>
      <c r="L4534" s="58" t="s">
        <v>367</v>
      </c>
      <c r="M4534" s="58" t="s">
        <v>354</v>
      </c>
      <c r="N4534" s="58" t="s">
        <v>355</v>
      </c>
      <c r="O4534" s="64" t="s">
        <v>309</v>
      </c>
      <c r="P4534" s="64" t="s">
        <v>5359</v>
      </c>
      <c r="Q4534" s="45" t="s">
        <v>926</v>
      </c>
      <c r="R4534" s="32" t="s">
        <v>255</v>
      </c>
      <c r="S4534" s="45" t="s">
        <v>95</v>
      </c>
      <c r="T4534" s="42" t="str">
        <f>VLOOKUP(Tabla1[[#This Row],[AREA]],Hoja1!A:B,2,FALSE)</f>
        <v>07. Medio ambiente</v>
      </c>
      <c r="U4534" s="45" t="s">
        <v>149</v>
      </c>
      <c r="V4534" s="42" t="str">
        <f>VLOOKUP(Tabla1[[#This Row],[PROGRAMA]],Hoja1!A:B,2,FALSE)</f>
        <v>1711. Parques y jardines</v>
      </c>
      <c r="W4534" s="45" t="s">
        <v>244</v>
      </c>
      <c r="X4534" s="45" t="s">
        <v>2903</v>
      </c>
    </row>
    <row r="4535" spans="1:24" x14ac:dyDescent="0.25">
      <c r="A4535" s="57">
        <v>220250038941</v>
      </c>
      <c r="B4535" s="58" t="s">
        <v>349</v>
      </c>
      <c r="C4535" s="59">
        <v>45882</v>
      </c>
      <c r="D4535" s="57">
        <v>22025006258</v>
      </c>
      <c r="E4535" s="58" t="s">
        <v>1208</v>
      </c>
      <c r="F4535" s="60">
        <v>621.73</v>
      </c>
      <c r="G4535" s="58" t="s">
        <v>340</v>
      </c>
      <c r="H4535" s="58" t="s">
        <v>6298</v>
      </c>
      <c r="I4535" s="61">
        <v>220</v>
      </c>
      <c r="J4535" s="58" t="s">
        <v>452</v>
      </c>
      <c r="K4535" s="58" t="s">
        <v>452</v>
      </c>
      <c r="L4535" s="58" t="s">
        <v>357</v>
      </c>
      <c r="M4535" s="58" t="s">
        <v>458</v>
      </c>
      <c r="N4535" s="58" t="s">
        <v>429</v>
      </c>
      <c r="O4535" s="64" t="s">
        <v>310</v>
      </c>
      <c r="P4535" s="64" t="s">
        <v>5359</v>
      </c>
      <c r="Q4535" s="45" t="s">
        <v>922</v>
      </c>
      <c r="R4535" s="32" t="s">
        <v>254</v>
      </c>
      <c r="S4535" s="45" t="s">
        <v>89</v>
      </c>
      <c r="T4535" s="42" t="str">
        <f>VLOOKUP(Tabla1[[#This Row],[AREA]],Hoja1!A:B,2,FALSE)</f>
        <v>01. Alcaldía</v>
      </c>
      <c r="U4535" s="45" t="s">
        <v>294</v>
      </c>
      <c r="V4535" s="42" t="str">
        <f>VLOOKUP(Tabla1[[#This Row],[PROGRAMA]],Hoja1!A:B,2,FALSE)</f>
        <v>4331. Desarrollo empresarial</v>
      </c>
      <c r="W4535" s="45" t="s">
        <v>238</v>
      </c>
      <c r="X4535" s="45" t="s">
        <v>2926</v>
      </c>
    </row>
    <row r="4536" spans="1:24" x14ac:dyDescent="0.25">
      <c r="A4536" s="57">
        <v>220250038204</v>
      </c>
      <c r="B4536" s="58" t="s">
        <v>349</v>
      </c>
      <c r="C4536" s="59">
        <v>45880</v>
      </c>
      <c r="D4536" s="57">
        <v>22025006039</v>
      </c>
      <c r="E4536" s="58" t="s">
        <v>5535</v>
      </c>
      <c r="F4536" s="60">
        <v>617.1</v>
      </c>
      <c r="G4536" s="58" t="s">
        <v>3847</v>
      </c>
      <c r="H4536" s="58" t="s">
        <v>6299</v>
      </c>
      <c r="I4536" s="61">
        <v>220</v>
      </c>
      <c r="J4536" s="58" t="s">
        <v>356</v>
      </c>
      <c r="K4536" s="58" t="s">
        <v>356</v>
      </c>
      <c r="L4536" s="58" t="s">
        <v>357</v>
      </c>
      <c r="M4536" s="58" t="s">
        <v>458</v>
      </c>
      <c r="N4536" s="58" t="s">
        <v>429</v>
      </c>
      <c r="O4536" s="64" t="s">
        <v>310</v>
      </c>
      <c r="P4536" s="64" t="s">
        <v>5359</v>
      </c>
      <c r="Q4536" s="45" t="s">
        <v>922</v>
      </c>
      <c r="R4536" s="32" t="s">
        <v>254</v>
      </c>
      <c r="S4536" s="45" t="s">
        <v>94</v>
      </c>
      <c r="T4536" s="42" t="str">
        <f>VLOOKUP(Tabla1[[#This Row],[AREA]],Hoja1!A:B,2,FALSE)</f>
        <v>06. Educación y cultura</v>
      </c>
      <c r="U4536" s="45" t="s">
        <v>180</v>
      </c>
      <c r="V4536" s="42" t="str">
        <f>VLOOKUP(Tabla1[[#This Row],[PROGRAMA]],Hoja1!A:B,2,FALSE)</f>
        <v>3341. Coordinación de políticas culturales</v>
      </c>
      <c r="W4536" s="45" t="s">
        <v>238</v>
      </c>
      <c r="X4536" s="45" t="s">
        <v>7142</v>
      </c>
    </row>
    <row r="4537" spans="1:24" x14ac:dyDescent="0.25">
      <c r="A4537" s="57">
        <v>220250033135</v>
      </c>
      <c r="B4537" s="58" t="s">
        <v>349</v>
      </c>
      <c r="C4537" s="59">
        <v>45855</v>
      </c>
      <c r="D4537" s="57">
        <v>22025005364</v>
      </c>
      <c r="E4537" s="58" t="s">
        <v>1730</v>
      </c>
      <c r="F4537" s="60">
        <v>605</v>
      </c>
      <c r="G4537" s="58" t="s">
        <v>717</v>
      </c>
      <c r="H4537" s="58" t="s">
        <v>6300</v>
      </c>
      <c r="I4537" s="61">
        <v>220</v>
      </c>
      <c r="J4537" s="58" t="s">
        <v>512</v>
      </c>
      <c r="K4537" s="58" t="s">
        <v>356</v>
      </c>
      <c r="L4537" s="58" t="s">
        <v>357</v>
      </c>
      <c r="M4537" s="58" t="s">
        <v>458</v>
      </c>
      <c r="N4537" s="58" t="s">
        <v>429</v>
      </c>
      <c r="O4537" s="64" t="s">
        <v>310</v>
      </c>
      <c r="P4537" s="64" t="s">
        <v>5359</v>
      </c>
      <c r="Q4537" s="45" t="s">
        <v>922</v>
      </c>
      <c r="R4537" s="32" t="s">
        <v>254</v>
      </c>
      <c r="S4537" s="45" t="s">
        <v>92</v>
      </c>
      <c r="T4537" s="42" t="str">
        <f>VLOOKUP(Tabla1[[#This Row],[AREA]],Hoja1!A:B,2,FALSE)</f>
        <v>03. Participación ciudadana y deportes</v>
      </c>
      <c r="U4537" s="45" t="s">
        <v>215</v>
      </c>
      <c r="V4537" s="42" t="str">
        <f>VLOOKUP(Tabla1[[#This Row],[PROGRAMA]],Hoja1!A:B,2,FALSE)</f>
        <v>9241. Participación ciudadana</v>
      </c>
      <c r="W4537" s="45" t="s">
        <v>238</v>
      </c>
      <c r="X4537" s="45" t="s">
        <v>7142</v>
      </c>
    </row>
    <row r="4538" spans="1:24" x14ac:dyDescent="0.25">
      <c r="A4538" s="57">
        <v>220250045272</v>
      </c>
      <c r="B4538" s="58" t="s">
        <v>349</v>
      </c>
      <c r="C4538" s="59">
        <v>45915</v>
      </c>
      <c r="D4538" s="57">
        <v>22025006207</v>
      </c>
      <c r="E4538" s="58" t="s">
        <v>1170</v>
      </c>
      <c r="F4538" s="60">
        <v>605</v>
      </c>
      <c r="G4538" s="58" t="s">
        <v>1099</v>
      </c>
      <c r="H4538" s="58" t="s">
        <v>6301</v>
      </c>
      <c r="I4538" s="61">
        <v>220</v>
      </c>
      <c r="J4538" s="58" t="s">
        <v>360</v>
      </c>
      <c r="K4538" s="58" t="s">
        <v>352</v>
      </c>
      <c r="L4538" s="58" t="s">
        <v>357</v>
      </c>
      <c r="M4538" s="58" t="s">
        <v>458</v>
      </c>
      <c r="N4538" s="58" t="s">
        <v>429</v>
      </c>
      <c r="O4538" s="64" t="s">
        <v>310</v>
      </c>
      <c r="P4538" s="64" t="s">
        <v>5359</v>
      </c>
      <c r="Q4538" s="45">
        <v>6</v>
      </c>
      <c r="R4538" s="32" t="s">
        <v>255</v>
      </c>
      <c r="S4538" s="45" t="s">
        <v>97</v>
      </c>
      <c r="T4538" s="42" t="str">
        <f>VLOOKUP(Tabla1[[#This Row],[AREA]],Hoja1!A:B,2,FALSE)</f>
        <v>09. Turismo, eventos y marca ciudad</v>
      </c>
      <c r="U4538" s="45">
        <v>4321</v>
      </c>
      <c r="V4538" s="42" t="str">
        <f>VLOOKUP(Tabla1[[#This Row],[PROGRAMA]],Hoja1!A:B,2,FALSE)</f>
        <v>4321. Turismo</v>
      </c>
      <c r="W4538" s="45">
        <v>63</v>
      </c>
      <c r="X4538" s="45">
        <v>632</v>
      </c>
    </row>
    <row r="4539" spans="1:24" x14ac:dyDescent="0.25">
      <c r="A4539" s="57">
        <v>220250046444</v>
      </c>
      <c r="B4539" s="58" t="s">
        <v>349</v>
      </c>
      <c r="C4539" s="59">
        <v>45922</v>
      </c>
      <c r="D4539" s="57">
        <v>22025006616</v>
      </c>
      <c r="E4539" s="58" t="s">
        <v>1371</v>
      </c>
      <c r="F4539" s="60">
        <v>605</v>
      </c>
      <c r="G4539" s="58" t="s">
        <v>6302</v>
      </c>
      <c r="H4539" s="58" t="s">
        <v>6303</v>
      </c>
      <c r="I4539" s="61">
        <v>220</v>
      </c>
      <c r="J4539" s="58" t="s">
        <v>356</v>
      </c>
      <c r="K4539" s="58" t="s">
        <v>356</v>
      </c>
      <c r="L4539" s="58" t="s">
        <v>357</v>
      </c>
      <c r="M4539" s="58" t="s">
        <v>458</v>
      </c>
      <c r="N4539" s="58" t="s">
        <v>429</v>
      </c>
      <c r="O4539" s="64" t="s">
        <v>310</v>
      </c>
      <c r="P4539" s="64" t="s">
        <v>5359</v>
      </c>
      <c r="Q4539" s="45" t="s">
        <v>922</v>
      </c>
      <c r="R4539" s="32" t="s">
        <v>254</v>
      </c>
      <c r="S4539" s="45" t="s">
        <v>98</v>
      </c>
      <c r="T4539" s="42" t="str">
        <f>VLOOKUP(Tabla1[[#This Row],[AREA]],Hoja1!A:B,2,FALSE)</f>
        <v>10. Personas mayores, familia y servicios sociales</v>
      </c>
      <c r="U4539" s="45" t="s">
        <v>158</v>
      </c>
      <c r="V4539" s="42" t="str">
        <f>VLOOKUP(Tabla1[[#This Row],[PROGRAMA]],Hoja1!A:B,2,FALSE)</f>
        <v>2314. Centro de programas juveniles</v>
      </c>
      <c r="W4539" s="45" t="s">
        <v>238</v>
      </c>
      <c r="X4539" s="45" t="s">
        <v>3173</v>
      </c>
    </row>
    <row r="4540" spans="1:24" x14ac:dyDescent="0.25">
      <c r="A4540" s="57">
        <v>220250048245</v>
      </c>
      <c r="B4540" s="58" t="s">
        <v>349</v>
      </c>
      <c r="C4540" s="59">
        <v>45926</v>
      </c>
      <c r="D4540" s="57">
        <v>22025006991</v>
      </c>
      <c r="E4540" s="58" t="s">
        <v>2667</v>
      </c>
      <c r="F4540" s="60">
        <v>605</v>
      </c>
      <c r="G4540" s="58" t="s">
        <v>3651</v>
      </c>
      <c r="H4540" s="58" t="s">
        <v>6304</v>
      </c>
      <c r="I4540" s="61">
        <v>220</v>
      </c>
      <c r="J4540" s="58" t="s">
        <v>356</v>
      </c>
      <c r="K4540" s="58" t="s">
        <v>356</v>
      </c>
      <c r="L4540" s="58" t="s">
        <v>357</v>
      </c>
      <c r="M4540" s="58" t="s">
        <v>458</v>
      </c>
      <c r="N4540" s="58" t="s">
        <v>429</v>
      </c>
      <c r="O4540" s="64" t="s">
        <v>310</v>
      </c>
      <c r="P4540" s="64" t="s">
        <v>5359</v>
      </c>
      <c r="Q4540" s="45" t="s">
        <v>922</v>
      </c>
      <c r="R4540" s="32" t="s">
        <v>254</v>
      </c>
      <c r="S4540" s="45" t="s">
        <v>89</v>
      </c>
      <c r="T4540" s="42" t="str">
        <f>VLOOKUP(Tabla1[[#This Row],[AREA]],Hoja1!A:B,2,FALSE)</f>
        <v>01. Alcaldía</v>
      </c>
      <c r="U4540" s="45" t="s">
        <v>208</v>
      </c>
      <c r="V4540" s="42" t="str">
        <f>VLOOKUP(Tabla1[[#This Row],[PROGRAMA]],Hoja1!A:B,2,FALSE)</f>
        <v>9203. Unidad de régimen interior</v>
      </c>
      <c r="W4540" s="45" t="s">
        <v>238</v>
      </c>
      <c r="X4540" s="45" t="s">
        <v>3161</v>
      </c>
    </row>
    <row r="4541" spans="1:24" x14ac:dyDescent="0.25">
      <c r="A4541" s="57">
        <v>220250036136</v>
      </c>
      <c r="B4541" s="58" t="s">
        <v>349</v>
      </c>
      <c r="C4541" s="59">
        <v>45868</v>
      </c>
      <c r="D4541" s="57">
        <v>22025005498</v>
      </c>
      <c r="E4541" s="58" t="s">
        <v>1902</v>
      </c>
      <c r="F4541" s="60">
        <v>604.15</v>
      </c>
      <c r="G4541" s="58" t="s">
        <v>630</v>
      </c>
      <c r="H4541" s="58" t="s">
        <v>6177</v>
      </c>
      <c r="I4541" s="61">
        <v>220</v>
      </c>
      <c r="J4541" s="58" t="s">
        <v>356</v>
      </c>
      <c r="K4541" s="58" t="s">
        <v>356</v>
      </c>
      <c r="L4541" s="58" t="s">
        <v>367</v>
      </c>
      <c r="M4541" s="58" t="s">
        <v>458</v>
      </c>
      <c r="N4541" s="58" t="s">
        <v>429</v>
      </c>
      <c r="O4541" s="64" t="s">
        <v>310</v>
      </c>
      <c r="P4541" s="64" t="s">
        <v>5359</v>
      </c>
      <c r="Q4541" s="45" t="s">
        <v>922</v>
      </c>
      <c r="R4541" s="32" t="s">
        <v>254</v>
      </c>
      <c r="S4541" s="45" t="s">
        <v>98</v>
      </c>
      <c r="T4541" s="42" t="str">
        <f>VLOOKUP(Tabla1[[#This Row],[AREA]],Hoja1!A:B,2,FALSE)</f>
        <v>10. Personas mayores, familia y servicios sociales</v>
      </c>
      <c r="U4541" s="45" t="s">
        <v>155</v>
      </c>
      <c r="V4541" s="42" t="str">
        <f>VLOOKUP(Tabla1[[#This Row],[PROGRAMA]],Hoja1!A:B,2,FALSE)</f>
        <v>2312. Iniciativas sociales</v>
      </c>
      <c r="W4541" s="45" t="s">
        <v>238</v>
      </c>
      <c r="X4541" s="45" t="s">
        <v>3161</v>
      </c>
    </row>
    <row r="4542" spans="1:24" x14ac:dyDescent="0.25">
      <c r="A4542" s="57">
        <v>220250037898</v>
      </c>
      <c r="B4542" s="58" t="s">
        <v>349</v>
      </c>
      <c r="C4542" s="59">
        <v>45877</v>
      </c>
      <c r="D4542" s="57">
        <v>22025006203</v>
      </c>
      <c r="E4542" s="58" t="s">
        <v>1495</v>
      </c>
      <c r="F4542" s="60">
        <v>601.58000000000004</v>
      </c>
      <c r="G4542" s="58" t="s">
        <v>40</v>
      </c>
      <c r="H4542" s="58" t="s">
        <v>6305</v>
      </c>
      <c r="I4542" s="61">
        <v>220</v>
      </c>
      <c r="J4542" s="58" t="s">
        <v>356</v>
      </c>
      <c r="K4542" s="58" t="s">
        <v>356</v>
      </c>
      <c r="L4542" s="58" t="s">
        <v>367</v>
      </c>
      <c r="M4542" s="58" t="s">
        <v>458</v>
      </c>
      <c r="N4542" s="58" t="s">
        <v>429</v>
      </c>
      <c r="O4542" s="64" t="s">
        <v>310</v>
      </c>
      <c r="P4542" s="64" t="s">
        <v>5359</v>
      </c>
      <c r="Q4542" s="45" t="s">
        <v>922</v>
      </c>
      <c r="R4542" s="32" t="s">
        <v>254</v>
      </c>
      <c r="S4542" s="45" t="s">
        <v>92</v>
      </c>
      <c r="T4542" s="42" t="str">
        <f>VLOOKUP(Tabla1[[#This Row],[AREA]],Hoja1!A:B,2,FALSE)</f>
        <v>03. Participación ciudadana y deportes</v>
      </c>
      <c r="U4542" s="45" t="s">
        <v>215</v>
      </c>
      <c r="V4542" s="42" t="str">
        <f>VLOOKUP(Tabla1[[#This Row],[PROGRAMA]],Hoja1!A:B,2,FALSE)</f>
        <v>9241. Participación ciudadana</v>
      </c>
      <c r="W4542" s="45" t="s">
        <v>236</v>
      </c>
      <c r="X4542" s="45" t="s">
        <v>2945</v>
      </c>
    </row>
    <row r="4543" spans="1:24" x14ac:dyDescent="0.25">
      <c r="A4543" s="57">
        <v>220250048243</v>
      </c>
      <c r="B4543" s="58" t="s">
        <v>349</v>
      </c>
      <c r="C4543" s="59">
        <v>45926</v>
      </c>
      <c r="D4543" s="57">
        <v>22025007003</v>
      </c>
      <c r="E4543" s="58" t="s">
        <v>1682</v>
      </c>
      <c r="F4543" s="60">
        <v>589.44000000000005</v>
      </c>
      <c r="G4543" s="58" t="s">
        <v>54</v>
      </c>
      <c r="H4543" s="58" t="s">
        <v>6306</v>
      </c>
      <c r="I4543" s="61">
        <v>220</v>
      </c>
      <c r="J4543" s="58" t="s">
        <v>479</v>
      </c>
      <c r="K4543" s="58" t="s">
        <v>479</v>
      </c>
      <c r="L4543" s="58" t="s">
        <v>357</v>
      </c>
      <c r="M4543" s="58" t="s">
        <v>458</v>
      </c>
      <c r="N4543" s="58" t="s">
        <v>429</v>
      </c>
      <c r="O4543" s="64" t="s">
        <v>310</v>
      </c>
      <c r="P4543" s="64" t="s">
        <v>5359</v>
      </c>
      <c r="Q4543" s="45" t="s">
        <v>922</v>
      </c>
      <c r="R4543" s="32" t="s">
        <v>254</v>
      </c>
      <c r="S4543" s="45" t="s">
        <v>97</v>
      </c>
      <c r="T4543" s="42" t="str">
        <f>VLOOKUP(Tabla1[[#This Row],[AREA]],Hoja1!A:B,2,FALSE)</f>
        <v>09. Turismo, eventos y marca ciudad</v>
      </c>
      <c r="U4543" s="45" t="s">
        <v>199</v>
      </c>
      <c r="V4543" s="42" t="str">
        <f>VLOOKUP(Tabla1[[#This Row],[PROGRAMA]],Hoja1!A:B,2,FALSE)</f>
        <v>4321. Turismo</v>
      </c>
      <c r="W4543" s="45" t="s">
        <v>236</v>
      </c>
      <c r="X4543" s="45" t="s">
        <v>2945</v>
      </c>
    </row>
    <row r="4544" spans="1:24" x14ac:dyDescent="0.25">
      <c r="A4544" s="57">
        <v>220250037899</v>
      </c>
      <c r="B4544" s="58" t="s">
        <v>349</v>
      </c>
      <c r="C4544" s="59">
        <v>45877</v>
      </c>
      <c r="D4544" s="57">
        <v>22025006252</v>
      </c>
      <c r="E4544" s="58" t="s">
        <v>1203</v>
      </c>
      <c r="F4544" s="60">
        <v>589.36</v>
      </c>
      <c r="G4544" s="58" t="s">
        <v>71</v>
      </c>
      <c r="H4544" s="58" t="s">
        <v>6307</v>
      </c>
      <c r="I4544" s="61">
        <v>220</v>
      </c>
      <c r="J4544" s="58" t="s">
        <v>352</v>
      </c>
      <c r="K4544" s="58" t="s">
        <v>352</v>
      </c>
      <c r="L4544" s="58" t="s">
        <v>367</v>
      </c>
      <c r="M4544" s="58" t="s">
        <v>458</v>
      </c>
      <c r="N4544" s="58" t="s">
        <v>429</v>
      </c>
      <c r="O4544" s="64" t="s">
        <v>310</v>
      </c>
      <c r="P4544" s="64" t="s">
        <v>5359</v>
      </c>
      <c r="Q4544" s="45" t="s">
        <v>922</v>
      </c>
      <c r="R4544" s="32" t="s">
        <v>254</v>
      </c>
      <c r="S4544" s="45" t="s">
        <v>89</v>
      </c>
      <c r="T4544" s="42" t="str">
        <f>VLOOKUP(Tabla1[[#This Row],[AREA]],Hoja1!A:B,2,FALSE)</f>
        <v>01. Alcaldía</v>
      </c>
      <c r="U4544" s="45" t="s">
        <v>212</v>
      </c>
      <c r="V4544" s="42" t="str">
        <f>VLOOKUP(Tabla1[[#This Row],[PROGRAMA]],Hoja1!A:B,2,FALSE)</f>
        <v>9207. Gobierno y relaciones</v>
      </c>
      <c r="W4544" s="45" t="s">
        <v>238</v>
      </c>
      <c r="X4544" s="45" t="s">
        <v>3120</v>
      </c>
    </row>
    <row r="4545" spans="1:24" x14ac:dyDescent="0.25">
      <c r="A4545" s="57">
        <v>220250046432</v>
      </c>
      <c r="B4545" s="58" t="s">
        <v>349</v>
      </c>
      <c r="C4545" s="59">
        <v>45922</v>
      </c>
      <c r="D4545" s="57">
        <v>22025006987</v>
      </c>
      <c r="E4545" s="58" t="s">
        <v>1510</v>
      </c>
      <c r="F4545" s="60">
        <v>584.42999999999995</v>
      </c>
      <c r="G4545" s="58" t="s">
        <v>25</v>
      </c>
      <c r="H4545" s="58" t="s">
        <v>6308</v>
      </c>
      <c r="I4545" s="61">
        <v>220</v>
      </c>
      <c r="J4545" s="58" t="s">
        <v>356</v>
      </c>
      <c r="K4545" s="58" t="s">
        <v>356</v>
      </c>
      <c r="L4545" s="58" t="s">
        <v>357</v>
      </c>
      <c r="M4545" s="58" t="s">
        <v>458</v>
      </c>
      <c r="N4545" s="58" t="s">
        <v>429</v>
      </c>
      <c r="O4545" s="64" t="s">
        <v>310</v>
      </c>
      <c r="P4545" s="64" t="s">
        <v>5359</v>
      </c>
      <c r="Q4545" s="45" t="s">
        <v>922</v>
      </c>
      <c r="R4545" s="32" t="s">
        <v>254</v>
      </c>
      <c r="S4545" s="45" t="s">
        <v>97</v>
      </c>
      <c r="T4545" s="42" t="str">
        <f>VLOOKUP(Tabla1[[#This Row],[AREA]],Hoja1!A:B,2,FALSE)</f>
        <v>09. Turismo, eventos y marca ciudad</v>
      </c>
      <c r="U4545" s="45" t="s">
        <v>199</v>
      </c>
      <c r="V4545" s="42" t="str">
        <f>VLOOKUP(Tabla1[[#This Row],[PROGRAMA]],Hoja1!A:B,2,FALSE)</f>
        <v>4321. Turismo</v>
      </c>
      <c r="W4545" s="45" t="s">
        <v>238</v>
      </c>
      <c r="X4545" s="45" t="s">
        <v>3161</v>
      </c>
    </row>
    <row r="4546" spans="1:24" x14ac:dyDescent="0.25">
      <c r="A4546" s="57">
        <v>220250035496</v>
      </c>
      <c r="B4546" s="58" t="s">
        <v>349</v>
      </c>
      <c r="C4546" s="59">
        <v>45866</v>
      </c>
      <c r="D4546" s="57">
        <v>22025005351</v>
      </c>
      <c r="E4546" s="58" t="s">
        <v>1421</v>
      </c>
      <c r="F4546" s="60">
        <v>584.37</v>
      </c>
      <c r="G4546" s="58" t="s">
        <v>16</v>
      </c>
      <c r="H4546" s="58" t="s">
        <v>6309</v>
      </c>
      <c r="I4546" s="61">
        <v>220</v>
      </c>
      <c r="J4546" s="58" t="s">
        <v>356</v>
      </c>
      <c r="K4546" s="58" t="s">
        <v>356</v>
      </c>
      <c r="L4546" s="58" t="s">
        <v>357</v>
      </c>
      <c r="M4546" s="58" t="s">
        <v>458</v>
      </c>
      <c r="N4546" s="58" t="s">
        <v>429</v>
      </c>
      <c r="O4546" s="64" t="s">
        <v>310</v>
      </c>
      <c r="P4546" s="64" t="s">
        <v>5359</v>
      </c>
      <c r="Q4546" s="45" t="s">
        <v>922</v>
      </c>
      <c r="R4546" s="32" t="s">
        <v>254</v>
      </c>
      <c r="S4546" s="45" t="s">
        <v>96</v>
      </c>
      <c r="T4546" s="42" t="str">
        <f>VLOOKUP(Tabla1[[#This Row],[AREA]],Hoja1!A:B,2,FALSE)</f>
        <v>08. Tráfico y movilidad</v>
      </c>
      <c r="U4546" s="45" t="s">
        <v>140</v>
      </c>
      <c r="V4546" s="42" t="str">
        <f>VLOOKUP(Tabla1[[#This Row],[PROGRAMA]],Hoja1!A:B,2,FALSE)</f>
        <v>1532. Pavimentación vias públicas y otros servicios urbanísticos</v>
      </c>
      <c r="W4546" s="45" t="s">
        <v>236</v>
      </c>
      <c r="X4546" s="45" t="s">
        <v>2945</v>
      </c>
    </row>
    <row r="4547" spans="1:24" x14ac:dyDescent="0.25">
      <c r="A4547" s="57">
        <v>220250044660</v>
      </c>
      <c r="B4547" s="58" t="s">
        <v>526</v>
      </c>
      <c r="C4547" s="59">
        <v>45910</v>
      </c>
      <c r="D4547" s="57">
        <v>22025001123</v>
      </c>
      <c r="E4547" s="58" t="s">
        <v>1973</v>
      </c>
      <c r="F4547" s="60">
        <v>625.85</v>
      </c>
      <c r="G4547" s="58" t="s">
        <v>589</v>
      </c>
      <c r="H4547" s="58" t="s">
        <v>6310</v>
      </c>
      <c r="I4547" s="61">
        <v>300</v>
      </c>
      <c r="J4547" s="58" t="s">
        <v>356</v>
      </c>
      <c r="K4547" s="58" t="s">
        <v>356</v>
      </c>
      <c r="L4547" s="58" t="s">
        <v>357</v>
      </c>
      <c r="M4547" s="58" t="s">
        <v>354</v>
      </c>
      <c r="N4547" s="58" t="s">
        <v>355</v>
      </c>
      <c r="O4547" s="64" t="s">
        <v>309</v>
      </c>
      <c r="P4547" s="64" t="s">
        <v>5359</v>
      </c>
      <c r="Q4547" s="45" t="s">
        <v>922</v>
      </c>
      <c r="R4547" s="32" t="s">
        <v>254</v>
      </c>
      <c r="S4547" s="45" t="s">
        <v>291</v>
      </c>
      <c r="T4547" s="42" t="str">
        <f>VLOOKUP(Tabla1[[#This Row],[AREA]],Hoja1!A:B,2,FALSE)</f>
        <v>11. Salud pública y seguridad ciudadana</v>
      </c>
      <c r="U4547" s="45" t="s">
        <v>144</v>
      </c>
      <c r="V4547" s="42" t="str">
        <f>VLOOKUP(Tabla1[[#This Row],[PROGRAMA]],Hoja1!A:B,2,FALSE)</f>
        <v>1631. Limpieza viaria</v>
      </c>
      <c r="W4547" s="45" t="s">
        <v>236</v>
      </c>
      <c r="X4547" s="45" t="s">
        <v>3180</v>
      </c>
    </row>
    <row r="4548" spans="1:24" x14ac:dyDescent="0.25">
      <c r="A4548" s="57">
        <v>220250041163</v>
      </c>
      <c r="B4548" s="58" t="s">
        <v>526</v>
      </c>
      <c r="C4548" s="59">
        <v>45890</v>
      </c>
      <c r="D4548" s="57">
        <v>22025001267</v>
      </c>
      <c r="E4548" s="58" t="s">
        <v>2120</v>
      </c>
      <c r="F4548" s="60">
        <v>621.32000000000005</v>
      </c>
      <c r="G4548" s="58" t="s">
        <v>940</v>
      </c>
      <c r="H4548" s="58" t="s">
        <v>6311</v>
      </c>
      <c r="I4548" s="61">
        <v>300</v>
      </c>
      <c r="J4548" s="58" t="s">
        <v>605</v>
      </c>
      <c r="K4548" s="58" t="s">
        <v>356</v>
      </c>
      <c r="L4548" s="58" t="s">
        <v>367</v>
      </c>
      <c r="M4548" s="58" t="s">
        <v>354</v>
      </c>
      <c r="N4548" s="58" t="s">
        <v>355</v>
      </c>
      <c r="O4548" s="64" t="s">
        <v>309</v>
      </c>
      <c r="P4548" s="64" t="s">
        <v>5359</v>
      </c>
      <c r="Q4548" s="45" t="s">
        <v>922</v>
      </c>
      <c r="R4548" s="32" t="s">
        <v>254</v>
      </c>
      <c r="S4548" s="45" t="s">
        <v>95</v>
      </c>
      <c r="T4548" s="42" t="str">
        <f>VLOOKUP(Tabla1[[#This Row],[AREA]],Hoja1!A:B,2,FALSE)</f>
        <v>07. Medio ambiente</v>
      </c>
      <c r="U4548" s="45" t="s">
        <v>149</v>
      </c>
      <c r="V4548" s="42" t="str">
        <f>VLOOKUP(Tabla1[[#This Row],[PROGRAMA]],Hoja1!A:B,2,FALSE)</f>
        <v>1711. Parques y jardines</v>
      </c>
      <c r="W4548" s="45" t="s">
        <v>238</v>
      </c>
      <c r="X4548" s="45" t="s">
        <v>3057</v>
      </c>
    </row>
    <row r="4549" spans="1:24" x14ac:dyDescent="0.25">
      <c r="A4549" s="57">
        <v>220250041232</v>
      </c>
      <c r="B4549" s="58" t="s">
        <v>526</v>
      </c>
      <c r="C4549" s="59">
        <v>45890</v>
      </c>
      <c r="D4549" s="57">
        <v>22025001128</v>
      </c>
      <c r="E4549" s="58" t="s">
        <v>1498</v>
      </c>
      <c r="F4549" s="60">
        <v>620.41</v>
      </c>
      <c r="G4549" s="58" t="s">
        <v>698</v>
      </c>
      <c r="H4549" s="58" t="s">
        <v>6312</v>
      </c>
      <c r="I4549" s="61">
        <v>300</v>
      </c>
      <c r="J4549" s="58" t="s">
        <v>678</v>
      </c>
      <c r="K4549" s="58" t="s">
        <v>356</v>
      </c>
      <c r="L4549" s="58" t="s">
        <v>367</v>
      </c>
      <c r="M4549" s="58" t="s">
        <v>354</v>
      </c>
      <c r="N4549" s="58" t="s">
        <v>355</v>
      </c>
      <c r="O4549" s="64" t="s">
        <v>309</v>
      </c>
      <c r="P4549" s="64" t="s">
        <v>5359</v>
      </c>
      <c r="Q4549" s="45" t="s">
        <v>922</v>
      </c>
      <c r="R4549" s="32" t="s">
        <v>254</v>
      </c>
      <c r="S4549" s="45" t="s">
        <v>291</v>
      </c>
      <c r="T4549" s="42" t="str">
        <f>VLOOKUP(Tabla1[[#This Row],[AREA]],Hoja1!A:B,2,FALSE)</f>
        <v>11. Salud pública y seguridad ciudadana</v>
      </c>
      <c r="U4549" s="45" t="s">
        <v>141</v>
      </c>
      <c r="V4549" s="42" t="str">
        <f>VLOOKUP(Tabla1[[#This Row],[PROGRAMA]],Hoja1!A:B,2,FALSE)</f>
        <v>1621. Recogida de residuos</v>
      </c>
      <c r="W4549" s="45" t="s">
        <v>238</v>
      </c>
      <c r="X4549" s="45" t="s">
        <v>3118</v>
      </c>
    </row>
    <row r="4550" spans="1:24" x14ac:dyDescent="0.25">
      <c r="A4550" s="57">
        <v>220250041234</v>
      </c>
      <c r="B4550" s="58" t="s">
        <v>526</v>
      </c>
      <c r="C4550" s="59">
        <v>45890</v>
      </c>
      <c r="D4550" s="57">
        <v>22025001128</v>
      </c>
      <c r="E4550" s="58" t="s">
        <v>1498</v>
      </c>
      <c r="F4550" s="60">
        <v>620.41</v>
      </c>
      <c r="G4550" s="58" t="s">
        <v>698</v>
      </c>
      <c r="H4550" s="58" t="s">
        <v>6313</v>
      </c>
      <c r="I4550" s="61">
        <v>300</v>
      </c>
      <c r="J4550" s="58" t="s">
        <v>678</v>
      </c>
      <c r="K4550" s="58" t="s">
        <v>356</v>
      </c>
      <c r="L4550" s="58" t="s">
        <v>367</v>
      </c>
      <c r="M4550" s="58" t="s">
        <v>354</v>
      </c>
      <c r="N4550" s="58" t="s">
        <v>355</v>
      </c>
      <c r="O4550" s="64" t="s">
        <v>309</v>
      </c>
      <c r="P4550" s="64" t="s">
        <v>5359</v>
      </c>
      <c r="Q4550" s="45" t="s">
        <v>922</v>
      </c>
      <c r="R4550" s="32" t="s">
        <v>254</v>
      </c>
      <c r="S4550" s="45" t="s">
        <v>291</v>
      </c>
      <c r="T4550" s="42" t="str">
        <f>VLOOKUP(Tabla1[[#This Row],[AREA]],Hoja1!A:B,2,FALSE)</f>
        <v>11. Salud pública y seguridad ciudadana</v>
      </c>
      <c r="U4550" s="45" t="s">
        <v>141</v>
      </c>
      <c r="V4550" s="42" t="str">
        <f>VLOOKUP(Tabla1[[#This Row],[PROGRAMA]],Hoja1!A:B,2,FALSE)</f>
        <v>1621. Recogida de residuos</v>
      </c>
      <c r="W4550" s="45" t="s">
        <v>238</v>
      </c>
      <c r="X4550" s="45" t="s">
        <v>3118</v>
      </c>
    </row>
    <row r="4551" spans="1:24" x14ac:dyDescent="0.25">
      <c r="A4551" s="57">
        <v>220250043958</v>
      </c>
      <c r="B4551" s="58" t="s">
        <v>526</v>
      </c>
      <c r="C4551" s="59">
        <v>45903</v>
      </c>
      <c r="D4551" s="57">
        <v>22025004015</v>
      </c>
      <c r="E4551" s="58" t="s">
        <v>1222</v>
      </c>
      <c r="F4551" s="60">
        <v>617.12</v>
      </c>
      <c r="G4551" s="58" t="s">
        <v>340</v>
      </c>
      <c r="H4551" s="58" t="s">
        <v>6314</v>
      </c>
      <c r="I4551" s="61">
        <v>300</v>
      </c>
      <c r="J4551" s="58" t="s">
        <v>452</v>
      </c>
      <c r="K4551" s="58" t="s">
        <v>452</v>
      </c>
      <c r="L4551" s="58" t="s">
        <v>357</v>
      </c>
      <c r="M4551" s="58" t="s">
        <v>354</v>
      </c>
      <c r="N4551" s="58" t="s">
        <v>355</v>
      </c>
      <c r="O4551" s="64" t="s">
        <v>305</v>
      </c>
      <c r="P4551" s="64" t="s">
        <v>5359</v>
      </c>
      <c r="Q4551" s="45" t="s">
        <v>926</v>
      </c>
      <c r="R4551" s="32" t="s">
        <v>255</v>
      </c>
      <c r="S4551" s="45" t="s">
        <v>96</v>
      </c>
      <c r="T4551" s="42" t="str">
        <f>VLOOKUP(Tabla1[[#This Row],[AREA]],Hoja1!A:B,2,FALSE)</f>
        <v>08. Tráfico y movilidad</v>
      </c>
      <c r="U4551" s="45" t="s">
        <v>140</v>
      </c>
      <c r="V4551" s="42" t="str">
        <f>VLOOKUP(Tabla1[[#This Row],[PROGRAMA]],Hoja1!A:B,2,FALSE)</f>
        <v>1532. Pavimentación vias públicas y otros servicios urbanísticos</v>
      </c>
      <c r="W4551" s="45" t="s">
        <v>242</v>
      </c>
      <c r="X4551" s="45" t="s">
        <v>2923</v>
      </c>
    </row>
    <row r="4552" spans="1:24" x14ac:dyDescent="0.25">
      <c r="A4552" s="57">
        <v>220250041230</v>
      </c>
      <c r="B4552" s="58" t="s">
        <v>526</v>
      </c>
      <c r="C4552" s="59">
        <v>45890</v>
      </c>
      <c r="D4552" s="57">
        <v>22025001124</v>
      </c>
      <c r="E4552" s="58" t="s">
        <v>1237</v>
      </c>
      <c r="F4552" s="60">
        <v>599.19000000000005</v>
      </c>
      <c r="G4552" s="58" t="s">
        <v>551</v>
      </c>
      <c r="H4552" s="58" t="s">
        <v>6315</v>
      </c>
      <c r="I4552" s="61">
        <v>300</v>
      </c>
      <c r="J4552" s="58" t="s">
        <v>356</v>
      </c>
      <c r="K4552" s="58" t="s">
        <v>356</v>
      </c>
      <c r="L4552" s="58" t="s">
        <v>367</v>
      </c>
      <c r="M4552" s="58" t="s">
        <v>354</v>
      </c>
      <c r="N4552" s="58" t="s">
        <v>355</v>
      </c>
      <c r="O4552" s="64" t="s">
        <v>309</v>
      </c>
      <c r="P4552" s="64" t="s">
        <v>5359</v>
      </c>
      <c r="Q4552" s="45" t="s">
        <v>922</v>
      </c>
      <c r="R4552" s="32" t="s">
        <v>254</v>
      </c>
      <c r="S4552" s="45" t="s">
        <v>291</v>
      </c>
      <c r="T4552" s="42" t="str">
        <f>VLOOKUP(Tabla1[[#This Row],[AREA]],Hoja1!A:B,2,FALSE)</f>
        <v>11. Salud pública y seguridad ciudadana</v>
      </c>
      <c r="U4552" s="45" t="s">
        <v>141</v>
      </c>
      <c r="V4552" s="42" t="str">
        <f>VLOOKUP(Tabla1[[#This Row],[PROGRAMA]],Hoja1!A:B,2,FALSE)</f>
        <v>1621. Recogida de residuos</v>
      </c>
      <c r="W4552" s="45" t="s">
        <v>236</v>
      </c>
      <c r="X4552" s="45" t="s">
        <v>3180</v>
      </c>
    </row>
    <row r="4553" spans="1:24" x14ac:dyDescent="0.25">
      <c r="A4553" s="57">
        <v>220250044663</v>
      </c>
      <c r="B4553" s="58" t="s">
        <v>526</v>
      </c>
      <c r="C4553" s="59">
        <v>45910</v>
      </c>
      <c r="D4553" s="57">
        <v>22025001123</v>
      </c>
      <c r="E4553" s="58" t="s">
        <v>1973</v>
      </c>
      <c r="F4553" s="60">
        <v>593.29999999999995</v>
      </c>
      <c r="G4553" s="58" t="s">
        <v>589</v>
      </c>
      <c r="H4553" s="58" t="s">
        <v>6316</v>
      </c>
      <c r="I4553" s="61">
        <v>300</v>
      </c>
      <c r="J4553" s="58" t="s">
        <v>356</v>
      </c>
      <c r="K4553" s="58" t="s">
        <v>356</v>
      </c>
      <c r="L4553" s="58" t="s">
        <v>357</v>
      </c>
      <c r="M4553" s="58" t="s">
        <v>354</v>
      </c>
      <c r="N4553" s="58" t="s">
        <v>355</v>
      </c>
      <c r="O4553" s="64" t="s">
        <v>309</v>
      </c>
      <c r="P4553" s="64" t="s">
        <v>5359</v>
      </c>
      <c r="Q4553" s="45" t="s">
        <v>922</v>
      </c>
      <c r="R4553" s="32" t="s">
        <v>254</v>
      </c>
      <c r="S4553" s="45" t="s">
        <v>291</v>
      </c>
      <c r="T4553" s="42" t="str">
        <f>VLOOKUP(Tabla1[[#This Row],[AREA]],Hoja1!A:B,2,FALSE)</f>
        <v>11. Salud pública y seguridad ciudadana</v>
      </c>
      <c r="U4553" s="45" t="s">
        <v>144</v>
      </c>
      <c r="V4553" s="42" t="str">
        <f>VLOOKUP(Tabla1[[#This Row],[PROGRAMA]],Hoja1!A:B,2,FALSE)</f>
        <v>1631. Limpieza viaria</v>
      </c>
      <c r="W4553" s="45" t="s">
        <v>236</v>
      </c>
      <c r="X4553" s="45" t="s">
        <v>3180</v>
      </c>
    </row>
    <row r="4554" spans="1:24" x14ac:dyDescent="0.25">
      <c r="A4554" s="57">
        <v>220250041257</v>
      </c>
      <c r="B4554" s="58" t="s">
        <v>526</v>
      </c>
      <c r="C4554" s="59">
        <v>45890</v>
      </c>
      <c r="D4554" s="57">
        <v>22025000917</v>
      </c>
      <c r="E4554" s="58" t="s">
        <v>2293</v>
      </c>
      <c r="F4554" s="60">
        <v>593.12</v>
      </c>
      <c r="G4554" s="58" t="s">
        <v>554</v>
      </c>
      <c r="H4554" s="58" t="s">
        <v>6317</v>
      </c>
      <c r="I4554" s="61">
        <v>300</v>
      </c>
      <c r="J4554" s="58" t="s">
        <v>356</v>
      </c>
      <c r="K4554" s="58" t="s">
        <v>356</v>
      </c>
      <c r="L4554" s="58" t="s">
        <v>357</v>
      </c>
      <c r="M4554" s="58" t="s">
        <v>354</v>
      </c>
      <c r="N4554" s="58" t="s">
        <v>355</v>
      </c>
      <c r="O4554" s="64" t="s">
        <v>309</v>
      </c>
      <c r="P4554" s="64" t="s">
        <v>5359</v>
      </c>
      <c r="Q4554" s="45" t="s">
        <v>922</v>
      </c>
      <c r="R4554" s="32" t="s">
        <v>254</v>
      </c>
      <c r="S4554" s="45" t="s">
        <v>291</v>
      </c>
      <c r="T4554" s="42" t="str">
        <f>VLOOKUP(Tabla1[[#This Row],[AREA]],Hoja1!A:B,2,FALSE)</f>
        <v>11. Salud pública y seguridad ciudadana</v>
      </c>
      <c r="U4554" s="45" t="s">
        <v>129</v>
      </c>
      <c r="V4554" s="42" t="str">
        <f>VLOOKUP(Tabla1[[#This Row],[PROGRAMA]],Hoja1!A:B,2,FALSE)</f>
        <v>1321. Policía municipal</v>
      </c>
      <c r="W4554" s="45" t="s">
        <v>236</v>
      </c>
      <c r="X4554" s="45" t="s">
        <v>3180</v>
      </c>
    </row>
    <row r="4555" spans="1:24" x14ac:dyDescent="0.25">
      <c r="A4555" s="57">
        <v>220250037896</v>
      </c>
      <c r="B4555" s="58" t="s">
        <v>349</v>
      </c>
      <c r="C4555" s="59">
        <v>45877</v>
      </c>
      <c r="D4555" s="57">
        <v>22025004174</v>
      </c>
      <c r="E4555" s="58" t="s">
        <v>1594</v>
      </c>
      <c r="F4555" s="60">
        <v>10706.08</v>
      </c>
      <c r="G4555" s="58" t="s">
        <v>6139</v>
      </c>
      <c r="H4555" s="58" t="s">
        <v>6318</v>
      </c>
      <c r="I4555" s="61">
        <v>220</v>
      </c>
      <c r="J4555" s="58" t="s">
        <v>473</v>
      </c>
      <c r="K4555" s="58" t="s">
        <v>392</v>
      </c>
      <c r="L4555" s="58" t="s">
        <v>367</v>
      </c>
      <c r="M4555" s="58" t="s">
        <v>354</v>
      </c>
      <c r="N4555" s="58" t="s">
        <v>355</v>
      </c>
      <c r="O4555" s="64" t="s">
        <v>305</v>
      </c>
      <c r="P4555" s="64" t="s">
        <v>5359</v>
      </c>
      <c r="Q4555" s="45" t="s">
        <v>922</v>
      </c>
      <c r="R4555" s="32" t="s">
        <v>254</v>
      </c>
      <c r="S4555" s="45" t="s">
        <v>291</v>
      </c>
      <c r="T4555" s="42" t="str">
        <f>VLOOKUP(Tabla1[[#This Row],[AREA]],Hoja1!A:B,2,FALSE)</f>
        <v>11. Salud pública y seguridad ciudadana</v>
      </c>
      <c r="U4555" s="45" t="s">
        <v>141</v>
      </c>
      <c r="V4555" s="42" t="str">
        <f>VLOOKUP(Tabla1[[#This Row],[PROGRAMA]],Hoja1!A:B,2,FALSE)</f>
        <v>1621. Recogida de residuos</v>
      </c>
      <c r="W4555" s="45" t="s">
        <v>238</v>
      </c>
      <c r="X4555" s="45" t="s">
        <v>3053</v>
      </c>
    </row>
    <row r="4556" spans="1:24" x14ac:dyDescent="0.25">
      <c r="A4556" s="57">
        <v>220250047567</v>
      </c>
      <c r="B4556" s="58" t="s">
        <v>349</v>
      </c>
      <c r="C4556" s="59">
        <v>45924</v>
      </c>
      <c r="D4556" s="57">
        <v>22025006598</v>
      </c>
      <c r="E4556" s="58" t="s">
        <v>1417</v>
      </c>
      <c r="F4556" s="60">
        <v>580.79999999999995</v>
      </c>
      <c r="G4556" s="58" t="s">
        <v>6319</v>
      </c>
      <c r="H4556" s="58" t="s">
        <v>6320</v>
      </c>
      <c r="I4556" s="61">
        <v>220</v>
      </c>
      <c r="J4556" s="58" t="s">
        <v>6321</v>
      </c>
      <c r="K4556" s="58" t="s">
        <v>352</v>
      </c>
      <c r="L4556" s="58" t="s">
        <v>357</v>
      </c>
      <c r="M4556" s="58" t="s">
        <v>458</v>
      </c>
      <c r="N4556" s="58" t="s">
        <v>429</v>
      </c>
      <c r="O4556" s="64" t="s">
        <v>310</v>
      </c>
      <c r="P4556" s="64" t="s">
        <v>5359</v>
      </c>
      <c r="Q4556" s="45" t="s">
        <v>922</v>
      </c>
      <c r="R4556" s="32" t="s">
        <v>254</v>
      </c>
      <c r="S4556" s="45" t="s">
        <v>291</v>
      </c>
      <c r="T4556" s="42" t="str">
        <f>VLOOKUP(Tabla1[[#This Row],[AREA]],Hoja1!A:B,2,FALSE)</f>
        <v>11. Salud pública y seguridad ciudadana</v>
      </c>
      <c r="U4556" s="45" t="s">
        <v>135</v>
      </c>
      <c r="V4556" s="42" t="str">
        <f>VLOOKUP(Tabla1[[#This Row],[PROGRAMA]],Hoja1!A:B,2,FALSE)</f>
        <v>1361. Prevención y extinción de incencios</v>
      </c>
      <c r="W4556" s="45" t="s">
        <v>236</v>
      </c>
      <c r="X4556" s="45" t="s">
        <v>2945</v>
      </c>
    </row>
    <row r="4557" spans="1:24" x14ac:dyDescent="0.25">
      <c r="A4557" s="57">
        <v>220250030508</v>
      </c>
      <c r="B4557" s="58" t="s">
        <v>526</v>
      </c>
      <c r="C4557" s="59">
        <v>45840</v>
      </c>
      <c r="D4557" s="57">
        <v>22025002599</v>
      </c>
      <c r="E4557" s="58" t="s">
        <v>1495</v>
      </c>
      <c r="F4557" s="60">
        <v>580.42999999999995</v>
      </c>
      <c r="G4557" s="58" t="s">
        <v>52</v>
      </c>
      <c r="H4557" s="58" t="s">
        <v>6322</v>
      </c>
      <c r="I4557" s="61">
        <v>300</v>
      </c>
      <c r="J4557" s="58" t="s">
        <v>356</v>
      </c>
      <c r="K4557" s="58" t="s">
        <v>352</v>
      </c>
      <c r="L4557" s="58" t="s">
        <v>367</v>
      </c>
      <c r="M4557" s="58" t="s">
        <v>458</v>
      </c>
      <c r="N4557" s="58" t="s">
        <v>429</v>
      </c>
      <c r="O4557" s="64" t="s">
        <v>310</v>
      </c>
      <c r="P4557" s="64" t="s">
        <v>5359</v>
      </c>
      <c r="Q4557" s="45" t="s">
        <v>922</v>
      </c>
      <c r="R4557" s="32" t="s">
        <v>254</v>
      </c>
      <c r="S4557" s="45" t="s">
        <v>92</v>
      </c>
      <c r="T4557" s="42" t="str">
        <f>VLOOKUP(Tabla1[[#This Row],[AREA]],Hoja1!A:B,2,FALSE)</f>
        <v>03. Participación ciudadana y deportes</v>
      </c>
      <c r="U4557" s="45" t="s">
        <v>215</v>
      </c>
      <c r="V4557" s="42" t="str">
        <f>VLOOKUP(Tabla1[[#This Row],[PROGRAMA]],Hoja1!A:B,2,FALSE)</f>
        <v>9241. Participación ciudadana</v>
      </c>
      <c r="W4557" s="45" t="s">
        <v>236</v>
      </c>
      <c r="X4557" s="45" t="s">
        <v>2945</v>
      </c>
    </row>
    <row r="4558" spans="1:24" x14ac:dyDescent="0.25">
      <c r="A4558" s="57">
        <v>220250047502</v>
      </c>
      <c r="B4558" s="58" t="s">
        <v>349</v>
      </c>
      <c r="C4558" s="59">
        <v>45923</v>
      </c>
      <c r="D4558" s="57">
        <v>22025006975</v>
      </c>
      <c r="E4558" s="58" t="s">
        <v>1353</v>
      </c>
      <c r="F4558" s="60">
        <v>574.75</v>
      </c>
      <c r="G4558" s="58" t="s">
        <v>6323</v>
      </c>
      <c r="H4558" s="58" t="s">
        <v>6324</v>
      </c>
      <c r="I4558" s="61">
        <v>220</v>
      </c>
      <c r="J4558" s="58" t="s">
        <v>6325</v>
      </c>
      <c r="K4558" s="58" t="s">
        <v>356</v>
      </c>
      <c r="L4558" s="58" t="s">
        <v>357</v>
      </c>
      <c r="M4558" s="58" t="s">
        <v>458</v>
      </c>
      <c r="N4558" s="58" t="s">
        <v>429</v>
      </c>
      <c r="O4558" s="64" t="s">
        <v>310</v>
      </c>
      <c r="P4558" s="64" t="s">
        <v>5359</v>
      </c>
      <c r="Q4558" s="45" t="s">
        <v>922</v>
      </c>
      <c r="R4558" s="32" t="s">
        <v>254</v>
      </c>
      <c r="S4558" s="45" t="s">
        <v>95</v>
      </c>
      <c r="T4558" s="42" t="str">
        <f>VLOOKUP(Tabla1[[#This Row],[AREA]],Hoja1!A:B,2,FALSE)</f>
        <v>07. Medio ambiente</v>
      </c>
      <c r="U4558" s="45" t="s">
        <v>147</v>
      </c>
      <c r="V4558" s="42" t="str">
        <f>VLOOKUP(Tabla1[[#This Row],[PROGRAMA]],Hoja1!A:B,2,FALSE)</f>
        <v>1701. Dirección del área de medio ambiente</v>
      </c>
      <c r="W4558" s="45" t="s">
        <v>238</v>
      </c>
      <c r="X4558" s="45" t="s">
        <v>2926</v>
      </c>
    </row>
    <row r="4559" spans="1:24" x14ac:dyDescent="0.25">
      <c r="A4559" s="57">
        <v>220250048097</v>
      </c>
      <c r="B4559" s="58" t="s">
        <v>526</v>
      </c>
      <c r="C4559" s="59">
        <v>45926</v>
      </c>
      <c r="D4559" s="57">
        <v>22025000913</v>
      </c>
      <c r="E4559" s="58" t="s">
        <v>1747</v>
      </c>
      <c r="F4559" s="60">
        <v>576.57000000000005</v>
      </c>
      <c r="G4559" s="58" t="s">
        <v>564</v>
      </c>
      <c r="H4559" s="58" t="s">
        <v>6326</v>
      </c>
      <c r="I4559" s="61">
        <v>300</v>
      </c>
      <c r="J4559" s="58" t="s">
        <v>356</v>
      </c>
      <c r="K4559" s="58" t="s">
        <v>356</v>
      </c>
      <c r="L4559" s="58" t="s">
        <v>367</v>
      </c>
      <c r="M4559" s="58" t="s">
        <v>354</v>
      </c>
      <c r="N4559" s="58" t="s">
        <v>355</v>
      </c>
      <c r="O4559" s="64" t="s">
        <v>309</v>
      </c>
      <c r="P4559" s="64" t="s">
        <v>5359</v>
      </c>
      <c r="Q4559" s="45" t="s">
        <v>922</v>
      </c>
      <c r="R4559" s="32" t="s">
        <v>254</v>
      </c>
      <c r="S4559" s="45" t="s">
        <v>95</v>
      </c>
      <c r="T4559" s="42" t="str">
        <f>VLOOKUP(Tabla1[[#This Row],[AREA]],Hoja1!A:B,2,FALSE)</f>
        <v>07. Medio ambiente</v>
      </c>
      <c r="U4559" s="45" t="s">
        <v>151</v>
      </c>
      <c r="V4559" s="42" t="str">
        <f>VLOOKUP(Tabla1[[#This Row],[PROGRAMA]],Hoja1!A:B,2,FALSE)</f>
        <v>1721. Protección del medio ambiente</v>
      </c>
      <c r="W4559" s="45" t="s">
        <v>238</v>
      </c>
      <c r="X4559" s="45" t="s">
        <v>3218</v>
      </c>
    </row>
    <row r="4560" spans="1:24" x14ac:dyDescent="0.25">
      <c r="A4560" s="57">
        <v>220250044650</v>
      </c>
      <c r="B4560" s="58" t="s">
        <v>526</v>
      </c>
      <c r="C4560" s="59">
        <v>45910</v>
      </c>
      <c r="D4560" s="57">
        <v>22025001122</v>
      </c>
      <c r="E4560" s="58" t="s">
        <v>1237</v>
      </c>
      <c r="F4560" s="60">
        <v>574.75</v>
      </c>
      <c r="G4560" s="58" t="s">
        <v>566</v>
      </c>
      <c r="H4560" s="58" t="s">
        <v>6327</v>
      </c>
      <c r="I4560" s="61">
        <v>300</v>
      </c>
      <c r="J4560" s="58" t="s">
        <v>356</v>
      </c>
      <c r="K4560" s="58" t="s">
        <v>356</v>
      </c>
      <c r="L4560" s="58" t="s">
        <v>357</v>
      </c>
      <c r="M4560" s="58" t="s">
        <v>354</v>
      </c>
      <c r="N4560" s="58" t="s">
        <v>355</v>
      </c>
      <c r="O4560" s="64" t="s">
        <v>309</v>
      </c>
      <c r="P4560" s="64" t="s">
        <v>5359</v>
      </c>
      <c r="Q4560" s="45" t="s">
        <v>922</v>
      </c>
      <c r="R4560" s="32" t="s">
        <v>254</v>
      </c>
      <c r="S4560" s="45" t="s">
        <v>291</v>
      </c>
      <c r="T4560" s="42" t="str">
        <f>VLOOKUP(Tabla1[[#This Row],[AREA]],Hoja1!A:B,2,FALSE)</f>
        <v>11. Salud pública y seguridad ciudadana</v>
      </c>
      <c r="U4560" s="45" t="s">
        <v>141</v>
      </c>
      <c r="V4560" s="42" t="str">
        <f>VLOOKUP(Tabla1[[#This Row],[PROGRAMA]],Hoja1!A:B,2,FALSE)</f>
        <v>1621. Recogida de residuos</v>
      </c>
      <c r="W4560" s="45" t="s">
        <v>236</v>
      </c>
      <c r="X4560" s="45" t="s">
        <v>3180</v>
      </c>
    </row>
    <row r="4561" spans="1:24" x14ac:dyDescent="0.25">
      <c r="A4561" s="57">
        <v>220250048101</v>
      </c>
      <c r="B4561" s="58" t="s">
        <v>526</v>
      </c>
      <c r="C4561" s="59">
        <v>45926</v>
      </c>
      <c r="D4561" s="57">
        <v>22025001274</v>
      </c>
      <c r="E4561" s="58" t="s">
        <v>1612</v>
      </c>
      <c r="F4561" s="60">
        <v>561.13</v>
      </c>
      <c r="G4561" s="58" t="s">
        <v>574</v>
      </c>
      <c r="H4561" s="58" t="s">
        <v>6328</v>
      </c>
      <c r="I4561" s="61">
        <v>300</v>
      </c>
      <c r="J4561" s="58" t="s">
        <v>356</v>
      </c>
      <c r="K4561" s="58" t="s">
        <v>356</v>
      </c>
      <c r="L4561" s="58" t="s">
        <v>357</v>
      </c>
      <c r="M4561" s="58" t="s">
        <v>354</v>
      </c>
      <c r="N4561" s="58" t="s">
        <v>355</v>
      </c>
      <c r="O4561" s="64" t="s">
        <v>309</v>
      </c>
      <c r="P4561" s="64" t="s">
        <v>5359</v>
      </c>
      <c r="Q4561" s="45" t="s">
        <v>922</v>
      </c>
      <c r="R4561" s="32" t="s">
        <v>254</v>
      </c>
      <c r="S4561" s="45" t="s">
        <v>95</v>
      </c>
      <c r="T4561" s="42" t="str">
        <f>VLOOKUP(Tabla1[[#This Row],[AREA]],Hoja1!A:B,2,FALSE)</f>
        <v>07. Medio ambiente</v>
      </c>
      <c r="U4561" s="45" t="s">
        <v>149</v>
      </c>
      <c r="V4561" s="42" t="str">
        <f>VLOOKUP(Tabla1[[#This Row],[PROGRAMA]],Hoja1!A:B,2,FALSE)</f>
        <v>1711. Parques y jardines</v>
      </c>
      <c r="W4561" s="45" t="s">
        <v>236</v>
      </c>
      <c r="X4561" s="45" t="s">
        <v>2945</v>
      </c>
    </row>
    <row r="4562" spans="1:24" x14ac:dyDescent="0.25">
      <c r="A4562" s="57">
        <v>220250044602</v>
      </c>
      <c r="B4562" s="58" t="s">
        <v>526</v>
      </c>
      <c r="C4562" s="59">
        <v>45910</v>
      </c>
      <c r="D4562" s="57">
        <v>22025001129</v>
      </c>
      <c r="E4562" s="58" t="s">
        <v>1973</v>
      </c>
      <c r="F4562" s="60">
        <v>551.63</v>
      </c>
      <c r="G4562" s="58" t="s">
        <v>46</v>
      </c>
      <c r="H4562" s="58" t="s">
        <v>6329</v>
      </c>
      <c r="I4562" s="61">
        <v>300</v>
      </c>
      <c r="J4562" s="58" t="s">
        <v>356</v>
      </c>
      <c r="K4562" s="58" t="s">
        <v>356</v>
      </c>
      <c r="L4562" s="58" t="s">
        <v>367</v>
      </c>
      <c r="M4562" s="58" t="s">
        <v>354</v>
      </c>
      <c r="N4562" s="58" t="s">
        <v>355</v>
      </c>
      <c r="O4562" s="64" t="s">
        <v>309</v>
      </c>
      <c r="P4562" s="64" t="s">
        <v>5359</v>
      </c>
      <c r="Q4562" s="45" t="s">
        <v>922</v>
      </c>
      <c r="R4562" s="32" t="s">
        <v>254</v>
      </c>
      <c r="S4562" s="45" t="s">
        <v>291</v>
      </c>
      <c r="T4562" s="42" t="str">
        <f>VLOOKUP(Tabla1[[#This Row],[AREA]],Hoja1!A:B,2,FALSE)</f>
        <v>11. Salud pública y seguridad ciudadana</v>
      </c>
      <c r="U4562" s="45" t="s">
        <v>144</v>
      </c>
      <c r="V4562" s="42" t="str">
        <f>VLOOKUP(Tabla1[[#This Row],[PROGRAMA]],Hoja1!A:B,2,FALSE)</f>
        <v>1631. Limpieza viaria</v>
      </c>
      <c r="W4562" s="45" t="s">
        <v>236</v>
      </c>
      <c r="X4562" s="45" t="s">
        <v>3180</v>
      </c>
    </row>
    <row r="4563" spans="1:24" x14ac:dyDescent="0.25">
      <c r="A4563" s="57">
        <v>220250046440</v>
      </c>
      <c r="B4563" s="58" t="s">
        <v>349</v>
      </c>
      <c r="C4563" s="59">
        <v>45922</v>
      </c>
      <c r="D4563" s="57">
        <v>22025006847</v>
      </c>
      <c r="E4563" s="58" t="s">
        <v>1355</v>
      </c>
      <c r="F4563" s="60">
        <v>564.07000000000005</v>
      </c>
      <c r="G4563" s="58" t="s">
        <v>574</v>
      </c>
      <c r="H4563" s="58" t="s">
        <v>6330</v>
      </c>
      <c r="I4563" s="61">
        <v>220</v>
      </c>
      <c r="J4563" s="58" t="s">
        <v>356</v>
      </c>
      <c r="K4563" s="58" t="s">
        <v>356</v>
      </c>
      <c r="L4563" s="58" t="s">
        <v>357</v>
      </c>
      <c r="M4563" s="58" t="s">
        <v>458</v>
      </c>
      <c r="N4563" s="58" t="s">
        <v>429</v>
      </c>
      <c r="O4563" s="64" t="s">
        <v>310</v>
      </c>
      <c r="P4563" s="64" t="s">
        <v>5359</v>
      </c>
      <c r="Q4563" s="45" t="s">
        <v>922</v>
      </c>
      <c r="R4563" s="32" t="s">
        <v>254</v>
      </c>
      <c r="S4563" s="45" t="s">
        <v>98</v>
      </c>
      <c r="T4563" s="42" t="str">
        <f>VLOOKUP(Tabla1[[#This Row],[AREA]],Hoja1!A:B,2,FALSE)</f>
        <v>10. Personas mayores, familia y servicios sociales</v>
      </c>
      <c r="U4563" s="45" t="s">
        <v>155</v>
      </c>
      <c r="V4563" s="42" t="str">
        <f>VLOOKUP(Tabla1[[#This Row],[PROGRAMA]],Hoja1!A:B,2,FALSE)</f>
        <v>2312. Iniciativas sociales</v>
      </c>
      <c r="W4563" s="45" t="s">
        <v>236</v>
      </c>
      <c r="X4563" s="45" t="s">
        <v>2945</v>
      </c>
    </row>
    <row r="4564" spans="1:24" x14ac:dyDescent="0.25">
      <c r="A4564" s="57">
        <v>220250044053</v>
      </c>
      <c r="B4564" s="58" t="s">
        <v>526</v>
      </c>
      <c r="C4564" s="59">
        <v>45905</v>
      </c>
      <c r="D4564" s="57">
        <v>22025000919</v>
      </c>
      <c r="E4564" s="58" t="s">
        <v>2293</v>
      </c>
      <c r="F4564" s="60">
        <v>550.54999999999995</v>
      </c>
      <c r="G4564" s="58" t="s">
        <v>599</v>
      </c>
      <c r="H4564" s="58" t="s">
        <v>6331</v>
      </c>
      <c r="I4564" s="61">
        <v>300</v>
      </c>
      <c r="J4564" s="58" t="s">
        <v>372</v>
      </c>
      <c r="K4564" s="58" t="s">
        <v>372</v>
      </c>
      <c r="L4564" s="58" t="s">
        <v>367</v>
      </c>
      <c r="M4564" s="58" t="s">
        <v>354</v>
      </c>
      <c r="N4564" s="58" t="s">
        <v>355</v>
      </c>
      <c r="O4564" s="64" t="s">
        <v>309</v>
      </c>
      <c r="P4564" s="64" t="s">
        <v>5359</v>
      </c>
      <c r="Q4564" s="45" t="s">
        <v>922</v>
      </c>
      <c r="R4564" s="32" t="s">
        <v>254</v>
      </c>
      <c r="S4564" s="45" t="s">
        <v>291</v>
      </c>
      <c r="T4564" s="42" t="str">
        <f>VLOOKUP(Tabla1[[#This Row],[AREA]],Hoja1!A:B,2,FALSE)</f>
        <v>11. Salud pública y seguridad ciudadana</v>
      </c>
      <c r="U4564" s="45" t="s">
        <v>129</v>
      </c>
      <c r="V4564" s="42" t="str">
        <f>VLOOKUP(Tabla1[[#This Row],[PROGRAMA]],Hoja1!A:B,2,FALSE)</f>
        <v>1321. Policía municipal</v>
      </c>
      <c r="W4564" s="45" t="s">
        <v>236</v>
      </c>
      <c r="X4564" s="45" t="s">
        <v>3180</v>
      </c>
    </row>
    <row r="4565" spans="1:24" x14ac:dyDescent="0.25">
      <c r="A4565" s="57">
        <v>220250047656</v>
      </c>
      <c r="B4565" s="58" t="s">
        <v>526</v>
      </c>
      <c r="C4565" s="59">
        <v>45925</v>
      </c>
      <c r="D4565" s="57">
        <v>22025001325</v>
      </c>
      <c r="E4565" s="58" t="s">
        <v>3329</v>
      </c>
      <c r="F4565" s="60">
        <v>550.12</v>
      </c>
      <c r="G4565" s="58" t="s">
        <v>39</v>
      </c>
      <c r="H4565" s="58" t="s">
        <v>6332</v>
      </c>
      <c r="I4565" s="61">
        <v>300</v>
      </c>
      <c r="J4565" s="58" t="s">
        <v>356</v>
      </c>
      <c r="K4565" s="58" t="s">
        <v>356</v>
      </c>
      <c r="L4565" s="58" t="s">
        <v>367</v>
      </c>
      <c r="M4565" s="58" t="s">
        <v>354</v>
      </c>
      <c r="N4565" s="58" t="s">
        <v>355</v>
      </c>
      <c r="O4565" s="64" t="s">
        <v>309</v>
      </c>
      <c r="P4565" s="64" t="s">
        <v>5359</v>
      </c>
      <c r="Q4565" s="45" t="s">
        <v>922</v>
      </c>
      <c r="R4565" s="32" t="s">
        <v>254</v>
      </c>
      <c r="S4565" s="45" t="s">
        <v>98</v>
      </c>
      <c r="T4565" s="42" t="str">
        <f>VLOOKUP(Tabla1[[#This Row],[AREA]],Hoja1!A:B,2,FALSE)</f>
        <v>10. Personas mayores, familia y servicios sociales</v>
      </c>
      <c r="U4565" s="45" t="s">
        <v>162</v>
      </c>
      <c r="V4565" s="42" t="str">
        <f>VLOOKUP(Tabla1[[#This Row],[PROGRAMA]],Hoja1!A:B,2,FALSE)</f>
        <v>2412. Formación para el empleo</v>
      </c>
      <c r="W4565" s="45" t="s">
        <v>238</v>
      </c>
      <c r="X4565" s="45" t="s">
        <v>3118</v>
      </c>
    </row>
    <row r="4566" spans="1:24" x14ac:dyDescent="0.25">
      <c r="A4566" s="57">
        <v>220250046352</v>
      </c>
      <c r="B4566" s="58" t="s">
        <v>526</v>
      </c>
      <c r="C4566" s="59">
        <v>45922</v>
      </c>
      <c r="D4566" s="57">
        <v>22025001267</v>
      </c>
      <c r="E4566" s="58" t="s">
        <v>2120</v>
      </c>
      <c r="F4566" s="60">
        <v>541.33000000000004</v>
      </c>
      <c r="G4566" s="58" t="s">
        <v>940</v>
      </c>
      <c r="H4566" s="58" t="s">
        <v>6333</v>
      </c>
      <c r="I4566" s="61">
        <v>300</v>
      </c>
      <c r="J4566" s="58" t="s">
        <v>605</v>
      </c>
      <c r="K4566" s="58" t="s">
        <v>356</v>
      </c>
      <c r="L4566" s="58" t="s">
        <v>367</v>
      </c>
      <c r="M4566" s="58" t="s">
        <v>354</v>
      </c>
      <c r="N4566" s="58" t="s">
        <v>355</v>
      </c>
      <c r="O4566" s="64" t="s">
        <v>309</v>
      </c>
      <c r="P4566" s="64" t="s">
        <v>5359</v>
      </c>
      <c r="Q4566" s="45" t="s">
        <v>922</v>
      </c>
      <c r="R4566" s="32" t="s">
        <v>254</v>
      </c>
      <c r="S4566" s="45" t="s">
        <v>95</v>
      </c>
      <c r="T4566" s="42" t="str">
        <f>VLOOKUP(Tabla1[[#This Row],[AREA]],Hoja1!A:B,2,FALSE)</f>
        <v>07. Medio ambiente</v>
      </c>
      <c r="U4566" s="45" t="s">
        <v>149</v>
      </c>
      <c r="V4566" s="42" t="str">
        <f>VLOOKUP(Tabla1[[#This Row],[PROGRAMA]],Hoja1!A:B,2,FALSE)</f>
        <v>1711. Parques y jardines</v>
      </c>
      <c r="W4566" s="45" t="s">
        <v>238</v>
      </c>
      <c r="X4566" s="45" t="s">
        <v>3057</v>
      </c>
    </row>
    <row r="4567" spans="1:24" x14ac:dyDescent="0.25">
      <c r="A4567" s="57">
        <v>220250043712</v>
      </c>
      <c r="B4567" s="58" t="s">
        <v>526</v>
      </c>
      <c r="C4567" s="59">
        <v>45903</v>
      </c>
      <c r="D4567" s="57">
        <v>22025000769</v>
      </c>
      <c r="E4567" s="58" t="s">
        <v>1623</v>
      </c>
      <c r="F4567" s="60">
        <v>534.41999999999996</v>
      </c>
      <c r="G4567" s="58" t="s">
        <v>564</v>
      </c>
      <c r="H4567" s="58" t="s">
        <v>6334</v>
      </c>
      <c r="I4567" s="61">
        <v>300</v>
      </c>
      <c r="J4567" s="58" t="s">
        <v>356</v>
      </c>
      <c r="K4567" s="58" t="s">
        <v>356</v>
      </c>
      <c r="L4567" s="58" t="s">
        <v>367</v>
      </c>
      <c r="M4567" s="58" t="s">
        <v>354</v>
      </c>
      <c r="N4567" s="58" t="s">
        <v>355</v>
      </c>
      <c r="O4567" s="64" t="s">
        <v>309</v>
      </c>
      <c r="P4567" s="64" t="s">
        <v>5359</v>
      </c>
      <c r="Q4567" s="45" t="s">
        <v>922</v>
      </c>
      <c r="R4567" s="32" t="s">
        <v>254</v>
      </c>
      <c r="S4567" s="45" t="s">
        <v>291</v>
      </c>
      <c r="T4567" s="42" t="str">
        <f>VLOOKUP(Tabla1[[#This Row],[AREA]],Hoja1!A:B,2,FALSE)</f>
        <v>11. Salud pública y seguridad ciudadana</v>
      </c>
      <c r="U4567" s="45" t="s">
        <v>135</v>
      </c>
      <c r="V4567" s="42" t="str">
        <f>VLOOKUP(Tabla1[[#This Row],[PROGRAMA]],Hoja1!A:B,2,FALSE)</f>
        <v>1361. Prevención y extinción de incencios</v>
      </c>
      <c r="W4567" s="45" t="s">
        <v>238</v>
      </c>
      <c r="X4567" s="45" t="s">
        <v>3118</v>
      </c>
    </row>
    <row r="4568" spans="1:24" x14ac:dyDescent="0.25">
      <c r="A4568" s="57">
        <v>220250039065</v>
      </c>
      <c r="B4568" s="58" t="s">
        <v>526</v>
      </c>
      <c r="C4568" s="59">
        <v>45883</v>
      </c>
      <c r="D4568" s="57">
        <v>22025001496</v>
      </c>
      <c r="E4568" s="58" t="s">
        <v>3385</v>
      </c>
      <c r="F4568" s="60">
        <v>528.29</v>
      </c>
      <c r="G4568" s="58" t="s">
        <v>564</v>
      </c>
      <c r="H4568" s="58" t="s">
        <v>6335</v>
      </c>
      <c r="I4568" s="61">
        <v>300</v>
      </c>
      <c r="J4568" s="58" t="s">
        <v>356</v>
      </c>
      <c r="K4568" s="58" t="s">
        <v>356</v>
      </c>
      <c r="L4568" s="58" t="s">
        <v>367</v>
      </c>
      <c r="M4568" s="58" t="s">
        <v>354</v>
      </c>
      <c r="N4568" s="58" t="s">
        <v>380</v>
      </c>
      <c r="O4568" s="64" t="s">
        <v>309</v>
      </c>
      <c r="P4568" s="64" t="s">
        <v>5359</v>
      </c>
      <c r="Q4568" s="45" t="s">
        <v>922</v>
      </c>
      <c r="R4568" s="32" t="s">
        <v>254</v>
      </c>
      <c r="S4568" s="45" t="s">
        <v>290</v>
      </c>
      <c r="T4568" s="42" t="str">
        <f>VLOOKUP(Tabla1[[#This Row],[AREA]],Hoja1!A:B,2,FALSE)</f>
        <v>05. Comercio, mercados y consumo</v>
      </c>
      <c r="U4568" s="45" t="s">
        <v>197</v>
      </c>
      <c r="V4568" s="42" t="str">
        <f>VLOOKUP(Tabla1[[#This Row],[PROGRAMA]],Hoja1!A:B,2,FALSE)</f>
        <v>4312. Mercados</v>
      </c>
      <c r="W4568" s="45" t="s">
        <v>238</v>
      </c>
      <c r="X4568" s="45" t="s">
        <v>3118</v>
      </c>
    </row>
    <row r="4569" spans="1:24" x14ac:dyDescent="0.25">
      <c r="A4569" s="57">
        <v>220250047757</v>
      </c>
      <c r="B4569" s="58" t="s">
        <v>526</v>
      </c>
      <c r="C4569" s="59">
        <v>45925</v>
      </c>
      <c r="D4569" s="57">
        <v>22025001122</v>
      </c>
      <c r="E4569" s="58" t="s">
        <v>1237</v>
      </c>
      <c r="F4569" s="60">
        <v>519.25</v>
      </c>
      <c r="G4569" s="58" t="s">
        <v>595</v>
      </c>
      <c r="H4569" s="58" t="s">
        <v>6336</v>
      </c>
      <c r="I4569" s="61">
        <v>300</v>
      </c>
      <c r="J4569" s="58" t="s">
        <v>356</v>
      </c>
      <c r="K4569" s="58" t="s">
        <v>356</v>
      </c>
      <c r="L4569" s="58" t="s">
        <v>357</v>
      </c>
      <c r="M4569" s="58" t="s">
        <v>354</v>
      </c>
      <c r="N4569" s="58" t="s">
        <v>355</v>
      </c>
      <c r="O4569" s="64" t="s">
        <v>309</v>
      </c>
      <c r="P4569" s="64" t="s">
        <v>5359</v>
      </c>
      <c r="Q4569" s="45" t="s">
        <v>922</v>
      </c>
      <c r="R4569" s="32" t="s">
        <v>254</v>
      </c>
      <c r="S4569" s="45" t="s">
        <v>291</v>
      </c>
      <c r="T4569" s="42" t="str">
        <f>VLOOKUP(Tabla1[[#This Row],[AREA]],Hoja1!A:B,2,FALSE)</f>
        <v>11. Salud pública y seguridad ciudadana</v>
      </c>
      <c r="U4569" s="45" t="s">
        <v>141</v>
      </c>
      <c r="V4569" s="42" t="str">
        <f>VLOOKUP(Tabla1[[#This Row],[PROGRAMA]],Hoja1!A:B,2,FALSE)</f>
        <v>1621. Recogida de residuos</v>
      </c>
      <c r="W4569" s="45" t="s">
        <v>236</v>
      </c>
      <c r="X4569" s="45" t="s">
        <v>3180</v>
      </c>
    </row>
    <row r="4570" spans="1:24" x14ac:dyDescent="0.25">
      <c r="A4570" s="57">
        <v>220250038413</v>
      </c>
      <c r="B4570" s="58" t="s">
        <v>526</v>
      </c>
      <c r="C4570" s="59">
        <v>45880</v>
      </c>
      <c r="D4570" s="57">
        <v>22025001270</v>
      </c>
      <c r="E4570" s="58" t="s">
        <v>2310</v>
      </c>
      <c r="F4570" s="60">
        <v>515.39</v>
      </c>
      <c r="G4570" s="58" t="s">
        <v>509</v>
      </c>
      <c r="H4570" s="58" t="s">
        <v>6337</v>
      </c>
      <c r="I4570" s="61">
        <v>300</v>
      </c>
      <c r="J4570" s="58" t="s">
        <v>356</v>
      </c>
      <c r="K4570" s="58" t="s">
        <v>356</v>
      </c>
      <c r="L4570" s="58" t="s">
        <v>367</v>
      </c>
      <c r="M4570" s="58" t="s">
        <v>354</v>
      </c>
      <c r="N4570" s="58" t="s">
        <v>355</v>
      </c>
      <c r="O4570" s="64" t="s">
        <v>309</v>
      </c>
      <c r="P4570" s="64" t="s">
        <v>5359</v>
      </c>
      <c r="Q4570" s="45" t="s">
        <v>922</v>
      </c>
      <c r="R4570" s="32" t="s">
        <v>254</v>
      </c>
      <c r="S4570" s="45" t="s">
        <v>95</v>
      </c>
      <c r="T4570" s="42" t="str">
        <f>VLOOKUP(Tabla1[[#This Row],[AREA]],Hoja1!A:B,2,FALSE)</f>
        <v>07. Medio ambiente</v>
      </c>
      <c r="U4570" s="45" t="s">
        <v>149</v>
      </c>
      <c r="V4570" s="42" t="str">
        <f>VLOOKUP(Tabla1[[#This Row],[PROGRAMA]],Hoja1!A:B,2,FALSE)</f>
        <v>1711. Parques y jardines</v>
      </c>
      <c r="W4570" s="45" t="s">
        <v>238</v>
      </c>
      <c r="X4570" s="45" t="s">
        <v>3118</v>
      </c>
    </row>
    <row r="4571" spans="1:24" x14ac:dyDescent="0.25">
      <c r="A4571" s="57">
        <v>220250044604</v>
      </c>
      <c r="B4571" s="58" t="s">
        <v>526</v>
      </c>
      <c r="C4571" s="59">
        <v>45910</v>
      </c>
      <c r="D4571" s="57">
        <v>22025001132</v>
      </c>
      <c r="E4571" s="58" t="s">
        <v>1599</v>
      </c>
      <c r="F4571" s="60">
        <v>514.73</v>
      </c>
      <c r="G4571" s="58" t="s">
        <v>590</v>
      </c>
      <c r="H4571" s="58" t="s">
        <v>5577</v>
      </c>
      <c r="I4571" s="61">
        <v>300</v>
      </c>
      <c r="J4571" s="58" t="s">
        <v>356</v>
      </c>
      <c r="K4571" s="58" t="s">
        <v>356</v>
      </c>
      <c r="L4571" s="58" t="s">
        <v>367</v>
      </c>
      <c r="M4571" s="58" t="s">
        <v>354</v>
      </c>
      <c r="N4571" s="58" t="s">
        <v>355</v>
      </c>
      <c r="O4571" s="64" t="s">
        <v>309</v>
      </c>
      <c r="P4571" s="64" t="s">
        <v>5359</v>
      </c>
      <c r="Q4571" s="45" t="s">
        <v>922</v>
      </c>
      <c r="R4571" s="32" t="s">
        <v>254</v>
      </c>
      <c r="S4571" s="45" t="s">
        <v>291</v>
      </c>
      <c r="T4571" s="42" t="str">
        <f>VLOOKUP(Tabla1[[#This Row],[AREA]],Hoja1!A:B,2,FALSE)</f>
        <v>11. Salud pública y seguridad ciudadana</v>
      </c>
      <c r="U4571" s="45" t="s">
        <v>144</v>
      </c>
      <c r="V4571" s="42" t="str">
        <f>VLOOKUP(Tabla1[[#This Row],[PROGRAMA]],Hoja1!A:B,2,FALSE)</f>
        <v>1631. Limpieza viaria</v>
      </c>
      <c r="W4571" s="45" t="s">
        <v>238</v>
      </c>
      <c r="X4571" s="45" t="s">
        <v>3118</v>
      </c>
    </row>
    <row r="4572" spans="1:24" x14ac:dyDescent="0.25">
      <c r="A4572" s="57">
        <v>220250041812</v>
      </c>
      <c r="B4572" s="58" t="s">
        <v>526</v>
      </c>
      <c r="C4572" s="59">
        <v>45894</v>
      </c>
      <c r="D4572" s="57">
        <v>22025001128</v>
      </c>
      <c r="E4572" s="58" t="s">
        <v>1498</v>
      </c>
      <c r="F4572" s="60">
        <v>513.04</v>
      </c>
      <c r="G4572" s="58" t="s">
        <v>601</v>
      </c>
      <c r="H4572" s="58" t="s">
        <v>6338</v>
      </c>
      <c r="I4572" s="61">
        <v>300</v>
      </c>
      <c r="J4572" s="58" t="s">
        <v>356</v>
      </c>
      <c r="K4572" s="58" t="s">
        <v>356</v>
      </c>
      <c r="L4572" s="58" t="s">
        <v>367</v>
      </c>
      <c r="M4572" s="58" t="s">
        <v>354</v>
      </c>
      <c r="N4572" s="58" t="s">
        <v>355</v>
      </c>
      <c r="O4572" s="64" t="s">
        <v>309</v>
      </c>
      <c r="P4572" s="64" t="s">
        <v>5359</v>
      </c>
      <c r="Q4572" s="45" t="s">
        <v>922</v>
      </c>
      <c r="R4572" s="32" t="s">
        <v>254</v>
      </c>
      <c r="S4572" s="45" t="s">
        <v>291</v>
      </c>
      <c r="T4572" s="42" t="str">
        <f>VLOOKUP(Tabla1[[#This Row],[AREA]],Hoja1!A:B,2,FALSE)</f>
        <v>11. Salud pública y seguridad ciudadana</v>
      </c>
      <c r="U4572" s="45" t="s">
        <v>141</v>
      </c>
      <c r="V4572" s="42" t="str">
        <f>VLOOKUP(Tabla1[[#This Row],[PROGRAMA]],Hoja1!A:B,2,FALSE)</f>
        <v>1621. Recogida de residuos</v>
      </c>
      <c r="W4572" s="45" t="s">
        <v>238</v>
      </c>
      <c r="X4572" s="45" t="s">
        <v>3118</v>
      </c>
    </row>
    <row r="4573" spans="1:24" x14ac:dyDescent="0.25">
      <c r="A4573" s="57">
        <v>220250041214</v>
      </c>
      <c r="B4573" s="58" t="s">
        <v>526</v>
      </c>
      <c r="C4573" s="59">
        <v>45890</v>
      </c>
      <c r="D4573" s="57">
        <v>22025001270</v>
      </c>
      <c r="E4573" s="58" t="s">
        <v>2310</v>
      </c>
      <c r="F4573" s="60">
        <v>504.01</v>
      </c>
      <c r="G4573" s="58" t="s">
        <v>73</v>
      </c>
      <c r="H4573" s="58" t="s">
        <v>6339</v>
      </c>
      <c r="I4573" s="61">
        <v>300</v>
      </c>
      <c r="J4573" s="58" t="s">
        <v>356</v>
      </c>
      <c r="K4573" s="58" t="s">
        <v>356</v>
      </c>
      <c r="L4573" s="58" t="s">
        <v>367</v>
      </c>
      <c r="M4573" s="58" t="s">
        <v>354</v>
      </c>
      <c r="N4573" s="58" t="s">
        <v>355</v>
      </c>
      <c r="O4573" s="64" t="s">
        <v>309</v>
      </c>
      <c r="P4573" s="64" t="s">
        <v>5359</v>
      </c>
      <c r="Q4573" s="45" t="s">
        <v>922</v>
      </c>
      <c r="R4573" s="32" t="s">
        <v>254</v>
      </c>
      <c r="S4573" s="45" t="s">
        <v>95</v>
      </c>
      <c r="T4573" s="42" t="str">
        <f>VLOOKUP(Tabla1[[#This Row],[AREA]],Hoja1!A:B,2,FALSE)</f>
        <v>07. Medio ambiente</v>
      </c>
      <c r="U4573" s="45" t="s">
        <v>149</v>
      </c>
      <c r="V4573" s="42" t="str">
        <f>VLOOKUP(Tabla1[[#This Row],[PROGRAMA]],Hoja1!A:B,2,FALSE)</f>
        <v>1711. Parques y jardines</v>
      </c>
      <c r="W4573" s="45" t="s">
        <v>238</v>
      </c>
      <c r="X4573" s="45" t="s">
        <v>3118</v>
      </c>
    </row>
    <row r="4574" spans="1:24" x14ac:dyDescent="0.25">
      <c r="A4574" s="57">
        <v>220250047728</v>
      </c>
      <c r="B4574" s="58" t="s">
        <v>526</v>
      </c>
      <c r="C4574" s="59">
        <v>45925</v>
      </c>
      <c r="D4574" s="57">
        <v>22025001124</v>
      </c>
      <c r="E4574" s="58" t="s">
        <v>1237</v>
      </c>
      <c r="F4574" s="60">
        <v>502.1</v>
      </c>
      <c r="G4574" s="58" t="s">
        <v>45</v>
      </c>
      <c r="H4574" s="58" t="s">
        <v>6340</v>
      </c>
      <c r="I4574" s="61">
        <v>300</v>
      </c>
      <c r="J4574" s="58" t="s">
        <v>627</v>
      </c>
      <c r="K4574" s="58" t="s">
        <v>628</v>
      </c>
      <c r="L4574" s="58" t="s">
        <v>367</v>
      </c>
      <c r="M4574" s="58" t="s">
        <v>354</v>
      </c>
      <c r="N4574" s="58" t="s">
        <v>355</v>
      </c>
      <c r="O4574" s="64" t="s">
        <v>309</v>
      </c>
      <c r="P4574" s="64" t="s">
        <v>5359</v>
      </c>
      <c r="Q4574" s="45" t="s">
        <v>922</v>
      </c>
      <c r="R4574" s="32" t="s">
        <v>254</v>
      </c>
      <c r="S4574" s="45" t="s">
        <v>291</v>
      </c>
      <c r="T4574" s="42" t="str">
        <f>VLOOKUP(Tabla1[[#This Row],[AREA]],Hoja1!A:B,2,FALSE)</f>
        <v>11. Salud pública y seguridad ciudadana</v>
      </c>
      <c r="U4574" s="45" t="s">
        <v>141</v>
      </c>
      <c r="V4574" s="42" t="str">
        <f>VLOOKUP(Tabla1[[#This Row],[PROGRAMA]],Hoja1!A:B,2,FALSE)</f>
        <v>1621. Recogida de residuos</v>
      </c>
      <c r="W4574" s="45" t="s">
        <v>236</v>
      </c>
      <c r="X4574" s="45" t="s">
        <v>3180</v>
      </c>
    </row>
    <row r="4575" spans="1:24" x14ac:dyDescent="0.25">
      <c r="A4575" s="57">
        <v>220250043834</v>
      </c>
      <c r="B4575" s="58" t="s">
        <v>526</v>
      </c>
      <c r="C4575" s="59">
        <v>45903</v>
      </c>
      <c r="D4575" s="57">
        <v>22025001602</v>
      </c>
      <c r="E4575" s="58" t="s">
        <v>1735</v>
      </c>
      <c r="F4575" s="60">
        <v>500.87</v>
      </c>
      <c r="G4575" s="58" t="s">
        <v>73</v>
      </c>
      <c r="H4575" s="58" t="s">
        <v>6341</v>
      </c>
      <c r="I4575" s="61">
        <v>300</v>
      </c>
      <c r="J4575" s="58" t="s">
        <v>356</v>
      </c>
      <c r="K4575" s="58" t="s">
        <v>356</v>
      </c>
      <c r="L4575" s="58" t="s">
        <v>367</v>
      </c>
      <c r="M4575" s="58" t="s">
        <v>354</v>
      </c>
      <c r="N4575" s="58" t="s">
        <v>355</v>
      </c>
      <c r="O4575" s="64" t="s">
        <v>309</v>
      </c>
      <c r="P4575" s="64" t="s">
        <v>5359</v>
      </c>
      <c r="Q4575" s="45" t="s">
        <v>926</v>
      </c>
      <c r="R4575" s="32" t="s">
        <v>255</v>
      </c>
      <c r="S4575" s="45" t="s">
        <v>95</v>
      </c>
      <c r="T4575" s="42" t="str">
        <f>VLOOKUP(Tabla1[[#This Row],[AREA]],Hoja1!A:B,2,FALSE)</f>
        <v>07. Medio ambiente</v>
      </c>
      <c r="U4575" s="45" t="s">
        <v>149</v>
      </c>
      <c r="V4575" s="42" t="str">
        <f>VLOOKUP(Tabla1[[#This Row],[PROGRAMA]],Hoja1!A:B,2,FALSE)</f>
        <v>1711. Parques y jardines</v>
      </c>
      <c r="W4575" s="45" t="s">
        <v>244</v>
      </c>
      <c r="X4575" s="45" t="s">
        <v>2903</v>
      </c>
    </row>
    <row r="4576" spans="1:24" x14ac:dyDescent="0.25">
      <c r="A4576" s="57">
        <v>220250037426</v>
      </c>
      <c r="B4576" s="58" t="s">
        <v>526</v>
      </c>
      <c r="C4576" s="59">
        <v>45876</v>
      </c>
      <c r="D4576" s="57">
        <v>22025000731</v>
      </c>
      <c r="E4576" s="58" t="s">
        <v>1838</v>
      </c>
      <c r="F4576" s="60">
        <v>491.28</v>
      </c>
      <c r="G4576" s="58" t="s">
        <v>600</v>
      </c>
      <c r="H4576" s="58" t="s">
        <v>6342</v>
      </c>
      <c r="I4576" s="61">
        <v>300</v>
      </c>
      <c r="J4576" s="58" t="s">
        <v>356</v>
      </c>
      <c r="K4576" s="58" t="s">
        <v>356</v>
      </c>
      <c r="L4576" s="58" t="s">
        <v>367</v>
      </c>
      <c r="M4576" s="58" t="s">
        <v>354</v>
      </c>
      <c r="N4576" s="58" t="s">
        <v>355</v>
      </c>
      <c r="O4576" s="64" t="s">
        <v>309</v>
      </c>
      <c r="P4576" s="64" t="s">
        <v>5359</v>
      </c>
      <c r="Q4576" s="45" t="s">
        <v>922</v>
      </c>
      <c r="R4576" s="32" t="s">
        <v>254</v>
      </c>
      <c r="S4576" s="45" t="s">
        <v>98</v>
      </c>
      <c r="T4576" s="42" t="str">
        <f>VLOOKUP(Tabla1[[#This Row],[AREA]],Hoja1!A:B,2,FALSE)</f>
        <v>10. Personas mayores, familia y servicios sociales</v>
      </c>
      <c r="U4576" s="45" t="s">
        <v>155</v>
      </c>
      <c r="V4576" s="42" t="str">
        <f>VLOOKUP(Tabla1[[#This Row],[PROGRAMA]],Hoja1!A:B,2,FALSE)</f>
        <v>2312. Iniciativas sociales</v>
      </c>
      <c r="W4576" s="45" t="s">
        <v>236</v>
      </c>
      <c r="X4576" s="45" t="s">
        <v>3048</v>
      </c>
    </row>
    <row r="4577" spans="1:24" x14ac:dyDescent="0.25">
      <c r="A4577" s="57">
        <v>220250044595</v>
      </c>
      <c r="B4577" s="58" t="s">
        <v>526</v>
      </c>
      <c r="C4577" s="59">
        <v>45910</v>
      </c>
      <c r="D4577" s="57">
        <v>22025001123</v>
      </c>
      <c r="E4577" s="58" t="s">
        <v>1973</v>
      </c>
      <c r="F4577" s="60">
        <v>491.14</v>
      </c>
      <c r="G4577" s="58" t="s">
        <v>566</v>
      </c>
      <c r="H4577" s="58" t="s">
        <v>6343</v>
      </c>
      <c r="I4577" s="61">
        <v>300</v>
      </c>
      <c r="J4577" s="58" t="s">
        <v>356</v>
      </c>
      <c r="K4577" s="58" t="s">
        <v>356</v>
      </c>
      <c r="L4577" s="58" t="s">
        <v>357</v>
      </c>
      <c r="M4577" s="58" t="s">
        <v>354</v>
      </c>
      <c r="N4577" s="58" t="s">
        <v>355</v>
      </c>
      <c r="O4577" s="64" t="s">
        <v>309</v>
      </c>
      <c r="P4577" s="64" t="s">
        <v>5359</v>
      </c>
      <c r="Q4577" s="45" t="s">
        <v>922</v>
      </c>
      <c r="R4577" s="32" t="s">
        <v>254</v>
      </c>
      <c r="S4577" s="45" t="s">
        <v>291</v>
      </c>
      <c r="T4577" s="42" t="str">
        <f>VLOOKUP(Tabla1[[#This Row],[AREA]],Hoja1!A:B,2,FALSE)</f>
        <v>11. Salud pública y seguridad ciudadana</v>
      </c>
      <c r="U4577" s="45" t="s">
        <v>144</v>
      </c>
      <c r="V4577" s="42" t="str">
        <f>VLOOKUP(Tabla1[[#This Row],[PROGRAMA]],Hoja1!A:B,2,FALSE)</f>
        <v>1631. Limpieza viaria</v>
      </c>
      <c r="W4577" s="45" t="s">
        <v>236</v>
      </c>
      <c r="X4577" s="45" t="s">
        <v>3180</v>
      </c>
    </row>
    <row r="4578" spans="1:24" x14ac:dyDescent="0.25">
      <c r="A4578" s="57">
        <v>220250037619</v>
      </c>
      <c r="B4578" s="58" t="s">
        <v>526</v>
      </c>
      <c r="C4578" s="59">
        <v>45876</v>
      </c>
      <c r="D4578" s="57">
        <v>22025001270</v>
      </c>
      <c r="E4578" s="58" t="s">
        <v>2310</v>
      </c>
      <c r="F4578" s="60">
        <v>489.18</v>
      </c>
      <c r="G4578" s="58" t="s">
        <v>608</v>
      </c>
      <c r="H4578" s="58" t="s">
        <v>6344</v>
      </c>
      <c r="I4578" s="61">
        <v>300</v>
      </c>
      <c r="J4578" s="58" t="s">
        <v>356</v>
      </c>
      <c r="K4578" s="58" t="s">
        <v>356</v>
      </c>
      <c r="L4578" s="58" t="s">
        <v>367</v>
      </c>
      <c r="M4578" s="58" t="s">
        <v>354</v>
      </c>
      <c r="N4578" s="58" t="s">
        <v>355</v>
      </c>
      <c r="O4578" s="64" t="s">
        <v>309</v>
      </c>
      <c r="P4578" s="64" t="s">
        <v>5359</v>
      </c>
      <c r="Q4578" s="45" t="s">
        <v>922</v>
      </c>
      <c r="R4578" s="32" t="s">
        <v>254</v>
      </c>
      <c r="S4578" s="45" t="s">
        <v>95</v>
      </c>
      <c r="T4578" s="42" t="str">
        <f>VLOOKUP(Tabla1[[#This Row],[AREA]],Hoja1!A:B,2,FALSE)</f>
        <v>07. Medio ambiente</v>
      </c>
      <c r="U4578" s="45" t="s">
        <v>149</v>
      </c>
      <c r="V4578" s="42" t="str">
        <f>VLOOKUP(Tabla1[[#This Row],[PROGRAMA]],Hoja1!A:B,2,FALSE)</f>
        <v>1711. Parques y jardines</v>
      </c>
      <c r="W4578" s="45" t="s">
        <v>238</v>
      </c>
      <c r="X4578" s="45" t="s">
        <v>3118</v>
      </c>
    </row>
    <row r="4579" spans="1:24" x14ac:dyDescent="0.25">
      <c r="A4579" s="57">
        <v>220250045458</v>
      </c>
      <c r="B4579" s="58" t="s">
        <v>526</v>
      </c>
      <c r="C4579" s="59">
        <v>45916</v>
      </c>
      <c r="D4579" s="57">
        <v>22025000766</v>
      </c>
      <c r="E4579" s="58" t="s">
        <v>2580</v>
      </c>
      <c r="F4579" s="60">
        <v>486.55</v>
      </c>
      <c r="G4579" s="58" t="s">
        <v>589</v>
      </c>
      <c r="H4579" s="58" t="s">
        <v>6345</v>
      </c>
      <c r="I4579" s="61">
        <v>300</v>
      </c>
      <c r="J4579" s="58" t="s">
        <v>356</v>
      </c>
      <c r="K4579" s="58" t="s">
        <v>356</v>
      </c>
      <c r="L4579" s="58" t="s">
        <v>357</v>
      </c>
      <c r="M4579" s="58" t="s">
        <v>354</v>
      </c>
      <c r="N4579" s="58" t="s">
        <v>355</v>
      </c>
      <c r="O4579" s="64" t="s">
        <v>309</v>
      </c>
      <c r="P4579" s="64" t="s">
        <v>5359</v>
      </c>
      <c r="Q4579" s="45" t="s">
        <v>922</v>
      </c>
      <c r="R4579" s="32" t="s">
        <v>254</v>
      </c>
      <c r="S4579" s="45" t="s">
        <v>291</v>
      </c>
      <c r="T4579" s="42" t="str">
        <f>VLOOKUP(Tabla1[[#This Row],[AREA]],Hoja1!A:B,2,FALSE)</f>
        <v>11. Salud pública y seguridad ciudadana</v>
      </c>
      <c r="U4579" s="45" t="s">
        <v>135</v>
      </c>
      <c r="V4579" s="42" t="str">
        <f>VLOOKUP(Tabla1[[#This Row],[PROGRAMA]],Hoja1!A:B,2,FALSE)</f>
        <v>1361. Prevención y extinción de incencios</v>
      </c>
      <c r="W4579" s="45" t="s">
        <v>236</v>
      </c>
      <c r="X4579" s="45" t="s">
        <v>3180</v>
      </c>
    </row>
    <row r="4580" spans="1:24" x14ac:dyDescent="0.25">
      <c r="A4580" s="57">
        <v>220250043706</v>
      </c>
      <c r="B4580" s="58" t="s">
        <v>526</v>
      </c>
      <c r="C4580" s="59">
        <v>45903</v>
      </c>
      <c r="D4580" s="57">
        <v>22025000769</v>
      </c>
      <c r="E4580" s="58" t="s">
        <v>1623</v>
      </c>
      <c r="F4580" s="60">
        <v>483.77</v>
      </c>
      <c r="G4580" s="58" t="s">
        <v>460</v>
      </c>
      <c r="H4580" s="58" t="s">
        <v>6346</v>
      </c>
      <c r="I4580" s="61">
        <v>300</v>
      </c>
      <c r="J4580" s="58" t="s">
        <v>356</v>
      </c>
      <c r="K4580" s="58" t="s">
        <v>356</v>
      </c>
      <c r="L4580" s="58" t="s">
        <v>367</v>
      </c>
      <c r="M4580" s="58" t="s">
        <v>354</v>
      </c>
      <c r="N4580" s="58" t="s">
        <v>355</v>
      </c>
      <c r="O4580" s="64" t="s">
        <v>309</v>
      </c>
      <c r="P4580" s="64" t="s">
        <v>5359</v>
      </c>
      <c r="Q4580" s="45" t="s">
        <v>922</v>
      </c>
      <c r="R4580" s="32" t="s">
        <v>254</v>
      </c>
      <c r="S4580" s="45" t="s">
        <v>291</v>
      </c>
      <c r="T4580" s="42" t="str">
        <f>VLOOKUP(Tabla1[[#This Row],[AREA]],Hoja1!A:B,2,FALSE)</f>
        <v>11. Salud pública y seguridad ciudadana</v>
      </c>
      <c r="U4580" s="45" t="s">
        <v>135</v>
      </c>
      <c r="V4580" s="42" t="str">
        <f>VLOOKUP(Tabla1[[#This Row],[PROGRAMA]],Hoja1!A:B,2,FALSE)</f>
        <v>1361. Prevención y extinción de incencios</v>
      </c>
      <c r="W4580" s="45" t="s">
        <v>238</v>
      </c>
      <c r="X4580" s="45" t="s">
        <v>3118</v>
      </c>
    </row>
    <row r="4581" spans="1:24" x14ac:dyDescent="0.25">
      <c r="A4581" s="57">
        <v>220250038456</v>
      </c>
      <c r="B4581" s="58" t="s">
        <v>526</v>
      </c>
      <c r="C4581" s="59">
        <v>45880</v>
      </c>
      <c r="D4581" s="57">
        <v>22025001270</v>
      </c>
      <c r="E4581" s="58" t="s">
        <v>2310</v>
      </c>
      <c r="F4581" s="60">
        <v>483.52</v>
      </c>
      <c r="G4581" s="58" t="s">
        <v>608</v>
      </c>
      <c r="H4581" s="58" t="s">
        <v>4430</v>
      </c>
      <c r="I4581" s="61">
        <v>300</v>
      </c>
      <c r="J4581" s="58" t="s">
        <v>356</v>
      </c>
      <c r="K4581" s="58" t="s">
        <v>356</v>
      </c>
      <c r="L4581" s="58" t="s">
        <v>367</v>
      </c>
      <c r="M4581" s="58" t="s">
        <v>354</v>
      </c>
      <c r="N4581" s="58" t="s">
        <v>355</v>
      </c>
      <c r="O4581" s="64" t="s">
        <v>309</v>
      </c>
      <c r="P4581" s="64" t="s">
        <v>5359</v>
      </c>
      <c r="Q4581" s="45" t="s">
        <v>922</v>
      </c>
      <c r="R4581" s="32" t="s">
        <v>254</v>
      </c>
      <c r="S4581" s="45" t="s">
        <v>95</v>
      </c>
      <c r="T4581" s="42" t="str">
        <f>VLOOKUP(Tabla1[[#This Row],[AREA]],Hoja1!A:B,2,FALSE)</f>
        <v>07. Medio ambiente</v>
      </c>
      <c r="U4581" s="45" t="s">
        <v>149</v>
      </c>
      <c r="V4581" s="42" t="str">
        <f>VLOOKUP(Tabla1[[#This Row],[PROGRAMA]],Hoja1!A:B,2,FALSE)</f>
        <v>1711. Parques y jardines</v>
      </c>
      <c r="W4581" s="45" t="s">
        <v>238</v>
      </c>
      <c r="X4581" s="45" t="s">
        <v>3118</v>
      </c>
    </row>
    <row r="4582" spans="1:24" x14ac:dyDescent="0.25">
      <c r="A4582" s="57">
        <v>220250045412</v>
      </c>
      <c r="B4582" s="58" t="s">
        <v>526</v>
      </c>
      <c r="C4582" s="59">
        <v>45916</v>
      </c>
      <c r="D4582" s="57">
        <v>22025001124</v>
      </c>
      <c r="E4582" s="58" t="s">
        <v>1237</v>
      </c>
      <c r="F4582" s="60">
        <v>482.38</v>
      </c>
      <c r="G4582" s="58" t="s">
        <v>597</v>
      </c>
      <c r="H4582" s="58" t="s">
        <v>6052</v>
      </c>
      <c r="I4582" s="61">
        <v>300</v>
      </c>
      <c r="J4582" s="58" t="s">
        <v>356</v>
      </c>
      <c r="K4582" s="58" t="s">
        <v>356</v>
      </c>
      <c r="L4582" s="58" t="s">
        <v>367</v>
      </c>
      <c r="M4582" s="58" t="s">
        <v>354</v>
      </c>
      <c r="N4582" s="58" t="s">
        <v>355</v>
      </c>
      <c r="O4582" s="64" t="s">
        <v>309</v>
      </c>
      <c r="P4582" s="64" t="s">
        <v>5359</v>
      </c>
      <c r="Q4582" s="45" t="s">
        <v>922</v>
      </c>
      <c r="R4582" s="32" t="s">
        <v>254</v>
      </c>
      <c r="S4582" s="45" t="s">
        <v>291</v>
      </c>
      <c r="T4582" s="42" t="str">
        <f>VLOOKUP(Tabla1[[#This Row],[AREA]],Hoja1!A:B,2,FALSE)</f>
        <v>11. Salud pública y seguridad ciudadana</v>
      </c>
      <c r="U4582" s="45" t="s">
        <v>141</v>
      </c>
      <c r="V4582" s="42" t="str">
        <f>VLOOKUP(Tabla1[[#This Row],[PROGRAMA]],Hoja1!A:B,2,FALSE)</f>
        <v>1621. Recogida de residuos</v>
      </c>
      <c r="W4582" s="45" t="s">
        <v>236</v>
      </c>
      <c r="X4582" s="45" t="s">
        <v>3180</v>
      </c>
    </row>
    <row r="4583" spans="1:24" x14ac:dyDescent="0.25">
      <c r="A4583" s="57">
        <v>220250046264</v>
      </c>
      <c r="B4583" s="58" t="s">
        <v>526</v>
      </c>
      <c r="C4583" s="59">
        <v>45922</v>
      </c>
      <c r="D4583" s="57">
        <v>22025001124</v>
      </c>
      <c r="E4583" s="58" t="s">
        <v>1237</v>
      </c>
      <c r="F4583" s="60">
        <v>473.11</v>
      </c>
      <c r="G4583" s="58" t="s">
        <v>686</v>
      </c>
      <c r="H4583" s="58" t="s">
        <v>6167</v>
      </c>
      <c r="I4583" s="61">
        <v>300</v>
      </c>
      <c r="J4583" s="58" t="s">
        <v>356</v>
      </c>
      <c r="K4583" s="58" t="s">
        <v>356</v>
      </c>
      <c r="L4583" s="58" t="s">
        <v>367</v>
      </c>
      <c r="M4583" s="58" t="s">
        <v>354</v>
      </c>
      <c r="N4583" s="58" t="s">
        <v>355</v>
      </c>
      <c r="O4583" s="64" t="s">
        <v>309</v>
      </c>
      <c r="P4583" s="64" t="s">
        <v>5359</v>
      </c>
      <c r="Q4583" s="45" t="s">
        <v>922</v>
      </c>
      <c r="R4583" s="32" t="s">
        <v>254</v>
      </c>
      <c r="S4583" s="45" t="s">
        <v>291</v>
      </c>
      <c r="T4583" s="42" t="str">
        <f>VLOOKUP(Tabla1[[#This Row],[AREA]],Hoja1!A:B,2,FALSE)</f>
        <v>11. Salud pública y seguridad ciudadana</v>
      </c>
      <c r="U4583" s="45" t="s">
        <v>141</v>
      </c>
      <c r="V4583" s="42" t="str">
        <f>VLOOKUP(Tabla1[[#This Row],[PROGRAMA]],Hoja1!A:B,2,FALSE)</f>
        <v>1621. Recogida de residuos</v>
      </c>
      <c r="W4583" s="45" t="s">
        <v>236</v>
      </c>
      <c r="X4583" s="45" t="s">
        <v>3180</v>
      </c>
    </row>
    <row r="4584" spans="1:24" x14ac:dyDescent="0.25">
      <c r="A4584" s="57">
        <v>220250048597</v>
      </c>
      <c r="B4584" s="58" t="s">
        <v>349</v>
      </c>
      <c r="C4584" s="59">
        <v>45929</v>
      </c>
      <c r="D4584" s="57">
        <v>22025006966</v>
      </c>
      <c r="E4584" s="58" t="s">
        <v>4310</v>
      </c>
      <c r="F4584" s="60">
        <v>563.62</v>
      </c>
      <c r="G4584" s="58" t="s">
        <v>689</v>
      </c>
      <c r="H4584" s="58" t="s">
        <v>6347</v>
      </c>
      <c r="I4584" s="61">
        <v>220</v>
      </c>
      <c r="J4584" s="58" t="s">
        <v>356</v>
      </c>
      <c r="K4584" s="58" t="s">
        <v>356</v>
      </c>
      <c r="L4584" s="58" t="s">
        <v>367</v>
      </c>
      <c r="M4584" s="58" t="s">
        <v>458</v>
      </c>
      <c r="N4584" s="58" t="s">
        <v>429</v>
      </c>
      <c r="O4584" s="64" t="s">
        <v>310</v>
      </c>
      <c r="P4584" s="64" t="s">
        <v>5359</v>
      </c>
      <c r="Q4584" s="45" t="s">
        <v>922</v>
      </c>
      <c r="R4584" s="32" t="s">
        <v>254</v>
      </c>
      <c r="S4584" s="45" t="s">
        <v>98</v>
      </c>
      <c r="T4584" s="42" t="str">
        <f>VLOOKUP(Tabla1[[#This Row],[AREA]],Hoja1!A:B,2,FALSE)</f>
        <v>10. Personas mayores, familia y servicios sociales</v>
      </c>
      <c r="U4584" s="45" t="s">
        <v>153</v>
      </c>
      <c r="V4584" s="42" t="str">
        <f>VLOOKUP(Tabla1[[#This Row],[PROGRAMA]],Hoja1!A:B,2,FALSE)</f>
        <v>2311. Intervención social</v>
      </c>
      <c r="W4584" s="45" t="s">
        <v>238</v>
      </c>
      <c r="X4584" s="45" t="s">
        <v>3118</v>
      </c>
    </row>
    <row r="4585" spans="1:24" x14ac:dyDescent="0.25">
      <c r="A4585" s="57">
        <v>220250044669</v>
      </c>
      <c r="B4585" s="58" t="s">
        <v>526</v>
      </c>
      <c r="C4585" s="59">
        <v>45910</v>
      </c>
      <c r="D4585" s="57">
        <v>22025001122</v>
      </c>
      <c r="E4585" s="58" t="s">
        <v>1237</v>
      </c>
      <c r="F4585" s="60">
        <v>471.04</v>
      </c>
      <c r="G4585" s="58" t="s">
        <v>589</v>
      </c>
      <c r="H4585" s="58" t="s">
        <v>6348</v>
      </c>
      <c r="I4585" s="61">
        <v>300</v>
      </c>
      <c r="J4585" s="58" t="s">
        <v>356</v>
      </c>
      <c r="K4585" s="58" t="s">
        <v>356</v>
      </c>
      <c r="L4585" s="58" t="s">
        <v>357</v>
      </c>
      <c r="M4585" s="58" t="s">
        <v>354</v>
      </c>
      <c r="N4585" s="58" t="s">
        <v>355</v>
      </c>
      <c r="O4585" s="64" t="s">
        <v>309</v>
      </c>
      <c r="P4585" s="64" t="s">
        <v>5359</v>
      </c>
      <c r="Q4585" s="45" t="s">
        <v>922</v>
      </c>
      <c r="R4585" s="32" t="s">
        <v>254</v>
      </c>
      <c r="S4585" s="45" t="s">
        <v>291</v>
      </c>
      <c r="T4585" s="42" t="str">
        <f>VLOOKUP(Tabla1[[#This Row],[AREA]],Hoja1!A:B,2,FALSE)</f>
        <v>11. Salud pública y seguridad ciudadana</v>
      </c>
      <c r="U4585" s="45" t="s">
        <v>141</v>
      </c>
      <c r="V4585" s="42" t="str">
        <f>VLOOKUP(Tabla1[[#This Row],[PROGRAMA]],Hoja1!A:B,2,FALSE)</f>
        <v>1621. Recogida de residuos</v>
      </c>
      <c r="W4585" s="45" t="s">
        <v>236</v>
      </c>
      <c r="X4585" s="45" t="s">
        <v>3180</v>
      </c>
    </row>
    <row r="4586" spans="1:24" x14ac:dyDescent="0.25">
      <c r="A4586" s="57">
        <v>220250045368</v>
      </c>
      <c r="B4586" s="58" t="s">
        <v>526</v>
      </c>
      <c r="C4586" s="59">
        <v>45916</v>
      </c>
      <c r="D4586" s="57">
        <v>22025001128</v>
      </c>
      <c r="E4586" s="58" t="s">
        <v>1498</v>
      </c>
      <c r="F4586" s="60">
        <v>469.86</v>
      </c>
      <c r="G4586" s="58" t="s">
        <v>698</v>
      </c>
      <c r="H4586" s="58" t="s">
        <v>6349</v>
      </c>
      <c r="I4586" s="61">
        <v>300</v>
      </c>
      <c r="J4586" s="58" t="s">
        <v>678</v>
      </c>
      <c r="K4586" s="58" t="s">
        <v>356</v>
      </c>
      <c r="L4586" s="58" t="s">
        <v>367</v>
      </c>
      <c r="M4586" s="58" t="s">
        <v>354</v>
      </c>
      <c r="N4586" s="58" t="s">
        <v>355</v>
      </c>
      <c r="O4586" s="64" t="s">
        <v>309</v>
      </c>
      <c r="P4586" s="64" t="s">
        <v>5359</v>
      </c>
      <c r="Q4586" s="45" t="s">
        <v>922</v>
      </c>
      <c r="R4586" s="32" t="s">
        <v>254</v>
      </c>
      <c r="S4586" s="45" t="s">
        <v>291</v>
      </c>
      <c r="T4586" s="42" t="str">
        <f>VLOOKUP(Tabla1[[#This Row],[AREA]],Hoja1!A:B,2,FALSE)</f>
        <v>11. Salud pública y seguridad ciudadana</v>
      </c>
      <c r="U4586" s="45" t="s">
        <v>141</v>
      </c>
      <c r="V4586" s="42" t="str">
        <f>VLOOKUP(Tabla1[[#This Row],[PROGRAMA]],Hoja1!A:B,2,FALSE)</f>
        <v>1621. Recogida de residuos</v>
      </c>
      <c r="W4586" s="45" t="s">
        <v>238</v>
      </c>
      <c r="X4586" s="45" t="s">
        <v>3118</v>
      </c>
    </row>
    <row r="4587" spans="1:24" x14ac:dyDescent="0.25">
      <c r="A4587" s="57">
        <v>220250046340</v>
      </c>
      <c r="B4587" s="58" t="s">
        <v>526</v>
      </c>
      <c r="C4587" s="59">
        <v>45922</v>
      </c>
      <c r="D4587" s="57">
        <v>22025001276</v>
      </c>
      <c r="E4587" s="58" t="s">
        <v>2347</v>
      </c>
      <c r="F4587" s="60">
        <v>467.42</v>
      </c>
      <c r="G4587" s="58" t="s">
        <v>611</v>
      </c>
      <c r="H4587" s="58" t="s">
        <v>6350</v>
      </c>
      <c r="I4587" s="61">
        <v>300</v>
      </c>
      <c r="J4587" s="58" t="s">
        <v>462</v>
      </c>
      <c r="K4587" s="58" t="s">
        <v>356</v>
      </c>
      <c r="L4587" s="58" t="s">
        <v>357</v>
      </c>
      <c r="M4587" s="58" t="s">
        <v>354</v>
      </c>
      <c r="N4587" s="58" t="s">
        <v>355</v>
      </c>
      <c r="O4587" s="64" t="s">
        <v>309</v>
      </c>
      <c r="P4587" s="64" t="s">
        <v>5359</v>
      </c>
      <c r="Q4587" s="45" t="s">
        <v>922</v>
      </c>
      <c r="R4587" s="32" t="s">
        <v>254</v>
      </c>
      <c r="S4587" s="45" t="s">
        <v>95</v>
      </c>
      <c r="T4587" s="42" t="str">
        <f>VLOOKUP(Tabla1[[#This Row],[AREA]],Hoja1!A:B,2,FALSE)</f>
        <v>07. Medio ambiente</v>
      </c>
      <c r="U4587" s="45" t="s">
        <v>149</v>
      </c>
      <c r="V4587" s="42" t="str">
        <f>VLOOKUP(Tabla1[[#This Row],[PROGRAMA]],Hoja1!A:B,2,FALSE)</f>
        <v>1711. Parques y jardines</v>
      </c>
      <c r="W4587" s="45" t="s">
        <v>236</v>
      </c>
      <c r="X4587" s="45" t="s">
        <v>3180</v>
      </c>
    </row>
    <row r="4588" spans="1:24" x14ac:dyDescent="0.25">
      <c r="A4588" s="57">
        <v>220250041249</v>
      </c>
      <c r="B4588" s="58" t="s">
        <v>526</v>
      </c>
      <c r="C4588" s="59">
        <v>45890</v>
      </c>
      <c r="D4588" s="57">
        <v>22025000919</v>
      </c>
      <c r="E4588" s="58" t="s">
        <v>2293</v>
      </c>
      <c r="F4588" s="60">
        <v>455.47</v>
      </c>
      <c r="G4588" s="58" t="s">
        <v>601</v>
      </c>
      <c r="H4588" s="58" t="s">
        <v>6351</v>
      </c>
      <c r="I4588" s="61">
        <v>300</v>
      </c>
      <c r="J4588" s="58" t="s">
        <v>356</v>
      </c>
      <c r="K4588" s="58" t="s">
        <v>356</v>
      </c>
      <c r="L4588" s="58" t="s">
        <v>367</v>
      </c>
      <c r="M4588" s="58" t="s">
        <v>354</v>
      </c>
      <c r="N4588" s="58" t="s">
        <v>355</v>
      </c>
      <c r="O4588" s="64" t="s">
        <v>309</v>
      </c>
      <c r="P4588" s="64" t="s">
        <v>5359</v>
      </c>
      <c r="Q4588" s="45" t="s">
        <v>922</v>
      </c>
      <c r="R4588" s="32" t="s">
        <v>254</v>
      </c>
      <c r="S4588" s="45" t="s">
        <v>291</v>
      </c>
      <c r="T4588" s="42" t="str">
        <f>VLOOKUP(Tabla1[[#This Row],[AREA]],Hoja1!A:B,2,FALSE)</f>
        <v>11. Salud pública y seguridad ciudadana</v>
      </c>
      <c r="U4588" s="45" t="s">
        <v>129</v>
      </c>
      <c r="V4588" s="42" t="str">
        <f>VLOOKUP(Tabla1[[#This Row],[PROGRAMA]],Hoja1!A:B,2,FALSE)</f>
        <v>1321. Policía municipal</v>
      </c>
      <c r="W4588" s="45" t="s">
        <v>236</v>
      </c>
      <c r="X4588" s="45" t="s">
        <v>3180</v>
      </c>
    </row>
    <row r="4589" spans="1:24" x14ac:dyDescent="0.25">
      <c r="A4589" s="57">
        <v>220250045307</v>
      </c>
      <c r="B4589" s="58" t="s">
        <v>526</v>
      </c>
      <c r="C4589" s="59">
        <v>45916</v>
      </c>
      <c r="D4589" s="57">
        <v>22025000731</v>
      </c>
      <c r="E4589" s="58" t="s">
        <v>1838</v>
      </c>
      <c r="F4589" s="60">
        <v>451.09</v>
      </c>
      <c r="G4589" s="58" t="s">
        <v>564</v>
      </c>
      <c r="H4589" s="58" t="s">
        <v>6352</v>
      </c>
      <c r="I4589" s="61">
        <v>300</v>
      </c>
      <c r="J4589" s="58" t="s">
        <v>356</v>
      </c>
      <c r="K4589" s="58" t="s">
        <v>356</v>
      </c>
      <c r="L4589" s="58" t="s">
        <v>367</v>
      </c>
      <c r="M4589" s="58" t="s">
        <v>354</v>
      </c>
      <c r="N4589" s="58" t="s">
        <v>355</v>
      </c>
      <c r="O4589" s="64" t="s">
        <v>309</v>
      </c>
      <c r="P4589" s="64" t="s">
        <v>5359</v>
      </c>
      <c r="Q4589" s="45" t="s">
        <v>922</v>
      </c>
      <c r="R4589" s="32" t="s">
        <v>254</v>
      </c>
      <c r="S4589" s="45" t="s">
        <v>98</v>
      </c>
      <c r="T4589" s="42" t="str">
        <f>VLOOKUP(Tabla1[[#This Row],[AREA]],Hoja1!A:B,2,FALSE)</f>
        <v>10. Personas mayores, familia y servicios sociales</v>
      </c>
      <c r="U4589" s="45" t="s">
        <v>155</v>
      </c>
      <c r="V4589" s="42" t="str">
        <f>VLOOKUP(Tabla1[[#This Row],[PROGRAMA]],Hoja1!A:B,2,FALSE)</f>
        <v>2312. Iniciativas sociales</v>
      </c>
      <c r="W4589" s="45" t="s">
        <v>236</v>
      </c>
      <c r="X4589" s="45" t="s">
        <v>3048</v>
      </c>
    </row>
    <row r="4590" spans="1:24" x14ac:dyDescent="0.25">
      <c r="A4590" s="57">
        <v>220250041253</v>
      </c>
      <c r="B4590" s="58" t="s">
        <v>526</v>
      </c>
      <c r="C4590" s="59">
        <v>45890</v>
      </c>
      <c r="D4590" s="57">
        <v>22025000917</v>
      </c>
      <c r="E4590" s="58" t="s">
        <v>2293</v>
      </c>
      <c r="F4590" s="60">
        <v>444.83</v>
      </c>
      <c r="G4590" s="58" t="s">
        <v>589</v>
      </c>
      <c r="H4590" s="58" t="s">
        <v>6353</v>
      </c>
      <c r="I4590" s="61">
        <v>300</v>
      </c>
      <c r="J4590" s="58" t="s">
        <v>356</v>
      </c>
      <c r="K4590" s="58" t="s">
        <v>356</v>
      </c>
      <c r="L4590" s="58" t="s">
        <v>357</v>
      </c>
      <c r="M4590" s="58" t="s">
        <v>354</v>
      </c>
      <c r="N4590" s="58" t="s">
        <v>355</v>
      </c>
      <c r="O4590" s="64" t="s">
        <v>309</v>
      </c>
      <c r="P4590" s="64" t="s">
        <v>5359</v>
      </c>
      <c r="Q4590" s="45" t="s">
        <v>922</v>
      </c>
      <c r="R4590" s="32" t="s">
        <v>254</v>
      </c>
      <c r="S4590" s="45" t="s">
        <v>291</v>
      </c>
      <c r="T4590" s="42" t="str">
        <f>VLOOKUP(Tabla1[[#This Row],[AREA]],Hoja1!A:B,2,FALSE)</f>
        <v>11. Salud pública y seguridad ciudadana</v>
      </c>
      <c r="U4590" s="45" t="s">
        <v>129</v>
      </c>
      <c r="V4590" s="42" t="str">
        <f>VLOOKUP(Tabla1[[#This Row],[PROGRAMA]],Hoja1!A:B,2,FALSE)</f>
        <v>1321. Policía municipal</v>
      </c>
      <c r="W4590" s="45" t="s">
        <v>236</v>
      </c>
      <c r="X4590" s="45" t="s">
        <v>3180</v>
      </c>
    </row>
    <row r="4591" spans="1:24" x14ac:dyDescent="0.25">
      <c r="A4591" s="57">
        <v>220250045527</v>
      </c>
      <c r="B4591" s="58" t="s">
        <v>526</v>
      </c>
      <c r="C4591" s="59">
        <v>45916</v>
      </c>
      <c r="D4591" s="57">
        <v>22025000766</v>
      </c>
      <c r="E4591" s="58" t="s">
        <v>2580</v>
      </c>
      <c r="F4591" s="60">
        <v>444.19</v>
      </c>
      <c r="G4591" s="58" t="s">
        <v>589</v>
      </c>
      <c r="H4591" s="58" t="s">
        <v>6354</v>
      </c>
      <c r="I4591" s="61">
        <v>300</v>
      </c>
      <c r="J4591" s="58" t="s">
        <v>356</v>
      </c>
      <c r="K4591" s="58" t="s">
        <v>356</v>
      </c>
      <c r="L4591" s="58" t="s">
        <v>357</v>
      </c>
      <c r="M4591" s="58" t="s">
        <v>354</v>
      </c>
      <c r="N4591" s="58" t="s">
        <v>355</v>
      </c>
      <c r="O4591" s="64" t="s">
        <v>309</v>
      </c>
      <c r="P4591" s="64" t="s">
        <v>5359</v>
      </c>
      <c r="Q4591" s="45" t="s">
        <v>922</v>
      </c>
      <c r="R4591" s="32" t="s">
        <v>254</v>
      </c>
      <c r="S4591" s="45" t="s">
        <v>291</v>
      </c>
      <c r="T4591" s="42" t="str">
        <f>VLOOKUP(Tabla1[[#This Row],[AREA]],Hoja1!A:B,2,FALSE)</f>
        <v>11. Salud pública y seguridad ciudadana</v>
      </c>
      <c r="U4591" s="45" t="s">
        <v>135</v>
      </c>
      <c r="V4591" s="42" t="str">
        <f>VLOOKUP(Tabla1[[#This Row],[PROGRAMA]],Hoja1!A:B,2,FALSE)</f>
        <v>1361. Prevención y extinción de incencios</v>
      </c>
      <c r="W4591" s="45" t="s">
        <v>236</v>
      </c>
      <c r="X4591" s="45" t="s">
        <v>3180</v>
      </c>
    </row>
    <row r="4592" spans="1:24" x14ac:dyDescent="0.25">
      <c r="A4592" s="57">
        <v>220250038454</v>
      </c>
      <c r="B4592" s="58" t="s">
        <v>526</v>
      </c>
      <c r="C4592" s="59">
        <v>45880</v>
      </c>
      <c r="D4592" s="57">
        <v>22025001270</v>
      </c>
      <c r="E4592" s="58" t="s">
        <v>2310</v>
      </c>
      <c r="F4592" s="60">
        <v>435.88</v>
      </c>
      <c r="G4592" s="58" t="s">
        <v>608</v>
      </c>
      <c r="H4592" s="58" t="s">
        <v>6355</v>
      </c>
      <c r="I4592" s="61">
        <v>300</v>
      </c>
      <c r="J4592" s="58" t="s">
        <v>356</v>
      </c>
      <c r="K4592" s="58" t="s">
        <v>356</v>
      </c>
      <c r="L4592" s="58" t="s">
        <v>367</v>
      </c>
      <c r="M4592" s="58" t="s">
        <v>354</v>
      </c>
      <c r="N4592" s="58" t="s">
        <v>355</v>
      </c>
      <c r="O4592" s="64" t="s">
        <v>309</v>
      </c>
      <c r="P4592" s="64" t="s">
        <v>5359</v>
      </c>
      <c r="Q4592" s="45" t="s">
        <v>922</v>
      </c>
      <c r="R4592" s="32" t="s">
        <v>254</v>
      </c>
      <c r="S4592" s="45" t="s">
        <v>95</v>
      </c>
      <c r="T4592" s="42" t="str">
        <f>VLOOKUP(Tabla1[[#This Row],[AREA]],Hoja1!A:B,2,FALSE)</f>
        <v>07. Medio ambiente</v>
      </c>
      <c r="U4592" s="45" t="s">
        <v>149</v>
      </c>
      <c r="V4592" s="42" t="str">
        <f>VLOOKUP(Tabla1[[#This Row],[PROGRAMA]],Hoja1!A:B,2,FALSE)</f>
        <v>1711. Parques y jardines</v>
      </c>
      <c r="W4592" s="45" t="s">
        <v>238</v>
      </c>
      <c r="X4592" s="45" t="s">
        <v>3118</v>
      </c>
    </row>
    <row r="4593" spans="1:24" x14ac:dyDescent="0.25">
      <c r="A4593" s="57">
        <v>220250043838</v>
      </c>
      <c r="B4593" s="58" t="s">
        <v>526</v>
      </c>
      <c r="C4593" s="59">
        <v>45903</v>
      </c>
      <c r="D4593" s="57">
        <v>22025001602</v>
      </c>
      <c r="E4593" s="58" t="s">
        <v>1735</v>
      </c>
      <c r="F4593" s="60">
        <v>435.84</v>
      </c>
      <c r="G4593" s="58" t="s">
        <v>73</v>
      </c>
      <c r="H4593" s="58" t="s">
        <v>6356</v>
      </c>
      <c r="I4593" s="61">
        <v>300</v>
      </c>
      <c r="J4593" s="58" t="s">
        <v>356</v>
      </c>
      <c r="K4593" s="58" t="s">
        <v>356</v>
      </c>
      <c r="L4593" s="58" t="s">
        <v>367</v>
      </c>
      <c r="M4593" s="58" t="s">
        <v>354</v>
      </c>
      <c r="N4593" s="58" t="s">
        <v>355</v>
      </c>
      <c r="O4593" s="64" t="s">
        <v>309</v>
      </c>
      <c r="P4593" s="64" t="s">
        <v>5359</v>
      </c>
      <c r="Q4593" s="45" t="s">
        <v>926</v>
      </c>
      <c r="R4593" s="32" t="s">
        <v>255</v>
      </c>
      <c r="S4593" s="45" t="s">
        <v>95</v>
      </c>
      <c r="T4593" s="42" t="str">
        <f>VLOOKUP(Tabla1[[#This Row],[AREA]],Hoja1!A:B,2,FALSE)</f>
        <v>07. Medio ambiente</v>
      </c>
      <c r="U4593" s="45" t="s">
        <v>149</v>
      </c>
      <c r="V4593" s="42" t="str">
        <f>VLOOKUP(Tabla1[[#This Row],[PROGRAMA]],Hoja1!A:B,2,FALSE)</f>
        <v>1711. Parques y jardines</v>
      </c>
      <c r="W4593" s="45" t="s">
        <v>244</v>
      </c>
      <c r="X4593" s="45" t="s">
        <v>2903</v>
      </c>
    </row>
    <row r="4594" spans="1:24" x14ac:dyDescent="0.25">
      <c r="A4594" s="57">
        <v>220250045771</v>
      </c>
      <c r="B4594" s="58" t="s">
        <v>526</v>
      </c>
      <c r="C4594" s="59">
        <v>45918</v>
      </c>
      <c r="D4594" s="57">
        <v>22025001325</v>
      </c>
      <c r="E4594" s="58" t="s">
        <v>3329</v>
      </c>
      <c r="F4594" s="60">
        <v>435.53</v>
      </c>
      <c r="G4594" s="58" t="s">
        <v>39</v>
      </c>
      <c r="H4594" s="58" t="s">
        <v>6357</v>
      </c>
      <c r="I4594" s="61">
        <v>300</v>
      </c>
      <c r="J4594" s="58" t="s">
        <v>356</v>
      </c>
      <c r="K4594" s="58" t="s">
        <v>356</v>
      </c>
      <c r="L4594" s="58" t="s">
        <v>367</v>
      </c>
      <c r="M4594" s="58" t="s">
        <v>354</v>
      </c>
      <c r="N4594" s="58" t="s">
        <v>355</v>
      </c>
      <c r="O4594" s="64" t="s">
        <v>309</v>
      </c>
      <c r="P4594" s="64" t="s">
        <v>5359</v>
      </c>
      <c r="Q4594" s="45" t="s">
        <v>922</v>
      </c>
      <c r="R4594" s="32" t="s">
        <v>254</v>
      </c>
      <c r="S4594" s="45" t="s">
        <v>98</v>
      </c>
      <c r="T4594" s="42" t="str">
        <f>VLOOKUP(Tabla1[[#This Row],[AREA]],Hoja1!A:B,2,FALSE)</f>
        <v>10. Personas mayores, familia y servicios sociales</v>
      </c>
      <c r="U4594" s="45" t="s">
        <v>162</v>
      </c>
      <c r="V4594" s="42" t="str">
        <f>VLOOKUP(Tabla1[[#This Row],[PROGRAMA]],Hoja1!A:B,2,FALSE)</f>
        <v>2412. Formación para el empleo</v>
      </c>
      <c r="W4594" s="45" t="s">
        <v>238</v>
      </c>
      <c r="X4594" s="45" t="s">
        <v>3118</v>
      </c>
    </row>
    <row r="4595" spans="1:24" x14ac:dyDescent="0.25">
      <c r="A4595" s="57">
        <v>220250043903</v>
      </c>
      <c r="B4595" s="58" t="s">
        <v>526</v>
      </c>
      <c r="C4595" s="59">
        <v>45903</v>
      </c>
      <c r="D4595" s="57">
        <v>22025001128</v>
      </c>
      <c r="E4595" s="58" t="s">
        <v>1498</v>
      </c>
      <c r="F4595" s="60">
        <v>422.53</v>
      </c>
      <c r="G4595" s="58" t="s">
        <v>3738</v>
      </c>
      <c r="H4595" s="58" t="s">
        <v>6358</v>
      </c>
      <c r="I4595" s="61">
        <v>300</v>
      </c>
      <c r="J4595" s="58" t="s">
        <v>356</v>
      </c>
      <c r="K4595" s="58" t="s">
        <v>356</v>
      </c>
      <c r="L4595" s="58" t="s">
        <v>367</v>
      </c>
      <c r="M4595" s="58" t="s">
        <v>354</v>
      </c>
      <c r="N4595" s="58" t="s">
        <v>355</v>
      </c>
      <c r="O4595" s="64" t="s">
        <v>309</v>
      </c>
      <c r="P4595" s="64" t="s">
        <v>5359</v>
      </c>
      <c r="Q4595" s="45" t="s">
        <v>922</v>
      </c>
      <c r="R4595" s="32" t="s">
        <v>254</v>
      </c>
      <c r="S4595" s="45" t="s">
        <v>291</v>
      </c>
      <c r="T4595" s="42" t="str">
        <f>VLOOKUP(Tabla1[[#This Row],[AREA]],Hoja1!A:B,2,FALSE)</f>
        <v>11. Salud pública y seguridad ciudadana</v>
      </c>
      <c r="U4595" s="45" t="s">
        <v>141</v>
      </c>
      <c r="V4595" s="42" t="str">
        <f>VLOOKUP(Tabla1[[#This Row],[PROGRAMA]],Hoja1!A:B,2,FALSE)</f>
        <v>1621. Recogida de residuos</v>
      </c>
      <c r="W4595" s="45" t="s">
        <v>238</v>
      </c>
      <c r="X4595" s="45" t="s">
        <v>3118</v>
      </c>
    </row>
    <row r="4596" spans="1:24" x14ac:dyDescent="0.25">
      <c r="A4596" s="57">
        <v>220250037466</v>
      </c>
      <c r="B4596" s="58" t="s">
        <v>526</v>
      </c>
      <c r="C4596" s="59">
        <v>45876</v>
      </c>
      <c r="D4596" s="57">
        <v>22025000917</v>
      </c>
      <c r="E4596" s="58" t="s">
        <v>2293</v>
      </c>
      <c r="F4596" s="60">
        <v>421.43</v>
      </c>
      <c r="G4596" s="58" t="s">
        <v>594</v>
      </c>
      <c r="H4596" s="58" t="s">
        <v>6359</v>
      </c>
      <c r="I4596" s="61">
        <v>300</v>
      </c>
      <c r="J4596" s="58" t="s">
        <v>356</v>
      </c>
      <c r="K4596" s="58" t="s">
        <v>356</v>
      </c>
      <c r="L4596" s="58" t="s">
        <v>357</v>
      </c>
      <c r="M4596" s="58" t="s">
        <v>354</v>
      </c>
      <c r="N4596" s="58" t="s">
        <v>355</v>
      </c>
      <c r="O4596" s="64" t="s">
        <v>309</v>
      </c>
      <c r="P4596" s="64" t="s">
        <v>5359</v>
      </c>
      <c r="Q4596" s="45" t="s">
        <v>922</v>
      </c>
      <c r="R4596" s="32" t="s">
        <v>254</v>
      </c>
      <c r="S4596" s="45" t="s">
        <v>291</v>
      </c>
      <c r="T4596" s="42" t="str">
        <f>VLOOKUP(Tabla1[[#This Row],[AREA]],Hoja1!A:B,2,FALSE)</f>
        <v>11. Salud pública y seguridad ciudadana</v>
      </c>
      <c r="U4596" s="45" t="s">
        <v>129</v>
      </c>
      <c r="V4596" s="42" t="str">
        <f>VLOOKUP(Tabla1[[#This Row],[PROGRAMA]],Hoja1!A:B,2,FALSE)</f>
        <v>1321. Policía municipal</v>
      </c>
      <c r="W4596" s="45" t="s">
        <v>236</v>
      </c>
      <c r="X4596" s="45" t="s">
        <v>3180</v>
      </c>
    </row>
    <row r="4597" spans="1:24" x14ac:dyDescent="0.25">
      <c r="A4597" s="57">
        <v>220250037561</v>
      </c>
      <c r="B4597" s="58" t="s">
        <v>526</v>
      </c>
      <c r="C4597" s="59">
        <v>45876</v>
      </c>
      <c r="D4597" s="57">
        <v>22025000731</v>
      </c>
      <c r="E4597" s="58" t="s">
        <v>1838</v>
      </c>
      <c r="F4597" s="60">
        <v>417.51</v>
      </c>
      <c r="G4597" s="58" t="s">
        <v>564</v>
      </c>
      <c r="H4597" s="58" t="s">
        <v>6360</v>
      </c>
      <c r="I4597" s="61">
        <v>300</v>
      </c>
      <c r="J4597" s="58" t="s">
        <v>356</v>
      </c>
      <c r="K4597" s="58" t="s">
        <v>356</v>
      </c>
      <c r="L4597" s="58" t="s">
        <v>367</v>
      </c>
      <c r="M4597" s="58" t="s">
        <v>354</v>
      </c>
      <c r="N4597" s="58" t="s">
        <v>355</v>
      </c>
      <c r="O4597" s="64" t="s">
        <v>309</v>
      </c>
      <c r="P4597" s="64" t="s">
        <v>5359</v>
      </c>
      <c r="Q4597" s="45" t="s">
        <v>922</v>
      </c>
      <c r="R4597" s="32" t="s">
        <v>254</v>
      </c>
      <c r="S4597" s="45" t="s">
        <v>98</v>
      </c>
      <c r="T4597" s="42" t="str">
        <f>VLOOKUP(Tabla1[[#This Row],[AREA]],Hoja1!A:B,2,FALSE)</f>
        <v>10. Personas mayores, familia y servicios sociales</v>
      </c>
      <c r="U4597" s="45" t="s">
        <v>155</v>
      </c>
      <c r="V4597" s="42" t="str">
        <f>VLOOKUP(Tabla1[[#This Row],[PROGRAMA]],Hoja1!A:B,2,FALSE)</f>
        <v>2312. Iniciativas sociales</v>
      </c>
      <c r="W4597" s="45" t="s">
        <v>236</v>
      </c>
      <c r="X4597" s="45" t="s">
        <v>3048</v>
      </c>
    </row>
    <row r="4598" spans="1:24" x14ac:dyDescent="0.25">
      <c r="A4598" s="57">
        <v>220250041212</v>
      </c>
      <c r="B4598" s="58" t="s">
        <v>526</v>
      </c>
      <c r="C4598" s="59">
        <v>45890</v>
      </c>
      <c r="D4598" s="57">
        <v>22025001270</v>
      </c>
      <c r="E4598" s="58" t="s">
        <v>2310</v>
      </c>
      <c r="F4598" s="60">
        <v>415.84</v>
      </c>
      <c r="G4598" s="58" t="s">
        <v>73</v>
      </c>
      <c r="H4598" s="58" t="s">
        <v>6361</v>
      </c>
      <c r="I4598" s="61">
        <v>300</v>
      </c>
      <c r="J4598" s="58" t="s">
        <v>356</v>
      </c>
      <c r="K4598" s="58" t="s">
        <v>356</v>
      </c>
      <c r="L4598" s="58" t="s">
        <v>367</v>
      </c>
      <c r="M4598" s="58" t="s">
        <v>354</v>
      </c>
      <c r="N4598" s="58" t="s">
        <v>355</v>
      </c>
      <c r="O4598" s="64" t="s">
        <v>309</v>
      </c>
      <c r="P4598" s="64" t="s">
        <v>5359</v>
      </c>
      <c r="Q4598" s="45" t="s">
        <v>922</v>
      </c>
      <c r="R4598" s="32" t="s">
        <v>254</v>
      </c>
      <c r="S4598" s="45" t="s">
        <v>95</v>
      </c>
      <c r="T4598" s="42" t="str">
        <f>VLOOKUP(Tabla1[[#This Row],[AREA]],Hoja1!A:B,2,FALSE)</f>
        <v>07. Medio ambiente</v>
      </c>
      <c r="U4598" s="45" t="s">
        <v>149</v>
      </c>
      <c r="V4598" s="42" t="str">
        <f>VLOOKUP(Tabla1[[#This Row],[PROGRAMA]],Hoja1!A:B,2,FALSE)</f>
        <v>1711. Parques y jardines</v>
      </c>
      <c r="W4598" s="45" t="s">
        <v>238</v>
      </c>
      <c r="X4598" s="45" t="s">
        <v>3118</v>
      </c>
    </row>
    <row r="4599" spans="1:24" x14ac:dyDescent="0.25">
      <c r="A4599" s="57">
        <v>220250041181</v>
      </c>
      <c r="B4599" s="58" t="s">
        <v>526</v>
      </c>
      <c r="C4599" s="59">
        <v>45890</v>
      </c>
      <c r="D4599" s="57">
        <v>22025001270</v>
      </c>
      <c r="E4599" s="58" t="s">
        <v>2310</v>
      </c>
      <c r="F4599" s="60">
        <v>402.45</v>
      </c>
      <c r="G4599" s="58" t="s">
        <v>73</v>
      </c>
      <c r="H4599" s="58" t="s">
        <v>6362</v>
      </c>
      <c r="I4599" s="61">
        <v>300</v>
      </c>
      <c r="J4599" s="58" t="s">
        <v>356</v>
      </c>
      <c r="K4599" s="58" t="s">
        <v>356</v>
      </c>
      <c r="L4599" s="58" t="s">
        <v>367</v>
      </c>
      <c r="M4599" s="58" t="s">
        <v>354</v>
      </c>
      <c r="N4599" s="58" t="s">
        <v>355</v>
      </c>
      <c r="O4599" s="64" t="s">
        <v>309</v>
      </c>
      <c r="P4599" s="64" t="s">
        <v>5359</v>
      </c>
      <c r="Q4599" s="45" t="s">
        <v>922</v>
      </c>
      <c r="R4599" s="32" t="s">
        <v>254</v>
      </c>
      <c r="S4599" s="45" t="s">
        <v>95</v>
      </c>
      <c r="T4599" s="42" t="str">
        <f>VLOOKUP(Tabla1[[#This Row],[AREA]],Hoja1!A:B,2,FALSE)</f>
        <v>07. Medio ambiente</v>
      </c>
      <c r="U4599" s="45" t="s">
        <v>149</v>
      </c>
      <c r="V4599" s="42" t="str">
        <f>VLOOKUP(Tabla1[[#This Row],[PROGRAMA]],Hoja1!A:B,2,FALSE)</f>
        <v>1711. Parques y jardines</v>
      </c>
      <c r="W4599" s="45" t="s">
        <v>238</v>
      </c>
      <c r="X4599" s="45" t="s">
        <v>3118</v>
      </c>
    </row>
    <row r="4600" spans="1:24" x14ac:dyDescent="0.25">
      <c r="A4600" s="57">
        <v>220250045454</v>
      </c>
      <c r="B4600" s="58" t="s">
        <v>526</v>
      </c>
      <c r="C4600" s="59">
        <v>45916</v>
      </c>
      <c r="D4600" s="57">
        <v>22025000769</v>
      </c>
      <c r="E4600" s="58" t="s">
        <v>1623</v>
      </c>
      <c r="F4600" s="60">
        <v>400.72</v>
      </c>
      <c r="G4600" s="58" t="s">
        <v>566</v>
      </c>
      <c r="H4600" s="58" t="s">
        <v>6363</v>
      </c>
      <c r="I4600" s="61">
        <v>300</v>
      </c>
      <c r="J4600" s="58" t="s">
        <v>356</v>
      </c>
      <c r="K4600" s="58" t="s">
        <v>356</v>
      </c>
      <c r="L4600" s="58" t="s">
        <v>367</v>
      </c>
      <c r="M4600" s="58" t="s">
        <v>354</v>
      </c>
      <c r="N4600" s="58" t="s">
        <v>355</v>
      </c>
      <c r="O4600" s="64" t="s">
        <v>309</v>
      </c>
      <c r="P4600" s="64" t="s">
        <v>5359</v>
      </c>
      <c r="Q4600" s="45" t="s">
        <v>922</v>
      </c>
      <c r="R4600" s="32" t="s">
        <v>254</v>
      </c>
      <c r="S4600" s="45" t="s">
        <v>291</v>
      </c>
      <c r="T4600" s="42" t="str">
        <f>VLOOKUP(Tabla1[[#This Row],[AREA]],Hoja1!A:B,2,FALSE)</f>
        <v>11. Salud pública y seguridad ciudadana</v>
      </c>
      <c r="U4600" s="45" t="s">
        <v>135</v>
      </c>
      <c r="V4600" s="42" t="str">
        <f>VLOOKUP(Tabla1[[#This Row],[PROGRAMA]],Hoja1!A:B,2,FALSE)</f>
        <v>1361. Prevención y extinción de incencios</v>
      </c>
      <c r="W4600" s="45" t="s">
        <v>238</v>
      </c>
      <c r="X4600" s="45" t="s">
        <v>3118</v>
      </c>
    </row>
    <row r="4601" spans="1:24" x14ac:dyDescent="0.25">
      <c r="A4601" s="57">
        <v>220250041792</v>
      </c>
      <c r="B4601" s="58" t="s">
        <v>526</v>
      </c>
      <c r="C4601" s="59">
        <v>45894</v>
      </c>
      <c r="D4601" s="57">
        <v>22025001124</v>
      </c>
      <c r="E4601" s="58" t="s">
        <v>1237</v>
      </c>
      <c r="F4601" s="60">
        <v>399.37</v>
      </c>
      <c r="G4601" s="58" t="s">
        <v>45</v>
      </c>
      <c r="H4601" s="58" t="s">
        <v>6364</v>
      </c>
      <c r="I4601" s="61">
        <v>300</v>
      </c>
      <c r="J4601" s="58" t="s">
        <v>627</v>
      </c>
      <c r="K4601" s="58" t="s">
        <v>628</v>
      </c>
      <c r="L4601" s="58" t="s">
        <v>367</v>
      </c>
      <c r="M4601" s="58" t="s">
        <v>354</v>
      </c>
      <c r="N4601" s="58" t="s">
        <v>355</v>
      </c>
      <c r="O4601" s="64" t="s">
        <v>309</v>
      </c>
      <c r="P4601" s="64" t="s">
        <v>5359</v>
      </c>
      <c r="Q4601" s="45" t="s">
        <v>922</v>
      </c>
      <c r="R4601" s="32" t="s">
        <v>254</v>
      </c>
      <c r="S4601" s="45" t="s">
        <v>291</v>
      </c>
      <c r="T4601" s="42" t="str">
        <f>VLOOKUP(Tabla1[[#This Row],[AREA]],Hoja1!A:B,2,FALSE)</f>
        <v>11. Salud pública y seguridad ciudadana</v>
      </c>
      <c r="U4601" s="45" t="s">
        <v>141</v>
      </c>
      <c r="V4601" s="42" t="str">
        <f>VLOOKUP(Tabla1[[#This Row],[PROGRAMA]],Hoja1!A:B,2,FALSE)</f>
        <v>1621. Recogida de residuos</v>
      </c>
      <c r="W4601" s="45" t="s">
        <v>236</v>
      </c>
      <c r="X4601" s="45" t="s">
        <v>3180</v>
      </c>
    </row>
    <row r="4602" spans="1:24" x14ac:dyDescent="0.25">
      <c r="A4602" s="57">
        <v>220250037621</v>
      </c>
      <c r="B4602" s="58" t="s">
        <v>526</v>
      </c>
      <c r="C4602" s="59">
        <v>45876</v>
      </c>
      <c r="D4602" s="57">
        <v>22025001276</v>
      </c>
      <c r="E4602" s="58" t="s">
        <v>2347</v>
      </c>
      <c r="F4602" s="60">
        <v>395.16</v>
      </c>
      <c r="G4602" s="58" t="s">
        <v>567</v>
      </c>
      <c r="H4602" s="58" t="s">
        <v>6365</v>
      </c>
      <c r="I4602" s="61">
        <v>300</v>
      </c>
      <c r="J4602" s="58" t="s">
        <v>356</v>
      </c>
      <c r="K4602" s="58" t="s">
        <v>356</v>
      </c>
      <c r="L4602" s="58" t="s">
        <v>357</v>
      </c>
      <c r="M4602" s="58" t="s">
        <v>354</v>
      </c>
      <c r="N4602" s="58" t="s">
        <v>355</v>
      </c>
      <c r="O4602" s="64" t="s">
        <v>309</v>
      </c>
      <c r="P4602" s="64" t="s">
        <v>5359</v>
      </c>
      <c r="Q4602" s="45" t="s">
        <v>922</v>
      </c>
      <c r="R4602" s="32" t="s">
        <v>254</v>
      </c>
      <c r="S4602" s="45" t="s">
        <v>95</v>
      </c>
      <c r="T4602" s="42" t="str">
        <f>VLOOKUP(Tabla1[[#This Row],[AREA]],Hoja1!A:B,2,FALSE)</f>
        <v>07. Medio ambiente</v>
      </c>
      <c r="U4602" s="45" t="s">
        <v>149</v>
      </c>
      <c r="V4602" s="42" t="str">
        <f>VLOOKUP(Tabla1[[#This Row],[PROGRAMA]],Hoja1!A:B,2,FALSE)</f>
        <v>1711. Parques y jardines</v>
      </c>
      <c r="W4602" s="45" t="s">
        <v>236</v>
      </c>
      <c r="X4602" s="45" t="s">
        <v>3180</v>
      </c>
    </row>
    <row r="4603" spans="1:24" x14ac:dyDescent="0.25">
      <c r="A4603" s="57">
        <v>220250046356</v>
      </c>
      <c r="B4603" s="58" t="s">
        <v>526</v>
      </c>
      <c r="C4603" s="59">
        <v>45922</v>
      </c>
      <c r="D4603" s="57">
        <v>22025001270</v>
      </c>
      <c r="E4603" s="58" t="s">
        <v>2310</v>
      </c>
      <c r="F4603" s="60">
        <v>389.11</v>
      </c>
      <c r="G4603" s="58" t="s">
        <v>73</v>
      </c>
      <c r="H4603" s="58" t="s">
        <v>6366</v>
      </c>
      <c r="I4603" s="61">
        <v>300</v>
      </c>
      <c r="J4603" s="58" t="s">
        <v>356</v>
      </c>
      <c r="K4603" s="58" t="s">
        <v>356</v>
      </c>
      <c r="L4603" s="58" t="s">
        <v>367</v>
      </c>
      <c r="M4603" s="58" t="s">
        <v>354</v>
      </c>
      <c r="N4603" s="58" t="s">
        <v>355</v>
      </c>
      <c r="O4603" s="64" t="s">
        <v>309</v>
      </c>
      <c r="P4603" s="64" t="s">
        <v>5359</v>
      </c>
      <c r="Q4603" s="45" t="s">
        <v>922</v>
      </c>
      <c r="R4603" s="32" t="s">
        <v>254</v>
      </c>
      <c r="S4603" s="45" t="s">
        <v>95</v>
      </c>
      <c r="T4603" s="42" t="str">
        <f>VLOOKUP(Tabla1[[#This Row],[AREA]],Hoja1!A:B,2,FALSE)</f>
        <v>07. Medio ambiente</v>
      </c>
      <c r="U4603" s="45" t="s">
        <v>149</v>
      </c>
      <c r="V4603" s="42" t="str">
        <f>VLOOKUP(Tabla1[[#This Row],[PROGRAMA]],Hoja1!A:B,2,FALSE)</f>
        <v>1711. Parques y jardines</v>
      </c>
      <c r="W4603" s="45" t="s">
        <v>238</v>
      </c>
      <c r="X4603" s="45" t="s">
        <v>3118</v>
      </c>
    </row>
    <row r="4604" spans="1:24" x14ac:dyDescent="0.25">
      <c r="A4604" s="57">
        <v>220250043777</v>
      </c>
      <c r="B4604" s="58" t="s">
        <v>526</v>
      </c>
      <c r="C4604" s="59">
        <v>45903</v>
      </c>
      <c r="D4604" s="57">
        <v>22025002821</v>
      </c>
      <c r="E4604" s="58" t="s">
        <v>1358</v>
      </c>
      <c r="F4604" s="60">
        <v>388.46</v>
      </c>
      <c r="G4604" s="58" t="s">
        <v>566</v>
      </c>
      <c r="H4604" s="58" t="s">
        <v>6367</v>
      </c>
      <c r="I4604" s="61">
        <v>300</v>
      </c>
      <c r="J4604" s="58" t="s">
        <v>356</v>
      </c>
      <c r="K4604" s="58" t="s">
        <v>356</v>
      </c>
      <c r="L4604" s="58" t="s">
        <v>357</v>
      </c>
      <c r="M4604" s="58" t="s">
        <v>354</v>
      </c>
      <c r="N4604" s="58" t="s">
        <v>355</v>
      </c>
      <c r="O4604" s="64" t="s">
        <v>309</v>
      </c>
      <c r="P4604" s="64" t="s">
        <v>5359</v>
      </c>
      <c r="Q4604" s="45" t="s">
        <v>922</v>
      </c>
      <c r="R4604" s="32" t="s">
        <v>254</v>
      </c>
      <c r="S4604" s="45" t="s">
        <v>96</v>
      </c>
      <c r="T4604" s="42" t="str">
        <f>VLOOKUP(Tabla1[[#This Row],[AREA]],Hoja1!A:B,2,FALSE)</f>
        <v>08. Tráfico y movilidad</v>
      </c>
      <c r="U4604" s="45" t="s">
        <v>140</v>
      </c>
      <c r="V4604" s="42" t="str">
        <f>VLOOKUP(Tabla1[[#This Row],[PROGRAMA]],Hoja1!A:B,2,FALSE)</f>
        <v>1532. Pavimentación vias públicas y otros servicios urbanísticos</v>
      </c>
      <c r="W4604" s="45" t="s">
        <v>236</v>
      </c>
      <c r="X4604" s="45" t="s">
        <v>3180</v>
      </c>
    </row>
    <row r="4605" spans="1:24" x14ac:dyDescent="0.25">
      <c r="A4605" s="57">
        <v>220250043487</v>
      </c>
      <c r="B4605" s="58" t="s">
        <v>526</v>
      </c>
      <c r="C4605" s="59">
        <v>45901</v>
      </c>
      <c r="D4605" s="57">
        <v>22025001494</v>
      </c>
      <c r="E4605" s="58" t="s">
        <v>1323</v>
      </c>
      <c r="F4605" s="60">
        <v>562.72</v>
      </c>
      <c r="G4605" s="58" t="s">
        <v>18</v>
      </c>
      <c r="H4605" s="58" t="s">
        <v>6368</v>
      </c>
      <c r="I4605" s="61">
        <v>300</v>
      </c>
      <c r="J4605" s="58" t="s">
        <v>356</v>
      </c>
      <c r="K4605" s="58" t="s">
        <v>356</v>
      </c>
      <c r="L4605" s="58" t="s">
        <v>357</v>
      </c>
      <c r="M4605" s="58" t="s">
        <v>354</v>
      </c>
      <c r="N4605" s="58" t="s">
        <v>355</v>
      </c>
      <c r="O4605" s="64" t="s">
        <v>309</v>
      </c>
      <c r="P4605" s="64" t="s">
        <v>5359</v>
      </c>
      <c r="Q4605" s="45" t="s">
        <v>922</v>
      </c>
      <c r="R4605" s="32" t="s">
        <v>254</v>
      </c>
      <c r="S4605" s="45" t="s">
        <v>98</v>
      </c>
      <c r="T4605" s="42" t="str">
        <f>VLOOKUP(Tabla1[[#This Row],[AREA]],Hoja1!A:B,2,FALSE)</f>
        <v>10. Personas mayores, familia y servicios sociales</v>
      </c>
      <c r="U4605" s="45" t="s">
        <v>158</v>
      </c>
      <c r="V4605" s="42" t="str">
        <f>VLOOKUP(Tabla1[[#This Row],[PROGRAMA]],Hoja1!A:B,2,FALSE)</f>
        <v>2314. Centro de programas juveniles</v>
      </c>
      <c r="W4605" s="45" t="s">
        <v>236</v>
      </c>
      <c r="X4605" s="45" t="s">
        <v>2945</v>
      </c>
    </row>
    <row r="4606" spans="1:24" x14ac:dyDescent="0.25">
      <c r="A4606" s="57">
        <v>220250044143</v>
      </c>
      <c r="B4606" s="58" t="s">
        <v>349</v>
      </c>
      <c r="C4606" s="59">
        <v>45909</v>
      </c>
      <c r="D4606" s="57">
        <v>22025006481</v>
      </c>
      <c r="E4606" s="58" t="s">
        <v>1355</v>
      </c>
      <c r="F4606" s="60">
        <v>546.91999999999996</v>
      </c>
      <c r="G4606" s="58" t="s">
        <v>574</v>
      </c>
      <c r="H4606" s="58" t="s">
        <v>6369</v>
      </c>
      <c r="I4606" s="61">
        <v>220</v>
      </c>
      <c r="J4606" s="58" t="s">
        <v>356</v>
      </c>
      <c r="K4606" s="58" t="s">
        <v>356</v>
      </c>
      <c r="L4606" s="58" t="s">
        <v>357</v>
      </c>
      <c r="M4606" s="58" t="s">
        <v>458</v>
      </c>
      <c r="N4606" s="58" t="s">
        <v>429</v>
      </c>
      <c r="O4606" s="64" t="s">
        <v>310</v>
      </c>
      <c r="P4606" s="64" t="s">
        <v>5359</v>
      </c>
      <c r="Q4606" s="45" t="s">
        <v>922</v>
      </c>
      <c r="R4606" s="32" t="s">
        <v>254</v>
      </c>
      <c r="S4606" s="45" t="s">
        <v>98</v>
      </c>
      <c r="T4606" s="42" t="str">
        <f>VLOOKUP(Tabla1[[#This Row],[AREA]],Hoja1!A:B,2,FALSE)</f>
        <v>10. Personas mayores, familia y servicios sociales</v>
      </c>
      <c r="U4606" s="45" t="s">
        <v>155</v>
      </c>
      <c r="V4606" s="42" t="str">
        <f>VLOOKUP(Tabla1[[#This Row],[PROGRAMA]],Hoja1!A:B,2,FALSE)</f>
        <v>2312. Iniciativas sociales</v>
      </c>
      <c r="W4606" s="45" t="s">
        <v>236</v>
      </c>
      <c r="X4606" s="45" t="s">
        <v>2945</v>
      </c>
    </row>
    <row r="4607" spans="1:24" x14ac:dyDescent="0.25">
      <c r="A4607" s="57">
        <v>220250031567</v>
      </c>
      <c r="B4607" s="58" t="s">
        <v>349</v>
      </c>
      <c r="C4607" s="59">
        <v>45846</v>
      </c>
      <c r="D4607" s="57">
        <v>22025005107</v>
      </c>
      <c r="E4607" s="58" t="s">
        <v>1466</v>
      </c>
      <c r="F4607" s="60">
        <v>544.5</v>
      </c>
      <c r="G4607" s="58" t="s">
        <v>1036</v>
      </c>
      <c r="H4607" s="58" t="s">
        <v>6370</v>
      </c>
      <c r="I4607" s="61">
        <v>220</v>
      </c>
      <c r="J4607" s="58" t="s">
        <v>356</v>
      </c>
      <c r="K4607" s="58" t="s">
        <v>356</v>
      </c>
      <c r="L4607" s="58" t="s">
        <v>357</v>
      </c>
      <c r="M4607" s="58" t="s">
        <v>458</v>
      </c>
      <c r="N4607" s="58" t="s">
        <v>429</v>
      </c>
      <c r="O4607" s="64" t="s">
        <v>310</v>
      </c>
      <c r="P4607" s="64" t="s">
        <v>5359</v>
      </c>
      <c r="Q4607" s="45" t="s">
        <v>922</v>
      </c>
      <c r="R4607" s="32" t="s">
        <v>254</v>
      </c>
      <c r="S4607" s="45" t="s">
        <v>98</v>
      </c>
      <c r="T4607" s="42" t="str">
        <f>VLOOKUP(Tabla1[[#This Row],[AREA]],Hoja1!A:B,2,FALSE)</f>
        <v>10. Personas mayores, familia y servicios sociales</v>
      </c>
      <c r="U4607" s="45" t="s">
        <v>159</v>
      </c>
      <c r="V4607" s="42" t="str">
        <f>VLOOKUP(Tabla1[[#This Row],[PROGRAMA]],Hoja1!A:B,2,FALSE)</f>
        <v>2315. Políticas de Igualdad e infancia</v>
      </c>
      <c r="W4607" s="45" t="s">
        <v>238</v>
      </c>
      <c r="X4607" s="45" t="s">
        <v>2926</v>
      </c>
    </row>
    <row r="4608" spans="1:24" x14ac:dyDescent="0.25">
      <c r="A4608" s="57">
        <v>220250033134</v>
      </c>
      <c r="B4608" s="58" t="s">
        <v>349</v>
      </c>
      <c r="C4608" s="59">
        <v>45855</v>
      </c>
      <c r="D4608" s="57">
        <v>22025005344</v>
      </c>
      <c r="E4608" s="58" t="s">
        <v>1733</v>
      </c>
      <c r="F4608" s="60">
        <v>544.5</v>
      </c>
      <c r="G4608" s="58" t="s">
        <v>647</v>
      </c>
      <c r="H4608" s="58" t="s">
        <v>6371</v>
      </c>
      <c r="I4608" s="61">
        <v>220</v>
      </c>
      <c r="J4608" s="58" t="s">
        <v>352</v>
      </c>
      <c r="K4608" s="58" t="s">
        <v>352</v>
      </c>
      <c r="L4608" s="58" t="s">
        <v>367</v>
      </c>
      <c r="M4608" s="58" t="s">
        <v>458</v>
      </c>
      <c r="N4608" s="58" t="s">
        <v>429</v>
      </c>
      <c r="O4608" s="64" t="s">
        <v>310</v>
      </c>
      <c r="P4608" s="64" t="s">
        <v>5359</v>
      </c>
      <c r="Q4608" s="45" t="s">
        <v>922</v>
      </c>
      <c r="R4608" s="32" t="s">
        <v>254</v>
      </c>
      <c r="S4608" s="45" t="s">
        <v>291</v>
      </c>
      <c r="T4608" s="42" t="str">
        <f>VLOOKUP(Tabla1[[#This Row],[AREA]],Hoja1!A:B,2,FALSE)</f>
        <v>11. Salud pública y seguridad ciudadana</v>
      </c>
      <c r="U4608" s="45" t="s">
        <v>129</v>
      </c>
      <c r="V4608" s="42" t="str">
        <f>VLOOKUP(Tabla1[[#This Row],[PROGRAMA]],Hoja1!A:B,2,FALSE)</f>
        <v>1321. Policía municipal</v>
      </c>
      <c r="W4608" s="45" t="s">
        <v>238</v>
      </c>
      <c r="X4608" s="45" t="s">
        <v>3161</v>
      </c>
    </row>
    <row r="4609" spans="1:24" x14ac:dyDescent="0.25">
      <c r="A4609" s="57">
        <v>220250041702</v>
      </c>
      <c r="B4609" s="58" t="s">
        <v>349</v>
      </c>
      <c r="C4609" s="59">
        <v>45891</v>
      </c>
      <c r="D4609" s="57">
        <v>22025006344</v>
      </c>
      <c r="E4609" s="58" t="s">
        <v>1534</v>
      </c>
      <c r="F4609" s="60">
        <v>544.5</v>
      </c>
      <c r="G4609" s="58" t="s">
        <v>77</v>
      </c>
      <c r="H4609" s="58" t="s">
        <v>6372</v>
      </c>
      <c r="I4609" s="61">
        <v>220</v>
      </c>
      <c r="J4609" s="58" t="s">
        <v>356</v>
      </c>
      <c r="K4609" s="58" t="s">
        <v>356</v>
      </c>
      <c r="L4609" s="58" t="s">
        <v>367</v>
      </c>
      <c r="M4609" s="58" t="s">
        <v>458</v>
      </c>
      <c r="N4609" s="58" t="s">
        <v>429</v>
      </c>
      <c r="O4609" s="64" t="s">
        <v>310</v>
      </c>
      <c r="P4609" s="64" t="s">
        <v>5359</v>
      </c>
      <c r="Q4609" s="45" t="s">
        <v>922</v>
      </c>
      <c r="R4609" s="32" t="s">
        <v>254</v>
      </c>
      <c r="S4609" s="45" t="s">
        <v>92</v>
      </c>
      <c r="T4609" s="42" t="str">
        <f>VLOOKUP(Tabla1[[#This Row],[AREA]],Hoja1!A:B,2,FALSE)</f>
        <v>03. Participación ciudadana y deportes</v>
      </c>
      <c r="U4609" s="45" t="s">
        <v>215</v>
      </c>
      <c r="V4609" s="42" t="str">
        <f>VLOOKUP(Tabla1[[#This Row],[PROGRAMA]],Hoja1!A:B,2,FALSE)</f>
        <v>9241. Participación ciudadana</v>
      </c>
      <c r="W4609" s="45" t="s">
        <v>236</v>
      </c>
      <c r="X4609" s="45" t="s">
        <v>3048</v>
      </c>
    </row>
    <row r="4610" spans="1:24" x14ac:dyDescent="0.25">
      <c r="A4610" s="57">
        <v>220250044446</v>
      </c>
      <c r="B4610" s="58" t="s">
        <v>349</v>
      </c>
      <c r="C4610" s="59">
        <v>45910</v>
      </c>
      <c r="D4610" s="57">
        <v>22025006458</v>
      </c>
      <c r="E4610" s="58" t="s">
        <v>1355</v>
      </c>
      <c r="F4610" s="60">
        <v>544.5</v>
      </c>
      <c r="G4610" s="58" t="s">
        <v>3310</v>
      </c>
      <c r="H4610" s="58" t="s">
        <v>6373</v>
      </c>
      <c r="I4610" s="61">
        <v>220</v>
      </c>
      <c r="J4610" s="58" t="s">
        <v>513</v>
      </c>
      <c r="K4610" s="58" t="s">
        <v>356</v>
      </c>
      <c r="L4610" s="58" t="s">
        <v>357</v>
      </c>
      <c r="M4610" s="58" t="s">
        <v>458</v>
      </c>
      <c r="N4610" s="58" t="s">
        <v>429</v>
      </c>
      <c r="O4610" s="64" t="s">
        <v>310</v>
      </c>
      <c r="P4610" s="64" t="s">
        <v>5359</v>
      </c>
      <c r="Q4610" s="45" t="s">
        <v>922</v>
      </c>
      <c r="R4610" s="32" t="s">
        <v>254</v>
      </c>
      <c r="S4610" s="45" t="s">
        <v>98</v>
      </c>
      <c r="T4610" s="42" t="str">
        <f>VLOOKUP(Tabla1[[#This Row],[AREA]],Hoja1!A:B,2,FALSE)</f>
        <v>10. Personas mayores, familia y servicios sociales</v>
      </c>
      <c r="U4610" s="45" t="s">
        <v>155</v>
      </c>
      <c r="V4610" s="42" t="str">
        <f>VLOOKUP(Tabla1[[#This Row],[PROGRAMA]],Hoja1!A:B,2,FALSE)</f>
        <v>2312. Iniciativas sociales</v>
      </c>
      <c r="W4610" s="45" t="s">
        <v>236</v>
      </c>
      <c r="X4610" s="45" t="s">
        <v>2945</v>
      </c>
    </row>
    <row r="4611" spans="1:24" x14ac:dyDescent="0.25">
      <c r="A4611" s="57">
        <v>220250044447</v>
      </c>
      <c r="B4611" s="58" t="s">
        <v>349</v>
      </c>
      <c r="C4611" s="59">
        <v>45910</v>
      </c>
      <c r="D4611" s="57">
        <v>22025006460</v>
      </c>
      <c r="E4611" s="58" t="s">
        <v>1756</v>
      </c>
      <c r="F4611" s="60">
        <v>542.08000000000004</v>
      </c>
      <c r="G4611" s="58" t="s">
        <v>3847</v>
      </c>
      <c r="H4611" s="58" t="s">
        <v>6374</v>
      </c>
      <c r="I4611" s="61">
        <v>220</v>
      </c>
      <c r="J4611" s="58" t="s">
        <v>356</v>
      </c>
      <c r="K4611" s="58" t="s">
        <v>356</v>
      </c>
      <c r="L4611" s="58" t="s">
        <v>357</v>
      </c>
      <c r="M4611" s="58" t="s">
        <v>458</v>
      </c>
      <c r="N4611" s="58" t="s">
        <v>429</v>
      </c>
      <c r="O4611" s="64" t="s">
        <v>310</v>
      </c>
      <c r="P4611" s="64" t="s">
        <v>5359</v>
      </c>
      <c r="Q4611" s="45" t="s">
        <v>922</v>
      </c>
      <c r="R4611" s="32" t="s">
        <v>254</v>
      </c>
      <c r="S4611" s="45" t="s">
        <v>98</v>
      </c>
      <c r="T4611" s="42" t="str">
        <f>VLOOKUP(Tabla1[[#This Row],[AREA]],Hoja1!A:B,2,FALSE)</f>
        <v>10. Personas mayores, familia y servicios sociales</v>
      </c>
      <c r="U4611" s="45" t="s">
        <v>155</v>
      </c>
      <c r="V4611" s="42" t="str">
        <f>VLOOKUP(Tabla1[[#This Row],[PROGRAMA]],Hoja1!A:B,2,FALSE)</f>
        <v>2312. Iniciativas sociales</v>
      </c>
      <c r="W4611" s="45" t="s">
        <v>238</v>
      </c>
      <c r="X4611" s="45" t="s">
        <v>3611</v>
      </c>
    </row>
    <row r="4612" spans="1:24" x14ac:dyDescent="0.25">
      <c r="A4612" s="57">
        <v>220250035567</v>
      </c>
      <c r="B4612" s="58" t="s">
        <v>349</v>
      </c>
      <c r="C4612" s="59">
        <v>45866</v>
      </c>
      <c r="D4612" s="57">
        <v>22025005352</v>
      </c>
      <c r="E4612" s="58" t="s">
        <v>1421</v>
      </c>
      <c r="F4612" s="60">
        <v>532.4</v>
      </c>
      <c r="G4612" s="58" t="s">
        <v>324</v>
      </c>
      <c r="H4612" s="58" t="s">
        <v>6375</v>
      </c>
      <c r="I4612" s="61">
        <v>220</v>
      </c>
      <c r="J4612" s="58" t="s">
        <v>356</v>
      </c>
      <c r="K4612" s="58" t="s">
        <v>356</v>
      </c>
      <c r="L4612" s="58" t="s">
        <v>357</v>
      </c>
      <c r="M4612" s="58" t="s">
        <v>458</v>
      </c>
      <c r="N4612" s="58" t="s">
        <v>429</v>
      </c>
      <c r="O4612" s="64" t="s">
        <v>310</v>
      </c>
      <c r="P4612" s="64" t="s">
        <v>5359</v>
      </c>
      <c r="Q4612" s="45" t="s">
        <v>922</v>
      </c>
      <c r="R4612" s="32" t="s">
        <v>254</v>
      </c>
      <c r="S4612" s="45" t="s">
        <v>96</v>
      </c>
      <c r="T4612" s="42" t="str">
        <f>VLOOKUP(Tabla1[[#This Row],[AREA]],Hoja1!A:B,2,FALSE)</f>
        <v>08. Tráfico y movilidad</v>
      </c>
      <c r="U4612" s="45" t="s">
        <v>140</v>
      </c>
      <c r="V4612" s="42" t="str">
        <f>VLOOKUP(Tabla1[[#This Row],[PROGRAMA]],Hoja1!A:B,2,FALSE)</f>
        <v>1532. Pavimentación vias públicas y otros servicios urbanísticos</v>
      </c>
      <c r="W4612" s="45" t="s">
        <v>236</v>
      </c>
      <c r="X4612" s="45" t="s">
        <v>2945</v>
      </c>
    </row>
    <row r="4613" spans="1:24" x14ac:dyDescent="0.25">
      <c r="A4613" s="57">
        <v>220250032080</v>
      </c>
      <c r="B4613" s="58" t="s">
        <v>349</v>
      </c>
      <c r="C4613" s="59">
        <v>45849</v>
      </c>
      <c r="D4613" s="57">
        <v>22025005135</v>
      </c>
      <c r="E4613" s="58" t="s">
        <v>1719</v>
      </c>
      <c r="F4613" s="60">
        <v>518.85</v>
      </c>
      <c r="G4613" s="58" t="s">
        <v>983</v>
      </c>
      <c r="H4613" s="58" t="s">
        <v>6376</v>
      </c>
      <c r="I4613" s="61">
        <v>220</v>
      </c>
      <c r="J4613" s="58" t="s">
        <v>356</v>
      </c>
      <c r="K4613" s="58" t="s">
        <v>356</v>
      </c>
      <c r="L4613" s="58" t="s">
        <v>367</v>
      </c>
      <c r="M4613" s="58" t="s">
        <v>458</v>
      </c>
      <c r="N4613" s="58" t="s">
        <v>429</v>
      </c>
      <c r="O4613" s="64" t="s">
        <v>310</v>
      </c>
      <c r="P4613" s="64" t="s">
        <v>5359</v>
      </c>
      <c r="Q4613" s="45" t="s">
        <v>922</v>
      </c>
      <c r="R4613" s="32" t="s">
        <v>254</v>
      </c>
      <c r="S4613" s="45" t="s">
        <v>291</v>
      </c>
      <c r="T4613" s="42" t="str">
        <f>VLOOKUP(Tabla1[[#This Row],[AREA]],Hoja1!A:B,2,FALSE)</f>
        <v>11. Salud pública y seguridad ciudadana</v>
      </c>
      <c r="U4613" s="45" t="s">
        <v>135</v>
      </c>
      <c r="V4613" s="42" t="str">
        <f>VLOOKUP(Tabla1[[#This Row],[PROGRAMA]],Hoja1!A:B,2,FALSE)</f>
        <v>1361. Prevención y extinción de incencios</v>
      </c>
      <c r="W4613" s="45" t="s">
        <v>238</v>
      </c>
      <c r="X4613" s="45" t="s">
        <v>3161</v>
      </c>
    </row>
    <row r="4614" spans="1:24" x14ac:dyDescent="0.25">
      <c r="A4614" s="57">
        <v>220250043849</v>
      </c>
      <c r="B4614" s="58" t="s">
        <v>526</v>
      </c>
      <c r="C4614" s="59">
        <v>45903</v>
      </c>
      <c r="D4614" s="57">
        <v>22025001270</v>
      </c>
      <c r="E4614" s="58" t="s">
        <v>2310</v>
      </c>
      <c r="F4614" s="60">
        <v>383.62</v>
      </c>
      <c r="G4614" s="58" t="s">
        <v>73</v>
      </c>
      <c r="H4614" s="58" t="s">
        <v>6377</v>
      </c>
      <c r="I4614" s="61">
        <v>300</v>
      </c>
      <c r="J4614" s="58" t="s">
        <v>356</v>
      </c>
      <c r="K4614" s="58" t="s">
        <v>356</v>
      </c>
      <c r="L4614" s="58" t="s">
        <v>367</v>
      </c>
      <c r="M4614" s="58" t="s">
        <v>354</v>
      </c>
      <c r="N4614" s="58" t="s">
        <v>355</v>
      </c>
      <c r="O4614" s="64" t="s">
        <v>309</v>
      </c>
      <c r="P4614" s="64" t="s">
        <v>5359</v>
      </c>
      <c r="Q4614" s="45" t="s">
        <v>922</v>
      </c>
      <c r="R4614" s="32" t="s">
        <v>254</v>
      </c>
      <c r="S4614" s="45" t="s">
        <v>95</v>
      </c>
      <c r="T4614" s="42" t="str">
        <f>VLOOKUP(Tabla1[[#This Row],[AREA]],Hoja1!A:B,2,FALSE)</f>
        <v>07. Medio ambiente</v>
      </c>
      <c r="U4614" s="45" t="s">
        <v>149</v>
      </c>
      <c r="V4614" s="42" t="str">
        <f>VLOOKUP(Tabla1[[#This Row],[PROGRAMA]],Hoja1!A:B,2,FALSE)</f>
        <v>1711. Parques y jardines</v>
      </c>
      <c r="W4614" s="45" t="s">
        <v>238</v>
      </c>
      <c r="X4614" s="45" t="s">
        <v>3118</v>
      </c>
    </row>
    <row r="4615" spans="1:24" x14ac:dyDescent="0.25">
      <c r="A4615" s="57">
        <v>220250037601</v>
      </c>
      <c r="B4615" s="58" t="s">
        <v>526</v>
      </c>
      <c r="C4615" s="59">
        <v>45876</v>
      </c>
      <c r="D4615" s="57">
        <v>22025001274</v>
      </c>
      <c r="E4615" s="58" t="s">
        <v>1612</v>
      </c>
      <c r="F4615" s="60">
        <v>383.21</v>
      </c>
      <c r="G4615" s="58" t="s">
        <v>664</v>
      </c>
      <c r="H4615" s="58" t="s">
        <v>6378</v>
      </c>
      <c r="I4615" s="61">
        <v>300</v>
      </c>
      <c r="J4615" s="58" t="s">
        <v>372</v>
      </c>
      <c r="K4615" s="58" t="s">
        <v>372</v>
      </c>
      <c r="L4615" s="58" t="s">
        <v>357</v>
      </c>
      <c r="M4615" s="58" t="s">
        <v>354</v>
      </c>
      <c r="N4615" s="58" t="s">
        <v>355</v>
      </c>
      <c r="O4615" s="64" t="s">
        <v>309</v>
      </c>
      <c r="P4615" s="64" t="s">
        <v>5359</v>
      </c>
      <c r="Q4615" s="45" t="s">
        <v>922</v>
      </c>
      <c r="R4615" s="32" t="s">
        <v>254</v>
      </c>
      <c r="S4615" s="45" t="s">
        <v>95</v>
      </c>
      <c r="T4615" s="42" t="str">
        <f>VLOOKUP(Tabla1[[#This Row],[AREA]],Hoja1!A:B,2,FALSE)</f>
        <v>07. Medio ambiente</v>
      </c>
      <c r="U4615" s="45" t="s">
        <v>149</v>
      </c>
      <c r="V4615" s="42" t="str">
        <f>VLOOKUP(Tabla1[[#This Row],[PROGRAMA]],Hoja1!A:B,2,FALSE)</f>
        <v>1711. Parques y jardines</v>
      </c>
      <c r="W4615" s="45" t="s">
        <v>236</v>
      </c>
      <c r="X4615" s="45" t="s">
        <v>2945</v>
      </c>
    </row>
    <row r="4616" spans="1:24" x14ac:dyDescent="0.25">
      <c r="A4616" s="57">
        <v>220250041762</v>
      </c>
      <c r="B4616" s="58" t="s">
        <v>526</v>
      </c>
      <c r="C4616" s="59">
        <v>45894</v>
      </c>
      <c r="D4616" s="57">
        <v>22025001128</v>
      </c>
      <c r="E4616" s="58" t="s">
        <v>1498</v>
      </c>
      <c r="F4616" s="60">
        <v>383.18</v>
      </c>
      <c r="G4616" s="58" t="s">
        <v>76</v>
      </c>
      <c r="H4616" s="58" t="s">
        <v>6379</v>
      </c>
      <c r="I4616" s="61">
        <v>300</v>
      </c>
      <c r="J4616" s="58" t="s">
        <v>356</v>
      </c>
      <c r="K4616" s="58" t="s">
        <v>356</v>
      </c>
      <c r="L4616" s="58" t="s">
        <v>367</v>
      </c>
      <c r="M4616" s="58" t="s">
        <v>354</v>
      </c>
      <c r="N4616" s="58" t="s">
        <v>355</v>
      </c>
      <c r="O4616" s="64" t="s">
        <v>309</v>
      </c>
      <c r="P4616" s="64" t="s">
        <v>5359</v>
      </c>
      <c r="Q4616" s="45" t="s">
        <v>922</v>
      </c>
      <c r="R4616" s="32" t="s">
        <v>254</v>
      </c>
      <c r="S4616" s="45" t="s">
        <v>291</v>
      </c>
      <c r="T4616" s="42" t="str">
        <f>VLOOKUP(Tabla1[[#This Row],[AREA]],Hoja1!A:B,2,FALSE)</f>
        <v>11. Salud pública y seguridad ciudadana</v>
      </c>
      <c r="U4616" s="45" t="s">
        <v>141</v>
      </c>
      <c r="V4616" s="42" t="str">
        <f>VLOOKUP(Tabla1[[#This Row],[PROGRAMA]],Hoja1!A:B,2,FALSE)</f>
        <v>1621. Recogida de residuos</v>
      </c>
      <c r="W4616" s="45" t="s">
        <v>238</v>
      </c>
      <c r="X4616" s="45" t="s">
        <v>3118</v>
      </c>
    </row>
    <row r="4617" spans="1:24" x14ac:dyDescent="0.25">
      <c r="A4617" s="57">
        <v>220250048663</v>
      </c>
      <c r="B4617" s="58" t="s">
        <v>349</v>
      </c>
      <c r="C4617" s="59">
        <v>45930</v>
      </c>
      <c r="D4617" s="57">
        <v>22025006301</v>
      </c>
      <c r="E4617" s="58" t="s">
        <v>2957</v>
      </c>
      <c r="F4617" s="60">
        <v>517.16</v>
      </c>
      <c r="G4617" s="58" t="s">
        <v>340</v>
      </c>
      <c r="H4617" s="58" t="s">
        <v>6380</v>
      </c>
      <c r="I4617" s="61">
        <v>220</v>
      </c>
      <c r="J4617" s="58" t="s">
        <v>452</v>
      </c>
      <c r="K4617" s="58" t="s">
        <v>452</v>
      </c>
      <c r="L4617" s="58" t="s">
        <v>357</v>
      </c>
      <c r="M4617" s="58" t="s">
        <v>458</v>
      </c>
      <c r="N4617" s="58" t="s">
        <v>429</v>
      </c>
      <c r="O4617" s="64" t="s">
        <v>310</v>
      </c>
      <c r="P4617" s="64" t="s">
        <v>5359</v>
      </c>
      <c r="Q4617" s="45" t="s">
        <v>926</v>
      </c>
      <c r="R4617" s="32" t="s">
        <v>255</v>
      </c>
      <c r="S4617" s="45" t="s">
        <v>91</v>
      </c>
      <c r="T4617" s="42" t="str">
        <f>VLOOKUP(Tabla1[[#This Row],[AREA]],Hoja1!A:B,2,FALSE)</f>
        <v>02. Urbanismo y vivienda</v>
      </c>
      <c r="U4617" s="45" t="s">
        <v>138</v>
      </c>
      <c r="V4617" s="42" t="str">
        <f>VLOOKUP(Tabla1[[#This Row],[PROGRAMA]],Hoja1!A:B,2,FALSE)</f>
        <v>1511. Planficación y gestión del urbanismo</v>
      </c>
      <c r="W4617" s="45" t="s">
        <v>242</v>
      </c>
      <c r="X4617" s="45" t="s">
        <v>2923</v>
      </c>
    </row>
    <row r="4618" spans="1:24" x14ac:dyDescent="0.25">
      <c r="A4618" s="57">
        <v>220250048670</v>
      </c>
      <c r="B4618" s="58" t="s">
        <v>349</v>
      </c>
      <c r="C4618" s="59">
        <v>45930</v>
      </c>
      <c r="D4618" s="57">
        <v>22025006502</v>
      </c>
      <c r="E4618" s="58" t="s">
        <v>1358</v>
      </c>
      <c r="F4618" s="60">
        <v>515.94000000000005</v>
      </c>
      <c r="G4618" s="58" t="s">
        <v>6381</v>
      </c>
      <c r="H4618" s="58" t="s">
        <v>6382</v>
      </c>
      <c r="I4618" s="61">
        <v>220</v>
      </c>
      <c r="J4618" s="58" t="s">
        <v>3743</v>
      </c>
      <c r="K4618" s="58" t="s">
        <v>378</v>
      </c>
      <c r="L4618" s="58" t="s">
        <v>357</v>
      </c>
      <c r="M4618" s="58" t="s">
        <v>458</v>
      </c>
      <c r="N4618" s="58" t="s">
        <v>429</v>
      </c>
      <c r="O4618" s="64" t="s">
        <v>310</v>
      </c>
      <c r="P4618" s="64" t="s">
        <v>5359</v>
      </c>
      <c r="Q4618" s="45" t="s">
        <v>922</v>
      </c>
      <c r="R4618" s="32" t="s">
        <v>254</v>
      </c>
      <c r="S4618" s="45" t="s">
        <v>96</v>
      </c>
      <c r="T4618" s="42" t="str">
        <f>VLOOKUP(Tabla1[[#This Row],[AREA]],Hoja1!A:B,2,FALSE)</f>
        <v>08. Tráfico y movilidad</v>
      </c>
      <c r="U4618" s="45" t="s">
        <v>140</v>
      </c>
      <c r="V4618" s="42" t="str">
        <f>VLOOKUP(Tabla1[[#This Row],[PROGRAMA]],Hoja1!A:B,2,FALSE)</f>
        <v>1532. Pavimentación vias públicas y otros servicios urbanísticos</v>
      </c>
      <c r="W4618" s="45" t="s">
        <v>236</v>
      </c>
      <c r="X4618" s="45" t="s">
        <v>3180</v>
      </c>
    </row>
    <row r="4619" spans="1:24" x14ac:dyDescent="0.25">
      <c r="A4619" s="57">
        <v>220250039421</v>
      </c>
      <c r="B4619" s="58" t="s">
        <v>526</v>
      </c>
      <c r="C4619" s="59">
        <v>45883</v>
      </c>
      <c r="D4619" s="57">
        <v>22025000731</v>
      </c>
      <c r="E4619" s="58" t="s">
        <v>1838</v>
      </c>
      <c r="F4619" s="60">
        <v>381.82</v>
      </c>
      <c r="G4619" s="58" t="s">
        <v>38</v>
      </c>
      <c r="H4619" s="58" t="s">
        <v>6383</v>
      </c>
      <c r="I4619" s="61">
        <v>300</v>
      </c>
      <c r="J4619" s="58" t="s">
        <v>356</v>
      </c>
      <c r="K4619" s="58" t="s">
        <v>356</v>
      </c>
      <c r="L4619" s="58" t="s">
        <v>367</v>
      </c>
      <c r="M4619" s="58" t="s">
        <v>354</v>
      </c>
      <c r="N4619" s="58" t="s">
        <v>355</v>
      </c>
      <c r="O4619" s="64" t="s">
        <v>309</v>
      </c>
      <c r="P4619" s="64" t="s">
        <v>5359</v>
      </c>
      <c r="Q4619" s="45" t="s">
        <v>922</v>
      </c>
      <c r="R4619" s="32" t="s">
        <v>254</v>
      </c>
      <c r="S4619" s="45" t="s">
        <v>98</v>
      </c>
      <c r="T4619" s="42" t="str">
        <f>VLOOKUP(Tabla1[[#This Row],[AREA]],Hoja1!A:B,2,FALSE)</f>
        <v>10. Personas mayores, familia y servicios sociales</v>
      </c>
      <c r="U4619" s="45" t="s">
        <v>155</v>
      </c>
      <c r="V4619" s="42" t="str">
        <f>VLOOKUP(Tabla1[[#This Row],[PROGRAMA]],Hoja1!A:B,2,FALSE)</f>
        <v>2312. Iniciativas sociales</v>
      </c>
      <c r="W4619" s="45" t="s">
        <v>236</v>
      </c>
      <c r="X4619" s="45" t="s">
        <v>3048</v>
      </c>
    </row>
    <row r="4620" spans="1:24" x14ac:dyDescent="0.25">
      <c r="A4620" s="57">
        <v>220250043845</v>
      </c>
      <c r="B4620" s="58" t="s">
        <v>526</v>
      </c>
      <c r="C4620" s="59">
        <v>45903</v>
      </c>
      <c r="D4620" s="57">
        <v>22025001270</v>
      </c>
      <c r="E4620" s="58" t="s">
        <v>2310</v>
      </c>
      <c r="F4620" s="60">
        <v>380.21</v>
      </c>
      <c r="G4620" s="58" t="s">
        <v>73</v>
      </c>
      <c r="H4620" s="58" t="s">
        <v>6384</v>
      </c>
      <c r="I4620" s="61">
        <v>300</v>
      </c>
      <c r="J4620" s="58" t="s">
        <v>356</v>
      </c>
      <c r="K4620" s="58" t="s">
        <v>356</v>
      </c>
      <c r="L4620" s="58" t="s">
        <v>367</v>
      </c>
      <c r="M4620" s="58" t="s">
        <v>354</v>
      </c>
      <c r="N4620" s="58" t="s">
        <v>355</v>
      </c>
      <c r="O4620" s="64" t="s">
        <v>309</v>
      </c>
      <c r="P4620" s="64" t="s">
        <v>5359</v>
      </c>
      <c r="Q4620" s="45" t="s">
        <v>922</v>
      </c>
      <c r="R4620" s="32" t="s">
        <v>254</v>
      </c>
      <c r="S4620" s="45" t="s">
        <v>95</v>
      </c>
      <c r="T4620" s="42" t="str">
        <f>VLOOKUP(Tabla1[[#This Row],[AREA]],Hoja1!A:B,2,FALSE)</f>
        <v>07. Medio ambiente</v>
      </c>
      <c r="U4620" s="45" t="s">
        <v>149</v>
      </c>
      <c r="V4620" s="42" t="str">
        <f>VLOOKUP(Tabla1[[#This Row],[PROGRAMA]],Hoja1!A:B,2,FALSE)</f>
        <v>1711. Parques y jardines</v>
      </c>
      <c r="W4620" s="45" t="s">
        <v>238</v>
      </c>
      <c r="X4620" s="45" t="s">
        <v>3118</v>
      </c>
    </row>
    <row r="4621" spans="1:24" x14ac:dyDescent="0.25">
      <c r="A4621" s="57">
        <v>220250037315</v>
      </c>
      <c r="B4621" s="58" t="s">
        <v>526</v>
      </c>
      <c r="C4621" s="59">
        <v>45876</v>
      </c>
      <c r="D4621" s="57">
        <v>22025000912</v>
      </c>
      <c r="E4621" s="58" t="s">
        <v>5708</v>
      </c>
      <c r="F4621" s="60">
        <v>509.83</v>
      </c>
      <c r="G4621" s="58" t="s">
        <v>76</v>
      </c>
      <c r="H4621" s="58" t="s">
        <v>6385</v>
      </c>
      <c r="I4621" s="61">
        <v>300</v>
      </c>
      <c r="J4621" s="58" t="s">
        <v>356</v>
      </c>
      <c r="K4621" s="58" t="s">
        <v>356</v>
      </c>
      <c r="L4621" s="58" t="s">
        <v>367</v>
      </c>
      <c r="M4621" s="58" t="s">
        <v>354</v>
      </c>
      <c r="N4621" s="58" t="s">
        <v>355</v>
      </c>
      <c r="O4621" s="64" t="s">
        <v>309</v>
      </c>
      <c r="P4621" s="64" t="s">
        <v>5359</v>
      </c>
      <c r="Q4621" s="45" t="s">
        <v>922</v>
      </c>
      <c r="R4621" s="32" t="s">
        <v>254</v>
      </c>
      <c r="S4621" s="45" t="s">
        <v>95</v>
      </c>
      <c r="T4621" s="42" t="str">
        <f>VLOOKUP(Tabla1[[#This Row],[AREA]],Hoja1!A:B,2,FALSE)</f>
        <v>07. Medio ambiente</v>
      </c>
      <c r="U4621" s="45" t="s">
        <v>151</v>
      </c>
      <c r="V4621" s="42" t="str">
        <f>VLOOKUP(Tabla1[[#This Row],[PROGRAMA]],Hoja1!A:B,2,FALSE)</f>
        <v>1721. Protección del medio ambiente</v>
      </c>
      <c r="W4621" s="45" t="s">
        <v>238</v>
      </c>
      <c r="X4621" s="45" t="s">
        <v>3053</v>
      </c>
    </row>
    <row r="4622" spans="1:24" x14ac:dyDescent="0.25">
      <c r="A4622" s="57">
        <v>220250045491</v>
      </c>
      <c r="B4622" s="58" t="s">
        <v>526</v>
      </c>
      <c r="C4622" s="59">
        <v>45916</v>
      </c>
      <c r="D4622" s="57">
        <v>22025000769</v>
      </c>
      <c r="E4622" s="58" t="s">
        <v>1623</v>
      </c>
      <c r="F4622" s="60">
        <v>378.79</v>
      </c>
      <c r="G4622" s="58" t="s">
        <v>2838</v>
      </c>
      <c r="H4622" s="58" t="s">
        <v>6386</v>
      </c>
      <c r="I4622" s="61">
        <v>300</v>
      </c>
      <c r="J4622" s="58" t="s">
        <v>356</v>
      </c>
      <c r="K4622" s="58" t="s">
        <v>356</v>
      </c>
      <c r="L4622" s="58" t="s">
        <v>367</v>
      </c>
      <c r="M4622" s="58" t="s">
        <v>354</v>
      </c>
      <c r="N4622" s="58" t="s">
        <v>355</v>
      </c>
      <c r="O4622" s="64" t="s">
        <v>309</v>
      </c>
      <c r="P4622" s="64" t="s">
        <v>5359</v>
      </c>
      <c r="Q4622" s="45" t="s">
        <v>922</v>
      </c>
      <c r="R4622" s="32" t="s">
        <v>254</v>
      </c>
      <c r="S4622" s="45" t="s">
        <v>291</v>
      </c>
      <c r="T4622" s="42" t="str">
        <f>VLOOKUP(Tabla1[[#This Row],[AREA]],Hoja1!A:B,2,FALSE)</f>
        <v>11. Salud pública y seguridad ciudadana</v>
      </c>
      <c r="U4622" s="45" t="s">
        <v>135</v>
      </c>
      <c r="V4622" s="42" t="str">
        <f>VLOOKUP(Tabla1[[#This Row],[PROGRAMA]],Hoja1!A:B,2,FALSE)</f>
        <v>1361. Prevención y extinción de incencios</v>
      </c>
      <c r="W4622" s="45" t="s">
        <v>238</v>
      </c>
      <c r="X4622" s="45" t="s">
        <v>3118</v>
      </c>
    </row>
    <row r="4623" spans="1:24" x14ac:dyDescent="0.25">
      <c r="A4623" s="57">
        <v>220250043872</v>
      </c>
      <c r="B4623" s="58" t="s">
        <v>526</v>
      </c>
      <c r="C4623" s="59">
        <v>45903</v>
      </c>
      <c r="D4623" s="57">
        <v>22025001123</v>
      </c>
      <c r="E4623" s="58" t="s">
        <v>1973</v>
      </c>
      <c r="F4623" s="60">
        <v>378.37</v>
      </c>
      <c r="G4623" s="58" t="s">
        <v>586</v>
      </c>
      <c r="H4623" s="58" t="s">
        <v>6387</v>
      </c>
      <c r="I4623" s="61">
        <v>300</v>
      </c>
      <c r="J4623" s="58" t="s">
        <v>587</v>
      </c>
      <c r="K4623" s="58" t="s">
        <v>356</v>
      </c>
      <c r="L4623" s="58" t="s">
        <v>357</v>
      </c>
      <c r="M4623" s="58" t="s">
        <v>354</v>
      </c>
      <c r="N4623" s="58" t="s">
        <v>355</v>
      </c>
      <c r="O4623" s="64" t="s">
        <v>309</v>
      </c>
      <c r="P4623" s="64" t="s">
        <v>5359</v>
      </c>
      <c r="Q4623" s="45" t="s">
        <v>922</v>
      </c>
      <c r="R4623" s="32" t="s">
        <v>254</v>
      </c>
      <c r="S4623" s="45" t="s">
        <v>291</v>
      </c>
      <c r="T4623" s="42" t="str">
        <f>VLOOKUP(Tabla1[[#This Row],[AREA]],Hoja1!A:B,2,FALSE)</f>
        <v>11. Salud pública y seguridad ciudadana</v>
      </c>
      <c r="U4623" s="45" t="s">
        <v>144</v>
      </c>
      <c r="V4623" s="42" t="str">
        <f>VLOOKUP(Tabla1[[#This Row],[PROGRAMA]],Hoja1!A:B,2,FALSE)</f>
        <v>1631. Limpieza viaria</v>
      </c>
      <c r="W4623" s="45" t="s">
        <v>236</v>
      </c>
      <c r="X4623" s="45" t="s">
        <v>3180</v>
      </c>
    </row>
    <row r="4624" spans="1:24" x14ac:dyDescent="0.25">
      <c r="A4624" s="57">
        <v>220250043642</v>
      </c>
      <c r="B4624" s="58" t="s">
        <v>526</v>
      </c>
      <c r="C4624" s="59">
        <v>45902</v>
      </c>
      <c r="D4624" s="57">
        <v>22025002891</v>
      </c>
      <c r="E4624" s="58" t="s">
        <v>1340</v>
      </c>
      <c r="F4624" s="60">
        <v>65000</v>
      </c>
      <c r="G4624" s="58" t="s">
        <v>992</v>
      </c>
      <c r="H4624" s="58" t="s">
        <v>6388</v>
      </c>
      <c r="I4624" s="61">
        <v>300</v>
      </c>
      <c r="J4624" s="58" t="s">
        <v>356</v>
      </c>
      <c r="K4624" s="58" t="s">
        <v>356</v>
      </c>
      <c r="L4624" s="58" t="s">
        <v>357</v>
      </c>
      <c r="M4624" s="58" t="s">
        <v>354</v>
      </c>
      <c r="N4624" s="58" t="s">
        <v>380</v>
      </c>
      <c r="O4624" s="64" t="s">
        <v>305</v>
      </c>
      <c r="P4624" s="64" t="s">
        <v>5359</v>
      </c>
      <c r="Q4624" s="45" t="s">
        <v>922</v>
      </c>
      <c r="R4624" s="32" t="s">
        <v>254</v>
      </c>
      <c r="S4624" s="45" t="s">
        <v>94</v>
      </c>
      <c r="T4624" s="42" t="str">
        <f>VLOOKUP(Tabla1[[#This Row],[AREA]],Hoja1!A:B,2,FALSE)</f>
        <v>06. Educación y cultura</v>
      </c>
      <c r="U4624" s="45" t="s">
        <v>170</v>
      </c>
      <c r="V4624" s="42" t="str">
        <f>VLOOKUP(Tabla1[[#This Row],[PROGRAMA]],Hoja1!A:B,2,FALSE)</f>
        <v>3232. Conservación y mantenimiento centros educación infantil y primaria</v>
      </c>
      <c r="W4624" s="45" t="s">
        <v>238</v>
      </c>
      <c r="X4624" s="45" t="s">
        <v>2926</v>
      </c>
    </row>
    <row r="4625" spans="1:24" x14ac:dyDescent="0.25">
      <c r="A4625" s="57">
        <v>220250041196</v>
      </c>
      <c r="B4625" s="58" t="s">
        <v>526</v>
      </c>
      <c r="C4625" s="59">
        <v>45890</v>
      </c>
      <c r="D4625" s="57">
        <v>22025001602</v>
      </c>
      <c r="E4625" s="58" t="s">
        <v>1735</v>
      </c>
      <c r="F4625" s="60">
        <v>375.39</v>
      </c>
      <c r="G4625" s="58" t="s">
        <v>73</v>
      </c>
      <c r="H4625" s="58" t="s">
        <v>6389</v>
      </c>
      <c r="I4625" s="61">
        <v>300</v>
      </c>
      <c r="J4625" s="58" t="s">
        <v>356</v>
      </c>
      <c r="K4625" s="58" t="s">
        <v>356</v>
      </c>
      <c r="L4625" s="58" t="s">
        <v>367</v>
      </c>
      <c r="M4625" s="58" t="s">
        <v>354</v>
      </c>
      <c r="N4625" s="58" t="s">
        <v>355</v>
      </c>
      <c r="O4625" s="64" t="s">
        <v>309</v>
      </c>
      <c r="P4625" s="64" t="s">
        <v>5359</v>
      </c>
      <c r="Q4625" s="45" t="s">
        <v>926</v>
      </c>
      <c r="R4625" s="32" t="s">
        <v>255</v>
      </c>
      <c r="S4625" s="45" t="s">
        <v>95</v>
      </c>
      <c r="T4625" s="42" t="str">
        <f>VLOOKUP(Tabla1[[#This Row],[AREA]],Hoja1!A:B,2,FALSE)</f>
        <v>07. Medio ambiente</v>
      </c>
      <c r="U4625" s="45" t="s">
        <v>149</v>
      </c>
      <c r="V4625" s="42" t="str">
        <f>VLOOKUP(Tabla1[[#This Row],[PROGRAMA]],Hoja1!A:B,2,FALSE)</f>
        <v>1711. Parques y jardines</v>
      </c>
      <c r="W4625" s="45" t="s">
        <v>244</v>
      </c>
      <c r="X4625" s="45" t="s">
        <v>2903</v>
      </c>
    </row>
    <row r="4626" spans="1:24" x14ac:dyDescent="0.25">
      <c r="A4626" s="57">
        <v>220250043759</v>
      </c>
      <c r="B4626" s="58" t="s">
        <v>526</v>
      </c>
      <c r="C4626" s="59">
        <v>45903</v>
      </c>
      <c r="D4626" s="57">
        <v>22025001042</v>
      </c>
      <c r="E4626" s="58" t="s">
        <v>1462</v>
      </c>
      <c r="F4626" s="60">
        <v>372.68</v>
      </c>
      <c r="G4626" s="58" t="s">
        <v>20</v>
      </c>
      <c r="H4626" s="58" t="s">
        <v>6390</v>
      </c>
      <c r="I4626" s="61">
        <v>300</v>
      </c>
      <c r="J4626" s="58" t="s">
        <v>356</v>
      </c>
      <c r="K4626" s="58" t="s">
        <v>356</v>
      </c>
      <c r="L4626" s="58" t="s">
        <v>367</v>
      </c>
      <c r="M4626" s="58" t="s">
        <v>354</v>
      </c>
      <c r="N4626" s="58" t="s">
        <v>355</v>
      </c>
      <c r="O4626" s="64" t="s">
        <v>309</v>
      </c>
      <c r="P4626" s="64" t="s">
        <v>5359</v>
      </c>
      <c r="Q4626" s="45" t="s">
        <v>922</v>
      </c>
      <c r="R4626" s="32" t="s">
        <v>254</v>
      </c>
      <c r="S4626" s="45" t="s">
        <v>98</v>
      </c>
      <c r="T4626" s="42" t="str">
        <f>VLOOKUP(Tabla1[[#This Row],[AREA]],Hoja1!A:B,2,FALSE)</f>
        <v>10. Personas mayores, familia y servicios sociales</v>
      </c>
      <c r="U4626" s="45" t="s">
        <v>153</v>
      </c>
      <c r="V4626" s="42" t="str">
        <f>VLOOKUP(Tabla1[[#This Row],[PROGRAMA]],Hoja1!A:B,2,FALSE)</f>
        <v>2311. Intervención social</v>
      </c>
      <c r="W4626" s="45" t="s">
        <v>236</v>
      </c>
      <c r="X4626" s="45" t="s">
        <v>3048</v>
      </c>
    </row>
    <row r="4627" spans="1:24" x14ac:dyDescent="0.25">
      <c r="A4627" s="57">
        <v>220250043882</v>
      </c>
      <c r="B4627" s="58" t="s">
        <v>526</v>
      </c>
      <c r="C4627" s="59">
        <v>45903</v>
      </c>
      <c r="D4627" s="57">
        <v>22025001124</v>
      </c>
      <c r="E4627" s="58" t="s">
        <v>1237</v>
      </c>
      <c r="F4627" s="60">
        <v>371.48</v>
      </c>
      <c r="G4627" s="58" t="s">
        <v>45</v>
      </c>
      <c r="H4627" s="58" t="s">
        <v>6391</v>
      </c>
      <c r="I4627" s="61">
        <v>300</v>
      </c>
      <c r="J4627" s="58" t="s">
        <v>627</v>
      </c>
      <c r="K4627" s="58" t="s">
        <v>628</v>
      </c>
      <c r="L4627" s="58" t="s">
        <v>367</v>
      </c>
      <c r="M4627" s="58" t="s">
        <v>354</v>
      </c>
      <c r="N4627" s="58" t="s">
        <v>355</v>
      </c>
      <c r="O4627" s="64" t="s">
        <v>309</v>
      </c>
      <c r="P4627" s="64" t="s">
        <v>5359</v>
      </c>
      <c r="Q4627" s="45" t="s">
        <v>922</v>
      </c>
      <c r="R4627" s="32" t="s">
        <v>254</v>
      </c>
      <c r="S4627" s="45" t="s">
        <v>291</v>
      </c>
      <c r="T4627" s="42" t="str">
        <f>VLOOKUP(Tabla1[[#This Row],[AREA]],Hoja1!A:B,2,FALSE)</f>
        <v>11. Salud pública y seguridad ciudadana</v>
      </c>
      <c r="U4627" s="45" t="s">
        <v>141</v>
      </c>
      <c r="V4627" s="42" t="str">
        <f>VLOOKUP(Tabla1[[#This Row],[PROGRAMA]],Hoja1!A:B,2,FALSE)</f>
        <v>1621. Recogida de residuos</v>
      </c>
      <c r="W4627" s="45" t="s">
        <v>236</v>
      </c>
      <c r="X4627" s="45" t="s">
        <v>3180</v>
      </c>
    </row>
    <row r="4628" spans="1:24" x14ac:dyDescent="0.25">
      <c r="A4628" s="57">
        <v>220250043888</v>
      </c>
      <c r="B4628" s="58" t="s">
        <v>526</v>
      </c>
      <c r="C4628" s="59">
        <v>45903</v>
      </c>
      <c r="D4628" s="57">
        <v>22025001122</v>
      </c>
      <c r="E4628" s="58" t="s">
        <v>1237</v>
      </c>
      <c r="F4628" s="60">
        <v>370.39</v>
      </c>
      <c r="G4628" s="58" t="s">
        <v>589</v>
      </c>
      <c r="H4628" s="58" t="s">
        <v>6392</v>
      </c>
      <c r="I4628" s="61">
        <v>300</v>
      </c>
      <c r="J4628" s="58" t="s">
        <v>356</v>
      </c>
      <c r="K4628" s="58" t="s">
        <v>356</v>
      </c>
      <c r="L4628" s="58" t="s">
        <v>357</v>
      </c>
      <c r="M4628" s="58" t="s">
        <v>354</v>
      </c>
      <c r="N4628" s="58" t="s">
        <v>355</v>
      </c>
      <c r="O4628" s="64" t="s">
        <v>309</v>
      </c>
      <c r="P4628" s="64" t="s">
        <v>5359</v>
      </c>
      <c r="Q4628" s="45" t="s">
        <v>922</v>
      </c>
      <c r="R4628" s="32" t="s">
        <v>254</v>
      </c>
      <c r="S4628" s="45" t="s">
        <v>291</v>
      </c>
      <c r="T4628" s="42" t="str">
        <f>VLOOKUP(Tabla1[[#This Row],[AREA]],Hoja1!A:B,2,FALSE)</f>
        <v>11. Salud pública y seguridad ciudadana</v>
      </c>
      <c r="U4628" s="45" t="s">
        <v>141</v>
      </c>
      <c r="V4628" s="42" t="str">
        <f>VLOOKUP(Tabla1[[#This Row],[PROGRAMA]],Hoja1!A:B,2,FALSE)</f>
        <v>1621. Recogida de residuos</v>
      </c>
      <c r="W4628" s="45" t="s">
        <v>236</v>
      </c>
      <c r="X4628" s="45" t="s">
        <v>3180</v>
      </c>
    </row>
    <row r="4629" spans="1:24" x14ac:dyDescent="0.25">
      <c r="A4629" s="57">
        <v>220250048114</v>
      </c>
      <c r="B4629" s="58" t="s">
        <v>526</v>
      </c>
      <c r="C4629" s="59">
        <v>45926</v>
      </c>
      <c r="D4629" s="57">
        <v>22025000918</v>
      </c>
      <c r="E4629" s="58" t="s">
        <v>1317</v>
      </c>
      <c r="F4629" s="60">
        <v>369.87</v>
      </c>
      <c r="G4629" s="58" t="s">
        <v>564</v>
      </c>
      <c r="H4629" s="58" t="s">
        <v>6393</v>
      </c>
      <c r="I4629" s="61">
        <v>300</v>
      </c>
      <c r="J4629" s="58" t="s">
        <v>356</v>
      </c>
      <c r="K4629" s="58" t="s">
        <v>356</v>
      </c>
      <c r="L4629" s="58" t="s">
        <v>367</v>
      </c>
      <c r="M4629" s="58" t="s">
        <v>354</v>
      </c>
      <c r="N4629" s="58" t="s">
        <v>355</v>
      </c>
      <c r="O4629" s="64" t="s">
        <v>309</v>
      </c>
      <c r="P4629" s="64" t="s">
        <v>5359</v>
      </c>
      <c r="Q4629" s="45" t="s">
        <v>922</v>
      </c>
      <c r="R4629" s="32" t="s">
        <v>254</v>
      </c>
      <c r="S4629" s="45" t="s">
        <v>291</v>
      </c>
      <c r="T4629" s="42" t="str">
        <f>VLOOKUP(Tabla1[[#This Row],[AREA]],Hoja1!A:B,2,FALSE)</f>
        <v>11. Salud pública y seguridad ciudadana</v>
      </c>
      <c r="U4629" s="45" t="s">
        <v>129</v>
      </c>
      <c r="V4629" s="42" t="str">
        <f>VLOOKUP(Tabla1[[#This Row],[PROGRAMA]],Hoja1!A:B,2,FALSE)</f>
        <v>1321. Policía municipal</v>
      </c>
      <c r="W4629" s="45" t="s">
        <v>236</v>
      </c>
      <c r="X4629" s="45" t="s">
        <v>2945</v>
      </c>
    </row>
    <row r="4630" spans="1:24" x14ac:dyDescent="0.25">
      <c r="A4630" s="57">
        <v>220250044642</v>
      </c>
      <c r="B4630" s="58" t="s">
        <v>526</v>
      </c>
      <c r="C4630" s="59">
        <v>45910</v>
      </c>
      <c r="D4630" s="57">
        <v>22025001125</v>
      </c>
      <c r="E4630" s="58" t="s">
        <v>1269</v>
      </c>
      <c r="F4630" s="60">
        <v>359.37</v>
      </c>
      <c r="G4630" s="58" t="s">
        <v>684</v>
      </c>
      <c r="H4630" s="58" t="s">
        <v>6394</v>
      </c>
      <c r="I4630" s="61">
        <v>300</v>
      </c>
      <c r="J4630" s="58" t="s">
        <v>356</v>
      </c>
      <c r="K4630" s="58" t="s">
        <v>356</v>
      </c>
      <c r="L4630" s="58" t="s">
        <v>367</v>
      </c>
      <c r="M4630" s="58" t="s">
        <v>354</v>
      </c>
      <c r="N4630" s="58" t="s">
        <v>355</v>
      </c>
      <c r="O4630" s="64" t="s">
        <v>309</v>
      </c>
      <c r="P4630" s="64" t="s">
        <v>5359</v>
      </c>
      <c r="Q4630" s="45" t="s">
        <v>922</v>
      </c>
      <c r="R4630" s="32" t="s">
        <v>254</v>
      </c>
      <c r="S4630" s="45" t="s">
        <v>291</v>
      </c>
      <c r="T4630" s="42" t="str">
        <f>VLOOKUP(Tabla1[[#This Row],[AREA]],Hoja1!A:B,2,FALSE)</f>
        <v>11. Salud pública y seguridad ciudadana</v>
      </c>
      <c r="U4630" s="45" t="s">
        <v>141</v>
      </c>
      <c r="V4630" s="42" t="str">
        <f>VLOOKUP(Tabla1[[#This Row],[PROGRAMA]],Hoja1!A:B,2,FALSE)</f>
        <v>1621. Recogida de residuos</v>
      </c>
      <c r="W4630" s="45" t="s">
        <v>238</v>
      </c>
      <c r="X4630" s="45" t="s">
        <v>2919</v>
      </c>
    </row>
    <row r="4631" spans="1:24" x14ac:dyDescent="0.25">
      <c r="A4631" s="57">
        <v>220250045672</v>
      </c>
      <c r="B4631" s="58" t="s">
        <v>526</v>
      </c>
      <c r="C4631" s="59">
        <v>45918</v>
      </c>
      <c r="D4631" s="57">
        <v>22025001132</v>
      </c>
      <c r="E4631" s="58" t="s">
        <v>1599</v>
      </c>
      <c r="F4631" s="60">
        <v>350.9</v>
      </c>
      <c r="G4631" s="58" t="s">
        <v>601</v>
      </c>
      <c r="H4631" s="58" t="s">
        <v>6395</v>
      </c>
      <c r="I4631" s="61">
        <v>300</v>
      </c>
      <c r="J4631" s="58" t="s">
        <v>356</v>
      </c>
      <c r="K4631" s="58" t="s">
        <v>356</v>
      </c>
      <c r="L4631" s="58" t="s">
        <v>367</v>
      </c>
      <c r="M4631" s="58" t="s">
        <v>354</v>
      </c>
      <c r="N4631" s="58" t="s">
        <v>355</v>
      </c>
      <c r="O4631" s="64" t="s">
        <v>309</v>
      </c>
      <c r="P4631" s="64" t="s">
        <v>5359</v>
      </c>
      <c r="Q4631" s="45" t="s">
        <v>922</v>
      </c>
      <c r="R4631" s="32" t="s">
        <v>254</v>
      </c>
      <c r="S4631" s="45" t="s">
        <v>291</v>
      </c>
      <c r="T4631" s="42" t="str">
        <f>VLOOKUP(Tabla1[[#This Row],[AREA]],Hoja1!A:B,2,FALSE)</f>
        <v>11. Salud pública y seguridad ciudadana</v>
      </c>
      <c r="U4631" s="45" t="s">
        <v>144</v>
      </c>
      <c r="V4631" s="42" t="str">
        <f>VLOOKUP(Tabla1[[#This Row],[PROGRAMA]],Hoja1!A:B,2,FALSE)</f>
        <v>1631. Limpieza viaria</v>
      </c>
      <c r="W4631" s="45" t="s">
        <v>238</v>
      </c>
      <c r="X4631" s="45" t="s">
        <v>3118</v>
      </c>
    </row>
    <row r="4632" spans="1:24" x14ac:dyDescent="0.25">
      <c r="A4632" s="57">
        <v>220250045507</v>
      </c>
      <c r="B4632" s="58" t="s">
        <v>526</v>
      </c>
      <c r="C4632" s="59">
        <v>45916</v>
      </c>
      <c r="D4632" s="57">
        <v>22025000769</v>
      </c>
      <c r="E4632" s="58" t="s">
        <v>1623</v>
      </c>
      <c r="F4632" s="60">
        <v>350.88</v>
      </c>
      <c r="G4632" s="58" t="s">
        <v>601</v>
      </c>
      <c r="H4632" s="58" t="s">
        <v>6396</v>
      </c>
      <c r="I4632" s="61">
        <v>300</v>
      </c>
      <c r="J4632" s="58" t="s">
        <v>356</v>
      </c>
      <c r="K4632" s="58" t="s">
        <v>356</v>
      </c>
      <c r="L4632" s="58" t="s">
        <v>367</v>
      </c>
      <c r="M4632" s="58" t="s">
        <v>354</v>
      </c>
      <c r="N4632" s="58" t="s">
        <v>355</v>
      </c>
      <c r="O4632" s="64" t="s">
        <v>309</v>
      </c>
      <c r="P4632" s="64" t="s">
        <v>5359</v>
      </c>
      <c r="Q4632" s="45" t="s">
        <v>922</v>
      </c>
      <c r="R4632" s="32" t="s">
        <v>254</v>
      </c>
      <c r="S4632" s="45" t="s">
        <v>291</v>
      </c>
      <c r="T4632" s="42" t="str">
        <f>VLOOKUP(Tabla1[[#This Row],[AREA]],Hoja1!A:B,2,FALSE)</f>
        <v>11. Salud pública y seguridad ciudadana</v>
      </c>
      <c r="U4632" s="45" t="s">
        <v>135</v>
      </c>
      <c r="V4632" s="42" t="str">
        <f>VLOOKUP(Tabla1[[#This Row],[PROGRAMA]],Hoja1!A:B,2,FALSE)</f>
        <v>1361. Prevención y extinción de incencios</v>
      </c>
      <c r="W4632" s="45" t="s">
        <v>238</v>
      </c>
      <c r="X4632" s="45" t="s">
        <v>3118</v>
      </c>
    </row>
    <row r="4633" spans="1:24" x14ac:dyDescent="0.25">
      <c r="A4633" s="57">
        <v>220250047730</v>
      </c>
      <c r="B4633" s="58" t="s">
        <v>526</v>
      </c>
      <c r="C4633" s="59">
        <v>45925</v>
      </c>
      <c r="D4633" s="57">
        <v>22025001124</v>
      </c>
      <c r="E4633" s="58" t="s">
        <v>1237</v>
      </c>
      <c r="F4633" s="60">
        <v>348.14</v>
      </c>
      <c r="G4633" s="58" t="s">
        <v>45</v>
      </c>
      <c r="H4633" s="58" t="s">
        <v>6397</v>
      </c>
      <c r="I4633" s="61">
        <v>300</v>
      </c>
      <c r="J4633" s="58" t="s">
        <v>627</v>
      </c>
      <c r="K4633" s="58" t="s">
        <v>628</v>
      </c>
      <c r="L4633" s="58" t="s">
        <v>367</v>
      </c>
      <c r="M4633" s="58" t="s">
        <v>354</v>
      </c>
      <c r="N4633" s="58" t="s">
        <v>355</v>
      </c>
      <c r="O4633" s="64" t="s">
        <v>309</v>
      </c>
      <c r="P4633" s="64" t="s">
        <v>5359</v>
      </c>
      <c r="Q4633" s="45" t="s">
        <v>922</v>
      </c>
      <c r="R4633" s="32" t="s">
        <v>254</v>
      </c>
      <c r="S4633" s="45" t="s">
        <v>291</v>
      </c>
      <c r="T4633" s="42" t="str">
        <f>VLOOKUP(Tabla1[[#This Row],[AREA]],Hoja1!A:B,2,FALSE)</f>
        <v>11. Salud pública y seguridad ciudadana</v>
      </c>
      <c r="U4633" s="45" t="s">
        <v>141</v>
      </c>
      <c r="V4633" s="42" t="str">
        <f>VLOOKUP(Tabla1[[#This Row],[PROGRAMA]],Hoja1!A:B,2,FALSE)</f>
        <v>1621. Recogida de residuos</v>
      </c>
      <c r="W4633" s="45" t="s">
        <v>236</v>
      </c>
      <c r="X4633" s="45" t="s">
        <v>3180</v>
      </c>
    </row>
    <row r="4634" spans="1:24" x14ac:dyDescent="0.25">
      <c r="A4634" s="57">
        <v>220250039265</v>
      </c>
      <c r="B4634" s="58" t="s">
        <v>526</v>
      </c>
      <c r="C4634" s="59">
        <v>45883</v>
      </c>
      <c r="D4634" s="57">
        <v>22025001122</v>
      </c>
      <c r="E4634" s="58" t="s">
        <v>1237</v>
      </c>
      <c r="F4634" s="60">
        <v>345.15</v>
      </c>
      <c r="G4634" s="58" t="s">
        <v>595</v>
      </c>
      <c r="H4634" s="58" t="s">
        <v>6398</v>
      </c>
      <c r="I4634" s="61">
        <v>300</v>
      </c>
      <c r="J4634" s="58" t="s">
        <v>356</v>
      </c>
      <c r="K4634" s="58" t="s">
        <v>356</v>
      </c>
      <c r="L4634" s="58" t="s">
        <v>357</v>
      </c>
      <c r="M4634" s="58" t="s">
        <v>354</v>
      </c>
      <c r="N4634" s="58" t="s">
        <v>355</v>
      </c>
      <c r="O4634" s="64" t="s">
        <v>309</v>
      </c>
      <c r="P4634" s="64" t="s">
        <v>5359</v>
      </c>
      <c r="Q4634" s="45" t="s">
        <v>922</v>
      </c>
      <c r="R4634" s="32" t="s">
        <v>254</v>
      </c>
      <c r="S4634" s="45" t="s">
        <v>291</v>
      </c>
      <c r="T4634" s="42" t="str">
        <f>VLOOKUP(Tabla1[[#This Row],[AREA]],Hoja1!A:B,2,FALSE)</f>
        <v>11. Salud pública y seguridad ciudadana</v>
      </c>
      <c r="U4634" s="45" t="s">
        <v>141</v>
      </c>
      <c r="V4634" s="42" t="str">
        <f>VLOOKUP(Tabla1[[#This Row],[PROGRAMA]],Hoja1!A:B,2,FALSE)</f>
        <v>1621. Recogida de residuos</v>
      </c>
      <c r="W4634" s="45" t="s">
        <v>236</v>
      </c>
      <c r="X4634" s="45" t="s">
        <v>3180</v>
      </c>
    </row>
    <row r="4635" spans="1:24" x14ac:dyDescent="0.25">
      <c r="A4635" s="57">
        <v>220250043847</v>
      </c>
      <c r="B4635" s="58" t="s">
        <v>526</v>
      </c>
      <c r="C4635" s="59">
        <v>45903</v>
      </c>
      <c r="D4635" s="57">
        <v>22025001270</v>
      </c>
      <c r="E4635" s="58" t="s">
        <v>2310</v>
      </c>
      <c r="F4635" s="60">
        <v>340.18</v>
      </c>
      <c r="G4635" s="58" t="s">
        <v>73</v>
      </c>
      <c r="H4635" s="58" t="s">
        <v>6399</v>
      </c>
      <c r="I4635" s="61">
        <v>300</v>
      </c>
      <c r="J4635" s="58" t="s">
        <v>356</v>
      </c>
      <c r="K4635" s="58" t="s">
        <v>356</v>
      </c>
      <c r="L4635" s="58" t="s">
        <v>367</v>
      </c>
      <c r="M4635" s="58" t="s">
        <v>354</v>
      </c>
      <c r="N4635" s="58" t="s">
        <v>355</v>
      </c>
      <c r="O4635" s="64" t="s">
        <v>309</v>
      </c>
      <c r="P4635" s="64" t="s">
        <v>5359</v>
      </c>
      <c r="Q4635" s="45" t="s">
        <v>922</v>
      </c>
      <c r="R4635" s="32" t="s">
        <v>254</v>
      </c>
      <c r="S4635" s="45" t="s">
        <v>95</v>
      </c>
      <c r="T4635" s="42" t="str">
        <f>VLOOKUP(Tabla1[[#This Row],[AREA]],Hoja1!A:B,2,FALSE)</f>
        <v>07. Medio ambiente</v>
      </c>
      <c r="U4635" s="45" t="s">
        <v>149</v>
      </c>
      <c r="V4635" s="42" t="str">
        <f>VLOOKUP(Tabla1[[#This Row],[PROGRAMA]],Hoja1!A:B,2,FALSE)</f>
        <v>1711. Parques y jardines</v>
      </c>
      <c r="W4635" s="45" t="s">
        <v>238</v>
      </c>
      <c r="X4635" s="45" t="s">
        <v>3118</v>
      </c>
    </row>
    <row r="4636" spans="1:24" x14ac:dyDescent="0.25">
      <c r="A4636" s="57">
        <v>220250041713</v>
      </c>
      <c r="B4636" s="58" t="s">
        <v>526</v>
      </c>
      <c r="C4636" s="59">
        <v>45894</v>
      </c>
      <c r="D4636" s="57">
        <v>22025000769</v>
      </c>
      <c r="E4636" s="58" t="s">
        <v>1623</v>
      </c>
      <c r="F4636" s="60">
        <v>340.08</v>
      </c>
      <c r="G4636" s="58" t="s">
        <v>612</v>
      </c>
      <c r="H4636" s="58" t="s">
        <v>6400</v>
      </c>
      <c r="I4636" s="61">
        <v>300</v>
      </c>
      <c r="J4636" s="58" t="s">
        <v>356</v>
      </c>
      <c r="K4636" s="58" t="s">
        <v>356</v>
      </c>
      <c r="L4636" s="58" t="s">
        <v>367</v>
      </c>
      <c r="M4636" s="58" t="s">
        <v>354</v>
      </c>
      <c r="N4636" s="58" t="s">
        <v>355</v>
      </c>
      <c r="O4636" s="64" t="s">
        <v>309</v>
      </c>
      <c r="P4636" s="64" t="s">
        <v>5359</v>
      </c>
      <c r="Q4636" s="45" t="s">
        <v>922</v>
      </c>
      <c r="R4636" s="32" t="s">
        <v>254</v>
      </c>
      <c r="S4636" s="45" t="s">
        <v>291</v>
      </c>
      <c r="T4636" s="42" t="str">
        <f>VLOOKUP(Tabla1[[#This Row],[AREA]],Hoja1!A:B,2,FALSE)</f>
        <v>11. Salud pública y seguridad ciudadana</v>
      </c>
      <c r="U4636" s="45" t="s">
        <v>135</v>
      </c>
      <c r="V4636" s="42" t="str">
        <f>VLOOKUP(Tabla1[[#This Row],[PROGRAMA]],Hoja1!A:B,2,FALSE)</f>
        <v>1361. Prevención y extinción de incencios</v>
      </c>
      <c r="W4636" s="45" t="s">
        <v>238</v>
      </c>
      <c r="X4636" s="45" t="s">
        <v>3118</v>
      </c>
    </row>
    <row r="4637" spans="1:24" x14ac:dyDescent="0.25">
      <c r="A4637" s="57">
        <v>220250037580</v>
      </c>
      <c r="B4637" s="58" t="s">
        <v>526</v>
      </c>
      <c r="C4637" s="59">
        <v>45876</v>
      </c>
      <c r="D4637" s="57">
        <v>22025001325</v>
      </c>
      <c r="E4637" s="58" t="s">
        <v>3329</v>
      </c>
      <c r="F4637" s="60">
        <v>331.94</v>
      </c>
      <c r="G4637" s="58" t="s">
        <v>38</v>
      </c>
      <c r="H4637" s="58" t="s">
        <v>6401</v>
      </c>
      <c r="I4637" s="61">
        <v>300</v>
      </c>
      <c r="J4637" s="58" t="s">
        <v>356</v>
      </c>
      <c r="K4637" s="58" t="s">
        <v>356</v>
      </c>
      <c r="L4637" s="58" t="s">
        <v>367</v>
      </c>
      <c r="M4637" s="58" t="s">
        <v>354</v>
      </c>
      <c r="N4637" s="58" t="s">
        <v>355</v>
      </c>
      <c r="O4637" s="64" t="s">
        <v>309</v>
      </c>
      <c r="P4637" s="64" t="s">
        <v>5359</v>
      </c>
      <c r="Q4637" s="45" t="s">
        <v>922</v>
      </c>
      <c r="R4637" s="32" t="s">
        <v>254</v>
      </c>
      <c r="S4637" s="45" t="s">
        <v>98</v>
      </c>
      <c r="T4637" s="42" t="str">
        <f>VLOOKUP(Tabla1[[#This Row],[AREA]],Hoja1!A:B,2,FALSE)</f>
        <v>10. Personas mayores, familia y servicios sociales</v>
      </c>
      <c r="U4637" s="45" t="s">
        <v>162</v>
      </c>
      <c r="V4637" s="42" t="str">
        <f>VLOOKUP(Tabla1[[#This Row],[PROGRAMA]],Hoja1!A:B,2,FALSE)</f>
        <v>2412. Formación para el empleo</v>
      </c>
      <c r="W4637" s="45" t="s">
        <v>238</v>
      </c>
      <c r="X4637" s="45" t="s">
        <v>3118</v>
      </c>
    </row>
    <row r="4638" spans="1:24" x14ac:dyDescent="0.25">
      <c r="A4638" s="57">
        <v>220250045738</v>
      </c>
      <c r="B4638" s="58" t="s">
        <v>526</v>
      </c>
      <c r="C4638" s="59">
        <v>45918</v>
      </c>
      <c r="D4638" s="57">
        <v>22025002600</v>
      </c>
      <c r="E4638" s="58" t="s">
        <v>1714</v>
      </c>
      <c r="F4638" s="60">
        <v>330.86</v>
      </c>
      <c r="G4638" s="58" t="s">
        <v>1082</v>
      </c>
      <c r="H4638" s="58" t="s">
        <v>6402</v>
      </c>
      <c r="I4638" s="61">
        <v>300</v>
      </c>
      <c r="J4638" s="58" t="s">
        <v>1083</v>
      </c>
      <c r="K4638" s="58" t="s">
        <v>356</v>
      </c>
      <c r="L4638" s="58" t="s">
        <v>367</v>
      </c>
      <c r="M4638" s="58" t="s">
        <v>354</v>
      </c>
      <c r="N4638" s="58" t="s">
        <v>355</v>
      </c>
      <c r="O4638" s="64" t="s">
        <v>309</v>
      </c>
      <c r="P4638" s="64" t="s">
        <v>5359</v>
      </c>
      <c r="Q4638" s="45" t="s">
        <v>922</v>
      </c>
      <c r="R4638" s="32" t="s">
        <v>254</v>
      </c>
      <c r="S4638" s="45" t="s">
        <v>89</v>
      </c>
      <c r="T4638" s="42" t="str">
        <f>VLOOKUP(Tabla1[[#This Row],[AREA]],Hoja1!A:B,2,FALSE)</f>
        <v>01. Alcaldía</v>
      </c>
      <c r="U4638" s="45" t="s">
        <v>211</v>
      </c>
      <c r="V4638" s="42" t="str">
        <f>VLOOKUP(Tabla1[[#This Row],[PROGRAMA]],Hoja1!A:B,2,FALSE)</f>
        <v>9206. Archivo municipal</v>
      </c>
      <c r="W4638" s="45" t="s">
        <v>238</v>
      </c>
      <c r="X4638" s="45" t="s">
        <v>3120</v>
      </c>
    </row>
    <row r="4639" spans="1:24" x14ac:dyDescent="0.25">
      <c r="A4639" s="57">
        <v>220250039116</v>
      </c>
      <c r="B4639" s="58" t="s">
        <v>526</v>
      </c>
      <c r="C4639" s="59">
        <v>45883</v>
      </c>
      <c r="D4639" s="57">
        <v>22025001070</v>
      </c>
      <c r="E4639" s="58" t="s">
        <v>1614</v>
      </c>
      <c r="F4639" s="60">
        <v>329.99</v>
      </c>
      <c r="G4639" s="58" t="s">
        <v>564</v>
      </c>
      <c r="H4639" s="58" t="s">
        <v>6403</v>
      </c>
      <c r="I4639" s="61">
        <v>300</v>
      </c>
      <c r="J4639" s="58" t="s">
        <v>356</v>
      </c>
      <c r="K4639" s="58" t="s">
        <v>356</v>
      </c>
      <c r="L4639" s="58" t="s">
        <v>367</v>
      </c>
      <c r="M4639" s="58" t="s">
        <v>354</v>
      </c>
      <c r="N4639" s="58" t="s">
        <v>355</v>
      </c>
      <c r="O4639" s="64" t="s">
        <v>309</v>
      </c>
      <c r="P4639" s="64" t="s">
        <v>5359</v>
      </c>
      <c r="Q4639" s="45" t="s">
        <v>922</v>
      </c>
      <c r="R4639" s="32" t="s">
        <v>254</v>
      </c>
      <c r="S4639" s="45" t="s">
        <v>291</v>
      </c>
      <c r="T4639" s="42" t="str">
        <f>VLOOKUP(Tabla1[[#This Row],[AREA]],Hoja1!A:B,2,FALSE)</f>
        <v>11. Salud pública y seguridad ciudadana</v>
      </c>
      <c r="U4639" s="45" t="s">
        <v>164</v>
      </c>
      <c r="V4639" s="42" t="str">
        <f>VLOOKUP(Tabla1[[#This Row],[PROGRAMA]],Hoja1!A:B,2,FALSE)</f>
        <v>3111. Protección de la salubridad pública</v>
      </c>
      <c r="W4639" s="45" t="s">
        <v>238</v>
      </c>
      <c r="X4639" s="45" t="s">
        <v>3118</v>
      </c>
    </row>
    <row r="4640" spans="1:24" x14ac:dyDescent="0.25">
      <c r="A4640" s="57">
        <v>220250045383</v>
      </c>
      <c r="B4640" s="58" t="s">
        <v>526</v>
      </c>
      <c r="C4640" s="59">
        <v>45916</v>
      </c>
      <c r="D4640" s="57">
        <v>22025000731</v>
      </c>
      <c r="E4640" s="58" t="s">
        <v>1838</v>
      </c>
      <c r="F4640" s="60">
        <v>328.5</v>
      </c>
      <c r="G4640" s="58" t="s">
        <v>600</v>
      </c>
      <c r="H4640" s="58" t="s">
        <v>6404</v>
      </c>
      <c r="I4640" s="61">
        <v>300</v>
      </c>
      <c r="J4640" s="58" t="s">
        <v>356</v>
      </c>
      <c r="K4640" s="58" t="s">
        <v>356</v>
      </c>
      <c r="L4640" s="58" t="s">
        <v>367</v>
      </c>
      <c r="M4640" s="58" t="s">
        <v>354</v>
      </c>
      <c r="N4640" s="58" t="s">
        <v>355</v>
      </c>
      <c r="O4640" s="64" t="s">
        <v>309</v>
      </c>
      <c r="P4640" s="64" t="s">
        <v>5359</v>
      </c>
      <c r="Q4640" s="45" t="s">
        <v>922</v>
      </c>
      <c r="R4640" s="32" t="s">
        <v>254</v>
      </c>
      <c r="S4640" s="45" t="s">
        <v>98</v>
      </c>
      <c r="T4640" s="42" t="str">
        <f>VLOOKUP(Tabla1[[#This Row],[AREA]],Hoja1!A:B,2,FALSE)</f>
        <v>10. Personas mayores, familia y servicios sociales</v>
      </c>
      <c r="U4640" s="45" t="s">
        <v>155</v>
      </c>
      <c r="V4640" s="42" t="str">
        <f>VLOOKUP(Tabla1[[#This Row],[PROGRAMA]],Hoja1!A:B,2,FALSE)</f>
        <v>2312. Iniciativas sociales</v>
      </c>
      <c r="W4640" s="45" t="s">
        <v>236</v>
      </c>
      <c r="X4640" s="45" t="s">
        <v>3048</v>
      </c>
    </row>
    <row r="4641" spans="1:24" x14ac:dyDescent="0.25">
      <c r="A4641" s="57">
        <v>220250043814</v>
      </c>
      <c r="B4641" s="58" t="s">
        <v>526</v>
      </c>
      <c r="C4641" s="59">
        <v>45903</v>
      </c>
      <c r="D4641" s="57">
        <v>22025001602</v>
      </c>
      <c r="E4641" s="58" t="s">
        <v>1735</v>
      </c>
      <c r="F4641" s="60">
        <v>327.52999999999997</v>
      </c>
      <c r="G4641" s="58" t="s">
        <v>608</v>
      </c>
      <c r="H4641" s="58" t="s">
        <v>6405</v>
      </c>
      <c r="I4641" s="61">
        <v>300</v>
      </c>
      <c r="J4641" s="58" t="s">
        <v>356</v>
      </c>
      <c r="K4641" s="58" t="s">
        <v>356</v>
      </c>
      <c r="L4641" s="58" t="s">
        <v>367</v>
      </c>
      <c r="M4641" s="58" t="s">
        <v>354</v>
      </c>
      <c r="N4641" s="58" t="s">
        <v>355</v>
      </c>
      <c r="O4641" s="64" t="s">
        <v>309</v>
      </c>
      <c r="P4641" s="64" t="s">
        <v>5359</v>
      </c>
      <c r="Q4641" s="45" t="s">
        <v>926</v>
      </c>
      <c r="R4641" s="32" t="s">
        <v>255</v>
      </c>
      <c r="S4641" s="45" t="s">
        <v>95</v>
      </c>
      <c r="T4641" s="42" t="str">
        <f>VLOOKUP(Tabla1[[#This Row],[AREA]],Hoja1!A:B,2,FALSE)</f>
        <v>07. Medio ambiente</v>
      </c>
      <c r="U4641" s="45" t="s">
        <v>149</v>
      </c>
      <c r="V4641" s="42" t="str">
        <f>VLOOKUP(Tabla1[[#This Row],[PROGRAMA]],Hoja1!A:B,2,FALSE)</f>
        <v>1711. Parques y jardines</v>
      </c>
      <c r="W4641" s="45" t="s">
        <v>244</v>
      </c>
      <c r="X4641" s="45" t="s">
        <v>2903</v>
      </c>
    </row>
    <row r="4642" spans="1:24" x14ac:dyDescent="0.25">
      <c r="A4642" s="57">
        <v>220250039292</v>
      </c>
      <c r="B4642" s="58" t="s">
        <v>526</v>
      </c>
      <c r="C4642" s="59">
        <v>45883</v>
      </c>
      <c r="D4642" s="57">
        <v>22025000919</v>
      </c>
      <c r="E4642" s="58" t="s">
        <v>2293</v>
      </c>
      <c r="F4642" s="60">
        <v>326.7</v>
      </c>
      <c r="G4642" s="58" t="s">
        <v>599</v>
      </c>
      <c r="H4642" s="58" t="s">
        <v>2737</v>
      </c>
      <c r="I4642" s="61">
        <v>300</v>
      </c>
      <c r="J4642" s="58" t="s">
        <v>372</v>
      </c>
      <c r="K4642" s="58" t="s">
        <v>372</v>
      </c>
      <c r="L4642" s="58" t="s">
        <v>367</v>
      </c>
      <c r="M4642" s="58" t="s">
        <v>354</v>
      </c>
      <c r="N4642" s="58" t="s">
        <v>355</v>
      </c>
      <c r="O4642" s="64" t="s">
        <v>309</v>
      </c>
      <c r="P4642" s="64" t="s">
        <v>5359</v>
      </c>
      <c r="Q4642" s="45" t="s">
        <v>922</v>
      </c>
      <c r="R4642" s="32" t="s">
        <v>254</v>
      </c>
      <c r="S4642" s="45" t="s">
        <v>291</v>
      </c>
      <c r="T4642" s="42" t="str">
        <f>VLOOKUP(Tabla1[[#This Row],[AREA]],Hoja1!A:B,2,FALSE)</f>
        <v>11. Salud pública y seguridad ciudadana</v>
      </c>
      <c r="U4642" s="45" t="s">
        <v>129</v>
      </c>
      <c r="V4642" s="42" t="str">
        <f>VLOOKUP(Tabla1[[#This Row],[PROGRAMA]],Hoja1!A:B,2,FALSE)</f>
        <v>1321. Policía municipal</v>
      </c>
      <c r="W4642" s="45" t="s">
        <v>236</v>
      </c>
      <c r="X4642" s="45" t="s">
        <v>3180</v>
      </c>
    </row>
    <row r="4643" spans="1:24" x14ac:dyDescent="0.25">
      <c r="A4643" s="57">
        <v>220250039214</v>
      </c>
      <c r="B4643" s="58" t="s">
        <v>526</v>
      </c>
      <c r="C4643" s="59">
        <v>45883</v>
      </c>
      <c r="D4643" s="57">
        <v>22025004894</v>
      </c>
      <c r="E4643" s="58" t="s">
        <v>1303</v>
      </c>
      <c r="F4643" s="60">
        <v>322.86</v>
      </c>
      <c r="G4643" s="58" t="s">
        <v>573</v>
      </c>
      <c r="H4643" s="58" t="s">
        <v>3750</v>
      </c>
      <c r="I4643" s="61">
        <v>300</v>
      </c>
      <c r="J4643" s="58" t="s">
        <v>356</v>
      </c>
      <c r="K4643" s="58" t="s">
        <v>356</v>
      </c>
      <c r="L4643" s="58" t="s">
        <v>367</v>
      </c>
      <c r="M4643" s="58" t="s">
        <v>354</v>
      </c>
      <c r="N4643" s="58" t="s">
        <v>355</v>
      </c>
      <c r="O4643" s="64" t="s">
        <v>309</v>
      </c>
      <c r="P4643" s="64" t="s">
        <v>5359</v>
      </c>
      <c r="Q4643" s="45" t="s">
        <v>922</v>
      </c>
      <c r="R4643" s="32" t="s">
        <v>254</v>
      </c>
      <c r="S4643" s="45" t="s">
        <v>94</v>
      </c>
      <c r="T4643" s="42" t="str">
        <f>VLOOKUP(Tabla1[[#This Row],[AREA]],Hoja1!A:B,2,FALSE)</f>
        <v>06. Educación y cultura</v>
      </c>
      <c r="U4643" s="45" t="s">
        <v>170</v>
      </c>
      <c r="V4643" s="42" t="str">
        <f>VLOOKUP(Tabla1[[#This Row],[PROGRAMA]],Hoja1!A:B,2,FALSE)</f>
        <v>3232. Conservación y mantenimiento centros educación infantil y primaria</v>
      </c>
      <c r="W4643" s="45" t="s">
        <v>236</v>
      </c>
      <c r="X4643" s="45" t="s">
        <v>3048</v>
      </c>
    </row>
    <row r="4644" spans="1:24" x14ac:dyDescent="0.25">
      <c r="A4644" s="57">
        <v>220250045775</v>
      </c>
      <c r="B4644" s="58" t="s">
        <v>526</v>
      </c>
      <c r="C4644" s="59">
        <v>45918</v>
      </c>
      <c r="D4644" s="57">
        <v>22025000919</v>
      </c>
      <c r="E4644" s="58" t="s">
        <v>2293</v>
      </c>
      <c r="F4644" s="60">
        <v>322.51</v>
      </c>
      <c r="G4644" s="58" t="s">
        <v>598</v>
      </c>
      <c r="H4644" s="58" t="s">
        <v>6406</v>
      </c>
      <c r="I4644" s="61">
        <v>300</v>
      </c>
      <c r="J4644" s="58" t="s">
        <v>356</v>
      </c>
      <c r="K4644" s="58" t="s">
        <v>356</v>
      </c>
      <c r="L4644" s="58" t="s">
        <v>367</v>
      </c>
      <c r="M4644" s="58" t="s">
        <v>354</v>
      </c>
      <c r="N4644" s="58" t="s">
        <v>355</v>
      </c>
      <c r="O4644" s="64" t="s">
        <v>309</v>
      </c>
      <c r="P4644" s="64" t="s">
        <v>5359</v>
      </c>
      <c r="Q4644" s="45" t="s">
        <v>922</v>
      </c>
      <c r="R4644" s="32" t="s">
        <v>254</v>
      </c>
      <c r="S4644" s="45" t="s">
        <v>291</v>
      </c>
      <c r="T4644" s="42" t="str">
        <f>VLOOKUP(Tabla1[[#This Row],[AREA]],Hoja1!A:B,2,FALSE)</f>
        <v>11. Salud pública y seguridad ciudadana</v>
      </c>
      <c r="U4644" s="45" t="s">
        <v>129</v>
      </c>
      <c r="V4644" s="42" t="str">
        <f>VLOOKUP(Tabla1[[#This Row],[PROGRAMA]],Hoja1!A:B,2,FALSE)</f>
        <v>1321. Policía municipal</v>
      </c>
      <c r="W4644" s="45" t="s">
        <v>236</v>
      </c>
      <c r="X4644" s="45" t="s">
        <v>3180</v>
      </c>
    </row>
    <row r="4645" spans="1:24" x14ac:dyDescent="0.25">
      <c r="A4645" s="57">
        <v>220250037646</v>
      </c>
      <c r="B4645" s="58" t="s">
        <v>526</v>
      </c>
      <c r="C4645" s="59">
        <v>45876</v>
      </c>
      <c r="D4645" s="57">
        <v>22025004894</v>
      </c>
      <c r="E4645" s="58" t="s">
        <v>1303</v>
      </c>
      <c r="F4645" s="60">
        <v>322.06</v>
      </c>
      <c r="G4645" s="58" t="s">
        <v>633</v>
      </c>
      <c r="H4645" s="58" t="s">
        <v>6407</v>
      </c>
      <c r="I4645" s="61">
        <v>300</v>
      </c>
      <c r="J4645" s="58" t="s">
        <v>356</v>
      </c>
      <c r="K4645" s="58" t="s">
        <v>356</v>
      </c>
      <c r="L4645" s="58" t="s">
        <v>367</v>
      </c>
      <c r="M4645" s="58" t="s">
        <v>354</v>
      </c>
      <c r="N4645" s="58" t="s">
        <v>355</v>
      </c>
      <c r="O4645" s="64" t="s">
        <v>309</v>
      </c>
      <c r="P4645" s="64" t="s">
        <v>5359</v>
      </c>
      <c r="Q4645" s="45" t="s">
        <v>922</v>
      </c>
      <c r="R4645" s="32" t="s">
        <v>254</v>
      </c>
      <c r="S4645" s="45" t="s">
        <v>94</v>
      </c>
      <c r="T4645" s="42" t="str">
        <f>VLOOKUP(Tabla1[[#This Row],[AREA]],Hoja1!A:B,2,FALSE)</f>
        <v>06. Educación y cultura</v>
      </c>
      <c r="U4645" s="45" t="s">
        <v>170</v>
      </c>
      <c r="V4645" s="42" t="str">
        <f>VLOOKUP(Tabla1[[#This Row],[PROGRAMA]],Hoja1!A:B,2,FALSE)</f>
        <v>3232. Conservación y mantenimiento centros educación infantil y primaria</v>
      </c>
      <c r="W4645" s="45" t="s">
        <v>236</v>
      </c>
      <c r="X4645" s="45" t="s">
        <v>3048</v>
      </c>
    </row>
    <row r="4646" spans="1:24" x14ac:dyDescent="0.25">
      <c r="A4646" s="57">
        <v>220250044070</v>
      </c>
      <c r="B4646" s="58" t="s">
        <v>526</v>
      </c>
      <c r="C4646" s="59">
        <v>45905</v>
      </c>
      <c r="D4646" s="57">
        <v>22025000917</v>
      </c>
      <c r="E4646" s="58" t="s">
        <v>2293</v>
      </c>
      <c r="F4646" s="60">
        <v>321.13</v>
      </c>
      <c r="G4646" s="58" t="s">
        <v>565</v>
      </c>
      <c r="H4646" s="58" t="s">
        <v>6408</v>
      </c>
      <c r="I4646" s="61">
        <v>300</v>
      </c>
      <c r="J4646" s="58" t="s">
        <v>356</v>
      </c>
      <c r="K4646" s="58" t="s">
        <v>356</v>
      </c>
      <c r="L4646" s="58" t="s">
        <v>357</v>
      </c>
      <c r="M4646" s="58" t="s">
        <v>354</v>
      </c>
      <c r="N4646" s="58" t="s">
        <v>355</v>
      </c>
      <c r="O4646" s="64" t="s">
        <v>309</v>
      </c>
      <c r="P4646" s="64" t="s">
        <v>5359</v>
      </c>
      <c r="Q4646" s="45" t="s">
        <v>922</v>
      </c>
      <c r="R4646" s="32" t="s">
        <v>254</v>
      </c>
      <c r="S4646" s="45" t="s">
        <v>291</v>
      </c>
      <c r="T4646" s="42" t="str">
        <f>VLOOKUP(Tabla1[[#This Row],[AREA]],Hoja1!A:B,2,FALSE)</f>
        <v>11. Salud pública y seguridad ciudadana</v>
      </c>
      <c r="U4646" s="45" t="s">
        <v>129</v>
      </c>
      <c r="V4646" s="42" t="str">
        <f>VLOOKUP(Tabla1[[#This Row],[PROGRAMA]],Hoja1!A:B,2,FALSE)</f>
        <v>1321. Policía municipal</v>
      </c>
      <c r="W4646" s="45" t="s">
        <v>236</v>
      </c>
      <c r="X4646" s="45" t="s">
        <v>3180</v>
      </c>
    </row>
    <row r="4647" spans="1:24" x14ac:dyDescent="0.25">
      <c r="A4647" s="57">
        <v>220250039453</v>
      </c>
      <c r="B4647" s="58" t="s">
        <v>526</v>
      </c>
      <c r="C4647" s="59">
        <v>45883</v>
      </c>
      <c r="D4647" s="57">
        <v>22025001135</v>
      </c>
      <c r="E4647" s="58" t="s">
        <v>2608</v>
      </c>
      <c r="F4647" s="60">
        <v>319.48</v>
      </c>
      <c r="G4647" s="58" t="s">
        <v>600</v>
      </c>
      <c r="H4647" s="58" t="s">
        <v>6409</v>
      </c>
      <c r="I4647" s="61">
        <v>300</v>
      </c>
      <c r="J4647" s="58" t="s">
        <v>356</v>
      </c>
      <c r="K4647" s="58" t="s">
        <v>356</v>
      </c>
      <c r="L4647" s="58" t="s">
        <v>367</v>
      </c>
      <c r="M4647" s="58" t="s">
        <v>354</v>
      </c>
      <c r="N4647" s="58" t="s">
        <v>355</v>
      </c>
      <c r="O4647" s="64" t="s">
        <v>309</v>
      </c>
      <c r="P4647" s="64" t="s">
        <v>5359</v>
      </c>
      <c r="Q4647" s="45" t="s">
        <v>922</v>
      </c>
      <c r="R4647" s="32" t="s">
        <v>254</v>
      </c>
      <c r="S4647" s="45" t="s">
        <v>89</v>
      </c>
      <c r="T4647" s="42" t="str">
        <f>VLOOKUP(Tabla1[[#This Row],[AREA]],Hoja1!A:B,2,FALSE)</f>
        <v>01. Alcaldía</v>
      </c>
      <c r="U4647" s="45" t="s">
        <v>294</v>
      </c>
      <c r="V4647" s="42" t="str">
        <f>VLOOKUP(Tabla1[[#This Row],[PROGRAMA]],Hoja1!A:B,2,FALSE)</f>
        <v>4331. Desarrollo empresarial</v>
      </c>
      <c r="W4647" s="45" t="s">
        <v>236</v>
      </c>
      <c r="X4647" s="45" t="s">
        <v>3048</v>
      </c>
    </row>
    <row r="4648" spans="1:24" x14ac:dyDescent="0.25">
      <c r="A4648" s="57">
        <v>220250039176</v>
      </c>
      <c r="B4648" s="58" t="s">
        <v>526</v>
      </c>
      <c r="C4648" s="59">
        <v>45883</v>
      </c>
      <c r="D4648" s="57">
        <v>22025004014</v>
      </c>
      <c r="E4648" s="58" t="s">
        <v>1534</v>
      </c>
      <c r="F4648" s="60">
        <v>318.81</v>
      </c>
      <c r="G4648" s="58" t="s">
        <v>573</v>
      </c>
      <c r="H4648" s="58" t="s">
        <v>6410</v>
      </c>
      <c r="I4648" s="61">
        <v>300</v>
      </c>
      <c r="J4648" s="58" t="s">
        <v>356</v>
      </c>
      <c r="K4648" s="58" t="s">
        <v>356</v>
      </c>
      <c r="L4648" s="58" t="s">
        <v>367</v>
      </c>
      <c r="M4648" s="58" t="s">
        <v>354</v>
      </c>
      <c r="N4648" s="58" t="s">
        <v>355</v>
      </c>
      <c r="O4648" s="64" t="s">
        <v>309</v>
      </c>
      <c r="P4648" s="64" t="s">
        <v>5359</v>
      </c>
      <c r="Q4648" s="45" t="s">
        <v>922</v>
      </c>
      <c r="R4648" s="32" t="s">
        <v>254</v>
      </c>
      <c r="S4648" s="45" t="s">
        <v>92</v>
      </c>
      <c r="T4648" s="42" t="str">
        <f>VLOOKUP(Tabla1[[#This Row],[AREA]],Hoja1!A:B,2,FALSE)</f>
        <v>03. Participación ciudadana y deportes</v>
      </c>
      <c r="U4648" s="45" t="s">
        <v>215</v>
      </c>
      <c r="V4648" s="42" t="str">
        <f>VLOOKUP(Tabla1[[#This Row],[PROGRAMA]],Hoja1!A:B,2,FALSE)</f>
        <v>9241. Participación ciudadana</v>
      </c>
      <c r="W4648" s="45" t="s">
        <v>236</v>
      </c>
      <c r="X4648" s="45" t="s">
        <v>3048</v>
      </c>
    </row>
    <row r="4649" spans="1:24" x14ac:dyDescent="0.25">
      <c r="A4649" s="57">
        <v>220250045337</v>
      </c>
      <c r="B4649" s="58" t="s">
        <v>526</v>
      </c>
      <c r="C4649" s="59">
        <v>45916</v>
      </c>
      <c r="D4649" s="57">
        <v>22025001325</v>
      </c>
      <c r="E4649" s="58" t="s">
        <v>3329</v>
      </c>
      <c r="F4649" s="60">
        <v>317.88</v>
      </c>
      <c r="G4649" s="58" t="s">
        <v>39</v>
      </c>
      <c r="H4649" s="58" t="s">
        <v>6411</v>
      </c>
      <c r="I4649" s="61">
        <v>300</v>
      </c>
      <c r="J4649" s="58" t="s">
        <v>356</v>
      </c>
      <c r="K4649" s="58" t="s">
        <v>356</v>
      </c>
      <c r="L4649" s="58" t="s">
        <v>367</v>
      </c>
      <c r="M4649" s="58" t="s">
        <v>354</v>
      </c>
      <c r="N4649" s="58" t="s">
        <v>355</v>
      </c>
      <c r="O4649" s="64" t="s">
        <v>309</v>
      </c>
      <c r="P4649" s="64" t="s">
        <v>5359</v>
      </c>
      <c r="Q4649" s="45" t="s">
        <v>922</v>
      </c>
      <c r="R4649" s="32" t="s">
        <v>254</v>
      </c>
      <c r="S4649" s="45" t="s">
        <v>98</v>
      </c>
      <c r="T4649" s="42" t="str">
        <f>VLOOKUP(Tabla1[[#This Row],[AREA]],Hoja1!A:B,2,FALSE)</f>
        <v>10. Personas mayores, familia y servicios sociales</v>
      </c>
      <c r="U4649" s="45" t="s">
        <v>162</v>
      </c>
      <c r="V4649" s="42" t="str">
        <f>VLOOKUP(Tabla1[[#This Row],[PROGRAMA]],Hoja1!A:B,2,FALSE)</f>
        <v>2412. Formación para el empleo</v>
      </c>
      <c r="W4649" s="45" t="s">
        <v>238</v>
      </c>
      <c r="X4649" s="45" t="s">
        <v>3118</v>
      </c>
    </row>
    <row r="4650" spans="1:24" x14ac:dyDescent="0.25">
      <c r="A4650" s="57">
        <v>220250041711</v>
      </c>
      <c r="B4650" s="58" t="s">
        <v>526</v>
      </c>
      <c r="C4650" s="59">
        <v>45894</v>
      </c>
      <c r="D4650" s="57">
        <v>22025000769</v>
      </c>
      <c r="E4650" s="58" t="s">
        <v>1623</v>
      </c>
      <c r="F4650" s="60">
        <v>317.77</v>
      </c>
      <c r="G4650" s="58" t="s">
        <v>73</v>
      </c>
      <c r="H4650" s="58" t="s">
        <v>6412</v>
      </c>
      <c r="I4650" s="61">
        <v>300</v>
      </c>
      <c r="J4650" s="58" t="s">
        <v>356</v>
      </c>
      <c r="K4650" s="58" t="s">
        <v>356</v>
      </c>
      <c r="L4650" s="58" t="s">
        <v>367</v>
      </c>
      <c r="M4650" s="58" t="s">
        <v>354</v>
      </c>
      <c r="N4650" s="58" t="s">
        <v>355</v>
      </c>
      <c r="O4650" s="64" t="s">
        <v>309</v>
      </c>
      <c r="P4650" s="64" t="s">
        <v>5359</v>
      </c>
      <c r="Q4650" s="45" t="s">
        <v>922</v>
      </c>
      <c r="R4650" s="32" t="s">
        <v>254</v>
      </c>
      <c r="S4650" s="45" t="s">
        <v>291</v>
      </c>
      <c r="T4650" s="42" t="str">
        <f>VLOOKUP(Tabla1[[#This Row],[AREA]],Hoja1!A:B,2,FALSE)</f>
        <v>11. Salud pública y seguridad ciudadana</v>
      </c>
      <c r="U4650" s="45" t="s">
        <v>135</v>
      </c>
      <c r="V4650" s="42" t="str">
        <f>VLOOKUP(Tabla1[[#This Row],[PROGRAMA]],Hoja1!A:B,2,FALSE)</f>
        <v>1361. Prevención y extinción de incencios</v>
      </c>
      <c r="W4650" s="45" t="s">
        <v>238</v>
      </c>
      <c r="X4650" s="45" t="s">
        <v>3118</v>
      </c>
    </row>
    <row r="4651" spans="1:24" x14ac:dyDescent="0.25">
      <c r="A4651" s="57">
        <v>220250043616</v>
      </c>
      <c r="B4651" s="58" t="s">
        <v>526</v>
      </c>
      <c r="C4651" s="59">
        <v>45902</v>
      </c>
      <c r="D4651" s="57">
        <v>22025003806</v>
      </c>
      <c r="E4651" s="58" t="s">
        <v>1277</v>
      </c>
      <c r="F4651" s="60">
        <v>56537.25</v>
      </c>
      <c r="G4651" s="58" t="s">
        <v>6413</v>
      </c>
      <c r="H4651" s="58" t="s">
        <v>6414</v>
      </c>
      <c r="I4651" s="61">
        <v>300</v>
      </c>
      <c r="J4651" s="58" t="s">
        <v>528</v>
      </c>
      <c r="K4651" s="58" t="s">
        <v>352</v>
      </c>
      <c r="L4651" s="58" t="s">
        <v>367</v>
      </c>
      <c r="M4651" s="58" t="s">
        <v>354</v>
      </c>
      <c r="N4651" s="58" t="s">
        <v>380</v>
      </c>
      <c r="O4651" s="64" t="s">
        <v>305</v>
      </c>
      <c r="P4651" s="64" t="s">
        <v>5359</v>
      </c>
      <c r="Q4651" s="45" t="s">
        <v>926</v>
      </c>
      <c r="R4651" s="32" t="s">
        <v>255</v>
      </c>
      <c r="S4651" s="45" t="s">
        <v>93</v>
      </c>
      <c r="T4651" s="42" t="str">
        <f>VLOOKUP(Tabla1[[#This Row],[AREA]],Hoja1!A:B,2,FALSE)</f>
        <v>04. Hacienda, personal y modernización administrativa</v>
      </c>
      <c r="U4651" s="45" t="s">
        <v>209</v>
      </c>
      <c r="V4651" s="42" t="str">
        <f>VLOOKUP(Tabla1[[#This Row],[PROGRAMA]],Hoja1!A:B,2,FALSE)</f>
        <v>9204. Tecnologías de la información y comunicación</v>
      </c>
      <c r="W4651" s="45" t="s">
        <v>250</v>
      </c>
      <c r="X4651" s="45" t="s">
        <v>2949</v>
      </c>
    </row>
    <row r="4652" spans="1:24" x14ac:dyDescent="0.25">
      <c r="A4652" s="57">
        <v>220250041851</v>
      </c>
      <c r="B4652" s="58" t="s">
        <v>526</v>
      </c>
      <c r="C4652" s="59">
        <v>45894</v>
      </c>
      <c r="D4652" s="57">
        <v>22025003369</v>
      </c>
      <c r="E4652" s="58" t="s">
        <v>1331</v>
      </c>
      <c r="F4652" s="60">
        <v>53873.54</v>
      </c>
      <c r="G4652" s="58" t="s">
        <v>726</v>
      </c>
      <c r="H4652" s="58" t="s">
        <v>6415</v>
      </c>
      <c r="I4652" s="61">
        <v>300</v>
      </c>
      <c r="J4652" s="58" t="s">
        <v>395</v>
      </c>
      <c r="K4652" s="58" t="s">
        <v>395</v>
      </c>
      <c r="L4652" s="58" t="s">
        <v>367</v>
      </c>
      <c r="M4652" s="58" t="s">
        <v>354</v>
      </c>
      <c r="N4652" s="58" t="s">
        <v>355</v>
      </c>
      <c r="O4652" s="64" t="s">
        <v>305</v>
      </c>
      <c r="P4652" s="64" t="s">
        <v>5359</v>
      </c>
      <c r="Q4652" s="45" t="s">
        <v>926</v>
      </c>
      <c r="R4652" s="32" t="s">
        <v>255</v>
      </c>
      <c r="S4652" s="45" t="s">
        <v>93</v>
      </c>
      <c r="T4652" s="42" t="str">
        <f>VLOOKUP(Tabla1[[#This Row],[AREA]],Hoja1!A:B,2,FALSE)</f>
        <v>04. Hacienda, personal y modernización administrativa</v>
      </c>
      <c r="U4652" s="45" t="s">
        <v>209</v>
      </c>
      <c r="V4652" s="42" t="str">
        <f>VLOOKUP(Tabla1[[#This Row],[PROGRAMA]],Hoja1!A:B,2,FALSE)</f>
        <v>9204. Tecnologías de la información y comunicación</v>
      </c>
      <c r="W4652" s="45" t="s">
        <v>248</v>
      </c>
      <c r="X4652" s="45" t="s">
        <v>3253</v>
      </c>
    </row>
    <row r="4653" spans="1:24" x14ac:dyDescent="0.25">
      <c r="A4653" s="57">
        <v>220250045574</v>
      </c>
      <c r="B4653" s="58" t="s">
        <v>526</v>
      </c>
      <c r="C4653" s="59">
        <v>45916</v>
      </c>
      <c r="D4653" s="57">
        <v>22025002457</v>
      </c>
      <c r="E4653" s="58" t="s">
        <v>4616</v>
      </c>
      <c r="F4653" s="60">
        <v>49584</v>
      </c>
      <c r="G4653" s="58" t="s">
        <v>4617</v>
      </c>
      <c r="H4653" s="58" t="s">
        <v>6416</v>
      </c>
      <c r="I4653" s="61">
        <v>300</v>
      </c>
      <c r="J4653" s="58" t="s">
        <v>356</v>
      </c>
      <c r="K4653" s="58" t="s">
        <v>356</v>
      </c>
      <c r="L4653" s="58" t="s">
        <v>357</v>
      </c>
      <c r="M4653" s="58" t="s">
        <v>354</v>
      </c>
      <c r="N4653" s="58" t="s">
        <v>355</v>
      </c>
      <c r="O4653" s="64" t="s">
        <v>305</v>
      </c>
      <c r="P4653" s="64" t="s">
        <v>5359</v>
      </c>
      <c r="Q4653" s="45" t="s">
        <v>922</v>
      </c>
      <c r="R4653" s="32" t="s">
        <v>254</v>
      </c>
      <c r="S4653" s="45" t="s">
        <v>91</v>
      </c>
      <c r="T4653" s="42" t="str">
        <f>VLOOKUP(Tabla1[[#This Row],[AREA]],Hoja1!A:B,2,FALSE)</f>
        <v>02. Urbanismo y vivienda</v>
      </c>
      <c r="U4653" s="45" t="s">
        <v>296</v>
      </c>
      <c r="V4653" s="42" t="str">
        <f>VLOOKUP(Tabla1[[#This Row],[PROGRAMA]],Hoja1!A:B,2,FALSE)</f>
        <v>1513. Licencias urbanísticas</v>
      </c>
      <c r="W4653" s="45" t="s">
        <v>238</v>
      </c>
      <c r="X4653" s="45" t="s">
        <v>4619</v>
      </c>
    </row>
    <row r="4654" spans="1:24" x14ac:dyDescent="0.25">
      <c r="A4654" s="57">
        <v>220250045651</v>
      </c>
      <c r="B4654" s="58" t="s">
        <v>526</v>
      </c>
      <c r="C4654" s="59">
        <v>45917</v>
      </c>
      <c r="D4654" s="57">
        <v>22025002825</v>
      </c>
      <c r="E4654" s="58" t="s">
        <v>2957</v>
      </c>
      <c r="F4654" s="60">
        <v>46131.68</v>
      </c>
      <c r="G4654" s="58" t="s">
        <v>6417</v>
      </c>
      <c r="H4654" s="58" t="s">
        <v>6418</v>
      </c>
      <c r="I4654" s="61">
        <v>300</v>
      </c>
      <c r="J4654" s="58" t="s">
        <v>427</v>
      </c>
      <c r="K4654" s="58" t="s">
        <v>427</v>
      </c>
      <c r="L4654" s="58" t="s">
        <v>357</v>
      </c>
      <c r="M4654" s="58" t="s">
        <v>354</v>
      </c>
      <c r="N4654" s="58" t="s">
        <v>355</v>
      </c>
      <c r="O4654" s="64" t="s">
        <v>305</v>
      </c>
      <c r="P4654" s="64" t="s">
        <v>5359</v>
      </c>
      <c r="Q4654" s="45" t="s">
        <v>926</v>
      </c>
      <c r="R4654" s="32" t="s">
        <v>255</v>
      </c>
      <c r="S4654" s="45" t="s">
        <v>91</v>
      </c>
      <c r="T4654" s="42" t="str">
        <f>VLOOKUP(Tabla1[[#This Row],[AREA]],Hoja1!A:B,2,FALSE)</f>
        <v>02. Urbanismo y vivienda</v>
      </c>
      <c r="U4654" s="45" t="s">
        <v>138</v>
      </c>
      <c r="V4654" s="42" t="str">
        <f>VLOOKUP(Tabla1[[#This Row],[PROGRAMA]],Hoja1!A:B,2,FALSE)</f>
        <v>1511. Planficación y gestión del urbanismo</v>
      </c>
      <c r="W4654" s="45" t="s">
        <v>242</v>
      </c>
      <c r="X4654" s="45" t="s">
        <v>2923</v>
      </c>
    </row>
    <row r="4655" spans="1:24" x14ac:dyDescent="0.25">
      <c r="A4655" s="57">
        <v>220250043584</v>
      </c>
      <c r="B4655" s="58" t="s">
        <v>349</v>
      </c>
      <c r="C4655" s="59">
        <v>45902</v>
      </c>
      <c r="D4655" s="57">
        <v>22025006471</v>
      </c>
      <c r="E4655" s="58" t="s">
        <v>3618</v>
      </c>
      <c r="F4655" s="60">
        <v>500</v>
      </c>
      <c r="G4655" s="58" t="s">
        <v>3619</v>
      </c>
      <c r="H4655" s="58" t="s">
        <v>6419</v>
      </c>
      <c r="I4655" s="61">
        <v>220</v>
      </c>
      <c r="J4655" s="58" t="s">
        <v>372</v>
      </c>
      <c r="K4655" s="58" t="s">
        <v>372</v>
      </c>
      <c r="L4655" s="58" t="s">
        <v>357</v>
      </c>
      <c r="M4655" s="58" t="s">
        <v>458</v>
      </c>
      <c r="N4655" s="58" t="s">
        <v>429</v>
      </c>
      <c r="O4655" s="64" t="s">
        <v>310</v>
      </c>
      <c r="P4655" s="64" t="s">
        <v>5359</v>
      </c>
      <c r="Q4655" s="45" t="s">
        <v>922</v>
      </c>
      <c r="R4655" s="32" t="s">
        <v>254</v>
      </c>
      <c r="S4655" s="45" t="s">
        <v>93</v>
      </c>
      <c r="T4655" s="42" t="str">
        <f>VLOOKUP(Tabla1[[#This Row],[AREA]],Hoja1!A:B,2,FALSE)</f>
        <v>04. Hacienda, personal y modernización administrativa</v>
      </c>
      <c r="U4655" s="45" t="s">
        <v>207</v>
      </c>
      <c r="V4655" s="42" t="str">
        <f>VLOOKUP(Tabla1[[#This Row],[PROGRAMA]],Hoja1!A:B,2,FALSE)</f>
        <v>9202. Gestión de recursos humanos</v>
      </c>
      <c r="W4655" s="45" t="s">
        <v>238</v>
      </c>
      <c r="X4655" s="45" t="s">
        <v>3621</v>
      </c>
    </row>
    <row r="4656" spans="1:24" x14ac:dyDescent="0.25">
      <c r="A4656" s="57">
        <v>220250042106</v>
      </c>
      <c r="B4656" s="58" t="s">
        <v>526</v>
      </c>
      <c r="C4656" s="59">
        <v>45895</v>
      </c>
      <c r="D4656" s="57">
        <v>22025004451</v>
      </c>
      <c r="E4656" s="58" t="s">
        <v>1644</v>
      </c>
      <c r="F4656" s="60">
        <v>175450</v>
      </c>
      <c r="G4656" s="58" t="s">
        <v>6420</v>
      </c>
      <c r="H4656" s="58" t="s">
        <v>6421</v>
      </c>
      <c r="I4656" s="61">
        <v>300</v>
      </c>
      <c r="J4656" s="58" t="s">
        <v>6422</v>
      </c>
      <c r="K4656" s="58" t="s">
        <v>3542</v>
      </c>
      <c r="L4656" s="58" t="s">
        <v>357</v>
      </c>
      <c r="M4656" s="58" t="s">
        <v>428</v>
      </c>
      <c r="N4656" s="58" t="s">
        <v>429</v>
      </c>
      <c r="O4656" s="64" t="s">
        <v>307</v>
      </c>
      <c r="P4656" s="64" t="s">
        <v>5359</v>
      </c>
      <c r="Q4656" s="45">
        <v>6</v>
      </c>
      <c r="R4656" s="32" t="s">
        <v>255</v>
      </c>
      <c r="S4656" s="45" t="s">
        <v>97</v>
      </c>
      <c r="T4656" s="42" t="str">
        <f>VLOOKUP(Tabla1[[#This Row],[AREA]],Hoja1!A:B,2,FALSE)</f>
        <v>09. Turismo, eventos y marca ciudad</v>
      </c>
      <c r="U4656" s="45">
        <v>4321</v>
      </c>
      <c r="V4656" s="42" t="str">
        <f>VLOOKUP(Tabla1[[#This Row],[PROGRAMA]],Hoja1!A:B,2,FALSE)</f>
        <v>4321. Turismo</v>
      </c>
      <c r="W4656" s="45">
        <v>64</v>
      </c>
      <c r="X4656" s="45">
        <v>640</v>
      </c>
    </row>
    <row r="4657" spans="1:24" x14ac:dyDescent="0.25">
      <c r="A4657" s="57">
        <v>220250047571</v>
      </c>
      <c r="B4657" s="58" t="s">
        <v>349</v>
      </c>
      <c r="C4657" s="59">
        <v>45924</v>
      </c>
      <c r="D4657" s="57">
        <v>22025001020</v>
      </c>
      <c r="E4657" s="58" t="s">
        <v>1838</v>
      </c>
      <c r="F4657" s="60">
        <v>500</v>
      </c>
      <c r="G4657" s="58" t="s">
        <v>77</v>
      </c>
      <c r="H4657" s="58" t="s">
        <v>6423</v>
      </c>
      <c r="I4657" s="61">
        <v>220</v>
      </c>
      <c r="J4657" s="58" t="s">
        <v>356</v>
      </c>
      <c r="K4657" s="58" t="s">
        <v>356</v>
      </c>
      <c r="L4657" s="58" t="s">
        <v>367</v>
      </c>
      <c r="M4657" s="58" t="s">
        <v>458</v>
      </c>
      <c r="N4657" s="58" t="s">
        <v>429</v>
      </c>
      <c r="O4657" s="64" t="s">
        <v>310</v>
      </c>
      <c r="P4657" s="64" t="s">
        <v>5359</v>
      </c>
      <c r="Q4657" s="45" t="s">
        <v>922</v>
      </c>
      <c r="R4657" s="32" t="s">
        <v>254</v>
      </c>
      <c r="S4657" s="45" t="s">
        <v>98</v>
      </c>
      <c r="T4657" s="42" t="str">
        <f>VLOOKUP(Tabla1[[#This Row],[AREA]],Hoja1!A:B,2,FALSE)</f>
        <v>10. Personas mayores, familia y servicios sociales</v>
      </c>
      <c r="U4657" s="45" t="s">
        <v>155</v>
      </c>
      <c r="V4657" s="42" t="str">
        <f>VLOOKUP(Tabla1[[#This Row],[PROGRAMA]],Hoja1!A:B,2,FALSE)</f>
        <v>2312. Iniciativas sociales</v>
      </c>
      <c r="W4657" s="45" t="s">
        <v>236</v>
      </c>
      <c r="X4657" s="45" t="s">
        <v>3048</v>
      </c>
    </row>
    <row r="4658" spans="1:24" x14ac:dyDescent="0.25">
      <c r="A4658" s="57">
        <v>220250036940</v>
      </c>
      <c r="B4658" s="58" t="s">
        <v>526</v>
      </c>
      <c r="C4658" s="59">
        <v>45876</v>
      </c>
      <c r="D4658" s="57">
        <v>22025000792</v>
      </c>
      <c r="E4658" s="58" t="s">
        <v>2099</v>
      </c>
      <c r="F4658" s="60">
        <v>44000</v>
      </c>
      <c r="G4658" s="58" t="s">
        <v>6424</v>
      </c>
      <c r="H4658" s="58" t="s">
        <v>6425</v>
      </c>
      <c r="I4658" s="61">
        <v>300</v>
      </c>
      <c r="J4658" s="58" t="s">
        <v>352</v>
      </c>
      <c r="K4658" s="58" t="s">
        <v>352</v>
      </c>
      <c r="L4658" s="58" t="s">
        <v>357</v>
      </c>
      <c r="M4658" s="58" t="s">
        <v>354</v>
      </c>
      <c r="N4658" s="58" t="s">
        <v>355</v>
      </c>
      <c r="O4658" s="64" t="s">
        <v>305</v>
      </c>
      <c r="P4658" s="64" t="s">
        <v>5359</v>
      </c>
      <c r="Q4658" s="45" t="s">
        <v>922</v>
      </c>
      <c r="R4658" s="32" t="s">
        <v>254</v>
      </c>
      <c r="S4658" s="45" t="s">
        <v>98</v>
      </c>
      <c r="T4658" s="42" t="str">
        <f>VLOOKUP(Tabla1[[#This Row],[AREA]],Hoja1!A:B,2,FALSE)</f>
        <v>10. Personas mayores, familia y servicios sociales</v>
      </c>
      <c r="U4658" s="45" t="s">
        <v>162</v>
      </c>
      <c r="V4658" s="42" t="str">
        <f>VLOOKUP(Tabla1[[#This Row],[PROGRAMA]],Hoja1!A:B,2,FALSE)</f>
        <v>2412. Formación para el empleo</v>
      </c>
      <c r="W4658" s="45" t="s">
        <v>238</v>
      </c>
      <c r="X4658" s="45" t="s">
        <v>2926</v>
      </c>
    </row>
    <row r="4659" spans="1:24" x14ac:dyDescent="0.25">
      <c r="A4659" s="57">
        <v>220250045614</v>
      </c>
      <c r="B4659" s="58" t="s">
        <v>526</v>
      </c>
      <c r="C4659" s="59">
        <v>45917</v>
      </c>
      <c r="D4659" s="57">
        <v>22025004445</v>
      </c>
      <c r="E4659" s="58" t="s">
        <v>6426</v>
      </c>
      <c r="F4659" s="60">
        <v>36312.1</v>
      </c>
      <c r="G4659" s="58" t="s">
        <v>6427</v>
      </c>
      <c r="H4659" s="58" t="s">
        <v>6428</v>
      </c>
      <c r="I4659" s="61">
        <v>300</v>
      </c>
      <c r="J4659" s="58" t="s">
        <v>407</v>
      </c>
      <c r="K4659" s="58" t="s">
        <v>352</v>
      </c>
      <c r="L4659" s="58" t="s">
        <v>357</v>
      </c>
      <c r="M4659" s="58" t="s">
        <v>354</v>
      </c>
      <c r="N4659" s="58" t="s">
        <v>355</v>
      </c>
      <c r="O4659" s="64" t="s">
        <v>305</v>
      </c>
      <c r="P4659" s="64" t="s">
        <v>5359</v>
      </c>
      <c r="Q4659" s="45">
        <v>6</v>
      </c>
      <c r="R4659" s="32" t="s">
        <v>255</v>
      </c>
      <c r="S4659" s="45" t="s">
        <v>97</v>
      </c>
      <c r="T4659" s="42" t="str">
        <f>VLOOKUP(Tabla1[[#This Row],[AREA]],Hoja1!A:B,2,FALSE)</f>
        <v>09. Turismo, eventos y marca ciudad</v>
      </c>
      <c r="U4659" s="45">
        <v>4321</v>
      </c>
      <c r="V4659" s="42" t="str">
        <f>VLOOKUP(Tabla1[[#This Row],[PROGRAMA]],Hoja1!A:B,2,FALSE)</f>
        <v>4321. Turismo</v>
      </c>
      <c r="W4659" s="45">
        <v>62</v>
      </c>
      <c r="X4659" s="45">
        <v>629</v>
      </c>
    </row>
    <row r="4660" spans="1:24" x14ac:dyDescent="0.25">
      <c r="A4660" s="57">
        <v>220250047560</v>
      </c>
      <c r="B4660" s="58" t="s">
        <v>526</v>
      </c>
      <c r="C4660" s="59">
        <v>45924</v>
      </c>
      <c r="D4660" s="57">
        <v>22025003198</v>
      </c>
      <c r="E4660" s="58" t="s">
        <v>1271</v>
      </c>
      <c r="F4660" s="60">
        <v>27511.24</v>
      </c>
      <c r="G4660" s="58" t="s">
        <v>461</v>
      </c>
      <c r="H4660" s="58" t="s">
        <v>6429</v>
      </c>
      <c r="I4660" s="61">
        <v>300</v>
      </c>
      <c r="J4660" s="58" t="s">
        <v>462</v>
      </c>
      <c r="K4660" s="58" t="s">
        <v>356</v>
      </c>
      <c r="L4660" s="58" t="s">
        <v>357</v>
      </c>
      <c r="M4660" s="58" t="s">
        <v>354</v>
      </c>
      <c r="N4660" s="58" t="s">
        <v>355</v>
      </c>
      <c r="O4660" s="64" t="s">
        <v>305</v>
      </c>
      <c r="P4660" s="64" t="s">
        <v>5359</v>
      </c>
      <c r="Q4660" s="45" t="s">
        <v>922</v>
      </c>
      <c r="R4660" s="32" t="s">
        <v>254</v>
      </c>
      <c r="S4660" s="45" t="s">
        <v>93</v>
      </c>
      <c r="T4660" s="42" t="str">
        <f>VLOOKUP(Tabla1[[#This Row],[AREA]],Hoja1!A:B,2,FALSE)</f>
        <v>04. Hacienda, personal y modernización administrativa</v>
      </c>
      <c r="U4660" s="45" t="s">
        <v>209</v>
      </c>
      <c r="V4660" s="42" t="str">
        <f>VLOOKUP(Tabla1[[#This Row],[PROGRAMA]],Hoja1!A:B,2,FALSE)</f>
        <v>9204. Tecnologías de la información y comunicación</v>
      </c>
      <c r="W4660" s="45" t="s">
        <v>236</v>
      </c>
      <c r="X4660" s="45" t="s">
        <v>3428</v>
      </c>
    </row>
    <row r="4661" spans="1:24" x14ac:dyDescent="0.25">
      <c r="A4661" s="57">
        <v>220250048060</v>
      </c>
      <c r="B4661" s="58" t="s">
        <v>526</v>
      </c>
      <c r="C4661" s="59">
        <v>45925</v>
      </c>
      <c r="D4661" s="57">
        <v>22025004417</v>
      </c>
      <c r="E4661" s="58" t="s">
        <v>1277</v>
      </c>
      <c r="F4661" s="60">
        <v>27300.01</v>
      </c>
      <c r="G4661" s="58" t="s">
        <v>382</v>
      </c>
      <c r="H4661" s="58" t="s">
        <v>6430</v>
      </c>
      <c r="I4661" s="61">
        <v>300</v>
      </c>
      <c r="J4661" s="58" t="s">
        <v>352</v>
      </c>
      <c r="K4661" s="58" t="s">
        <v>352</v>
      </c>
      <c r="L4661" s="58" t="s">
        <v>367</v>
      </c>
      <c r="M4661" s="58" t="s">
        <v>354</v>
      </c>
      <c r="N4661" s="58" t="s">
        <v>380</v>
      </c>
      <c r="O4661" s="64" t="s">
        <v>305</v>
      </c>
      <c r="P4661" s="64" t="s">
        <v>5359</v>
      </c>
      <c r="Q4661" s="45" t="s">
        <v>926</v>
      </c>
      <c r="R4661" s="32" t="s">
        <v>255</v>
      </c>
      <c r="S4661" s="45" t="s">
        <v>93</v>
      </c>
      <c r="T4661" s="42" t="str">
        <f>VLOOKUP(Tabla1[[#This Row],[AREA]],Hoja1!A:B,2,FALSE)</f>
        <v>04. Hacienda, personal y modernización administrativa</v>
      </c>
      <c r="U4661" s="45" t="s">
        <v>209</v>
      </c>
      <c r="V4661" s="42" t="str">
        <f>VLOOKUP(Tabla1[[#This Row],[PROGRAMA]],Hoja1!A:B,2,FALSE)</f>
        <v>9204. Tecnologías de la información y comunicación</v>
      </c>
      <c r="W4661" s="45" t="s">
        <v>250</v>
      </c>
      <c r="X4661" s="45" t="s">
        <v>2949</v>
      </c>
    </row>
    <row r="4662" spans="1:24" x14ac:dyDescent="0.25">
      <c r="A4662" s="57">
        <v>220250038058</v>
      </c>
      <c r="B4662" s="58" t="s">
        <v>526</v>
      </c>
      <c r="C4662" s="59">
        <v>45880</v>
      </c>
      <c r="D4662" s="57">
        <v>22025000792</v>
      </c>
      <c r="E4662" s="58" t="s">
        <v>2099</v>
      </c>
      <c r="F4662" s="60">
        <v>26230</v>
      </c>
      <c r="G4662" s="58" t="s">
        <v>6431</v>
      </c>
      <c r="H4662" s="58" t="s">
        <v>6432</v>
      </c>
      <c r="I4662" s="61">
        <v>300</v>
      </c>
      <c r="J4662" s="58" t="s">
        <v>356</v>
      </c>
      <c r="K4662" s="58" t="s">
        <v>356</v>
      </c>
      <c r="L4662" s="58" t="s">
        <v>357</v>
      </c>
      <c r="M4662" s="58" t="s">
        <v>354</v>
      </c>
      <c r="N4662" s="58" t="s">
        <v>355</v>
      </c>
      <c r="O4662" s="64" t="s">
        <v>305</v>
      </c>
      <c r="P4662" s="64" t="s">
        <v>5359</v>
      </c>
      <c r="Q4662" s="45" t="s">
        <v>922</v>
      </c>
      <c r="R4662" s="32" t="s">
        <v>254</v>
      </c>
      <c r="S4662" s="45" t="s">
        <v>98</v>
      </c>
      <c r="T4662" s="42" t="str">
        <f>VLOOKUP(Tabla1[[#This Row],[AREA]],Hoja1!A:B,2,FALSE)</f>
        <v>10. Personas mayores, familia y servicios sociales</v>
      </c>
      <c r="U4662" s="45" t="s">
        <v>162</v>
      </c>
      <c r="V4662" s="42" t="str">
        <f>VLOOKUP(Tabla1[[#This Row],[PROGRAMA]],Hoja1!A:B,2,FALSE)</f>
        <v>2412. Formación para el empleo</v>
      </c>
      <c r="W4662" s="45" t="s">
        <v>238</v>
      </c>
      <c r="X4662" s="45" t="s">
        <v>2926</v>
      </c>
    </row>
    <row r="4663" spans="1:24" x14ac:dyDescent="0.25">
      <c r="A4663" s="57">
        <v>220250048059</v>
      </c>
      <c r="B4663" s="58" t="s">
        <v>526</v>
      </c>
      <c r="C4663" s="59">
        <v>45925</v>
      </c>
      <c r="D4663" s="57">
        <v>22025004414</v>
      </c>
      <c r="E4663" s="58" t="s">
        <v>1277</v>
      </c>
      <c r="F4663" s="60">
        <v>24262.31</v>
      </c>
      <c r="G4663" s="58" t="s">
        <v>482</v>
      </c>
      <c r="H4663" s="58" t="s">
        <v>6433</v>
      </c>
      <c r="I4663" s="61">
        <v>300</v>
      </c>
      <c r="J4663" s="58" t="s">
        <v>427</v>
      </c>
      <c r="K4663" s="58" t="s">
        <v>427</v>
      </c>
      <c r="L4663" s="58" t="s">
        <v>367</v>
      </c>
      <c r="M4663" s="58" t="s">
        <v>354</v>
      </c>
      <c r="N4663" s="58" t="s">
        <v>380</v>
      </c>
      <c r="O4663" s="64" t="s">
        <v>305</v>
      </c>
      <c r="P4663" s="64" t="s">
        <v>5359</v>
      </c>
      <c r="Q4663" s="45" t="s">
        <v>926</v>
      </c>
      <c r="R4663" s="32" t="s">
        <v>255</v>
      </c>
      <c r="S4663" s="45" t="s">
        <v>93</v>
      </c>
      <c r="T4663" s="42" t="str">
        <f>VLOOKUP(Tabla1[[#This Row],[AREA]],Hoja1!A:B,2,FALSE)</f>
        <v>04. Hacienda, personal y modernización administrativa</v>
      </c>
      <c r="U4663" s="45" t="s">
        <v>209</v>
      </c>
      <c r="V4663" s="42" t="str">
        <f>VLOOKUP(Tabla1[[#This Row],[PROGRAMA]],Hoja1!A:B,2,FALSE)</f>
        <v>9204. Tecnologías de la información y comunicación</v>
      </c>
      <c r="W4663" s="45" t="s">
        <v>250</v>
      </c>
      <c r="X4663" s="45" t="s">
        <v>2949</v>
      </c>
    </row>
    <row r="4664" spans="1:24" x14ac:dyDescent="0.25">
      <c r="A4664" s="57">
        <v>220250041850</v>
      </c>
      <c r="B4664" s="58" t="s">
        <v>526</v>
      </c>
      <c r="C4664" s="59">
        <v>45894</v>
      </c>
      <c r="D4664" s="57">
        <v>22025002978</v>
      </c>
      <c r="E4664" s="58" t="s">
        <v>1331</v>
      </c>
      <c r="F4664" s="60">
        <v>20645.32</v>
      </c>
      <c r="G4664" s="58" t="s">
        <v>726</v>
      </c>
      <c r="H4664" s="58" t="s">
        <v>6434</v>
      </c>
      <c r="I4664" s="61">
        <v>300</v>
      </c>
      <c r="J4664" s="58" t="s">
        <v>395</v>
      </c>
      <c r="K4664" s="58" t="s">
        <v>395</v>
      </c>
      <c r="L4664" s="58" t="s">
        <v>367</v>
      </c>
      <c r="M4664" s="58" t="s">
        <v>354</v>
      </c>
      <c r="N4664" s="58" t="s">
        <v>355</v>
      </c>
      <c r="O4664" s="64" t="s">
        <v>305</v>
      </c>
      <c r="P4664" s="64" t="s">
        <v>5359</v>
      </c>
      <c r="Q4664" s="45" t="s">
        <v>926</v>
      </c>
      <c r="R4664" s="32" t="s">
        <v>255</v>
      </c>
      <c r="S4664" s="45" t="s">
        <v>93</v>
      </c>
      <c r="T4664" s="42" t="str">
        <f>VLOOKUP(Tabla1[[#This Row],[AREA]],Hoja1!A:B,2,FALSE)</f>
        <v>04. Hacienda, personal y modernización administrativa</v>
      </c>
      <c r="U4664" s="45" t="s">
        <v>209</v>
      </c>
      <c r="V4664" s="42" t="str">
        <f>VLOOKUP(Tabla1[[#This Row],[PROGRAMA]],Hoja1!A:B,2,FALSE)</f>
        <v>9204. Tecnologías de la información y comunicación</v>
      </c>
      <c r="W4664" s="45" t="s">
        <v>248</v>
      </c>
      <c r="X4664" s="45" t="s">
        <v>3253</v>
      </c>
    </row>
    <row r="4665" spans="1:24" x14ac:dyDescent="0.25">
      <c r="A4665" s="57">
        <v>220250043490</v>
      </c>
      <c r="B4665" s="58" t="s">
        <v>526</v>
      </c>
      <c r="C4665" s="59">
        <v>45901</v>
      </c>
      <c r="D4665" s="57">
        <v>22025002312</v>
      </c>
      <c r="E4665" s="58" t="s">
        <v>2222</v>
      </c>
      <c r="F4665" s="60">
        <v>19392.27</v>
      </c>
      <c r="G4665" s="58" t="s">
        <v>999</v>
      </c>
      <c r="H4665" s="58" t="s">
        <v>6435</v>
      </c>
      <c r="I4665" s="61">
        <v>300</v>
      </c>
      <c r="J4665" s="58" t="s">
        <v>356</v>
      </c>
      <c r="K4665" s="58" t="s">
        <v>356</v>
      </c>
      <c r="L4665" s="58" t="s">
        <v>357</v>
      </c>
      <c r="M4665" s="58" t="s">
        <v>354</v>
      </c>
      <c r="N4665" s="58" t="s">
        <v>380</v>
      </c>
      <c r="O4665" s="64" t="s">
        <v>305</v>
      </c>
      <c r="P4665" s="64" t="s">
        <v>5359</v>
      </c>
      <c r="Q4665" s="45" t="s">
        <v>922</v>
      </c>
      <c r="R4665" s="32" t="s">
        <v>254</v>
      </c>
      <c r="S4665" s="45" t="s">
        <v>96</v>
      </c>
      <c r="T4665" s="42" t="str">
        <f>VLOOKUP(Tabla1[[#This Row],[AREA]],Hoja1!A:B,2,FALSE)</f>
        <v>08. Tráfico y movilidad</v>
      </c>
      <c r="U4665" s="45" t="s">
        <v>140</v>
      </c>
      <c r="V4665" s="42" t="str">
        <f>VLOOKUP(Tabla1[[#This Row],[PROGRAMA]],Hoja1!A:B,2,FALSE)</f>
        <v>1532. Pavimentación vias públicas y otros servicios urbanísticos</v>
      </c>
      <c r="W4665" s="45" t="s">
        <v>238</v>
      </c>
      <c r="X4665" s="45" t="s">
        <v>2955</v>
      </c>
    </row>
    <row r="4666" spans="1:24" x14ac:dyDescent="0.25">
      <c r="A4666" s="57">
        <v>220250044009</v>
      </c>
      <c r="B4666" s="58" t="s">
        <v>526</v>
      </c>
      <c r="C4666" s="59">
        <v>45904</v>
      </c>
      <c r="D4666" s="57">
        <v>22025001494</v>
      </c>
      <c r="E4666" s="58" t="s">
        <v>1323</v>
      </c>
      <c r="F4666" s="60">
        <v>499.54</v>
      </c>
      <c r="G4666" s="58" t="s">
        <v>18</v>
      </c>
      <c r="H4666" s="58" t="s">
        <v>6436</v>
      </c>
      <c r="I4666" s="61">
        <v>300</v>
      </c>
      <c r="J4666" s="58" t="s">
        <v>356</v>
      </c>
      <c r="K4666" s="58" t="s">
        <v>356</v>
      </c>
      <c r="L4666" s="58" t="s">
        <v>357</v>
      </c>
      <c r="M4666" s="58" t="s">
        <v>354</v>
      </c>
      <c r="N4666" s="58" t="s">
        <v>355</v>
      </c>
      <c r="O4666" s="64" t="s">
        <v>309</v>
      </c>
      <c r="P4666" s="64" t="s">
        <v>5359</v>
      </c>
      <c r="Q4666" s="45" t="s">
        <v>922</v>
      </c>
      <c r="R4666" s="32" t="s">
        <v>254</v>
      </c>
      <c r="S4666" s="45" t="s">
        <v>98</v>
      </c>
      <c r="T4666" s="42" t="str">
        <f>VLOOKUP(Tabla1[[#This Row],[AREA]],Hoja1!A:B,2,FALSE)</f>
        <v>10. Personas mayores, familia y servicios sociales</v>
      </c>
      <c r="U4666" s="45" t="s">
        <v>158</v>
      </c>
      <c r="V4666" s="42" t="str">
        <f>VLOOKUP(Tabla1[[#This Row],[PROGRAMA]],Hoja1!A:B,2,FALSE)</f>
        <v>2314. Centro de programas juveniles</v>
      </c>
      <c r="W4666" s="45" t="s">
        <v>236</v>
      </c>
      <c r="X4666" s="45" t="s">
        <v>2945</v>
      </c>
    </row>
    <row r="4667" spans="1:24" x14ac:dyDescent="0.25">
      <c r="A4667" s="57">
        <v>220250035911</v>
      </c>
      <c r="B4667" s="58" t="s">
        <v>349</v>
      </c>
      <c r="C4667" s="59">
        <v>45867</v>
      </c>
      <c r="D4667" s="57">
        <v>22025004710</v>
      </c>
      <c r="E4667" s="58" t="s">
        <v>5049</v>
      </c>
      <c r="F4667" s="60">
        <v>499</v>
      </c>
      <c r="G4667" s="58" t="s">
        <v>6437</v>
      </c>
      <c r="H4667" s="58" t="s">
        <v>6438</v>
      </c>
      <c r="I4667" s="61">
        <v>220</v>
      </c>
      <c r="J4667" s="58" t="s">
        <v>545</v>
      </c>
      <c r="K4667" s="58" t="s">
        <v>356</v>
      </c>
      <c r="L4667" s="58" t="s">
        <v>367</v>
      </c>
      <c r="M4667" s="58" t="s">
        <v>458</v>
      </c>
      <c r="N4667" s="58" t="s">
        <v>429</v>
      </c>
      <c r="O4667" s="64" t="s">
        <v>310</v>
      </c>
      <c r="P4667" s="64" t="s">
        <v>5359</v>
      </c>
      <c r="Q4667" s="45" t="s">
        <v>926</v>
      </c>
      <c r="R4667" s="32" t="s">
        <v>255</v>
      </c>
      <c r="S4667" s="45" t="s">
        <v>94</v>
      </c>
      <c r="T4667" s="42" t="str">
        <f>VLOOKUP(Tabla1[[#This Row],[AREA]],Hoja1!A:B,2,FALSE)</f>
        <v>06. Educación y cultura</v>
      </c>
      <c r="U4667" s="45" t="s">
        <v>168</v>
      </c>
      <c r="V4667" s="42" t="str">
        <f>VLOOKUP(Tabla1[[#This Row],[PROGRAMA]],Hoja1!A:B,2,FALSE)</f>
        <v>3231. Escuelas infantiles</v>
      </c>
      <c r="W4667" s="45" t="s">
        <v>248</v>
      </c>
      <c r="X4667" s="45" t="s">
        <v>2967</v>
      </c>
    </row>
    <row r="4668" spans="1:24" x14ac:dyDescent="0.25">
      <c r="A4668" s="57">
        <v>220250036825</v>
      </c>
      <c r="B4668" s="58" t="s">
        <v>349</v>
      </c>
      <c r="C4668" s="59">
        <v>45875</v>
      </c>
      <c r="D4668" s="57">
        <v>22025006074</v>
      </c>
      <c r="E4668" s="58" t="s">
        <v>1756</v>
      </c>
      <c r="F4668" s="60">
        <v>495</v>
      </c>
      <c r="G4668" s="58" t="s">
        <v>1037</v>
      </c>
      <c r="H4668" s="58" t="s">
        <v>6439</v>
      </c>
      <c r="I4668" s="61">
        <v>220</v>
      </c>
      <c r="J4668" s="58" t="s">
        <v>508</v>
      </c>
      <c r="K4668" s="58" t="s">
        <v>508</v>
      </c>
      <c r="L4668" s="58" t="s">
        <v>357</v>
      </c>
      <c r="M4668" s="58" t="s">
        <v>458</v>
      </c>
      <c r="N4668" s="58" t="s">
        <v>429</v>
      </c>
      <c r="O4668" s="64" t="s">
        <v>310</v>
      </c>
      <c r="P4668" s="64" t="s">
        <v>5359</v>
      </c>
      <c r="Q4668" s="45" t="s">
        <v>922</v>
      </c>
      <c r="R4668" s="32" t="s">
        <v>254</v>
      </c>
      <c r="S4668" s="45" t="s">
        <v>98</v>
      </c>
      <c r="T4668" s="42" t="str">
        <f>VLOOKUP(Tabla1[[#This Row],[AREA]],Hoja1!A:B,2,FALSE)</f>
        <v>10. Personas mayores, familia y servicios sociales</v>
      </c>
      <c r="U4668" s="45" t="s">
        <v>155</v>
      </c>
      <c r="V4668" s="42" t="str">
        <f>VLOOKUP(Tabla1[[#This Row],[PROGRAMA]],Hoja1!A:B,2,FALSE)</f>
        <v>2312. Iniciativas sociales</v>
      </c>
      <c r="W4668" s="45" t="s">
        <v>238</v>
      </c>
      <c r="X4668" s="45" t="s">
        <v>3611</v>
      </c>
    </row>
    <row r="4669" spans="1:24" x14ac:dyDescent="0.25">
      <c r="A4669" s="57">
        <v>220250043588</v>
      </c>
      <c r="B4669" s="58" t="s">
        <v>349</v>
      </c>
      <c r="C4669" s="59">
        <v>45902</v>
      </c>
      <c r="D4669" s="57">
        <v>22025006271</v>
      </c>
      <c r="E4669" s="58" t="s">
        <v>3788</v>
      </c>
      <c r="F4669" s="60">
        <v>495</v>
      </c>
      <c r="G4669" s="58" t="s">
        <v>3640</v>
      </c>
      <c r="H4669" s="58" t="s">
        <v>6440</v>
      </c>
      <c r="I4669" s="61">
        <v>220</v>
      </c>
      <c r="J4669" s="58" t="s">
        <v>356</v>
      </c>
      <c r="K4669" s="58" t="s">
        <v>356</v>
      </c>
      <c r="L4669" s="58" t="s">
        <v>357</v>
      </c>
      <c r="M4669" s="58" t="s">
        <v>458</v>
      </c>
      <c r="N4669" s="58" t="s">
        <v>429</v>
      </c>
      <c r="O4669" s="64" t="s">
        <v>310</v>
      </c>
      <c r="P4669" s="64" t="s">
        <v>5359</v>
      </c>
      <c r="Q4669" s="45" t="s">
        <v>922</v>
      </c>
      <c r="R4669" s="32" t="s">
        <v>254</v>
      </c>
      <c r="S4669" s="45" t="s">
        <v>98</v>
      </c>
      <c r="T4669" s="42" t="str">
        <f>VLOOKUP(Tabla1[[#This Row],[AREA]],Hoja1!A:B,2,FALSE)</f>
        <v>10. Personas mayores, familia y servicios sociales</v>
      </c>
      <c r="U4669" s="45" t="s">
        <v>162</v>
      </c>
      <c r="V4669" s="42" t="str">
        <f>VLOOKUP(Tabla1[[#This Row],[PROGRAMA]],Hoja1!A:B,2,FALSE)</f>
        <v>2412. Formación para el empleo</v>
      </c>
      <c r="W4669" s="45" t="s">
        <v>238</v>
      </c>
      <c r="X4669" s="45" t="s">
        <v>3161</v>
      </c>
    </row>
    <row r="4670" spans="1:24" x14ac:dyDescent="0.25">
      <c r="A4670" s="57">
        <v>220250047525</v>
      </c>
      <c r="B4670" s="58" t="s">
        <v>349</v>
      </c>
      <c r="C4670" s="59">
        <v>45923</v>
      </c>
      <c r="D4670" s="57">
        <v>22025006231</v>
      </c>
      <c r="E4670" s="58" t="s">
        <v>1179</v>
      </c>
      <c r="F4670" s="60">
        <v>10702.93</v>
      </c>
      <c r="G4670" s="58" t="s">
        <v>321</v>
      </c>
      <c r="H4670" s="58" t="s">
        <v>6441</v>
      </c>
      <c r="I4670" s="61">
        <v>220</v>
      </c>
      <c r="J4670" s="58" t="s">
        <v>371</v>
      </c>
      <c r="K4670" s="58" t="s">
        <v>372</v>
      </c>
      <c r="L4670" s="58" t="s">
        <v>357</v>
      </c>
      <c r="M4670" s="58" t="s">
        <v>354</v>
      </c>
      <c r="N4670" s="58" t="s">
        <v>355</v>
      </c>
      <c r="O4670" s="64" t="s">
        <v>305</v>
      </c>
      <c r="P4670" s="64" t="s">
        <v>5359</v>
      </c>
      <c r="Q4670" s="45" t="s">
        <v>926</v>
      </c>
      <c r="R4670" s="32" t="s">
        <v>255</v>
      </c>
      <c r="S4670" s="45" t="s">
        <v>95</v>
      </c>
      <c r="T4670" s="42" t="str">
        <f>VLOOKUP(Tabla1[[#This Row],[AREA]],Hoja1!A:B,2,FALSE)</f>
        <v>07. Medio ambiente</v>
      </c>
      <c r="U4670" s="45" t="s">
        <v>149</v>
      </c>
      <c r="V4670" s="42" t="str">
        <f>VLOOKUP(Tabla1[[#This Row],[PROGRAMA]],Hoja1!A:B,2,FALSE)</f>
        <v>1711. Parques y jardines</v>
      </c>
      <c r="W4670" s="45" t="s">
        <v>244</v>
      </c>
      <c r="X4670" s="45" t="s">
        <v>7140</v>
      </c>
    </row>
    <row r="4671" spans="1:24" x14ac:dyDescent="0.25">
      <c r="A4671" s="57">
        <v>220250047583</v>
      </c>
      <c r="B4671" s="58" t="s">
        <v>349</v>
      </c>
      <c r="C4671" s="59">
        <v>45924</v>
      </c>
      <c r="D4671" s="57">
        <v>22025006787</v>
      </c>
      <c r="E4671" s="58" t="s">
        <v>1417</v>
      </c>
      <c r="F4671" s="60">
        <v>493.68</v>
      </c>
      <c r="G4671" s="58" t="s">
        <v>3544</v>
      </c>
      <c r="H4671" s="58" t="s">
        <v>6442</v>
      </c>
      <c r="I4671" s="61">
        <v>220</v>
      </c>
      <c r="J4671" s="58" t="s">
        <v>352</v>
      </c>
      <c r="K4671" s="58" t="s">
        <v>352</v>
      </c>
      <c r="L4671" s="58" t="s">
        <v>357</v>
      </c>
      <c r="M4671" s="58" t="s">
        <v>458</v>
      </c>
      <c r="N4671" s="58" t="s">
        <v>429</v>
      </c>
      <c r="O4671" s="64" t="s">
        <v>310</v>
      </c>
      <c r="P4671" s="64" t="s">
        <v>5359</v>
      </c>
      <c r="Q4671" s="45" t="s">
        <v>922</v>
      </c>
      <c r="R4671" s="32" t="s">
        <v>254</v>
      </c>
      <c r="S4671" s="45" t="s">
        <v>291</v>
      </c>
      <c r="T4671" s="42" t="str">
        <f>VLOOKUP(Tabla1[[#This Row],[AREA]],Hoja1!A:B,2,FALSE)</f>
        <v>11. Salud pública y seguridad ciudadana</v>
      </c>
      <c r="U4671" s="45" t="s">
        <v>135</v>
      </c>
      <c r="V4671" s="42" t="str">
        <f>VLOOKUP(Tabla1[[#This Row],[PROGRAMA]],Hoja1!A:B,2,FALSE)</f>
        <v>1361. Prevención y extinción de incencios</v>
      </c>
      <c r="W4671" s="45" t="s">
        <v>236</v>
      </c>
      <c r="X4671" s="45" t="s">
        <v>2945</v>
      </c>
    </row>
    <row r="4672" spans="1:24" x14ac:dyDescent="0.25">
      <c r="A4672" s="57">
        <v>220250033077</v>
      </c>
      <c r="B4672" s="58" t="s">
        <v>349</v>
      </c>
      <c r="C4672" s="59">
        <v>45855</v>
      </c>
      <c r="D4672" s="57">
        <v>22025005202</v>
      </c>
      <c r="E4672" s="58" t="s">
        <v>1534</v>
      </c>
      <c r="F4672" s="60">
        <v>482.75</v>
      </c>
      <c r="G4672" s="58" t="s">
        <v>3889</v>
      </c>
      <c r="H4672" s="58" t="s">
        <v>6443</v>
      </c>
      <c r="I4672" s="61">
        <v>220</v>
      </c>
      <c r="J4672" s="58" t="s">
        <v>616</v>
      </c>
      <c r="K4672" s="58" t="s">
        <v>356</v>
      </c>
      <c r="L4672" s="58" t="s">
        <v>367</v>
      </c>
      <c r="M4672" s="58" t="s">
        <v>458</v>
      </c>
      <c r="N4672" s="58" t="s">
        <v>429</v>
      </c>
      <c r="O4672" s="64" t="s">
        <v>310</v>
      </c>
      <c r="P4672" s="64" t="s">
        <v>5359</v>
      </c>
      <c r="Q4672" s="45" t="s">
        <v>922</v>
      </c>
      <c r="R4672" s="32" t="s">
        <v>254</v>
      </c>
      <c r="S4672" s="45" t="s">
        <v>92</v>
      </c>
      <c r="T4672" s="42" t="str">
        <f>VLOOKUP(Tabla1[[#This Row],[AREA]],Hoja1!A:B,2,FALSE)</f>
        <v>03. Participación ciudadana y deportes</v>
      </c>
      <c r="U4672" s="45" t="s">
        <v>215</v>
      </c>
      <c r="V4672" s="42" t="str">
        <f>VLOOKUP(Tabla1[[#This Row],[PROGRAMA]],Hoja1!A:B,2,FALSE)</f>
        <v>9241. Participación ciudadana</v>
      </c>
      <c r="W4672" s="45" t="s">
        <v>236</v>
      </c>
      <c r="X4672" s="45" t="s">
        <v>3048</v>
      </c>
    </row>
    <row r="4673" spans="1:24" x14ac:dyDescent="0.25">
      <c r="A4673" s="57">
        <v>220250044857</v>
      </c>
      <c r="B4673" s="58" t="s">
        <v>349</v>
      </c>
      <c r="C4673" s="59">
        <v>45911</v>
      </c>
      <c r="D4673" s="57">
        <v>22025006604</v>
      </c>
      <c r="E4673" s="58" t="s">
        <v>1495</v>
      </c>
      <c r="F4673" s="60">
        <v>482.73</v>
      </c>
      <c r="G4673" s="58" t="s">
        <v>273</v>
      </c>
      <c r="H4673" s="58" t="s">
        <v>6444</v>
      </c>
      <c r="I4673" s="61">
        <v>220</v>
      </c>
      <c r="J4673" s="58" t="s">
        <v>356</v>
      </c>
      <c r="K4673" s="58" t="s">
        <v>356</v>
      </c>
      <c r="L4673" s="58" t="s">
        <v>367</v>
      </c>
      <c r="M4673" s="58" t="s">
        <v>458</v>
      </c>
      <c r="N4673" s="58" t="s">
        <v>429</v>
      </c>
      <c r="O4673" s="64" t="s">
        <v>310</v>
      </c>
      <c r="P4673" s="64" t="s">
        <v>5359</v>
      </c>
      <c r="Q4673" s="45" t="s">
        <v>922</v>
      </c>
      <c r="R4673" s="32" t="s">
        <v>254</v>
      </c>
      <c r="S4673" s="45" t="s">
        <v>92</v>
      </c>
      <c r="T4673" s="42" t="str">
        <f>VLOOKUP(Tabla1[[#This Row],[AREA]],Hoja1!A:B,2,FALSE)</f>
        <v>03. Participación ciudadana y deportes</v>
      </c>
      <c r="U4673" s="45" t="s">
        <v>215</v>
      </c>
      <c r="V4673" s="42" t="str">
        <f>VLOOKUP(Tabla1[[#This Row],[PROGRAMA]],Hoja1!A:B,2,FALSE)</f>
        <v>9241. Participación ciudadana</v>
      </c>
      <c r="W4673" s="45" t="s">
        <v>236</v>
      </c>
      <c r="X4673" s="45" t="s">
        <v>2945</v>
      </c>
    </row>
    <row r="4674" spans="1:24" x14ac:dyDescent="0.25">
      <c r="A4674" s="57">
        <v>220250030499</v>
      </c>
      <c r="B4674" s="58" t="s">
        <v>349</v>
      </c>
      <c r="C4674" s="59">
        <v>45840</v>
      </c>
      <c r="D4674" s="57">
        <v>22025005056</v>
      </c>
      <c r="E4674" s="58" t="s">
        <v>1466</v>
      </c>
      <c r="F4674" s="60">
        <v>480</v>
      </c>
      <c r="G4674" s="58" t="s">
        <v>6445</v>
      </c>
      <c r="H4674" s="58" t="s">
        <v>6446</v>
      </c>
      <c r="I4674" s="61">
        <v>220</v>
      </c>
      <c r="J4674" s="58" t="s">
        <v>372</v>
      </c>
      <c r="K4674" s="58" t="s">
        <v>372</v>
      </c>
      <c r="L4674" s="58" t="s">
        <v>357</v>
      </c>
      <c r="M4674" s="58" t="s">
        <v>458</v>
      </c>
      <c r="N4674" s="58" t="s">
        <v>429</v>
      </c>
      <c r="O4674" s="64" t="s">
        <v>310</v>
      </c>
      <c r="P4674" s="64" t="s">
        <v>5359</v>
      </c>
      <c r="Q4674" s="45" t="s">
        <v>922</v>
      </c>
      <c r="R4674" s="32" t="s">
        <v>254</v>
      </c>
      <c r="S4674" s="45" t="s">
        <v>98</v>
      </c>
      <c r="T4674" s="42" t="str">
        <f>VLOOKUP(Tabla1[[#This Row],[AREA]],Hoja1!A:B,2,FALSE)</f>
        <v>10. Personas mayores, familia y servicios sociales</v>
      </c>
      <c r="U4674" s="45" t="s">
        <v>159</v>
      </c>
      <c r="V4674" s="42" t="str">
        <f>VLOOKUP(Tabla1[[#This Row],[PROGRAMA]],Hoja1!A:B,2,FALSE)</f>
        <v>2315. Políticas de Igualdad e infancia</v>
      </c>
      <c r="W4674" s="45" t="s">
        <v>238</v>
      </c>
      <c r="X4674" s="45" t="s">
        <v>2926</v>
      </c>
    </row>
    <row r="4675" spans="1:24" x14ac:dyDescent="0.25">
      <c r="A4675" s="57">
        <v>220250046344</v>
      </c>
      <c r="B4675" s="58" t="s">
        <v>526</v>
      </c>
      <c r="C4675" s="59">
        <v>45922</v>
      </c>
      <c r="D4675" s="57">
        <v>22025001602</v>
      </c>
      <c r="E4675" s="58" t="s">
        <v>1735</v>
      </c>
      <c r="F4675" s="60">
        <v>316.77999999999997</v>
      </c>
      <c r="G4675" s="58" t="s">
        <v>73</v>
      </c>
      <c r="H4675" s="58" t="s">
        <v>6447</v>
      </c>
      <c r="I4675" s="61">
        <v>300</v>
      </c>
      <c r="J4675" s="58" t="s">
        <v>356</v>
      </c>
      <c r="K4675" s="58" t="s">
        <v>356</v>
      </c>
      <c r="L4675" s="58" t="s">
        <v>367</v>
      </c>
      <c r="M4675" s="58" t="s">
        <v>354</v>
      </c>
      <c r="N4675" s="58" t="s">
        <v>355</v>
      </c>
      <c r="O4675" s="64" t="s">
        <v>309</v>
      </c>
      <c r="P4675" s="64" t="s">
        <v>5359</v>
      </c>
      <c r="Q4675" s="45" t="s">
        <v>926</v>
      </c>
      <c r="R4675" s="32" t="s">
        <v>255</v>
      </c>
      <c r="S4675" s="45" t="s">
        <v>95</v>
      </c>
      <c r="T4675" s="42" t="str">
        <f>VLOOKUP(Tabla1[[#This Row],[AREA]],Hoja1!A:B,2,FALSE)</f>
        <v>07. Medio ambiente</v>
      </c>
      <c r="U4675" s="45" t="s">
        <v>149</v>
      </c>
      <c r="V4675" s="42" t="str">
        <f>VLOOKUP(Tabla1[[#This Row],[PROGRAMA]],Hoja1!A:B,2,FALSE)</f>
        <v>1711. Parques y jardines</v>
      </c>
      <c r="W4675" s="45" t="s">
        <v>244</v>
      </c>
      <c r="X4675" s="45" t="s">
        <v>2903</v>
      </c>
    </row>
    <row r="4676" spans="1:24" x14ac:dyDescent="0.25">
      <c r="A4676" s="57">
        <v>220250041194</v>
      </c>
      <c r="B4676" s="58" t="s">
        <v>526</v>
      </c>
      <c r="C4676" s="59">
        <v>45890</v>
      </c>
      <c r="D4676" s="57">
        <v>22025001602</v>
      </c>
      <c r="E4676" s="58" t="s">
        <v>1735</v>
      </c>
      <c r="F4676" s="60">
        <v>316.08</v>
      </c>
      <c r="G4676" s="58" t="s">
        <v>73</v>
      </c>
      <c r="H4676" s="58" t="s">
        <v>6448</v>
      </c>
      <c r="I4676" s="61">
        <v>300</v>
      </c>
      <c r="J4676" s="58" t="s">
        <v>356</v>
      </c>
      <c r="K4676" s="58" t="s">
        <v>356</v>
      </c>
      <c r="L4676" s="58" t="s">
        <v>367</v>
      </c>
      <c r="M4676" s="58" t="s">
        <v>354</v>
      </c>
      <c r="N4676" s="58" t="s">
        <v>355</v>
      </c>
      <c r="O4676" s="64" t="s">
        <v>309</v>
      </c>
      <c r="P4676" s="64" t="s">
        <v>5359</v>
      </c>
      <c r="Q4676" s="45" t="s">
        <v>926</v>
      </c>
      <c r="R4676" s="32" t="s">
        <v>255</v>
      </c>
      <c r="S4676" s="45" t="s">
        <v>95</v>
      </c>
      <c r="T4676" s="42" t="str">
        <f>VLOOKUP(Tabla1[[#This Row],[AREA]],Hoja1!A:B,2,FALSE)</f>
        <v>07. Medio ambiente</v>
      </c>
      <c r="U4676" s="45" t="s">
        <v>149</v>
      </c>
      <c r="V4676" s="42" t="str">
        <f>VLOOKUP(Tabla1[[#This Row],[PROGRAMA]],Hoja1!A:B,2,FALSE)</f>
        <v>1711. Parques y jardines</v>
      </c>
      <c r="W4676" s="45" t="s">
        <v>244</v>
      </c>
      <c r="X4676" s="45" t="s">
        <v>2903</v>
      </c>
    </row>
    <row r="4677" spans="1:24" x14ac:dyDescent="0.25">
      <c r="A4677" s="57">
        <v>220250045522</v>
      </c>
      <c r="B4677" s="58" t="s">
        <v>526</v>
      </c>
      <c r="C4677" s="59">
        <v>45916</v>
      </c>
      <c r="D4677" s="57">
        <v>22025000766</v>
      </c>
      <c r="E4677" s="58" t="s">
        <v>2580</v>
      </c>
      <c r="F4677" s="60">
        <v>314.5</v>
      </c>
      <c r="G4677" s="58" t="s">
        <v>589</v>
      </c>
      <c r="H4677" s="58" t="s">
        <v>6449</v>
      </c>
      <c r="I4677" s="61">
        <v>300</v>
      </c>
      <c r="J4677" s="58" t="s">
        <v>356</v>
      </c>
      <c r="K4677" s="58" t="s">
        <v>356</v>
      </c>
      <c r="L4677" s="58" t="s">
        <v>357</v>
      </c>
      <c r="M4677" s="58" t="s">
        <v>354</v>
      </c>
      <c r="N4677" s="58" t="s">
        <v>355</v>
      </c>
      <c r="O4677" s="64" t="s">
        <v>309</v>
      </c>
      <c r="P4677" s="64" t="s">
        <v>5359</v>
      </c>
      <c r="Q4677" s="45" t="s">
        <v>922</v>
      </c>
      <c r="R4677" s="32" t="s">
        <v>254</v>
      </c>
      <c r="S4677" s="45" t="s">
        <v>291</v>
      </c>
      <c r="T4677" s="42" t="str">
        <f>VLOOKUP(Tabla1[[#This Row],[AREA]],Hoja1!A:B,2,FALSE)</f>
        <v>11. Salud pública y seguridad ciudadana</v>
      </c>
      <c r="U4677" s="45" t="s">
        <v>135</v>
      </c>
      <c r="V4677" s="42" t="str">
        <f>VLOOKUP(Tabla1[[#This Row],[PROGRAMA]],Hoja1!A:B,2,FALSE)</f>
        <v>1361. Prevención y extinción de incencios</v>
      </c>
      <c r="W4677" s="45" t="s">
        <v>236</v>
      </c>
      <c r="X4677" s="45" t="s">
        <v>3180</v>
      </c>
    </row>
    <row r="4678" spans="1:24" x14ac:dyDescent="0.25">
      <c r="A4678" s="57">
        <v>220250047773</v>
      </c>
      <c r="B4678" s="58" t="s">
        <v>526</v>
      </c>
      <c r="C4678" s="59">
        <v>45925</v>
      </c>
      <c r="D4678" s="57">
        <v>22025004010</v>
      </c>
      <c r="E4678" s="58" t="s">
        <v>1495</v>
      </c>
      <c r="F4678" s="60">
        <v>308.95999999999998</v>
      </c>
      <c r="G4678" s="58" t="s">
        <v>564</v>
      </c>
      <c r="H4678" s="58" t="s">
        <v>6450</v>
      </c>
      <c r="I4678" s="61">
        <v>300</v>
      </c>
      <c r="J4678" s="58" t="s">
        <v>356</v>
      </c>
      <c r="K4678" s="58" t="s">
        <v>356</v>
      </c>
      <c r="L4678" s="58" t="s">
        <v>367</v>
      </c>
      <c r="M4678" s="58" t="s">
        <v>354</v>
      </c>
      <c r="N4678" s="58" t="s">
        <v>355</v>
      </c>
      <c r="O4678" s="64" t="s">
        <v>309</v>
      </c>
      <c r="P4678" s="64" t="s">
        <v>5359</v>
      </c>
      <c r="Q4678" s="45" t="s">
        <v>922</v>
      </c>
      <c r="R4678" s="32" t="s">
        <v>254</v>
      </c>
      <c r="S4678" s="45" t="s">
        <v>92</v>
      </c>
      <c r="T4678" s="42" t="str">
        <f>VLOOKUP(Tabla1[[#This Row],[AREA]],Hoja1!A:B,2,FALSE)</f>
        <v>03. Participación ciudadana y deportes</v>
      </c>
      <c r="U4678" s="45" t="s">
        <v>215</v>
      </c>
      <c r="V4678" s="42" t="str">
        <f>VLOOKUP(Tabla1[[#This Row],[PROGRAMA]],Hoja1!A:B,2,FALSE)</f>
        <v>9241. Participación ciudadana</v>
      </c>
      <c r="W4678" s="45" t="s">
        <v>236</v>
      </c>
      <c r="X4678" s="45" t="s">
        <v>2945</v>
      </c>
    </row>
    <row r="4679" spans="1:24" x14ac:dyDescent="0.25">
      <c r="A4679" s="57">
        <v>220250044698</v>
      </c>
      <c r="B4679" s="58" t="s">
        <v>526</v>
      </c>
      <c r="C4679" s="59">
        <v>45910</v>
      </c>
      <c r="D4679" s="57">
        <v>22025001122</v>
      </c>
      <c r="E4679" s="58" t="s">
        <v>1237</v>
      </c>
      <c r="F4679" s="60">
        <v>308.02999999999997</v>
      </c>
      <c r="G4679" s="58" t="s">
        <v>565</v>
      </c>
      <c r="H4679" s="58" t="s">
        <v>6451</v>
      </c>
      <c r="I4679" s="61">
        <v>300</v>
      </c>
      <c r="J4679" s="58" t="s">
        <v>356</v>
      </c>
      <c r="K4679" s="58" t="s">
        <v>356</v>
      </c>
      <c r="L4679" s="58" t="s">
        <v>357</v>
      </c>
      <c r="M4679" s="58" t="s">
        <v>354</v>
      </c>
      <c r="N4679" s="58" t="s">
        <v>355</v>
      </c>
      <c r="O4679" s="64" t="s">
        <v>309</v>
      </c>
      <c r="P4679" s="64" t="s">
        <v>5359</v>
      </c>
      <c r="Q4679" s="45" t="s">
        <v>922</v>
      </c>
      <c r="R4679" s="32" t="s">
        <v>254</v>
      </c>
      <c r="S4679" s="45" t="s">
        <v>291</v>
      </c>
      <c r="T4679" s="42" t="str">
        <f>VLOOKUP(Tabla1[[#This Row],[AREA]],Hoja1!A:B,2,FALSE)</f>
        <v>11. Salud pública y seguridad ciudadana</v>
      </c>
      <c r="U4679" s="45" t="s">
        <v>141</v>
      </c>
      <c r="V4679" s="42" t="str">
        <f>VLOOKUP(Tabla1[[#This Row],[PROGRAMA]],Hoja1!A:B,2,FALSE)</f>
        <v>1621. Recogida de residuos</v>
      </c>
      <c r="W4679" s="45" t="s">
        <v>236</v>
      </c>
      <c r="X4679" s="45" t="s">
        <v>3180</v>
      </c>
    </row>
    <row r="4680" spans="1:24" x14ac:dyDescent="0.25">
      <c r="A4680" s="57">
        <v>220250039108</v>
      </c>
      <c r="B4680" s="58" t="s">
        <v>526</v>
      </c>
      <c r="C4680" s="59">
        <v>45883</v>
      </c>
      <c r="D4680" s="57">
        <v>22025000731</v>
      </c>
      <c r="E4680" s="58" t="s">
        <v>1838</v>
      </c>
      <c r="F4680" s="60">
        <v>307.20999999999998</v>
      </c>
      <c r="G4680" s="58" t="s">
        <v>38</v>
      </c>
      <c r="H4680" s="58" t="s">
        <v>6452</v>
      </c>
      <c r="I4680" s="61">
        <v>300</v>
      </c>
      <c r="J4680" s="58" t="s">
        <v>356</v>
      </c>
      <c r="K4680" s="58" t="s">
        <v>356</v>
      </c>
      <c r="L4680" s="58" t="s">
        <v>367</v>
      </c>
      <c r="M4680" s="58" t="s">
        <v>354</v>
      </c>
      <c r="N4680" s="58" t="s">
        <v>355</v>
      </c>
      <c r="O4680" s="64" t="s">
        <v>309</v>
      </c>
      <c r="P4680" s="64" t="s">
        <v>5359</v>
      </c>
      <c r="Q4680" s="45" t="s">
        <v>922</v>
      </c>
      <c r="R4680" s="32" t="s">
        <v>254</v>
      </c>
      <c r="S4680" s="45" t="s">
        <v>98</v>
      </c>
      <c r="T4680" s="42" t="str">
        <f>VLOOKUP(Tabla1[[#This Row],[AREA]],Hoja1!A:B,2,FALSE)</f>
        <v>10. Personas mayores, familia y servicios sociales</v>
      </c>
      <c r="U4680" s="45" t="s">
        <v>155</v>
      </c>
      <c r="V4680" s="42" t="str">
        <f>VLOOKUP(Tabla1[[#This Row],[PROGRAMA]],Hoja1!A:B,2,FALSE)</f>
        <v>2312. Iniciativas sociales</v>
      </c>
      <c r="W4680" s="45" t="s">
        <v>236</v>
      </c>
      <c r="X4680" s="45" t="s">
        <v>3048</v>
      </c>
    </row>
    <row r="4681" spans="1:24" x14ac:dyDescent="0.25">
      <c r="A4681" s="57">
        <v>220250045460</v>
      </c>
      <c r="B4681" s="58" t="s">
        <v>526</v>
      </c>
      <c r="C4681" s="59">
        <v>45916</v>
      </c>
      <c r="D4681" s="57">
        <v>22025001122</v>
      </c>
      <c r="E4681" s="58" t="s">
        <v>1237</v>
      </c>
      <c r="F4681" s="60">
        <v>304.45999999999998</v>
      </c>
      <c r="G4681" s="58" t="s">
        <v>589</v>
      </c>
      <c r="H4681" s="58" t="s">
        <v>6453</v>
      </c>
      <c r="I4681" s="61">
        <v>300</v>
      </c>
      <c r="J4681" s="58" t="s">
        <v>356</v>
      </c>
      <c r="K4681" s="58" t="s">
        <v>356</v>
      </c>
      <c r="L4681" s="58" t="s">
        <v>357</v>
      </c>
      <c r="M4681" s="58" t="s">
        <v>354</v>
      </c>
      <c r="N4681" s="58" t="s">
        <v>355</v>
      </c>
      <c r="O4681" s="64" t="s">
        <v>309</v>
      </c>
      <c r="P4681" s="64" t="s">
        <v>5359</v>
      </c>
      <c r="Q4681" s="45" t="s">
        <v>922</v>
      </c>
      <c r="R4681" s="32" t="s">
        <v>254</v>
      </c>
      <c r="S4681" s="45" t="s">
        <v>291</v>
      </c>
      <c r="T4681" s="42" t="str">
        <f>VLOOKUP(Tabla1[[#This Row],[AREA]],Hoja1!A:B,2,FALSE)</f>
        <v>11. Salud pública y seguridad ciudadana</v>
      </c>
      <c r="U4681" s="45" t="s">
        <v>141</v>
      </c>
      <c r="V4681" s="42" t="str">
        <f>VLOOKUP(Tabla1[[#This Row],[PROGRAMA]],Hoja1!A:B,2,FALSE)</f>
        <v>1621. Recogida de residuos</v>
      </c>
      <c r="W4681" s="45" t="s">
        <v>236</v>
      </c>
      <c r="X4681" s="45" t="s">
        <v>3180</v>
      </c>
    </row>
    <row r="4682" spans="1:24" x14ac:dyDescent="0.25">
      <c r="A4682" s="57">
        <v>220250043085</v>
      </c>
      <c r="B4682" s="58" t="s">
        <v>526</v>
      </c>
      <c r="C4682" s="59">
        <v>45897</v>
      </c>
      <c r="D4682" s="57">
        <v>22025001132</v>
      </c>
      <c r="E4682" s="58" t="s">
        <v>1599</v>
      </c>
      <c r="F4682" s="60">
        <v>303.04000000000002</v>
      </c>
      <c r="G4682" s="58" t="s">
        <v>608</v>
      </c>
      <c r="H4682" s="58" t="s">
        <v>6454</v>
      </c>
      <c r="I4682" s="61">
        <v>300</v>
      </c>
      <c r="J4682" s="58" t="s">
        <v>356</v>
      </c>
      <c r="K4682" s="58" t="s">
        <v>356</v>
      </c>
      <c r="L4682" s="58" t="s">
        <v>367</v>
      </c>
      <c r="M4682" s="58" t="s">
        <v>354</v>
      </c>
      <c r="N4682" s="58" t="s">
        <v>355</v>
      </c>
      <c r="O4682" s="64" t="s">
        <v>309</v>
      </c>
      <c r="P4682" s="64" t="s">
        <v>5359</v>
      </c>
      <c r="Q4682" s="45" t="s">
        <v>922</v>
      </c>
      <c r="R4682" s="32" t="s">
        <v>254</v>
      </c>
      <c r="S4682" s="45" t="s">
        <v>291</v>
      </c>
      <c r="T4682" s="42" t="str">
        <f>VLOOKUP(Tabla1[[#This Row],[AREA]],Hoja1!A:B,2,FALSE)</f>
        <v>11. Salud pública y seguridad ciudadana</v>
      </c>
      <c r="U4682" s="45" t="s">
        <v>144</v>
      </c>
      <c r="V4682" s="42" t="str">
        <f>VLOOKUP(Tabla1[[#This Row],[PROGRAMA]],Hoja1!A:B,2,FALSE)</f>
        <v>1631. Limpieza viaria</v>
      </c>
      <c r="W4682" s="45" t="s">
        <v>238</v>
      </c>
      <c r="X4682" s="45" t="s">
        <v>3118</v>
      </c>
    </row>
    <row r="4683" spans="1:24" x14ac:dyDescent="0.25">
      <c r="A4683" s="57">
        <v>220250043890</v>
      </c>
      <c r="B4683" s="58" t="s">
        <v>526</v>
      </c>
      <c r="C4683" s="59">
        <v>45903</v>
      </c>
      <c r="D4683" s="57">
        <v>22025001122</v>
      </c>
      <c r="E4683" s="58" t="s">
        <v>1237</v>
      </c>
      <c r="F4683" s="60">
        <v>294.83</v>
      </c>
      <c r="G4683" s="58" t="s">
        <v>589</v>
      </c>
      <c r="H4683" s="58" t="s">
        <v>6455</v>
      </c>
      <c r="I4683" s="61">
        <v>300</v>
      </c>
      <c r="J4683" s="58" t="s">
        <v>356</v>
      </c>
      <c r="K4683" s="58" t="s">
        <v>356</v>
      </c>
      <c r="L4683" s="58" t="s">
        <v>357</v>
      </c>
      <c r="M4683" s="58" t="s">
        <v>354</v>
      </c>
      <c r="N4683" s="58" t="s">
        <v>355</v>
      </c>
      <c r="O4683" s="64" t="s">
        <v>309</v>
      </c>
      <c r="P4683" s="64" t="s">
        <v>5359</v>
      </c>
      <c r="Q4683" s="45" t="s">
        <v>922</v>
      </c>
      <c r="R4683" s="32" t="s">
        <v>254</v>
      </c>
      <c r="S4683" s="45" t="s">
        <v>291</v>
      </c>
      <c r="T4683" s="42" t="str">
        <f>VLOOKUP(Tabla1[[#This Row],[AREA]],Hoja1!A:B,2,FALSE)</f>
        <v>11. Salud pública y seguridad ciudadana</v>
      </c>
      <c r="U4683" s="45" t="s">
        <v>141</v>
      </c>
      <c r="V4683" s="42" t="str">
        <f>VLOOKUP(Tabla1[[#This Row],[PROGRAMA]],Hoja1!A:B,2,FALSE)</f>
        <v>1621. Recogida de residuos</v>
      </c>
      <c r="W4683" s="45" t="s">
        <v>236</v>
      </c>
      <c r="X4683" s="45" t="s">
        <v>3180</v>
      </c>
    </row>
    <row r="4684" spans="1:24" x14ac:dyDescent="0.25">
      <c r="A4684" s="57">
        <v>220250031569</v>
      </c>
      <c r="B4684" s="58" t="s">
        <v>349</v>
      </c>
      <c r="C4684" s="59">
        <v>45846</v>
      </c>
      <c r="D4684" s="57">
        <v>22025005133</v>
      </c>
      <c r="E4684" s="58" t="s">
        <v>1466</v>
      </c>
      <c r="F4684" s="60">
        <v>480</v>
      </c>
      <c r="G4684" s="58" t="s">
        <v>2180</v>
      </c>
      <c r="H4684" s="58" t="s">
        <v>6456</v>
      </c>
      <c r="I4684" s="61">
        <v>220</v>
      </c>
      <c r="J4684" s="58" t="s">
        <v>2182</v>
      </c>
      <c r="K4684" s="58" t="s">
        <v>499</v>
      </c>
      <c r="L4684" s="58" t="s">
        <v>357</v>
      </c>
      <c r="M4684" s="58" t="s">
        <v>458</v>
      </c>
      <c r="N4684" s="58" t="s">
        <v>429</v>
      </c>
      <c r="O4684" s="64" t="s">
        <v>310</v>
      </c>
      <c r="P4684" s="64" t="s">
        <v>5359</v>
      </c>
      <c r="Q4684" s="45" t="s">
        <v>922</v>
      </c>
      <c r="R4684" s="32" t="s">
        <v>254</v>
      </c>
      <c r="S4684" s="45" t="s">
        <v>98</v>
      </c>
      <c r="T4684" s="42" t="str">
        <f>VLOOKUP(Tabla1[[#This Row],[AREA]],Hoja1!A:B,2,FALSE)</f>
        <v>10. Personas mayores, familia y servicios sociales</v>
      </c>
      <c r="U4684" s="45" t="s">
        <v>159</v>
      </c>
      <c r="V4684" s="42" t="str">
        <f>VLOOKUP(Tabla1[[#This Row],[PROGRAMA]],Hoja1!A:B,2,FALSE)</f>
        <v>2315. Políticas de Igualdad e infancia</v>
      </c>
      <c r="W4684" s="45" t="s">
        <v>238</v>
      </c>
      <c r="X4684" s="45" t="s">
        <v>2926</v>
      </c>
    </row>
    <row r="4685" spans="1:24" x14ac:dyDescent="0.25">
      <c r="A4685" s="57">
        <v>220250045481</v>
      </c>
      <c r="B4685" s="58" t="s">
        <v>526</v>
      </c>
      <c r="C4685" s="59">
        <v>45916</v>
      </c>
      <c r="D4685" s="57">
        <v>22025001325</v>
      </c>
      <c r="E4685" s="58" t="s">
        <v>3329</v>
      </c>
      <c r="F4685" s="60">
        <v>291.94</v>
      </c>
      <c r="G4685" s="58" t="s">
        <v>38</v>
      </c>
      <c r="H4685" s="58" t="s">
        <v>6457</v>
      </c>
      <c r="I4685" s="61">
        <v>300</v>
      </c>
      <c r="J4685" s="58" t="s">
        <v>356</v>
      </c>
      <c r="K4685" s="58" t="s">
        <v>356</v>
      </c>
      <c r="L4685" s="58" t="s">
        <v>367</v>
      </c>
      <c r="M4685" s="58" t="s">
        <v>354</v>
      </c>
      <c r="N4685" s="58" t="s">
        <v>355</v>
      </c>
      <c r="O4685" s="64" t="s">
        <v>309</v>
      </c>
      <c r="P4685" s="64" t="s">
        <v>5359</v>
      </c>
      <c r="Q4685" s="45" t="s">
        <v>922</v>
      </c>
      <c r="R4685" s="32" t="s">
        <v>254</v>
      </c>
      <c r="S4685" s="45" t="s">
        <v>98</v>
      </c>
      <c r="T4685" s="42" t="str">
        <f>VLOOKUP(Tabla1[[#This Row],[AREA]],Hoja1!A:B,2,FALSE)</f>
        <v>10. Personas mayores, familia y servicios sociales</v>
      </c>
      <c r="U4685" s="45" t="s">
        <v>162</v>
      </c>
      <c r="V4685" s="42" t="str">
        <f>VLOOKUP(Tabla1[[#This Row],[PROGRAMA]],Hoja1!A:B,2,FALSE)</f>
        <v>2412. Formación para el empleo</v>
      </c>
      <c r="W4685" s="45" t="s">
        <v>238</v>
      </c>
      <c r="X4685" s="45" t="s">
        <v>3118</v>
      </c>
    </row>
    <row r="4686" spans="1:24" x14ac:dyDescent="0.25">
      <c r="A4686" s="57">
        <v>220250037603</v>
      </c>
      <c r="B4686" s="58" t="s">
        <v>526</v>
      </c>
      <c r="C4686" s="59">
        <v>45876</v>
      </c>
      <c r="D4686" s="57">
        <v>22025001274</v>
      </c>
      <c r="E4686" s="58" t="s">
        <v>1612</v>
      </c>
      <c r="F4686" s="60">
        <v>291.23</v>
      </c>
      <c r="G4686" s="58" t="s">
        <v>574</v>
      </c>
      <c r="H4686" s="58" t="s">
        <v>6458</v>
      </c>
      <c r="I4686" s="61">
        <v>300</v>
      </c>
      <c r="J4686" s="58" t="s">
        <v>356</v>
      </c>
      <c r="K4686" s="58" t="s">
        <v>356</v>
      </c>
      <c r="L4686" s="58" t="s">
        <v>357</v>
      </c>
      <c r="M4686" s="58" t="s">
        <v>354</v>
      </c>
      <c r="N4686" s="58" t="s">
        <v>355</v>
      </c>
      <c r="O4686" s="64" t="s">
        <v>309</v>
      </c>
      <c r="P4686" s="64" t="s">
        <v>5359</v>
      </c>
      <c r="Q4686" s="45" t="s">
        <v>922</v>
      </c>
      <c r="R4686" s="32" t="s">
        <v>254</v>
      </c>
      <c r="S4686" s="45" t="s">
        <v>95</v>
      </c>
      <c r="T4686" s="42" t="str">
        <f>VLOOKUP(Tabla1[[#This Row],[AREA]],Hoja1!A:B,2,FALSE)</f>
        <v>07. Medio ambiente</v>
      </c>
      <c r="U4686" s="45" t="s">
        <v>149</v>
      </c>
      <c r="V4686" s="42" t="str">
        <f>VLOOKUP(Tabla1[[#This Row],[PROGRAMA]],Hoja1!A:B,2,FALSE)</f>
        <v>1711. Parques y jardines</v>
      </c>
      <c r="W4686" s="45" t="s">
        <v>236</v>
      </c>
      <c r="X4686" s="45" t="s">
        <v>2945</v>
      </c>
    </row>
    <row r="4687" spans="1:24" x14ac:dyDescent="0.25">
      <c r="A4687" s="57">
        <v>220250041190</v>
      </c>
      <c r="B4687" s="58" t="s">
        <v>526</v>
      </c>
      <c r="C4687" s="59">
        <v>45890</v>
      </c>
      <c r="D4687" s="57">
        <v>22025001274</v>
      </c>
      <c r="E4687" s="58" t="s">
        <v>1612</v>
      </c>
      <c r="F4687" s="60">
        <v>289.77999999999997</v>
      </c>
      <c r="G4687" s="58" t="s">
        <v>73</v>
      </c>
      <c r="H4687" s="58" t="s">
        <v>6459</v>
      </c>
      <c r="I4687" s="61">
        <v>300</v>
      </c>
      <c r="J4687" s="58" t="s">
        <v>356</v>
      </c>
      <c r="K4687" s="58" t="s">
        <v>356</v>
      </c>
      <c r="L4687" s="58" t="s">
        <v>357</v>
      </c>
      <c r="M4687" s="58" t="s">
        <v>354</v>
      </c>
      <c r="N4687" s="58" t="s">
        <v>355</v>
      </c>
      <c r="O4687" s="64" t="s">
        <v>309</v>
      </c>
      <c r="P4687" s="64" t="s">
        <v>5359</v>
      </c>
      <c r="Q4687" s="45" t="s">
        <v>922</v>
      </c>
      <c r="R4687" s="32" t="s">
        <v>254</v>
      </c>
      <c r="S4687" s="45" t="s">
        <v>95</v>
      </c>
      <c r="T4687" s="42" t="str">
        <f>VLOOKUP(Tabla1[[#This Row],[AREA]],Hoja1!A:B,2,FALSE)</f>
        <v>07. Medio ambiente</v>
      </c>
      <c r="U4687" s="45" t="s">
        <v>149</v>
      </c>
      <c r="V4687" s="42" t="str">
        <f>VLOOKUP(Tabla1[[#This Row],[PROGRAMA]],Hoja1!A:B,2,FALSE)</f>
        <v>1711. Parques y jardines</v>
      </c>
      <c r="W4687" s="45" t="s">
        <v>236</v>
      </c>
      <c r="X4687" s="45" t="s">
        <v>2945</v>
      </c>
    </row>
    <row r="4688" spans="1:24" x14ac:dyDescent="0.25">
      <c r="A4688" s="57">
        <v>220250048148</v>
      </c>
      <c r="B4688" s="58" t="s">
        <v>526</v>
      </c>
      <c r="C4688" s="59">
        <v>45926</v>
      </c>
      <c r="D4688" s="57">
        <v>22025004014</v>
      </c>
      <c r="E4688" s="58" t="s">
        <v>1534</v>
      </c>
      <c r="F4688" s="60">
        <v>287.02</v>
      </c>
      <c r="G4688" s="58" t="s">
        <v>600</v>
      </c>
      <c r="H4688" s="58" t="s">
        <v>6460</v>
      </c>
      <c r="I4688" s="61">
        <v>300</v>
      </c>
      <c r="J4688" s="58" t="s">
        <v>356</v>
      </c>
      <c r="K4688" s="58" t="s">
        <v>356</v>
      </c>
      <c r="L4688" s="58" t="s">
        <v>367</v>
      </c>
      <c r="M4688" s="58" t="s">
        <v>354</v>
      </c>
      <c r="N4688" s="58" t="s">
        <v>355</v>
      </c>
      <c r="O4688" s="64" t="s">
        <v>309</v>
      </c>
      <c r="P4688" s="64" t="s">
        <v>5359</v>
      </c>
      <c r="Q4688" s="45" t="s">
        <v>922</v>
      </c>
      <c r="R4688" s="32" t="s">
        <v>254</v>
      </c>
      <c r="S4688" s="45" t="s">
        <v>92</v>
      </c>
      <c r="T4688" s="42" t="str">
        <f>VLOOKUP(Tabla1[[#This Row],[AREA]],Hoja1!A:B,2,FALSE)</f>
        <v>03. Participación ciudadana y deportes</v>
      </c>
      <c r="U4688" s="45" t="s">
        <v>215</v>
      </c>
      <c r="V4688" s="42" t="str">
        <f>VLOOKUP(Tabla1[[#This Row],[PROGRAMA]],Hoja1!A:B,2,FALSE)</f>
        <v>9241. Participación ciudadana</v>
      </c>
      <c r="W4688" s="45" t="s">
        <v>236</v>
      </c>
      <c r="X4688" s="45" t="s">
        <v>3048</v>
      </c>
    </row>
    <row r="4689" spans="1:24" x14ac:dyDescent="0.25">
      <c r="A4689" s="57">
        <v>220250045452</v>
      </c>
      <c r="B4689" s="58" t="s">
        <v>526</v>
      </c>
      <c r="C4689" s="59">
        <v>45916</v>
      </c>
      <c r="D4689" s="57">
        <v>22025000769</v>
      </c>
      <c r="E4689" s="58" t="s">
        <v>1623</v>
      </c>
      <c r="F4689" s="60">
        <v>284.77</v>
      </c>
      <c r="G4689" s="58" t="s">
        <v>73</v>
      </c>
      <c r="H4689" s="58" t="s">
        <v>6461</v>
      </c>
      <c r="I4689" s="61">
        <v>300</v>
      </c>
      <c r="J4689" s="58" t="s">
        <v>356</v>
      </c>
      <c r="K4689" s="58" t="s">
        <v>356</v>
      </c>
      <c r="L4689" s="58" t="s">
        <v>367</v>
      </c>
      <c r="M4689" s="58" t="s">
        <v>354</v>
      </c>
      <c r="N4689" s="58" t="s">
        <v>355</v>
      </c>
      <c r="O4689" s="64" t="s">
        <v>309</v>
      </c>
      <c r="P4689" s="64" t="s">
        <v>5359</v>
      </c>
      <c r="Q4689" s="45" t="s">
        <v>922</v>
      </c>
      <c r="R4689" s="32" t="s">
        <v>254</v>
      </c>
      <c r="S4689" s="45" t="s">
        <v>291</v>
      </c>
      <c r="T4689" s="42" t="str">
        <f>VLOOKUP(Tabla1[[#This Row],[AREA]],Hoja1!A:B,2,FALSE)</f>
        <v>11. Salud pública y seguridad ciudadana</v>
      </c>
      <c r="U4689" s="45" t="s">
        <v>135</v>
      </c>
      <c r="V4689" s="42" t="str">
        <f>VLOOKUP(Tabla1[[#This Row],[PROGRAMA]],Hoja1!A:B,2,FALSE)</f>
        <v>1361. Prevención y extinción de incencios</v>
      </c>
      <c r="W4689" s="45" t="s">
        <v>238</v>
      </c>
      <c r="X4689" s="45" t="s">
        <v>3118</v>
      </c>
    </row>
    <row r="4690" spans="1:24" x14ac:dyDescent="0.25">
      <c r="A4690" s="57">
        <v>220250047660</v>
      </c>
      <c r="B4690" s="58" t="s">
        <v>526</v>
      </c>
      <c r="C4690" s="59">
        <v>45925</v>
      </c>
      <c r="D4690" s="57">
        <v>22025001325</v>
      </c>
      <c r="E4690" s="58" t="s">
        <v>3329</v>
      </c>
      <c r="F4690" s="60">
        <v>282.48</v>
      </c>
      <c r="G4690" s="58" t="s">
        <v>39</v>
      </c>
      <c r="H4690" s="58" t="s">
        <v>6462</v>
      </c>
      <c r="I4690" s="61">
        <v>300</v>
      </c>
      <c r="J4690" s="58" t="s">
        <v>356</v>
      </c>
      <c r="K4690" s="58" t="s">
        <v>356</v>
      </c>
      <c r="L4690" s="58" t="s">
        <v>367</v>
      </c>
      <c r="M4690" s="58" t="s">
        <v>354</v>
      </c>
      <c r="N4690" s="58" t="s">
        <v>355</v>
      </c>
      <c r="O4690" s="64" t="s">
        <v>309</v>
      </c>
      <c r="P4690" s="64" t="s">
        <v>5359</v>
      </c>
      <c r="Q4690" s="45" t="s">
        <v>922</v>
      </c>
      <c r="R4690" s="32" t="s">
        <v>254</v>
      </c>
      <c r="S4690" s="45" t="s">
        <v>98</v>
      </c>
      <c r="T4690" s="42" t="str">
        <f>VLOOKUP(Tabla1[[#This Row],[AREA]],Hoja1!A:B,2,FALSE)</f>
        <v>10. Personas mayores, familia y servicios sociales</v>
      </c>
      <c r="U4690" s="45" t="s">
        <v>162</v>
      </c>
      <c r="V4690" s="42" t="str">
        <f>VLOOKUP(Tabla1[[#This Row],[PROGRAMA]],Hoja1!A:B,2,FALSE)</f>
        <v>2412. Formación para el empleo</v>
      </c>
      <c r="W4690" s="45" t="s">
        <v>238</v>
      </c>
      <c r="X4690" s="45" t="s">
        <v>3118</v>
      </c>
    </row>
    <row r="4691" spans="1:24" x14ac:dyDescent="0.25">
      <c r="A4691" s="57">
        <v>220250046292</v>
      </c>
      <c r="B4691" s="58" t="s">
        <v>526</v>
      </c>
      <c r="C4691" s="59">
        <v>45922</v>
      </c>
      <c r="D4691" s="57">
        <v>22025001270</v>
      </c>
      <c r="E4691" s="58" t="s">
        <v>2310</v>
      </c>
      <c r="F4691" s="60">
        <v>281.39</v>
      </c>
      <c r="G4691" s="58" t="s">
        <v>38</v>
      </c>
      <c r="H4691" s="58" t="s">
        <v>6463</v>
      </c>
      <c r="I4691" s="61">
        <v>300</v>
      </c>
      <c r="J4691" s="58" t="s">
        <v>356</v>
      </c>
      <c r="K4691" s="58" t="s">
        <v>356</v>
      </c>
      <c r="L4691" s="58" t="s">
        <v>367</v>
      </c>
      <c r="M4691" s="58" t="s">
        <v>354</v>
      </c>
      <c r="N4691" s="58" t="s">
        <v>355</v>
      </c>
      <c r="O4691" s="64" t="s">
        <v>309</v>
      </c>
      <c r="P4691" s="64" t="s">
        <v>5359</v>
      </c>
      <c r="Q4691" s="45" t="s">
        <v>922</v>
      </c>
      <c r="R4691" s="32" t="s">
        <v>254</v>
      </c>
      <c r="S4691" s="45" t="s">
        <v>95</v>
      </c>
      <c r="T4691" s="42" t="str">
        <f>VLOOKUP(Tabla1[[#This Row],[AREA]],Hoja1!A:B,2,FALSE)</f>
        <v>07. Medio ambiente</v>
      </c>
      <c r="U4691" s="45" t="s">
        <v>149</v>
      </c>
      <c r="V4691" s="42" t="str">
        <f>VLOOKUP(Tabla1[[#This Row],[PROGRAMA]],Hoja1!A:B,2,FALSE)</f>
        <v>1711. Parques y jardines</v>
      </c>
      <c r="W4691" s="45" t="s">
        <v>238</v>
      </c>
      <c r="X4691" s="45" t="s">
        <v>3118</v>
      </c>
    </row>
    <row r="4692" spans="1:24" x14ac:dyDescent="0.25">
      <c r="A4692" s="57">
        <v>220250044465</v>
      </c>
      <c r="B4692" s="58" t="s">
        <v>526</v>
      </c>
      <c r="C4692" s="59">
        <v>45910</v>
      </c>
      <c r="D4692" s="57">
        <v>22025002820</v>
      </c>
      <c r="E4692" s="58" t="s">
        <v>3306</v>
      </c>
      <c r="F4692" s="60">
        <v>280.97000000000003</v>
      </c>
      <c r="G4692" s="58" t="s">
        <v>509</v>
      </c>
      <c r="H4692" s="58" t="s">
        <v>6464</v>
      </c>
      <c r="I4692" s="61">
        <v>300</v>
      </c>
      <c r="J4692" s="58" t="s">
        <v>356</v>
      </c>
      <c r="K4692" s="58" t="s">
        <v>356</v>
      </c>
      <c r="L4692" s="58" t="s">
        <v>367</v>
      </c>
      <c r="M4692" s="58" t="s">
        <v>354</v>
      </c>
      <c r="N4692" s="58" t="s">
        <v>355</v>
      </c>
      <c r="O4692" s="64" t="s">
        <v>309</v>
      </c>
      <c r="P4692" s="64" t="s">
        <v>5359</v>
      </c>
      <c r="Q4692" s="45" t="s">
        <v>922</v>
      </c>
      <c r="R4692" s="32" t="s">
        <v>254</v>
      </c>
      <c r="S4692" s="45" t="s">
        <v>96</v>
      </c>
      <c r="T4692" s="42" t="str">
        <f>VLOOKUP(Tabla1[[#This Row],[AREA]],Hoja1!A:B,2,FALSE)</f>
        <v>08. Tráfico y movilidad</v>
      </c>
      <c r="U4692" s="45" t="s">
        <v>146</v>
      </c>
      <c r="V4692" s="42" t="str">
        <f>VLOOKUP(Tabla1[[#This Row],[PROGRAMA]],Hoja1!A:B,2,FALSE)</f>
        <v>1651. Alumbrado público</v>
      </c>
      <c r="W4692" s="45" t="s">
        <v>238</v>
      </c>
      <c r="X4692" s="45" t="s">
        <v>3118</v>
      </c>
    </row>
    <row r="4693" spans="1:24" x14ac:dyDescent="0.25">
      <c r="A4693" s="57">
        <v>220250037321</v>
      </c>
      <c r="B4693" s="58" t="s">
        <v>526</v>
      </c>
      <c r="C4693" s="59">
        <v>45876</v>
      </c>
      <c r="D4693" s="57">
        <v>22025000766</v>
      </c>
      <c r="E4693" s="58" t="s">
        <v>2580</v>
      </c>
      <c r="F4693" s="60">
        <v>279.07</v>
      </c>
      <c r="G4693" s="58" t="s">
        <v>589</v>
      </c>
      <c r="H4693" s="58" t="s">
        <v>6465</v>
      </c>
      <c r="I4693" s="61">
        <v>300</v>
      </c>
      <c r="J4693" s="58" t="s">
        <v>356</v>
      </c>
      <c r="K4693" s="58" t="s">
        <v>356</v>
      </c>
      <c r="L4693" s="58" t="s">
        <v>357</v>
      </c>
      <c r="M4693" s="58" t="s">
        <v>354</v>
      </c>
      <c r="N4693" s="58" t="s">
        <v>355</v>
      </c>
      <c r="O4693" s="64" t="s">
        <v>309</v>
      </c>
      <c r="P4693" s="64" t="s">
        <v>5359</v>
      </c>
      <c r="Q4693" s="45" t="s">
        <v>922</v>
      </c>
      <c r="R4693" s="32" t="s">
        <v>254</v>
      </c>
      <c r="S4693" s="45" t="s">
        <v>291</v>
      </c>
      <c r="T4693" s="42" t="str">
        <f>VLOOKUP(Tabla1[[#This Row],[AREA]],Hoja1!A:B,2,FALSE)</f>
        <v>11. Salud pública y seguridad ciudadana</v>
      </c>
      <c r="U4693" s="45" t="s">
        <v>135</v>
      </c>
      <c r="V4693" s="42" t="str">
        <f>VLOOKUP(Tabla1[[#This Row],[PROGRAMA]],Hoja1!A:B,2,FALSE)</f>
        <v>1361. Prevención y extinción de incencios</v>
      </c>
      <c r="W4693" s="45" t="s">
        <v>236</v>
      </c>
      <c r="X4693" s="45" t="s">
        <v>3180</v>
      </c>
    </row>
    <row r="4694" spans="1:24" x14ac:dyDescent="0.25">
      <c r="A4694" s="57">
        <v>220250044644</v>
      </c>
      <c r="B4694" s="58" t="s">
        <v>526</v>
      </c>
      <c r="C4694" s="59">
        <v>45910</v>
      </c>
      <c r="D4694" s="57">
        <v>22025001122</v>
      </c>
      <c r="E4694" s="58" t="s">
        <v>1237</v>
      </c>
      <c r="F4694" s="60">
        <v>277.45</v>
      </c>
      <c r="G4694" s="58" t="s">
        <v>938</v>
      </c>
      <c r="H4694" s="58" t="s">
        <v>6466</v>
      </c>
      <c r="I4694" s="61">
        <v>300</v>
      </c>
      <c r="J4694" s="58" t="s">
        <v>356</v>
      </c>
      <c r="K4694" s="58" t="s">
        <v>356</v>
      </c>
      <c r="L4694" s="58" t="s">
        <v>357</v>
      </c>
      <c r="M4694" s="58" t="s">
        <v>354</v>
      </c>
      <c r="N4694" s="58" t="s">
        <v>355</v>
      </c>
      <c r="O4694" s="64" t="s">
        <v>309</v>
      </c>
      <c r="P4694" s="64" t="s">
        <v>5359</v>
      </c>
      <c r="Q4694" s="45" t="s">
        <v>922</v>
      </c>
      <c r="R4694" s="32" t="s">
        <v>254</v>
      </c>
      <c r="S4694" s="45" t="s">
        <v>291</v>
      </c>
      <c r="T4694" s="42" t="str">
        <f>VLOOKUP(Tabla1[[#This Row],[AREA]],Hoja1!A:B,2,FALSE)</f>
        <v>11. Salud pública y seguridad ciudadana</v>
      </c>
      <c r="U4694" s="45" t="s">
        <v>141</v>
      </c>
      <c r="V4694" s="42" t="str">
        <f>VLOOKUP(Tabla1[[#This Row],[PROGRAMA]],Hoja1!A:B,2,FALSE)</f>
        <v>1621. Recogida de residuos</v>
      </c>
      <c r="W4694" s="45" t="s">
        <v>236</v>
      </c>
      <c r="X4694" s="45" t="s">
        <v>3180</v>
      </c>
    </row>
    <row r="4695" spans="1:24" x14ac:dyDescent="0.25">
      <c r="A4695" s="57">
        <v>220250041188</v>
      </c>
      <c r="B4695" s="58" t="s">
        <v>526</v>
      </c>
      <c r="C4695" s="59">
        <v>45890</v>
      </c>
      <c r="D4695" s="57">
        <v>22025001276</v>
      </c>
      <c r="E4695" s="58" t="s">
        <v>2347</v>
      </c>
      <c r="F4695" s="60">
        <v>275.19</v>
      </c>
      <c r="G4695" s="58" t="s">
        <v>568</v>
      </c>
      <c r="H4695" s="58" t="s">
        <v>6467</v>
      </c>
      <c r="I4695" s="61">
        <v>300</v>
      </c>
      <c r="J4695" s="58" t="s">
        <v>356</v>
      </c>
      <c r="K4695" s="58" t="s">
        <v>356</v>
      </c>
      <c r="L4695" s="58" t="s">
        <v>357</v>
      </c>
      <c r="M4695" s="58" t="s">
        <v>354</v>
      </c>
      <c r="N4695" s="58" t="s">
        <v>355</v>
      </c>
      <c r="O4695" s="64" t="s">
        <v>309</v>
      </c>
      <c r="P4695" s="64" t="s">
        <v>5359</v>
      </c>
      <c r="Q4695" s="45" t="s">
        <v>922</v>
      </c>
      <c r="R4695" s="32" t="s">
        <v>254</v>
      </c>
      <c r="S4695" s="45" t="s">
        <v>95</v>
      </c>
      <c r="T4695" s="42" t="str">
        <f>VLOOKUP(Tabla1[[#This Row],[AREA]],Hoja1!A:B,2,FALSE)</f>
        <v>07. Medio ambiente</v>
      </c>
      <c r="U4695" s="45" t="s">
        <v>149</v>
      </c>
      <c r="V4695" s="42" t="str">
        <f>VLOOKUP(Tabla1[[#This Row],[PROGRAMA]],Hoja1!A:B,2,FALSE)</f>
        <v>1711. Parques y jardines</v>
      </c>
      <c r="W4695" s="45" t="s">
        <v>236</v>
      </c>
      <c r="X4695" s="45" t="s">
        <v>3180</v>
      </c>
    </row>
    <row r="4696" spans="1:24" x14ac:dyDescent="0.25">
      <c r="A4696" s="57">
        <v>220250041192</v>
      </c>
      <c r="B4696" s="58" t="s">
        <v>526</v>
      </c>
      <c r="C4696" s="59">
        <v>45890</v>
      </c>
      <c r="D4696" s="57">
        <v>22025001602</v>
      </c>
      <c r="E4696" s="58" t="s">
        <v>1735</v>
      </c>
      <c r="F4696" s="60">
        <v>273.45</v>
      </c>
      <c r="G4696" s="58" t="s">
        <v>73</v>
      </c>
      <c r="H4696" s="58" t="s">
        <v>6468</v>
      </c>
      <c r="I4696" s="61">
        <v>300</v>
      </c>
      <c r="J4696" s="58" t="s">
        <v>356</v>
      </c>
      <c r="K4696" s="58" t="s">
        <v>356</v>
      </c>
      <c r="L4696" s="58" t="s">
        <v>367</v>
      </c>
      <c r="M4696" s="58" t="s">
        <v>354</v>
      </c>
      <c r="N4696" s="58" t="s">
        <v>355</v>
      </c>
      <c r="O4696" s="64" t="s">
        <v>309</v>
      </c>
      <c r="P4696" s="64" t="s">
        <v>5359</v>
      </c>
      <c r="Q4696" s="45" t="s">
        <v>926</v>
      </c>
      <c r="R4696" s="32" t="s">
        <v>255</v>
      </c>
      <c r="S4696" s="45" t="s">
        <v>95</v>
      </c>
      <c r="T4696" s="42" t="str">
        <f>VLOOKUP(Tabla1[[#This Row],[AREA]],Hoja1!A:B,2,FALSE)</f>
        <v>07. Medio ambiente</v>
      </c>
      <c r="U4696" s="45" t="s">
        <v>149</v>
      </c>
      <c r="V4696" s="42" t="str">
        <f>VLOOKUP(Tabla1[[#This Row],[PROGRAMA]],Hoja1!A:B,2,FALSE)</f>
        <v>1711. Parques y jardines</v>
      </c>
      <c r="W4696" s="45" t="s">
        <v>244</v>
      </c>
      <c r="X4696" s="45" t="s">
        <v>2903</v>
      </c>
    </row>
    <row r="4697" spans="1:24" x14ac:dyDescent="0.25">
      <c r="A4697" s="57">
        <v>220250046347</v>
      </c>
      <c r="B4697" s="58" t="s">
        <v>526</v>
      </c>
      <c r="C4697" s="59">
        <v>45922</v>
      </c>
      <c r="D4697" s="57">
        <v>22025001602</v>
      </c>
      <c r="E4697" s="58" t="s">
        <v>1735</v>
      </c>
      <c r="F4697" s="60">
        <v>273.45</v>
      </c>
      <c r="G4697" s="58" t="s">
        <v>73</v>
      </c>
      <c r="H4697" s="58" t="s">
        <v>6469</v>
      </c>
      <c r="I4697" s="61">
        <v>300</v>
      </c>
      <c r="J4697" s="58" t="s">
        <v>356</v>
      </c>
      <c r="K4697" s="58" t="s">
        <v>356</v>
      </c>
      <c r="L4697" s="58" t="s">
        <v>367</v>
      </c>
      <c r="M4697" s="58" t="s">
        <v>354</v>
      </c>
      <c r="N4697" s="58" t="s">
        <v>355</v>
      </c>
      <c r="O4697" s="64" t="s">
        <v>309</v>
      </c>
      <c r="P4697" s="64" t="s">
        <v>5359</v>
      </c>
      <c r="Q4697" s="45" t="s">
        <v>926</v>
      </c>
      <c r="R4697" s="32" t="s">
        <v>255</v>
      </c>
      <c r="S4697" s="45" t="s">
        <v>95</v>
      </c>
      <c r="T4697" s="42" t="str">
        <f>VLOOKUP(Tabla1[[#This Row],[AREA]],Hoja1!A:B,2,FALSE)</f>
        <v>07. Medio ambiente</v>
      </c>
      <c r="U4697" s="45" t="s">
        <v>149</v>
      </c>
      <c r="V4697" s="42" t="str">
        <f>VLOOKUP(Tabla1[[#This Row],[PROGRAMA]],Hoja1!A:B,2,FALSE)</f>
        <v>1711. Parques y jardines</v>
      </c>
      <c r="W4697" s="45" t="s">
        <v>244</v>
      </c>
      <c r="X4697" s="45" t="s">
        <v>2903</v>
      </c>
    </row>
    <row r="4698" spans="1:24" x14ac:dyDescent="0.25">
      <c r="A4698" s="57">
        <v>220250043836</v>
      </c>
      <c r="B4698" s="58" t="s">
        <v>526</v>
      </c>
      <c r="C4698" s="59">
        <v>45903</v>
      </c>
      <c r="D4698" s="57">
        <v>22025001602</v>
      </c>
      <c r="E4698" s="58" t="s">
        <v>1735</v>
      </c>
      <c r="F4698" s="60">
        <v>271.08</v>
      </c>
      <c r="G4698" s="58" t="s">
        <v>73</v>
      </c>
      <c r="H4698" s="58" t="s">
        <v>6470</v>
      </c>
      <c r="I4698" s="61">
        <v>300</v>
      </c>
      <c r="J4698" s="58" t="s">
        <v>356</v>
      </c>
      <c r="K4698" s="58" t="s">
        <v>356</v>
      </c>
      <c r="L4698" s="58" t="s">
        <v>367</v>
      </c>
      <c r="M4698" s="58" t="s">
        <v>354</v>
      </c>
      <c r="N4698" s="58" t="s">
        <v>355</v>
      </c>
      <c r="O4698" s="64" t="s">
        <v>309</v>
      </c>
      <c r="P4698" s="64" t="s">
        <v>5359</v>
      </c>
      <c r="Q4698" s="45" t="s">
        <v>926</v>
      </c>
      <c r="R4698" s="32" t="s">
        <v>255</v>
      </c>
      <c r="S4698" s="45" t="s">
        <v>95</v>
      </c>
      <c r="T4698" s="42" t="str">
        <f>VLOOKUP(Tabla1[[#This Row],[AREA]],Hoja1!A:B,2,FALSE)</f>
        <v>07. Medio ambiente</v>
      </c>
      <c r="U4698" s="45" t="s">
        <v>149</v>
      </c>
      <c r="V4698" s="42" t="str">
        <f>VLOOKUP(Tabla1[[#This Row],[PROGRAMA]],Hoja1!A:B,2,FALSE)</f>
        <v>1711. Parques y jardines</v>
      </c>
      <c r="W4698" s="45" t="s">
        <v>244</v>
      </c>
      <c r="X4698" s="45" t="s">
        <v>2903</v>
      </c>
    </row>
    <row r="4699" spans="1:24" x14ac:dyDescent="0.25">
      <c r="A4699" s="57">
        <v>220250047673</v>
      </c>
      <c r="B4699" s="58" t="s">
        <v>526</v>
      </c>
      <c r="C4699" s="59">
        <v>45925</v>
      </c>
      <c r="D4699" s="57">
        <v>22025002821</v>
      </c>
      <c r="E4699" s="58" t="s">
        <v>1358</v>
      </c>
      <c r="F4699" s="60">
        <v>269.58999999999997</v>
      </c>
      <c r="G4699" s="58" t="s">
        <v>961</v>
      </c>
      <c r="H4699" s="58" t="s">
        <v>6471</v>
      </c>
      <c r="I4699" s="61">
        <v>300</v>
      </c>
      <c r="J4699" s="58" t="s">
        <v>356</v>
      </c>
      <c r="K4699" s="58" t="s">
        <v>356</v>
      </c>
      <c r="L4699" s="58" t="s">
        <v>357</v>
      </c>
      <c r="M4699" s="58" t="s">
        <v>354</v>
      </c>
      <c r="N4699" s="58" t="s">
        <v>355</v>
      </c>
      <c r="O4699" s="64" t="s">
        <v>309</v>
      </c>
      <c r="P4699" s="64" t="s">
        <v>5359</v>
      </c>
      <c r="Q4699" s="45" t="s">
        <v>922</v>
      </c>
      <c r="R4699" s="32" t="s">
        <v>254</v>
      </c>
      <c r="S4699" s="45" t="s">
        <v>96</v>
      </c>
      <c r="T4699" s="42" t="str">
        <f>VLOOKUP(Tabla1[[#This Row],[AREA]],Hoja1!A:B,2,FALSE)</f>
        <v>08. Tráfico y movilidad</v>
      </c>
      <c r="U4699" s="45" t="s">
        <v>140</v>
      </c>
      <c r="V4699" s="42" t="str">
        <f>VLOOKUP(Tabla1[[#This Row],[PROGRAMA]],Hoja1!A:B,2,FALSE)</f>
        <v>1532. Pavimentación vias públicas y otros servicios urbanísticos</v>
      </c>
      <c r="W4699" s="45" t="s">
        <v>236</v>
      </c>
      <c r="X4699" s="45" t="s">
        <v>3180</v>
      </c>
    </row>
    <row r="4700" spans="1:24" x14ac:dyDescent="0.25">
      <c r="A4700" s="57">
        <v>220250043775</v>
      </c>
      <c r="B4700" s="58" t="s">
        <v>526</v>
      </c>
      <c r="C4700" s="59">
        <v>45903</v>
      </c>
      <c r="D4700" s="57">
        <v>22025002821</v>
      </c>
      <c r="E4700" s="58" t="s">
        <v>1358</v>
      </c>
      <c r="F4700" s="60">
        <v>269.32</v>
      </c>
      <c r="G4700" s="58" t="s">
        <v>610</v>
      </c>
      <c r="H4700" s="58" t="s">
        <v>6472</v>
      </c>
      <c r="I4700" s="61">
        <v>300</v>
      </c>
      <c r="J4700" s="58" t="s">
        <v>356</v>
      </c>
      <c r="K4700" s="58" t="s">
        <v>356</v>
      </c>
      <c r="L4700" s="58" t="s">
        <v>357</v>
      </c>
      <c r="M4700" s="58" t="s">
        <v>354</v>
      </c>
      <c r="N4700" s="58" t="s">
        <v>355</v>
      </c>
      <c r="O4700" s="64" t="s">
        <v>309</v>
      </c>
      <c r="P4700" s="64" t="s">
        <v>5359</v>
      </c>
      <c r="Q4700" s="45" t="s">
        <v>922</v>
      </c>
      <c r="R4700" s="32" t="s">
        <v>254</v>
      </c>
      <c r="S4700" s="45" t="s">
        <v>96</v>
      </c>
      <c r="T4700" s="42" t="str">
        <f>VLOOKUP(Tabla1[[#This Row],[AREA]],Hoja1!A:B,2,FALSE)</f>
        <v>08. Tráfico y movilidad</v>
      </c>
      <c r="U4700" s="45" t="s">
        <v>140</v>
      </c>
      <c r="V4700" s="42" t="str">
        <f>VLOOKUP(Tabla1[[#This Row],[PROGRAMA]],Hoja1!A:B,2,FALSE)</f>
        <v>1532. Pavimentación vias públicas y otros servicios urbanísticos</v>
      </c>
      <c r="W4700" s="45" t="s">
        <v>236</v>
      </c>
      <c r="X4700" s="45" t="s">
        <v>3180</v>
      </c>
    </row>
    <row r="4701" spans="1:24" x14ac:dyDescent="0.25">
      <c r="A4701" s="57">
        <v>220250037336</v>
      </c>
      <c r="B4701" s="58" t="s">
        <v>526</v>
      </c>
      <c r="C4701" s="59">
        <v>45876</v>
      </c>
      <c r="D4701" s="57">
        <v>22025002819</v>
      </c>
      <c r="E4701" s="58" t="s">
        <v>1481</v>
      </c>
      <c r="F4701" s="60">
        <v>268.61</v>
      </c>
      <c r="G4701" s="58" t="s">
        <v>509</v>
      </c>
      <c r="H4701" s="58" t="s">
        <v>6473</v>
      </c>
      <c r="I4701" s="61">
        <v>300</v>
      </c>
      <c r="J4701" s="58" t="s">
        <v>356</v>
      </c>
      <c r="K4701" s="58" t="s">
        <v>356</v>
      </c>
      <c r="L4701" s="58" t="s">
        <v>367</v>
      </c>
      <c r="M4701" s="58" t="s">
        <v>354</v>
      </c>
      <c r="N4701" s="58" t="s">
        <v>355</v>
      </c>
      <c r="O4701" s="64" t="s">
        <v>309</v>
      </c>
      <c r="P4701" s="64" t="s">
        <v>5359</v>
      </c>
      <c r="Q4701" s="45" t="s">
        <v>922</v>
      </c>
      <c r="R4701" s="32" t="s">
        <v>254</v>
      </c>
      <c r="S4701" s="45" t="s">
        <v>96</v>
      </c>
      <c r="T4701" s="42" t="str">
        <f>VLOOKUP(Tabla1[[#This Row],[AREA]],Hoja1!A:B,2,FALSE)</f>
        <v>08. Tráfico y movilidad</v>
      </c>
      <c r="U4701" s="45" t="s">
        <v>140</v>
      </c>
      <c r="V4701" s="42" t="str">
        <f>VLOOKUP(Tabla1[[#This Row],[PROGRAMA]],Hoja1!A:B,2,FALSE)</f>
        <v>1532. Pavimentación vias públicas y otros servicios urbanísticos</v>
      </c>
      <c r="W4701" s="45" t="s">
        <v>236</v>
      </c>
      <c r="X4701" s="45" t="s">
        <v>3215</v>
      </c>
    </row>
    <row r="4702" spans="1:24" x14ac:dyDescent="0.25">
      <c r="A4702" s="57">
        <v>220250043780</v>
      </c>
      <c r="B4702" s="58" t="s">
        <v>526</v>
      </c>
      <c r="C4702" s="59">
        <v>45903</v>
      </c>
      <c r="D4702" s="57">
        <v>22025002821</v>
      </c>
      <c r="E4702" s="58" t="s">
        <v>1358</v>
      </c>
      <c r="F4702" s="60">
        <v>266.43</v>
      </c>
      <c r="G4702" s="58" t="s">
        <v>961</v>
      </c>
      <c r="H4702" s="58" t="s">
        <v>6474</v>
      </c>
      <c r="I4702" s="61">
        <v>300</v>
      </c>
      <c r="J4702" s="58" t="s">
        <v>356</v>
      </c>
      <c r="K4702" s="58" t="s">
        <v>356</v>
      </c>
      <c r="L4702" s="58" t="s">
        <v>357</v>
      </c>
      <c r="M4702" s="58" t="s">
        <v>354</v>
      </c>
      <c r="N4702" s="58" t="s">
        <v>355</v>
      </c>
      <c r="O4702" s="64" t="s">
        <v>309</v>
      </c>
      <c r="P4702" s="64" t="s">
        <v>5359</v>
      </c>
      <c r="Q4702" s="45" t="s">
        <v>922</v>
      </c>
      <c r="R4702" s="32" t="s">
        <v>254</v>
      </c>
      <c r="S4702" s="45" t="s">
        <v>96</v>
      </c>
      <c r="T4702" s="42" t="str">
        <f>VLOOKUP(Tabla1[[#This Row],[AREA]],Hoja1!A:B,2,FALSE)</f>
        <v>08. Tráfico y movilidad</v>
      </c>
      <c r="U4702" s="45" t="s">
        <v>140</v>
      </c>
      <c r="V4702" s="42" t="str">
        <f>VLOOKUP(Tabla1[[#This Row],[PROGRAMA]],Hoja1!A:B,2,FALSE)</f>
        <v>1532. Pavimentación vias públicas y otros servicios urbanísticos</v>
      </c>
      <c r="W4702" s="45" t="s">
        <v>236</v>
      </c>
      <c r="X4702" s="45" t="s">
        <v>3180</v>
      </c>
    </row>
    <row r="4703" spans="1:24" x14ac:dyDescent="0.25">
      <c r="A4703" s="57">
        <v>220250048668</v>
      </c>
      <c r="B4703" s="58" t="s">
        <v>526</v>
      </c>
      <c r="C4703" s="59">
        <v>45930</v>
      </c>
      <c r="D4703" s="57">
        <v>22025005378</v>
      </c>
      <c r="E4703" s="58" t="s">
        <v>1793</v>
      </c>
      <c r="F4703" s="60">
        <v>254.28</v>
      </c>
      <c r="G4703" s="58" t="s">
        <v>340</v>
      </c>
      <c r="H4703" s="58" t="s">
        <v>6475</v>
      </c>
      <c r="I4703" s="61">
        <v>300</v>
      </c>
      <c r="J4703" s="58" t="s">
        <v>452</v>
      </c>
      <c r="K4703" s="58" t="s">
        <v>452</v>
      </c>
      <c r="L4703" s="58" t="s">
        <v>358</v>
      </c>
      <c r="M4703" s="58" t="s">
        <v>354</v>
      </c>
      <c r="N4703" s="58" t="s">
        <v>355</v>
      </c>
      <c r="O4703" s="64" t="s">
        <v>307</v>
      </c>
      <c r="P4703" s="64" t="s">
        <v>5359</v>
      </c>
      <c r="Q4703" s="45" t="s">
        <v>926</v>
      </c>
      <c r="R4703" s="32" t="s">
        <v>255</v>
      </c>
      <c r="S4703" s="45" t="s">
        <v>98</v>
      </c>
      <c r="T4703" s="42" t="str">
        <f>VLOOKUP(Tabla1[[#This Row],[AREA]],Hoja1!A:B,2,FALSE)</f>
        <v>10. Personas mayores, familia y servicios sociales</v>
      </c>
      <c r="U4703" s="45" t="s">
        <v>155</v>
      </c>
      <c r="V4703" s="42" t="str">
        <f>VLOOKUP(Tabla1[[#This Row],[PROGRAMA]],Hoja1!A:B,2,FALSE)</f>
        <v>2312. Iniciativas sociales</v>
      </c>
      <c r="W4703" s="45" t="s">
        <v>248</v>
      </c>
      <c r="X4703" s="45" t="s">
        <v>2991</v>
      </c>
    </row>
    <row r="4704" spans="1:24" x14ac:dyDescent="0.25">
      <c r="A4704" s="57">
        <v>220250041808</v>
      </c>
      <c r="B4704" s="58" t="s">
        <v>526</v>
      </c>
      <c r="C4704" s="59">
        <v>45894</v>
      </c>
      <c r="D4704" s="57">
        <v>22025001128</v>
      </c>
      <c r="E4704" s="58" t="s">
        <v>1498</v>
      </c>
      <c r="F4704" s="60">
        <v>254.2</v>
      </c>
      <c r="G4704" s="58" t="s">
        <v>76</v>
      </c>
      <c r="H4704" s="58" t="s">
        <v>6476</v>
      </c>
      <c r="I4704" s="61">
        <v>300</v>
      </c>
      <c r="J4704" s="58" t="s">
        <v>356</v>
      </c>
      <c r="K4704" s="58" t="s">
        <v>356</v>
      </c>
      <c r="L4704" s="58" t="s">
        <v>367</v>
      </c>
      <c r="M4704" s="58" t="s">
        <v>354</v>
      </c>
      <c r="N4704" s="58" t="s">
        <v>355</v>
      </c>
      <c r="O4704" s="64" t="s">
        <v>309</v>
      </c>
      <c r="P4704" s="64" t="s">
        <v>5359</v>
      </c>
      <c r="Q4704" s="45" t="s">
        <v>922</v>
      </c>
      <c r="R4704" s="32" t="s">
        <v>254</v>
      </c>
      <c r="S4704" s="45" t="s">
        <v>291</v>
      </c>
      <c r="T4704" s="42" t="str">
        <f>VLOOKUP(Tabla1[[#This Row],[AREA]],Hoja1!A:B,2,FALSE)</f>
        <v>11. Salud pública y seguridad ciudadana</v>
      </c>
      <c r="U4704" s="45" t="s">
        <v>141</v>
      </c>
      <c r="V4704" s="42" t="str">
        <f>VLOOKUP(Tabla1[[#This Row],[PROGRAMA]],Hoja1!A:B,2,FALSE)</f>
        <v>1621. Recogida de residuos</v>
      </c>
      <c r="W4704" s="45" t="s">
        <v>238</v>
      </c>
      <c r="X4704" s="45" t="s">
        <v>3118</v>
      </c>
    </row>
    <row r="4705" spans="1:24" x14ac:dyDescent="0.25">
      <c r="A4705" s="57">
        <v>220250040485</v>
      </c>
      <c r="B4705" s="58" t="s">
        <v>349</v>
      </c>
      <c r="C4705" s="59">
        <v>45888</v>
      </c>
      <c r="D4705" s="57">
        <v>22025006272</v>
      </c>
      <c r="E4705" s="58" t="s">
        <v>1493</v>
      </c>
      <c r="F4705" s="60">
        <v>474.32</v>
      </c>
      <c r="G4705" s="58" t="s">
        <v>273</v>
      </c>
      <c r="H4705" s="58" t="s">
        <v>6477</v>
      </c>
      <c r="I4705" s="61">
        <v>220</v>
      </c>
      <c r="J4705" s="58" t="s">
        <v>356</v>
      </c>
      <c r="K4705" s="58" t="s">
        <v>356</v>
      </c>
      <c r="L4705" s="58" t="s">
        <v>357</v>
      </c>
      <c r="M4705" s="58" t="s">
        <v>458</v>
      </c>
      <c r="N4705" s="58" t="s">
        <v>429</v>
      </c>
      <c r="O4705" s="64" t="s">
        <v>310</v>
      </c>
      <c r="P4705" s="64" t="s">
        <v>5359</v>
      </c>
      <c r="Q4705" s="45" t="s">
        <v>922</v>
      </c>
      <c r="R4705" s="32" t="s">
        <v>254</v>
      </c>
      <c r="S4705" s="45" t="s">
        <v>91</v>
      </c>
      <c r="T4705" s="42" t="str">
        <f>VLOOKUP(Tabla1[[#This Row],[AREA]],Hoja1!A:B,2,FALSE)</f>
        <v>02. Urbanismo y vivienda</v>
      </c>
      <c r="U4705" s="45" t="s">
        <v>220</v>
      </c>
      <c r="V4705" s="42" t="str">
        <f>VLOOKUP(Tabla1[[#This Row],[PROGRAMA]],Hoja1!A:B,2,FALSE)</f>
        <v>9332. Mantenimiento de edificios e instalaciones municipales</v>
      </c>
      <c r="W4705" s="45" t="s">
        <v>236</v>
      </c>
      <c r="X4705" s="45" t="s">
        <v>3048</v>
      </c>
    </row>
    <row r="4706" spans="1:24" x14ac:dyDescent="0.25">
      <c r="A4706" s="57">
        <v>220250031574</v>
      </c>
      <c r="B4706" s="58" t="s">
        <v>349</v>
      </c>
      <c r="C4706" s="59">
        <v>45846</v>
      </c>
      <c r="D4706" s="57">
        <v>22025005129</v>
      </c>
      <c r="E4706" s="58" t="s">
        <v>1493</v>
      </c>
      <c r="F4706" s="60">
        <v>462.83</v>
      </c>
      <c r="G4706" s="58" t="s">
        <v>537</v>
      </c>
      <c r="H4706" s="58" t="s">
        <v>6478</v>
      </c>
      <c r="I4706" s="61">
        <v>220</v>
      </c>
      <c r="J4706" s="58" t="s">
        <v>356</v>
      </c>
      <c r="K4706" s="58" t="s">
        <v>356</v>
      </c>
      <c r="L4706" s="58" t="s">
        <v>357</v>
      </c>
      <c r="M4706" s="58" t="s">
        <v>458</v>
      </c>
      <c r="N4706" s="58" t="s">
        <v>429</v>
      </c>
      <c r="O4706" s="64" t="s">
        <v>310</v>
      </c>
      <c r="P4706" s="64" t="s">
        <v>5359</v>
      </c>
      <c r="Q4706" s="45" t="s">
        <v>922</v>
      </c>
      <c r="R4706" s="32" t="s">
        <v>254</v>
      </c>
      <c r="S4706" s="45" t="s">
        <v>91</v>
      </c>
      <c r="T4706" s="42" t="str">
        <f>VLOOKUP(Tabla1[[#This Row],[AREA]],Hoja1!A:B,2,FALSE)</f>
        <v>02. Urbanismo y vivienda</v>
      </c>
      <c r="U4706" s="45" t="s">
        <v>220</v>
      </c>
      <c r="V4706" s="42" t="str">
        <f>VLOOKUP(Tabla1[[#This Row],[PROGRAMA]],Hoja1!A:B,2,FALSE)</f>
        <v>9332. Mantenimiento de edificios e instalaciones municipales</v>
      </c>
      <c r="W4706" s="45" t="s">
        <v>236</v>
      </c>
      <c r="X4706" s="45" t="s">
        <v>3048</v>
      </c>
    </row>
    <row r="4707" spans="1:24" x14ac:dyDescent="0.25">
      <c r="A4707" s="57">
        <v>220250043488</v>
      </c>
      <c r="B4707" s="58" t="s">
        <v>349</v>
      </c>
      <c r="C4707" s="59">
        <v>45901</v>
      </c>
      <c r="D4707" s="57">
        <v>22025005154</v>
      </c>
      <c r="E4707" s="58" t="s">
        <v>1277</v>
      </c>
      <c r="F4707" s="60">
        <v>32988.089999999997</v>
      </c>
      <c r="G4707" s="58" t="s">
        <v>437</v>
      </c>
      <c r="H4707" s="58" t="s">
        <v>6479</v>
      </c>
      <c r="I4707" s="61">
        <v>220</v>
      </c>
      <c r="J4707" s="58" t="s">
        <v>396</v>
      </c>
      <c r="K4707" s="58" t="s">
        <v>356</v>
      </c>
      <c r="L4707" s="58" t="s">
        <v>357</v>
      </c>
      <c r="M4707" s="58" t="s">
        <v>428</v>
      </c>
      <c r="N4707" s="58" t="s">
        <v>429</v>
      </c>
      <c r="O4707" s="64" t="s">
        <v>307</v>
      </c>
      <c r="P4707" s="64" t="s">
        <v>5359</v>
      </c>
      <c r="Q4707" s="45" t="s">
        <v>926</v>
      </c>
      <c r="R4707" s="32" t="s">
        <v>255</v>
      </c>
      <c r="S4707" s="45" t="s">
        <v>93</v>
      </c>
      <c r="T4707" s="42" t="str">
        <f>VLOOKUP(Tabla1[[#This Row],[AREA]],Hoja1!A:B,2,FALSE)</f>
        <v>04. Hacienda, personal y modernización administrativa</v>
      </c>
      <c r="U4707" s="45" t="s">
        <v>209</v>
      </c>
      <c r="V4707" s="42" t="str">
        <f>VLOOKUP(Tabla1[[#This Row],[PROGRAMA]],Hoja1!A:B,2,FALSE)</f>
        <v>9204. Tecnologías de la información y comunicación</v>
      </c>
      <c r="W4707" s="45" t="s">
        <v>250</v>
      </c>
      <c r="X4707" s="45" t="s">
        <v>2949</v>
      </c>
    </row>
    <row r="4708" spans="1:24" x14ac:dyDescent="0.25">
      <c r="A4708" s="57">
        <v>220250047601</v>
      </c>
      <c r="B4708" s="58" t="s">
        <v>349</v>
      </c>
      <c r="C4708" s="59">
        <v>45924</v>
      </c>
      <c r="D4708" s="57">
        <v>22025007051</v>
      </c>
      <c r="E4708" s="58" t="s">
        <v>1733</v>
      </c>
      <c r="F4708" s="60">
        <v>459.8</v>
      </c>
      <c r="G4708" s="58" t="s">
        <v>647</v>
      </c>
      <c r="H4708" s="58" t="s">
        <v>6480</v>
      </c>
      <c r="I4708" s="61">
        <v>220</v>
      </c>
      <c r="J4708" s="58" t="s">
        <v>352</v>
      </c>
      <c r="K4708" s="58" t="s">
        <v>352</v>
      </c>
      <c r="L4708" s="58" t="s">
        <v>357</v>
      </c>
      <c r="M4708" s="58" t="s">
        <v>458</v>
      </c>
      <c r="N4708" s="58" t="s">
        <v>429</v>
      </c>
      <c r="O4708" s="64" t="s">
        <v>310</v>
      </c>
      <c r="P4708" s="64" t="s">
        <v>5359</v>
      </c>
      <c r="Q4708" s="45" t="s">
        <v>922</v>
      </c>
      <c r="R4708" s="32" t="s">
        <v>254</v>
      </c>
      <c r="S4708" s="45" t="s">
        <v>291</v>
      </c>
      <c r="T4708" s="42" t="str">
        <f>VLOOKUP(Tabla1[[#This Row],[AREA]],Hoja1!A:B,2,FALSE)</f>
        <v>11. Salud pública y seguridad ciudadana</v>
      </c>
      <c r="U4708" s="45" t="s">
        <v>129</v>
      </c>
      <c r="V4708" s="42" t="str">
        <f>VLOOKUP(Tabla1[[#This Row],[PROGRAMA]],Hoja1!A:B,2,FALSE)</f>
        <v>1321. Policía municipal</v>
      </c>
      <c r="W4708" s="45" t="s">
        <v>238</v>
      </c>
      <c r="X4708" s="45" t="s">
        <v>3161</v>
      </c>
    </row>
    <row r="4709" spans="1:24" x14ac:dyDescent="0.25">
      <c r="A4709" s="57">
        <v>220250043628</v>
      </c>
      <c r="B4709" s="58" t="s">
        <v>526</v>
      </c>
      <c r="C4709" s="59">
        <v>45902</v>
      </c>
      <c r="D4709" s="57">
        <v>22025004448</v>
      </c>
      <c r="E4709" s="58" t="s">
        <v>1170</v>
      </c>
      <c r="F4709" s="60">
        <v>16030.35</v>
      </c>
      <c r="G4709" s="58" t="s">
        <v>5580</v>
      </c>
      <c r="H4709" s="58" t="s">
        <v>6481</v>
      </c>
      <c r="I4709" s="61">
        <v>300</v>
      </c>
      <c r="J4709" s="58" t="s">
        <v>2996</v>
      </c>
      <c r="K4709" s="58" t="s">
        <v>2996</v>
      </c>
      <c r="L4709" s="58" t="s">
        <v>358</v>
      </c>
      <c r="M4709" s="58" t="s">
        <v>354</v>
      </c>
      <c r="N4709" s="58" t="s">
        <v>355</v>
      </c>
      <c r="O4709" s="64" t="s">
        <v>305</v>
      </c>
      <c r="P4709" s="64" t="s">
        <v>5359</v>
      </c>
      <c r="Q4709" s="45">
        <v>6</v>
      </c>
      <c r="R4709" s="32" t="s">
        <v>255</v>
      </c>
      <c r="S4709" s="45" t="s">
        <v>97</v>
      </c>
      <c r="T4709" s="42" t="str">
        <f>VLOOKUP(Tabla1[[#This Row],[AREA]],Hoja1!A:B,2,FALSE)</f>
        <v>09. Turismo, eventos y marca ciudad</v>
      </c>
      <c r="U4709" s="45">
        <v>4321</v>
      </c>
      <c r="V4709" s="42" t="str">
        <f>VLOOKUP(Tabla1[[#This Row],[PROGRAMA]],Hoja1!A:B,2,FALSE)</f>
        <v>4321. Turismo</v>
      </c>
      <c r="W4709" s="45">
        <v>63</v>
      </c>
      <c r="X4709" s="45">
        <v>632</v>
      </c>
    </row>
    <row r="4710" spans="1:24" x14ac:dyDescent="0.25">
      <c r="A4710" s="57">
        <v>220250043614</v>
      </c>
      <c r="B4710" s="58" t="s">
        <v>526</v>
      </c>
      <c r="C4710" s="59">
        <v>45902</v>
      </c>
      <c r="D4710" s="57">
        <v>22025003798</v>
      </c>
      <c r="E4710" s="58" t="s">
        <v>1277</v>
      </c>
      <c r="F4710" s="60">
        <v>15716.16</v>
      </c>
      <c r="G4710" s="58" t="s">
        <v>440</v>
      </c>
      <c r="H4710" s="58" t="s">
        <v>6482</v>
      </c>
      <c r="I4710" s="61">
        <v>300</v>
      </c>
      <c r="J4710" s="58" t="s">
        <v>360</v>
      </c>
      <c r="K4710" s="58" t="s">
        <v>352</v>
      </c>
      <c r="L4710" s="58" t="s">
        <v>367</v>
      </c>
      <c r="M4710" s="58" t="s">
        <v>354</v>
      </c>
      <c r="N4710" s="58" t="s">
        <v>380</v>
      </c>
      <c r="O4710" s="64" t="s">
        <v>305</v>
      </c>
      <c r="P4710" s="64" t="s">
        <v>5359</v>
      </c>
      <c r="Q4710" s="45" t="s">
        <v>926</v>
      </c>
      <c r="R4710" s="32" t="s">
        <v>255</v>
      </c>
      <c r="S4710" s="45" t="s">
        <v>93</v>
      </c>
      <c r="T4710" s="42" t="str">
        <f>VLOOKUP(Tabla1[[#This Row],[AREA]],Hoja1!A:B,2,FALSE)</f>
        <v>04. Hacienda, personal y modernización administrativa</v>
      </c>
      <c r="U4710" s="45" t="s">
        <v>209</v>
      </c>
      <c r="V4710" s="42" t="str">
        <f>VLOOKUP(Tabla1[[#This Row],[PROGRAMA]],Hoja1!A:B,2,FALSE)</f>
        <v>9204. Tecnologías de la información y comunicación</v>
      </c>
      <c r="W4710" s="45" t="s">
        <v>250</v>
      </c>
      <c r="X4710" s="45" t="s">
        <v>2949</v>
      </c>
    </row>
    <row r="4711" spans="1:24" x14ac:dyDescent="0.25">
      <c r="A4711" s="57">
        <v>220250038840</v>
      </c>
      <c r="B4711" s="58" t="s">
        <v>526</v>
      </c>
      <c r="C4711" s="59">
        <v>45882</v>
      </c>
      <c r="D4711" s="57">
        <v>22025002909</v>
      </c>
      <c r="E4711" s="58" t="s">
        <v>1242</v>
      </c>
      <c r="F4711" s="60">
        <v>15192.35</v>
      </c>
      <c r="G4711" s="58" t="s">
        <v>1133</v>
      </c>
      <c r="H4711" s="58" t="s">
        <v>6483</v>
      </c>
      <c r="I4711" s="61">
        <v>300</v>
      </c>
      <c r="J4711" s="58" t="s">
        <v>356</v>
      </c>
      <c r="K4711" s="58" t="s">
        <v>356</v>
      </c>
      <c r="L4711" s="58" t="s">
        <v>357</v>
      </c>
      <c r="M4711" s="58" t="s">
        <v>354</v>
      </c>
      <c r="N4711" s="58" t="s">
        <v>355</v>
      </c>
      <c r="O4711" s="64" t="s">
        <v>305</v>
      </c>
      <c r="P4711" s="64" t="s">
        <v>5359</v>
      </c>
      <c r="Q4711" s="45" t="s">
        <v>922</v>
      </c>
      <c r="R4711" s="32" t="s">
        <v>254</v>
      </c>
      <c r="S4711" s="45" t="s">
        <v>291</v>
      </c>
      <c r="T4711" s="42" t="str">
        <f>VLOOKUP(Tabla1[[#This Row],[AREA]],Hoja1!A:B,2,FALSE)</f>
        <v>11. Salud pública y seguridad ciudadana</v>
      </c>
      <c r="U4711" s="45" t="s">
        <v>144</v>
      </c>
      <c r="V4711" s="42" t="str">
        <f>VLOOKUP(Tabla1[[#This Row],[PROGRAMA]],Hoja1!A:B,2,FALSE)</f>
        <v>1631. Limpieza viaria</v>
      </c>
      <c r="W4711" s="45" t="s">
        <v>238</v>
      </c>
      <c r="X4711" s="45" t="s">
        <v>2943</v>
      </c>
    </row>
    <row r="4712" spans="1:24" x14ac:dyDescent="0.25">
      <c r="A4712" s="57">
        <v>220250034464</v>
      </c>
      <c r="B4712" s="58" t="s">
        <v>349</v>
      </c>
      <c r="C4712" s="59">
        <v>45860</v>
      </c>
      <c r="D4712" s="57">
        <v>22025005416</v>
      </c>
      <c r="E4712" s="58" t="s">
        <v>1373</v>
      </c>
      <c r="F4712" s="60">
        <v>455.71</v>
      </c>
      <c r="G4712" s="58" t="s">
        <v>1055</v>
      </c>
      <c r="H4712" s="58" t="s">
        <v>6484</v>
      </c>
      <c r="I4712" s="61">
        <v>220</v>
      </c>
      <c r="J4712" s="58" t="s">
        <v>562</v>
      </c>
      <c r="K4712" s="58" t="s">
        <v>436</v>
      </c>
      <c r="L4712" s="58" t="s">
        <v>367</v>
      </c>
      <c r="M4712" s="58" t="s">
        <v>458</v>
      </c>
      <c r="N4712" s="58" t="s">
        <v>429</v>
      </c>
      <c r="O4712" s="64" t="s">
        <v>310</v>
      </c>
      <c r="P4712" s="64" t="s">
        <v>5359</v>
      </c>
      <c r="Q4712" s="45" t="s">
        <v>922</v>
      </c>
      <c r="R4712" s="32" t="s">
        <v>254</v>
      </c>
      <c r="S4712" s="45" t="s">
        <v>291</v>
      </c>
      <c r="T4712" s="42" t="str">
        <f>VLOOKUP(Tabla1[[#This Row],[AREA]],Hoja1!A:B,2,FALSE)</f>
        <v>11. Salud pública y seguridad ciudadana</v>
      </c>
      <c r="U4712" s="45" t="s">
        <v>129</v>
      </c>
      <c r="V4712" s="42" t="str">
        <f>VLOOKUP(Tabla1[[#This Row],[PROGRAMA]],Hoja1!A:B,2,FALSE)</f>
        <v>1321. Policía municipal</v>
      </c>
      <c r="W4712" s="45" t="s">
        <v>238</v>
      </c>
      <c r="X4712" s="45" t="s">
        <v>3118</v>
      </c>
    </row>
    <row r="4713" spans="1:24" x14ac:dyDescent="0.25">
      <c r="A4713" s="57">
        <v>220250047606</v>
      </c>
      <c r="B4713" s="58" t="s">
        <v>349</v>
      </c>
      <c r="C4713" s="59">
        <v>45924</v>
      </c>
      <c r="D4713" s="57">
        <v>22025006985</v>
      </c>
      <c r="E4713" s="58" t="s">
        <v>1510</v>
      </c>
      <c r="F4713" s="60">
        <v>453.75</v>
      </c>
      <c r="G4713" s="58" t="s">
        <v>25</v>
      </c>
      <c r="H4713" s="58" t="s">
        <v>6485</v>
      </c>
      <c r="I4713" s="61">
        <v>220</v>
      </c>
      <c r="J4713" s="58" t="s">
        <v>356</v>
      </c>
      <c r="K4713" s="58" t="s">
        <v>356</v>
      </c>
      <c r="L4713" s="58" t="s">
        <v>357</v>
      </c>
      <c r="M4713" s="58" t="s">
        <v>458</v>
      </c>
      <c r="N4713" s="58" t="s">
        <v>429</v>
      </c>
      <c r="O4713" s="64" t="s">
        <v>310</v>
      </c>
      <c r="P4713" s="64" t="s">
        <v>5359</v>
      </c>
      <c r="Q4713" s="45" t="s">
        <v>922</v>
      </c>
      <c r="R4713" s="32" t="s">
        <v>254</v>
      </c>
      <c r="S4713" s="45" t="s">
        <v>97</v>
      </c>
      <c r="T4713" s="42" t="str">
        <f>VLOOKUP(Tabla1[[#This Row],[AREA]],Hoja1!A:B,2,FALSE)</f>
        <v>09. Turismo, eventos y marca ciudad</v>
      </c>
      <c r="U4713" s="45" t="s">
        <v>199</v>
      </c>
      <c r="V4713" s="42" t="str">
        <f>VLOOKUP(Tabla1[[#This Row],[PROGRAMA]],Hoja1!A:B,2,FALSE)</f>
        <v>4321. Turismo</v>
      </c>
      <c r="W4713" s="45" t="s">
        <v>238</v>
      </c>
      <c r="X4713" s="45" t="s">
        <v>3161</v>
      </c>
    </row>
    <row r="4714" spans="1:24" x14ac:dyDescent="0.25">
      <c r="A4714" s="57">
        <v>220250035915</v>
      </c>
      <c r="B4714" s="58" t="s">
        <v>349</v>
      </c>
      <c r="C4714" s="59">
        <v>45868</v>
      </c>
      <c r="D4714" s="57">
        <v>22025005510</v>
      </c>
      <c r="E4714" s="58" t="s">
        <v>1668</v>
      </c>
      <c r="F4714" s="60">
        <v>445.95</v>
      </c>
      <c r="G4714" s="58" t="s">
        <v>16</v>
      </c>
      <c r="H4714" s="58" t="s">
        <v>6486</v>
      </c>
      <c r="I4714" s="61">
        <v>220</v>
      </c>
      <c r="J4714" s="58" t="s">
        <v>356</v>
      </c>
      <c r="K4714" s="58" t="s">
        <v>356</v>
      </c>
      <c r="L4714" s="58" t="s">
        <v>357</v>
      </c>
      <c r="M4714" s="58" t="s">
        <v>458</v>
      </c>
      <c r="N4714" s="58" t="s">
        <v>429</v>
      </c>
      <c r="O4714" s="64" t="s">
        <v>310</v>
      </c>
      <c r="P4714" s="64" t="s">
        <v>5359</v>
      </c>
      <c r="Q4714" s="45" t="s">
        <v>922</v>
      </c>
      <c r="R4714" s="32" t="s">
        <v>254</v>
      </c>
      <c r="S4714" s="45" t="s">
        <v>291</v>
      </c>
      <c r="T4714" s="42" t="str">
        <f>VLOOKUP(Tabla1[[#This Row],[AREA]],Hoja1!A:B,2,FALSE)</f>
        <v>11. Salud pública y seguridad ciudadana</v>
      </c>
      <c r="U4714" s="45" t="s">
        <v>164</v>
      </c>
      <c r="V4714" s="42" t="str">
        <f>VLOOKUP(Tabla1[[#This Row],[PROGRAMA]],Hoja1!A:B,2,FALSE)</f>
        <v>3111. Protección de la salubridad pública</v>
      </c>
      <c r="W4714" s="45" t="s">
        <v>236</v>
      </c>
      <c r="X4714" s="45" t="s">
        <v>2945</v>
      </c>
    </row>
    <row r="4715" spans="1:24" x14ac:dyDescent="0.25">
      <c r="A4715" s="57">
        <v>220250044630</v>
      </c>
      <c r="B4715" s="58" t="s">
        <v>526</v>
      </c>
      <c r="C4715" s="59">
        <v>45910</v>
      </c>
      <c r="D4715" s="57">
        <v>22025001347</v>
      </c>
      <c r="E4715" s="58" t="s">
        <v>1493</v>
      </c>
      <c r="F4715" s="60">
        <v>442.69</v>
      </c>
      <c r="G4715" s="58" t="s">
        <v>573</v>
      </c>
      <c r="H4715" s="58" t="s">
        <v>6487</v>
      </c>
      <c r="I4715" s="61">
        <v>300</v>
      </c>
      <c r="J4715" s="58" t="s">
        <v>356</v>
      </c>
      <c r="K4715" s="58" t="s">
        <v>356</v>
      </c>
      <c r="L4715" s="58" t="s">
        <v>367</v>
      </c>
      <c r="M4715" s="58" t="s">
        <v>354</v>
      </c>
      <c r="N4715" s="58" t="s">
        <v>355</v>
      </c>
      <c r="O4715" s="64" t="s">
        <v>309</v>
      </c>
      <c r="P4715" s="64" t="s">
        <v>5359</v>
      </c>
      <c r="Q4715" s="45" t="s">
        <v>922</v>
      </c>
      <c r="R4715" s="32" t="s">
        <v>254</v>
      </c>
      <c r="S4715" s="45" t="s">
        <v>91</v>
      </c>
      <c r="T4715" s="42" t="str">
        <f>VLOOKUP(Tabla1[[#This Row],[AREA]],Hoja1!A:B,2,FALSE)</f>
        <v>02. Urbanismo y vivienda</v>
      </c>
      <c r="U4715" s="45" t="s">
        <v>220</v>
      </c>
      <c r="V4715" s="42" t="str">
        <f>VLOOKUP(Tabla1[[#This Row],[PROGRAMA]],Hoja1!A:B,2,FALSE)</f>
        <v>9332. Mantenimiento de edificios e instalaciones municipales</v>
      </c>
      <c r="W4715" s="45" t="s">
        <v>236</v>
      </c>
      <c r="X4715" s="45" t="s">
        <v>3048</v>
      </c>
    </row>
    <row r="4716" spans="1:24" x14ac:dyDescent="0.25">
      <c r="A4716" s="57">
        <v>220250038258</v>
      </c>
      <c r="B4716" s="58" t="s">
        <v>526</v>
      </c>
      <c r="C4716" s="59">
        <v>45880</v>
      </c>
      <c r="D4716" s="57">
        <v>22025001330</v>
      </c>
      <c r="E4716" s="58" t="s">
        <v>3659</v>
      </c>
      <c r="F4716" s="60">
        <v>423.1</v>
      </c>
      <c r="G4716" s="58" t="s">
        <v>554</v>
      </c>
      <c r="H4716" s="58" t="s">
        <v>6488</v>
      </c>
      <c r="I4716" s="61">
        <v>300</v>
      </c>
      <c r="J4716" s="58" t="s">
        <v>356</v>
      </c>
      <c r="K4716" s="58" t="s">
        <v>356</v>
      </c>
      <c r="L4716" s="58" t="s">
        <v>357</v>
      </c>
      <c r="M4716" s="58" t="s">
        <v>354</v>
      </c>
      <c r="N4716" s="58" t="s">
        <v>355</v>
      </c>
      <c r="O4716" s="64" t="s">
        <v>309</v>
      </c>
      <c r="P4716" s="64" t="s">
        <v>5359</v>
      </c>
      <c r="Q4716" s="45" t="s">
        <v>922</v>
      </c>
      <c r="R4716" s="32" t="s">
        <v>254</v>
      </c>
      <c r="S4716" s="45" t="s">
        <v>89</v>
      </c>
      <c r="T4716" s="42" t="str">
        <f>VLOOKUP(Tabla1[[#This Row],[AREA]],Hoja1!A:B,2,FALSE)</f>
        <v>01. Alcaldía</v>
      </c>
      <c r="U4716" s="45" t="s">
        <v>208</v>
      </c>
      <c r="V4716" s="42" t="str">
        <f>VLOOKUP(Tabla1[[#This Row],[PROGRAMA]],Hoja1!A:B,2,FALSE)</f>
        <v>9203. Unidad de régimen interior</v>
      </c>
      <c r="W4716" s="45" t="s">
        <v>236</v>
      </c>
      <c r="X4716" s="45" t="s">
        <v>3180</v>
      </c>
    </row>
    <row r="4717" spans="1:24" x14ac:dyDescent="0.25">
      <c r="A4717" s="57">
        <v>220250038254</v>
      </c>
      <c r="B4717" s="58" t="s">
        <v>526</v>
      </c>
      <c r="C4717" s="59">
        <v>45880</v>
      </c>
      <c r="D4717" s="57">
        <v>22025001330</v>
      </c>
      <c r="E4717" s="58" t="s">
        <v>3659</v>
      </c>
      <c r="F4717" s="60">
        <v>422.23</v>
      </c>
      <c r="G4717" s="58" t="s">
        <v>554</v>
      </c>
      <c r="H4717" s="58" t="s">
        <v>6489</v>
      </c>
      <c r="I4717" s="61">
        <v>300</v>
      </c>
      <c r="J4717" s="58" t="s">
        <v>356</v>
      </c>
      <c r="K4717" s="58" t="s">
        <v>356</v>
      </c>
      <c r="L4717" s="58" t="s">
        <v>357</v>
      </c>
      <c r="M4717" s="58" t="s">
        <v>354</v>
      </c>
      <c r="N4717" s="58" t="s">
        <v>355</v>
      </c>
      <c r="O4717" s="64" t="s">
        <v>309</v>
      </c>
      <c r="P4717" s="64" t="s">
        <v>5359</v>
      </c>
      <c r="Q4717" s="45" t="s">
        <v>922</v>
      </c>
      <c r="R4717" s="32" t="s">
        <v>254</v>
      </c>
      <c r="S4717" s="45" t="s">
        <v>89</v>
      </c>
      <c r="T4717" s="42" t="str">
        <f>VLOOKUP(Tabla1[[#This Row],[AREA]],Hoja1!A:B,2,FALSE)</f>
        <v>01. Alcaldía</v>
      </c>
      <c r="U4717" s="45" t="s">
        <v>208</v>
      </c>
      <c r="V4717" s="42" t="str">
        <f>VLOOKUP(Tabla1[[#This Row],[PROGRAMA]],Hoja1!A:B,2,FALSE)</f>
        <v>9203. Unidad de régimen interior</v>
      </c>
      <c r="W4717" s="45" t="s">
        <v>236</v>
      </c>
      <c r="X4717" s="45" t="s">
        <v>3180</v>
      </c>
    </row>
    <row r="4718" spans="1:24" x14ac:dyDescent="0.25">
      <c r="A4718" s="57">
        <v>220250048136</v>
      </c>
      <c r="B4718" s="58" t="s">
        <v>495</v>
      </c>
      <c r="C4718" s="59">
        <v>45926</v>
      </c>
      <c r="D4718" s="57">
        <v>22025007050</v>
      </c>
      <c r="E4718" s="58" t="s">
        <v>1682</v>
      </c>
      <c r="F4718" s="60">
        <v>400.36</v>
      </c>
      <c r="G4718" s="58" t="s">
        <v>54</v>
      </c>
      <c r="H4718" s="58" t="s">
        <v>6490</v>
      </c>
      <c r="I4718" s="61">
        <v>240</v>
      </c>
      <c r="J4718" s="58" t="s">
        <v>479</v>
      </c>
      <c r="K4718" s="58" t="s">
        <v>479</v>
      </c>
      <c r="L4718" s="58" t="s">
        <v>357</v>
      </c>
      <c r="M4718" s="58" t="s">
        <v>458</v>
      </c>
      <c r="N4718" s="58" t="s">
        <v>429</v>
      </c>
      <c r="O4718" s="64" t="s">
        <v>310</v>
      </c>
      <c r="P4718" s="64" t="s">
        <v>5359</v>
      </c>
      <c r="Q4718" s="45" t="s">
        <v>922</v>
      </c>
      <c r="R4718" s="32" t="s">
        <v>254</v>
      </c>
      <c r="S4718" s="45" t="s">
        <v>97</v>
      </c>
      <c r="T4718" s="42" t="str">
        <f>VLOOKUP(Tabla1[[#This Row],[AREA]],Hoja1!A:B,2,FALSE)</f>
        <v>09. Turismo, eventos y marca ciudad</v>
      </c>
      <c r="U4718" s="45" t="s">
        <v>199</v>
      </c>
      <c r="V4718" s="42" t="str">
        <f>VLOOKUP(Tabla1[[#This Row],[PROGRAMA]],Hoja1!A:B,2,FALSE)</f>
        <v>4321. Turismo</v>
      </c>
      <c r="W4718" s="45" t="s">
        <v>236</v>
      </c>
      <c r="X4718" s="45" t="s">
        <v>2945</v>
      </c>
    </row>
    <row r="4719" spans="1:24" x14ac:dyDescent="0.25">
      <c r="A4719" s="57">
        <v>220250036941</v>
      </c>
      <c r="B4719" s="58" t="s">
        <v>526</v>
      </c>
      <c r="C4719" s="59">
        <v>45876</v>
      </c>
      <c r="D4719" s="57">
        <v>22025000792</v>
      </c>
      <c r="E4719" s="58" t="s">
        <v>2099</v>
      </c>
      <c r="F4719" s="60">
        <v>12120</v>
      </c>
      <c r="G4719" s="58" t="s">
        <v>3338</v>
      </c>
      <c r="H4719" s="58" t="s">
        <v>6491</v>
      </c>
      <c r="I4719" s="61">
        <v>300</v>
      </c>
      <c r="J4719" s="58" t="s">
        <v>356</v>
      </c>
      <c r="K4719" s="58" t="s">
        <v>356</v>
      </c>
      <c r="L4719" s="58" t="s">
        <v>357</v>
      </c>
      <c r="M4719" s="58" t="s">
        <v>354</v>
      </c>
      <c r="N4719" s="58" t="s">
        <v>355</v>
      </c>
      <c r="O4719" s="64" t="s">
        <v>305</v>
      </c>
      <c r="P4719" s="64" t="s">
        <v>5359</v>
      </c>
      <c r="Q4719" s="45" t="s">
        <v>922</v>
      </c>
      <c r="R4719" s="32" t="s">
        <v>254</v>
      </c>
      <c r="S4719" s="45" t="s">
        <v>98</v>
      </c>
      <c r="T4719" s="42" t="str">
        <f>VLOOKUP(Tabla1[[#This Row],[AREA]],Hoja1!A:B,2,FALSE)</f>
        <v>10. Personas mayores, familia y servicios sociales</v>
      </c>
      <c r="U4719" s="45" t="s">
        <v>162</v>
      </c>
      <c r="V4719" s="42" t="str">
        <f>VLOOKUP(Tabla1[[#This Row],[PROGRAMA]],Hoja1!A:B,2,FALSE)</f>
        <v>2412. Formación para el empleo</v>
      </c>
      <c r="W4719" s="45" t="s">
        <v>238</v>
      </c>
      <c r="X4719" s="45" t="s">
        <v>2926</v>
      </c>
    </row>
    <row r="4720" spans="1:24" x14ac:dyDescent="0.25">
      <c r="A4720" s="57">
        <v>220250043643</v>
      </c>
      <c r="B4720" s="58" t="s">
        <v>526</v>
      </c>
      <c r="C4720" s="59">
        <v>45902</v>
      </c>
      <c r="D4720" s="57">
        <v>22025002893</v>
      </c>
      <c r="E4720" s="58" t="s">
        <v>1289</v>
      </c>
      <c r="F4720" s="60">
        <v>10000</v>
      </c>
      <c r="G4720" s="58" t="s">
        <v>992</v>
      </c>
      <c r="H4720" s="58" t="s">
        <v>6492</v>
      </c>
      <c r="I4720" s="61">
        <v>300</v>
      </c>
      <c r="J4720" s="58" t="s">
        <v>356</v>
      </c>
      <c r="K4720" s="58" t="s">
        <v>356</v>
      </c>
      <c r="L4720" s="58" t="s">
        <v>357</v>
      </c>
      <c r="M4720" s="58" t="s">
        <v>354</v>
      </c>
      <c r="N4720" s="58" t="s">
        <v>380</v>
      </c>
      <c r="O4720" s="64" t="s">
        <v>305</v>
      </c>
      <c r="P4720" s="64" t="s">
        <v>5359</v>
      </c>
      <c r="Q4720" s="45" t="s">
        <v>922</v>
      </c>
      <c r="R4720" s="32" t="s">
        <v>254</v>
      </c>
      <c r="S4720" s="45" t="s">
        <v>94</v>
      </c>
      <c r="T4720" s="42" t="str">
        <f>VLOOKUP(Tabla1[[#This Row],[AREA]],Hoja1!A:B,2,FALSE)</f>
        <v>06. Educación y cultura</v>
      </c>
      <c r="U4720" s="45" t="s">
        <v>168</v>
      </c>
      <c r="V4720" s="42" t="str">
        <f>VLOOKUP(Tabla1[[#This Row],[PROGRAMA]],Hoja1!A:B,2,FALSE)</f>
        <v>3231. Escuelas infantiles</v>
      </c>
      <c r="W4720" s="45" t="s">
        <v>238</v>
      </c>
      <c r="X4720" s="45" t="s">
        <v>2926</v>
      </c>
    </row>
    <row r="4721" spans="1:24" x14ac:dyDescent="0.25">
      <c r="A4721" s="57">
        <v>220250043619</v>
      </c>
      <c r="B4721" s="58" t="s">
        <v>526</v>
      </c>
      <c r="C4721" s="59">
        <v>45902</v>
      </c>
      <c r="D4721" s="57">
        <v>22025003816</v>
      </c>
      <c r="E4721" s="58" t="s">
        <v>1277</v>
      </c>
      <c r="F4721" s="60">
        <v>9567.93</v>
      </c>
      <c r="G4721" s="58" t="s">
        <v>6493</v>
      </c>
      <c r="H4721" s="58" t="s">
        <v>6494</v>
      </c>
      <c r="I4721" s="61">
        <v>300</v>
      </c>
      <c r="J4721" s="58" t="s">
        <v>6495</v>
      </c>
      <c r="K4721" s="58" t="s">
        <v>411</v>
      </c>
      <c r="L4721" s="58" t="s">
        <v>367</v>
      </c>
      <c r="M4721" s="58" t="s">
        <v>354</v>
      </c>
      <c r="N4721" s="58" t="s">
        <v>380</v>
      </c>
      <c r="O4721" s="64" t="s">
        <v>305</v>
      </c>
      <c r="P4721" s="64" t="s">
        <v>5359</v>
      </c>
      <c r="Q4721" s="45" t="s">
        <v>926</v>
      </c>
      <c r="R4721" s="32" t="s">
        <v>255</v>
      </c>
      <c r="S4721" s="45" t="s">
        <v>93</v>
      </c>
      <c r="T4721" s="42" t="str">
        <f>VLOOKUP(Tabla1[[#This Row],[AREA]],Hoja1!A:B,2,FALSE)</f>
        <v>04. Hacienda, personal y modernización administrativa</v>
      </c>
      <c r="U4721" s="45" t="s">
        <v>209</v>
      </c>
      <c r="V4721" s="42" t="str">
        <f>VLOOKUP(Tabla1[[#This Row],[PROGRAMA]],Hoja1!A:B,2,FALSE)</f>
        <v>9204. Tecnologías de la información y comunicación</v>
      </c>
      <c r="W4721" s="45" t="s">
        <v>250</v>
      </c>
      <c r="X4721" s="45" t="s">
        <v>2949</v>
      </c>
    </row>
    <row r="4722" spans="1:24" x14ac:dyDescent="0.25">
      <c r="A4722" s="57">
        <v>220250044864</v>
      </c>
      <c r="B4722" s="58" t="s">
        <v>526</v>
      </c>
      <c r="C4722" s="59">
        <v>45911</v>
      </c>
      <c r="D4722" s="57">
        <v>22025002492</v>
      </c>
      <c r="E4722" s="58" t="s">
        <v>1820</v>
      </c>
      <c r="F4722" s="60">
        <v>9556.66</v>
      </c>
      <c r="G4722" s="58" t="s">
        <v>6496</v>
      </c>
      <c r="H4722" s="58" t="s">
        <v>6497</v>
      </c>
      <c r="I4722" s="61">
        <v>300</v>
      </c>
      <c r="J4722" s="58" t="s">
        <v>6498</v>
      </c>
      <c r="K4722" s="58" t="s">
        <v>427</v>
      </c>
      <c r="L4722" s="58" t="s">
        <v>367</v>
      </c>
      <c r="M4722" s="58" t="s">
        <v>354</v>
      </c>
      <c r="N4722" s="58" t="s">
        <v>355</v>
      </c>
      <c r="O4722" s="64" t="s">
        <v>305</v>
      </c>
      <c r="P4722" s="64" t="s">
        <v>5359</v>
      </c>
      <c r="Q4722" s="45" t="s">
        <v>922</v>
      </c>
      <c r="R4722" s="32" t="s">
        <v>254</v>
      </c>
      <c r="S4722" s="45" t="s">
        <v>291</v>
      </c>
      <c r="T4722" s="42" t="str">
        <f>VLOOKUP(Tabla1[[#This Row],[AREA]],Hoja1!A:B,2,FALSE)</f>
        <v>11. Salud pública y seguridad ciudadana</v>
      </c>
      <c r="U4722" s="45" t="s">
        <v>141</v>
      </c>
      <c r="V4722" s="42" t="str">
        <f>VLOOKUP(Tabla1[[#This Row],[PROGRAMA]],Hoja1!A:B,2,FALSE)</f>
        <v>1621. Recogida de residuos</v>
      </c>
      <c r="W4722" s="45" t="s">
        <v>234</v>
      </c>
      <c r="X4722" s="45" t="s">
        <v>3632</v>
      </c>
    </row>
    <row r="4723" spans="1:24" x14ac:dyDescent="0.25">
      <c r="A4723" s="57">
        <v>220250038045</v>
      </c>
      <c r="B4723" s="58" t="s">
        <v>349</v>
      </c>
      <c r="C4723" s="59">
        <v>45877</v>
      </c>
      <c r="D4723" s="57">
        <v>22025004171</v>
      </c>
      <c r="E4723" s="58" t="s">
        <v>1692</v>
      </c>
      <c r="F4723" s="60">
        <v>10038.16</v>
      </c>
      <c r="G4723" s="58" t="s">
        <v>5815</v>
      </c>
      <c r="H4723" s="58" t="s">
        <v>6499</v>
      </c>
      <c r="I4723" s="61">
        <v>220</v>
      </c>
      <c r="J4723" s="58" t="s">
        <v>477</v>
      </c>
      <c r="K4723" s="58" t="s">
        <v>356</v>
      </c>
      <c r="L4723" s="58" t="s">
        <v>367</v>
      </c>
      <c r="M4723" s="58" t="s">
        <v>354</v>
      </c>
      <c r="N4723" s="58" t="s">
        <v>355</v>
      </c>
      <c r="O4723" s="64" t="s">
        <v>305</v>
      </c>
      <c r="P4723" s="64" t="s">
        <v>5359</v>
      </c>
      <c r="Q4723" s="45" t="s">
        <v>922</v>
      </c>
      <c r="R4723" s="32" t="s">
        <v>254</v>
      </c>
      <c r="S4723" s="45" t="s">
        <v>291</v>
      </c>
      <c r="T4723" s="42" t="str">
        <f>VLOOKUP(Tabla1[[#This Row],[AREA]],Hoja1!A:B,2,FALSE)</f>
        <v>11. Salud pública y seguridad ciudadana</v>
      </c>
      <c r="U4723" s="45" t="s">
        <v>144</v>
      </c>
      <c r="V4723" s="42" t="str">
        <f>VLOOKUP(Tabla1[[#This Row],[PROGRAMA]],Hoja1!A:B,2,FALSE)</f>
        <v>1631. Limpieza viaria</v>
      </c>
      <c r="W4723" s="45" t="s">
        <v>238</v>
      </c>
      <c r="X4723" s="45" t="s">
        <v>3053</v>
      </c>
    </row>
    <row r="4724" spans="1:24" x14ac:dyDescent="0.25">
      <c r="A4724" s="57">
        <v>220250048125</v>
      </c>
      <c r="B4724" s="58" t="s">
        <v>526</v>
      </c>
      <c r="C4724" s="59">
        <v>45926</v>
      </c>
      <c r="D4724" s="57">
        <v>22025001347</v>
      </c>
      <c r="E4724" s="58" t="s">
        <v>1493</v>
      </c>
      <c r="F4724" s="60">
        <v>397.29</v>
      </c>
      <c r="G4724" s="58" t="s">
        <v>73</v>
      </c>
      <c r="H4724" s="58" t="s">
        <v>6500</v>
      </c>
      <c r="I4724" s="61">
        <v>300</v>
      </c>
      <c r="J4724" s="58" t="s">
        <v>356</v>
      </c>
      <c r="K4724" s="58" t="s">
        <v>356</v>
      </c>
      <c r="L4724" s="58" t="s">
        <v>367</v>
      </c>
      <c r="M4724" s="58" t="s">
        <v>354</v>
      </c>
      <c r="N4724" s="58" t="s">
        <v>355</v>
      </c>
      <c r="O4724" s="64" t="s">
        <v>309</v>
      </c>
      <c r="P4724" s="64" t="s">
        <v>5359</v>
      </c>
      <c r="Q4724" s="45" t="s">
        <v>922</v>
      </c>
      <c r="R4724" s="32" t="s">
        <v>254</v>
      </c>
      <c r="S4724" s="45" t="s">
        <v>91</v>
      </c>
      <c r="T4724" s="42" t="str">
        <f>VLOOKUP(Tabla1[[#This Row],[AREA]],Hoja1!A:B,2,FALSE)</f>
        <v>02. Urbanismo y vivienda</v>
      </c>
      <c r="U4724" s="45" t="s">
        <v>220</v>
      </c>
      <c r="V4724" s="42" t="str">
        <f>VLOOKUP(Tabla1[[#This Row],[PROGRAMA]],Hoja1!A:B,2,FALSE)</f>
        <v>9332. Mantenimiento de edificios e instalaciones municipales</v>
      </c>
      <c r="W4724" s="45" t="s">
        <v>236</v>
      </c>
      <c r="X4724" s="45" t="s">
        <v>3048</v>
      </c>
    </row>
    <row r="4725" spans="1:24" x14ac:dyDescent="0.25">
      <c r="A4725" s="57">
        <v>220250045604</v>
      </c>
      <c r="B4725" s="58" t="s">
        <v>349</v>
      </c>
      <c r="C4725" s="59">
        <v>45917</v>
      </c>
      <c r="D4725" s="57">
        <v>22025004173</v>
      </c>
      <c r="E4725" s="58" t="s">
        <v>1692</v>
      </c>
      <c r="F4725" s="60">
        <v>9871.6</v>
      </c>
      <c r="G4725" s="58" t="s">
        <v>5815</v>
      </c>
      <c r="H4725" s="58" t="s">
        <v>6501</v>
      </c>
      <c r="I4725" s="61">
        <v>220</v>
      </c>
      <c r="J4725" s="58" t="s">
        <v>477</v>
      </c>
      <c r="K4725" s="58" t="s">
        <v>356</v>
      </c>
      <c r="L4725" s="58" t="s">
        <v>367</v>
      </c>
      <c r="M4725" s="58" t="s">
        <v>354</v>
      </c>
      <c r="N4725" s="58" t="s">
        <v>355</v>
      </c>
      <c r="O4725" s="64" t="s">
        <v>305</v>
      </c>
      <c r="P4725" s="64" t="s">
        <v>5359</v>
      </c>
      <c r="Q4725" s="45" t="s">
        <v>922</v>
      </c>
      <c r="R4725" s="32" t="s">
        <v>254</v>
      </c>
      <c r="S4725" s="45" t="s">
        <v>291</v>
      </c>
      <c r="T4725" s="42" t="str">
        <f>VLOOKUP(Tabla1[[#This Row],[AREA]],Hoja1!A:B,2,FALSE)</f>
        <v>11. Salud pública y seguridad ciudadana</v>
      </c>
      <c r="U4725" s="45" t="s">
        <v>144</v>
      </c>
      <c r="V4725" s="42" t="str">
        <f>VLOOKUP(Tabla1[[#This Row],[PROGRAMA]],Hoja1!A:B,2,FALSE)</f>
        <v>1631. Limpieza viaria</v>
      </c>
      <c r="W4725" s="45" t="s">
        <v>238</v>
      </c>
      <c r="X4725" s="45" t="s">
        <v>3053</v>
      </c>
    </row>
    <row r="4726" spans="1:24" x14ac:dyDescent="0.25">
      <c r="A4726" s="57">
        <v>220250042118</v>
      </c>
      <c r="B4726" s="58" t="s">
        <v>526</v>
      </c>
      <c r="C4726" s="59">
        <v>45895</v>
      </c>
      <c r="D4726" s="57">
        <v>22025003805</v>
      </c>
      <c r="E4726" s="58" t="s">
        <v>1277</v>
      </c>
      <c r="F4726" s="60">
        <v>7640.39</v>
      </c>
      <c r="G4726" s="58" t="s">
        <v>6502</v>
      </c>
      <c r="H4726" s="58" t="s">
        <v>6503</v>
      </c>
      <c r="I4726" s="61">
        <v>300</v>
      </c>
      <c r="J4726" s="58" t="s">
        <v>410</v>
      </c>
      <c r="K4726" s="58" t="s">
        <v>410</v>
      </c>
      <c r="L4726" s="58" t="s">
        <v>367</v>
      </c>
      <c r="M4726" s="58" t="s">
        <v>354</v>
      </c>
      <c r="N4726" s="58" t="s">
        <v>380</v>
      </c>
      <c r="O4726" s="64" t="s">
        <v>305</v>
      </c>
      <c r="P4726" s="64" t="s">
        <v>5359</v>
      </c>
      <c r="Q4726" s="45" t="s">
        <v>926</v>
      </c>
      <c r="R4726" s="32" t="s">
        <v>255</v>
      </c>
      <c r="S4726" s="45" t="s">
        <v>93</v>
      </c>
      <c r="T4726" s="42" t="str">
        <f>VLOOKUP(Tabla1[[#This Row],[AREA]],Hoja1!A:B,2,FALSE)</f>
        <v>04. Hacienda, personal y modernización administrativa</v>
      </c>
      <c r="U4726" s="45" t="s">
        <v>209</v>
      </c>
      <c r="V4726" s="42" t="str">
        <f>VLOOKUP(Tabla1[[#This Row],[PROGRAMA]],Hoja1!A:B,2,FALSE)</f>
        <v>9204. Tecnologías de la información y comunicación</v>
      </c>
      <c r="W4726" s="45" t="s">
        <v>250</v>
      </c>
      <c r="X4726" s="45" t="s">
        <v>2949</v>
      </c>
    </row>
    <row r="4727" spans="1:24" x14ac:dyDescent="0.25">
      <c r="A4727" s="57">
        <v>220250042114</v>
      </c>
      <c r="B4727" s="58" t="s">
        <v>526</v>
      </c>
      <c r="C4727" s="59">
        <v>45895</v>
      </c>
      <c r="D4727" s="57">
        <v>22025003800</v>
      </c>
      <c r="E4727" s="58" t="s">
        <v>1277</v>
      </c>
      <c r="F4727" s="60">
        <v>9200.6299999999992</v>
      </c>
      <c r="G4727" s="58" t="s">
        <v>6504</v>
      </c>
      <c r="H4727" s="58" t="s">
        <v>6505</v>
      </c>
      <c r="I4727" s="61">
        <v>300</v>
      </c>
      <c r="J4727" s="58" t="s">
        <v>407</v>
      </c>
      <c r="K4727" s="58" t="s">
        <v>352</v>
      </c>
      <c r="L4727" s="58" t="s">
        <v>367</v>
      </c>
      <c r="M4727" s="58" t="s">
        <v>354</v>
      </c>
      <c r="N4727" s="58" t="s">
        <v>380</v>
      </c>
      <c r="O4727" s="64" t="s">
        <v>305</v>
      </c>
      <c r="P4727" s="64" t="s">
        <v>5359</v>
      </c>
      <c r="Q4727" s="45" t="s">
        <v>926</v>
      </c>
      <c r="R4727" s="32" t="s">
        <v>255</v>
      </c>
      <c r="S4727" s="45" t="s">
        <v>93</v>
      </c>
      <c r="T4727" s="42" t="str">
        <f>VLOOKUP(Tabla1[[#This Row],[AREA]],Hoja1!A:B,2,FALSE)</f>
        <v>04. Hacienda, personal y modernización administrativa</v>
      </c>
      <c r="U4727" s="45" t="s">
        <v>209</v>
      </c>
      <c r="V4727" s="42" t="str">
        <f>VLOOKUP(Tabla1[[#This Row],[PROGRAMA]],Hoja1!A:B,2,FALSE)</f>
        <v>9204. Tecnologías de la información y comunicación</v>
      </c>
      <c r="W4727" s="45" t="s">
        <v>250</v>
      </c>
      <c r="X4727" s="45" t="s">
        <v>2949</v>
      </c>
    </row>
    <row r="4728" spans="1:24" x14ac:dyDescent="0.25">
      <c r="A4728" s="57">
        <v>220250043594</v>
      </c>
      <c r="B4728" s="58" t="s">
        <v>526</v>
      </c>
      <c r="C4728" s="59">
        <v>45902</v>
      </c>
      <c r="D4728" s="57">
        <v>22025002825</v>
      </c>
      <c r="E4728" s="58" t="s">
        <v>2957</v>
      </c>
      <c r="F4728" s="60">
        <v>8500</v>
      </c>
      <c r="G4728" s="58" t="s">
        <v>6417</v>
      </c>
      <c r="H4728" s="58" t="s">
        <v>6506</v>
      </c>
      <c r="I4728" s="61">
        <v>300</v>
      </c>
      <c r="J4728" s="58" t="s">
        <v>427</v>
      </c>
      <c r="K4728" s="58" t="s">
        <v>427</v>
      </c>
      <c r="L4728" s="58" t="s">
        <v>357</v>
      </c>
      <c r="M4728" s="58" t="s">
        <v>354</v>
      </c>
      <c r="N4728" s="58" t="s">
        <v>355</v>
      </c>
      <c r="O4728" s="64" t="s">
        <v>305</v>
      </c>
      <c r="P4728" s="64" t="s">
        <v>5359</v>
      </c>
      <c r="Q4728" s="45" t="s">
        <v>926</v>
      </c>
      <c r="R4728" s="32" t="s">
        <v>255</v>
      </c>
      <c r="S4728" s="45" t="s">
        <v>91</v>
      </c>
      <c r="T4728" s="42" t="str">
        <f>VLOOKUP(Tabla1[[#This Row],[AREA]],Hoja1!A:B,2,FALSE)</f>
        <v>02. Urbanismo y vivienda</v>
      </c>
      <c r="U4728" s="45" t="s">
        <v>138</v>
      </c>
      <c r="V4728" s="42" t="str">
        <f>VLOOKUP(Tabla1[[#This Row],[PROGRAMA]],Hoja1!A:B,2,FALSE)</f>
        <v>1511. Planficación y gestión del urbanismo</v>
      </c>
      <c r="W4728" s="45" t="s">
        <v>242</v>
      </c>
      <c r="X4728" s="45" t="s">
        <v>2923</v>
      </c>
    </row>
    <row r="4729" spans="1:24" x14ac:dyDescent="0.25">
      <c r="A4729" s="57">
        <v>220250032070</v>
      </c>
      <c r="B4729" s="58" t="s">
        <v>349</v>
      </c>
      <c r="C4729" s="59">
        <v>45847</v>
      </c>
      <c r="D4729" s="57">
        <v>22025004954</v>
      </c>
      <c r="E4729" s="58" t="s">
        <v>2310</v>
      </c>
      <c r="F4729" s="60">
        <v>8339.3799999999992</v>
      </c>
      <c r="G4729" s="58" t="s">
        <v>6507</v>
      </c>
      <c r="H4729" s="58" t="s">
        <v>6508</v>
      </c>
      <c r="I4729" s="61">
        <v>220</v>
      </c>
      <c r="J4729" s="58" t="s">
        <v>6509</v>
      </c>
      <c r="K4729" s="58" t="s">
        <v>427</v>
      </c>
      <c r="L4729" s="58" t="s">
        <v>367</v>
      </c>
      <c r="M4729" s="58" t="s">
        <v>458</v>
      </c>
      <c r="N4729" s="58" t="s">
        <v>429</v>
      </c>
      <c r="O4729" s="64" t="s">
        <v>310</v>
      </c>
      <c r="P4729" s="64" t="s">
        <v>5359</v>
      </c>
      <c r="Q4729" s="45" t="s">
        <v>922</v>
      </c>
      <c r="R4729" s="32" t="s">
        <v>254</v>
      </c>
      <c r="S4729" s="45" t="s">
        <v>95</v>
      </c>
      <c r="T4729" s="42" t="str">
        <f>VLOOKUP(Tabla1[[#This Row],[AREA]],Hoja1!A:B,2,FALSE)</f>
        <v>07. Medio ambiente</v>
      </c>
      <c r="U4729" s="45" t="s">
        <v>149</v>
      </c>
      <c r="V4729" s="42" t="str">
        <f>VLOOKUP(Tabla1[[#This Row],[PROGRAMA]],Hoja1!A:B,2,FALSE)</f>
        <v>1711. Parques y jardines</v>
      </c>
      <c r="W4729" s="45" t="s">
        <v>238</v>
      </c>
      <c r="X4729" s="45" t="s">
        <v>3118</v>
      </c>
    </row>
    <row r="4730" spans="1:24" x14ac:dyDescent="0.25">
      <c r="A4730" s="57">
        <v>220250042115</v>
      </c>
      <c r="B4730" s="58" t="s">
        <v>526</v>
      </c>
      <c r="C4730" s="59">
        <v>45895</v>
      </c>
      <c r="D4730" s="57">
        <v>22025003799</v>
      </c>
      <c r="E4730" s="58" t="s">
        <v>1277</v>
      </c>
      <c r="F4730" s="60">
        <v>7337.1</v>
      </c>
      <c r="G4730" s="58" t="s">
        <v>2962</v>
      </c>
      <c r="H4730" s="58" t="s">
        <v>6510</v>
      </c>
      <c r="I4730" s="61">
        <v>300</v>
      </c>
      <c r="J4730" s="58" t="s">
        <v>427</v>
      </c>
      <c r="K4730" s="58" t="s">
        <v>427</v>
      </c>
      <c r="L4730" s="58" t="s">
        <v>367</v>
      </c>
      <c r="M4730" s="58" t="s">
        <v>354</v>
      </c>
      <c r="N4730" s="58" t="s">
        <v>380</v>
      </c>
      <c r="O4730" s="64" t="s">
        <v>305</v>
      </c>
      <c r="P4730" s="64" t="s">
        <v>5359</v>
      </c>
      <c r="Q4730" s="45" t="s">
        <v>926</v>
      </c>
      <c r="R4730" s="32" t="s">
        <v>255</v>
      </c>
      <c r="S4730" s="45" t="s">
        <v>93</v>
      </c>
      <c r="T4730" s="42" t="str">
        <f>VLOOKUP(Tabla1[[#This Row],[AREA]],Hoja1!A:B,2,FALSE)</f>
        <v>04. Hacienda, personal y modernización administrativa</v>
      </c>
      <c r="U4730" s="45" t="s">
        <v>209</v>
      </c>
      <c r="V4730" s="42" t="str">
        <f>VLOOKUP(Tabla1[[#This Row],[PROGRAMA]],Hoja1!A:B,2,FALSE)</f>
        <v>9204. Tecnologías de la información y comunicación</v>
      </c>
      <c r="W4730" s="45" t="s">
        <v>250</v>
      </c>
      <c r="X4730" s="45" t="s">
        <v>2949</v>
      </c>
    </row>
    <row r="4731" spans="1:24" x14ac:dyDescent="0.25">
      <c r="A4731" s="57">
        <v>220250036197</v>
      </c>
      <c r="B4731" s="58" t="s">
        <v>349</v>
      </c>
      <c r="C4731" s="59">
        <v>45870</v>
      </c>
      <c r="D4731" s="57">
        <v>22025006067</v>
      </c>
      <c r="E4731" s="58" t="s">
        <v>2904</v>
      </c>
      <c r="F4731" s="60">
        <v>6876.69</v>
      </c>
      <c r="G4731" s="58" t="s">
        <v>1099</v>
      </c>
      <c r="H4731" s="58" t="s">
        <v>6511</v>
      </c>
      <c r="I4731" s="61">
        <v>220</v>
      </c>
      <c r="J4731" s="58" t="s">
        <v>360</v>
      </c>
      <c r="K4731" s="58" t="s">
        <v>352</v>
      </c>
      <c r="L4731" s="58" t="s">
        <v>358</v>
      </c>
      <c r="M4731" s="58" t="s">
        <v>354</v>
      </c>
      <c r="N4731" s="58" t="s">
        <v>355</v>
      </c>
      <c r="O4731" s="64" t="s">
        <v>309</v>
      </c>
      <c r="P4731" s="64" t="s">
        <v>5359</v>
      </c>
      <c r="Q4731" s="45" t="s">
        <v>926</v>
      </c>
      <c r="R4731" s="32" t="s">
        <v>255</v>
      </c>
      <c r="S4731" s="45" t="s">
        <v>95</v>
      </c>
      <c r="T4731" s="42" t="str">
        <f>VLOOKUP(Tabla1[[#This Row],[AREA]],Hoja1!A:B,2,FALSE)</f>
        <v>07. Medio ambiente</v>
      </c>
      <c r="U4731" s="45" t="s">
        <v>142</v>
      </c>
      <c r="V4731" s="42" t="str">
        <f>VLOOKUP(Tabla1[[#This Row],[PROGRAMA]],Hoja1!A:B,2,FALSE)</f>
        <v>1623. Tratamiento de residuos</v>
      </c>
      <c r="W4731" s="45" t="s">
        <v>244</v>
      </c>
      <c r="X4731" s="45" t="s">
        <v>2903</v>
      </c>
    </row>
    <row r="4732" spans="1:24" x14ac:dyDescent="0.25">
      <c r="A4732" s="57">
        <v>220250044818</v>
      </c>
      <c r="B4732" s="58" t="s">
        <v>349</v>
      </c>
      <c r="C4732" s="59">
        <v>45911</v>
      </c>
      <c r="D4732" s="57">
        <v>22025006493</v>
      </c>
      <c r="E4732" s="58" t="s">
        <v>1355</v>
      </c>
      <c r="F4732" s="60">
        <v>396.88</v>
      </c>
      <c r="G4732" s="58" t="s">
        <v>14</v>
      </c>
      <c r="H4732" s="58" t="s">
        <v>6512</v>
      </c>
      <c r="I4732" s="61">
        <v>220</v>
      </c>
      <c r="J4732" s="58" t="s">
        <v>356</v>
      </c>
      <c r="K4732" s="58" t="s">
        <v>356</v>
      </c>
      <c r="L4732" s="58" t="s">
        <v>357</v>
      </c>
      <c r="M4732" s="58" t="s">
        <v>458</v>
      </c>
      <c r="N4732" s="58" t="s">
        <v>429</v>
      </c>
      <c r="O4732" s="64" t="s">
        <v>310</v>
      </c>
      <c r="P4732" s="64" t="s">
        <v>5359</v>
      </c>
      <c r="Q4732" s="45" t="s">
        <v>922</v>
      </c>
      <c r="R4732" s="32" t="s">
        <v>254</v>
      </c>
      <c r="S4732" s="45" t="s">
        <v>98</v>
      </c>
      <c r="T4732" s="42" t="str">
        <f>VLOOKUP(Tabla1[[#This Row],[AREA]],Hoja1!A:B,2,FALSE)</f>
        <v>10. Personas mayores, familia y servicios sociales</v>
      </c>
      <c r="U4732" s="45" t="s">
        <v>155</v>
      </c>
      <c r="V4732" s="42" t="str">
        <f>VLOOKUP(Tabla1[[#This Row],[PROGRAMA]],Hoja1!A:B,2,FALSE)</f>
        <v>2312. Iniciativas sociales</v>
      </c>
      <c r="W4732" s="45" t="s">
        <v>236</v>
      </c>
      <c r="X4732" s="45" t="s">
        <v>2945</v>
      </c>
    </row>
    <row r="4733" spans="1:24" x14ac:dyDescent="0.25">
      <c r="A4733" s="57">
        <v>220250043492</v>
      </c>
      <c r="B4733" s="58" t="s">
        <v>526</v>
      </c>
      <c r="C4733" s="59">
        <v>45901</v>
      </c>
      <c r="D4733" s="57">
        <v>22025002658</v>
      </c>
      <c r="E4733" s="58" t="s">
        <v>1240</v>
      </c>
      <c r="F4733" s="60">
        <v>5566</v>
      </c>
      <c r="G4733" s="58" t="s">
        <v>532</v>
      </c>
      <c r="H4733" s="58" t="s">
        <v>6513</v>
      </c>
      <c r="I4733" s="61">
        <v>300</v>
      </c>
      <c r="J4733" s="58" t="s">
        <v>356</v>
      </c>
      <c r="K4733" s="58" t="s">
        <v>356</v>
      </c>
      <c r="L4733" s="58" t="s">
        <v>357</v>
      </c>
      <c r="M4733" s="58" t="s">
        <v>354</v>
      </c>
      <c r="N4733" s="58" t="s">
        <v>355</v>
      </c>
      <c r="O4733" s="64" t="s">
        <v>305</v>
      </c>
      <c r="P4733" s="64" t="s">
        <v>5359</v>
      </c>
      <c r="Q4733" s="45" t="s">
        <v>922</v>
      </c>
      <c r="R4733" s="32" t="s">
        <v>254</v>
      </c>
      <c r="S4733" s="45" t="s">
        <v>98</v>
      </c>
      <c r="T4733" s="42" t="str">
        <f>VLOOKUP(Tabla1[[#This Row],[AREA]],Hoja1!A:B,2,FALSE)</f>
        <v>10. Personas mayores, familia y servicios sociales</v>
      </c>
      <c r="U4733" s="45" t="s">
        <v>158</v>
      </c>
      <c r="V4733" s="42" t="str">
        <f>VLOOKUP(Tabla1[[#This Row],[PROGRAMA]],Hoja1!A:B,2,FALSE)</f>
        <v>2314. Centro de programas juveniles</v>
      </c>
      <c r="W4733" s="45" t="s">
        <v>238</v>
      </c>
      <c r="X4733" s="45" t="s">
        <v>2926</v>
      </c>
    </row>
    <row r="4734" spans="1:24" x14ac:dyDescent="0.25">
      <c r="A4734" s="57">
        <v>220250034381</v>
      </c>
      <c r="B4734" s="58" t="s">
        <v>349</v>
      </c>
      <c r="C4734" s="59">
        <v>45859</v>
      </c>
      <c r="D4734" s="57">
        <v>22025005066</v>
      </c>
      <c r="E4734" s="58" t="s">
        <v>3031</v>
      </c>
      <c r="F4734" s="60">
        <v>396.25</v>
      </c>
      <c r="G4734" s="58" t="s">
        <v>1099</v>
      </c>
      <c r="H4734" s="58" t="s">
        <v>6514</v>
      </c>
      <c r="I4734" s="61">
        <v>220</v>
      </c>
      <c r="J4734" s="58" t="s">
        <v>360</v>
      </c>
      <c r="K4734" s="58" t="s">
        <v>352</v>
      </c>
      <c r="L4734" s="58" t="s">
        <v>357</v>
      </c>
      <c r="M4734" s="58" t="s">
        <v>458</v>
      </c>
      <c r="N4734" s="58" t="s">
        <v>429</v>
      </c>
      <c r="O4734" s="64" t="s">
        <v>310</v>
      </c>
      <c r="P4734" s="64" t="s">
        <v>5359</v>
      </c>
      <c r="Q4734" s="45" t="s">
        <v>926</v>
      </c>
      <c r="R4734" s="32" t="s">
        <v>255</v>
      </c>
      <c r="S4734" s="45" t="s">
        <v>92</v>
      </c>
      <c r="T4734" s="42" t="str">
        <f>VLOOKUP(Tabla1[[#This Row],[AREA]],Hoja1!A:B,2,FALSE)</f>
        <v>03. Participación ciudadana y deportes</v>
      </c>
      <c r="U4734" s="45" t="s">
        <v>215</v>
      </c>
      <c r="V4734" s="42" t="str">
        <f>VLOOKUP(Tabla1[[#This Row],[PROGRAMA]],Hoja1!A:B,2,FALSE)</f>
        <v>9241. Participación ciudadana</v>
      </c>
      <c r="W4734" s="45" t="s">
        <v>248</v>
      </c>
      <c r="X4734" s="45" t="s">
        <v>2991</v>
      </c>
    </row>
    <row r="4735" spans="1:24" x14ac:dyDescent="0.25">
      <c r="A4735" s="57">
        <v>220250044867</v>
      </c>
      <c r="B4735" s="58" t="s">
        <v>349</v>
      </c>
      <c r="C4735" s="59">
        <v>45912</v>
      </c>
      <c r="D4735" s="57">
        <v>22025006180</v>
      </c>
      <c r="E4735" s="58" t="s">
        <v>3788</v>
      </c>
      <c r="F4735" s="60">
        <v>396</v>
      </c>
      <c r="G4735" s="58" t="s">
        <v>4762</v>
      </c>
      <c r="H4735" s="58" t="s">
        <v>6515</v>
      </c>
      <c r="I4735" s="61">
        <v>220</v>
      </c>
      <c r="J4735" s="58" t="s">
        <v>513</v>
      </c>
      <c r="K4735" s="58" t="s">
        <v>356</v>
      </c>
      <c r="L4735" s="58" t="s">
        <v>357</v>
      </c>
      <c r="M4735" s="58" t="s">
        <v>458</v>
      </c>
      <c r="N4735" s="58" t="s">
        <v>429</v>
      </c>
      <c r="O4735" s="64" t="s">
        <v>310</v>
      </c>
      <c r="P4735" s="64" t="s">
        <v>5359</v>
      </c>
      <c r="Q4735" s="45" t="s">
        <v>922</v>
      </c>
      <c r="R4735" s="32" t="s">
        <v>254</v>
      </c>
      <c r="S4735" s="45" t="s">
        <v>98</v>
      </c>
      <c r="T4735" s="42" t="str">
        <f>VLOOKUP(Tabla1[[#This Row],[AREA]],Hoja1!A:B,2,FALSE)</f>
        <v>10. Personas mayores, familia y servicios sociales</v>
      </c>
      <c r="U4735" s="45" t="s">
        <v>162</v>
      </c>
      <c r="V4735" s="42" t="str">
        <f>VLOOKUP(Tabla1[[#This Row],[PROGRAMA]],Hoja1!A:B,2,FALSE)</f>
        <v>2412. Formación para el empleo</v>
      </c>
      <c r="W4735" s="45" t="s">
        <v>238</v>
      </c>
      <c r="X4735" s="45" t="s">
        <v>3161</v>
      </c>
    </row>
    <row r="4736" spans="1:24" x14ac:dyDescent="0.25">
      <c r="A4736" s="57">
        <v>220250030595</v>
      </c>
      <c r="B4736" s="58" t="s">
        <v>349</v>
      </c>
      <c r="C4736" s="59">
        <v>45841</v>
      </c>
      <c r="D4736" s="57">
        <v>22025004931</v>
      </c>
      <c r="E4736" s="58" t="s">
        <v>3065</v>
      </c>
      <c r="F4736" s="60">
        <v>390.01</v>
      </c>
      <c r="G4736" s="58" t="s">
        <v>6516</v>
      </c>
      <c r="H4736" s="58" t="s">
        <v>6517</v>
      </c>
      <c r="I4736" s="61">
        <v>220</v>
      </c>
      <c r="J4736" s="58" t="s">
        <v>356</v>
      </c>
      <c r="K4736" s="58" t="s">
        <v>356</v>
      </c>
      <c r="L4736" s="58" t="s">
        <v>367</v>
      </c>
      <c r="M4736" s="58" t="s">
        <v>458</v>
      </c>
      <c r="N4736" s="58" t="s">
        <v>429</v>
      </c>
      <c r="O4736" s="64" t="s">
        <v>310</v>
      </c>
      <c r="P4736" s="64" t="s">
        <v>5359</v>
      </c>
      <c r="Q4736" s="45" t="s">
        <v>922</v>
      </c>
      <c r="R4736" s="32" t="s">
        <v>254</v>
      </c>
      <c r="S4736" s="45" t="s">
        <v>91</v>
      </c>
      <c r="T4736" s="42" t="str">
        <f>VLOOKUP(Tabla1[[#This Row],[AREA]],Hoja1!A:B,2,FALSE)</f>
        <v>02. Urbanismo y vivienda</v>
      </c>
      <c r="U4736" s="45" t="s">
        <v>220</v>
      </c>
      <c r="V4736" s="42" t="str">
        <f>VLOOKUP(Tabla1[[#This Row],[PROGRAMA]],Hoja1!A:B,2,FALSE)</f>
        <v>9332. Mantenimiento de edificios e instalaciones municipales</v>
      </c>
      <c r="W4736" s="45" t="s">
        <v>238</v>
      </c>
      <c r="X4736" s="45" t="s">
        <v>3053</v>
      </c>
    </row>
    <row r="4737" spans="1:24" x14ac:dyDescent="0.25">
      <c r="A4737" s="57">
        <v>220250047610</v>
      </c>
      <c r="B4737" s="58" t="s">
        <v>349</v>
      </c>
      <c r="C4737" s="59">
        <v>45924</v>
      </c>
      <c r="D4737" s="57">
        <v>22025006836</v>
      </c>
      <c r="E4737" s="58" t="s">
        <v>5798</v>
      </c>
      <c r="F4737" s="60">
        <v>5475.25</v>
      </c>
      <c r="G4737" s="58" t="s">
        <v>506</v>
      </c>
      <c r="H4737" s="58" t="s">
        <v>6518</v>
      </c>
      <c r="I4737" s="61">
        <v>220</v>
      </c>
      <c r="J4737" s="58" t="s">
        <v>356</v>
      </c>
      <c r="K4737" s="58" t="s">
        <v>356</v>
      </c>
      <c r="L4737" s="58" t="s">
        <v>367</v>
      </c>
      <c r="M4737" s="58" t="s">
        <v>458</v>
      </c>
      <c r="N4737" s="58" t="s">
        <v>429</v>
      </c>
      <c r="O4737" s="64" t="s">
        <v>310</v>
      </c>
      <c r="P4737" s="64" t="s">
        <v>5359</v>
      </c>
      <c r="Q4737" s="45">
        <v>6</v>
      </c>
      <c r="R4737" s="32" t="s">
        <v>255</v>
      </c>
      <c r="S4737" s="45" t="s">
        <v>95</v>
      </c>
      <c r="T4737" s="42" t="str">
        <f>VLOOKUP(Tabla1[[#This Row],[AREA]],Hoja1!A:B,2,FALSE)</f>
        <v>07. Medio ambiente</v>
      </c>
      <c r="U4737" s="45">
        <v>1721</v>
      </c>
      <c r="V4737" s="42" t="str">
        <f>VLOOKUP(Tabla1[[#This Row],[PROGRAMA]],Hoja1!A:B,2,FALSE)</f>
        <v>1721. Protección del medio ambiente</v>
      </c>
      <c r="W4737" s="45">
        <v>63</v>
      </c>
      <c r="X4737" s="45">
        <v>633</v>
      </c>
    </row>
    <row r="4738" spans="1:24" x14ac:dyDescent="0.25">
      <c r="A4738" s="57">
        <v>220250030502</v>
      </c>
      <c r="B4738" s="58" t="s">
        <v>349</v>
      </c>
      <c r="C4738" s="59">
        <v>45840</v>
      </c>
      <c r="D4738" s="57">
        <v>22025005042</v>
      </c>
      <c r="E4738" s="58" t="s">
        <v>1211</v>
      </c>
      <c r="F4738" s="60">
        <v>389.8</v>
      </c>
      <c r="G4738" s="58" t="s">
        <v>12</v>
      </c>
      <c r="H4738" s="58" t="s">
        <v>6519</v>
      </c>
      <c r="I4738" s="61">
        <v>220</v>
      </c>
      <c r="J4738" s="58" t="s">
        <v>352</v>
      </c>
      <c r="K4738" s="58" t="s">
        <v>352</v>
      </c>
      <c r="L4738" s="58" t="s">
        <v>367</v>
      </c>
      <c r="M4738" s="58" t="s">
        <v>458</v>
      </c>
      <c r="N4738" s="58" t="s">
        <v>429</v>
      </c>
      <c r="O4738" s="64" t="s">
        <v>310</v>
      </c>
      <c r="P4738" s="64" t="s">
        <v>5359</v>
      </c>
      <c r="Q4738" s="45" t="s">
        <v>922</v>
      </c>
      <c r="R4738" s="32" t="s">
        <v>254</v>
      </c>
      <c r="S4738" s="45" t="s">
        <v>91</v>
      </c>
      <c r="T4738" s="42" t="str">
        <f>VLOOKUP(Tabla1[[#This Row],[AREA]],Hoja1!A:B,2,FALSE)</f>
        <v>02. Urbanismo y vivienda</v>
      </c>
      <c r="U4738" s="45" t="s">
        <v>220</v>
      </c>
      <c r="V4738" s="42" t="str">
        <f>VLOOKUP(Tabla1[[#This Row],[PROGRAMA]],Hoja1!A:B,2,FALSE)</f>
        <v>9332. Mantenimiento de edificios e instalaciones municipales</v>
      </c>
      <c r="W4738" s="45" t="s">
        <v>238</v>
      </c>
      <c r="X4738" s="45" t="s">
        <v>2919</v>
      </c>
    </row>
    <row r="4739" spans="1:24" x14ac:dyDescent="0.25">
      <c r="A4739" s="57">
        <v>220250034383</v>
      </c>
      <c r="B4739" s="58" t="s">
        <v>349</v>
      </c>
      <c r="C4739" s="59">
        <v>45859</v>
      </c>
      <c r="D4739" s="57">
        <v>22025005071</v>
      </c>
      <c r="E4739" s="58" t="s">
        <v>1466</v>
      </c>
      <c r="F4739" s="60">
        <v>380</v>
      </c>
      <c r="G4739" s="58" t="s">
        <v>1054</v>
      </c>
      <c r="H4739" s="58" t="s">
        <v>6520</v>
      </c>
      <c r="I4739" s="61">
        <v>220</v>
      </c>
      <c r="J4739" s="58" t="s">
        <v>356</v>
      </c>
      <c r="K4739" s="58" t="s">
        <v>356</v>
      </c>
      <c r="L4739" s="58" t="s">
        <v>357</v>
      </c>
      <c r="M4739" s="58" t="s">
        <v>458</v>
      </c>
      <c r="N4739" s="58" t="s">
        <v>429</v>
      </c>
      <c r="O4739" s="64" t="s">
        <v>310</v>
      </c>
      <c r="P4739" s="64" t="s">
        <v>5359</v>
      </c>
      <c r="Q4739" s="45" t="s">
        <v>922</v>
      </c>
      <c r="R4739" s="32" t="s">
        <v>254</v>
      </c>
      <c r="S4739" s="45" t="s">
        <v>98</v>
      </c>
      <c r="T4739" s="42" t="str">
        <f>VLOOKUP(Tabla1[[#This Row],[AREA]],Hoja1!A:B,2,FALSE)</f>
        <v>10. Personas mayores, familia y servicios sociales</v>
      </c>
      <c r="U4739" s="45" t="s">
        <v>159</v>
      </c>
      <c r="V4739" s="42" t="str">
        <f>VLOOKUP(Tabla1[[#This Row],[PROGRAMA]],Hoja1!A:B,2,FALSE)</f>
        <v>2315. Políticas de Igualdad e infancia</v>
      </c>
      <c r="W4739" s="45" t="s">
        <v>238</v>
      </c>
      <c r="X4739" s="45" t="s">
        <v>2926</v>
      </c>
    </row>
    <row r="4740" spans="1:24" x14ac:dyDescent="0.25">
      <c r="A4740" s="57">
        <v>220250043596</v>
      </c>
      <c r="B4740" s="58" t="s">
        <v>526</v>
      </c>
      <c r="C4740" s="59">
        <v>45902</v>
      </c>
      <c r="D4740" s="57">
        <v>22025002825</v>
      </c>
      <c r="E4740" s="58" t="s">
        <v>2957</v>
      </c>
      <c r="F4740" s="60">
        <v>5000</v>
      </c>
      <c r="G4740" s="58" t="s">
        <v>6521</v>
      </c>
      <c r="H4740" s="58" t="s">
        <v>6522</v>
      </c>
      <c r="I4740" s="61">
        <v>300</v>
      </c>
      <c r="J4740" s="58" t="s">
        <v>356</v>
      </c>
      <c r="K4740" s="58" t="s">
        <v>356</v>
      </c>
      <c r="L4740" s="58" t="s">
        <v>357</v>
      </c>
      <c r="M4740" s="58" t="s">
        <v>354</v>
      </c>
      <c r="N4740" s="58" t="s">
        <v>355</v>
      </c>
      <c r="O4740" s="64" t="s">
        <v>305</v>
      </c>
      <c r="P4740" s="64" t="s">
        <v>5359</v>
      </c>
      <c r="Q4740" s="45" t="s">
        <v>926</v>
      </c>
      <c r="R4740" s="32" t="s">
        <v>255</v>
      </c>
      <c r="S4740" s="45" t="s">
        <v>91</v>
      </c>
      <c r="T4740" s="42" t="str">
        <f>VLOOKUP(Tabla1[[#This Row],[AREA]],Hoja1!A:B,2,FALSE)</f>
        <v>02. Urbanismo y vivienda</v>
      </c>
      <c r="U4740" s="45" t="s">
        <v>138</v>
      </c>
      <c r="V4740" s="42" t="str">
        <f>VLOOKUP(Tabla1[[#This Row],[PROGRAMA]],Hoja1!A:B,2,FALSE)</f>
        <v>1511. Planficación y gestión del urbanismo</v>
      </c>
      <c r="W4740" s="45" t="s">
        <v>242</v>
      </c>
      <c r="X4740" s="45" t="s">
        <v>2923</v>
      </c>
    </row>
    <row r="4741" spans="1:24" x14ac:dyDescent="0.25">
      <c r="A4741" s="57">
        <v>220250048609</v>
      </c>
      <c r="B4741" s="58" t="s">
        <v>349</v>
      </c>
      <c r="C4741" s="59">
        <v>45929</v>
      </c>
      <c r="D4741" s="57">
        <v>22025005480</v>
      </c>
      <c r="E4741" s="58" t="s">
        <v>1348</v>
      </c>
      <c r="F4741" s="60">
        <v>4975.2</v>
      </c>
      <c r="G4741" s="58" t="s">
        <v>489</v>
      </c>
      <c r="H4741" s="58" t="s">
        <v>6523</v>
      </c>
      <c r="I4741" s="61">
        <v>220</v>
      </c>
      <c r="J4741" s="58" t="s">
        <v>356</v>
      </c>
      <c r="K4741" s="58" t="s">
        <v>356</v>
      </c>
      <c r="L4741" s="58" t="s">
        <v>357</v>
      </c>
      <c r="M4741" s="58" t="s">
        <v>354</v>
      </c>
      <c r="N4741" s="58" t="s">
        <v>355</v>
      </c>
      <c r="O4741" s="64" t="s">
        <v>305</v>
      </c>
      <c r="P4741" s="64" t="s">
        <v>5359</v>
      </c>
      <c r="Q4741" s="45" t="s">
        <v>922</v>
      </c>
      <c r="R4741" s="32" t="s">
        <v>254</v>
      </c>
      <c r="S4741" s="45" t="s">
        <v>98</v>
      </c>
      <c r="T4741" s="42" t="str">
        <f>VLOOKUP(Tabla1[[#This Row],[AREA]],Hoja1!A:B,2,FALSE)</f>
        <v>10. Personas mayores, familia y servicios sociales</v>
      </c>
      <c r="U4741" s="45" t="s">
        <v>159</v>
      </c>
      <c r="V4741" s="42" t="str">
        <f>VLOOKUP(Tabla1[[#This Row],[PROGRAMA]],Hoja1!A:B,2,FALSE)</f>
        <v>2315. Políticas de Igualdad e infancia</v>
      </c>
      <c r="W4741" s="45" t="s">
        <v>238</v>
      </c>
      <c r="X4741" s="45" t="s">
        <v>7146</v>
      </c>
    </row>
    <row r="4742" spans="1:24" x14ac:dyDescent="0.25">
      <c r="A4742" s="57">
        <v>220250043874</v>
      </c>
      <c r="B4742" s="58" t="s">
        <v>526</v>
      </c>
      <c r="C4742" s="59">
        <v>45903</v>
      </c>
      <c r="D4742" s="57">
        <v>22025001123</v>
      </c>
      <c r="E4742" s="58" t="s">
        <v>1973</v>
      </c>
      <c r="F4742" s="60">
        <v>252.89</v>
      </c>
      <c r="G4742" s="58" t="s">
        <v>586</v>
      </c>
      <c r="H4742" s="58" t="s">
        <v>6524</v>
      </c>
      <c r="I4742" s="61">
        <v>300</v>
      </c>
      <c r="J4742" s="58" t="s">
        <v>587</v>
      </c>
      <c r="K4742" s="58" t="s">
        <v>356</v>
      </c>
      <c r="L4742" s="58" t="s">
        <v>357</v>
      </c>
      <c r="M4742" s="58" t="s">
        <v>354</v>
      </c>
      <c r="N4742" s="58" t="s">
        <v>355</v>
      </c>
      <c r="O4742" s="64" t="s">
        <v>309</v>
      </c>
      <c r="P4742" s="64" t="s">
        <v>5359</v>
      </c>
      <c r="Q4742" s="45" t="s">
        <v>922</v>
      </c>
      <c r="R4742" s="32" t="s">
        <v>254</v>
      </c>
      <c r="S4742" s="45" t="s">
        <v>291</v>
      </c>
      <c r="T4742" s="42" t="str">
        <f>VLOOKUP(Tabla1[[#This Row],[AREA]],Hoja1!A:B,2,FALSE)</f>
        <v>11. Salud pública y seguridad ciudadana</v>
      </c>
      <c r="U4742" s="45" t="s">
        <v>144</v>
      </c>
      <c r="V4742" s="42" t="str">
        <f>VLOOKUP(Tabla1[[#This Row],[PROGRAMA]],Hoja1!A:B,2,FALSE)</f>
        <v>1631. Limpieza viaria</v>
      </c>
      <c r="W4742" s="45" t="s">
        <v>236</v>
      </c>
      <c r="X4742" s="45" t="s">
        <v>3180</v>
      </c>
    </row>
    <row r="4743" spans="1:24" x14ac:dyDescent="0.25">
      <c r="A4743" s="57">
        <v>220250038046</v>
      </c>
      <c r="B4743" s="58" t="s">
        <v>349</v>
      </c>
      <c r="C4743" s="59">
        <v>45877</v>
      </c>
      <c r="D4743" s="57">
        <v>22025004170</v>
      </c>
      <c r="E4743" s="58" t="s">
        <v>1594</v>
      </c>
      <c r="F4743" s="60">
        <v>4723.84</v>
      </c>
      <c r="G4743" s="58" t="s">
        <v>5815</v>
      </c>
      <c r="H4743" s="58" t="s">
        <v>6525</v>
      </c>
      <c r="I4743" s="61">
        <v>220</v>
      </c>
      <c r="J4743" s="58" t="s">
        <v>477</v>
      </c>
      <c r="K4743" s="58" t="s">
        <v>356</v>
      </c>
      <c r="L4743" s="58" t="s">
        <v>367</v>
      </c>
      <c r="M4743" s="58" t="s">
        <v>354</v>
      </c>
      <c r="N4743" s="58" t="s">
        <v>355</v>
      </c>
      <c r="O4743" s="64" t="s">
        <v>305</v>
      </c>
      <c r="P4743" s="64" t="s">
        <v>5359</v>
      </c>
      <c r="Q4743" s="45" t="s">
        <v>922</v>
      </c>
      <c r="R4743" s="32" t="s">
        <v>254</v>
      </c>
      <c r="S4743" s="45" t="s">
        <v>291</v>
      </c>
      <c r="T4743" s="42" t="str">
        <f>VLOOKUP(Tabla1[[#This Row],[AREA]],Hoja1!A:B,2,FALSE)</f>
        <v>11. Salud pública y seguridad ciudadana</v>
      </c>
      <c r="U4743" s="45" t="s">
        <v>141</v>
      </c>
      <c r="V4743" s="42" t="str">
        <f>VLOOKUP(Tabla1[[#This Row],[PROGRAMA]],Hoja1!A:B,2,FALSE)</f>
        <v>1621. Recogida de residuos</v>
      </c>
      <c r="W4743" s="45" t="s">
        <v>238</v>
      </c>
      <c r="X4743" s="45" t="s">
        <v>3053</v>
      </c>
    </row>
    <row r="4744" spans="1:24" x14ac:dyDescent="0.25">
      <c r="A4744" s="57">
        <v>220250037513</v>
      </c>
      <c r="B4744" s="58" t="s">
        <v>526</v>
      </c>
      <c r="C4744" s="59">
        <v>45876</v>
      </c>
      <c r="D4744" s="57">
        <v>22025000918</v>
      </c>
      <c r="E4744" s="58" t="s">
        <v>1317</v>
      </c>
      <c r="F4744" s="60">
        <v>247.55</v>
      </c>
      <c r="G4744" s="58" t="s">
        <v>564</v>
      </c>
      <c r="H4744" s="58" t="s">
        <v>6526</v>
      </c>
      <c r="I4744" s="61">
        <v>300</v>
      </c>
      <c r="J4744" s="58" t="s">
        <v>356</v>
      </c>
      <c r="K4744" s="58" t="s">
        <v>356</v>
      </c>
      <c r="L4744" s="58" t="s">
        <v>367</v>
      </c>
      <c r="M4744" s="58" t="s">
        <v>354</v>
      </c>
      <c r="N4744" s="58" t="s">
        <v>355</v>
      </c>
      <c r="O4744" s="64" t="s">
        <v>309</v>
      </c>
      <c r="P4744" s="64" t="s">
        <v>5359</v>
      </c>
      <c r="Q4744" s="45" t="s">
        <v>922</v>
      </c>
      <c r="R4744" s="32" t="s">
        <v>254</v>
      </c>
      <c r="S4744" s="45" t="s">
        <v>291</v>
      </c>
      <c r="T4744" s="42" t="str">
        <f>VLOOKUP(Tabla1[[#This Row],[AREA]],Hoja1!A:B,2,FALSE)</f>
        <v>11. Salud pública y seguridad ciudadana</v>
      </c>
      <c r="U4744" s="45" t="s">
        <v>129</v>
      </c>
      <c r="V4744" s="42" t="str">
        <f>VLOOKUP(Tabla1[[#This Row],[PROGRAMA]],Hoja1!A:B,2,FALSE)</f>
        <v>1321. Policía municipal</v>
      </c>
      <c r="W4744" s="45" t="s">
        <v>236</v>
      </c>
      <c r="X4744" s="45" t="s">
        <v>2945</v>
      </c>
    </row>
    <row r="4745" spans="1:24" x14ac:dyDescent="0.25">
      <c r="A4745" s="57">
        <v>220250041206</v>
      </c>
      <c r="B4745" s="58" t="s">
        <v>526</v>
      </c>
      <c r="C4745" s="59">
        <v>45890</v>
      </c>
      <c r="D4745" s="57">
        <v>22025001270</v>
      </c>
      <c r="E4745" s="58" t="s">
        <v>2310</v>
      </c>
      <c r="F4745" s="60">
        <v>247.52</v>
      </c>
      <c r="G4745" s="58" t="s">
        <v>73</v>
      </c>
      <c r="H4745" s="58" t="s">
        <v>6527</v>
      </c>
      <c r="I4745" s="61">
        <v>300</v>
      </c>
      <c r="J4745" s="58" t="s">
        <v>356</v>
      </c>
      <c r="K4745" s="58" t="s">
        <v>356</v>
      </c>
      <c r="L4745" s="58" t="s">
        <v>367</v>
      </c>
      <c r="M4745" s="58" t="s">
        <v>354</v>
      </c>
      <c r="N4745" s="58" t="s">
        <v>355</v>
      </c>
      <c r="O4745" s="64" t="s">
        <v>309</v>
      </c>
      <c r="P4745" s="64" t="s">
        <v>5359</v>
      </c>
      <c r="Q4745" s="45" t="s">
        <v>922</v>
      </c>
      <c r="R4745" s="32" t="s">
        <v>254</v>
      </c>
      <c r="S4745" s="45" t="s">
        <v>95</v>
      </c>
      <c r="T4745" s="42" t="str">
        <f>VLOOKUP(Tabla1[[#This Row],[AREA]],Hoja1!A:B,2,FALSE)</f>
        <v>07. Medio ambiente</v>
      </c>
      <c r="U4745" s="45" t="s">
        <v>149</v>
      </c>
      <c r="V4745" s="42" t="str">
        <f>VLOOKUP(Tabla1[[#This Row],[PROGRAMA]],Hoja1!A:B,2,FALSE)</f>
        <v>1711. Parques y jardines</v>
      </c>
      <c r="W4745" s="45" t="s">
        <v>238</v>
      </c>
      <c r="X4745" s="45" t="s">
        <v>3118</v>
      </c>
    </row>
    <row r="4746" spans="1:24" x14ac:dyDescent="0.25">
      <c r="A4746" s="57">
        <v>220250043689</v>
      </c>
      <c r="B4746" s="58" t="s">
        <v>526</v>
      </c>
      <c r="C4746" s="59">
        <v>45903</v>
      </c>
      <c r="D4746" s="57">
        <v>22025000769</v>
      </c>
      <c r="E4746" s="58" t="s">
        <v>1623</v>
      </c>
      <c r="F4746" s="60">
        <v>247.02</v>
      </c>
      <c r="G4746" s="58" t="s">
        <v>73</v>
      </c>
      <c r="H4746" s="58" t="s">
        <v>6528</v>
      </c>
      <c r="I4746" s="61">
        <v>300</v>
      </c>
      <c r="J4746" s="58" t="s">
        <v>356</v>
      </c>
      <c r="K4746" s="58" t="s">
        <v>356</v>
      </c>
      <c r="L4746" s="58" t="s">
        <v>367</v>
      </c>
      <c r="M4746" s="58" t="s">
        <v>354</v>
      </c>
      <c r="N4746" s="58" t="s">
        <v>355</v>
      </c>
      <c r="O4746" s="64" t="s">
        <v>309</v>
      </c>
      <c r="P4746" s="64" t="s">
        <v>5359</v>
      </c>
      <c r="Q4746" s="45" t="s">
        <v>922</v>
      </c>
      <c r="R4746" s="32" t="s">
        <v>254</v>
      </c>
      <c r="S4746" s="45" t="s">
        <v>291</v>
      </c>
      <c r="T4746" s="42" t="str">
        <f>VLOOKUP(Tabla1[[#This Row],[AREA]],Hoja1!A:B,2,FALSE)</f>
        <v>11. Salud pública y seguridad ciudadana</v>
      </c>
      <c r="U4746" s="45" t="s">
        <v>135</v>
      </c>
      <c r="V4746" s="42" t="str">
        <f>VLOOKUP(Tabla1[[#This Row],[PROGRAMA]],Hoja1!A:B,2,FALSE)</f>
        <v>1361. Prevención y extinción de incencios</v>
      </c>
      <c r="W4746" s="45" t="s">
        <v>238</v>
      </c>
      <c r="X4746" s="45" t="s">
        <v>3118</v>
      </c>
    </row>
    <row r="4747" spans="1:24" x14ac:dyDescent="0.25">
      <c r="A4747" s="57">
        <v>220250043782</v>
      </c>
      <c r="B4747" s="58" t="s">
        <v>526</v>
      </c>
      <c r="C4747" s="59">
        <v>45903</v>
      </c>
      <c r="D4747" s="57">
        <v>22025002822</v>
      </c>
      <c r="E4747" s="58" t="s">
        <v>2371</v>
      </c>
      <c r="F4747" s="60">
        <v>246.36</v>
      </c>
      <c r="G4747" s="58" t="s">
        <v>961</v>
      </c>
      <c r="H4747" s="58" t="s">
        <v>6529</v>
      </c>
      <c r="I4747" s="61">
        <v>300</v>
      </c>
      <c r="J4747" s="58" t="s">
        <v>356</v>
      </c>
      <c r="K4747" s="58" t="s">
        <v>356</v>
      </c>
      <c r="L4747" s="58" t="s">
        <v>357</v>
      </c>
      <c r="M4747" s="58" t="s">
        <v>354</v>
      </c>
      <c r="N4747" s="58" t="s">
        <v>355</v>
      </c>
      <c r="O4747" s="64" t="s">
        <v>309</v>
      </c>
      <c r="P4747" s="64" t="s">
        <v>5359</v>
      </c>
      <c r="Q4747" s="45" t="s">
        <v>922</v>
      </c>
      <c r="R4747" s="32" t="s">
        <v>254</v>
      </c>
      <c r="S4747" s="45" t="s">
        <v>96</v>
      </c>
      <c r="T4747" s="42" t="str">
        <f>VLOOKUP(Tabla1[[#This Row],[AREA]],Hoja1!A:B,2,FALSE)</f>
        <v>08. Tráfico y movilidad</v>
      </c>
      <c r="U4747" s="45" t="s">
        <v>146</v>
      </c>
      <c r="V4747" s="42" t="str">
        <f>VLOOKUP(Tabla1[[#This Row],[PROGRAMA]],Hoja1!A:B,2,FALSE)</f>
        <v>1651. Alumbrado público</v>
      </c>
      <c r="W4747" s="45" t="s">
        <v>236</v>
      </c>
      <c r="X4747" s="45" t="s">
        <v>3180</v>
      </c>
    </row>
    <row r="4748" spans="1:24" x14ac:dyDescent="0.25">
      <c r="A4748" s="57">
        <v>220250041764</v>
      </c>
      <c r="B4748" s="58" t="s">
        <v>526</v>
      </c>
      <c r="C4748" s="59">
        <v>45894</v>
      </c>
      <c r="D4748" s="57">
        <v>22025001122</v>
      </c>
      <c r="E4748" s="58" t="s">
        <v>1237</v>
      </c>
      <c r="F4748" s="60">
        <v>245.63</v>
      </c>
      <c r="G4748" s="58" t="s">
        <v>663</v>
      </c>
      <c r="H4748" s="58" t="s">
        <v>6530</v>
      </c>
      <c r="I4748" s="61">
        <v>300</v>
      </c>
      <c r="J4748" s="58" t="s">
        <v>356</v>
      </c>
      <c r="K4748" s="58" t="s">
        <v>356</v>
      </c>
      <c r="L4748" s="58" t="s">
        <v>357</v>
      </c>
      <c r="M4748" s="58" t="s">
        <v>354</v>
      </c>
      <c r="N4748" s="58" t="s">
        <v>355</v>
      </c>
      <c r="O4748" s="64" t="s">
        <v>309</v>
      </c>
      <c r="P4748" s="64" t="s">
        <v>5359</v>
      </c>
      <c r="Q4748" s="45" t="s">
        <v>922</v>
      </c>
      <c r="R4748" s="32" t="s">
        <v>254</v>
      </c>
      <c r="S4748" s="45" t="s">
        <v>291</v>
      </c>
      <c r="T4748" s="42" t="str">
        <f>VLOOKUP(Tabla1[[#This Row],[AREA]],Hoja1!A:B,2,FALSE)</f>
        <v>11. Salud pública y seguridad ciudadana</v>
      </c>
      <c r="U4748" s="45" t="s">
        <v>141</v>
      </c>
      <c r="V4748" s="42" t="str">
        <f>VLOOKUP(Tabla1[[#This Row],[PROGRAMA]],Hoja1!A:B,2,FALSE)</f>
        <v>1621. Recogida de residuos</v>
      </c>
      <c r="W4748" s="45" t="s">
        <v>236</v>
      </c>
      <c r="X4748" s="45" t="s">
        <v>3180</v>
      </c>
    </row>
    <row r="4749" spans="1:24" x14ac:dyDescent="0.25">
      <c r="A4749" s="57">
        <v>220250043867</v>
      </c>
      <c r="B4749" s="58" t="s">
        <v>526</v>
      </c>
      <c r="C4749" s="59">
        <v>45903</v>
      </c>
      <c r="D4749" s="57">
        <v>22025001123</v>
      </c>
      <c r="E4749" s="58" t="s">
        <v>1973</v>
      </c>
      <c r="F4749" s="60">
        <v>245.63</v>
      </c>
      <c r="G4749" s="58" t="s">
        <v>663</v>
      </c>
      <c r="H4749" s="58" t="s">
        <v>6531</v>
      </c>
      <c r="I4749" s="61">
        <v>300</v>
      </c>
      <c r="J4749" s="58" t="s">
        <v>356</v>
      </c>
      <c r="K4749" s="58" t="s">
        <v>356</v>
      </c>
      <c r="L4749" s="58" t="s">
        <v>357</v>
      </c>
      <c r="M4749" s="58" t="s">
        <v>354</v>
      </c>
      <c r="N4749" s="58" t="s">
        <v>355</v>
      </c>
      <c r="O4749" s="64" t="s">
        <v>309</v>
      </c>
      <c r="P4749" s="64" t="s">
        <v>5359</v>
      </c>
      <c r="Q4749" s="45" t="s">
        <v>922</v>
      </c>
      <c r="R4749" s="32" t="s">
        <v>254</v>
      </c>
      <c r="S4749" s="45" t="s">
        <v>291</v>
      </c>
      <c r="T4749" s="42" t="str">
        <f>VLOOKUP(Tabla1[[#This Row],[AREA]],Hoja1!A:B,2,FALSE)</f>
        <v>11. Salud pública y seguridad ciudadana</v>
      </c>
      <c r="U4749" s="45" t="s">
        <v>144</v>
      </c>
      <c r="V4749" s="42" t="str">
        <f>VLOOKUP(Tabla1[[#This Row],[PROGRAMA]],Hoja1!A:B,2,FALSE)</f>
        <v>1631. Limpieza viaria</v>
      </c>
      <c r="W4749" s="45" t="s">
        <v>236</v>
      </c>
      <c r="X4749" s="45" t="s">
        <v>3180</v>
      </c>
    </row>
    <row r="4750" spans="1:24" x14ac:dyDescent="0.25">
      <c r="A4750" s="57">
        <v>220250044648</v>
      </c>
      <c r="B4750" s="58" t="s">
        <v>526</v>
      </c>
      <c r="C4750" s="59">
        <v>45910</v>
      </c>
      <c r="D4750" s="57">
        <v>22025001122</v>
      </c>
      <c r="E4750" s="58" t="s">
        <v>1237</v>
      </c>
      <c r="F4750" s="60">
        <v>243.67</v>
      </c>
      <c r="G4750" s="58" t="s">
        <v>566</v>
      </c>
      <c r="H4750" s="58" t="s">
        <v>6532</v>
      </c>
      <c r="I4750" s="61">
        <v>300</v>
      </c>
      <c r="J4750" s="58" t="s">
        <v>356</v>
      </c>
      <c r="K4750" s="58" t="s">
        <v>356</v>
      </c>
      <c r="L4750" s="58" t="s">
        <v>357</v>
      </c>
      <c r="M4750" s="58" t="s">
        <v>354</v>
      </c>
      <c r="N4750" s="58" t="s">
        <v>355</v>
      </c>
      <c r="O4750" s="64" t="s">
        <v>309</v>
      </c>
      <c r="P4750" s="64" t="s">
        <v>5359</v>
      </c>
      <c r="Q4750" s="45" t="s">
        <v>922</v>
      </c>
      <c r="R4750" s="32" t="s">
        <v>254</v>
      </c>
      <c r="S4750" s="45" t="s">
        <v>291</v>
      </c>
      <c r="T4750" s="42" t="str">
        <f>VLOOKUP(Tabla1[[#This Row],[AREA]],Hoja1!A:B,2,FALSE)</f>
        <v>11. Salud pública y seguridad ciudadana</v>
      </c>
      <c r="U4750" s="45" t="s">
        <v>141</v>
      </c>
      <c r="V4750" s="42" t="str">
        <f>VLOOKUP(Tabla1[[#This Row],[PROGRAMA]],Hoja1!A:B,2,FALSE)</f>
        <v>1621. Recogida de residuos</v>
      </c>
      <c r="W4750" s="45" t="s">
        <v>236</v>
      </c>
      <c r="X4750" s="45" t="s">
        <v>3180</v>
      </c>
    </row>
    <row r="4751" spans="1:24" x14ac:dyDescent="0.25">
      <c r="A4751" s="57">
        <v>220250040665</v>
      </c>
      <c r="B4751" s="58" t="s">
        <v>526</v>
      </c>
      <c r="C4751" s="59">
        <v>45888</v>
      </c>
      <c r="D4751" s="57">
        <v>22025000745</v>
      </c>
      <c r="E4751" s="58" t="s">
        <v>4614</v>
      </c>
      <c r="F4751" s="60">
        <v>241.99</v>
      </c>
      <c r="G4751" s="58" t="s">
        <v>566</v>
      </c>
      <c r="H4751" s="58" t="s">
        <v>6533</v>
      </c>
      <c r="I4751" s="61">
        <v>300</v>
      </c>
      <c r="J4751" s="58" t="s">
        <v>356</v>
      </c>
      <c r="K4751" s="58" t="s">
        <v>356</v>
      </c>
      <c r="L4751" s="58" t="s">
        <v>357</v>
      </c>
      <c r="M4751" s="58" t="s">
        <v>354</v>
      </c>
      <c r="N4751" s="58" t="s">
        <v>355</v>
      </c>
      <c r="O4751" s="64" t="s">
        <v>309</v>
      </c>
      <c r="P4751" s="64" t="s">
        <v>5359</v>
      </c>
      <c r="Q4751" s="45" t="s">
        <v>922</v>
      </c>
      <c r="R4751" s="32" t="s">
        <v>254</v>
      </c>
      <c r="S4751" s="45" t="s">
        <v>98</v>
      </c>
      <c r="T4751" s="42" t="str">
        <f>VLOOKUP(Tabla1[[#This Row],[AREA]],Hoja1!A:B,2,FALSE)</f>
        <v>10. Personas mayores, familia y servicios sociales</v>
      </c>
      <c r="U4751" s="45" t="s">
        <v>162</v>
      </c>
      <c r="V4751" s="42" t="str">
        <f>VLOOKUP(Tabla1[[#This Row],[PROGRAMA]],Hoja1!A:B,2,FALSE)</f>
        <v>2412. Formación para el empleo</v>
      </c>
      <c r="W4751" s="45" t="s">
        <v>236</v>
      </c>
      <c r="X4751" s="45" t="s">
        <v>3180</v>
      </c>
    </row>
    <row r="4752" spans="1:24" x14ac:dyDescent="0.25">
      <c r="A4752" s="57">
        <v>220250038398</v>
      </c>
      <c r="B4752" s="58" t="s">
        <v>526</v>
      </c>
      <c r="C4752" s="59">
        <v>45880</v>
      </c>
      <c r="D4752" s="57">
        <v>22025001324</v>
      </c>
      <c r="E4752" s="58" t="s">
        <v>3329</v>
      </c>
      <c r="F4752" s="60">
        <v>240.83</v>
      </c>
      <c r="G4752" s="58" t="s">
        <v>573</v>
      </c>
      <c r="H4752" s="58" t="s">
        <v>6534</v>
      </c>
      <c r="I4752" s="61">
        <v>300</v>
      </c>
      <c r="J4752" s="58" t="s">
        <v>356</v>
      </c>
      <c r="K4752" s="58" t="s">
        <v>356</v>
      </c>
      <c r="L4752" s="58" t="s">
        <v>367</v>
      </c>
      <c r="M4752" s="58" t="s">
        <v>354</v>
      </c>
      <c r="N4752" s="58" t="s">
        <v>355</v>
      </c>
      <c r="O4752" s="64" t="s">
        <v>309</v>
      </c>
      <c r="P4752" s="64" t="s">
        <v>5359</v>
      </c>
      <c r="Q4752" s="45" t="s">
        <v>922</v>
      </c>
      <c r="R4752" s="32" t="s">
        <v>254</v>
      </c>
      <c r="S4752" s="45" t="s">
        <v>98</v>
      </c>
      <c r="T4752" s="42" t="str">
        <f>VLOOKUP(Tabla1[[#This Row],[AREA]],Hoja1!A:B,2,FALSE)</f>
        <v>10. Personas mayores, familia y servicios sociales</v>
      </c>
      <c r="U4752" s="45" t="s">
        <v>162</v>
      </c>
      <c r="V4752" s="42" t="str">
        <f>VLOOKUP(Tabla1[[#This Row],[PROGRAMA]],Hoja1!A:B,2,FALSE)</f>
        <v>2412. Formación para el empleo</v>
      </c>
      <c r="W4752" s="45" t="s">
        <v>238</v>
      </c>
      <c r="X4752" s="45" t="s">
        <v>3118</v>
      </c>
    </row>
    <row r="4753" spans="1:24" x14ac:dyDescent="0.25">
      <c r="A4753" s="57">
        <v>220250043810</v>
      </c>
      <c r="B4753" s="58" t="s">
        <v>526</v>
      </c>
      <c r="C4753" s="59">
        <v>45903</v>
      </c>
      <c r="D4753" s="57">
        <v>22025001270</v>
      </c>
      <c r="E4753" s="58" t="s">
        <v>2310</v>
      </c>
      <c r="F4753" s="60">
        <v>240.05</v>
      </c>
      <c r="G4753" s="58" t="s">
        <v>4279</v>
      </c>
      <c r="H4753" s="58" t="s">
        <v>6535</v>
      </c>
      <c r="I4753" s="61">
        <v>300</v>
      </c>
      <c r="J4753" s="58" t="s">
        <v>356</v>
      </c>
      <c r="K4753" s="58" t="s">
        <v>356</v>
      </c>
      <c r="L4753" s="58" t="s">
        <v>367</v>
      </c>
      <c r="M4753" s="58" t="s">
        <v>354</v>
      </c>
      <c r="N4753" s="58" t="s">
        <v>355</v>
      </c>
      <c r="O4753" s="64" t="s">
        <v>309</v>
      </c>
      <c r="P4753" s="64" t="s">
        <v>5359</v>
      </c>
      <c r="Q4753" s="45" t="s">
        <v>922</v>
      </c>
      <c r="R4753" s="32" t="s">
        <v>254</v>
      </c>
      <c r="S4753" s="45" t="s">
        <v>95</v>
      </c>
      <c r="T4753" s="42" t="str">
        <f>VLOOKUP(Tabla1[[#This Row],[AREA]],Hoja1!A:B,2,FALSE)</f>
        <v>07. Medio ambiente</v>
      </c>
      <c r="U4753" s="45" t="s">
        <v>149</v>
      </c>
      <c r="V4753" s="42" t="str">
        <f>VLOOKUP(Tabla1[[#This Row],[PROGRAMA]],Hoja1!A:B,2,FALSE)</f>
        <v>1711. Parques y jardines</v>
      </c>
      <c r="W4753" s="45" t="s">
        <v>238</v>
      </c>
      <c r="X4753" s="45" t="s">
        <v>3118</v>
      </c>
    </row>
    <row r="4754" spans="1:24" x14ac:dyDescent="0.25">
      <c r="A4754" s="57">
        <v>220250045295</v>
      </c>
      <c r="B4754" s="58" t="s">
        <v>526</v>
      </c>
      <c r="C4754" s="59">
        <v>45916</v>
      </c>
      <c r="D4754" s="57">
        <v>22025000731</v>
      </c>
      <c r="E4754" s="58" t="s">
        <v>1838</v>
      </c>
      <c r="F4754" s="60">
        <v>237.16</v>
      </c>
      <c r="G4754" s="58" t="s">
        <v>20</v>
      </c>
      <c r="H4754" s="58" t="s">
        <v>6536</v>
      </c>
      <c r="I4754" s="61">
        <v>300</v>
      </c>
      <c r="J4754" s="58" t="s">
        <v>356</v>
      </c>
      <c r="K4754" s="58" t="s">
        <v>356</v>
      </c>
      <c r="L4754" s="58" t="s">
        <v>367</v>
      </c>
      <c r="M4754" s="58" t="s">
        <v>354</v>
      </c>
      <c r="N4754" s="58" t="s">
        <v>355</v>
      </c>
      <c r="O4754" s="64" t="s">
        <v>309</v>
      </c>
      <c r="P4754" s="64" t="s">
        <v>5359</v>
      </c>
      <c r="Q4754" s="45" t="s">
        <v>922</v>
      </c>
      <c r="R4754" s="32" t="s">
        <v>254</v>
      </c>
      <c r="S4754" s="45" t="s">
        <v>98</v>
      </c>
      <c r="T4754" s="42" t="str">
        <f>VLOOKUP(Tabla1[[#This Row],[AREA]],Hoja1!A:B,2,FALSE)</f>
        <v>10. Personas mayores, familia y servicios sociales</v>
      </c>
      <c r="U4754" s="45" t="s">
        <v>155</v>
      </c>
      <c r="V4754" s="42" t="str">
        <f>VLOOKUP(Tabla1[[#This Row],[PROGRAMA]],Hoja1!A:B,2,FALSE)</f>
        <v>2312. Iniciativas sociales</v>
      </c>
      <c r="W4754" s="45" t="s">
        <v>236</v>
      </c>
      <c r="X4754" s="45" t="s">
        <v>3048</v>
      </c>
    </row>
    <row r="4755" spans="1:24" x14ac:dyDescent="0.25">
      <c r="A4755" s="57">
        <v>220250046350</v>
      </c>
      <c r="B4755" s="58" t="s">
        <v>526</v>
      </c>
      <c r="C4755" s="59">
        <v>45922</v>
      </c>
      <c r="D4755" s="57">
        <v>22025001269</v>
      </c>
      <c r="E4755" s="58" t="s">
        <v>2542</v>
      </c>
      <c r="F4755" s="60">
        <v>235.01</v>
      </c>
      <c r="G4755" s="58" t="s">
        <v>50</v>
      </c>
      <c r="H4755" s="58" t="s">
        <v>6537</v>
      </c>
      <c r="I4755" s="61">
        <v>300</v>
      </c>
      <c r="J4755" s="58" t="s">
        <v>356</v>
      </c>
      <c r="K4755" s="58" t="s">
        <v>356</v>
      </c>
      <c r="L4755" s="58" t="s">
        <v>367</v>
      </c>
      <c r="M4755" s="58" t="s">
        <v>354</v>
      </c>
      <c r="N4755" s="58" t="s">
        <v>355</v>
      </c>
      <c r="O4755" s="64" t="s">
        <v>309</v>
      </c>
      <c r="P4755" s="64" t="s">
        <v>5359</v>
      </c>
      <c r="Q4755" s="45" t="s">
        <v>922</v>
      </c>
      <c r="R4755" s="32" t="s">
        <v>254</v>
      </c>
      <c r="S4755" s="45" t="s">
        <v>95</v>
      </c>
      <c r="T4755" s="42" t="str">
        <f>VLOOKUP(Tabla1[[#This Row],[AREA]],Hoja1!A:B,2,FALSE)</f>
        <v>07. Medio ambiente</v>
      </c>
      <c r="U4755" s="45" t="s">
        <v>149</v>
      </c>
      <c r="V4755" s="42" t="str">
        <f>VLOOKUP(Tabla1[[#This Row],[PROGRAMA]],Hoja1!A:B,2,FALSE)</f>
        <v>1711. Parques y jardines</v>
      </c>
      <c r="W4755" s="45" t="s">
        <v>238</v>
      </c>
      <c r="X4755" s="45" t="s">
        <v>3053</v>
      </c>
    </row>
    <row r="4756" spans="1:24" x14ac:dyDescent="0.25">
      <c r="A4756" s="57">
        <v>220250041236</v>
      </c>
      <c r="B4756" s="58" t="s">
        <v>526</v>
      </c>
      <c r="C4756" s="59">
        <v>45890</v>
      </c>
      <c r="D4756" s="57">
        <v>22025001128</v>
      </c>
      <c r="E4756" s="58" t="s">
        <v>1498</v>
      </c>
      <c r="F4756" s="60">
        <v>234.93</v>
      </c>
      <c r="G4756" s="58" t="s">
        <v>698</v>
      </c>
      <c r="H4756" s="58" t="s">
        <v>6538</v>
      </c>
      <c r="I4756" s="61">
        <v>300</v>
      </c>
      <c r="J4756" s="58" t="s">
        <v>678</v>
      </c>
      <c r="K4756" s="58" t="s">
        <v>356</v>
      </c>
      <c r="L4756" s="58" t="s">
        <v>367</v>
      </c>
      <c r="M4756" s="58" t="s">
        <v>354</v>
      </c>
      <c r="N4756" s="58" t="s">
        <v>355</v>
      </c>
      <c r="O4756" s="64" t="s">
        <v>309</v>
      </c>
      <c r="P4756" s="64" t="s">
        <v>5359</v>
      </c>
      <c r="Q4756" s="45" t="s">
        <v>922</v>
      </c>
      <c r="R4756" s="32" t="s">
        <v>254</v>
      </c>
      <c r="S4756" s="45" t="s">
        <v>291</v>
      </c>
      <c r="T4756" s="42" t="str">
        <f>VLOOKUP(Tabla1[[#This Row],[AREA]],Hoja1!A:B,2,FALSE)</f>
        <v>11. Salud pública y seguridad ciudadana</v>
      </c>
      <c r="U4756" s="45" t="s">
        <v>141</v>
      </c>
      <c r="V4756" s="42" t="str">
        <f>VLOOKUP(Tabla1[[#This Row],[PROGRAMA]],Hoja1!A:B,2,FALSE)</f>
        <v>1621. Recogida de residuos</v>
      </c>
      <c r="W4756" s="45" t="s">
        <v>238</v>
      </c>
      <c r="X4756" s="45" t="s">
        <v>3118</v>
      </c>
    </row>
    <row r="4757" spans="1:24" x14ac:dyDescent="0.25">
      <c r="A4757" s="57">
        <v>220250043864</v>
      </c>
      <c r="B4757" s="58" t="s">
        <v>526</v>
      </c>
      <c r="C4757" s="59">
        <v>45903</v>
      </c>
      <c r="D4757" s="57">
        <v>22025001125</v>
      </c>
      <c r="E4757" s="58" t="s">
        <v>1269</v>
      </c>
      <c r="F4757" s="60">
        <v>234.74</v>
      </c>
      <c r="G4757" s="58" t="s">
        <v>684</v>
      </c>
      <c r="H4757" s="58" t="s">
        <v>6539</v>
      </c>
      <c r="I4757" s="61">
        <v>300</v>
      </c>
      <c r="J4757" s="58" t="s">
        <v>356</v>
      </c>
      <c r="K4757" s="58" t="s">
        <v>356</v>
      </c>
      <c r="L4757" s="58" t="s">
        <v>367</v>
      </c>
      <c r="M4757" s="58" t="s">
        <v>354</v>
      </c>
      <c r="N4757" s="58" t="s">
        <v>355</v>
      </c>
      <c r="O4757" s="64" t="s">
        <v>309</v>
      </c>
      <c r="P4757" s="64" t="s">
        <v>5359</v>
      </c>
      <c r="Q4757" s="45" t="s">
        <v>922</v>
      </c>
      <c r="R4757" s="32" t="s">
        <v>254</v>
      </c>
      <c r="S4757" s="45" t="s">
        <v>291</v>
      </c>
      <c r="T4757" s="42" t="str">
        <f>VLOOKUP(Tabla1[[#This Row],[AREA]],Hoja1!A:B,2,FALSE)</f>
        <v>11. Salud pública y seguridad ciudadana</v>
      </c>
      <c r="U4757" s="45" t="s">
        <v>141</v>
      </c>
      <c r="V4757" s="42" t="str">
        <f>VLOOKUP(Tabla1[[#This Row],[PROGRAMA]],Hoja1!A:B,2,FALSE)</f>
        <v>1621. Recogida de residuos</v>
      </c>
      <c r="W4757" s="45" t="s">
        <v>238</v>
      </c>
      <c r="X4757" s="45" t="s">
        <v>2919</v>
      </c>
    </row>
    <row r="4758" spans="1:24" x14ac:dyDescent="0.25">
      <c r="A4758" s="57">
        <v>220250041168</v>
      </c>
      <c r="B4758" s="58" t="s">
        <v>526</v>
      </c>
      <c r="C4758" s="59">
        <v>45890</v>
      </c>
      <c r="D4758" s="57">
        <v>22025001266</v>
      </c>
      <c r="E4758" s="58" t="s">
        <v>2347</v>
      </c>
      <c r="F4758" s="60">
        <v>232.92</v>
      </c>
      <c r="G4758" s="58" t="s">
        <v>601</v>
      </c>
      <c r="H4758" s="58" t="s">
        <v>6540</v>
      </c>
      <c r="I4758" s="61">
        <v>300</v>
      </c>
      <c r="J4758" s="58" t="s">
        <v>356</v>
      </c>
      <c r="K4758" s="58" t="s">
        <v>356</v>
      </c>
      <c r="L4758" s="58" t="s">
        <v>367</v>
      </c>
      <c r="M4758" s="58" t="s">
        <v>354</v>
      </c>
      <c r="N4758" s="58" t="s">
        <v>355</v>
      </c>
      <c r="O4758" s="64" t="s">
        <v>309</v>
      </c>
      <c r="P4758" s="64" t="s">
        <v>5359</v>
      </c>
      <c r="Q4758" s="45" t="s">
        <v>922</v>
      </c>
      <c r="R4758" s="32" t="s">
        <v>254</v>
      </c>
      <c r="S4758" s="45" t="s">
        <v>95</v>
      </c>
      <c r="T4758" s="42" t="str">
        <f>VLOOKUP(Tabla1[[#This Row],[AREA]],Hoja1!A:B,2,FALSE)</f>
        <v>07. Medio ambiente</v>
      </c>
      <c r="U4758" s="45" t="s">
        <v>149</v>
      </c>
      <c r="V4758" s="42" t="str">
        <f>VLOOKUP(Tabla1[[#This Row],[PROGRAMA]],Hoja1!A:B,2,FALSE)</f>
        <v>1711. Parques y jardines</v>
      </c>
      <c r="W4758" s="45" t="s">
        <v>236</v>
      </c>
      <c r="X4758" s="45" t="s">
        <v>3180</v>
      </c>
    </row>
    <row r="4759" spans="1:24" x14ac:dyDescent="0.25">
      <c r="A4759" s="57">
        <v>220250043909</v>
      </c>
      <c r="B4759" s="58" t="s">
        <v>526</v>
      </c>
      <c r="C4759" s="59">
        <v>45903</v>
      </c>
      <c r="D4759" s="57">
        <v>22025001124</v>
      </c>
      <c r="E4759" s="58" t="s">
        <v>1237</v>
      </c>
      <c r="F4759" s="60">
        <v>227.48</v>
      </c>
      <c r="G4759" s="58" t="s">
        <v>686</v>
      </c>
      <c r="H4759" s="58" t="s">
        <v>6541</v>
      </c>
      <c r="I4759" s="61">
        <v>300</v>
      </c>
      <c r="J4759" s="58" t="s">
        <v>356</v>
      </c>
      <c r="K4759" s="58" t="s">
        <v>356</v>
      </c>
      <c r="L4759" s="58" t="s">
        <v>367</v>
      </c>
      <c r="M4759" s="58" t="s">
        <v>354</v>
      </c>
      <c r="N4759" s="58" t="s">
        <v>355</v>
      </c>
      <c r="O4759" s="64" t="s">
        <v>309</v>
      </c>
      <c r="P4759" s="64" t="s">
        <v>5359</v>
      </c>
      <c r="Q4759" s="45" t="s">
        <v>922</v>
      </c>
      <c r="R4759" s="32" t="s">
        <v>254</v>
      </c>
      <c r="S4759" s="45" t="s">
        <v>291</v>
      </c>
      <c r="T4759" s="42" t="str">
        <f>VLOOKUP(Tabla1[[#This Row],[AREA]],Hoja1!A:B,2,FALSE)</f>
        <v>11. Salud pública y seguridad ciudadana</v>
      </c>
      <c r="U4759" s="45" t="s">
        <v>141</v>
      </c>
      <c r="V4759" s="42" t="str">
        <f>VLOOKUP(Tabla1[[#This Row],[PROGRAMA]],Hoja1!A:B,2,FALSE)</f>
        <v>1621. Recogida de residuos</v>
      </c>
      <c r="W4759" s="45" t="s">
        <v>236</v>
      </c>
      <c r="X4759" s="45" t="s">
        <v>3180</v>
      </c>
    </row>
    <row r="4760" spans="1:24" x14ac:dyDescent="0.25">
      <c r="A4760" s="57">
        <v>220250036889</v>
      </c>
      <c r="B4760" s="58" t="s">
        <v>349</v>
      </c>
      <c r="C4760" s="59">
        <v>45875</v>
      </c>
      <c r="D4760" s="57">
        <v>22025006052</v>
      </c>
      <c r="E4760" s="58" t="s">
        <v>1208</v>
      </c>
      <c r="F4760" s="60">
        <v>375.1</v>
      </c>
      <c r="G4760" s="58" t="s">
        <v>285</v>
      </c>
      <c r="H4760" s="58" t="s">
        <v>6542</v>
      </c>
      <c r="I4760" s="61">
        <v>220</v>
      </c>
      <c r="J4760" s="58" t="s">
        <v>356</v>
      </c>
      <c r="K4760" s="58" t="s">
        <v>356</v>
      </c>
      <c r="L4760" s="58" t="s">
        <v>357</v>
      </c>
      <c r="M4760" s="58" t="s">
        <v>458</v>
      </c>
      <c r="N4760" s="58" t="s">
        <v>429</v>
      </c>
      <c r="O4760" s="64" t="s">
        <v>310</v>
      </c>
      <c r="P4760" s="64" t="s">
        <v>5359</v>
      </c>
      <c r="Q4760" s="45" t="s">
        <v>922</v>
      </c>
      <c r="R4760" s="32" t="s">
        <v>254</v>
      </c>
      <c r="S4760" s="45" t="s">
        <v>89</v>
      </c>
      <c r="T4760" s="42" t="str">
        <f>VLOOKUP(Tabla1[[#This Row],[AREA]],Hoja1!A:B,2,FALSE)</f>
        <v>01. Alcaldía</v>
      </c>
      <c r="U4760" s="45" t="s">
        <v>294</v>
      </c>
      <c r="V4760" s="42" t="str">
        <f>VLOOKUP(Tabla1[[#This Row],[PROGRAMA]],Hoja1!A:B,2,FALSE)</f>
        <v>4331. Desarrollo empresarial</v>
      </c>
      <c r="W4760" s="45" t="s">
        <v>238</v>
      </c>
      <c r="X4760" s="45" t="s">
        <v>2926</v>
      </c>
    </row>
    <row r="4761" spans="1:24" x14ac:dyDescent="0.25">
      <c r="A4761" s="57">
        <v>220250048707</v>
      </c>
      <c r="B4761" s="58" t="s">
        <v>349</v>
      </c>
      <c r="C4761" s="59">
        <v>45930</v>
      </c>
      <c r="D4761" s="57">
        <v>22025007056</v>
      </c>
      <c r="E4761" s="58" t="s">
        <v>1525</v>
      </c>
      <c r="F4761" s="60">
        <v>364.62</v>
      </c>
      <c r="G4761" s="58" t="s">
        <v>6543</v>
      </c>
      <c r="H4761" s="58" t="s">
        <v>6544</v>
      </c>
      <c r="I4761" s="61">
        <v>220</v>
      </c>
      <c r="J4761" s="58" t="s">
        <v>477</v>
      </c>
      <c r="K4761" s="58" t="s">
        <v>356</v>
      </c>
      <c r="L4761" s="58" t="s">
        <v>357</v>
      </c>
      <c r="M4761" s="58" t="s">
        <v>458</v>
      </c>
      <c r="N4761" s="58" t="s">
        <v>429</v>
      </c>
      <c r="O4761" s="64" t="s">
        <v>310</v>
      </c>
      <c r="P4761" s="64" t="s">
        <v>5359</v>
      </c>
      <c r="Q4761" s="45" t="s">
        <v>922</v>
      </c>
      <c r="R4761" s="32" t="s">
        <v>254</v>
      </c>
      <c r="S4761" s="45" t="s">
        <v>91</v>
      </c>
      <c r="T4761" s="42" t="str">
        <f>VLOOKUP(Tabla1[[#This Row],[AREA]],Hoja1!A:B,2,FALSE)</f>
        <v>02. Urbanismo y vivienda</v>
      </c>
      <c r="U4761" s="45" t="s">
        <v>220</v>
      </c>
      <c r="V4761" s="42" t="str">
        <f>VLOOKUP(Tabla1[[#This Row],[PROGRAMA]],Hoja1!A:B,2,FALSE)</f>
        <v>9332. Mantenimiento de edificios e instalaciones municipales</v>
      </c>
      <c r="W4761" s="45" t="s">
        <v>236</v>
      </c>
      <c r="X4761" s="45" t="s">
        <v>2945</v>
      </c>
    </row>
    <row r="4762" spans="1:24" x14ac:dyDescent="0.25">
      <c r="A4762" s="57">
        <v>220250031571</v>
      </c>
      <c r="B4762" s="58" t="s">
        <v>349</v>
      </c>
      <c r="C4762" s="59">
        <v>45846</v>
      </c>
      <c r="D4762" s="57">
        <v>22025005111</v>
      </c>
      <c r="E4762" s="58" t="s">
        <v>1466</v>
      </c>
      <c r="F4762" s="60">
        <v>363</v>
      </c>
      <c r="G4762" s="58" t="s">
        <v>3831</v>
      </c>
      <c r="H4762" s="58" t="s">
        <v>6545</v>
      </c>
      <c r="I4762" s="61">
        <v>220</v>
      </c>
      <c r="J4762" s="58" t="s">
        <v>356</v>
      </c>
      <c r="K4762" s="58" t="s">
        <v>356</v>
      </c>
      <c r="L4762" s="58" t="s">
        <v>357</v>
      </c>
      <c r="M4762" s="58" t="s">
        <v>458</v>
      </c>
      <c r="N4762" s="58" t="s">
        <v>429</v>
      </c>
      <c r="O4762" s="64" t="s">
        <v>310</v>
      </c>
      <c r="P4762" s="64" t="s">
        <v>5359</v>
      </c>
      <c r="Q4762" s="45" t="s">
        <v>922</v>
      </c>
      <c r="R4762" s="32" t="s">
        <v>254</v>
      </c>
      <c r="S4762" s="45" t="s">
        <v>98</v>
      </c>
      <c r="T4762" s="42" t="str">
        <f>VLOOKUP(Tabla1[[#This Row],[AREA]],Hoja1!A:B,2,FALSE)</f>
        <v>10. Personas mayores, familia y servicios sociales</v>
      </c>
      <c r="U4762" s="45" t="s">
        <v>159</v>
      </c>
      <c r="V4762" s="42" t="str">
        <f>VLOOKUP(Tabla1[[#This Row],[PROGRAMA]],Hoja1!A:B,2,FALSE)</f>
        <v>2315. Políticas de Igualdad e infancia</v>
      </c>
      <c r="W4762" s="45" t="s">
        <v>238</v>
      </c>
      <c r="X4762" s="45" t="s">
        <v>2926</v>
      </c>
    </row>
    <row r="4763" spans="1:24" x14ac:dyDescent="0.25">
      <c r="A4763" s="57">
        <v>220250036935</v>
      </c>
      <c r="B4763" s="58" t="s">
        <v>349</v>
      </c>
      <c r="C4763" s="59">
        <v>45876</v>
      </c>
      <c r="D4763" s="57">
        <v>22025006193</v>
      </c>
      <c r="E4763" s="58" t="s">
        <v>1534</v>
      </c>
      <c r="F4763" s="60">
        <v>363</v>
      </c>
      <c r="G4763" s="58" t="s">
        <v>677</v>
      </c>
      <c r="H4763" s="58" t="s">
        <v>6546</v>
      </c>
      <c r="I4763" s="61">
        <v>220</v>
      </c>
      <c r="J4763" s="58" t="s">
        <v>356</v>
      </c>
      <c r="K4763" s="58" t="s">
        <v>356</v>
      </c>
      <c r="L4763" s="58" t="s">
        <v>357</v>
      </c>
      <c r="M4763" s="58" t="s">
        <v>458</v>
      </c>
      <c r="N4763" s="58" t="s">
        <v>429</v>
      </c>
      <c r="O4763" s="64" t="s">
        <v>310</v>
      </c>
      <c r="P4763" s="64" t="s">
        <v>5359</v>
      </c>
      <c r="Q4763" s="45" t="s">
        <v>922</v>
      </c>
      <c r="R4763" s="32" t="s">
        <v>254</v>
      </c>
      <c r="S4763" s="45" t="s">
        <v>92</v>
      </c>
      <c r="T4763" s="42" t="str">
        <f>VLOOKUP(Tabla1[[#This Row],[AREA]],Hoja1!A:B,2,FALSE)</f>
        <v>03. Participación ciudadana y deportes</v>
      </c>
      <c r="U4763" s="45" t="s">
        <v>215</v>
      </c>
      <c r="V4763" s="42" t="str">
        <f>VLOOKUP(Tabla1[[#This Row],[PROGRAMA]],Hoja1!A:B,2,FALSE)</f>
        <v>9241. Participación ciudadana</v>
      </c>
      <c r="W4763" s="45" t="s">
        <v>236</v>
      </c>
      <c r="X4763" s="45" t="s">
        <v>3048</v>
      </c>
    </row>
    <row r="4764" spans="1:24" x14ac:dyDescent="0.25">
      <c r="A4764" s="57">
        <v>220250032081</v>
      </c>
      <c r="B4764" s="58" t="s">
        <v>349</v>
      </c>
      <c r="C4764" s="59">
        <v>45849</v>
      </c>
      <c r="D4764" s="57">
        <v>22025005159</v>
      </c>
      <c r="E4764" s="58" t="s">
        <v>1281</v>
      </c>
      <c r="F4764" s="60">
        <v>359.98</v>
      </c>
      <c r="G4764" s="58" t="s">
        <v>537</v>
      </c>
      <c r="H4764" s="58" t="s">
        <v>6547</v>
      </c>
      <c r="I4764" s="61">
        <v>220</v>
      </c>
      <c r="J4764" s="58" t="s">
        <v>356</v>
      </c>
      <c r="K4764" s="58" t="s">
        <v>356</v>
      </c>
      <c r="L4764" s="58" t="s">
        <v>357</v>
      </c>
      <c r="M4764" s="58" t="s">
        <v>458</v>
      </c>
      <c r="N4764" s="58" t="s">
        <v>429</v>
      </c>
      <c r="O4764" s="64" t="s">
        <v>310</v>
      </c>
      <c r="P4764" s="64" t="s">
        <v>5359</v>
      </c>
      <c r="Q4764" s="45" t="s">
        <v>922</v>
      </c>
      <c r="R4764" s="32" t="s">
        <v>254</v>
      </c>
      <c r="S4764" s="45" t="s">
        <v>291</v>
      </c>
      <c r="T4764" s="42" t="str">
        <f>VLOOKUP(Tabla1[[#This Row],[AREA]],Hoja1!A:B,2,FALSE)</f>
        <v>11. Salud pública y seguridad ciudadana</v>
      </c>
      <c r="U4764" s="45" t="s">
        <v>164</v>
      </c>
      <c r="V4764" s="42" t="str">
        <f>VLOOKUP(Tabla1[[#This Row],[PROGRAMA]],Hoja1!A:B,2,FALSE)</f>
        <v>3111. Protección de la salubridad pública</v>
      </c>
      <c r="W4764" s="45" t="s">
        <v>238</v>
      </c>
      <c r="X4764" s="45" t="s">
        <v>2926</v>
      </c>
    </row>
    <row r="4765" spans="1:24" x14ac:dyDescent="0.25">
      <c r="A4765" s="57">
        <v>220250031635</v>
      </c>
      <c r="B4765" s="58" t="s">
        <v>349</v>
      </c>
      <c r="C4765" s="59">
        <v>45847</v>
      </c>
      <c r="D4765" s="57">
        <v>22025005051</v>
      </c>
      <c r="E4765" s="58" t="s">
        <v>2667</v>
      </c>
      <c r="F4765" s="60">
        <v>358.16</v>
      </c>
      <c r="G4765" s="58" t="s">
        <v>329</v>
      </c>
      <c r="H4765" s="58" t="s">
        <v>6548</v>
      </c>
      <c r="I4765" s="61">
        <v>220</v>
      </c>
      <c r="J4765" s="58" t="s">
        <v>356</v>
      </c>
      <c r="K4765" s="58" t="s">
        <v>356</v>
      </c>
      <c r="L4765" s="58" t="s">
        <v>367</v>
      </c>
      <c r="M4765" s="58" t="s">
        <v>458</v>
      </c>
      <c r="N4765" s="58" t="s">
        <v>429</v>
      </c>
      <c r="O4765" s="64" t="s">
        <v>310</v>
      </c>
      <c r="P4765" s="64" t="s">
        <v>5359</v>
      </c>
      <c r="Q4765" s="45" t="s">
        <v>922</v>
      </c>
      <c r="R4765" s="32" t="s">
        <v>254</v>
      </c>
      <c r="S4765" s="45" t="s">
        <v>89</v>
      </c>
      <c r="T4765" s="42" t="str">
        <f>VLOOKUP(Tabla1[[#This Row],[AREA]],Hoja1!A:B,2,FALSE)</f>
        <v>01. Alcaldía</v>
      </c>
      <c r="U4765" s="45" t="s">
        <v>208</v>
      </c>
      <c r="V4765" s="42" t="str">
        <f>VLOOKUP(Tabla1[[#This Row],[PROGRAMA]],Hoja1!A:B,2,FALSE)</f>
        <v>9203. Unidad de régimen interior</v>
      </c>
      <c r="W4765" s="45" t="s">
        <v>238</v>
      </c>
      <c r="X4765" s="45" t="s">
        <v>3161</v>
      </c>
    </row>
    <row r="4766" spans="1:24" x14ac:dyDescent="0.25">
      <c r="A4766" s="57">
        <v>220250032082</v>
      </c>
      <c r="B4766" s="58" t="s">
        <v>349</v>
      </c>
      <c r="C4766" s="59">
        <v>45849</v>
      </c>
      <c r="D4766" s="57">
        <v>22025005160</v>
      </c>
      <c r="E4766" s="58" t="s">
        <v>1668</v>
      </c>
      <c r="F4766" s="60">
        <v>352.11</v>
      </c>
      <c r="G4766" s="58" t="s">
        <v>531</v>
      </c>
      <c r="H4766" s="58" t="s">
        <v>6549</v>
      </c>
      <c r="I4766" s="61">
        <v>220</v>
      </c>
      <c r="J4766" s="58" t="s">
        <v>356</v>
      </c>
      <c r="K4766" s="58" t="s">
        <v>356</v>
      </c>
      <c r="L4766" s="58" t="s">
        <v>357</v>
      </c>
      <c r="M4766" s="58" t="s">
        <v>458</v>
      </c>
      <c r="N4766" s="58" t="s">
        <v>429</v>
      </c>
      <c r="O4766" s="64" t="s">
        <v>310</v>
      </c>
      <c r="P4766" s="64" t="s">
        <v>5359</v>
      </c>
      <c r="Q4766" s="45" t="s">
        <v>922</v>
      </c>
      <c r="R4766" s="32" t="s">
        <v>254</v>
      </c>
      <c r="S4766" s="45" t="s">
        <v>291</v>
      </c>
      <c r="T4766" s="42" t="str">
        <f>VLOOKUP(Tabla1[[#This Row],[AREA]],Hoja1!A:B,2,FALSE)</f>
        <v>11. Salud pública y seguridad ciudadana</v>
      </c>
      <c r="U4766" s="45" t="s">
        <v>164</v>
      </c>
      <c r="V4766" s="42" t="str">
        <f>VLOOKUP(Tabla1[[#This Row],[PROGRAMA]],Hoja1!A:B,2,FALSE)</f>
        <v>3111. Protección de la salubridad pública</v>
      </c>
      <c r="W4766" s="45" t="s">
        <v>236</v>
      </c>
      <c r="X4766" s="45" t="s">
        <v>2945</v>
      </c>
    </row>
    <row r="4767" spans="1:24" x14ac:dyDescent="0.25">
      <c r="A4767" s="57">
        <v>220250045567</v>
      </c>
      <c r="B4767" s="58" t="s">
        <v>349</v>
      </c>
      <c r="C4767" s="59">
        <v>45916</v>
      </c>
      <c r="D4767" s="57">
        <v>22025006061</v>
      </c>
      <c r="E4767" s="58" t="s">
        <v>1466</v>
      </c>
      <c r="F4767" s="60">
        <v>344.85</v>
      </c>
      <c r="G4767" s="58" t="s">
        <v>279</v>
      </c>
      <c r="H4767" s="58" t="s">
        <v>6550</v>
      </c>
      <c r="I4767" s="61">
        <v>220</v>
      </c>
      <c r="J4767" s="58" t="s">
        <v>356</v>
      </c>
      <c r="K4767" s="58" t="s">
        <v>356</v>
      </c>
      <c r="L4767" s="58" t="s">
        <v>357</v>
      </c>
      <c r="M4767" s="58" t="s">
        <v>458</v>
      </c>
      <c r="N4767" s="58" t="s">
        <v>429</v>
      </c>
      <c r="O4767" s="64" t="s">
        <v>310</v>
      </c>
      <c r="P4767" s="64" t="s">
        <v>5359</v>
      </c>
      <c r="Q4767" s="45" t="s">
        <v>922</v>
      </c>
      <c r="R4767" s="32" t="s">
        <v>254</v>
      </c>
      <c r="S4767" s="45" t="s">
        <v>98</v>
      </c>
      <c r="T4767" s="42" t="str">
        <f>VLOOKUP(Tabla1[[#This Row],[AREA]],Hoja1!A:B,2,FALSE)</f>
        <v>10. Personas mayores, familia y servicios sociales</v>
      </c>
      <c r="U4767" s="45" t="s">
        <v>159</v>
      </c>
      <c r="V4767" s="42" t="str">
        <f>VLOOKUP(Tabla1[[#This Row],[PROGRAMA]],Hoja1!A:B,2,FALSE)</f>
        <v>2315. Políticas de Igualdad e infancia</v>
      </c>
      <c r="W4767" s="45" t="s">
        <v>238</v>
      </c>
      <c r="X4767" s="45" t="s">
        <v>2926</v>
      </c>
    </row>
    <row r="4768" spans="1:24" x14ac:dyDescent="0.25">
      <c r="A4768" s="57">
        <v>220250045517</v>
      </c>
      <c r="B4768" s="58" t="s">
        <v>526</v>
      </c>
      <c r="C4768" s="59">
        <v>45916</v>
      </c>
      <c r="D4768" s="57">
        <v>22025001128</v>
      </c>
      <c r="E4768" s="58" t="s">
        <v>1498</v>
      </c>
      <c r="F4768" s="60">
        <v>226.2</v>
      </c>
      <c r="G4768" s="58" t="s">
        <v>590</v>
      </c>
      <c r="H4768" s="58" t="s">
        <v>6551</v>
      </c>
      <c r="I4768" s="61">
        <v>300</v>
      </c>
      <c r="J4768" s="58" t="s">
        <v>356</v>
      </c>
      <c r="K4768" s="58" t="s">
        <v>356</v>
      </c>
      <c r="L4768" s="58" t="s">
        <v>367</v>
      </c>
      <c r="M4768" s="58" t="s">
        <v>354</v>
      </c>
      <c r="N4768" s="58" t="s">
        <v>355</v>
      </c>
      <c r="O4768" s="64" t="s">
        <v>309</v>
      </c>
      <c r="P4768" s="64" t="s">
        <v>5359</v>
      </c>
      <c r="Q4768" s="45" t="s">
        <v>922</v>
      </c>
      <c r="R4768" s="32" t="s">
        <v>254</v>
      </c>
      <c r="S4768" s="45" t="s">
        <v>291</v>
      </c>
      <c r="T4768" s="42" t="str">
        <f>VLOOKUP(Tabla1[[#This Row],[AREA]],Hoja1!A:B,2,FALSE)</f>
        <v>11. Salud pública y seguridad ciudadana</v>
      </c>
      <c r="U4768" s="45" t="s">
        <v>141</v>
      </c>
      <c r="V4768" s="42" t="str">
        <f>VLOOKUP(Tabla1[[#This Row],[PROGRAMA]],Hoja1!A:B,2,FALSE)</f>
        <v>1621. Recogida de residuos</v>
      </c>
      <c r="W4768" s="45" t="s">
        <v>238</v>
      </c>
      <c r="X4768" s="45" t="s">
        <v>3118</v>
      </c>
    </row>
    <row r="4769" spans="1:24" x14ac:dyDescent="0.25">
      <c r="A4769" s="57">
        <v>220250046311</v>
      </c>
      <c r="B4769" s="58" t="s">
        <v>526</v>
      </c>
      <c r="C4769" s="59">
        <v>45922</v>
      </c>
      <c r="D4769" s="57">
        <v>22025001270</v>
      </c>
      <c r="E4769" s="58" t="s">
        <v>2310</v>
      </c>
      <c r="F4769" s="60">
        <v>225.18</v>
      </c>
      <c r="G4769" s="58" t="s">
        <v>73</v>
      </c>
      <c r="H4769" s="58" t="s">
        <v>6552</v>
      </c>
      <c r="I4769" s="61">
        <v>300</v>
      </c>
      <c r="J4769" s="58" t="s">
        <v>356</v>
      </c>
      <c r="K4769" s="58" t="s">
        <v>356</v>
      </c>
      <c r="L4769" s="58" t="s">
        <v>367</v>
      </c>
      <c r="M4769" s="58" t="s">
        <v>354</v>
      </c>
      <c r="N4769" s="58" t="s">
        <v>355</v>
      </c>
      <c r="O4769" s="64" t="s">
        <v>309</v>
      </c>
      <c r="P4769" s="64" t="s">
        <v>5359</v>
      </c>
      <c r="Q4769" s="45" t="s">
        <v>922</v>
      </c>
      <c r="R4769" s="32" t="s">
        <v>254</v>
      </c>
      <c r="S4769" s="45" t="s">
        <v>95</v>
      </c>
      <c r="T4769" s="42" t="str">
        <f>VLOOKUP(Tabla1[[#This Row],[AREA]],Hoja1!A:B,2,FALSE)</f>
        <v>07. Medio ambiente</v>
      </c>
      <c r="U4769" s="45" t="s">
        <v>149</v>
      </c>
      <c r="V4769" s="42" t="str">
        <f>VLOOKUP(Tabla1[[#This Row],[PROGRAMA]],Hoja1!A:B,2,FALSE)</f>
        <v>1711. Parques y jardines</v>
      </c>
      <c r="W4769" s="45" t="s">
        <v>238</v>
      </c>
      <c r="X4769" s="45" t="s">
        <v>3118</v>
      </c>
    </row>
    <row r="4770" spans="1:24" x14ac:dyDescent="0.25">
      <c r="A4770" s="57">
        <v>220250043928</v>
      </c>
      <c r="B4770" s="58" t="s">
        <v>526</v>
      </c>
      <c r="C4770" s="59">
        <v>45903</v>
      </c>
      <c r="D4770" s="57">
        <v>22025001126</v>
      </c>
      <c r="E4770" s="58" t="s">
        <v>1594</v>
      </c>
      <c r="F4770" s="60">
        <v>224.12</v>
      </c>
      <c r="G4770" s="58" t="s">
        <v>50</v>
      </c>
      <c r="H4770" s="58" t="s">
        <v>6553</v>
      </c>
      <c r="I4770" s="61">
        <v>300</v>
      </c>
      <c r="J4770" s="58" t="s">
        <v>356</v>
      </c>
      <c r="K4770" s="58" t="s">
        <v>356</v>
      </c>
      <c r="L4770" s="58" t="s">
        <v>367</v>
      </c>
      <c r="M4770" s="58" t="s">
        <v>354</v>
      </c>
      <c r="N4770" s="58" t="s">
        <v>355</v>
      </c>
      <c r="O4770" s="64" t="s">
        <v>309</v>
      </c>
      <c r="P4770" s="64" t="s">
        <v>5359</v>
      </c>
      <c r="Q4770" s="45" t="s">
        <v>922</v>
      </c>
      <c r="R4770" s="32" t="s">
        <v>254</v>
      </c>
      <c r="S4770" s="45" t="s">
        <v>291</v>
      </c>
      <c r="T4770" s="42" t="str">
        <f>VLOOKUP(Tabla1[[#This Row],[AREA]],Hoja1!A:B,2,FALSE)</f>
        <v>11. Salud pública y seguridad ciudadana</v>
      </c>
      <c r="U4770" s="45" t="s">
        <v>141</v>
      </c>
      <c r="V4770" s="42" t="str">
        <f>VLOOKUP(Tabla1[[#This Row],[PROGRAMA]],Hoja1!A:B,2,FALSE)</f>
        <v>1621. Recogida de residuos</v>
      </c>
      <c r="W4770" s="45" t="s">
        <v>238</v>
      </c>
      <c r="X4770" s="45" t="s">
        <v>3053</v>
      </c>
    </row>
    <row r="4771" spans="1:24" x14ac:dyDescent="0.25">
      <c r="A4771" s="57">
        <v>220250046294</v>
      </c>
      <c r="B4771" s="58" t="s">
        <v>526</v>
      </c>
      <c r="C4771" s="59">
        <v>45922</v>
      </c>
      <c r="D4771" s="57">
        <v>22025001270</v>
      </c>
      <c r="E4771" s="58" t="s">
        <v>2310</v>
      </c>
      <c r="F4771" s="60">
        <v>224.02</v>
      </c>
      <c r="G4771" s="58" t="s">
        <v>4279</v>
      </c>
      <c r="H4771" s="58" t="s">
        <v>6554</v>
      </c>
      <c r="I4771" s="61">
        <v>300</v>
      </c>
      <c r="J4771" s="58" t="s">
        <v>356</v>
      </c>
      <c r="K4771" s="58" t="s">
        <v>356</v>
      </c>
      <c r="L4771" s="58" t="s">
        <v>367</v>
      </c>
      <c r="M4771" s="58" t="s">
        <v>354</v>
      </c>
      <c r="N4771" s="58" t="s">
        <v>355</v>
      </c>
      <c r="O4771" s="64" t="s">
        <v>309</v>
      </c>
      <c r="P4771" s="64" t="s">
        <v>5359</v>
      </c>
      <c r="Q4771" s="45" t="s">
        <v>922</v>
      </c>
      <c r="R4771" s="32" t="s">
        <v>254</v>
      </c>
      <c r="S4771" s="45" t="s">
        <v>95</v>
      </c>
      <c r="T4771" s="42" t="str">
        <f>VLOOKUP(Tabla1[[#This Row],[AREA]],Hoja1!A:B,2,FALSE)</f>
        <v>07. Medio ambiente</v>
      </c>
      <c r="U4771" s="45" t="s">
        <v>149</v>
      </c>
      <c r="V4771" s="42" t="str">
        <f>VLOOKUP(Tabla1[[#This Row],[PROGRAMA]],Hoja1!A:B,2,FALSE)</f>
        <v>1711. Parques y jardines</v>
      </c>
      <c r="W4771" s="45" t="s">
        <v>238</v>
      </c>
      <c r="X4771" s="45" t="s">
        <v>3118</v>
      </c>
    </row>
    <row r="4772" spans="1:24" x14ac:dyDescent="0.25">
      <c r="A4772" s="57">
        <v>220250039423</v>
      </c>
      <c r="B4772" s="58" t="s">
        <v>526</v>
      </c>
      <c r="C4772" s="59">
        <v>45883</v>
      </c>
      <c r="D4772" s="57">
        <v>22025000730</v>
      </c>
      <c r="E4772" s="58" t="s">
        <v>1838</v>
      </c>
      <c r="F4772" s="60">
        <v>223.98</v>
      </c>
      <c r="G4772" s="58" t="s">
        <v>3446</v>
      </c>
      <c r="H4772" s="58" t="s">
        <v>6555</v>
      </c>
      <c r="I4772" s="61">
        <v>300</v>
      </c>
      <c r="J4772" s="58" t="s">
        <v>356</v>
      </c>
      <c r="K4772" s="58" t="s">
        <v>356</v>
      </c>
      <c r="L4772" s="58" t="s">
        <v>367</v>
      </c>
      <c r="M4772" s="58" t="s">
        <v>354</v>
      </c>
      <c r="N4772" s="58" t="s">
        <v>355</v>
      </c>
      <c r="O4772" s="64" t="s">
        <v>309</v>
      </c>
      <c r="P4772" s="64" t="s">
        <v>5359</v>
      </c>
      <c r="Q4772" s="45" t="s">
        <v>922</v>
      </c>
      <c r="R4772" s="32" t="s">
        <v>254</v>
      </c>
      <c r="S4772" s="45" t="s">
        <v>98</v>
      </c>
      <c r="T4772" s="42" t="str">
        <f>VLOOKUP(Tabla1[[#This Row],[AREA]],Hoja1!A:B,2,FALSE)</f>
        <v>10. Personas mayores, familia y servicios sociales</v>
      </c>
      <c r="U4772" s="45" t="s">
        <v>155</v>
      </c>
      <c r="V4772" s="42" t="str">
        <f>VLOOKUP(Tabla1[[#This Row],[PROGRAMA]],Hoja1!A:B,2,FALSE)</f>
        <v>2312. Iniciativas sociales</v>
      </c>
      <c r="W4772" s="45" t="s">
        <v>236</v>
      </c>
      <c r="X4772" s="45" t="s">
        <v>3048</v>
      </c>
    </row>
    <row r="4773" spans="1:24" x14ac:dyDescent="0.25">
      <c r="A4773" s="57">
        <v>220250037511</v>
      </c>
      <c r="B4773" s="58" t="s">
        <v>526</v>
      </c>
      <c r="C4773" s="59">
        <v>45876</v>
      </c>
      <c r="D4773" s="57">
        <v>22025000917</v>
      </c>
      <c r="E4773" s="58" t="s">
        <v>2293</v>
      </c>
      <c r="F4773" s="60">
        <v>223.85</v>
      </c>
      <c r="G4773" s="58" t="s">
        <v>567</v>
      </c>
      <c r="H4773" s="58" t="s">
        <v>6556</v>
      </c>
      <c r="I4773" s="61">
        <v>300</v>
      </c>
      <c r="J4773" s="58" t="s">
        <v>356</v>
      </c>
      <c r="K4773" s="58" t="s">
        <v>356</v>
      </c>
      <c r="L4773" s="58" t="s">
        <v>357</v>
      </c>
      <c r="M4773" s="58" t="s">
        <v>354</v>
      </c>
      <c r="N4773" s="58" t="s">
        <v>355</v>
      </c>
      <c r="O4773" s="64" t="s">
        <v>309</v>
      </c>
      <c r="P4773" s="64" t="s">
        <v>5359</v>
      </c>
      <c r="Q4773" s="45" t="s">
        <v>922</v>
      </c>
      <c r="R4773" s="32" t="s">
        <v>254</v>
      </c>
      <c r="S4773" s="45" t="s">
        <v>291</v>
      </c>
      <c r="T4773" s="42" t="str">
        <f>VLOOKUP(Tabla1[[#This Row],[AREA]],Hoja1!A:B,2,FALSE)</f>
        <v>11. Salud pública y seguridad ciudadana</v>
      </c>
      <c r="U4773" s="45" t="s">
        <v>129</v>
      </c>
      <c r="V4773" s="42" t="str">
        <f>VLOOKUP(Tabla1[[#This Row],[PROGRAMA]],Hoja1!A:B,2,FALSE)</f>
        <v>1321. Policía municipal</v>
      </c>
      <c r="W4773" s="45" t="s">
        <v>236</v>
      </c>
      <c r="X4773" s="45" t="s">
        <v>3180</v>
      </c>
    </row>
    <row r="4774" spans="1:24" x14ac:dyDescent="0.25">
      <c r="A4774" s="57">
        <v>220250043901</v>
      </c>
      <c r="B4774" s="58" t="s">
        <v>526</v>
      </c>
      <c r="C4774" s="59">
        <v>45903</v>
      </c>
      <c r="D4774" s="57">
        <v>22025001123</v>
      </c>
      <c r="E4774" s="58" t="s">
        <v>1973</v>
      </c>
      <c r="F4774" s="60">
        <v>220.22</v>
      </c>
      <c r="G4774" s="58" t="s">
        <v>938</v>
      </c>
      <c r="H4774" s="58" t="s">
        <v>6557</v>
      </c>
      <c r="I4774" s="61">
        <v>300</v>
      </c>
      <c r="J4774" s="58" t="s">
        <v>356</v>
      </c>
      <c r="K4774" s="58" t="s">
        <v>356</v>
      </c>
      <c r="L4774" s="58" t="s">
        <v>357</v>
      </c>
      <c r="M4774" s="58" t="s">
        <v>354</v>
      </c>
      <c r="N4774" s="58" t="s">
        <v>355</v>
      </c>
      <c r="O4774" s="64" t="s">
        <v>309</v>
      </c>
      <c r="P4774" s="64" t="s">
        <v>5359</v>
      </c>
      <c r="Q4774" s="45" t="s">
        <v>922</v>
      </c>
      <c r="R4774" s="32" t="s">
        <v>254</v>
      </c>
      <c r="S4774" s="45" t="s">
        <v>291</v>
      </c>
      <c r="T4774" s="42" t="str">
        <f>VLOOKUP(Tabla1[[#This Row],[AREA]],Hoja1!A:B,2,FALSE)</f>
        <v>11. Salud pública y seguridad ciudadana</v>
      </c>
      <c r="U4774" s="45" t="s">
        <v>144</v>
      </c>
      <c r="V4774" s="42" t="str">
        <f>VLOOKUP(Tabla1[[#This Row],[PROGRAMA]],Hoja1!A:B,2,FALSE)</f>
        <v>1631. Limpieza viaria</v>
      </c>
      <c r="W4774" s="45" t="s">
        <v>236</v>
      </c>
      <c r="X4774" s="45" t="s">
        <v>3180</v>
      </c>
    </row>
    <row r="4775" spans="1:24" x14ac:dyDescent="0.25">
      <c r="A4775" s="57">
        <v>220250030494</v>
      </c>
      <c r="B4775" s="58" t="s">
        <v>349</v>
      </c>
      <c r="C4775" s="59">
        <v>45840</v>
      </c>
      <c r="D4775" s="57">
        <v>22025005018</v>
      </c>
      <c r="E4775" s="58" t="s">
        <v>3211</v>
      </c>
      <c r="F4775" s="60">
        <v>4690</v>
      </c>
      <c r="G4775" s="58" t="s">
        <v>3212</v>
      </c>
      <c r="H4775" s="58" t="s">
        <v>6558</v>
      </c>
      <c r="I4775" s="61">
        <v>220</v>
      </c>
      <c r="J4775" s="58" t="s">
        <v>3214</v>
      </c>
      <c r="K4775" s="58" t="s">
        <v>356</v>
      </c>
      <c r="L4775" s="58" t="s">
        <v>357</v>
      </c>
      <c r="M4775" s="58" t="s">
        <v>458</v>
      </c>
      <c r="N4775" s="58" t="s">
        <v>429</v>
      </c>
      <c r="O4775" s="64" t="s">
        <v>310</v>
      </c>
      <c r="P4775" s="64" t="s">
        <v>5359</v>
      </c>
      <c r="Q4775" s="45" t="s">
        <v>922</v>
      </c>
      <c r="R4775" s="32" t="s">
        <v>254</v>
      </c>
      <c r="S4775" s="45" t="s">
        <v>91</v>
      </c>
      <c r="T4775" s="42" t="str">
        <f>VLOOKUP(Tabla1[[#This Row],[AREA]],Hoja1!A:B,2,FALSE)</f>
        <v>02. Urbanismo y vivienda</v>
      </c>
      <c r="U4775" s="45" t="s">
        <v>219</v>
      </c>
      <c r="V4775" s="42" t="str">
        <f>VLOOKUP(Tabla1[[#This Row],[PROGRAMA]],Hoja1!A:B,2,FALSE)</f>
        <v>9331. Gestión del patrimonio</v>
      </c>
      <c r="W4775" s="45" t="s">
        <v>236</v>
      </c>
      <c r="X4775" s="45" t="s">
        <v>3215</v>
      </c>
    </row>
    <row r="4776" spans="1:24" x14ac:dyDescent="0.25">
      <c r="A4776" s="57">
        <v>220250041743</v>
      </c>
      <c r="B4776" s="58" t="s">
        <v>526</v>
      </c>
      <c r="C4776" s="59">
        <v>45894</v>
      </c>
      <c r="D4776" s="57">
        <v>22025001129</v>
      </c>
      <c r="E4776" s="58" t="s">
        <v>1973</v>
      </c>
      <c r="F4776" s="60">
        <v>214.99</v>
      </c>
      <c r="G4776" s="58" t="s">
        <v>46</v>
      </c>
      <c r="H4776" s="58" t="s">
        <v>6559</v>
      </c>
      <c r="I4776" s="61">
        <v>300</v>
      </c>
      <c r="J4776" s="58" t="s">
        <v>356</v>
      </c>
      <c r="K4776" s="58" t="s">
        <v>356</v>
      </c>
      <c r="L4776" s="58" t="s">
        <v>367</v>
      </c>
      <c r="M4776" s="58" t="s">
        <v>354</v>
      </c>
      <c r="N4776" s="58" t="s">
        <v>355</v>
      </c>
      <c r="O4776" s="64" t="s">
        <v>309</v>
      </c>
      <c r="P4776" s="64" t="s">
        <v>5359</v>
      </c>
      <c r="Q4776" s="45" t="s">
        <v>922</v>
      </c>
      <c r="R4776" s="32" t="s">
        <v>254</v>
      </c>
      <c r="S4776" s="45" t="s">
        <v>291</v>
      </c>
      <c r="T4776" s="42" t="str">
        <f>VLOOKUP(Tabla1[[#This Row],[AREA]],Hoja1!A:B,2,FALSE)</f>
        <v>11. Salud pública y seguridad ciudadana</v>
      </c>
      <c r="U4776" s="45" t="s">
        <v>144</v>
      </c>
      <c r="V4776" s="42" t="str">
        <f>VLOOKUP(Tabla1[[#This Row],[PROGRAMA]],Hoja1!A:B,2,FALSE)</f>
        <v>1631. Limpieza viaria</v>
      </c>
      <c r="W4776" s="45" t="s">
        <v>236</v>
      </c>
      <c r="X4776" s="45" t="s">
        <v>3180</v>
      </c>
    </row>
    <row r="4777" spans="1:24" x14ac:dyDescent="0.25">
      <c r="A4777" s="57">
        <v>220250047603</v>
      </c>
      <c r="B4777" s="58" t="s">
        <v>349</v>
      </c>
      <c r="C4777" s="59">
        <v>45924</v>
      </c>
      <c r="D4777" s="57">
        <v>22025007040</v>
      </c>
      <c r="E4777" s="58" t="s">
        <v>2138</v>
      </c>
      <c r="F4777" s="60">
        <v>342.38</v>
      </c>
      <c r="G4777" s="58" t="s">
        <v>6560</v>
      </c>
      <c r="H4777" s="58" t="s">
        <v>6561</v>
      </c>
      <c r="I4777" s="61">
        <v>220</v>
      </c>
      <c r="J4777" s="58" t="s">
        <v>356</v>
      </c>
      <c r="K4777" s="58" t="s">
        <v>356</v>
      </c>
      <c r="L4777" s="58" t="s">
        <v>357</v>
      </c>
      <c r="M4777" s="58" t="s">
        <v>458</v>
      </c>
      <c r="N4777" s="58" t="s">
        <v>429</v>
      </c>
      <c r="O4777" s="64" t="s">
        <v>310</v>
      </c>
      <c r="P4777" s="64" t="s">
        <v>5359</v>
      </c>
      <c r="Q4777" s="45" t="s">
        <v>922</v>
      </c>
      <c r="R4777" s="32" t="s">
        <v>254</v>
      </c>
      <c r="S4777" s="45" t="s">
        <v>290</v>
      </c>
      <c r="T4777" s="42" t="str">
        <f>VLOOKUP(Tabla1[[#This Row],[AREA]],Hoja1!A:B,2,FALSE)</f>
        <v>05. Comercio, mercados y consumo</v>
      </c>
      <c r="U4777" s="45" t="s">
        <v>197</v>
      </c>
      <c r="V4777" s="42" t="str">
        <f>VLOOKUP(Tabla1[[#This Row],[PROGRAMA]],Hoja1!A:B,2,FALSE)</f>
        <v>4312. Mercados</v>
      </c>
      <c r="W4777" s="45" t="s">
        <v>238</v>
      </c>
      <c r="X4777" s="45" t="s">
        <v>2926</v>
      </c>
    </row>
    <row r="4778" spans="1:24" x14ac:dyDescent="0.25">
      <c r="A4778" s="57">
        <v>220250039142</v>
      </c>
      <c r="B4778" s="58" t="s">
        <v>526</v>
      </c>
      <c r="C4778" s="59">
        <v>45883</v>
      </c>
      <c r="D4778" s="57">
        <v>22025004894</v>
      </c>
      <c r="E4778" s="58" t="s">
        <v>1303</v>
      </c>
      <c r="F4778" s="60">
        <v>214.9</v>
      </c>
      <c r="G4778" s="58" t="s">
        <v>633</v>
      </c>
      <c r="H4778" s="58" t="s">
        <v>6562</v>
      </c>
      <c r="I4778" s="61">
        <v>300</v>
      </c>
      <c r="J4778" s="58" t="s">
        <v>356</v>
      </c>
      <c r="K4778" s="58" t="s">
        <v>356</v>
      </c>
      <c r="L4778" s="58" t="s">
        <v>367</v>
      </c>
      <c r="M4778" s="58" t="s">
        <v>354</v>
      </c>
      <c r="N4778" s="58" t="s">
        <v>355</v>
      </c>
      <c r="O4778" s="64" t="s">
        <v>309</v>
      </c>
      <c r="P4778" s="64" t="s">
        <v>5359</v>
      </c>
      <c r="Q4778" s="45" t="s">
        <v>922</v>
      </c>
      <c r="R4778" s="32" t="s">
        <v>254</v>
      </c>
      <c r="S4778" s="45" t="s">
        <v>94</v>
      </c>
      <c r="T4778" s="42" t="str">
        <f>VLOOKUP(Tabla1[[#This Row],[AREA]],Hoja1!A:B,2,FALSE)</f>
        <v>06. Educación y cultura</v>
      </c>
      <c r="U4778" s="45" t="s">
        <v>170</v>
      </c>
      <c r="V4778" s="42" t="str">
        <f>VLOOKUP(Tabla1[[#This Row],[PROGRAMA]],Hoja1!A:B,2,FALSE)</f>
        <v>3232. Conservación y mantenimiento centros educación infantil y primaria</v>
      </c>
      <c r="W4778" s="45" t="s">
        <v>236</v>
      </c>
      <c r="X4778" s="45" t="s">
        <v>3048</v>
      </c>
    </row>
    <row r="4779" spans="1:24" x14ac:dyDescent="0.25">
      <c r="A4779" s="57">
        <v>220250041198</v>
      </c>
      <c r="B4779" s="58" t="s">
        <v>526</v>
      </c>
      <c r="C4779" s="59">
        <v>45890</v>
      </c>
      <c r="D4779" s="57">
        <v>22025001602</v>
      </c>
      <c r="E4779" s="58" t="s">
        <v>1735</v>
      </c>
      <c r="F4779" s="60">
        <v>213.01</v>
      </c>
      <c r="G4779" s="58" t="s">
        <v>73</v>
      </c>
      <c r="H4779" s="58" t="s">
        <v>6563</v>
      </c>
      <c r="I4779" s="61">
        <v>300</v>
      </c>
      <c r="J4779" s="58" t="s">
        <v>356</v>
      </c>
      <c r="K4779" s="58" t="s">
        <v>356</v>
      </c>
      <c r="L4779" s="58" t="s">
        <v>367</v>
      </c>
      <c r="M4779" s="58" t="s">
        <v>354</v>
      </c>
      <c r="N4779" s="58" t="s">
        <v>355</v>
      </c>
      <c r="O4779" s="64" t="s">
        <v>309</v>
      </c>
      <c r="P4779" s="64" t="s">
        <v>5359</v>
      </c>
      <c r="Q4779" s="45" t="s">
        <v>926</v>
      </c>
      <c r="R4779" s="32" t="s">
        <v>255</v>
      </c>
      <c r="S4779" s="45" t="s">
        <v>95</v>
      </c>
      <c r="T4779" s="42" t="str">
        <f>VLOOKUP(Tabla1[[#This Row],[AREA]],Hoja1!A:B,2,FALSE)</f>
        <v>07. Medio ambiente</v>
      </c>
      <c r="U4779" s="45" t="s">
        <v>149</v>
      </c>
      <c r="V4779" s="42" t="str">
        <f>VLOOKUP(Tabla1[[#This Row],[PROGRAMA]],Hoja1!A:B,2,FALSE)</f>
        <v>1711. Parques y jardines</v>
      </c>
      <c r="W4779" s="45" t="s">
        <v>244</v>
      </c>
      <c r="X4779" s="45" t="s">
        <v>2903</v>
      </c>
    </row>
    <row r="4780" spans="1:24" x14ac:dyDescent="0.25">
      <c r="A4780" s="57">
        <v>220250044556</v>
      </c>
      <c r="B4780" s="58" t="s">
        <v>526</v>
      </c>
      <c r="C4780" s="59">
        <v>45910</v>
      </c>
      <c r="D4780" s="57">
        <v>22025004894</v>
      </c>
      <c r="E4780" s="58" t="s">
        <v>1303</v>
      </c>
      <c r="F4780" s="60">
        <v>211.69</v>
      </c>
      <c r="G4780" s="58" t="s">
        <v>633</v>
      </c>
      <c r="H4780" s="58" t="s">
        <v>6564</v>
      </c>
      <c r="I4780" s="61">
        <v>300</v>
      </c>
      <c r="J4780" s="58" t="s">
        <v>356</v>
      </c>
      <c r="K4780" s="58" t="s">
        <v>356</v>
      </c>
      <c r="L4780" s="58" t="s">
        <v>367</v>
      </c>
      <c r="M4780" s="58" t="s">
        <v>354</v>
      </c>
      <c r="N4780" s="58" t="s">
        <v>355</v>
      </c>
      <c r="O4780" s="64" t="s">
        <v>309</v>
      </c>
      <c r="P4780" s="64" t="s">
        <v>5359</v>
      </c>
      <c r="Q4780" s="45" t="s">
        <v>922</v>
      </c>
      <c r="R4780" s="32" t="s">
        <v>254</v>
      </c>
      <c r="S4780" s="45" t="s">
        <v>94</v>
      </c>
      <c r="T4780" s="42" t="str">
        <f>VLOOKUP(Tabla1[[#This Row],[AREA]],Hoja1!A:B,2,FALSE)</f>
        <v>06. Educación y cultura</v>
      </c>
      <c r="U4780" s="45" t="s">
        <v>170</v>
      </c>
      <c r="V4780" s="42" t="str">
        <f>VLOOKUP(Tabla1[[#This Row],[PROGRAMA]],Hoja1!A:B,2,FALSE)</f>
        <v>3232. Conservación y mantenimiento centros educación infantil y primaria</v>
      </c>
      <c r="W4780" s="45" t="s">
        <v>236</v>
      </c>
      <c r="X4780" s="45" t="s">
        <v>3048</v>
      </c>
    </row>
    <row r="4781" spans="1:24" x14ac:dyDescent="0.25">
      <c r="A4781" s="57">
        <v>220250037327</v>
      </c>
      <c r="B4781" s="58" t="s">
        <v>526</v>
      </c>
      <c r="C4781" s="59">
        <v>45876</v>
      </c>
      <c r="D4781" s="57">
        <v>22025000769</v>
      </c>
      <c r="E4781" s="58" t="s">
        <v>1623</v>
      </c>
      <c r="F4781" s="60">
        <v>211.01</v>
      </c>
      <c r="G4781" s="58" t="s">
        <v>564</v>
      </c>
      <c r="H4781" s="58" t="s">
        <v>6565</v>
      </c>
      <c r="I4781" s="61">
        <v>300</v>
      </c>
      <c r="J4781" s="58" t="s">
        <v>356</v>
      </c>
      <c r="K4781" s="58" t="s">
        <v>356</v>
      </c>
      <c r="L4781" s="58" t="s">
        <v>367</v>
      </c>
      <c r="M4781" s="58" t="s">
        <v>354</v>
      </c>
      <c r="N4781" s="58" t="s">
        <v>355</v>
      </c>
      <c r="O4781" s="64" t="s">
        <v>309</v>
      </c>
      <c r="P4781" s="64" t="s">
        <v>5359</v>
      </c>
      <c r="Q4781" s="45" t="s">
        <v>922</v>
      </c>
      <c r="R4781" s="32" t="s">
        <v>254</v>
      </c>
      <c r="S4781" s="45" t="s">
        <v>291</v>
      </c>
      <c r="T4781" s="42" t="str">
        <f>VLOOKUP(Tabla1[[#This Row],[AREA]],Hoja1!A:B,2,FALSE)</f>
        <v>11. Salud pública y seguridad ciudadana</v>
      </c>
      <c r="U4781" s="45" t="s">
        <v>135</v>
      </c>
      <c r="V4781" s="42" t="str">
        <f>VLOOKUP(Tabla1[[#This Row],[PROGRAMA]],Hoja1!A:B,2,FALSE)</f>
        <v>1361. Prevención y extinción de incencios</v>
      </c>
      <c r="W4781" s="45" t="s">
        <v>238</v>
      </c>
      <c r="X4781" s="45" t="s">
        <v>3118</v>
      </c>
    </row>
    <row r="4782" spans="1:24" x14ac:dyDescent="0.25">
      <c r="A4782" s="57">
        <v>220250043843</v>
      </c>
      <c r="B4782" s="58" t="s">
        <v>526</v>
      </c>
      <c r="C4782" s="59">
        <v>45903</v>
      </c>
      <c r="D4782" s="57">
        <v>22025001270</v>
      </c>
      <c r="E4782" s="58" t="s">
        <v>2310</v>
      </c>
      <c r="F4782" s="60">
        <v>210.43</v>
      </c>
      <c r="G4782" s="58" t="s">
        <v>73</v>
      </c>
      <c r="H4782" s="58" t="s">
        <v>6566</v>
      </c>
      <c r="I4782" s="61">
        <v>300</v>
      </c>
      <c r="J4782" s="58" t="s">
        <v>356</v>
      </c>
      <c r="K4782" s="58" t="s">
        <v>356</v>
      </c>
      <c r="L4782" s="58" t="s">
        <v>367</v>
      </c>
      <c r="M4782" s="58" t="s">
        <v>354</v>
      </c>
      <c r="N4782" s="58" t="s">
        <v>355</v>
      </c>
      <c r="O4782" s="64" t="s">
        <v>309</v>
      </c>
      <c r="P4782" s="64" t="s">
        <v>5359</v>
      </c>
      <c r="Q4782" s="45" t="s">
        <v>922</v>
      </c>
      <c r="R4782" s="32" t="s">
        <v>254</v>
      </c>
      <c r="S4782" s="45" t="s">
        <v>95</v>
      </c>
      <c r="T4782" s="42" t="str">
        <f>VLOOKUP(Tabla1[[#This Row],[AREA]],Hoja1!A:B,2,FALSE)</f>
        <v>07. Medio ambiente</v>
      </c>
      <c r="U4782" s="45" t="s">
        <v>149</v>
      </c>
      <c r="V4782" s="42" t="str">
        <f>VLOOKUP(Tabla1[[#This Row],[PROGRAMA]],Hoja1!A:B,2,FALSE)</f>
        <v>1711. Parques y jardines</v>
      </c>
      <c r="W4782" s="45" t="s">
        <v>238</v>
      </c>
      <c r="X4782" s="45" t="s">
        <v>3118</v>
      </c>
    </row>
    <row r="4783" spans="1:24" x14ac:dyDescent="0.25">
      <c r="A4783" s="57">
        <v>220250048121</v>
      </c>
      <c r="B4783" s="58" t="s">
        <v>526</v>
      </c>
      <c r="C4783" s="59">
        <v>45926</v>
      </c>
      <c r="D4783" s="57">
        <v>22025001070</v>
      </c>
      <c r="E4783" s="58" t="s">
        <v>1614</v>
      </c>
      <c r="F4783" s="60">
        <v>209.22</v>
      </c>
      <c r="G4783" s="58" t="s">
        <v>50</v>
      </c>
      <c r="H4783" s="58" t="s">
        <v>6567</v>
      </c>
      <c r="I4783" s="61">
        <v>300</v>
      </c>
      <c r="J4783" s="58" t="s">
        <v>356</v>
      </c>
      <c r="K4783" s="58" t="s">
        <v>356</v>
      </c>
      <c r="L4783" s="58" t="s">
        <v>367</v>
      </c>
      <c r="M4783" s="58" t="s">
        <v>354</v>
      </c>
      <c r="N4783" s="58" t="s">
        <v>355</v>
      </c>
      <c r="O4783" s="64" t="s">
        <v>309</v>
      </c>
      <c r="P4783" s="64" t="s">
        <v>5359</v>
      </c>
      <c r="Q4783" s="45" t="s">
        <v>922</v>
      </c>
      <c r="R4783" s="32" t="s">
        <v>254</v>
      </c>
      <c r="S4783" s="45" t="s">
        <v>291</v>
      </c>
      <c r="T4783" s="42" t="str">
        <f>VLOOKUP(Tabla1[[#This Row],[AREA]],Hoja1!A:B,2,FALSE)</f>
        <v>11. Salud pública y seguridad ciudadana</v>
      </c>
      <c r="U4783" s="45" t="s">
        <v>164</v>
      </c>
      <c r="V4783" s="42" t="str">
        <f>VLOOKUP(Tabla1[[#This Row],[PROGRAMA]],Hoja1!A:B,2,FALSE)</f>
        <v>3111. Protección de la salubridad pública</v>
      </c>
      <c r="W4783" s="45" t="s">
        <v>238</v>
      </c>
      <c r="X4783" s="45" t="s">
        <v>3118</v>
      </c>
    </row>
    <row r="4784" spans="1:24" x14ac:dyDescent="0.25">
      <c r="A4784" s="57">
        <v>220250037584</v>
      </c>
      <c r="B4784" s="58" t="s">
        <v>526</v>
      </c>
      <c r="C4784" s="59">
        <v>45876</v>
      </c>
      <c r="D4784" s="57">
        <v>22025001325</v>
      </c>
      <c r="E4784" s="58" t="s">
        <v>3329</v>
      </c>
      <c r="F4784" s="60">
        <v>209.18</v>
      </c>
      <c r="G4784" s="58" t="s">
        <v>38</v>
      </c>
      <c r="H4784" s="58" t="s">
        <v>6568</v>
      </c>
      <c r="I4784" s="61">
        <v>300</v>
      </c>
      <c r="J4784" s="58" t="s">
        <v>356</v>
      </c>
      <c r="K4784" s="58" t="s">
        <v>356</v>
      </c>
      <c r="L4784" s="58" t="s">
        <v>367</v>
      </c>
      <c r="M4784" s="58" t="s">
        <v>354</v>
      </c>
      <c r="N4784" s="58" t="s">
        <v>355</v>
      </c>
      <c r="O4784" s="64" t="s">
        <v>309</v>
      </c>
      <c r="P4784" s="64" t="s">
        <v>5359</v>
      </c>
      <c r="Q4784" s="45" t="s">
        <v>922</v>
      </c>
      <c r="R4784" s="32" t="s">
        <v>254</v>
      </c>
      <c r="S4784" s="45" t="s">
        <v>98</v>
      </c>
      <c r="T4784" s="42" t="str">
        <f>VLOOKUP(Tabla1[[#This Row],[AREA]],Hoja1!A:B,2,FALSE)</f>
        <v>10. Personas mayores, familia y servicios sociales</v>
      </c>
      <c r="U4784" s="45" t="s">
        <v>162</v>
      </c>
      <c r="V4784" s="42" t="str">
        <f>VLOOKUP(Tabla1[[#This Row],[PROGRAMA]],Hoja1!A:B,2,FALSE)</f>
        <v>2412. Formación para el empleo</v>
      </c>
      <c r="W4784" s="45" t="s">
        <v>238</v>
      </c>
      <c r="X4784" s="45" t="s">
        <v>3118</v>
      </c>
    </row>
    <row r="4785" spans="1:24" x14ac:dyDescent="0.25">
      <c r="A4785" s="57">
        <v>220250044489</v>
      </c>
      <c r="B4785" s="58" t="s">
        <v>526</v>
      </c>
      <c r="C4785" s="59">
        <v>45910</v>
      </c>
      <c r="D4785" s="57">
        <v>22025002819</v>
      </c>
      <c r="E4785" s="58" t="s">
        <v>1481</v>
      </c>
      <c r="F4785" s="60">
        <v>206.34</v>
      </c>
      <c r="G4785" s="58" t="s">
        <v>73</v>
      </c>
      <c r="H4785" s="58" t="s">
        <v>6569</v>
      </c>
      <c r="I4785" s="61">
        <v>300</v>
      </c>
      <c r="J4785" s="58" t="s">
        <v>356</v>
      </c>
      <c r="K4785" s="58" t="s">
        <v>356</v>
      </c>
      <c r="L4785" s="58" t="s">
        <v>367</v>
      </c>
      <c r="M4785" s="58" t="s">
        <v>354</v>
      </c>
      <c r="N4785" s="58" t="s">
        <v>355</v>
      </c>
      <c r="O4785" s="64" t="s">
        <v>309</v>
      </c>
      <c r="P4785" s="64" t="s">
        <v>5359</v>
      </c>
      <c r="Q4785" s="45" t="s">
        <v>922</v>
      </c>
      <c r="R4785" s="32" t="s">
        <v>254</v>
      </c>
      <c r="S4785" s="45" t="s">
        <v>96</v>
      </c>
      <c r="T4785" s="42" t="str">
        <f>VLOOKUP(Tabla1[[#This Row],[AREA]],Hoja1!A:B,2,FALSE)</f>
        <v>08. Tráfico y movilidad</v>
      </c>
      <c r="U4785" s="45" t="s">
        <v>140</v>
      </c>
      <c r="V4785" s="42" t="str">
        <f>VLOOKUP(Tabla1[[#This Row],[PROGRAMA]],Hoja1!A:B,2,FALSE)</f>
        <v>1532. Pavimentación vias públicas y otros servicios urbanísticos</v>
      </c>
      <c r="W4785" s="45" t="s">
        <v>236</v>
      </c>
      <c r="X4785" s="45" t="s">
        <v>3215</v>
      </c>
    </row>
    <row r="4786" spans="1:24" x14ac:dyDescent="0.25">
      <c r="A4786" s="57">
        <v>220250048156</v>
      </c>
      <c r="B4786" s="58" t="s">
        <v>526</v>
      </c>
      <c r="C4786" s="59">
        <v>45926</v>
      </c>
      <c r="D4786" s="57">
        <v>22025004010</v>
      </c>
      <c r="E4786" s="58" t="s">
        <v>1495</v>
      </c>
      <c r="F4786" s="60">
        <v>206</v>
      </c>
      <c r="G4786" s="58" t="s">
        <v>573</v>
      </c>
      <c r="H4786" s="58" t="s">
        <v>6570</v>
      </c>
      <c r="I4786" s="61">
        <v>300</v>
      </c>
      <c r="J4786" s="58" t="s">
        <v>356</v>
      </c>
      <c r="K4786" s="58" t="s">
        <v>356</v>
      </c>
      <c r="L4786" s="58" t="s">
        <v>367</v>
      </c>
      <c r="M4786" s="58" t="s">
        <v>354</v>
      </c>
      <c r="N4786" s="58" t="s">
        <v>355</v>
      </c>
      <c r="O4786" s="64" t="s">
        <v>309</v>
      </c>
      <c r="P4786" s="64" t="s">
        <v>5359</v>
      </c>
      <c r="Q4786" s="45" t="s">
        <v>922</v>
      </c>
      <c r="R4786" s="32" t="s">
        <v>254</v>
      </c>
      <c r="S4786" s="45" t="s">
        <v>92</v>
      </c>
      <c r="T4786" s="42" t="str">
        <f>VLOOKUP(Tabla1[[#This Row],[AREA]],Hoja1!A:B,2,FALSE)</f>
        <v>03. Participación ciudadana y deportes</v>
      </c>
      <c r="U4786" s="45" t="s">
        <v>215</v>
      </c>
      <c r="V4786" s="42" t="str">
        <f>VLOOKUP(Tabla1[[#This Row],[PROGRAMA]],Hoja1!A:B,2,FALSE)</f>
        <v>9241. Participación ciudadana</v>
      </c>
      <c r="W4786" s="45" t="s">
        <v>236</v>
      </c>
      <c r="X4786" s="45" t="s">
        <v>2945</v>
      </c>
    </row>
    <row r="4787" spans="1:24" x14ac:dyDescent="0.25">
      <c r="A4787" s="57">
        <v>220250045456</v>
      </c>
      <c r="B4787" s="58" t="s">
        <v>526</v>
      </c>
      <c r="C4787" s="59">
        <v>45916</v>
      </c>
      <c r="D4787" s="57">
        <v>22025001122</v>
      </c>
      <c r="E4787" s="58" t="s">
        <v>1237</v>
      </c>
      <c r="F4787" s="60">
        <v>204.2</v>
      </c>
      <c r="G4787" s="58" t="s">
        <v>589</v>
      </c>
      <c r="H4787" s="58" t="s">
        <v>6571</v>
      </c>
      <c r="I4787" s="61">
        <v>300</v>
      </c>
      <c r="J4787" s="58" t="s">
        <v>356</v>
      </c>
      <c r="K4787" s="58" t="s">
        <v>356</v>
      </c>
      <c r="L4787" s="58" t="s">
        <v>357</v>
      </c>
      <c r="M4787" s="58" t="s">
        <v>354</v>
      </c>
      <c r="N4787" s="58" t="s">
        <v>355</v>
      </c>
      <c r="O4787" s="64" t="s">
        <v>309</v>
      </c>
      <c r="P4787" s="64" t="s">
        <v>5359</v>
      </c>
      <c r="Q4787" s="45" t="s">
        <v>922</v>
      </c>
      <c r="R4787" s="32" t="s">
        <v>254</v>
      </c>
      <c r="S4787" s="45" t="s">
        <v>291</v>
      </c>
      <c r="T4787" s="42" t="str">
        <f>VLOOKUP(Tabla1[[#This Row],[AREA]],Hoja1!A:B,2,FALSE)</f>
        <v>11. Salud pública y seguridad ciudadana</v>
      </c>
      <c r="U4787" s="45" t="s">
        <v>141</v>
      </c>
      <c r="V4787" s="42" t="str">
        <f>VLOOKUP(Tabla1[[#This Row],[PROGRAMA]],Hoja1!A:B,2,FALSE)</f>
        <v>1621. Recogida de residuos</v>
      </c>
      <c r="W4787" s="45" t="s">
        <v>236</v>
      </c>
      <c r="X4787" s="45" t="s">
        <v>3180</v>
      </c>
    </row>
    <row r="4788" spans="1:24" x14ac:dyDescent="0.25">
      <c r="A4788" s="57">
        <v>220250043121</v>
      </c>
      <c r="B4788" s="58" t="s">
        <v>526</v>
      </c>
      <c r="C4788" s="59">
        <v>45897</v>
      </c>
      <c r="D4788" s="57">
        <v>22025004895</v>
      </c>
      <c r="E4788" s="58" t="s">
        <v>1878</v>
      </c>
      <c r="F4788" s="60">
        <v>202.76</v>
      </c>
      <c r="G4788" s="58" t="s">
        <v>612</v>
      </c>
      <c r="H4788" s="58" t="s">
        <v>6572</v>
      </c>
      <c r="I4788" s="61">
        <v>300</v>
      </c>
      <c r="J4788" s="58" t="s">
        <v>356</v>
      </c>
      <c r="K4788" s="58" t="s">
        <v>356</v>
      </c>
      <c r="L4788" s="58" t="s">
        <v>367</v>
      </c>
      <c r="M4788" s="58" t="s">
        <v>354</v>
      </c>
      <c r="N4788" s="58" t="s">
        <v>355</v>
      </c>
      <c r="O4788" s="64" t="s">
        <v>309</v>
      </c>
      <c r="P4788" s="64" t="s">
        <v>5359</v>
      </c>
      <c r="Q4788" s="45" t="s">
        <v>922</v>
      </c>
      <c r="R4788" s="32" t="s">
        <v>254</v>
      </c>
      <c r="S4788" s="45" t="s">
        <v>94</v>
      </c>
      <c r="T4788" s="42" t="str">
        <f>VLOOKUP(Tabla1[[#This Row],[AREA]],Hoja1!A:B,2,FALSE)</f>
        <v>06. Educación y cultura</v>
      </c>
      <c r="U4788" s="45" t="s">
        <v>168</v>
      </c>
      <c r="V4788" s="42" t="str">
        <f>VLOOKUP(Tabla1[[#This Row],[PROGRAMA]],Hoja1!A:B,2,FALSE)</f>
        <v>3231. Escuelas infantiles</v>
      </c>
      <c r="W4788" s="45" t="s">
        <v>236</v>
      </c>
      <c r="X4788" s="45" t="s">
        <v>3048</v>
      </c>
    </row>
    <row r="4789" spans="1:24" x14ac:dyDescent="0.25">
      <c r="A4789" s="57">
        <v>220250041708</v>
      </c>
      <c r="B4789" s="58" t="s">
        <v>526</v>
      </c>
      <c r="C4789" s="59">
        <v>45894</v>
      </c>
      <c r="D4789" s="57">
        <v>22025000769</v>
      </c>
      <c r="E4789" s="58" t="s">
        <v>1623</v>
      </c>
      <c r="F4789" s="60">
        <v>200.12</v>
      </c>
      <c r="G4789" s="58" t="s">
        <v>506</v>
      </c>
      <c r="H4789" s="58" t="s">
        <v>6573</v>
      </c>
      <c r="I4789" s="61">
        <v>300</v>
      </c>
      <c r="J4789" s="58" t="s">
        <v>356</v>
      </c>
      <c r="K4789" s="58" t="s">
        <v>356</v>
      </c>
      <c r="L4789" s="58" t="s">
        <v>367</v>
      </c>
      <c r="M4789" s="58" t="s">
        <v>354</v>
      </c>
      <c r="N4789" s="58" t="s">
        <v>355</v>
      </c>
      <c r="O4789" s="64" t="s">
        <v>309</v>
      </c>
      <c r="P4789" s="64" t="s">
        <v>5359</v>
      </c>
      <c r="Q4789" s="45" t="s">
        <v>922</v>
      </c>
      <c r="R4789" s="32" t="s">
        <v>254</v>
      </c>
      <c r="S4789" s="45" t="s">
        <v>291</v>
      </c>
      <c r="T4789" s="42" t="str">
        <f>VLOOKUP(Tabla1[[#This Row],[AREA]],Hoja1!A:B,2,FALSE)</f>
        <v>11. Salud pública y seguridad ciudadana</v>
      </c>
      <c r="U4789" s="45" t="s">
        <v>135</v>
      </c>
      <c r="V4789" s="42" t="str">
        <f>VLOOKUP(Tabla1[[#This Row],[PROGRAMA]],Hoja1!A:B,2,FALSE)</f>
        <v>1361. Prevención y extinción de incencios</v>
      </c>
      <c r="W4789" s="45" t="s">
        <v>238</v>
      </c>
      <c r="X4789" s="45" t="s">
        <v>3118</v>
      </c>
    </row>
    <row r="4790" spans="1:24" x14ac:dyDescent="0.25">
      <c r="A4790" s="57">
        <v>220250039110</v>
      </c>
      <c r="B4790" s="58" t="s">
        <v>526</v>
      </c>
      <c r="C4790" s="59">
        <v>45883</v>
      </c>
      <c r="D4790" s="57">
        <v>22025000731</v>
      </c>
      <c r="E4790" s="58" t="s">
        <v>1838</v>
      </c>
      <c r="F4790" s="60">
        <v>198.88</v>
      </c>
      <c r="G4790" s="58" t="s">
        <v>38</v>
      </c>
      <c r="H4790" s="58" t="s">
        <v>6574</v>
      </c>
      <c r="I4790" s="61">
        <v>300</v>
      </c>
      <c r="J4790" s="58" t="s">
        <v>356</v>
      </c>
      <c r="K4790" s="58" t="s">
        <v>356</v>
      </c>
      <c r="L4790" s="58" t="s">
        <v>367</v>
      </c>
      <c r="M4790" s="58" t="s">
        <v>354</v>
      </c>
      <c r="N4790" s="58" t="s">
        <v>355</v>
      </c>
      <c r="O4790" s="64" t="s">
        <v>309</v>
      </c>
      <c r="P4790" s="64" t="s">
        <v>5359</v>
      </c>
      <c r="Q4790" s="45" t="s">
        <v>922</v>
      </c>
      <c r="R4790" s="32" t="s">
        <v>254</v>
      </c>
      <c r="S4790" s="45" t="s">
        <v>98</v>
      </c>
      <c r="T4790" s="42" t="str">
        <f>VLOOKUP(Tabla1[[#This Row],[AREA]],Hoja1!A:B,2,FALSE)</f>
        <v>10. Personas mayores, familia y servicios sociales</v>
      </c>
      <c r="U4790" s="45" t="s">
        <v>155</v>
      </c>
      <c r="V4790" s="42" t="str">
        <f>VLOOKUP(Tabla1[[#This Row],[PROGRAMA]],Hoja1!A:B,2,FALSE)</f>
        <v>2312. Iniciativas sociales</v>
      </c>
      <c r="W4790" s="45" t="s">
        <v>236</v>
      </c>
      <c r="X4790" s="45" t="s">
        <v>3048</v>
      </c>
    </row>
    <row r="4791" spans="1:24" x14ac:dyDescent="0.25">
      <c r="A4791" s="57">
        <v>220250039137</v>
      </c>
      <c r="B4791" s="58" t="s">
        <v>526</v>
      </c>
      <c r="C4791" s="59">
        <v>45883</v>
      </c>
      <c r="D4791" s="57">
        <v>22025004894</v>
      </c>
      <c r="E4791" s="58" t="s">
        <v>1303</v>
      </c>
      <c r="F4791" s="60">
        <v>198.63</v>
      </c>
      <c r="G4791" s="58" t="s">
        <v>564</v>
      </c>
      <c r="H4791" s="58" t="s">
        <v>6575</v>
      </c>
      <c r="I4791" s="61">
        <v>300</v>
      </c>
      <c r="J4791" s="58" t="s">
        <v>356</v>
      </c>
      <c r="K4791" s="58" t="s">
        <v>356</v>
      </c>
      <c r="L4791" s="58" t="s">
        <v>367</v>
      </c>
      <c r="M4791" s="58" t="s">
        <v>354</v>
      </c>
      <c r="N4791" s="58" t="s">
        <v>355</v>
      </c>
      <c r="O4791" s="64" t="s">
        <v>309</v>
      </c>
      <c r="P4791" s="64" t="s">
        <v>5359</v>
      </c>
      <c r="Q4791" s="45" t="s">
        <v>922</v>
      </c>
      <c r="R4791" s="32" t="s">
        <v>254</v>
      </c>
      <c r="S4791" s="45" t="s">
        <v>94</v>
      </c>
      <c r="T4791" s="42" t="str">
        <f>VLOOKUP(Tabla1[[#This Row],[AREA]],Hoja1!A:B,2,FALSE)</f>
        <v>06. Educación y cultura</v>
      </c>
      <c r="U4791" s="45" t="s">
        <v>170</v>
      </c>
      <c r="V4791" s="42" t="str">
        <f>VLOOKUP(Tabla1[[#This Row],[PROGRAMA]],Hoja1!A:B,2,FALSE)</f>
        <v>3232. Conservación y mantenimiento centros educación infantil y primaria</v>
      </c>
      <c r="W4791" s="45" t="s">
        <v>236</v>
      </c>
      <c r="X4791" s="45" t="s">
        <v>3048</v>
      </c>
    </row>
    <row r="4792" spans="1:24" x14ac:dyDescent="0.25">
      <c r="A4792" s="57">
        <v>220250044646</v>
      </c>
      <c r="B4792" s="58" t="s">
        <v>526</v>
      </c>
      <c r="C4792" s="59">
        <v>45910</v>
      </c>
      <c r="D4792" s="57">
        <v>22025001122</v>
      </c>
      <c r="E4792" s="58" t="s">
        <v>1237</v>
      </c>
      <c r="F4792" s="60">
        <v>193.59</v>
      </c>
      <c r="G4792" s="58" t="s">
        <v>595</v>
      </c>
      <c r="H4792" s="58" t="s">
        <v>6576</v>
      </c>
      <c r="I4792" s="61">
        <v>300</v>
      </c>
      <c r="J4792" s="58" t="s">
        <v>356</v>
      </c>
      <c r="K4792" s="58" t="s">
        <v>356</v>
      </c>
      <c r="L4792" s="58" t="s">
        <v>357</v>
      </c>
      <c r="M4792" s="58" t="s">
        <v>354</v>
      </c>
      <c r="N4792" s="58" t="s">
        <v>355</v>
      </c>
      <c r="O4792" s="64" t="s">
        <v>309</v>
      </c>
      <c r="P4792" s="64" t="s">
        <v>5359</v>
      </c>
      <c r="Q4792" s="45" t="s">
        <v>922</v>
      </c>
      <c r="R4792" s="32" t="s">
        <v>254</v>
      </c>
      <c r="S4792" s="45" t="s">
        <v>291</v>
      </c>
      <c r="T4792" s="42" t="str">
        <f>VLOOKUP(Tabla1[[#This Row],[AREA]],Hoja1!A:B,2,FALSE)</f>
        <v>11. Salud pública y seguridad ciudadana</v>
      </c>
      <c r="U4792" s="45" t="s">
        <v>141</v>
      </c>
      <c r="V4792" s="42" t="str">
        <f>VLOOKUP(Tabla1[[#This Row],[PROGRAMA]],Hoja1!A:B,2,FALSE)</f>
        <v>1621. Recogida de residuos</v>
      </c>
      <c r="W4792" s="45" t="s">
        <v>236</v>
      </c>
      <c r="X4792" s="45" t="s">
        <v>3180</v>
      </c>
    </row>
    <row r="4793" spans="1:24" x14ac:dyDescent="0.25">
      <c r="A4793" s="57">
        <v>220250040679</v>
      </c>
      <c r="B4793" s="58" t="s">
        <v>526</v>
      </c>
      <c r="C4793" s="59">
        <v>45888</v>
      </c>
      <c r="D4793" s="57">
        <v>22025004014</v>
      </c>
      <c r="E4793" s="58" t="s">
        <v>1534</v>
      </c>
      <c r="F4793" s="60">
        <v>191.17</v>
      </c>
      <c r="G4793" s="58" t="s">
        <v>600</v>
      </c>
      <c r="H4793" s="58" t="s">
        <v>6577</v>
      </c>
      <c r="I4793" s="61">
        <v>300</v>
      </c>
      <c r="J4793" s="58" t="s">
        <v>356</v>
      </c>
      <c r="K4793" s="58" t="s">
        <v>356</v>
      </c>
      <c r="L4793" s="58" t="s">
        <v>367</v>
      </c>
      <c r="M4793" s="58" t="s">
        <v>354</v>
      </c>
      <c r="N4793" s="58" t="s">
        <v>355</v>
      </c>
      <c r="O4793" s="64" t="s">
        <v>309</v>
      </c>
      <c r="P4793" s="64" t="s">
        <v>5359</v>
      </c>
      <c r="Q4793" s="45" t="s">
        <v>922</v>
      </c>
      <c r="R4793" s="32" t="s">
        <v>254</v>
      </c>
      <c r="S4793" s="45" t="s">
        <v>92</v>
      </c>
      <c r="T4793" s="42" t="str">
        <f>VLOOKUP(Tabla1[[#This Row],[AREA]],Hoja1!A:B,2,FALSE)</f>
        <v>03. Participación ciudadana y deportes</v>
      </c>
      <c r="U4793" s="45" t="s">
        <v>215</v>
      </c>
      <c r="V4793" s="42" t="str">
        <f>VLOOKUP(Tabla1[[#This Row],[PROGRAMA]],Hoja1!A:B,2,FALSE)</f>
        <v>9241. Participación ciudadana</v>
      </c>
      <c r="W4793" s="45" t="s">
        <v>236</v>
      </c>
      <c r="X4793" s="45" t="s">
        <v>3048</v>
      </c>
    </row>
    <row r="4794" spans="1:24" x14ac:dyDescent="0.25">
      <c r="A4794" s="57">
        <v>220250039199</v>
      </c>
      <c r="B4794" s="58" t="s">
        <v>526</v>
      </c>
      <c r="C4794" s="59">
        <v>45883</v>
      </c>
      <c r="D4794" s="57">
        <v>22025004895</v>
      </c>
      <c r="E4794" s="58" t="s">
        <v>1878</v>
      </c>
      <c r="F4794" s="60">
        <v>190.03</v>
      </c>
      <c r="G4794" s="58" t="s">
        <v>608</v>
      </c>
      <c r="H4794" s="58" t="s">
        <v>6578</v>
      </c>
      <c r="I4794" s="61">
        <v>300</v>
      </c>
      <c r="J4794" s="58" t="s">
        <v>356</v>
      </c>
      <c r="K4794" s="58" t="s">
        <v>356</v>
      </c>
      <c r="L4794" s="58" t="s">
        <v>367</v>
      </c>
      <c r="M4794" s="58" t="s">
        <v>354</v>
      </c>
      <c r="N4794" s="58" t="s">
        <v>355</v>
      </c>
      <c r="O4794" s="64" t="s">
        <v>309</v>
      </c>
      <c r="P4794" s="64" t="s">
        <v>5359</v>
      </c>
      <c r="Q4794" s="45" t="s">
        <v>922</v>
      </c>
      <c r="R4794" s="32" t="s">
        <v>254</v>
      </c>
      <c r="S4794" s="45" t="s">
        <v>94</v>
      </c>
      <c r="T4794" s="42" t="str">
        <f>VLOOKUP(Tabla1[[#This Row],[AREA]],Hoja1!A:B,2,FALSE)</f>
        <v>06. Educación y cultura</v>
      </c>
      <c r="U4794" s="45" t="s">
        <v>168</v>
      </c>
      <c r="V4794" s="42" t="str">
        <f>VLOOKUP(Tabla1[[#This Row],[PROGRAMA]],Hoja1!A:B,2,FALSE)</f>
        <v>3231. Escuelas infantiles</v>
      </c>
      <c r="W4794" s="45" t="s">
        <v>236</v>
      </c>
      <c r="X4794" s="45" t="s">
        <v>3048</v>
      </c>
    </row>
    <row r="4795" spans="1:24" x14ac:dyDescent="0.25">
      <c r="A4795" s="57">
        <v>220250047683</v>
      </c>
      <c r="B4795" s="58" t="s">
        <v>526</v>
      </c>
      <c r="C4795" s="59">
        <v>45925</v>
      </c>
      <c r="D4795" s="57">
        <v>22025001274</v>
      </c>
      <c r="E4795" s="58" t="s">
        <v>1612</v>
      </c>
      <c r="F4795" s="60">
        <v>188.8</v>
      </c>
      <c r="G4795" s="58" t="s">
        <v>664</v>
      </c>
      <c r="H4795" s="58" t="s">
        <v>6579</v>
      </c>
      <c r="I4795" s="61">
        <v>300</v>
      </c>
      <c r="J4795" s="58" t="s">
        <v>372</v>
      </c>
      <c r="K4795" s="58" t="s">
        <v>372</v>
      </c>
      <c r="L4795" s="58" t="s">
        <v>357</v>
      </c>
      <c r="M4795" s="58" t="s">
        <v>354</v>
      </c>
      <c r="N4795" s="58" t="s">
        <v>355</v>
      </c>
      <c r="O4795" s="64" t="s">
        <v>309</v>
      </c>
      <c r="P4795" s="64" t="s">
        <v>5359</v>
      </c>
      <c r="Q4795" s="45" t="s">
        <v>922</v>
      </c>
      <c r="R4795" s="32" t="s">
        <v>254</v>
      </c>
      <c r="S4795" s="45" t="s">
        <v>95</v>
      </c>
      <c r="T4795" s="42" t="str">
        <f>VLOOKUP(Tabla1[[#This Row],[AREA]],Hoja1!A:B,2,FALSE)</f>
        <v>07. Medio ambiente</v>
      </c>
      <c r="U4795" s="45" t="s">
        <v>149</v>
      </c>
      <c r="V4795" s="42" t="str">
        <f>VLOOKUP(Tabla1[[#This Row],[PROGRAMA]],Hoja1!A:B,2,FALSE)</f>
        <v>1711. Parques y jardines</v>
      </c>
      <c r="W4795" s="45" t="s">
        <v>236</v>
      </c>
      <c r="X4795" s="45" t="s">
        <v>2945</v>
      </c>
    </row>
    <row r="4796" spans="1:24" x14ac:dyDescent="0.25">
      <c r="A4796" s="57">
        <v>220250044674</v>
      </c>
      <c r="B4796" s="58" t="s">
        <v>526</v>
      </c>
      <c r="C4796" s="59">
        <v>45910</v>
      </c>
      <c r="D4796" s="57">
        <v>22025001122</v>
      </c>
      <c r="E4796" s="58" t="s">
        <v>1237</v>
      </c>
      <c r="F4796" s="60">
        <v>188.42</v>
      </c>
      <c r="G4796" s="58" t="s">
        <v>589</v>
      </c>
      <c r="H4796" s="58" t="s">
        <v>6580</v>
      </c>
      <c r="I4796" s="61">
        <v>300</v>
      </c>
      <c r="J4796" s="58" t="s">
        <v>356</v>
      </c>
      <c r="K4796" s="58" t="s">
        <v>356</v>
      </c>
      <c r="L4796" s="58" t="s">
        <v>357</v>
      </c>
      <c r="M4796" s="58" t="s">
        <v>354</v>
      </c>
      <c r="N4796" s="58" t="s">
        <v>355</v>
      </c>
      <c r="O4796" s="64" t="s">
        <v>309</v>
      </c>
      <c r="P4796" s="64" t="s">
        <v>5359</v>
      </c>
      <c r="Q4796" s="45" t="s">
        <v>922</v>
      </c>
      <c r="R4796" s="32" t="s">
        <v>254</v>
      </c>
      <c r="S4796" s="45" t="s">
        <v>291</v>
      </c>
      <c r="T4796" s="42" t="str">
        <f>VLOOKUP(Tabla1[[#This Row],[AREA]],Hoja1!A:B,2,FALSE)</f>
        <v>11. Salud pública y seguridad ciudadana</v>
      </c>
      <c r="U4796" s="45" t="s">
        <v>141</v>
      </c>
      <c r="V4796" s="42" t="str">
        <f>VLOOKUP(Tabla1[[#This Row],[PROGRAMA]],Hoja1!A:B,2,FALSE)</f>
        <v>1621. Recogida de residuos</v>
      </c>
      <c r="W4796" s="45" t="s">
        <v>236</v>
      </c>
      <c r="X4796" s="45" t="s">
        <v>3180</v>
      </c>
    </row>
    <row r="4797" spans="1:24" x14ac:dyDescent="0.25">
      <c r="A4797" s="57">
        <v>220250039054</v>
      </c>
      <c r="B4797" s="58" t="s">
        <v>526</v>
      </c>
      <c r="C4797" s="59">
        <v>45883</v>
      </c>
      <c r="D4797" s="57">
        <v>22025004932</v>
      </c>
      <c r="E4797" s="58" t="s">
        <v>1727</v>
      </c>
      <c r="F4797" s="60">
        <v>187.6</v>
      </c>
      <c r="G4797" s="58" t="s">
        <v>74</v>
      </c>
      <c r="H4797" s="58" t="s">
        <v>6581</v>
      </c>
      <c r="I4797" s="61">
        <v>300</v>
      </c>
      <c r="J4797" s="58" t="s">
        <v>356</v>
      </c>
      <c r="K4797" s="58" t="s">
        <v>356</v>
      </c>
      <c r="L4797" s="58" t="s">
        <v>367</v>
      </c>
      <c r="M4797" s="58" t="s">
        <v>354</v>
      </c>
      <c r="N4797" s="58" t="s">
        <v>355</v>
      </c>
      <c r="O4797" s="64" t="s">
        <v>309</v>
      </c>
      <c r="P4797" s="64" t="s">
        <v>5359</v>
      </c>
      <c r="Q4797" s="45" t="s">
        <v>922</v>
      </c>
      <c r="R4797" s="32" t="s">
        <v>254</v>
      </c>
      <c r="S4797" s="45" t="s">
        <v>94</v>
      </c>
      <c r="T4797" s="42" t="str">
        <f>VLOOKUP(Tabla1[[#This Row],[AREA]],Hoja1!A:B,2,FALSE)</f>
        <v>06. Educación y cultura</v>
      </c>
      <c r="U4797" s="45" t="s">
        <v>176</v>
      </c>
      <c r="V4797" s="42" t="str">
        <f>VLOOKUP(Tabla1[[#This Row],[PROGRAMA]],Hoja1!A:B,2,FALSE)</f>
        <v>3321. Bibliotecas públicas</v>
      </c>
      <c r="W4797" s="45" t="s">
        <v>236</v>
      </c>
      <c r="X4797" s="45" t="s">
        <v>3048</v>
      </c>
    </row>
    <row r="4798" spans="1:24" x14ac:dyDescent="0.25">
      <c r="A4798" s="57">
        <v>220250045710</v>
      </c>
      <c r="B4798" s="58" t="s">
        <v>526</v>
      </c>
      <c r="C4798" s="59">
        <v>45918</v>
      </c>
      <c r="D4798" s="57">
        <v>22025001129</v>
      </c>
      <c r="E4798" s="58" t="s">
        <v>1973</v>
      </c>
      <c r="F4798" s="60">
        <v>187.02</v>
      </c>
      <c r="G4798" s="58" t="s">
        <v>3578</v>
      </c>
      <c r="H4798" s="58" t="s">
        <v>6582</v>
      </c>
      <c r="I4798" s="61">
        <v>300</v>
      </c>
      <c r="J4798" s="58" t="s">
        <v>5743</v>
      </c>
      <c r="K4798" s="58" t="s">
        <v>5743</v>
      </c>
      <c r="L4798" s="58" t="s">
        <v>367</v>
      </c>
      <c r="M4798" s="58" t="s">
        <v>354</v>
      </c>
      <c r="N4798" s="58" t="s">
        <v>355</v>
      </c>
      <c r="O4798" s="64" t="s">
        <v>309</v>
      </c>
      <c r="P4798" s="64" t="s">
        <v>5359</v>
      </c>
      <c r="Q4798" s="45" t="s">
        <v>922</v>
      </c>
      <c r="R4798" s="32" t="s">
        <v>254</v>
      </c>
      <c r="S4798" s="45" t="s">
        <v>291</v>
      </c>
      <c r="T4798" s="42" t="str">
        <f>VLOOKUP(Tabla1[[#This Row],[AREA]],Hoja1!A:B,2,FALSE)</f>
        <v>11. Salud pública y seguridad ciudadana</v>
      </c>
      <c r="U4798" s="45" t="s">
        <v>144</v>
      </c>
      <c r="V4798" s="42" t="str">
        <f>VLOOKUP(Tabla1[[#This Row],[PROGRAMA]],Hoja1!A:B,2,FALSE)</f>
        <v>1631. Limpieza viaria</v>
      </c>
      <c r="W4798" s="45" t="s">
        <v>236</v>
      </c>
      <c r="X4798" s="45" t="s">
        <v>3180</v>
      </c>
    </row>
    <row r="4799" spans="1:24" x14ac:dyDescent="0.25">
      <c r="A4799" s="57">
        <v>220250044068</v>
      </c>
      <c r="B4799" s="58" t="s">
        <v>526</v>
      </c>
      <c r="C4799" s="59">
        <v>45905</v>
      </c>
      <c r="D4799" s="57">
        <v>22025000917</v>
      </c>
      <c r="E4799" s="58" t="s">
        <v>2293</v>
      </c>
      <c r="F4799" s="60">
        <v>182.95</v>
      </c>
      <c r="G4799" s="58" t="s">
        <v>567</v>
      </c>
      <c r="H4799" s="58" t="s">
        <v>6583</v>
      </c>
      <c r="I4799" s="61">
        <v>300</v>
      </c>
      <c r="J4799" s="58" t="s">
        <v>356</v>
      </c>
      <c r="K4799" s="58" t="s">
        <v>356</v>
      </c>
      <c r="L4799" s="58" t="s">
        <v>357</v>
      </c>
      <c r="M4799" s="58" t="s">
        <v>354</v>
      </c>
      <c r="N4799" s="58" t="s">
        <v>355</v>
      </c>
      <c r="O4799" s="64" t="s">
        <v>309</v>
      </c>
      <c r="P4799" s="64" t="s">
        <v>5359</v>
      </c>
      <c r="Q4799" s="45" t="s">
        <v>922</v>
      </c>
      <c r="R4799" s="32" t="s">
        <v>254</v>
      </c>
      <c r="S4799" s="45" t="s">
        <v>291</v>
      </c>
      <c r="T4799" s="42" t="str">
        <f>VLOOKUP(Tabla1[[#This Row],[AREA]],Hoja1!A:B,2,FALSE)</f>
        <v>11. Salud pública y seguridad ciudadana</v>
      </c>
      <c r="U4799" s="45" t="s">
        <v>129</v>
      </c>
      <c r="V4799" s="42" t="str">
        <f>VLOOKUP(Tabla1[[#This Row],[PROGRAMA]],Hoja1!A:B,2,FALSE)</f>
        <v>1321. Policía municipal</v>
      </c>
      <c r="W4799" s="45" t="s">
        <v>236</v>
      </c>
      <c r="X4799" s="45" t="s">
        <v>3180</v>
      </c>
    </row>
    <row r="4800" spans="1:24" x14ac:dyDescent="0.25">
      <c r="A4800" s="57">
        <v>220250041202</v>
      </c>
      <c r="B4800" s="58" t="s">
        <v>526</v>
      </c>
      <c r="C4800" s="59">
        <v>45890</v>
      </c>
      <c r="D4800" s="57">
        <v>22025001270</v>
      </c>
      <c r="E4800" s="58" t="s">
        <v>2310</v>
      </c>
      <c r="F4800" s="60">
        <v>182.3</v>
      </c>
      <c r="G4800" s="58" t="s">
        <v>73</v>
      </c>
      <c r="H4800" s="58" t="s">
        <v>6584</v>
      </c>
      <c r="I4800" s="61">
        <v>300</v>
      </c>
      <c r="J4800" s="58" t="s">
        <v>356</v>
      </c>
      <c r="K4800" s="58" t="s">
        <v>356</v>
      </c>
      <c r="L4800" s="58" t="s">
        <v>367</v>
      </c>
      <c r="M4800" s="58" t="s">
        <v>354</v>
      </c>
      <c r="N4800" s="58" t="s">
        <v>355</v>
      </c>
      <c r="O4800" s="64" t="s">
        <v>309</v>
      </c>
      <c r="P4800" s="64" t="s">
        <v>5359</v>
      </c>
      <c r="Q4800" s="45" t="s">
        <v>922</v>
      </c>
      <c r="R4800" s="32" t="s">
        <v>254</v>
      </c>
      <c r="S4800" s="45" t="s">
        <v>95</v>
      </c>
      <c r="T4800" s="42" t="str">
        <f>VLOOKUP(Tabla1[[#This Row],[AREA]],Hoja1!A:B,2,FALSE)</f>
        <v>07. Medio ambiente</v>
      </c>
      <c r="U4800" s="45" t="s">
        <v>149</v>
      </c>
      <c r="V4800" s="42" t="str">
        <f>VLOOKUP(Tabla1[[#This Row],[PROGRAMA]],Hoja1!A:B,2,FALSE)</f>
        <v>1711. Parques y jardines</v>
      </c>
      <c r="W4800" s="45" t="s">
        <v>238</v>
      </c>
      <c r="X4800" s="45" t="s">
        <v>3118</v>
      </c>
    </row>
    <row r="4801" spans="1:24" x14ac:dyDescent="0.25">
      <c r="A4801" s="57">
        <v>220250046305</v>
      </c>
      <c r="B4801" s="58" t="s">
        <v>526</v>
      </c>
      <c r="C4801" s="59">
        <v>45922</v>
      </c>
      <c r="D4801" s="57">
        <v>22025001270</v>
      </c>
      <c r="E4801" s="58" t="s">
        <v>2310</v>
      </c>
      <c r="F4801" s="60">
        <v>182.3</v>
      </c>
      <c r="G4801" s="58" t="s">
        <v>73</v>
      </c>
      <c r="H4801" s="58" t="s">
        <v>6585</v>
      </c>
      <c r="I4801" s="61">
        <v>300</v>
      </c>
      <c r="J4801" s="58" t="s">
        <v>356</v>
      </c>
      <c r="K4801" s="58" t="s">
        <v>356</v>
      </c>
      <c r="L4801" s="58" t="s">
        <v>367</v>
      </c>
      <c r="M4801" s="58" t="s">
        <v>354</v>
      </c>
      <c r="N4801" s="58" t="s">
        <v>355</v>
      </c>
      <c r="O4801" s="64" t="s">
        <v>309</v>
      </c>
      <c r="P4801" s="64" t="s">
        <v>5359</v>
      </c>
      <c r="Q4801" s="45" t="s">
        <v>922</v>
      </c>
      <c r="R4801" s="32" t="s">
        <v>254</v>
      </c>
      <c r="S4801" s="45" t="s">
        <v>95</v>
      </c>
      <c r="T4801" s="42" t="str">
        <f>VLOOKUP(Tabla1[[#This Row],[AREA]],Hoja1!A:B,2,FALSE)</f>
        <v>07. Medio ambiente</v>
      </c>
      <c r="U4801" s="45" t="s">
        <v>149</v>
      </c>
      <c r="V4801" s="42" t="str">
        <f>VLOOKUP(Tabla1[[#This Row],[PROGRAMA]],Hoja1!A:B,2,FALSE)</f>
        <v>1711. Parques y jardines</v>
      </c>
      <c r="W4801" s="45" t="s">
        <v>238</v>
      </c>
      <c r="X4801" s="45" t="s">
        <v>3118</v>
      </c>
    </row>
    <row r="4802" spans="1:24" x14ac:dyDescent="0.25">
      <c r="A4802" s="57">
        <v>220250046282</v>
      </c>
      <c r="B4802" s="58" t="s">
        <v>526</v>
      </c>
      <c r="C4802" s="59">
        <v>45922</v>
      </c>
      <c r="D4802" s="57">
        <v>22025001270</v>
      </c>
      <c r="E4802" s="58" t="s">
        <v>2310</v>
      </c>
      <c r="F4802" s="60">
        <v>178.03</v>
      </c>
      <c r="G4802" s="58" t="s">
        <v>509</v>
      </c>
      <c r="H4802" s="58" t="s">
        <v>6586</v>
      </c>
      <c r="I4802" s="61">
        <v>300</v>
      </c>
      <c r="J4802" s="58" t="s">
        <v>356</v>
      </c>
      <c r="K4802" s="58" t="s">
        <v>356</v>
      </c>
      <c r="L4802" s="58" t="s">
        <v>367</v>
      </c>
      <c r="M4802" s="58" t="s">
        <v>354</v>
      </c>
      <c r="N4802" s="58" t="s">
        <v>355</v>
      </c>
      <c r="O4802" s="64" t="s">
        <v>309</v>
      </c>
      <c r="P4802" s="64" t="s">
        <v>5359</v>
      </c>
      <c r="Q4802" s="45" t="s">
        <v>922</v>
      </c>
      <c r="R4802" s="32" t="s">
        <v>254</v>
      </c>
      <c r="S4802" s="45" t="s">
        <v>95</v>
      </c>
      <c r="T4802" s="42" t="str">
        <f>VLOOKUP(Tabla1[[#This Row],[AREA]],Hoja1!A:B,2,FALSE)</f>
        <v>07. Medio ambiente</v>
      </c>
      <c r="U4802" s="45" t="s">
        <v>149</v>
      </c>
      <c r="V4802" s="42" t="str">
        <f>VLOOKUP(Tabla1[[#This Row],[PROGRAMA]],Hoja1!A:B,2,FALSE)</f>
        <v>1711. Parques y jardines</v>
      </c>
      <c r="W4802" s="45" t="s">
        <v>238</v>
      </c>
      <c r="X4802" s="45" t="s">
        <v>3118</v>
      </c>
    </row>
    <row r="4803" spans="1:24" x14ac:dyDescent="0.25">
      <c r="A4803" s="57">
        <v>220250041224</v>
      </c>
      <c r="B4803" s="58" t="s">
        <v>526</v>
      </c>
      <c r="C4803" s="59">
        <v>45890</v>
      </c>
      <c r="D4803" s="57">
        <v>22025001128</v>
      </c>
      <c r="E4803" s="58" t="s">
        <v>1498</v>
      </c>
      <c r="F4803" s="60">
        <v>176.15</v>
      </c>
      <c r="G4803" s="58" t="s">
        <v>590</v>
      </c>
      <c r="H4803" s="58" t="s">
        <v>6587</v>
      </c>
      <c r="I4803" s="61">
        <v>300</v>
      </c>
      <c r="J4803" s="58" t="s">
        <v>356</v>
      </c>
      <c r="K4803" s="58" t="s">
        <v>356</v>
      </c>
      <c r="L4803" s="58" t="s">
        <v>367</v>
      </c>
      <c r="M4803" s="58" t="s">
        <v>354</v>
      </c>
      <c r="N4803" s="58" t="s">
        <v>355</v>
      </c>
      <c r="O4803" s="64" t="s">
        <v>309</v>
      </c>
      <c r="P4803" s="64" t="s">
        <v>5359</v>
      </c>
      <c r="Q4803" s="45" t="s">
        <v>922</v>
      </c>
      <c r="R4803" s="32" t="s">
        <v>254</v>
      </c>
      <c r="S4803" s="45" t="s">
        <v>291</v>
      </c>
      <c r="T4803" s="42" t="str">
        <f>VLOOKUP(Tabla1[[#This Row],[AREA]],Hoja1!A:B,2,FALSE)</f>
        <v>11. Salud pública y seguridad ciudadana</v>
      </c>
      <c r="U4803" s="45" t="s">
        <v>141</v>
      </c>
      <c r="V4803" s="42" t="str">
        <f>VLOOKUP(Tabla1[[#This Row],[PROGRAMA]],Hoja1!A:B,2,FALSE)</f>
        <v>1621. Recogida de residuos</v>
      </c>
      <c r="W4803" s="45" t="s">
        <v>238</v>
      </c>
      <c r="X4803" s="45" t="s">
        <v>3118</v>
      </c>
    </row>
    <row r="4804" spans="1:24" x14ac:dyDescent="0.25">
      <c r="A4804" s="57">
        <v>220250047692</v>
      </c>
      <c r="B4804" s="58" t="s">
        <v>526</v>
      </c>
      <c r="C4804" s="59">
        <v>45925</v>
      </c>
      <c r="D4804" s="57">
        <v>22025001276</v>
      </c>
      <c r="E4804" s="58" t="s">
        <v>2347</v>
      </c>
      <c r="F4804" s="60">
        <v>173.11</v>
      </c>
      <c r="G4804" s="58" t="s">
        <v>943</v>
      </c>
      <c r="H4804" s="58" t="s">
        <v>6588</v>
      </c>
      <c r="I4804" s="61">
        <v>300</v>
      </c>
      <c r="J4804" s="58" t="s">
        <v>356</v>
      </c>
      <c r="K4804" s="58" t="s">
        <v>356</v>
      </c>
      <c r="L4804" s="58" t="s">
        <v>357</v>
      </c>
      <c r="M4804" s="58" t="s">
        <v>354</v>
      </c>
      <c r="N4804" s="58" t="s">
        <v>355</v>
      </c>
      <c r="O4804" s="64" t="s">
        <v>309</v>
      </c>
      <c r="P4804" s="64" t="s">
        <v>5359</v>
      </c>
      <c r="Q4804" s="45" t="s">
        <v>922</v>
      </c>
      <c r="R4804" s="32" t="s">
        <v>254</v>
      </c>
      <c r="S4804" s="45" t="s">
        <v>95</v>
      </c>
      <c r="T4804" s="42" t="str">
        <f>VLOOKUP(Tabla1[[#This Row],[AREA]],Hoja1!A:B,2,FALSE)</f>
        <v>07. Medio ambiente</v>
      </c>
      <c r="U4804" s="45" t="s">
        <v>149</v>
      </c>
      <c r="V4804" s="42" t="str">
        <f>VLOOKUP(Tabla1[[#This Row],[PROGRAMA]],Hoja1!A:B,2,FALSE)</f>
        <v>1711. Parques y jardines</v>
      </c>
      <c r="W4804" s="45" t="s">
        <v>236</v>
      </c>
      <c r="X4804" s="45" t="s">
        <v>3180</v>
      </c>
    </row>
    <row r="4805" spans="1:24" x14ac:dyDescent="0.25">
      <c r="A4805" s="57">
        <v>220250045339</v>
      </c>
      <c r="B4805" s="58" t="s">
        <v>526</v>
      </c>
      <c r="C4805" s="59">
        <v>45916</v>
      </c>
      <c r="D4805" s="57">
        <v>22025001325</v>
      </c>
      <c r="E4805" s="58" t="s">
        <v>3329</v>
      </c>
      <c r="F4805" s="60">
        <v>172.78</v>
      </c>
      <c r="G4805" s="58" t="s">
        <v>39</v>
      </c>
      <c r="H4805" s="58" t="s">
        <v>6589</v>
      </c>
      <c r="I4805" s="61">
        <v>300</v>
      </c>
      <c r="J4805" s="58" t="s">
        <v>356</v>
      </c>
      <c r="K4805" s="58" t="s">
        <v>356</v>
      </c>
      <c r="L4805" s="58" t="s">
        <v>367</v>
      </c>
      <c r="M4805" s="58" t="s">
        <v>354</v>
      </c>
      <c r="N4805" s="58" t="s">
        <v>355</v>
      </c>
      <c r="O4805" s="64" t="s">
        <v>309</v>
      </c>
      <c r="P4805" s="64" t="s">
        <v>5359</v>
      </c>
      <c r="Q4805" s="45" t="s">
        <v>922</v>
      </c>
      <c r="R4805" s="32" t="s">
        <v>254</v>
      </c>
      <c r="S4805" s="45" t="s">
        <v>98</v>
      </c>
      <c r="T4805" s="42" t="str">
        <f>VLOOKUP(Tabla1[[#This Row],[AREA]],Hoja1!A:B,2,FALSE)</f>
        <v>10. Personas mayores, familia y servicios sociales</v>
      </c>
      <c r="U4805" s="45" t="s">
        <v>162</v>
      </c>
      <c r="V4805" s="42" t="str">
        <f>VLOOKUP(Tabla1[[#This Row],[PROGRAMA]],Hoja1!A:B,2,FALSE)</f>
        <v>2412. Formación para el empleo</v>
      </c>
      <c r="W4805" s="45" t="s">
        <v>238</v>
      </c>
      <c r="X4805" s="45" t="s">
        <v>3118</v>
      </c>
    </row>
    <row r="4806" spans="1:24" x14ac:dyDescent="0.25">
      <c r="A4806" s="57">
        <v>220250043841</v>
      </c>
      <c r="B4806" s="58" t="s">
        <v>526</v>
      </c>
      <c r="C4806" s="59">
        <v>45903</v>
      </c>
      <c r="D4806" s="57">
        <v>22025001270</v>
      </c>
      <c r="E4806" s="58" t="s">
        <v>2310</v>
      </c>
      <c r="F4806" s="60">
        <v>171.99</v>
      </c>
      <c r="G4806" s="58" t="s">
        <v>73</v>
      </c>
      <c r="H4806" s="58" t="s">
        <v>6590</v>
      </c>
      <c r="I4806" s="61">
        <v>300</v>
      </c>
      <c r="J4806" s="58" t="s">
        <v>356</v>
      </c>
      <c r="K4806" s="58" t="s">
        <v>356</v>
      </c>
      <c r="L4806" s="58" t="s">
        <v>367</v>
      </c>
      <c r="M4806" s="58" t="s">
        <v>354</v>
      </c>
      <c r="N4806" s="58" t="s">
        <v>355</v>
      </c>
      <c r="O4806" s="64" t="s">
        <v>309</v>
      </c>
      <c r="P4806" s="64" t="s">
        <v>5359</v>
      </c>
      <c r="Q4806" s="45" t="s">
        <v>922</v>
      </c>
      <c r="R4806" s="32" t="s">
        <v>254</v>
      </c>
      <c r="S4806" s="45" t="s">
        <v>95</v>
      </c>
      <c r="T4806" s="42" t="str">
        <f>VLOOKUP(Tabla1[[#This Row],[AREA]],Hoja1!A:B,2,FALSE)</f>
        <v>07. Medio ambiente</v>
      </c>
      <c r="U4806" s="45" t="s">
        <v>149</v>
      </c>
      <c r="V4806" s="42" t="str">
        <f>VLOOKUP(Tabla1[[#This Row],[PROGRAMA]],Hoja1!A:B,2,FALSE)</f>
        <v>1711. Parques y jardines</v>
      </c>
      <c r="W4806" s="45" t="s">
        <v>238</v>
      </c>
      <c r="X4806" s="45" t="s">
        <v>3118</v>
      </c>
    </row>
    <row r="4807" spans="1:24" x14ac:dyDescent="0.25">
      <c r="A4807" s="57">
        <v>220250047628</v>
      </c>
      <c r="B4807" s="58" t="s">
        <v>526</v>
      </c>
      <c r="C4807" s="59">
        <v>45925</v>
      </c>
      <c r="D4807" s="57">
        <v>22025002821</v>
      </c>
      <c r="E4807" s="58" t="s">
        <v>1358</v>
      </c>
      <c r="F4807" s="60">
        <v>171.77</v>
      </c>
      <c r="G4807" s="58" t="s">
        <v>566</v>
      </c>
      <c r="H4807" s="58" t="s">
        <v>6591</v>
      </c>
      <c r="I4807" s="61">
        <v>300</v>
      </c>
      <c r="J4807" s="58" t="s">
        <v>356</v>
      </c>
      <c r="K4807" s="58" t="s">
        <v>356</v>
      </c>
      <c r="L4807" s="58" t="s">
        <v>357</v>
      </c>
      <c r="M4807" s="58" t="s">
        <v>354</v>
      </c>
      <c r="N4807" s="58" t="s">
        <v>355</v>
      </c>
      <c r="O4807" s="64" t="s">
        <v>309</v>
      </c>
      <c r="P4807" s="64" t="s">
        <v>5359</v>
      </c>
      <c r="Q4807" s="45" t="s">
        <v>922</v>
      </c>
      <c r="R4807" s="32" t="s">
        <v>254</v>
      </c>
      <c r="S4807" s="45" t="s">
        <v>96</v>
      </c>
      <c r="T4807" s="42" t="str">
        <f>VLOOKUP(Tabla1[[#This Row],[AREA]],Hoja1!A:B,2,FALSE)</f>
        <v>08. Tráfico y movilidad</v>
      </c>
      <c r="U4807" s="45" t="s">
        <v>140</v>
      </c>
      <c r="V4807" s="42" t="str">
        <f>VLOOKUP(Tabla1[[#This Row],[PROGRAMA]],Hoja1!A:B,2,FALSE)</f>
        <v>1532. Pavimentación vias públicas y otros servicios urbanísticos</v>
      </c>
      <c r="W4807" s="45" t="s">
        <v>236</v>
      </c>
      <c r="X4807" s="45" t="s">
        <v>3180</v>
      </c>
    </row>
    <row r="4808" spans="1:24" x14ac:dyDescent="0.25">
      <c r="A4808" s="57">
        <v>220250041239</v>
      </c>
      <c r="B4808" s="58" t="s">
        <v>526</v>
      </c>
      <c r="C4808" s="59">
        <v>45890</v>
      </c>
      <c r="D4808" s="57">
        <v>22025001126</v>
      </c>
      <c r="E4808" s="58" t="s">
        <v>1594</v>
      </c>
      <c r="F4808" s="60">
        <v>171.74</v>
      </c>
      <c r="G4808" s="58" t="s">
        <v>50</v>
      </c>
      <c r="H4808" s="58" t="s">
        <v>6592</v>
      </c>
      <c r="I4808" s="61">
        <v>300</v>
      </c>
      <c r="J4808" s="58" t="s">
        <v>356</v>
      </c>
      <c r="K4808" s="58" t="s">
        <v>356</v>
      </c>
      <c r="L4808" s="58" t="s">
        <v>367</v>
      </c>
      <c r="M4808" s="58" t="s">
        <v>354</v>
      </c>
      <c r="N4808" s="58" t="s">
        <v>355</v>
      </c>
      <c r="O4808" s="64" t="s">
        <v>309</v>
      </c>
      <c r="P4808" s="64" t="s">
        <v>5359</v>
      </c>
      <c r="Q4808" s="45" t="s">
        <v>922</v>
      </c>
      <c r="R4808" s="32" t="s">
        <v>254</v>
      </c>
      <c r="S4808" s="45" t="s">
        <v>291</v>
      </c>
      <c r="T4808" s="42" t="str">
        <f>VLOOKUP(Tabla1[[#This Row],[AREA]],Hoja1!A:B,2,FALSE)</f>
        <v>11. Salud pública y seguridad ciudadana</v>
      </c>
      <c r="U4808" s="45" t="s">
        <v>141</v>
      </c>
      <c r="V4808" s="42" t="str">
        <f>VLOOKUP(Tabla1[[#This Row],[PROGRAMA]],Hoja1!A:B,2,FALSE)</f>
        <v>1621. Recogida de residuos</v>
      </c>
      <c r="W4808" s="45" t="s">
        <v>238</v>
      </c>
      <c r="X4808" s="45" t="s">
        <v>3053</v>
      </c>
    </row>
    <row r="4809" spans="1:24" x14ac:dyDescent="0.25">
      <c r="A4809" s="57">
        <v>220250039121</v>
      </c>
      <c r="B4809" s="58" t="s">
        <v>526</v>
      </c>
      <c r="C4809" s="59">
        <v>45883</v>
      </c>
      <c r="D4809" s="57">
        <v>22025001325</v>
      </c>
      <c r="E4809" s="58" t="s">
        <v>3329</v>
      </c>
      <c r="F4809" s="60">
        <v>168.06</v>
      </c>
      <c r="G4809" s="58" t="s">
        <v>38</v>
      </c>
      <c r="H4809" s="58" t="s">
        <v>6593</v>
      </c>
      <c r="I4809" s="61">
        <v>300</v>
      </c>
      <c r="J4809" s="58" t="s">
        <v>356</v>
      </c>
      <c r="K4809" s="58" t="s">
        <v>356</v>
      </c>
      <c r="L4809" s="58" t="s">
        <v>367</v>
      </c>
      <c r="M4809" s="58" t="s">
        <v>354</v>
      </c>
      <c r="N4809" s="58" t="s">
        <v>355</v>
      </c>
      <c r="O4809" s="64" t="s">
        <v>309</v>
      </c>
      <c r="P4809" s="64" t="s">
        <v>5359</v>
      </c>
      <c r="Q4809" s="45" t="s">
        <v>922</v>
      </c>
      <c r="R4809" s="32" t="s">
        <v>254</v>
      </c>
      <c r="S4809" s="45" t="s">
        <v>98</v>
      </c>
      <c r="T4809" s="42" t="str">
        <f>VLOOKUP(Tabla1[[#This Row],[AREA]],Hoja1!A:B,2,FALSE)</f>
        <v>10. Personas mayores, familia y servicios sociales</v>
      </c>
      <c r="U4809" s="45" t="s">
        <v>162</v>
      </c>
      <c r="V4809" s="42" t="str">
        <f>VLOOKUP(Tabla1[[#This Row],[PROGRAMA]],Hoja1!A:B,2,FALSE)</f>
        <v>2412. Formación para el empleo</v>
      </c>
      <c r="W4809" s="45" t="s">
        <v>238</v>
      </c>
      <c r="X4809" s="45" t="s">
        <v>3118</v>
      </c>
    </row>
    <row r="4810" spans="1:24" x14ac:dyDescent="0.25">
      <c r="A4810" s="57">
        <v>220250046267</v>
      </c>
      <c r="B4810" s="58" t="s">
        <v>526</v>
      </c>
      <c r="C4810" s="59">
        <v>45922</v>
      </c>
      <c r="D4810" s="57">
        <v>22025001274</v>
      </c>
      <c r="E4810" s="58" t="s">
        <v>1612</v>
      </c>
      <c r="F4810" s="60">
        <v>168.01</v>
      </c>
      <c r="G4810" s="58" t="s">
        <v>574</v>
      </c>
      <c r="H4810" s="58" t="s">
        <v>6594</v>
      </c>
      <c r="I4810" s="61">
        <v>300</v>
      </c>
      <c r="J4810" s="58" t="s">
        <v>356</v>
      </c>
      <c r="K4810" s="58" t="s">
        <v>356</v>
      </c>
      <c r="L4810" s="58" t="s">
        <v>357</v>
      </c>
      <c r="M4810" s="58" t="s">
        <v>354</v>
      </c>
      <c r="N4810" s="58" t="s">
        <v>355</v>
      </c>
      <c r="O4810" s="64" t="s">
        <v>309</v>
      </c>
      <c r="P4810" s="64" t="s">
        <v>5359</v>
      </c>
      <c r="Q4810" s="45" t="s">
        <v>922</v>
      </c>
      <c r="R4810" s="32" t="s">
        <v>254</v>
      </c>
      <c r="S4810" s="45" t="s">
        <v>95</v>
      </c>
      <c r="T4810" s="42" t="str">
        <f>VLOOKUP(Tabla1[[#This Row],[AREA]],Hoja1!A:B,2,FALSE)</f>
        <v>07. Medio ambiente</v>
      </c>
      <c r="U4810" s="45" t="s">
        <v>149</v>
      </c>
      <c r="V4810" s="42" t="str">
        <f>VLOOKUP(Tabla1[[#This Row],[PROGRAMA]],Hoja1!A:B,2,FALSE)</f>
        <v>1711. Parques y jardines</v>
      </c>
      <c r="W4810" s="45" t="s">
        <v>236</v>
      </c>
      <c r="X4810" s="45" t="s">
        <v>2945</v>
      </c>
    </row>
    <row r="4811" spans="1:24" x14ac:dyDescent="0.25">
      <c r="A4811" s="57">
        <v>220250041778</v>
      </c>
      <c r="B4811" s="58" t="s">
        <v>526</v>
      </c>
      <c r="C4811" s="59">
        <v>45894</v>
      </c>
      <c r="D4811" s="57">
        <v>22025001132</v>
      </c>
      <c r="E4811" s="58" t="s">
        <v>1599</v>
      </c>
      <c r="F4811" s="60">
        <v>167.71</v>
      </c>
      <c r="G4811" s="58" t="s">
        <v>74</v>
      </c>
      <c r="H4811" s="58" t="s">
        <v>6595</v>
      </c>
      <c r="I4811" s="61">
        <v>300</v>
      </c>
      <c r="J4811" s="58" t="s">
        <v>356</v>
      </c>
      <c r="K4811" s="58" t="s">
        <v>356</v>
      </c>
      <c r="L4811" s="58" t="s">
        <v>367</v>
      </c>
      <c r="M4811" s="58" t="s">
        <v>354</v>
      </c>
      <c r="N4811" s="58" t="s">
        <v>355</v>
      </c>
      <c r="O4811" s="64" t="s">
        <v>309</v>
      </c>
      <c r="P4811" s="64" t="s">
        <v>5359</v>
      </c>
      <c r="Q4811" s="45" t="s">
        <v>922</v>
      </c>
      <c r="R4811" s="32" t="s">
        <v>254</v>
      </c>
      <c r="S4811" s="45" t="s">
        <v>291</v>
      </c>
      <c r="T4811" s="42" t="str">
        <f>VLOOKUP(Tabla1[[#This Row],[AREA]],Hoja1!A:B,2,FALSE)</f>
        <v>11. Salud pública y seguridad ciudadana</v>
      </c>
      <c r="U4811" s="45" t="s">
        <v>144</v>
      </c>
      <c r="V4811" s="42" t="str">
        <f>VLOOKUP(Tabla1[[#This Row],[PROGRAMA]],Hoja1!A:B,2,FALSE)</f>
        <v>1631. Limpieza viaria</v>
      </c>
      <c r="W4811" s="45" t="s">
        <v>238</v>
      </c>
      <c r="X4811" s="45" t="s">
        <v>3118</v>
      </c>
    </row>
    <row r="4812" spans="1:24" x14ac:dyDescent="0.25">
      <c r="A4812" s="57">
        <v>220250045781</v>
      </c>
      <c r="B4812" s="58" t="s">
        <v>526</v>
      </c>
      <c r="C4812" s="59">
        <v>45918</v>
      </c>
      <c r="D4812" s="57">
        <v>22025000917</v>
      </c>
      <c r="E4812" s="58" t="s">
        <v>2293</v>
      </c>
      <c r="F4812" s="60">
        <v>166.04</v>
      </c>
      <c r="G4812" s="58" t="s">
        <v>567</v>
      </c>
      <c r="H4812" s="58" t="s">
        <v>6596</v>
      </c>
      <c r="I4812" s="61">
        <v>300</v>
      </c>
      <c r="J4812" s="58" t="s">
        <v>356</v>
      </c>
      <c r="K4812" s="58" t="s">
        <v>356</v>
      </c>
      <c r="L4812" s="58" t="s">
        <v>357</v>
      </c>
      <c r="M4812" s="58" t="s">
        <v>354</v>
      </c>
      <c r="N4812" s="58" t="s">
        <v>355</v>
      </c>
      <c r="O4812" s="64" t="s">
        <v>309</v>
      </c>
      <c r="P4812" s="64" t="s">
        <v>5359</v>
      </c>
      <c r="Q4812" s="45" t="s">
        <v>922</v>
      </c>
      <c r="R4812" s="32" t="s">
        <v>254</v>
      </c>
      <c r="S4812" s="45" t="s">
        <v>291</v>
      </c>
      <c r="T4812" s="42" t="str">
        <f>VLOOKUP(Tabla1[[#This Row],[AREA]],Hoja1!A:B,2,FALSE)</f>
        <v>11. Salud pública y seguridad ciudadana</v>
      </c>
      <c r="U4812" s="45" t="s">
        <v>129</v>
      </c>
      <c r="V4812" s="42" t="str">
        <f>VLOOKUP(Tabla1[[#This Row],[PROGRAMA]],Hoja1!A:B,2,FALSE)</f>
        <v>1321. Policía municipal</v>
      </c>
      <c r="W4812" s="45" t="s">
        <v>236</v>
      </c>
      <c r="X4812" s="45" t="s">
        <v>3180</v>
      </c>
    </row>
    <row r="4813" spans="1:24" x14ac:dyDescent="0.25">
      <c r="A4813" s="57">
        <v>220250043089</v>
      </c>
      <c r="B4813" s="58" t="s">
        <v>526</v>
      </c>
      <c r="C4813" s="59">
        <v>45897</v>
      </c>
      <c r="D4813" s="57">
        <v>22025001123</v>
      </c>
      <c r="E4813" s="58" t="s">
        <v>1973</v>
      </c>
      <c r="F4813" s="60">
        <v>164.15</v>
      </c>
      <c r="G4813" s="58" t="s">
        <v>938</v>
      </c>
      <c r="H4813" s="58" t="s">
        <v>6597</v>
      </c>
      <c r="I4813" s="61">
        <v>300</v>
      </c>
      <c r="J4813" s="58" t="s">
        <v>356</v>
      </c>
      <c r="K4813" s="58" t="s">
        <v>356</v>
      </c>
      <c r="L4813" s="58" t="s">
        <v>357</v>
      </c>
      <c r="M4813" s="58" t="s">
        <v>354</v>
      </c>
      <c r="N4813" s="58" t="s">
        <v>355</v>
      </c>
      <c r="O4813" s="64" t="s">
        <v>309</v>
      </c>
      <c r="P4813" s="64" t="s">
        <v>5359</v>
      </c>
      <c r="Q4813" s="45" t="s">
        <v>922</v>
      </c>
      <c r="R4813" s="32" t="s">
        <v>254</v>
      </c>
      <c r="S4813" s="45" t="s">
        <v>291</v>
      </c>
      <c r="T4813" s="42" t="str">
        <f>VLOOKUP(Tabla1[[#This Row],[AREA]],Hoja1!A:B,2,FALSE)</f>
        <v>11. Salud pública y seguridad ciudadana</v>
      </c>
      <c r="U4813" s="45" t="s">
        <v>144</v>
      </c>
      <c r="V4813" s="42" t="str">
        <f>VLOOKUP(Tabla1[[#This Row],[PROGRAMA]],Hoja1!A:B,2,FALSE)</f>
        <v>1631. Limpieza viaria</v>
      </c>
      <c r="W4813" s="45" t="s">
        <v>236</v>
      </c>
      <c r="X4813" s="45" t="s">
        <v>3180</v>
      </c>
    </row>
    <row r="4814" spans="1:24" x14ac:dyDescent="0.25">
      <c r="A4814" s="57">
        <v>220250037440</v>
      </c>
      <c r="B4814" s="58" t="s">
        <v>526</v>
      </c>
      <c r="C4814" s="59">
        <v>45876</v>
      </c>
      <c r="D4814" s="57">
        <v>22025000731</v>
      </c>
      <c r="E4814" s="58" t="s">
        <v>1838</v>
      </c>
      <c r="F4814" s="60">
        <v>163.98</v>
      </c>
      <c r="G4814" s="58" t="s">
        <v>74</v>
      </c>
      <c r="H4814" s="58" t="s">
        <v>6598</v>
      </c>
      <c r="I4814" s="61">
        <v>300</v>
      </c>
      <c r="J4814" s="58" t="s">
        <v>356</v>
      </c>
      <c r="K4814" s="58" t="s">
        <v>356</v>
      </c>
      <c r="L4814" s="58" t="s">
        <v>367</v>
      </c>
      <c r="M4814" s="58" t="s">
        <v>354</v>
      </c>
      <c r="N4814" s="58" t="s">
        <v>355</v>
      </c>
      <c r="O4814" s="64" t="s">
        <v>309</v>
      </c>
      <c r="P4814" s="64" t="s">
        <v>5359</v>
      </c>
      <c r="Q4814" s="45" t="s">
        <v>922</v>
      </c>
      <c r="R4814" s="32" t="s">
        <v>254</v>
      </c>
      <c r="S4814" s="45" t="s">
        <v>98</v>
      </c>
      <c r="T4814" s="42" t="str">
        <f>VLOOKUP(Tabla1[[#This Row],[AREA]],Hoja1!A:B,2,FALSE)</f>
        <v>10. Personas mayores, familia y servicios sociales</v>
      </c>
      <c r="U4814" s="45" t="s">
        <v>155</v>
      </c>
      <c r="V4814" s="42" t="str">
        <f>VLOOKUP(Tabla1[[#This Row],[PROGRAMA]],Hoja1!A:B,2,FALSE)</f>
        <v>2312. Iniciativas sociales</v>
      </c>
      <c r="W4814" s="45" t="s">
        <v>236</v>
      </c>
      <c r="X4814" s="45" t="s">
        <v>3048</v>
      </c>
    </row>
    <row r="4815" spans="1:24" x14ac:dyDescent="0.25">
      <c r="A4815" s="57">
        <v>220250048109</v>
      </c>
      <c r="B4815" s="58" t="s">
        <v>526</v>
      </c>
      <c r="C4815" s="59">
        <v>45926</v>
      </c>
      <c r="D4815" s="57">
        <v>22025001270</v>
      </c>
      <c r="E4815" s="58" t="s">
        <v>2310</v>
      </c>
      <c r="F4815" s="60">
        <v>163.57</v>
      </c>
      <c r="G4815" s="58" t="s">
        <v>4279</v>
      </c>
      <c r="H4815" s="58" t="s">
        <v>6599</v>
      </c>
      <c r="I4815" s="61">
        <v>300</v>
      </c>
      <c r="J4815" s="58" t="s">
        <v>356</v>
      </c>
      <c r="K4815" s="58" t="s">
        <v>356</v>
      </c>
      <c r="L4815" s="58" t="s">
        <v>367</v>
      </c>
      <c r="M4815" s="58" t="s">
        <v>354</v>
      </c>
      <c r="N4815" s="58" t="s">
        <v>355</v>
      </c>
      <c r="O4815" s="64" t="s">
        <v>309</v>
      </c>
      <c r="P4815" s="64" t="s">
        <v>5359</v>
      </c>
      <c r="Q4815" s="45" t="s">
        <v>922</v>
      </c>
      <c r="R4815" s="32" t="s">
        <v>254</v>
      </c>
      <c r="S4815" s="45" t="s">
        <v>95</v>
      </c>
      <c r="T4815" s="42" t="str">
        <f>VLOOKUP(Tabla1[[#This Row],[AREA]],Hoja1!A:B,2,FALSE)</f>
        <v>07. Medio ambiente</v>
      </c>
      <c r="U4815" s="45" t="s">
        <v>149</v>
      </c>
      <c r="V4815" s="42" t="str">
        <f>VLOOKUP(Tabla1[[#This Row],[PROGRAMA]],Hoja1!A:B,2,FALSE)</f>
        <v>1711. Parques y jardines</v>
      </c>
      <c r="W4815" s="45" t="s">
        <v>238</v>
      </c>
      <c r="X4815" s="45" t="s">
        <v>3118</v>
      </c>
    </row>
    <row r="4816" spans="1:24" x14ac:dyDescent="0.25">
      <c r="A4816" s="57">
        <v>220250043131</v>
      </c>
      <c r="B4816" s="58" t="s">
        <v>526</v>
      </c>
      <c r="C4816" s="59">
        <v>45897</v>
      </c>
      <c r="D4816" s="57">
        <v>22025004894</v>
      </c>
      <c r="E4816" s="58" t="s">
        <v>1303</v>
      </c>
      <c r="F4816" s="60">
        <v>163.5</v>
      </c>
      <c r="G4816" s="58" t="s">
        <v>73</v>
      </c>
      <c r="H4816" s="58" t="s">
        <v>6600</v>
      </c>
      <c r="I4816" s="61">
        <v>300</v>
      </c>
      <c r="J4816" s="58" t="s">
        <v>356</v>
      </c>
      <c r="K4816" s="58" t="s">
        <v>356</v>
      </c>
      <c r="L4816" s="58" t="s">
        <v>367</v>
      </c>
      <c r="M4816" s="58" t="s">
        <v>354</v>
      </c>
      <c r="N4816" s="58" t="s">
        <v>355</v>
      </c>
      <c r="O4816" s="64" t="s">
        <v>309</v>
      </c>
      <c r="P4816" s="64" t="s">
        <v>5359</v>
      </c>
      <c r="Q4816" s="45" t="s">
        <v>922</v>
      </c>
      <c r="R4816" s="32" t="s">
        <v>254</v>
      </c>
      <c r="S4816" s="45" t="s">
        <v>94</v>
      </c>
      <c r="T4816" s="42" t="str">
        <f>VLOOKUP(Tabla1[[#This Row],[AREA]],Hoja1!A:B,2,FALSE)</f>
        <v>06. Educación y cultura</v>
      </c>
      <c r="U4816" s="45" t="s">
        <v>170</v>
      </c>
      <c r="V4816" s="42" t="str">
        <f>VLOOKUP(Tabla1[[#This Row],[PROGRAMA]],Hoja1!A:B,2,FALSE)</f>
        <v>3232. Conservación y mantenimiento centros educación infantil y primaria</v>
      </c>
      <c r="W4816" s="45" t="s">
        <v>236</v>
      </c>
      <c r="X4816" s="45" t="s">
        <v>3048</v>
      </c>
    </row>
    <row r="4817" spans="1:24" x14ac:dyDescent="0.25">
      <c r="A4817" s="57">
        <v>220250041735</v>
      </c>
      <c r="B4817" s="58" t="s">
        <v>495</v>
      </c>
      <c r="C4817" s="59">
        <v>45894</v>
      </c>
      <c r="D4817" s="57">
        <v>22025006310</v>
      </c>
      <c r="E4817" s="58" t="s">
        <v>6601</v>
      </c>
      <c r="F4817" s="60">
        <v>335.05</v>
      </c>
      <c r="G4817" s="58" t="s">
        <v>3776</v>
      </c>
      <c r="H4817" s="58" t="s">
        <v>6602</v>
      </c>
      <c r="I4817" s="61">
        <v>240</v>
      </c>
      <c r="J4817" s="58" t="s">
        <v>525</v>
      </c>
      <c r="K4817" s="58" t="s">
        <v>356</v>
      </c>
      <c r="L4817" s="58" t="s">
        <v>357</v>
      </c>
      <c r="M4817" s="58" t="s">
        <v>458</v>
      </c>
      <c r="N4817" s="58" t="s">
        <v>429</v>
      </c>
      <c r="O4817" s="64" t="s">
        <v>310</v>
      </c>
      <c r="P4817" s="64" t="s">
        <v>5359</v>
      </c>
      <c r="Q4817" s="45" t="s">
        <v>922</v>
      </c>
      <c r="R4817" s="32" t="s">
        <v>254</v>
      </c>
      <c r="S4817" s="45" t="s">
        <v>89</v>
      </c>
      <c r="T4817" s="42" t="str">
        <f>VLOOKUP(Tabla1[[#This Row],[AREA]],Hoja1!A:B,2,FALSE)</f>
        <v>01. Alcaldía</v>
      </c>
      <c r="U4817" s="45" t="s">
        <v>294</v>
      </c>
      <c r="V4817" s="42" t="str">
        <f>VLOOKUP(Tabla1[[#This Row],[PROGRAMA]],Hoja1!A:B,2,FALSE)</f>
        <v>4331. Desarrollo empresarial</v>
      </c>
      <c r="W4817" s="45" t="s">
        <v>236</v>
      </c>
      <c r="X4817" s="45" t="s">
        <v>3180</v>
      </c>
    </row>
    <row r="4818" spans="1:24" x14ac:dyDescent="0.25">
      <c r="A4818" s="57">
        <v>220250044160</v>
      </c>
      <c r="B4818" s="58" t="s">
        <v>349</v>
      </c>
      <c r="C4818" s="59">
        <v>45909</v>
      </c>
      <c r="D4818" s="57">
        <v>22025006480</v>
      </c>
      <c r="E4818" s="58" t="s">
        <v>1200</v>
      </c>
      <c r="F4818" s="60">
        <v>333.96</v>
      </c>
      <c r="G4818" s="58" t="s">
        <v>6121</v>
      </c>
      <c r="H4818" s="58" t="s">
        <v>6603</v>
      </c>
      <c r="I4818" s="61">
        <v>220</v>
      </c>
      <c r="J4818" s="58" t="s">
        <v>477</v>
      </c>
      <c r="K4818" s="58" t="s">
        <v>356</v>
      </c>
      <c r="L4818" s="58" t="s">
        <v>357</v>
      </c>
      <c r="M4818" s="58" t="s">
        <v>458</v>
      </c>
      <c r="N4818" s="58" t="s">
        <v>429</v>
      </c>
      <c r="O4818" s="64" t="s">
        <v>310</v>
      </c>
      <c r="P4818" s="64" t="s">
        <v>5359</v>
      </c>
      <c r="Q4818" s="45" t="s">
        <v>922</v>
      </c>
      <c r="R4818" s="32" t="s">
        <v>254</v>
      </c>
      <c r="S4818" s="45" t="s">
        <v>98</v>
      </c>
      <c r="T4818" s="42" t="str">
        <f>VLOOKUP(Tabla1[[#This Row],[AREA]],Hoja1!A:B,2,FALSE)</f>
        <v>10. Personas mayores, familia y servicios sociales</v>
      </c>
      <c r="U4818" s="45" t="s">
        <v>153</v>
      </c>
      <c r="V4818" s="42" t="str">
        <f>VLOOKUP(Tabla1[[#This Row],[PROGRAMA]],Hoja1!A:B,2,FALSE)</f>
        <v>2311. Intervención social</v>
      </c>
      <c r="W4818" s="45" t="s">
        <v>238</v>
      </c>
      <c r="X4818" s="45" t="s">
        <v>2943</v>
      </c>
    </row>
    <row r="4819" spans="1:24" x14ac:dyDescent="0.25">
      <c r="A4819" s="57">
        <v>220250044329</v>
      </c>
      <c r="B4819" s="58" t="s">
        <v>349</v>
      </c>
      <c r="C4819" s="59">
        <v>45909</v>
      </c>
      <c r="D4819" s="57">
        <v>22025006175</v>
      </c>
      <c r="E4819" s="58" t="s">
        <v>1355</v>
      </c>
      <c r="F4819" s="60">
        <v>323.07</v>
      </c>
      <c r="G4819" s="58" t="s">
        <v>14</v>
      </c>
      <c r="H4819" s="58" t="s">
        <v>6604</v>
      </c>
      <c r="I4819" s="61">
        <v>220</v>
      </c>
      <c r="J4819" s="58" t="s">
        <v>356</v>
      </c>
      <c r="K4819" s="58" t="s">
        <v>356</v>
      </c>
      <c r="L4819" s="58" t="s">
        <v>357</v>
      </c>
      <c r="M4819" s="58" t="s">
        <v>458</v>
      </c>
      <c r="N4819" s="58" t="s">
        <v>429</v>
      </c>
      <c r="O4819" s="64" t="s">
        <v>310</v>
      </c>
      <c r="P4819" s="64" t="s">
        <v>5359</v>
      </c>
      <c r="Q4819" s="45" t="s">
        <v>922</v>
      </c>
      <c r="R4819" s="32" t="s">
        <v>254</v>
      </c>
      <c r="S4819" s="45" t="s">
        <v>98</v>
      </c>
      <c r="T4819" s="42" t="str">
        <f>VLOOKUP(Tabla1[[#This Row],[AREA]],Hoja1!A:B,2,FALSE)</f>
        <v>10. Personas mayores, familia y servicios sociales</v>
      </c>
      <c r="U4819" s="45" t="s">
        <v>155</v>
      </c>
      <c r="V4819" s="42" t="str">
        <f>VLOOKUP(Tabla1[[#This Row],[PROGRAMA]],Hoja1!A:B,2,FALSE)</f>
        <v>2312. Iniciativas sociales</v>
      </c>
      <c r="W4819" s="45" t="s">
        <v>236</v>
      </c>
      <c r="X4819" s="45" t="s">
        <v>2945</v>
      </c>
    </row>
    <row r="4820" spans="1:24" x14ac:dyDescent="0.25">
      <c r="A4820" s="57">
        <v>220250047611</v>
      </c>
      <c r="B4820" s="58" t="s">
        <v>349</v>
      </c>
      <c r="C4820" s="59">
        <v>45924</v>
      </c>
      <c r="D4820" s="57">
        <v>22025006834</v>
      </c>
      <c r="E4820" s="58" t="s">
        <v>6605</v>
      </c>
      <c r="F4820" s="60">
        <v>322.33</v>
      </c>
      <c r="G4820" s="58" t="s">
        <v>6606</v>
      </c>
      <c r="H4820" s="58" t="s">
        <v>6607</v>
      </c>
      <c r="I4820" s="61">
        <v>220</v>
      </c>
      <c r="J4820" s="58" t="s">
        <v>356</v>
      </c>
      <c r="K4820" s="58" t="s">
        <v>356</v>
      </c>
      <c r="L4820" s="58" t="s">
        <v>357</v>
      </c>
      <c r="M4820" s="58" t="s">
        <v>458</v>
      </c>
      <c r="N4820" s="58" t="s">
        <v>429</v>
      </c>
      <c r="O4820" s="64" t="s">
        <v>310</v>
      </c>
      <c r="P4820" s="64" t="s">
        <v>5359</v>
      </c>
      <c r="Q4820" s="45" t="s">
        <v>922</v>
      </c>
      <c r="R4820" s="32" t="s">
        <v>254</v>
      </c>
      <c r="S4820" s="45" t="s">
        <v>95</v>
      </c>
      <c r="T4820" s="42" t="str">
        <f>VLOOKUP(Tabla1[[#This Row],[AREA]],Hoja1!A:B,2,FALSE)</f>
        <v>07. Medio ambiente</v>
      </c>
      <c r="U4820" s="45" t="s">
        <v>151</v>
      </c>
      <c r="V4820" s="42" t="str">
        <f>VLOOKUP(Tabla1[[#This Row],[PROGRAMA]],Hoja1!A:B,2,FALSE)</f>
        <v>1721. Protección del medio ambiente</v>
      </c>
      <c r="W4820" s="45" t="s">
        <v>236</v>
      </c>
      <c r="X4820" s="45" t="s">
        <v>3180</v>
      </c>
    </row>
    <row r="4821" spans="1:24" x14ac:dyDescent="0.25">
      <c r="A4821" s="57">
        <v>220250045583</v>
      </c>
      <c r="B4821" s="58" t="s">
        <v>349</v>
      </c>
      <c r="C4821" s="59">
        <v>45916</v>
      </c>
      <c r="D4821" s="57">
        <v>22025006769</v>
      </c>
      <c r="E4821" s="58" t="s">
        <v>1495</v>
      </c>
      <c r="F4821" s="60">
        <v>319.44</v>
      </c>
      <c r="G4821" s="58" t="s">
        <v>3401</v>
      </c>
      <c r="H4821" s="58" t="s">
        <v>6608</v>
      </c>
      <c r="I4821" s="61">
        <v>220</v>
      </c>
      <c r="J4821" s="58" t="s">
        <v>356</v>
      </c>
      <c r="K4821" s="58" t="s">
        <v>356</v>
      </c>
      <c r="L4821" s="58" t="s">
        <v>357</v>
      </c>
      <c r="M4821" s="58" t="s">
        <v>458</v>
      </c>
      <c r="N4821" s="58" t="s">
        <v>429</v>
      </c>
      <c r="O4821" s="64" t="s">
        <v>310</v>
      </c>
      <c r="P4821" s="64" t="s">
        <v>5359</v>
      </c>
      <c r="Q4821" s="45" t="s">
        <v>922</v>
      </c>
      <c r="R4821" s="32" t="s">
        <v>254</v>
      </c>
      <c r="S4821" s="45" t="s">
        <v>92</v>
      </c>
      <c r="T4821" s="42" t="str">
        <f>VLOOKUP(Tabla1[[#This Row],[AREA]],Hoja1!A:B,2,FALSE)</f>
        <v>03. Participación ciudadana y deportes</v>
      </c>
      <c r="U4821" s="45" t="s">
        <v>215</v>
      </c>
      <c r="V4821" s="42" t="str">
        <f>VLOOKUP(Tabla1[[#This Row],[PROGRAMA]],Hoja1!A:B,2,FALSE)</f>
        <v>9241. Participación ciudadana</v>
      </c>
      <c r="W4821" s="45" t="s">
        <v>236</v>
      </c>
      <c r="X4821" s="45" t="s">
        <v>2945</v>
      </c>
    </row>
    <row r="4822" spans="1:24" x14ac:dyDescent="0.25">
      <c r="A4822" s="57">
        <v>220250044093</v>
      </c>
      <c r="B4822" s="58" t="s">
        <v>526</v>
      </c>
      <c r="C4822" s="59">
        <v>45905</v>
      </c>
      <c r="D4822" s="57">
        <v>22025004894</v>
      </c>
      <c r="E4822" s="58" t="s">
        <v>1303</v>
      </c>
      <c r="F4822" s="60">
        <v>161.55000000000001</v>
      </c>
      <c r="G4822" s="58" t="s">
        <v>39</v>
      </c>
      <c r="H4822" s="58" t="s">
        <v>4006</v>
      </c>
      <c r="I4822" s="61">
        <v>300</v>
      </c>
      <c r="J4822" s="58" t="s">
        <v>356</v>
      </c>
      <c r="K4822" s="58" t="s">
        <v>356</v>
      </c>
      <c r="L4822" s="58" t="s">
        <v>367</v>
      </c>
      <c r="M4822" s="58" t="s">
        <v>354</v>
      </c>
      <c r="N4822" s="58" t="s">
        <v>355</v>
      </c>
      <c r="O4822" s="64" t="s">
        <v>309</v>
      </c>
      <c r="P4822" s="64" t="s">
        <v>5359</v>
      </c>
      <c r="Q4822" s="45" t="s">
        <v>922</v>
      </c>
      <c r="R4822" s="32" t="s">
        <v>254</v>
      </c>
      <c r="S4822" s="45" t="s">
        <v>94</v>
      </c>
      <c r="T4822" s="42" t="str">
        <f>VLOOKUP(Tabla1[[#This Row],[AREA]],Hoja1!A:B,2,FALSE)</f>
        <v>06. Educación y cultura</v>
      </c>
      <c r="U4822" s="45" t="s">
        <v>170</v>
      </c>
      <c r="V4822" s="42" t="str">
        <f>VLOOKUP(Tabla1[[#This Row],[PROGRAMA]],Hoja1!A:B,2,FALSE)</f>
        <v>3232. Conservación y mantenimiento centros educación infantil y primaria</v>
      </c>
      <c r="W4822" s="45" t="s">
        <v>236</v>
      </c>
      <c r="X4822" s="45" t="s">
        <v>3048</v>
      </c>
    </row>
    <row r="4823" spans="1:24" x14ac:dyDescent="0.25">
      <c r="A4823" s="57">
        <v>220250044682</v>
      </c>
      <c r="B4823" s="58" t="s">
        <v>526</v>
      </c>
      <c r="C4823" s="59">
        <v>45910</v>
      </c>
      <c r="D4823" s="57">
        <v>22025001128</v>
      </c>
      <c r="E4823" s="58" t="s">
        <v>1498</v>
      </c>
      <c r="F4823" s="60">
        <v>161.15</v>
      </c>
      <c r="G4823" s="58" t="s">
        <v>564</v>
      </c>
      <c r="H4823" s="58" t="s">
        <v>6609</v>
      </c>
      <c r="I4823" s="61">
        <v>300</v>
      </c>
      <c r="J4823" s="58" t="s">
        <v>356</v>
      </c>
      <c r="K4823" s="58" t="s">
        <v>356</v>
      </c>
      <c r="L4823" s="58" t="s">
        <v>367</v>
      </c>
      <c r="M4823" s="58" t="s">
        <v>354</v>
      </c>
      <c r="N4823" s="58" t="s">
        <v>355</v>
      </c>
      <c r="O4823" s="64" t="s">
        <v>309</v>
      </c>
      <c r="P4823" s="64" t="s">
        <v>5359</v>
      </c>
      <c r="Q4823" s="45" t="s">
        <v>922</v>
      </c>
      <c r="R4823" s="32" t="s">
        <v>254</v>
      </c>
      <c r="S4823" s="45" t="s">
        <v>291</v>
      </c>
      <c r="T4823" s="42" t="str">
        <f>VLOOKUP(Tabla1[[#This Row],[AREA]],Hoja1!A:B,2,FALSE)</f>
        <v>11. Salud pública y seguridad ciudadana</v>
      </c>
      <c r="U4823" s="45" t="s">
        <v>141</v>
      </c>
      <c r="V4823" s="42" t="str">
        <f>VLOOKUP(Tabla1[[#This Row],[PROGRAMA]],Hoja1!A:B,2,FALSE)</f>
        <v>1621. Recogida de residuos</v>
      </c>
      <c r="W4823" s="45" t="s">
        <v>238</v>
      </c>
      <c r="X4823" s="45" t="s">
        <v>3118</v>
      </c>
    </row>
    <row r="4824" spans="1:24" x14ac:dyDescent="0.25">
      <c r="A4824" s="57">
        <v>220250036615</v>
      </c>
      <c r="B4824" s="58" t="s">
        <v>349</v>
      </c>
      <c r="C4824" s="59">
        <v>45874</v>
      </c>
      <c r="D4824" s="57">
        <v>22025005530</v>
      </c>
      <c r="E4824" s="58" t="s">
        <v>1902</v>
      </c>
      <c r="F4824" s="60">
        <v>317.60000000000002</v>
      </c>
      <c r="G4824" s="58" t="s">
        <v>4967</v>
      </c>
      <c r="H4824" s="58" t="s">
        <v>6610</v>
      </c>
      <c r="I4824" s="61">
        <v>220</v>
      </c>
      <c r="J4824" s="58" t="s">
        <v>356</v>
      </c>
      <c r="K4824" s="58" t="s">
        <v>356</v>
      </c>
      <c r="L4824" s="58" t="s">
        <v>357</v>
      </c>
      <c r="M4824" s="58" t="s">
        <v>458</v>
      </c>
      <c r="N4824" s="58" t="s">
        <v>429</v>
      </c>
      <c r="O4824" s="64" t="s">
        <v>310</v>
      </c>
      <c r="P4824" s="64" t="s">
        <v>5359</v>
      </c>
      <c r="Q4824" s="45" t="s">
        <v>922</v>
      </c>
      <c r="R4824" s="32" t="s">
        <v>254</v>
      </c>
      <c r="S4824" s="45" t="s">
        <v>98</v>
      </c>
      <c r="T4824" s="42" t="str">
        <f>VLOOKUP(Tabla1[[#This Row],[AREA]],Hoja1!A:B,2,FALSE)</f>
        <v>10. Personas mayores, familia y servicios sociales</v>
      </c>
      <c r="U4824" s="45" t="s">
        <v>155</v>
      </c>
      <c r="V4824" s="42" t="str">
        <f>VLOOKUP(Tabla1[[#This Row],[PROGRAMA]],Hoja1!A:B,2,FALSE)</f>
        <v>2312. Iniciativas sociales</v>
      </c>
      <c r="W4824" s="45" t="s">
        <v>238</v>
      </c>
      <c r="X4824" s="45" t="s">
        <v>3161</v>
      </c>
    </row>
    <row r="4825" spans="1:24" x14ac:dyDescent="0.25">
      <c r="A4825" s="57">
        <v>220250034608</v>
      </c>
      <c r="B4825" s="58" t="s">
        <v>349</v>
      </c>
      <c r="C4825" s="59">
        <v>45862</v>
      </c>
      <c r="D4825" s="57">
        <v>22025005353</v>
      </c>
      <c r="E4825" s="58" t="s">
        <v>1292</v>
      </c>
      <c r="F4825" s="60">
        <v>316.8</v>
      </c>
      <c r="G4825" s="58" t="s">
        <v>6611</v>
      </c>
      <c r="H4825" s="58" t="s">
        <v>6612</v>
      </c>
      <c r="I4825" s="61">
        <v>220</v>
      </c>
      <c r="J4825" s="58" t="s">
        <v>6613</v>
      </c>
      <c r="K4825" s="58" t="s">
        <v>356</v>
      </c>
      <c r="L4825" s="58" t="s">
        <v>357</v>
      </c>
      <c r="M4825" s="58" t="s">
        <v>458</v>
      </c>
      <c r="N4825" s="58" t="s">
        <v>429</v>
      </c>
      <c r="O4825" s="64" t="s">
        <v>310</v>
      </c>
      <c r="P4825" s="64" t="s">
        <v>5359</v>
      </c>
      <c r="Q4825" s="45" t="s">
        <v>922</v>
      </c>
      <c r="R4825" s="32" t="s">
        <v>254</v>
      </c>
      <c r="S4825" s="45" t="s">
        <v>95</v>
      </c>
      <c r="T4825" s="42" t="str">
        <f>VLOOKUP(Tabla1[[#This Row],[AREA]],Hoja1!A:B,2,FALSE)</f>
        <v>07. Medio ambiente</v>
      </c>
      <c r="U4825" s="45" t="s">
        <v>149</v>
      </c>
      <c r="V4825" s="42" t="str">
        <f>VLOOKUP(Tabla1[[#This Row],[PROGRAMA]],Hoja1!A:B,2,FALSE)</f>
        <v>1711. Parques y jardines</v>
      </c>
      <c r="W4825" s="45" t="s">
        <v>238</v>
      </c>
      <c r="X4825" s="45" t="s">
        <v>2926</v>
      </c>
    </row>
    <row r="4826" spans="1:24" x14ac:dyDescent="0.25">
      <c r="A4826" s="57">
        <v>220250045603</v>
      </c>
      <c r="B4826" s="58" t="s">
        <v>349</v>
      </c>
      <c r="C4826" s="59">
        <v>45917</v>
      </c>
      <c r="D4826" s="57">
        <v>22025004172</v>
      </c>
      <c r="E4826" s="58" t="s">
        <v>1594</v>
      </c>
      <c r="F4826" s="60">
        <v>4646.3999999999996</v>
      </c>
      <c r="G4826" s="58" t="s">
        <v>5815</v>
      </c>
      <c r="H4826" s="58" t="s">
        <v>6614</v>
      </c>
      <c r="I4826" s="61">
        <v>220</v>
      </c>
      <c r="J4826" s="58" t="s">
        <v>477</v>
      </c>
      <c r="K4826" s="58" t="s">
        <v>356</v>
      </c>
      <c r="L4826" s="58" t="s">
        <v>367</v>
      </c>
      <c r="M4826" s="58" t="s">
        <v>354</v>
      </c>
      <c r="N4826" s="58" t="s">
        <v>355</v>
      </c>
      <c r="O4826" s="64" t="s">
        <v>305</v>
      </c>
      <c r="P4826" s="64" t="s">
        <v>5359</v>
      </c>
      <c r="Q4826" s="45" t="s">
        <v>922</v>
      </c>
      <c r="R4826" s="32" t="s">
        <v>254</v>
      </c>
      <c r="S4826" s="45" t="s">
        <v>291</v>
      </c>
      <c r="T4826" s="42" t="str">
        <f>VLOOKUP(Tabla1[[#This Row],[AREA]],Hoja1!A:B,2,FALSE)</f>
        <v>11. Salud pública y seguridad ciudadana</v>
      </c>
      <c r="U4826" s="45" t="s">
        <v>141</v>
      </c>
      <c r="V4826" s="42" t="str">
        <f>VLOOKUP(Tabla1[[#This Row],[PROGRAMA]],Hoja1!A:B,2,FALSE)</f>
        <v>1621. Recogida de residuos</v>
      </c>
      <c r="W4826" s="45" t="s">
        <v>238</v>
      </c>
      <c r="X4826" s="45" t="s">
        <v>3053</v>
      </c>
    </row>
    <row r="4827" spans="1:24" x14ac:dyDescent="0.25">
      <c r="A4827" s="57">
        <v>220250042120</v>
      </c>
      <c r="B4827" s="58" t="s">
        <v>526</v>
      </c>
      <c r="C4827" s="59">
        <v>45895</v>
      </c>
      <c r="D4827" s="57">
        <v>22025003811</v>
      </c>
      <c r="E4827" s="58" t="s">
        <v>1277</v>
      </c>
      <c r="F4827" s="60">
        <v>4363.5600000000004</v>
      </c>
      <c r="G4827" s="58" t="s">
        <v>6615</v>
      </c>
      <c r="H4827" s="58" t="s">
        <v>6616</v>
      </c>
      <c r="I4827" s="61">
        <v>300</v>
      </c>
      <c r="J4827" s="58" t="s">
        <v>3132</v>
      </c>
      <c r="K4827" s="58" t="s">
        <v>352</v>
      </c>
      <c r="L4827" s="58" t="s">
        <v>367</v>
      </c>
      <c r="M4827" s="58" t="s">
        <v>354</v>
      </c>
      <c r="N4827" s="58" t="s">
        <v>380</v>
      </c>
      <c r="O4827" s="64" t="s">
        <v>305</v>
      </c>
      <c r="P4827" s="64" t="s">
        <v>5359</v>
      </c>
      <c r="Q4827" s="45" t="s">
        <v>926</v>
      </c>
      <c r="R4827" s="32" t="s">
        <v>255</v>
      </c>
      <c r="S4827" s="45" t="s">
        <v>93</v>
      </c>
      <c r="T4827" s="42" t="str">
        <f>VLOOKUP(Tabla1[[#This Row],[AREA]],Hoja1!A:B,2,FALSE)</f>
        <v>04. Hacienda, personal y modernización administrativa</v>
      </c>
      <c r="U4827" s="45" t="s">
        <v>209</v>
      </c>
      <c r="V4827" s="42" t="str">
        <f>VLOOKUP(Tabla1[[#This Row],[PROGRAMA]],Hoja1!A:B,2,FALSE)</f>
        <v>9204. Tecnologías de la información y comunicación</v>
      </c>
      <c r="W4827" s="45" t="s">
        <v>250</v>
      </c>
      <c r="X4827" s="45" t="s">
        <v>2949</v>
      </c>
    </row>
    <row r="4828" spans="1:24" x14ac:dyDescent="0.25">
      <c r="A4828" s="57">
        <v>220250043598</v>
      </c>
      <c r="B4828" s="58" t="s">
        <v>526</v>
      </c>
      <c r="C4828" s="59">
        <v>45902</v>
      </c>
      <c r="D4828" s="57">
        <v>22025002825</v>
      </c>
      <c r="E4828" s="58" t="s">
        <v>2957</v>
      </c>
      <c r="F4828" s="60">
        <v>3750</v>
      </c>
      <c r="G4828" s="58" t="s">
        <v>6617</v>
      </c>
      <c r="H4828" s="58" t="s">
        <v>6618</v>
      </c>
      <c r="I4828" s="61">
        <v>300</v>
      </c>
      <c r="J4828" s="58" t="s">
        <v>356</v>
      </c>
      <c r="K4828" s="58" t="s">
        <v>356</v>
      </c>
      <c r="L4828" s="58" t="s">
        <v>357</v>
      </c>
      <c r="M4828" s="58" t="s">
        <v>354</v>
      </c>
      <c r="N4828" s="58" t="s">
        <v>355</v>
      </c>
      <c r="O4828" s="64" t="s">
        <v>305</v>
      </c>
      <c r="P4828" s="64" t="s">
        <v>5359</v>
      </c>
      <c r="Q4828" s="45" t="s">
        <v>926</v>
      </c>
      <c r="R4828" s="32" t="s">
        <v>255</v>
      </c>
      <c r="S4828" s="45" t="s">
        <v>91</v>
      </c>
      <c r="T4828" s="42" t="str">
        <f>VLOOKUP(Tabla1[[#This Row],[AREA]],Hoja1!A:B,2,FALSE)</f>
        <v>02. Urbanismo y vivienda</v>
      </c>
      <c r="U4828" s="45" t="s">
        <v>138</v>
      </c>
      <c r="V4828" s="42" t="str">
        <f>VLOOKUP(Tabla1[[#This Row],[PROGRAMA]],Hoja1!A:B,2,FALSE)</f>
        <v>1511. Planficación y gestión del urbanismo</v>
      </c>
      <c r="W4828" s="45" t="s">
        <v>242</v>
      </c>
      <c r="X4828" s="45" t="s">
        <v>2923</v>
      </c>
    </row>
    <row r="4829" spans="1:24" x14ac:dyDescent="0.25">
      <c r="A4829" s="57">
        <v>220250048240</v>
      </c>
      <c r="B4829" s="58" t="s">
        <v>349</v>
      </c>
      <c r="C4829" s="59">
        <v>45926</v>
      </c>
      <c r="D4829" s="57">
        <v>22025007035</v>
      </c>
      <c r="E4829" s="58" t="s">
        <v>1289</v>
      </c>
      <c r="F4829" s="60">
        <v>316.04000000000002</v>
      </c>
      <c r="G4829" s="58" t="s">
        <v>40</v>
      </c>
      <c r="H4829" s="58" t="s">
        <v>6619</v>
      </c>
      <c r="I4829" s="61">
        <v>220</v>
      </c>
      <c r="J4829" s="58" t="s">
        <v>356</v>
      </c>
      <c r="K4829" s="58" t="s">
        <v>356</v>
      </c>
      <c r="L4829" s="58" t="s">
        <v>357</v>
      </c>
      <c r="M4829" s="58" t="s">
        <v>458</v>
      </c>
      <c r="N4829" s="58" t="s">
        <v>429</v>
      </c>
      <c r="O4829" s="64" t="s">
        <v>310</v>
      </c>
      <c r="P4829" s="64" t="s">
        <v>5359</v>
      </c>
      <c r="Q4829" s="45" t="s">
        <v>922</v>
      </c>
      <c r="R4829" s="32" t="s">
        <v>254</v>
      </c>
      <c r="S4829" s="45" t="s">
        <v>94</v>
      </c>
      <c r="T4829" s="42" t="str">
        <f>VLOOKUP(Tabla1[[#This Row],[AREA]],Hoja1!A:B,2,FALSE)</f>
        <v>06. Educación y cultura</v>
      </c>
      <c r="U4829" s="45" t="s">
        <v>168</v>
      </c>
      <c r="V4829" s="42" t="str">
        <f>VLOOKUP(Tabla1[[#This Row],[PROGRAMA]],Hoja1!A:B,2,FALSE)</f>
        <v>3231. Escuelas infantiles</v>
      </c>
      <c r="W4829" s="45" t="s">
        <v>238</v>
      </c>
      <c r="X4829" s="45" t="s">
        <v>2926</v>
      </c>
    </row>
    <row r="4830" spans="1:24" x14ac:dyDescent="0.25">
      <c r="A4830" s="57">
        <v>220250032950</v>
      </c>
      <c r="B4830" s="58" t="s">
        <v>349</v>
      </c>
      <c r="C4830" s="59">
        <v>45853</v>
      </c>
      <c r="D4830" s="57">
        <v>22025004547</v>
      </c>
      <c r="E4830" s="58" t="s">
        <v>4915</v>
      </c>
      <c r="F4830" s="60">
        <v>312.67</v>
      </c>
      <c r="G4830" s="58" t="s">
        <v>6620</v>
      </c>
      <c r="H4830" s="58" t="s">
        <v>6621</v>
      </c>
      <c r="I4830" s="61">
        <v>220</v>
      </c>
      <c r="J4830" s="58" t="s">
        <v>356</v>
      </c>
      <c r="K4830" s="58" t="s">
        <v>356</v>
      </c>
      <c r="L4830" s="58" t="s">
        <v>367</v>
      </c>
      <c r="M4830" s="58" t="s">
        <v>458</v>
      </c>
      <c r="N4830" s="58" t="s">
        <v>429</v>
      </c>
      <c r="O4830" s="64" t="s">
        <v>310</v>
      </c>
      <c r="P4830" s="64" t="s">
        <v>5359</v>
      </c>
      <c r="Q4830" s="45" t="s">
        <v>948</v>
      </c>
      <c r="R4830" s="32" t="s">
        <v>262</v>
      </c>
      <c r="S4830" s="45" t="s">
        <v>93</v>
      </c>
      <c r="T4830" s="42" t="str">
        <f>VLOOKUP(Tabla1[[#This Row],[AREA]],Hoja1!A:B,2,FALSE)</f>
        <v>04. Hacienda, personal y modernización administrativa</v>
      </c>
      <c r="U4830" s="45" t="s">
        <v>207</v>
      </c>
      <c r="V4830" s="42" t="str">
        <f>VLOOKUP(Tabla1[[#This Row],[PROGRAMA]],Hoja1!A:B,2,FALSE)</f>
        <v>9202. Gestión de recursos humanos</v>
      </c>
      <c r="W4830" s="45" t="s">
        <v>3340</v>
      </c>
      <c r="X4830" s="45" t="s">
        <v>4919</v>
      </c>
    </row>
    <row r="4831" spans="1:24" x14ac:dyDescent="0.25">
      <c r="A4831" s="57">
        <v>220250048704</v>
      </c>
      <c r="B4831" s="58" t="s">
        <v>349</v>
      </c>
      <c r="C4831" s="59">
        <v>45930</v>
      </c>
      <c r="D4831" s="57">
        <v>22025006968</v>
      </c>
      <c r="E4831" s="58" t="s">
        <v>1493</v>
      </c>
      <c r="F4831" s="60">
        <v>308.55</v>
      </c>
      <c r="G4831" s="58" t="s">
        <v>537</v>
      </c>
      <c r="H4831" s="58" t="s">
        <v>6622</v>
      </c>
      <c r="I4831" s="61">
        <v>220</v>
      </c>
      <c r="J4831" s="58" t="s">
        <v>356</v>
      </c>
      <c r="K4831" s="58" t="s">
        <v>356</v>
      </c>
      <c r="L4831" s="58" t="s">
        <v>357</v>
      </c>
      <c r="M4831" s="58" t="s">
        <v>458</v>
      </c>
      <c r="N4831" s="58" t="s">
        <v>429</v>
      </c>
      <c r="O4831" s="64" t="s">
        <v>310</v>
      </c>
      <c r="P4831" s="64" t="s">
        <v>5359</v>
      </c>
      <c r="Q4831" s="45" t="s">
        <v>922</v>
      </c>
      <c r="R4831" s="32" t="s">
        <v>254</v>
      </c>
      <c r="S4831" s="45" t="s">
        <v>91</v>
      </c>
      <c r="T4831" s="42" t="str">
        <f>VLOOKUP(Tabla1[[#This Row],[AREA]],Hoja1!A:B,2,FALSE)</f>
        <v>02. Urbanismo y vivienda</v>
      </c>
      <c r="U4831" s="45" t="s">
        <v>220</v>
      </c>
      <c r="V4831" s="42" t="str">
        <f>VLOOKUP(Tabla1[[#This Row],[PROGRAMA]],Hoja1!A:B,2,FALSE)</f>
        <v>9332. Mantenimiento de edificios e instalaciones municipales</v>
      </c>
      <c r="W4831" s="45" t="s">
        <v>236</v>
      </c>
      <c r="X4831" s="45" t="s">
        <v>3048</v>
      </c>
    </row>
    <row r="4832" spans="1:24" x14ac:dyDescent="0.25">
      <c r="A4832" s="57">
        <v>220250043750</v>
      </c>
      <c r="B4832" s="58" t="s">
        <v>526</v>
      </c>
      <c r="C4832" s="59">
        <v>45903</v>
      </c>
      <c r="D4832" s="57">
        <v>22025001347</v>
      </c>
      <c r="E4832" s="58" t="s">
        <v>1493</v>
      </c>
      <c r="F4832" s="60">
        <v>308.26</v>
      </c>
      <c r="G4832" s="58" t="s">
        <v>573</v>
      </c>
      <c r="H4832" s="58" t="s">
        <v>6623</v>
      </c>
      <c r="I4832" s="61">
        <v>300</v>
      </c>
      <c r="J4832" s="58" t="s">
        <v>356</v>
      </c>
      <c r="K4832" s="58" t="s">
        <v>356</v>
      </c>
      <c r="L4832" s="58" t="s">
        <v>367</v>
      </c>
      <c r="M4832" s="58" t="s">
        <v>354</v>
      </c>
      <c r="N4832" s="58" t="s">
        <v>355</v>
      </c>
      <c r="O4832" s="64" t="s">
        <v>309</v>
      </c>
      <c r="P4832" s="64" t="s">
        <v>5359</v>
      </c>
      <c r="Q4832" s="45" t="s">
        <v>922</v>
      </c>
      <c r="R4832" s="32" t="s">
        <v>254</v>
      </c>
      <c r="S4832" s="45" t="s">
        <v>91</v>
      </c>
      <c r="T4832" s="42" t="str">
        <f>VLOOKUP(Tabla1[[#This Row],[AREA]],Hoja1!A:B,2,FALSE)</f>
        <v>02. Urbanismo y vivienda</v>
      </c>
      <c r="U4832" s="45" t="s">
        <v>220</v>
      </c>
      <c r="V4832" s="42" t="str">
        <f>VLOOKUP(Tabla1[[#This Row],[PROGRAMA]],Hoja1!A:B,2,FALSE)</f>
        <v>9332. Mantenimiento de edificios e instalaciones municipales</v>
      </c>
      <c r="W4832" s="45" t="s">
        <v>236</v>
      </c>
      <c r="X4832" s="45" t="s">
        <v>3048</v>
      </c>
    </row>
    <row r="4833" spans="1:24" x14ac:dyDescent="0.25">
      <c r="A4833" s="57">
        <v>220250043629</v>
      </c>
      <c r="B4833" s="58" t="s">
        <v>349</v>
      </c>
      <c r="C4833" s="59">
        <v>45902</v>
      </c>
      <c r="D4833" s="57">
        <v>22025006291</v>
      </c>
      <c r="E4833" s="58" t="s">
        <v>1261</v>
      </c>
      <c r="F4833" s="60">
        <v>301.63</v>
      </c>
      <c r="G4833" s="58" t="s">
        <v>40</v>
      </c>
      <c r="H4833" s="58" t="s">
        <v>6624</v>
      </c>
      <c r="I4833" s="61">
        <v>220</v>
      </c>
      <c r="J4833" s="58" t="s">
        <v>356</v>
      </c>
      <c r="K4833" s="58" t="s">
        <v>356</v>
      </c>
      <c r="L4833" s="58" t="s">
        <v>357</v>
      </c>
      <c r="M4833" s="58" t="s">
        <v>458</v>
      </c>
      <c r="N4833" s="58" t="s">
        <v>429</v>
      </c>
      <c r="O4833" s="64" t="s">
        <v>310</v>
      </c>
      <c r="P4833" s="64" t="s">
        <v>5359</v>
      </c>
      <c r="Q4833" s="45" t="s">
        <v>922</v>
      </c>
      <c r="R4833" s="32" t="s">
        <v>254</v>
      </c>
      <c r="S4833" s="45" t="s">
        <v>92</v>
      </c>
      <c r="T4833" s="42" t="str">
        <f>VLOOKUP(Tabla1[[#This Row],[AREA]],Hoja1!A:B,2,FALSE)</f>
        <v>03. Participación ciudadana y deportes</v>
      </c>
      <c r="U4833" s="45" t="s">
        <v>215</v>
      </c>
      <c r="V4833" s="42" t="str">
        <f>VLOOKUP(Tabla1[[#This Row],[PROGRAMA]],Hoja1!A:B,2,FALSE)</f>
        <v>9241. Participación ciudadana</v>
      </c>
      <c r="W4833" s="45" t="s">
        <v>238</v>
      </c>
      <c r="X4833" s="45" t="s">
        <v>2943</v>
      </c>
    </row>
    <row r="4834" spans="1:24" x14ac:dyDescent="0.25">
      <c r="A4834" s="57">
        <v>220250031566</v>
      </c>
      <c r="B4834" s="58" t="s">
        <v>349</v>
      </c>
      <c r="C4834" s="59">
        <v>45846</v>
      </c>
      <c r="D4834" s="57">
        <v>22025005130</v>
      </c>
      <c r="E4834" s="58" t="s">
        <v>1466</v>
      </c>
      <c r="F4834" s="60">
        <v>300</v>
      </c>
      <c r="G4834" s="58" t="s">
        <v>2929</v>
      </c>
      <c r="H4834" s="58" t="s">
        <v>6625</v>
      </c>
      <c r="I4834" s="61">
        <v>220</v>
      </c>
      <c r="J4834" s="58" t="s">
        <v>356</v>
      </c>
      <c r="K4834" s="58" t="s">
        <v>356</v>
      </c>
      <c r="L4834" s="58" t="s">
        <v>357</v>
      </c>
      <c r="M4834" s="58" t="s">
        <v>458</v>
      </c>
      <c r="N4834" s="58" t="s">
        <v>429</v>
      </c>
      <c r="O4834" s="64" t="s">
        <v>310</v>
      </c>
      <c r="P4834" s="64" t="s">
        <v>5359</v>
      </c>
      <c r="Q4834" s="45" t="s">
        <v>922</v>
      </c>
      <c r="R4834" s="32" t="s">
        <v>254</v>
      </c>
      <c r="S4834" s="45" t="s">
        <v>98</v>
      </c>
      <c r="T4834" s="42" t="str">
        <f>VLOOKUP(Tabla1[[#This Row],[AREA]],Hoja1!A:B,2,FALSE)</f>
        <v>10. Personas mayores, familia y servicios sociales</v>
      </c>
      <c r="U4834" s="45" t="s">
        <v>159</v>
      </c>
      <c r="V4834" s="42" t="str">
        <f>VLOOKUP(Tabla1[[#This Row],[PROGRAMA]],Hoja1!A:B,2,FALSE)</f>
        <v>2315. Políticas de Igualdad e infancia</v>
      </c>
      <c r="W4834" s="45" t="s">
        <v>238</v>
      </c>
      <c r="X4834" s="45" t="s">
        <v>2926</v>
      </c>
    </row>
    <row r="4835" spans="1:24" x14ac:dyDescent="0.25">
      <c r="A4835" s="57">
        <v>220250034465</v>
      </c>
      <c r="B4835" s="58" t="s">
        <v>349</v>
      </c>
      <c r="C4835" s="59">
        <v>45860</v>
      </c>
      <c r="D4835" s="57">
        <v>22025005414</v>
      </c>
      <c r="E4835" s="58" t="s">
        <v>1317</v>
      </c>
      <c r="F4835" s="60">
        <v>299.48</v>
      </c>
      <c r="G4835" s="58" t="s">
        <v>16</v>
      </c>
      <c r="H4835" s="58" t="s">
        <v>6626</v>
      </c>
      <c r="I4835" s="61">
        <v>220</v>
      </c>
      <c r="J4835" s="58" t="s">
        <v>356</v>
      </c>
      <c r="K4835" s="58" t="s">
        <v>356</v>
      </c>
      <c r="L4835" s="58" t="s">
        <v>357</v>
      </c>
      <c r="M4835" s="58" t="s">
        <v>458</v>
      </c>
      <c r="N4835" s="58" t="s">
        <v>429</v>
      </c>
      <c r="O4835" s="64" t="s">
        <v>310</v>
      </c>
      <c r="P4835" s="64" t="s">
        <v>5359</v>
      </c>
      <c r="Q4835" s="45" t="s">
        <v>922</v>
      </c>
      <c r="R4835" s="32" t="s">
        <v>254</v>
      </c>
      <c r="S4835" s="45" t="s">
        <v>291</v>
      </c>
      <c r="T4835" s="42" t="str">
        <f>VLOOKUP(Tabla1[[#This Row],[AREA]],Hoja1!A:B,2,FALSE)</f>
        <v>11. Salud pública y seguridad ciudadana</v>
      </c>
      <c r="U4835" s="45" t="s">
        <v>129</v>
      </c>
      <c r="V4835" s="42" t="str">
        <f>VLOOKUP(Tabla1[[#This Row],[PROGRAMA]],Hoja1!A:B,2,FALSE)</f>
        <v>1321. Policía municipal</v>
      </c>
      <c r="W4835" s="45" t="s">
        <v>236</v>
      </c>
      <c r="X4835" s="45" t="s">
        <v>2945</v>
      </c>
    </row>
    <row r="4836" spans="1:24" x14ac:dyDescent="0.25">
      <c r="A4836" s="57">
        <v>220250036279</v>
      </c>
      <c r="B4836" s="58" t="s">
        <v>349</v>
      </c>
      <c r="C4836" s="59">
        <v>45870</v>
      </c>
      <c r="D4836" s="57">
        <v>22025006049</v>
      </c>
      <c r="E4836" s="58" t="s">
        <v>2904</v>
      </c>
      <c r="F4836" s="60">
        <v>3738.9</v>
      </c>
      <c r="G4836" s="58" t="s">
        <v>1099</v>
      </c>
      <c r="H4836" s="58" t="s">
        <v>6627</v>
      </c>
      <c r="I4836" s="61">
        <v>220</v>
      </c>
      <c r="J4836" s="58" t="s">
        <v>360</v>
      </c>
      <c r="K4836" s="58" t="s">
        <v>352</v>
      </c>
      <c r="L4836" s="58" t="s">
        <v>358</v>
      </c>
      <c r="M4836" s="58" t="s">
        <v>458</v>
      </c>
      <c r="N4836" s="58" t="s">
        <v>429</v>
      </c>
      <c r="O4836" s="64" t="s">
        <v>310</v>
      </c>
      <c r="P4836" s="64" t="s">
        <v>5359</v>
      </c>
      <c r="Q4836" s="45" t="s">
        <v>926</v>
      </c>
      <c r="R4836" s="32" t="s">
        <v>255</v>
      </c>
      <c r="S4836" s="45" t="s">
        <v>95</v>
      </c>
      <c r="T4836" s="42" t="str">
        <f>VLOOKUP(Tabla1[[#This Row],[AREA]],Hoja1!A:B,2,FALSE)</f>
        <v>07. Medio ambiente</v>
      </c>
      <c r="U4836" s="45" t="s">
        <v>142</v>
      </c>
      <c r="V4836" s="42" t="str">
        <f>VLOOKUP(Tabla1[[#This Row],[PROGRAMA]],Hoja1!A:B,2,FALSE)</f>
        <v>1623. Tratamiento de residuos</v>
      </c>
      <c r="W4836" s="45" t="s">
        <v>244</v>
      </c>
      <c r="X4836" s="45" t="s">
        <v>2903</v>
      </c>
    </row>
    <row r="4837" spans="1:24" x14ac:dyDescent="0.25">
      <c r="A4837" s="57">
        <v>220250044863</v>
      </c>
      <c r="B4837" s="58" t="s">
        <v>526</v>
      </c>
      <c r="C4837" s="59">
        <v>45911</v>
      </c>
      <c r="D4837" s="57">
        <v>22025001477</v>
      </c>
      <c r="E4837" s="58" t="s">
        <v>1355</v>
      </c>
      <c r="F4837" s="60">
        <v>1866.74</v>
      </c>
      <c r="G4837" s="58" t="s">
        <v>18</v>
      </c>
      <c r="H4837" s="58" t="s">
        <v>6628</v>
      </c>
      <c r="I4837" s="61">
        <v>300</v>
      </c>
      <c r="J4837" s="58" t="s">
        <v>356</v>
      </c>
      <c r="K4837" s="58" t="s">
        <v>356</v>
      </c>
      <c r="L4837" s="58" t="s">
        <v>357</v>
      </c>
      <c r="M4837" s="58" t="s">
        <v>354</v>
      </c>
      <c r="N4837" s="58" t="s">
        <v>355</v>
      </c>
      <c r="O4837" s="64" t="s">
        <v>309</v>
      </c>
      <c r="P4837" s="64" t="s">
        <v>5359</v>
      </c>
      <c r="Q4837" s="45" t="s">
        <v>922</v>
      </c>
      <c r="R4837" s="32" t="s">
        <v>254</v>
      </c>
      <c r="S4837" s="45" t="s">
        <v>98</v>
      </c>
      <c r="T4837" s="42" t="str">
        <f>VLOOKUP(Tabla1[[#This Row],[AREA]],Hoja1!A:B,2,FALSE)</f>
        <v>10. Personas mayores, familia y servicios sociales</v>
      </c>
      <c r="U4837" s="45" t="s">
        <v>155</v>
      </c>
      <c r="V4837" s="42" t="str">
        <f>VLOOKUP(Tabla1[[#This Row],[PROGRAMA]],Hoja1!A:B,2,FALSE)</f>
        <v>2312. Iniciativas sociales</v>
      </c>
      <c r="W4837" s="45" t="s">
        <v>236</v>
      </c>
      <c r="X4837" s="45" t="s">
        <v>2945</v>
      </c>
    </row>
    <row r="4838" spans="1:24" x14ac:dyDescent="0.25">
      <c r="A4838" s="57">
        <v>220250047200</v>
      </c>
      <c r="B4838" s="58" t="s">
        <v>349</v>
      </c>
      <c r="C4838" s="59">
        <v>45923</v>
      </c>
      <c r="D4838" s="57">
        <v>22025001656</v>
      </c>
      <c r="E4838" s="58" t="s">
        <v>1862</v>
      </c>
      <c r="F4838" s="60">
        <v>3500</v>
      </c>
      <c r="G4838" s="58" t="s">
        <v>15</v>
      </c>
      <c r="H4838" s="58" t="s">
        <v>6629</v>
      </c>
      <c r="I4838" s="61">
        <v>220</v>
      </c>
      <c r="J4838" s="58" t="s">
        <v>427</v>
      </c>
      <c r="K4838" s="58" t="s">
        <v>427</v>
      </c>
      <c r="L4838" s="58" t="s">
        <v>367</v>
      </c>
      <c r="M4838" s="58" t="s">
        <v>354</v>
      </c>
      <c r="N4838" s="58" t="s">
        <v>355</v>
      </c>
      <c r="O4838" s="64" t="s">
        <v>305</v>
      </c>
      <c r="P4838" s="64" t="s">
        <v>5359</v>
      </c>
      <c r="Q4838" s="45" t="s">
        <v>922</v>
      </c>
      <c r="R4838" s="32" t="s">
        <v>254</v>
      </c>
      <c r="S4838" s="45" t="s">
        <v>98</v>
      </c>
      <c r="T4838" s="42" t="str">
        <f>VLOOKUP(Tabla1[[#This Row],[AREA]],Hoja1!A:B,2,FALSE)</f>
        <v>10. Personas mayores, familia y servicios sociales</v>
      </c>
      <c r="U4838" s="45" t="s">
        <v>162</v>
      </c>
      <c r="V4838" s="42" t="str">
        <f>VLOOKUP(Tabla1[[#This Row],[PROGRAMA]],Hoja1!A:B,2,FALSE)</f>
        <v>2412. Formación para el empleo</v>
      </c>
      <c r="W4838" s="45" t="s">
        <v>238</v>
      </c>
      <c r="X4838" s="45" t="s">
        <v>3516</v>
      </c>
    </row>
    <row r="4839" spans="1:24" x14ac:dyDescent="0.25">
      <c r="A4839" s="57">
        <v>220250041204</v>
      </c>
      <c r="B4839" s="58" t="s">
        <v>526</v>
      </c>
      <c r="C4839" s="59">
        <v>45890</v>
      </c>
      <c r="D4839" s="57">
        <v>22025001270</v>
      </c>
      <c r="E4839" s="58" t="s">
        <v>2310</v>
      </c>
      <c r="F4839" s="60">
        <v>158.41</v>
      </c>
      <c r="G4839" s="58" t="s">
        <v>73</v>
      </c>
      <c r="H4839" s="58" t="s">
        <v>6630</v>
      </c>
      <c r="I4839" s="61">
        <v>300</v>
      </c>
      <c r="J4839" s="58" t="s">
        <v>356</v>
      </c>
      <c r="K4839" s="58" t="s">
        <v>356</v>
      </c>
      <c r="L4839" s="58" t="s">
        <v>367</v>
      </c>
      <c r="M4839" s="58" t="s">
        <v>354</v>
      </c>
      <c r="N4839" s="58" t="s">
        <v>355</v>
      </c>
      <c r="O4839" s="64" t="s">
        <v>309</v>
      </c>
      <c r="P4839" s="64" t="s">
        <v>5359</v>
      </c>
      <c r="Q4839" s="45" t="s">
        <v>922</v>
      </c>
      <c r="R4839" s="32" t="s">
        <v>254</v>
      </c>
      <c r="S4839" s="45" t="s">
        <v>95</v>
      </c>
      <c r="T4839" s="42" t="str">
        <f>VLOOKUP(Tabla1[[#This Row],[AREA]],Hoja1!A:B,2,FALSE)</f>
        <v>07. Medio ambiente</v>
      </c>
      <c r="U4839" s="45" t="s">
        <v>149</v>
      </c>
      <c r="V4839" s="42" t="str">
        <f>VLOOKUP(Tabla1[[#This Row],[PROGRAMA]],Hoja1!A:B,2,FALSE)</f>
        <v>1711. Parques y jardines</v>
      </c>
      <c r="W4839" s="45" t="s">
        <v>238</v>
      </c>
      <c r="X4839" s="45" t="s">
        <v>3118</v>
      </c>
    </row>
    <row r="4840" spans="1:24" x14ac:dyDescent="0.25">
      <c r="A4840" s="57">
        <v>220250037468</v>
      </c>
      <c r="B4840" s="58" t="s">
        <v>526</v>
      </c>
      <c r="C4840" s="59">
        <v>45876</v>
      </c>
      <c r="D4840" s="57">
        <v>22025002821</v>
      </c>
      <c r="E4840" s="58" t="s">
        <v>1358</v>
      </c>
      <c r="F4840" s="60">
        <v>156.28</v>
      </c>
      <c r="G4840" s="58" t="s">
        <v>566</v>
      </c>
      <c r="H4840" s="58" t="s">
        <v>6631</v>
      </c>
      <c r="I4840" s="61">
        <v>300</v>
      </c>
      <c r="J4840" s="58" t="s">
        <v>356</v>
      </c>
      <c r="K4840" s="58" t="s">
        <v>356</v>
      </c>
      <c r="L4840" s="58" t="s">
        <v>357</v>
      </c>
      <c r="M4840" s="58" t="s">
        <v>354</v>
      </c>
      <c r="N4840" s="58" t="s">
        <v>355</v>
      </c>
      <c r="O4840" s="64" t="s">
        <v>309</v>
      </c>
      <c r="P4840" s="64" t="s">
        <v>5359</v>
      </c>
      <c r="Q4840" s="45" t="s">
        <v>922</v>
      </c>
      <c r="R4840" s="32" t="s">
        <v>254</v>
      </c>
      <c r="S4840" s="45" t="s">
        <v>96</v>
      </c>
      <c r="T4840" s="42" t="str">
        <f>VLOOKUP(Tabla1[[#This Row],[AREA]],Hoja1!A:B,2,FALSE)</f>
        <v>08. Tráfico y movilidad</v>
      </c>
      <c r="U4840" s="45" t="s">
        <v>140</v>
      </c>
      <c r="V4840" s="42" t="str">
        <f>VLOOKUP(Tabla1[[#This Row],[PROGRAMA]],Hoja1!A:B,2,FALSE)</f>
        <v>1532. Pavimentación vias públicas y otros servicios urbanísticos</v>
      </c>
      <c r="W4840" s="45" t="s">
        <v>236</v>
      </c>
      <c r="X4840" s="45" t="s">
        <v>3180</v>
      </c>
    </row>
    <row r="4841" spans="1:24" x14ac:dyDescent="0.25">
      <c r="A4841" s="57">
        <v>220250041265</v>
      </c>
      <c r="B4841" s="58" t="s">
        <v>526</v>
      </c>
      <c r="C4841" s="59">
        <v>45890</v>
      </c>
      <c r="D4841" s="57">
        <v>22025000917</v>
      </c>
      <c r="E4841" s="58" t="s">
        <v>2293</v>
      </c>
      <c r="F4841" s="60">
        <v>155.74</v>
      </c>
      <c r="G4841" s="58" t="s">
        <v>271</v>
      </c>
      <c r="H4841" s="58" t="s">
        <v>6632</v>
      </c>
      <c r="I4841" s="61">
        <v>300</v>
      </c>
      <c r="J4841" s="58" t="s">
        <v>356</v>
      </c>
      <c r="K4841" s="58" t="s">
        <v>356</v>
      </c>
      <c r="L4841" s="58" t="s">
        <v>357</v>
      </c>
      <c r="M4841" s="58" t="s">
        <v>354</v>
      </c>
      <c r="N4841" s="58" t="s">
        <v>355</v>
      </c>
      <c r="O4841" s="64" t="s">
        <v>309</v>
      </c>
      <c r="P4841" s="64" t="s">
        <v>5359</v>
      </c>
      <c r="Q4841" s="45" t="s">
        <v>922</v>
      </c>
      <c r="R4841" s="32" t="s">
        <v>254</v>
      </c>
      <c r="S4841" s="45" t="s">
        <v>291</v>
      </c>
      <c r="T4841" s="42" t="str">
        <f>VLOOKUP(Tabla1[[#This Row],[AREA]],Hoja1!A:B,2,FALSE)</f>
        <v>11. Salud pública y seguridad ciudadana</v>
      </c>
      <c r="U4841" s="45" t="s">
        <v>129</v>
      </c>
      <c r="V4841" s="42" t="str">
        <f>VLOOKUP(Tabla1[[#This Row],[PROGRAMA]],Hoja1!A:B,2,FALSE)</f>
        <v>1321. Policía municipal</v>
      </c>
      <c r="W4841" s="45" t="s">
        <v>236</v>
      </c>
      <c r="X4841" s="45" t="s">
        <v>3180</v>
      </c>
    </row>
    <row r="4842" spans="1:24" x14ac:dyDescent="0.25">
      <c r="A4842" s="57">
        <v>220250043878</v>
      </c>
      <c r="B4842" s="58" t="s">
        <v>526</v>
      </c>
      <c r="C4842" s="59">
        <v>45903</v>
      </c>
      <c r="D4842" s="57">
        <v>22025001129</v>
      </c>
      <c r="E4842" s="58" t="s">
        <v>1973</v>
      </c>
      <c r="F4842" s="60">
        <v>155.04</v>
      </c>
      <c r="G4842" s="58" t="s">
        <v>597</v>
      </c>
      <c r="H4842" s="58" t="s">
        <v>6633</v>
      </c>
      <c r="I4842" s="61">
        <v>300</v>
      </c>
      <c r="J4842" s="58" t="s">
        <v>356</v>
      </c>
      <c r="K4842" s="58" t="s">
        <v>356</v>
      </c>
      <c r="L4842" s="58" t="s">
        <v>367</v>
      </c>
      <c r="M4842" s="58" t="s">
        <v>354</v>
      </c>
      <c r="N4842" s="58" t="s">
        <v>355</v>
      </c>
      <c r="O4842" s="64" t="s">
        <v>309</v>
      </c>
      <c r="P4842" s="64" t="s">
        <v>5359</v>
      </c>
      <c r="Q4842" s="45" t="s">
        <v>922</v>
      </c>
      <c r="R4842" s="32" t="s">
        <v>254</v>
      </c>
      <c r="S4842" s="45" t="s">
        <v>291</v>
      </c>
      <c r="T4842" s="42" t="str">
        <f>VLOOKUP(Tabla1[[#This Row],[AREA]],Hoja1!A:B,2,FALSE)</f>
        <v>11. Salud pública y seguridad ciudadana</v>
      </c>
      <c r="U4842" s="45" t="s">
        <v>144</v>
      </c>
      <c r="V4842" s="42" t="str">
        <f>VLOOKUP(Tabla1[[#This Row],[PROGRAMA]],Hoja1!A:B,2,FALSE)</f>
        <v>1631. Limpieza viaria</v>
      </c>
      <c r="W4842" s="45" t="s">
        <v>236</v>
      </c>
      <c r="X4842" s="45" t="s">
        <v>3180</v>
      </c>
    </row>
    <row r="4843" spans="1:24" x14ac:dyDescent="0.25">
      <c r="A4843" s="57">
        <v>220250037362</v>
      </c>
      <c r="B4843" s="58" t="s">
        <v>526</v>
      </c>
      <c r="C4843" s="59">
        <v>45876</v>
      </c>
      <c r="D4843" s="57">
        <v>22025001427</v>
      </c>
      <c r="E4843" s="58" t="s">
        <v>1682</v>
      </c>
      <c r="F4843" s="60">
        <v>151.77000000000001</v>
      </c>
      <c r="G4843" s="58" t="s">
        <v>3446</v>
      </c>
      <c r="H4843" s="58" t="s">
        <v>6634</v>
      </c>
      <c r="I4843" s="61">
        <v>300</v>
      </c>
      <c r="J4843" s="58" t="s">
        <v>356</v>
      </c>
      <c r="K4843" s="58" t="s">
        <v>356</v>
      </c>
      <c r="L4843" s="58" t="s">
        <v>367</v>
      </c>
      <c r="M4843" s="58" t="s">
        <v>354</v>
      </c>
      <c r="N4843" s="58" t="s">
        <v>355</v>
      </c>
      <c r="O4843" s="64" t="s">
        <v>309</v>
      </c>
      <c r="P4843" s="64" t="s">
        <v>5359</v>
      </c>
      <c r="Q4843" s="45" t="s">
        <v>922</v>
      </c>
      <c r="R4843" s="32" t="s">
        <v>254</v>
      </c>
      <c r="S4843" s="45" t="s">
        <v>97</v>
      </c>
      <c r="T4843" s="42" t="str">
        <f>VLOOKUP(Tabla1[[#This Row],[AREA]],Hoja1!A:B,2,FALSE)</f>
        <v>09. Turismo, eventos y marca ciudad</v>
      </c>
      <c r="U4843" s="45" t="s">
        <v>199</v>
      </c>
      <c r="V4843" s="42" t="str">
        <f>VLOOKUP(Tabla1[[#This Row],[PROGRAMA]],Hoja1!A:B,2,FALSE)</f>
        <v>4321. Turismo</v>
      </c>
      <c r="W4843" s="45" t="s">
        <v>236</v>
      </c>
      <c r="X4843" s="45" t="s">
        <v>2945</v>
      </c>
    </row>
    <row r="4844" spans="1:24" x14ac:dyDescent="0.25">
      <c r="A4844" s="57">
        <v>220250045702</v>
      </c>
      <c r="B4844" s="58" t="s">
        <v>526</v>
      </c>
      <c r="C4844" s="59">
        <v>45918</v>
      </c>
      <c r="D4844" s="57">
        <v>22025001123</v>
      </c>
      <c r="E4844" s="58" t="s">
        <v>1973</v>
      </c>
      <c r="F4844" s="60">
        <v>150.6</v>
      </c>
      <c r="G4844" s="58" t="s">
        <v>589</v>
      </c>
      <c r="H4844" s="58" t="s">
        <v>6635</v>
      </c>
      <c r="I4844" s="61">
        <v>300</v>
      </c>
      <c r="J4844" s="58" t="s">
        <v>356</v>
      </c>
      <c r="K4844" s="58" t="s">
        <v>356</v>
      </c>
      <c r="L4844" s="58" t="s">
        <v>357</v>
      </c>
      <c r="M4844" s="58" t="s">
        <v>354</v>
      </c>
      <c r="N4844" s="58" t="s">
        <v>355</v>
      </c>
      <c r="O4844" s="64" t="s">
        <v>309</v>
      </c>
      <c r="P4844" s="64" t="s">
        <v>5359</v>
      </c>
      <c r="Q4844" s="45" t="s">
        <v>922</v>
      </c>
      <c r="R4844" s="32" t="s">
        <v>254</v>
      </c>
      <c r="S4844" s="45" t="s">
        <v>291</v>
      </c>
      <c r="T4844" s="42" t="str">
        <f>VLOOKUP(Tabla1[[#This Row],[AREA]],Hoja1!A:B,2,FALSE)</f>
        <v>11. Salud pública y seguridad ciudadana</v>
      </c>
      <c r="U4844" s="45" t="s">
        <v>144</v>
      </c>
      <c r="V4844" s="42" t="str">
        <f>VLOOKUP(Tabla1[[#This Row],[PROGRAMA]],Hoja1!A:B,2,FALSE)</f>
        <v>1631. Limpieza viaria</v>
      </c>
      <c r="W4844" s="45" t="s">
        <v>236</v>
      </c>
      <c r="X4844" s="45" t="s">
        <v>3180</v>
      </c>
    </row>
    <row r="4845" spans="1:24" x14ac:dyDescent="0.25">
      <c r="A4845" s="57">
        <v>220250039167</v>
      </c>
      <c r="B4845" s="58" t="s">
        <v>526</v>
      </c>
      <c r="C4845" s="59">
        <v>45883</v>
      </c>
      <c r="D4845" s="57">
        <v>22025004010</v>
      </c>
      <c r="E4845" s="58" t="s">
        <v>1495</v>
      </c>
      <c r="F4845" s="60">
        <v>150.47999999999999</v>
      </c>
      <c r="G4845" s="58" t="s">
        <v>74</v>
      </c>
      <c r="H4845" s="58" t="s">
        <v>6636</v>
      </c>
      <c r="I4845" s="61">
        <v>300</v>
      </c>
      <c r="J4845" s="58" t="s">
        <v>356</v>
      </c>
      <c r="K4845" s="58" t="s">
        <v>356</v>
      </c>
      <c r="L4845" s="58" t="s">
        <v>367</v>
      </c>
      <c r="M4845" s="58" t="s">
        <v>354</v>
      </c>
      <c r="N4845" s="58" t="s">
        <v>355</v>
      </c>
      <c r="O4845" s="64" t="s">
        <v>309</v>
      </c>
      <c r="P4845" s="64" t="s">
        <v>5359</v>
      </c>
      <c r="Q4845" s="45" t="s">
        <v>922</v>
      </c>
      <c r="R4845" s="32" t="s">
        <v>254</v>
      </c>
      <c r="S4845" s="45" t="s">
        <v>92</v>
      </c>
      <c r="T4845" s="42" t="str">
        <f>VLOOKUP(Tabla1[[#This Row],[AREA]],Hoja1!A:B,2,FALSE)</f>
        <v>03. Participación ciudadana y deportes</v>
      </c>
      <c r="U4845" s="45" t="s">
        <v>215</v>
      </c>
      <c r="V4845" s="42" t="str">
        <f>VLOOKUP(Tabla1[[#This Row],[PROGRAMA]],Hoja1!A:B,2,FALSE)</f>
        <v>9241. Participación ciudadana</v>
      </c>
      <c r="W4845" s="45" t="s">
        <v>236</v>
      </c>
      <c r="X4845" s="45" t="s">
        <v>2945</v>
      </c>
    </row>
    <row r="4846" spans="1:24" x14ac:dyDescent="0.25">
      <c r="A4846" s="57">
        <v>220250038393</v>
      </c>
      <c r="B4846" s="58" t="s">
        <v>526</v>
      </c>
      <c r="C4846" s="59">
        <v>45880</v>
      </c>
      <c r="D4846" s="57">
        <v>22025000731</v>
      </c>
      <c r="E4846" s="58" t="s">
        <v>1838</v>
      </c>
      <c r="F4846" s="60">
        <v>150.04</v>
      </c>
      <c r="G4846" s="58" t="s">
        <v>20</v>
      </c>
      <c r="H4846" s="58" t="s">
        <v>6637</v>
      </c>
      <c r="I4846" s="61">
        <v>300</v>
      </c>
      <c r="J4846" s="58" t="s">
        <v>356</v>
      </c>
      <c r="K4846" s="58" t="s">
        <v>356</v>
      </c>
      <c r="L4846" s="58" t="s">
        <v>367</v>
      </c>
      <c r="M4846" s="58" t="s">
        <v>354</v>
      </c>
      <c r="N4846" s="58" t="s">
        <v>355</v>
      </c>
      <c r="O4846" s="64" t="s">
        <v>309</v>
      </c>
      <c r="P4846" s="64" t="s">
        <v>5359</v>
      </c>
      <c r="Q4846" s="45" t="s">
        <v>922</v>
      </c>
      <c r="R4846" s="32" t="s">
        <v>254</v>
      </c>
      <c r="S4846" s="45" t="s">
        <v>98</v>
      </c>
      <c r="T4846" s="42" t="str">
        <f>VLOOKUP(Tabla1[[#This Row],[AREA]],Hoja1!A:B,2,FALSE)</f>
        <v>10. Personas mayores, familia y servicios sociales</v>
      </c>
      <c r="U4846" s="45" t="s">
        <v>155</v>
      </c>
      <c r="V4846" s="42" t="str">
        <f>VLOOKUP(Tabla1[[#This Row],[PROGRAMA]],Hoja1!A:B,2,FALSE)</f>
        <v>2312. Iniciativas sociales</v>
      </c>
      <c r="W4846" s="45" t="s">
        <v>236</v>
      </c>
      <c r="X4846" s="45" t="s">
        <v>3048</v>
      </c>
    </row>
    <row r="4847" spans="1:24" x14ac:dyDescent="0.25">
      <c r="A4847" s="57">
        <v>220250037383</v>
      </c>
      <c r="B4847" s="58" t="s">
        <v>526</v>
      </c>
      <c r="C4847" s="59">
        <v>45876</v>
      </c>
      <c r="D4847" s="57">
        <v>22025004010</v>
      </c>
      <c r="E4847" s="58" t="s">
        <v>1495</v>
      </c>
      <c r="F4847" s="60">
        <v>149.28</v>
      </c>
      <c r="G4847" s="58" t="s">
        <v>573</v>
      </c>
      <c r="H4847" s="58" t="s">
        <v>6638</v>
      </c>
      <c r="I4847" s="61">
        <v>300</v>
      </c>
      <c r="J4847" s="58" t="s">
        <v>356</v>
      </c>
      <c r="K4847" s="58" t="s">
        <v>356</v>
      </c>
      <c r="L4847" s="58" t="s">
        <v>367</v>
      </c>
      <c r="M4847" s="58" t="s">
        <v>354</v>
      </c>
      <c r="N4847" s="58" t="s">
        <v>355</v>
      </c>
      <c r="O4847" s="64" t="s">
        <v>309</v>
      </c>
      <c r="P4847" s="64" t="s">
        <v>5359</v>
      </c>
      <c r="Q4847" s="45" t="s">
        <v>922</v>
      </c>
      <c r="R4847" s="32" t="s">
        <v>254</v>
      </c>
      <c r="S4847" s="45" t="s">
        <v>92</v>
      </c>
      <c r="T4847" s="42" t="str">
        <f>VLOOKUP(Tabla1[[#This Row],[AREA]],Hoja1!A:B,2,FALSE)</f>
        <v>03. Participación ciudadana y deportes</v>
      </c>
      <c r="U4847" s="45" t="s">
        <v>215</v>
      </c>
      <c r="V4847" s="42" t="str">
        <f>VLOOKUP(Tabla1[[#This Row],[PROGRAMA]],Hoja1!A:B,2,FALSE)</f>
        <v>9241. Participación ciudadana</v>
      </c>
      <c r="W4847" s="45" t="s">
        <v>236</v>
      </c>
      <c r="X4847" s="45" t="s">
        <v>2945</v>
      </c>
    </row>
    <row r="4848" spans="1:24" x14ac:dyDescent="0.25">
      <c r="A4848" s="57">
        <v>220250041200</v>
      </c>
      <c r="B4848" s="58" t="s">
        <v>526</v>
      </c>
      <c r="C4848" s="59">
        <v>45890</v>
      </c>
      <c r="D4848" s="57">
        <v>22025001270</v>
      </c>
      <c r="E4848" s="58" t="s">
        <v>2310</v>
      </c>
      <c r="F4848" s="60">
        <v>148.49</v>
      </c>
      <c r="G4848" s="58" t="s">
        <v>73</v>
      </c>
      <c r="H4848" s="58" t="s">
        <v>6639</v>
      </c>
      <c r="I4848" s="61">
        <v>300</v>
      </c>
      <c r="J4848" s="58" t="s">
        <v>356</v>
      </c>
      <c r="K4848" s="58" t="s">
        <v>356</v>
      </c>
      <c r="L4848" s="58" t="s">
        <v>367</v>
      </c>
      <c r="M4848" s="58" t="s">
        <v>354</v>
      </c>
      <c r="N4848" s="58" t="s">
        <v>355</v>
      </c>
      <c r="O4848" s="64" t="s">
        <v>309</v>
      </c>
      <c r="P4848" s="64" t="s">
        <v>5359</v>
      </c>
      <c r="Q4848" s="45" t="s">
        <v>922</v>
      </c>
      <c r="R4848" s="32" t="s">
        <v>254</v>
      </c>
      <c r="S4848" s="45" t="s">
        <v>95</v>
      </c>
      <c r="T4848" s="42" t="str">
        <f>VLOOKUP(Tabla1[[#This Row],[AREA]],Hoja1!A:B,2,FALSE)</f>
        <v>07. Medio ambiente</v>
      </c>
      <c r="U4848" s="45" t="s">
        <v>149</v>
      </c>
      <c r="V4848" s="42" t="str">
        <f>VLOOKUP(Tabla1[[#This Row],[PROGRAMA]],Hoja1!A:B,2,FALSE)</f>
        <v>1711. Parques y jardines</v>
      </c>
      <c r="W4848" s="45" t="s">
        <v>238</v>
      </c>
      <c r="X4848" s="45" t="s">
        <v>3118</v>
      </c>
    </row>
    <row r="4849" spans="1:24" x14ac:dyDescent="0.25">
      <c r="A4849" s="57">
        <v>220250041798</v>
      </c>
      <c r="B4849" s="58" t="s">
        <v>526</v>
      </c>
      <c r="C4849" s="59">
        <v>45894</v>
      </c>
      <c r="D4849" s="57">
        <v>22025001122</v>
      </c>
      <c r="E4849" s="58" t="s">
        <v>1237</v>
      </c>
      <c r="F4849" s="60">
        <v>145.44</v>
      </c>
      <c r="G4849" s="58" t="s">
        <v>566</v>
      </c>
      <c r="H4849" s="58" t="s">
        <v>6640</v>
      </c>
      <c r="I4849" s="61">
        <v>300</v>
      </c>
      <c r="J4849" s="58" t="s">
        <v>356</v>
      </c>
      <c r="K4849" s="58" t="s">
        <v>356</v>
      </c>
      <c r="L4849" s="58" t="s">
        <v>357</v>
      </c>
      <c r="M4849" s="58" t="s">
        <v>354</v>
      </c>
      <c r="N4849" s="58" t="s">
        <v>355</v>
      </c>
      <c r="O4849" s="64" t="s">
        <v>309</v>
      </c>
      <c r="P4849" s="64" t="s">
        <v>5359</v>
      </c>
      <c r="Q4849" s="45" t="s">
        <v>922</v>
      </c>
      <c r="R4849" s="32" t="s">
        <v>254</v>
      </c>
      <c r="S4849" s="45" t="s">
        <v>291</v>
      </c>
      <c r="T4849" s="42" t="str">
        <f>VLOOKUP(Tabla1[[#This Row],[AREA]],Hoja1!A:B,2,FALSE)</f>
        <v>11. Salud pública y seguridad ciudadana</v>
      </c>
      <c r="U4849" s="45" t="s">
        <v>141</v>
      </c>
      <c r="V4849" s="42" t="str">
        <f>VLOOKUP(Tabla1[[#This Row],[PROGRAMA]],Hoja1!A:B,2,FALSE)</f>
        <v>1621. Recogida de residuos</v>
      </c>
      <c r="W4849" s="45" t="s">
        <v>236</v>
      </c>
      <c r="X4849" s="45" t="s">
        <v>3180</v>
      </c>
    </row>
    <row r="4850" spans="1:24" x14ac:dyDescent="0.25">
      <c r="A4850" s="57">
        <v>220250039417</v>
      </c>
      <c r="B4850" s="58" t="s">
        <v>526</v>
      </c>
      <c r="C4850" s="59">
        <v>45883</v>
      </c>
      <c r="D4850" s="57">
        <v>22025000731</v>
      </c>
      <c r="E4850" s="58" t="s">
        <v>1838</v>
      </c>
      <c r="F4850" s="60">
        <v>144.84</v>
      </c>
      <c r="G4850" s="58" t="s">
        <v>573</v>
      </c>
      <c r="H4850" s="58" t="s">
        <v>6641</v>
      </c>
      <c r="I4850" s="61">
        <v>300</v>
      </c>
      <c r="J4850" s="58" t="s">
        <v>356</v>
      </c>
      <c r="K4850" s="58" t="s">
        <v>356</v>
      </c>
      <c r="L4850" s="58" t="s">
        <v>367</v>
      </c>
      <c r="M4850" s="58" t="s">
        <v>354</v>
      </c>
      <c r="N4850" s="58" t="s">
        <v>355</v>
      </c>
      <c r="O4850" s="64" t="s">
        <v>309</v>
      </c>
      <c r="P4850" s="64" t="s">
        <v>5359</v>
      </c>
      <c r="Q4850" s="45" t="s">
        <v>922</v>
      </c>
      <c r="R4850" s="32" t="s">
        <v>254</v>
      </c>
      <c r="S4850" s="45" t="s">
        <v>98</v>
      </c>
      <c r="T4850" s="42" t="str">
        <f>VLOOKUP(Tabla1[[#This Row],[AREA]],Hoja1!A:B,2,FALSE)</f>
        <v>10. Personas mayores, familia y servicios sociales</v>
      </c>
      <c r="U4850" s="45" t="s">
        <v>155</v>
      </c>
      <c r="V4850" s="42" t="str">
        <f>VLOOKUP(Tabla1[[#This Row],[PROGRAMA]],Hoja1!A:B,2,FALSE)</f>
        <v>2312. Iniciativas sociales</v>
      </c>
      <c r="W4850" s="45" t="s">
        <v>236</v>
      </c>
      <c r="X4850" s="45" t="s">
        <v>3048</v>
      </c>
    </row>
    <row r="4851" spans="1:24" x14ac:dyDescent="0.25">
      <c r="A4851" s="57">
        <v>220250037576</v>
      </c>
      <c r="B4851" s="58" t="s">
        <v>526</v>
      </c>
      <c r="C4851" s="59">
        <v>45876</v>
      </c>
      <c r="D4851" s="57">
        <v>22025001324</v>
      </c>
      <c r="E4851" s="58" t="s">
        <v>3329</v>
      </c>
      <c r="F4851" s="60">
        <v>140.82</v>
      </c>
      <c r="G4851" s="58" t="s">
        <v>509</v>
      </c>
      <c r="H4851" s="58" t="s">
        <v>6642</v>
      </c>
      <c r="I4851" s="61">
        <v>300</v>
      </c>
      <c r="J4851" s="58" t="s">
        <v>356</v>
      </c>
      <c r="K4851" s="58" t="s">
        <v>356</v>
      </c>
      <c r="L4851" s="58" t="s">
        <v>367</v>
      </c>
      <c r="M4851" s="58" t="s">
        <v>354</v>
      </c>
      <c r="N4851" s="58" t="s">
        <v>355</v>
      </c>
      <c r="O4851" s="64" t="s">
        <v>309</v>
      </c>
      <c r="P4851" s="64" t="s">
        <v>5359</v>
      </c>
      <c r="Q4851" s="45" t="s">
        <v>922</v>
      </c>
      <c r="R4851" s="32" t="s">
        <v>254</v>
      </c>
      <c r="S4851" s="45" t="s">
        <v>98</v>
      </c>
      <c r="T4851" s="42" t="str">
        <f>VLOOKUP(Tabla1[[#This Row],[AREA]],Hoja1!A:B,2,FALSE)</f>
        <v>10. Personas mayores, familia y servicios sociales</v>
      </c>
      <c r="U4851" s="45" t="s">
        <v>162</v>
      </c>
      <c r="V4851" s="42" t="str">
        <f>VLOOKUP(Tabla1[[#This Row],[PROGRAMA]],Hoja1!A:B,2,FALSE)</f>
        <v>2412. Formación para el empleo</v>
      </c>
      <c r="W4851" s="45" t="s">
        <v>238</v>
      </c>
      <c r="X4851" s="45" t="s">
        <v>3118</v>
      </c>
    </row>
    <row r="4852" spans="1:24" x14ac:dyDescent="0.25">
      <c r="A4852" s="57">
        <v>220250037506</v>
      </c>
      <c r="B4852" s="58" t="s">
        <v>526</v>
      </c>
      <c r="C4852" s="59">
        <v>45876</v>
      </c>
      <c r="D4852" s="57">
        <v>22025002821</v>
      </c>
      <c r="E4852" s="58" t="s">
        <v>1358</v>
      </c>
      <c r="F4852" s="60">
        <v>139.82</v>
      </c>
      <c r="G4852" s="58" t="s">
        <v>73</v>
      </c>
      <c r="H4852" s="58" t="s">
        <v>6643</v>
      </c>
      <c r="I4852" s="61">
        <v>300</v>
      </c>
      <c r="J4852" s="58" t="s">
        <v>356</v>
      </c>
      <c r="K4852" s="58" t="s">
        <v>356</v>
      </c>
      <c r="L4852" s="58" t="s">
        <v>357</v>
      </c>
      <c r="M4852" s="58" t="s">
        <v>354</v>
      </c>
      <c r="N4852" s="58" t="s">
        <v>355</v>
      </c>
      <c r="O4852" s="64" t="s">
        <v>309</v>
      </c>
      <c r="P4852" s="64" t="s">
        <v>5359</v>
      </c>
      <c r="Q4852" s="45" t="s">
        <v>922</v>
      </c>
      <c r="R4852" s="32" t="s">
        <v>254</v>
      </c>
      <c r="S4852" s="45" t="s">
        <v>96</v>
      </c>
      <c r="T4852" s="42" t="str">
        <f>VLOOKUP(Tabla1[[#This Row],[AREA]],Hoja1!A:B,2,FALSE)</f>
        <v>08. Tráfico y movilidad</v>
      </c>
      <c r="U4852" s="45" t="s">
        <v>140</v>
      </c>
      <c r="V4852" s="42" t="str">
        <f>VLOOKUP(Tabla1[[#This Row],[PROGRAMA]],Hoja1!A:B,2,FALSE)</f>
        <v>1532. Pavimentación vias públicas y otros servicios urbanísticos</v>
      </c>
      <c r="W4852" s="45" t="s">
        <v>236</v>
      </c>
      <c r="X4852" s="45" t="s">
        <v>3180</v>
      </c>
    </row>
    <row r="4853" spans="1:24" x14ac:dyDescent="0.25">
      <c r="A4853" s="57">
        <v>220250041261</v>
      </c>
      <c r="B4853" s="58" t="s">
        <v>526</v>
      </c>
      <c r="C4853" s="59">
        <v>45890</v>
      </c>
      <c r="D4853" s="57">
        <v>22025000917</v>
      </c>
      <c r="E4853" s="58" t="s">
        <v>2293</v>
      </c>
      <c r="F4853" s="60">
        <v>137.79</v>
      </c>
      <c r="G4853" s="58" t="s">
        <v>554</v>
      </c>
      <c r="H4853" s="58" t="s">
        <v>6644</v>
      </c>
      <c r="I4853" s="61">
        <v>300</v>
      </c>
      <c r="J4853" s="58" t="s">
        <v>356</v>
      </c>
      <c r="K4853" s="58" t="s">
        <v>356</v>
      </c>
      <c r="L4853" s="58" t="s">
        <v>357</v>
      </c>
      <c r="M4853" s="58" t="s">
        <v>354</v>
      </c>
      <c r="N4853" s="58" t="s">
        <v>355</v>
      </c>
      <c r="O4853" s="64" t="s">
        <v>309</v>
      </c>
      <c r="P4853" s="64" t="s">
        <v>5359</v>
      </c>
      <c r="Q4853" s="45" t="s">
        <v>922</v>
      </c>
      <c r="R4853" s="32" t="s">
        <v>254</v>
      </c>
      <c r="S4853" s="45" t="s">
        <v>291</v>
      </c>
      <c r="T4853" s="42" t="str">
        <f>VLOOKUP(Tabla1[[#This Row],[AREA]],Hoja1!A:B,2,FALSE)</f>
        <v>11. Salud pública y seguridad ciudadana</v>
      </c>
      <c r="U4853" s="45" t="s">
        <v>129</v>
      </c>
      <c r="V4853" s="42" t="str">
        <f>VLOOKUP(Tabla1[[#This Row],[PROGRAMA]],Hoja1!A:B,2,FALSE)</f>
        <v>1321. Policía municipal</v>
      </c>
      <c r="W4853" s="45" t="s">
        <v>236</v>
      </c>
      <c r="X4853" s="45" t="s">
        <v>3180</v>
      </c>
    </row>
    <row r="4854" spans="1:24" x14ac:dyDescent="0.25">
      <c r="A4854" s="57">
        <v>220250041247</v>
      </c>
      <c r="B4854" s="58" t="s">
        <v>526</v>
      </c>
      <c r="C4854" s="59">
        <v>45890</v>
      </c>
      <c r="D4854" s="57">
        <v>22025000920</v>
      </c>
      <c r="E4854" s="58" t="s">
        <v>1373</v>
      </c>
      <c r="F4854" s="60">
        <v>137.02000000000001</v>
      </c>
      <c r="G4854" s="58" t="s">
        <v>573</v>
      </c>
      <c r="H4854" s="58" t="s">
        <v>6645</v>
      </c>
      <c r="I4854" s="61">
        <v>300</v>
      </c>
      <c r="J4854" s="58" t="s">
        <v>356</v>
      </c>
      <c r="K4854" s="58" t="s">
        <v>356</v>
      </c>
      <c r="L4854" s="58" t="s">
        <v>367</v>
      </c>
      <c r="M4854" s="58" t="s">
        <v>354</v>
      </c>
      <c r="N4854" s="58" t="s">
        <v>355</v>
      </c>
      <c r="O4854" s="64" t="s">
        <v>309</v>
      </c>
      <c r="P4854" s="64" t="s">
        <v>5359</v>
      </c>
      <c r="Q4854" s="45" t="s">
        <v>922</v>
      </c>
      <c r="R4854" s="32" t="s">
        <v>254</v>
      </c>
      <c r="S4854" s="45" t="s">
        <v>291</v>
      </c>
      <c r="T4854" s="42" t="str">
        <f>VLOOKUP(Tabla1[[#This Row],[AREA]],Hoja1!A:B,2,FALSE)</f>
        <v>11. Salud pública y seguridad ciudadana</v>
      </c>
      <c r="U4854" s="45" t="s">
        <v>129</v>
      </c>
      <c r="V4854" s="42" t="str">
        <f>VLOOKUP(Tabla1[[#This Row],[PROGRAMA]],Hoja1!A:B,2,FALSE)</f>
        <v>1321. Policía municipal</v>
      </c>
      <c r="W4854" s="45" t="s">
        <v>238</v>
      </c>
      <c r="X4854" s="45" t="s">
        <v>3118</v>
      </c>
    </row>
    <row r="4855" spans="1:24" x14ac:dyDescent="0.25">
      <c r="A4855" s="57">
        <v>220250045349</v>
      </c>
      <c r="B4855" s="58" t="s">
        <v>526</v>
      </c>
      <c r="C4855" s="59">
        <v>45916</v>
      </c>
      <c r="D4855" s="57">
        <v>22025001325</v>
      </c>
      <c r="E4855" s="58" t="s">
        <v>3329</v>
      </c>
      <c r="F4855" s="60">
        <v>136.97999999999999</v>
      </c>
      <c r="G4855" s="58" t="s">
        <v>39</v>
      </c>
      <c r="H4855" s="58" t="s">
        <v>6646</v>
      </c>
      <c r="I4855" s="61">
        <v>300</v>
      </c>
      <c r="J4855" s="58" t="s">
        <v>356</v>
      </c>
      <c r="K4855" s="58" t="s">
        <v>356</v>
      </c>
      <c r="L4855" s="58" t="s">
        <v>367</v>
      </c>
      <c r="M4855" s="58" t="s">
        <v>354</v>
      </c>
      <c r="N4855" s="58" t="s">
        <v>355</v>
      </c>
      <c r="O4855" s="64" t="s">
        <v>309</v>
      </c>
      <c r="P4855" s="64" t="s">
        <v>5359</v>
      </c>
      <c r="Q4855" s="45" t="s">
        <v>922</v>
      </c>
      <c r="R4855" s="32" t="s">
        <v>254</v>
      </c>
      <c r="S4855" s="45" t="s">
        <v>98</v>
      </c>
      <c r="T4855" s="42" t="str">
        <f>VLOOKUP(Tabla1[[#This Row],[AREA]],Hoja1!A:B,2,FALSE)</f>
        <v>10. Personas mayores, familia y servicios sociales</v>
      </c>
      <c r="U4855" s="45" t="s">
        <v>162</v>
      </c>
      <c r="V4855" s="42" t="str">
        <f>VLOOKUP(Tabla1[[#This Row],[PROGRAMA]],Hoja1!A:B,2,FALSE)</f>
        <v>2412. Formación para el empleo</v>
      </c>
      <c r="W4855" s="45" t="s">
        <v>238</v>
      </c>
      <c r="X4855" s="45" t="s">
        <v>3118</v>
      </c>
    </row>
    <row r="4856" spans="1:24" x14ac:dyDescent="0.25">
      <c r="A4856" s="57">
        <v>220250045474</v>
      </c>
      <c r="B4856" s="58" t="s">
        <v>526</v>
      </c>
      <c r="C4856" s="59">
        <v>45916</v>
      </c>
      <c r="D4856" s="57">
        <v>22025001324</v>
      </c>
      <c r="E4856" s="58" t="s">
        <v>3329</v>
      </c>
      <c r="F4856" s="60">
        <v>136.26</v>
      </c>
      <c r="G4856" s="58" t="s">
        <v>573</v>
      </c>
      <c r="H4856" s="58" t="s">
        <v>6647</v>
      </c>
      <c r="I4856" s="61">
        <v>300</v>
      </c>
      <c r="J4856" s="58" t="s">
        <v>356</v>
      </c>
      <c r="K4856" s="58" t="s">
        <v>356</v>
      </c>
      <c r="L4856" s="58" t="s">
        <v>367</v>
      </c>
      <c r="M4856" s="58" t="s">
        <v>354</v>
      </c>
      <c r="N4856" s="58" t="s">
        <v>355</v>
      </c>
      <c r="O4856" s="64" t="s">
        <v>309</v>
      </c>
      <c r="P4856" s="64" t="s">
        <v>5359</v>
      </c>
      <c r="Q4856" s="45" t="s">
        <v>922</v>
      </c>
      <c r="R4856" s="32" t="s">
        <v>254</v>
      </c>
      <c r="S4856" s="45" t="s">
        <v>98</v>
      </c>
      <c r="T4856" s="42" t="str">
        <f>VLOOKUP(Tabla1[[#This Row],[AREA]],Hoja1!A:B,2,FALSE)</f>
        <v>10. Personas mayores, familia y servicios sociales</v>
      </c>
      <c r="U4856" s="45" t="s">
        <v>162</v>
      </c>
      <c r="V4856" s="42" t="str">
        <f>VLOOKUP(Tabla1[[#This Row],[PROGRAMA]],Hoja1!A:B,2,FALSE)</f>
        <v>2412. Formación para el empleo</v>
      </c>
      <c r="W4856" s="45" t="s">
        <v>238</v>
      </c>
      <c r="X4856" s="45" t="s">
        <v>3118</v>
      </c>
    </row>
    <row r="4857" spans="1:24" x14ac:dyDescent="0.25">
      <c r="A4857" s="57">
        <v>220250044678</v>
      </c>
      <c r="B4857" s="58" t="s">
        <v>526</v>
      </c>
      <c r="C4857" s="59">
        <v>45910</v>
      </c>
      <c r="D4857" s="57">
        <v>22025001122</v>
      </c>
      <c r="E4857" s="58" t="s">
        <v>1237</v>
      </c>
      <c r="F4857" s="60">
        <v>134.85</v>
      </c>
      <c r="G4857" s="58" t="s">
        <v>586</v>
      </c>
      <c r="H4857" s="58" t="s">
        <v>6648</v>
      </c>
      <c r="I4857" s="61">
        <v>300</v>
      </c>
      <c r="J4857" s="58" t="s">
        <v>587</v>
      </c>
      <c r="K4857" s="58" t="s">
        <v>356</v>
      </c>
      <c r="L4857" s="58" t="s">
        <v>357</v>
      </c>
      <c r="M4857" s="58" t="s">
        <v>354</v>
      </c>
      <c r="N4857" s="58" t="s">
        <v>355</v>
      </c>
      <c r="O4857" s="64" t="s">
        <v>309</v>
      </c>
      <c r="P4857" s="64" t="s">
        <v>5359</v>
      </c>
      <c r="Q4857" s="45" t="s">
        <v>922</v>
      </c>
      <c r="R4857" s="32" t="s">
        <v>254</v>
      </c>
      <c r="S4857" s="45" t="s">
        <v>291</v>
      </c>
      <c r="T4857" s="42" t="str">
        <f>VLOOKUP(Tabla1[[#This Row],[AREA]],Hoja1!A:B,2,FALSE)</f>
        <v>11. Salud pública y seguridad ciudadana</v>
      </c>
      <c r="U4857" s="45" t="s">
        <v>141</v>
      </c>
      <c r="V4857" s="42" t="str">
        <f>VLOOKUP(Tabla1[[#This Row],[PROGRAMA]],Hoja1!A:B,2,FALSE)</f>
        <v>1621. Recogida de residuos</v>
      </c>
      <c r="W4857" s="45" t="s">
        <v>236</v>
      </c>
      <c r="X4857" s="45" t="s">
        <v>3180</v>
      </c>
    </row>
    <row r="4858" spans="1:24" x14ac:dyDescent="0.25">
      <c r="A4858" s="57">
        <v>220250031572</v>
      </c>
      <c r="B4858" s="58" t="s">
        <v>349</v>
      </c>
      <c r="C4858" s="59">
        <v>45846</v>
      </c>
      <c r="D4858" s="57">
        <v>22025005125</v>
      </c>
      <c r="E4858" s="58" t="s">
        <v>1200</v>
      </c>
      <c r="F4858" s="60">
        <v>294.02999999999997</v>
      </c>
      <c r="G4858" s="58" t="s">
        <v>6649</v>
      </c>
      <c r="H4858" s="58" t="s">
        <v>6650</v>
      </c>
      <c r="I4858" s="61">
        <v>220</v>
      </c>
      <c r="J4858" s="58" t="s">
        <v>477</v>
      </c>
      <c r="K4858" s="58" t="s">
        <v>356</v>
      </c>
      <c r="L4858" s="58" t="s">
        <v>357</v>
      </c>
      <c r="M4858" s="58" t="s">
        <v>458</v>
      </c>
      <c r="N4858" s="58" t="s">
        <v>429</v>
      </c>
      <c r="O4858" s="64" t="s">
        <v>310</v>
      </c>
      <c r="P4858" s="64" t="s">
        <v>5359</v>
      </c>
      <c r="Q4858" s="45" t="s">
        <v>922</v>
      </c>
      <c r="R4858" s="32" t="s">
        <v>254</v>
      </c>
      <c r="S4858" s="45" t="s">
        <v>98</v>
      </c>
      <c r="T4858" s="42" t="str">
        <f>VLOOKUP(Tabla1[[#This Row],[AREA]],Hoja1!A:B,2,FALSE)</f>
        <v>10. Personas mayores, familia y servicios sociales</v>
      </c>
      <c r="U4858" s="45" t="s">
        <v>153</v>
      </c>
      <c r="V4858" s="42" t="str">
        <f>VLOOKUP(Tabla1[[#This Row],[PROGRAMA]],Hoja1!A:B,2,FALSE)</f>
        <v>2311. Intervención social</v>
      </c>
      <c r="W4858" s="45" t="s">
        <v>238</v>
      </c>
      <c r="X4858" s="45" t="s">
        <v>2943</v>
      </c>
    </row>
    <row r="4859" spans="1:24" x14ac:dyDescent="0.25">
      <c r="A4859" s="57">
        <v>220250032084</v>
      </c>
      <c r="B4859" s="58" t="s">
        <v>349</v>
      </c>
      <c r="C4859" s="59">
        <v>45849</v>
      </c>
      <c r="D4859" s="57">
        <v>22025005152</v>
      </c>
      <c r="E4859" s="58" t="s">
        <v>1417</v>
      </c>
      <c r="F4859" s="60">
        <v>292.58</v>
      </c>
      <c r="G4859" s="58" t="s">
        <v>319</v>
      </c>
      <c r="H4859" s="58" t="s">
        <v>4084</v>
      </c>
      <c r="I4859" s="61">
        <v>220</v>
      </c>
      <c r="J4859" s="58" t="s">
        <v>356</v>
      </c>
      <c r="K4859" s="58" t="s">
        <v>356</v>
      </c>
      <c r="L4859" s="58" t="s">
        <v>357</v>
      </c>
      <c r="M4859" s="58" t="s">
        <v>458</v>
      </c>
      <c r="N4859" s="58" t="s">
        <v>429</v>
      </c>
      <c r="O4859" s="64" t="s">
        <v>310</v>
      </c>
      <c r="P4859" s="64" t="s">
        <v>5359</v>
      </c>
      <c r="Q4859" s="45" t="s">
        <v>922</v>
      </c>
      <c r="R4859" s="32" t="s">
        <v>254</v>
      </c>
      <c r="S4859" s="45" t="s">
        <v>291</v>
      </c>
      <c r="T4859" s="42" t="str">
        <f>VLOOKUP(Tabla1[[#This Row],[AREA]],Hoja1!A:B,2,FALSE)</f>
        <v>11. Salud pública y seguridad ciudadana</v>
      </c>
      <c r="U4859" s="45" t="s">
        <v>135</v>
      </c>
      <c r="V4859" s="42" t="str">
        <f>VLOOKUP(Tabla1[[#This Row],[PROGRAMA]],Hoja1!A:B,2,FALSE)</f>
        <v>1361. Prevención y extinción de incencios</v>
      </c>
      <c r="W4859" s="45" t="s">
        <v>236</v>
      </c>
      <c r="X4859" s="45" t="s">
        <v>2945</v>
      </c>
    </row>
    <row r="4860" spans="1:24" x14ac:dyDescent="0.25">
      <c r="A4860" s="57">
        <v>220250047570</v>
      </c>
      <c r="B4860" s="58" t="s">
        <v>349</v>
      </c>
      <c r="C4860" s="59">
        <v>45924</v>
      </c>
      <c r="D4860" s="57">
        <v>22025006612</v>
      </c>
      <c r="E4860" s="58" t="s">
        <v>1208</v>
      </c>
      <c r="F4860" s="60">
        <v>290.39999999999998</v>
      </c>
      <c r="G4860" s="58" t="s">
        <v>3169</v>
      </c>
      <c r="H4860" s="58" t="s">
        <v>6651</v>
      </c>
      <c r="I4860" s="61">
        <v>220</v>
      </c>
      <c r="J4860" s="58" t="s">
        <v>477</v>
      </c>
      <c r="K4860" s="58" t="s">
        <v>356</v>
      </c>
      <c r="L4860" s="58" t="s">
        <v>357</v>
      </c>
      <c r="M4860" s="58" t="s">
        <v>458</v>
      </c>
      <c r="N4860" s="58" t="s">
        <v>429</v>
      </c>
      <c r="O4860" s="64" t="s">
        <v>310</v>
      </c>
      <c r="P4860" s="64" t="s">
        <v>5359</v>
      </c>
      <c r="Q4860" s="45" t="s">
        <v>922</v>
      </c>
      <c r="R4860" s="32" t="s">
        <v>254</v>
      </c>
      <c r="S4860" s="45" t="s">
        <v>89</v>
      </c>
      <c r="T4860" s="42" t="str">
        <f>VLOOKUP(Tabla1[[#This Row],[AREA]],Hoja1!A:B,2,FALSE)</f>
        <v>01. Alcaldía</v>
      </c>
      <c r="U4860" s="45" t="s">
        <v>294</v>
      </c>
      <c r="V4860" s="42" t="str">
        <f>VLOOKUP(Tabla1[[#This Row],[PROGRAMA]],Hoja1!A:B,2,FALSE)</f>
        <v>4331. Desarrollo empresarial</v>
      </c>
      <c r="W4860" s="45" t="s">
        <v>238</v>
      </c>
      <c r="X4860" s="45" t="s">
        <v>2926</v>
      </c>
    </row>
    <row r="4861" spans="1:24" x14ac:dyDescent="0.25">
      <c r="A4861" s="57">
        <v>220250043627</v>
      </c>
      <c r="B4861" s="58" t="s">
        <v>349</v>
      </c>
      <c r="C4861" s="59">
        <v>45902</v>
      </c>
      <c r="D4861" s="57">
        <v>22025006273</v>
      </c>
      <c r="E4861" s="58" t="s">
        <v>3767</v>
      </c>
      <c r="F4861" s="60">
        <v>287.5</v>
      </c>
      <c r="G4861" s="58" t="s">
        <v>543</v>
      </c>
      <c r="H4861" s="58" t="s">
        <v>6652</v>
      </c>
      <c r="I4861" s="61">
        <v>220</v>
      </c>
      <c r="J4861" s="58" t="s">
        <v>356</v>
      </c>
      <c r="K4861" s="58" t="s">
        <v>356</v>
      </c>
      <c r="L4861" s="58" t="s">
        <v>357</v>
      </c>
      <c r="M4861" s="58" t="s">
        <v>458</v>
      </c>
      <c r="N4861" s="58" t="s">
        <v>429</v>
      </c>
      <c r="O4861" s="64" t="s">
        <v>310</v>
      </c>
      <c r="P4861" s="64" t="s">
        <v>5359</v>
      </c>
      <c r="Q4861" s="45" t="s">
        <v>922</v>
      </c>
      <c r="R4861" s="32" t="s">
        <v>254</v>
      </c>
      <c r="S4861" s="45" t="s">
        <v>91</v>
      </c>
      <c r="T4861" s="42" t="str">
        <f>VLOOKUP(Tabla1[[#This Row],[AREA]],Hoja1!A:B,2,FALSE)</f>
        <v>02. Urbanismo y vivienda</v>
      </c>
      <c r="U4861" s="45" t="s">
        <v>138</v>
      </c>
      <c r="V4861" s="42" t="str">
        <f>VLOOKUP(Tabla1[[#This Row],[PROGRAMA]],Hoja1!A:B,2,FALSE)</f>
        <v>1511. Planficación y gestión del urbanismo</v>
      </c>
      <c r="W4861" s="45" t="s">
        <v>238</v>
      </c>
      <c r="X4861" s="45" t="s">
        <v>3335</v>
      </c>
    </row>
    <row r="4862" spans="1:24" x14ac:dyDescent="0.25">
      <c r="A4862" s="57">
        <v>220250044330</v>
      </c>
      <c r="B4862" s="58" t="s">
        <v>349</v>
      </c>
      <c r="C4862" s="59">
        <v>45909</v>
      </c>
      <c r="D4862" s="57">
        <v>22025006260</v>
      </c>
      <c r="E4862" s="58" t="s">
        <v>1355</v>
      </c>
      <c r="F4862" s="60">
        <v>283.7</v>
      </c>
      <c r="G4862" s="58" t="s">
        <v>14</v>
      </c>
      <c r="H4862" s="58" t="s">
        <v>6653</v>
      </c>
      <c r="I4862" s="61">
        <v>220</v>
      </c>
      <c r="J4862" s="58" t="s">
        <v>356</v>
      </c>
      <c r="K4862" s="58" t="s">
        <v>356</v>
      </c>
      <c r="L4862" s="58" t="s">
        <v>367</v>
      </c>
      <c r="M4862" s="58" t="s">
        <v>458</v>
      </c>
      <c r="N4862" s="58" t="s">
        <v>429</v>
      </c>
      <c r="O4862" s="64" t="s">
        <v>310</v>
      </c>
      <c r="P4862" s="64" t="s">
        <v>5359</v>
      </c>
      <c r="Q4862" s="45" t="s">
        <v>922</v>
      </c>
      <c r="R4862" s="32" t="s">
        <v>254</v>
      </c>
      <c r="S4862" s="45" t="s">
        <v>98</v>
      </c>
      <c r="T4862" s="42" t="str">
        <f>VLOOKUP(Tabla1[[#This Row],[AREA]],Hoja1!A:B,2,FALSE)</f>
        <v>10. Personas mayores, familia y servicios sociales</v>
      </c>
      <c r="U4862" s="45" t="s">
        <v>155</v>
      </c>
      <c r="V4862" s="42" t="str">
        <f>VLOOKUP(Tabla1[[#This Row],[PROGRAMA]],Hoja1!A:B,2,FALSE)</f>
        <v>2312. Iniciativas sociales</v>
      </c>
      <c r="W4862" s="45" t="s">
        <v>236</v>
      </c>
      <c r="X4862" s="45" t="s">
        <v>2945</v>
      </c>
    </row>
    <row r="4863" spans="1:24" x14ac:dyDescent="0.25">
      <c r="A4863" s="57">
        <v>220250044793</v>
      </c>
      <c r="B4863" s="58" t="s">
        <v>349</v>
      </c>
      <c r="C4863" s="59">
        <v>45911</v>
      </c>
      <c r="D4863" s="57">
        <v>22025006494</v>
      </c>
      <c r="E4863" s="58" t="s">
        <v>2474</v>
      </c>
      <c r="F4863" s="60">
        <v>276.61</v>
      </c>
      <c r="G4863" s="58" t="s">
        <v>329</v>
      </c>
      <c r="H4863" s="58" t="s">
        <v>6654</v>
      </c>
      <c r="I4863" s="61">
        <v>220</v>
      </c>
      <c r="J4863" s="58" t="s">
        <v>356</v>
      </c>
      <c r="K4863" s="58" t="s">
        <v>356</v>
      </c>
      <c r="L4863" s="58" t="s">
        <v>367</v>
      </c>
      <c r="M4863" s="58" t="s">
        <v>458</v>
      </c>
      <c r="N4863" s="58" t="s">
        <v>429</v>
      </c>
      <c r="O4863" s="64" t="s">
        <v>310</v>
      </c>
      <c r="P4863" s="64" t="s">
        <v>5359</v>
      </c>
      <c r="Q4863" s="45" t="s">
        <v>922</v>
      </c>
      <c r="R4863" s="32" t="s">
        <v>254</v>
      </c>
      <c r="S4863" s="45" t="s">
        <v>98</v>
      </c>
      <c r="T4863" s="42" t="str">
        <f>VLOOKUP(Tabla1[[#This Row],[AREA]],Hoja1!A:B,2,FALSE)</f>
        <v>10. Personas mayores, familia y servicios sociales</v>
      </c>
      <c r="U4863" s="45" t="s">
        <v>155</v>
      </c>
      <c r="V4863" s="42" t="str">
        <f>VLOOKUP(Tabla1[[#This Row],[PROGRAMA]],Hoja1!A:B,2,FALSE)</f>
        <v>2312. Iniciativas sociales</v>
      </c>
      <c r="W4863" s="45" t="s">
        <v>238</v>
      </c>
      <c r="X4863" s="45" t="s">
        <v>3118</v>
      </c>
    </row>
    <row r="4864" spans="1:24" x14ac:dyDescent="0.25">
      <c r="A4864" s="57">
        <v>220250037705</v>
      </c>
      <c r="B4864" s="58" t="s">
        <v>349</v>
      </c>
      <c r="C4864" s="59">
        <v>45877</v>
      </c>
      <c r="D4864" s="57">
        <v>22025006200</v>
      </c>
      <c r="E4864" s="58" t="s">
        <v>1525</v>
      </c>
      <c r="F4864" s="60">
        <v>275.52</v>
      </c>
      <c r="G4864" s="58" t="s">
        <v>6381</v>
      </c>
      <c r="H4864" s="58" t="s">
        <v>6655</v>
      </c>
      <c r="I4864" s="61">
        <v>220</v>
      </c>
      <c r="J4864" s="58" t="s">
        <v>3743</v>
      </c>
      <c r="K4864" s="58" t="s">
        <v>378</v>
      </c>
      <c r="L4864" s="58" t="s">
        <v>367</v>
      </c>
      <c r="M4864" s="58" t="s">
        <v>458</v>
      </c>
      <c r="N4864" s="58" t="s">
        <v>429</v>
      </c>
      <c r="O4864" s="64" t="s">
        <v>310</v>
      </c>
      <c r="P4864" s="64" t="s">
        <v>5359</v>
      </c>
      <c r="Q4864" s="45" t="s">
        <v>922</v>
      </c>
      <c r="R4864" s="32" t="s">
        <v>254</v>
      </c>
      <c r="S4864" s="45" t="s">
        <v>91</v>
      </c>
      <c r="T4864" s="42" t="str">
        <f>VLOOKUP(Tabla1[[#This Row],[AREA]],Hoja1!A:B,2,FALSE)</f>
        <v>02. Urbanismo y vivienda</v>
      </c>
      <c r="U4864" s="45" t="s">
        <v>220</v>
      </c>
      <c r="V4864" s="42" t="str">
        <f>VLOOKUP(Tabla1[[#This Row],[PROGRAMA]],Hoja1!A:B,2,FALSE)</f>
        <v>9332. Mantenimiento de edificios e instalaciones municipales</v>
      </c>
      <c r="W4864" s="45" t="s">
        <v>236</v>
      </c>
      <c r="X4864" s="45" t="s">
        <v>2945</v>
      </c>
    </row>
    <row r="4865" spans="1:24" x14ac:dyDescent="0.25">
      <c r="A4865" s="57">
        <v>220250043736</v>
      </c>
      <c r="B4865" s="58" t="s">
        <v>526</v>
      </c>
      <c r="C4865" s="59">
        <v>45903</v>
      </c>
      <c r="D4865" s="57">
        <v>22025001347</v>
      </c>
      <c r="E4865" s="58" t="s">
        <v>1493</v>
      </c>
      <c r="F4865" s="60">
        <v>274.95999999999998</v>
      </c>
      <c r="G4865" s="58" t="s">
        <v>600</v>
      </c>
      <c r="H4865" s="58" t="s">
        <v>6656</v>
      </c>
      <c r="I4865" s="61">
        <v>300</v>
      </c>
      <c r="J4865" s="58" t="s">
        <v>356</v>
      </c>
      <c r="K4865" s="58" t="s">
        <v>356</v>
      </c>
      <c r="L4865" s="58" t="s">
        <v>367</v>
      </c>
      <c r="M4865" s="58" t="s">
        <v>354</v>
      </c>
      <c r="N4865" s="58" t="s">
        <v>355</v>
      </c>
      <c r="O4865" s="64" t="s">
        <v>309</v>
      </c>
      <c r="P4865" s="64" t="s">
        <v>5359</v>
      </c>
      <c r="Q4865" s="45" t="s">
        <v>922</v>
      </c>
      <c r="R4865" s="32" t="s">
        <v>254</v>
      </c>
      <c r="S4865" s="45" t="s">
        <v>91</v>
      </c>
      <c r="T4865" s="42" t="str">
        <f>VLOOKUP(Tabla1[[#This Row],[AREA]],Hoja1!A:B,2,FALSE)</f>
        <v>02. Urbanismo y vivienda</v>
      </c>
      <c r="U4865" s="45" t="s">
        <v>220</v>
      </c>
      <c r="V4865" s="42" t="str">
        <f>VLOOKUP(Tabla1[[#This Row],[PROGRAMA]],Hoja1!A:B,2,FALSE)</f>
        <v>9332. Mantenimiento de edificios e instalaciones municipales</v>
      </c>
      <c r="W4865" s="45" t="s">
        <v>236</v>
      </c>
      <c r="X4865" s="45" t="s">
        <v>3048</v>
      </c>
    </row>
    <row r="4866" spans="1:24" x14ac:dyDescent="0.25">
      <c r="A4866" s="57">
        <v>220250039466</v>
      </c>
      <c r="B4866" s="58" t="s">
        <v>349</v>
      </c>
      <c r="C4866" s="59">
        <v>45887</v>
      </c>
      <c r="D4866" s="57">
        <v>22025006277</v>
      </c>
      <c r="E4866" s="58" t="s">
        <v>1495</v>
      </c>
      <c r="F4866" s="60">
        <v>273.99</v>
      </c>
      <c r="G4866" s="58" t="s">
        <v>338</v>
      </c>
      <c r="H4866" s="58" t="s">
        <v>6657</v>
      </c>
      <c r="I4866" s="61">
        <v>220</v>
      </c>
      <c r="J4866" s="58" t="s">
        <v>352</v>
      </c>
      <c r="K4866" s="58" t="s">
        <v>352</v>
      </c>
      <c r="L4866" s="58" t="s">
        <v>367</v>
      </c>
      <c r="M4866" s="58" t="s">
        <v>458</v>
      </c>
      <c r="N4866" s="58" t="s">
        <v>429</v>
      </c>
      <c r="O4866" s="64" t="s">
        <v>310</v>
      </c>
      <c r="P4866" s="64" t="s">
        <v>5359</v>
      </c>
      <c r="Q4866" s="45" t="s">
        <v>922</v>
      </c>
      <c r="R4866" s="32" t="s">
        <v>254</v>
      </c>
      <c r="S4866" s="45" t="s">
        <v>92</v>
      </c>
      <c r="T4866" s="42" t="str">
        <f>VLOOKUP(Tabla1[[#This Row],[AREA]],Hoja1!A:B,2,FALSE)</f>
        <v>03. Participación ciudadana y deportes</v>
      </c>
      <c r="U4866" s="45" t="s">
        <v>215</v>
      </c>
      <c r="V4866" s="42" t="str">
        <f>VLOOKUP(Tabla1[[#This Row],[PROGRAMA]],Hoja1!A:B,2,FALSE)</f>
        <v>9241. Participación ciudadana</v>
      </c>
      <c r="W4866" s="45" t="s">
        <v>236</v>
      </c>
      <c r="X4866" s="45" t="s">
        <v>2945</v>
      </c>
    </row>
    <row r="4867" spans="1:24" x14ac:dyDescent="0.25">
      <c r="A4867" s="57">
        <v>220250034596</v>
      </c>
      <c r="B4867" s="58" t="s">
        <v>349</v>
      </c>
      <c r="C4867" s="59">
        <v>45862</v>
      </c>
      <c r="D4867" s="57">
        <v>22025005471</v>
      </c>
      <c r="E4867" s="58" t="s">
        <v>1730</v>
      </c>
      <c r="F4867" s="60">
        <v>272.25</v>
      </c>
      <c r="G4867" s="58" t="s">
        <v>6658</v>
      </c>
      <c r="H4867" s="58" t="s">
        <v>6659</v>
      </c>
      <c r="I4867" s="61">
        <v>220</v>
      </c>
      <c r="J4867" s="58" t="s">
        <v>356</v>
      </c>
      <c r="K4867" s="58" t="s">
        <v>356</v>
      </c>
      <c r="L4867" s="58" t="s">
        <v>357</v>
      </c>
      <c r="M4867" s="58" t="s">
        <v>458</v>
      </c>
      <c r="N4867" s="58" t="s">
        <v>429</v>
      </c>
      <c r="O4867" s="64" t="s">
        <v>310</v>
      </c>
      <c r="P4867" s="64" t="s">
        <v>5359</v>
      </c>
      <c r="Q4867" s="45" t="s">
        <v>922</v>
      </c>
      <c r="R4867" s="32" t="s">
        <v>254</v>
      </c>
      <c r="S4867" s="45" t="s">
        <v>92</v>
      </c>
      <c r="T4867" s="42" t="str">
        <f>VLOOKUP(Tabla1[[#This Row],[AREA]],Hoja1!A:B,2,FALSE)</f>
        <v>03. Participación ciudadana y deportes</v>
      </c>
      <c r="U4867" s="45" t="s">
        <v>215</v>
      </c>
      <c r="V4867" s="42" t="str">
        <f>VLOOKUP(Tabla1[[#This Row],[PROGRAMA]],Hoja1!A:B,2,FALSE)</f>
        <v>9241. Participación ciudadana</v>
      </c>
      <c r="W4867" s="45" t="s">
        <v>238</v>
      </c>
      <c r="X4867" s="45" t="s">
        <v>7142</v>
      </c>
    </row>
    <row r="4868" spans="1:24" x14ac:dyDescent="0.25">
      <c r="A4868" s="57">
        <v>220250048238</v>
      </c>
      <c r="B4868" s="58" t="s">
        <v>349</v>
      </c>
      <c r="C4868" s="59">
        <v>45926</v>
      </c>
      <c r="D4868" s="57">
        <v>22025007042</v>
      </c>
      <c r="E4868" s="58" t="s">
        <v>1714</v>
      </c>
      <c r="F4868" s="60">
        <v>270</v>
      </c>
      <c r="G4868" s="58" t="s">
        <v>312</v>
      </c>
      <c r="H4868" s="58" t="s">
        <v>6660</v>
      </c>
      <c r="I4868" s="61">
        <v>220</v>
      </c>
      <c r="J4868" s="58" t="s">
        <v>352</v>
      </c>
      <c r="K4868" s="58" t="s">
        <v>352</v>
      </c>
      <c r="L4868" s="58" t="s">
        <v>367</v>
      </c>
      <c r="M4868" s="58" t="s">
        <v>458</v>
      </c>
      <c r="N4868" s="58" t="s">
        <v>429</v>
      </c>
      <c r="O4868" s="64" t="s">
        <v>310</v>
      </c>
      <c r="P4868" s="64" t="s">
        <v>5359</v>
      </c>
      <c r="Q4868" s="45" t="s">
        <v>922</v>
      </c>
      <c r="R4868" s="32" t="s">
        <v>254</v>
      </c>
      <c r="S4868" s="45" t="s">
        <v>89</v>
      </c>
      <c r="T4868" s="42" t="str">
        <f>VLOOKUP(Tabla1[[#This Row],[AREA]],Hoja1!A:B,2,FALSE)</f>
        <v>01. Alcaldía</v>
      </c>
      <c r="U4868" s="45" t="s">
        <v>211</v>
      </c>
      <c r="V4868" s="42" t="str">
        <f>VLOOKUP(Tabla1[[#This Row],[PROGRAMA]],Hoja1!A:B,2,FALSE)</f>
        <v>9206. Archivo municipal</v>
      </c>
      <c r="W4868" s="45" t="s">
        <v>238</v>
      </c>
      <c r="X4868" s="45" t="s">
        <v>3120</v>
      </c>
    </row>
    <row r="4869" spans="1:24" x14ac:dyDescent="0.25">
      <c r="A4869" s="57">
        <v>220250047337</v>
      </c>
      <c r="B4869" s="58" t="s">
        <v>349</v>
      </c>
      <c r="C4869" s="59">
        <v>45923</v>
      </c>
      <c r="D4869" s="57">
        <v>22025006884</v>
      </c>
      <c r="E4869" s="58" t="s">
        <v>6661</v>
      </c>
      <c r="F4869" s="60">
        <v>268.01</v>
      </c>
      <c r="G4869" s="58" t="s">
        <v>653</v>
      </c>
      <c r="H4869" s="58" t="s">
        <v>6662</v>
      </c>
      <c r="I4869" s="61">
        <v>220</v>
      </c>
      <c r="J4869" s="58" t="s">
        <v>427</v>
      </c>
      <c r="K4869" s="58" t="s">
        <v>427</v>
      </c>
      <c r="L4869" s="58" t="s">
        <v>357</v>
      </c>
      <c r="M4869" s="58" t="s">
        <v>458</v>
      </c>
      <c r="N4869" s="58" t="s">
        <v>429</v>
      </c>
      <c r="O4869" s="64" t="s">
        <v>310</v>
      </c>
      <c r="P4869" s="64" t="s">
        <v>5359</v>
      </c>
      <c r="Q4869" s="45" t="s">
        <v>922</v>
      </c>
      <c r="R4869" s="32" t="s">
        <v>254</v>
      </c>
      <c r="S4869" s="45" t="s">
        <v>97</v>
      </c>
      <c r="T4869" s="42" t="str">
        <f>VLOOKUP(Tabla1[[#This Row],[AREA]],Hoja1!A:B,2,FALSE)</f>
        <v>09. Turismo, eventos y marca ciudad</v>
      </c>
      <c r="U4869" s="45" t="s">
        <v>199</v>
      </c>
      <c r="V4869" s="42" t="str">
        <f>VLOOKUP(Tabla1[[#This Row],[PROGRAMA]],Hoja1!A:B,2,FALSE)</f>
        <v>4321. Turismo</v>
      </c>
      <c r="W4869" s="45" t="s">
        <v>238</v>
      </c>
      <c r="X4869" s="45" t="s">
        <v>4587</v>
      </c>
    </row>
    <row r="4870" spans="1:24" x14ac:dyDescent="0.25">
      <c r="A4870" s="57">
        <v>220250040487</v>
      </c>
      <c r="B4870" s="58" t="s">
        <v>349</v>
      </c>
      <c r="C4870" s="59">
        <v>45888</v>
      </c>
      <c r="D4870" s="57">
        <v>22025006257</v>
      </c>
      <c r="E4870" s="58" t="s">
        <v>1623</v>
      </c>
      <c r="F4870" s="60">
        <v>266.2</v>
      </c>
      <c r="G4870" s="58" t="s">
        <v>16</v>
      </c>
      <c r="H4870" s="58" t="s">
        <v>6663</v>
      </c>
      <c r="I4870" s="61">
        <v>220</v>
      </c>
      <c r="J4870" s="58" t="s">
        <v>356</v>
      </c>
      <c r="K4870" s="58" t="s">
        <v>356</v>
      </c>
      <c r="L4870" s="58" t="s">
        <v>367</v>
      </c>
      <c r="M4870" s="58" t="s">
        <v>458</v>
      </c>
      <c r="N4870" s="58" t="s">
        <v>429</v>
      </c>
      <c r="O4870" s="64" t="s">
        <v>310</v>
      </c>
      <c r="P4870" s="64" t="s">
        <v>5359</v>
      </c>
      <c r="Q4870" s="45" t="s">
        <v>922</v>
      </c>
      <c r="R4870" s="32" t="s">
        <v>254</v>
      </c>
      <c r="S4870" s="45" t="s">
        <v>291</v>
      </c>
      <c r="T4870" s="42" t="str">
        <f>VLOOKUP(Tabla1[[#This Row],[AREA]],Hoja1!A:B,2,FALSE)</f>
        <v>11. Salud pública y seguridad ciudadana</v>
      </c>
      <c r="U4870" s="45" t="s">
        <v>135</v>
      </c>
      <c r="V4870" s="42" t="str">
        <f>VLOOKUP(Tabla1[[#This Row],[PROGRAMA]],Hoja1!A:B,2,FALSE)</f>
        <v>1361. Prevención y extinción de incencios</v>
      </c>
      <c r="W4870" s="45" t="s">
        <v>238</v>
      </c>
      <c r="X4870" s="45" t="s">
        <v>3118</v>
      </c>
    </row>
    <row r="4871" spans="1:24" x14ac:dyDescent="0.25">
      <c r="A4871" s="57">
        <v>220250038973</v>
      </c>
      <c r="B4871" s="58" t="s">
        <v>349</v>
      </c>
      <c r="C4871" s="59">
        <v>45883</v>
      </c>
      <c r="D4871" s="57">
        <v>22025006199</v>
      </c>
      <c r="E4871" s="58" t="s">
        <v>1733</v>
      </c>
      <c r="F4871" s="60">
        <v>261.06</v>
      </c>
      <c r="G4871" s="58" t="s">
        <v>6664</v>
      </c>
      <c r="H4871" s="58" t="s">
        <v>6665</v>
      </c>
      <c r="I4871" s="61">
        <v>220</v>
      </c>
      <c r="J4871" s="58" t="s">
        <v>356</v>
      </c>
      <c r="K4871" s="58" t="s">
        <v>356</v>
      </c>
      <c r="L4871" s="58" t="s">
        <v>367</v>
      </c>
      <c r="M4871" s="58" t="s">
        <v>458</v>
      </c>
      <c r="N4871" s="58" t="s">
        <v>429</v>
      </c>
      <c r="O4871" s="64" t="s">
        <v>310</v>
      </c>
      <c r="P4871" s="64" t="s">
        <v>5359</v>
      </c>
      <c r="Q4871" s="45" t="s">
        <v>922</v>
      </c>
      <c r="R4871" s="32" t="s">
        <v>254</v>
      </c>
      <c r="S4871" s="45" t="s">
        <v>291</v>
      </c>
      <c r="T4871" s="42" t="str">
        <f>VLOOKUP(Tabla1[[#This Row],[AREA]],Hoja1!A:B,2,FALSE)</f>
        <v>11. Salud pública y seguridad ciudadana</v>
      </c>
      <c r="U4871" s="45" t="s">
        <v>129</v>
      </c>
      <c r="V4871" s="42" t="str">
        <f>VLOOKUP(Tabla1[[#This Row],[PROGRAMA]],Hoja1!A:B,2,FALSE)</f>
        <v>1321. Policía municipal</v>
      </c>
      <c r="W4871" s="45" t="s">
        <v>238</v>
      </c>
      <c r="X4871" s="45" t="s">
        <v>3161</v>
      </c>
    </row>
    <row r="4872" spans="1:24" x14ac:dyDescent="0.25">
      <c r="A4872" s="57">
        <v>220250030590</v>
      </c>
      <c r="B4872" s="58" t="s">
        <v>349</v>
      </c>
      <c r="C4872" s="59">
        <v>45841</v>
      </c>
      <c r="D4872" s="57">
        <v>22025005037</v>
      </c>
      <c r="E4872" s="58" t="s">
        <v>1355</v>
      </c>
      <c r="F4872" s="60">
        <v>260.63</v>
      </c>
      <c r="G4872" s="58" t="s">
        <v>4953</v>
      </c>
      <c r="H4872" s="58" t="s">
        <v>6666</v>
      </c>
      <c r="I4872" s="61">
        <v>220</v>
      </c>
      <c r="J4872" s="58" t="s">
        <v>356</v>
      </c>
      <c r="K4872" s="58" t="s">
        <v>356</v>
      </c>
      <c r="L4872" s="58" t="s">
        <v>357</v>
      </c>
      <c r="M4872" s="58" t="s">
        <v>458</v>
      </c>
      <c r="N4872" s="58" t="s">
        <v>429</v>
      </c>
      <c r="O4872" s="64" t="s">
        <v>310</v>
      </c>
      <c r="P4872" s="64" t="s">
        <v>5359</v>
      </c>
      <c r="Q4872" s="45" t="s">
        <v>922</v>
      </c>
      <c r="R4872" s="32" t="s">
        <v>254</v>
      </c>
      <c r="S4872" s="45" t="s">
        <v>98</v>
      </c>
      <c r="T4872" s="42" t="str">
        <f>VLOOKUP(Tabla1[[#This Row],[AREA]],Hoja1!A:B,2,FALSE)</f>
        <v>10. Personas mayores, familia y servicios sociales</v>
      </c>
      <c r="U4872" s="45" t="s">
        <v>155</v>
      </c>
      <c r="V4872" s="42" t="str">
        <f>VLOOKUP(Tabla1[[#This Row],[PROGRAMA]],Hoja1!A:B,2,FALSE)</f>
        <v>2312. Iniciativas sociales</v>
      </c>
      <c r="W4872" s="45" t="s">
        <v>236</v>
      </c>
      <c r="X4872" s="45" t="s">
        <v>2945</v>
      </c>
    </row>
    <row r="4873" spans="1:24" x14ac:dyDescent="0.25">
      <c r="A4873" s="57">
        <v>220250036611</v>
      </c>
      <c r="B4873" s="58" t="s">
        <v>349</v>
      </c>
      <c r="C4873" s="59">
        <v>45874</v>
      </c>
      <c r="D4873" s="57">
        <v>22025005564</v>
      </c>
      <c r="E4873" s="58" t="s">
        <v>1719</v>
      </c>
      <c r="F4873" s="60">
        <v>254.83</v>
      </c>
      <c r="G4873" s="58" t="s">
        <v>3076</v>
      </c>
      <c r="H4873" s="58" t="s">
        <v>6667</v>
      </c>
      <c r="I4873" s="61">
        <v>220</v>
      </c>
      <c r="J4873" s="58" t="s">
        <v>356</v>
      </c>
      <c r="K4873" s="58" t="s">
        <v>356</v>
      </c>
      <c r="L4873" s="58" t="s">
        <v>367</v>
      </c>
      <c r="M4873" s="58" t="s">
        <v>458</v>
      </c>
      <c r="N4873" s="58" t="s">
        <v>429</v>
      </c>
      <c r="O4873" s="64" t="s">
        <v>310</v>
      </c>
      <c r="P4873" s="64" t="s">
        <v>5359</v>
      </c>
      <c r="Q4873" s="45" t="s">
        <v>922</v>
      </c>
      <c r="R4873" s="32" t="s">
        <v>254</v>
      </c>
      <c r="S4873" s="45" t="s">
        <v>291</v>
      </c>
      <c r="T4873" s="42" t="str">
        <f>VLOOKUP(Tabla1[[#This Row],[AREA]],Hoja1!A:B,2,FALSE)</f>
        <v>11. Salud pública y seguridad ciudadana</v>
      </c>
      <c r="U4873" s="45" t="s">
        <v>135</v>
      </c>
      <c r="V4873" s="42" t="str">
        <f>VLOOKUP(Tabla1[[#This Row],[PROGRAMA]],Hoja1!A:B,2,FALSE)</f>
        <v>1361. Prevención y extinción de incencios</v>
      </c>
      <c r="W4873" s="45" t="s">
        <v>238</v>
      </c>
      <c r="X4873" s="45" t="s">
        <v>3161</v>
      </c>
    </row>
    <row r="4874" spans="1:24" x14ac:dyDescent="0.25">
      <c r="A4874" s="57">
        <v>220250045343</v>
      </c>
      <c r="B4874" s="58" t="s">
        <v>526</v>
      </c>
      <c r="C4874" s="59">
        <v>45916</v>
      </c>
      <c r="D4874" s="57">
        <v>22025001325</v>
      </c>
      <c r="E4874" s="58" t="s">
        <v>3329</v>
      </c>
      <c r="F4874" s="60">
        <v>134.77000000000001</v>
      </c>
      <c r="G4874" s="58" t="s">
        <v>39</v>
      </c>
      <c r="H4874" s="58" t="s">
        <v>6668</v>
      </c>
      <c r="I4874" s="61">
        <v>300</v>
      </c>
      <c r="J4874" s="58" t="s">
        <v>356</v>
      </c>
      <c r="K4874" s="58" t="s">
        <v>356</v>
      </c>
      <c r="L4874" s="58" t="s">
        <v>367</v>
      </c>
      <c r="M4874" s="58" t="s">
        <v>354</v>
      </c>
      <c r="N4874" s="58" t="s">
        <v>355</v>
      </c>
      <c r="O4874" s="64" t="s">
        <v>309</v>
      </c>
      <c r="P4874" s="64" t="s">
        <v>5359</v>
      </c>
      <c r="Q4874" s="45" t="s">
        <v>922</v>
      </c>
      <c r="R4874" s="32" t="s">
        <v>254</v>
      </c>
      <c r="S4874" s="45" t="s">
        <v>98</v>
      </c>
      <c r="T4874" s="42" t="str">
        <f>VLOOKUP(Tabla1[[#This Row],[AREA]],Hoja1!A:B,2,FALSE)</f>
        <v>10. Personas mayores, familia y servicios sociales</v>
      </c>
      <c r="U4874" s="45" t="s">
        <v>162</v>
      </c>
      <c r="V4874" s="42" t="str">
        <f>VLOOKUP(Tabla1[[#This Row],[PROGRAMA]],Hoja1!A:B,2,FALSE)</f>
        <v>2412. Formación para el empleo</v>
      </c>
      <c r="W4874" s="45" t="s">
        <v>238</v>
      </c>
      <c r="X4874" s="45" t="s">
        <v>3118</v>
      </c>
    </row>
    <row r="4875" spans="1:24" x14ac:dyDescent="0.25">
      <c r="A4875" s="57">
        <v>220250041259</v>
      </c>
      <c r="B4875" s="58" t="s">
        <v>526</v>
      </c>
      <c r="C4875" s="59">
        <v>45890</v>
      </c>
      <c r="D4875" s="57">
        <v>22025000917</v>
      </c>
      <c r="E4875" s="58" t="s">
        <v>2293</v>
      </c>
      <c r="F4875" s="60">
        <v>134.75</v>
      </c>
      <c r="G4875" s="58" t="s">
        <v>554</v>
      </c>
      <c r="H4875" s="58" t="s">
        <v>6669</v>
      </c>
      <c r="I4875" s="61">
        <v>300</v>
      </c>
      <c r="J4875" s="58" t="s">
        <v>356</v>
      </c>
      <c r="K4875" s="58" t="s">
        <v>356</v>
      </c>
      <c r="L4875" s="58" t="s">
        <v>357</v>
      </c>
      <c r="M4875" s="58" t="s">
        <v>354</v>
      </c>
      <c r="N4875" s="58" t="s">
        <v>355</v>
      </c>
      <c r="O4875" s="64" t="s">
        <v>309</v>
      </c>
      <c r="P4875" s="64" t="s">
        <v>5359</v>
      </c>
      <c r="Q4875" s="45" t="s">
        <v>922</v>
      </c>
      <c r="R4875" s="32" t="s">
        <v>254</v>
      </c>
      <c r="S4875" s="45" t="s">
        <v>291</v>
      </c>
      <c r="T4875" s="42" t="str">
        <f>VLOOKUP(Tabla1[[#This Row],[AREA]],Hoja1!A:B,2,FALSE)</f>
        <v>11. Salud pública y seguridad ciudadana</v>
      </c>
      <c r="U4875" s="45" t="s">
        <v>129</v>
      </c>
      <c r="V4875" s="42" t="str">
        <f>VLOOKUP(Tabla1[[#This Row],[PROGRAMA]],Hoja1!A:B,2,FALSE)</f>
        <v>1321. Policía municipal</v>
      </c>
      <c r="W4875" s="45" t="s">
        <v>236</v>
      </c>
      <c r="X4875" s="45" t="s">
        <v>3180</v>
      </c>
    </row>
    <row r="4876" spans="1:24" x14ac:dyDescent="0.25">
      <c r="A4876" s="57">
        <v>220250047746</v>
      </c>
      <c r="B4876" s="58" t="s">
        <v>526</v>
      </c>
      <c r="C4876" s="59">
        <v>45925</v>
      </c>
      <c r="D4876" s="57">
        <v>22025001123</v>
      </c>
      <c r="E4876" s="58" t="s">
        <v>1973</v>
      </c>
      <c r="F4876" s="60">
        <v>133.1</v>
      </c>
      <c r="G4876" s="58" t="s">
        <v>566</v>
      </c>
      <c r="H4876" s="58" t="s">
        <v>6670</v>
      </c>
      <c r="I4876" s="61">
        <v>300</v>
      </c>
      <c r="J4876" s="58" t="s">
        <v>356</v>
      </c>
      <c r="K4876" s="58" t="s">
        <v>356</v>
      </c>
      <c r="L4876" s="58" t="s">
        <v>357</v>
      </c>
      <c r="M4876" s="58" t="s">
        <v>354</v>
      </c>
      <c r="N4876" s="58" t="s">
        <v>355</v>
      </c>
      <c r="O4876" s="64" t="s">
        <v>309</v>
      </c>
      <c r="P4876" s="64" t="s">
        <v>5359</v>
      </c>
      <c r="Q4876" s="45" t="s">
        <v>922</v>
      </c>
      <c r="R4876" s="32" t="s">
        <v>254</v>
      </c>
      <c r="S4876" s="45" t="s">
        <v>291</v>
      </c>
      <c r="T4876" s="42" t="str">
        <f>VLOOKUP(Tabla1[[#This Row],[AREA]],Hoja1!A:B,2,FALSE)</f>
        <v>11. Salud pública y seguridad ciudadana</v>
      </c>
      <c r="U4876" s="45" t="s">
        <v>144</v>
      </c>
      <c r="V4876" s="42" t="str">
        <f>VLOOKUP(Tabla1[[#This Row],[PROGRAMA]],Hoja1!A:B,2,FALSE)</f>
        <v>1631. Limpieza viaria</v>
      </c>
      <c r="W4876" s="45" t="s">
        <v>236</v>
      </c>
      <c r="X4876" s="45" t="s">
        <v>3180</v>
      </c>
    </row>
    <row r="4877" spans="1:24" x14ac:dyDescent="0.25">
      <c r="A4877" s="57">
        <v>220250045469</v>
      </c>
      <c r="B4877" s="58" t="s">
        <v>526</v>
      </c>
      <c r="C4877" s="59">
        <v>45916</v>
      </c>
      <c r="D4877" s="57">
        <v>22025001128</v>
      </c>
      <c r="E4877" s="58" t="s">
        <v>1498</v>
      </c>
      <c r="F4877" s="60">
        <v>132.71</v>
      </c>
      <c r="G4877" s="58" t="s">
        <v>38</v>
      </c>
      <c r="H4877" s="58" t="s">
        <v>6671</v>
      </c>
      <c r="I4877" s="61">
        <v>300</v>
      </c>
      <c r="J4877" s="58" t="s">
        <v>356</v>
      </c>
      <c r="K4877" s="58" t="s">
        <v>356</v>
      </c>
      <c r="L4877" s="58" t="s">
        <v>367</v>
      </c>
      <c r="M4877" s="58" t="s">
        <v>354</v>
      </c>
      <c r="N4877" s="58" t="s">
        <v>355</v>
      </c>
      <c r="O4877" s="64" t="s">
        <v>309</v>
      </c>
      <c r="P4877" s="64" t="s">
        <v>5359</v>
      </c>
      <c r="Q4877" s="45" t="s">
        <v>922</v>
      </c>
      <c r="R4877" s="32" t="s">
        <v>254</v>
      </c>
      <c r="S4877" s="45" t="s">
        <v>291</v>
      </c>
      <c r="T4877" s="42" t="str">
        <f>VLOOKUP(Tabla1[[#This Row],[AREA]],Hoja1!A:B,2,FALSE)</f>
        <v>11. Salud pública y seguridad ciudadana</v>
      </c>
      <c r="U4877" s="45" t="s">
        <v>141</v>
      </c>
      <c r="V4877" s="42" t="str">
        <f>VLOOKUP(Tabla1[[#This Row],[PROGRAMA]],Hoja1!A:B,2,FALSE)</f>
        <v>1621. Recogida de residuos</v>
      </c>
      <c r="W4877" s="45" t="s">
        <v>238</v>
      </c>
      <c r="X4877" s="45" t="s">
        <v>3118</v>
      </c>
    </row>
    <row r="4878" spans="1:24" x14ac:dyDescent="0.25">
      <c r="A4878" s="57">
        <v>220250039417</v>
      </c>
      <c r="B4878" s="58" t="s">
        <v>526</v>
      </c>
      <c r="C4878" s="59">
        <v>45883</v>
      </c>
      <c r="D4878" s="57">
        <v>22025000730</v>
      </c>
      <c r="E4878" s="58" t="s">
        <v>1838</v>
      </c>
      <c r="F4878" s="60">
        <v>130.54</v>
      </c>
      <c r="G4878" s="58" t="s">
        <v>573</v>
      </c>
      <c r="H4878" s="58" t="s">
        <v>6641</v>
      </c>
      <c r="I4878" s="61">
        <v>300</v>
      </c>
      <c r="J4878" s="58" t="s">
        <v>356</v>
      </c>
      <c r="K4878" s="58" t="s">
        <v>356</v>
      </c>
      <c r="L4878" s="58" t="s">
        <v>367</v>
      </c>
      <c r="M4878" s="58" t="s">
        <v>354</v>
      </c>
      <c r="N4878" s="58" t="s">
        <v>355</v>
      </c>
      <c r="O4878" s="64" t="s">
        <v>309</v>
      </c>
      <c r="P4878" s="64" t="s">
        <v>5359</v>
      </c>
      <c r="Q4878" s="45" t="s">
        <v>922</v>
      </c>
      <c r="R4878" s="32" t="s">
        <v>254</v>
      </c>
      <c r="S4878" s="45" t="s">
        <v>98</v>
      </c>
      <c r="T4878" s="42" t="str">
        <f>VLOOKUP(Tabla1[[#This Row],[AREA]],Hoja1!A:B,2,FALSE)</f>
        <v>10. Personas mayores, familia y servicios sociales</v>
      </c>
      <c r="U4878" s="45" t="s">
        <v>155</v>
      </c>
      <c r="V4878" s="42" t="str">
        <f>VLOOKUP(Tabla1[[#This Row],[PROGRAMA]],Hoja1!A:B,2,FALSE)</f>
        <v>2312. Iniciativas sociales</v>
      </c>
      <c r="W4878" s="45" t="s">
        <v>236</v>
      </c>
      <c r="X4878" s="45" t="s">
        <v>3048</v>
      </c>
    </row>
    <row r="4879" spans="1:24" x14ac:dyDescent="0.25">
      <c r="A4879" s="57">
        <v>220250045313</v>
      </c>
      <c r="B4879" s="58" t="s">
        <v>526</v>
      </c>
      <c r="C4879" s="59">
        <v>45916</v>
      </c>
      <c r="D4879" s="57">
        <v>22025000731</v>
      </c>
      <c r="E4879" s="58" t="s">
        <v>1838</v>
      </c>
      <c r="F4879" s="60">
        <v>130.35</v>
      </c>
      <c r="G4879" s="58" t="s">
        <v>633</v>
      </c>
      <c r="H4879" s="58" t="s">
        <v>6672</v>
      </c>
      <c r="I4879" s="61">
        <v>300</v>
      </c>
      <c r="J4879" s="58" t="s">
        <v>356</v>
      </c>
      <c r="K4879" s="58" t="s">
        <v>356</v>
      </c>
      <c r="L4879" s="58" t="s">
        <v>367</v>
      </c>
      <c r="M4879" s="58" t="s">
        <v>354</v>
      </c>
      <c r="N4879" s="58" t="s">
        <v>355</v>
      </c>
      <c r="O4879" s="64" t="s">
        <v>309</v>
      </c>
      <c r="P4879" s="64" t="s">
        <v>5359</v>
      </c>
      <c r="Q4879" s="45" t="s">
        <v>922</v>
      </c>
      <c r="R4879" s="32" t="s">
        <v>254</v>
      </c>
      <c r="S4879" s="45" t="s">
        <v>98</v>
      </c>
      <c r="T4879" s="42" t="str">
        <f>VLOOKUP(Tabla1[[#This Row],[AREA]],Hoja1!A:B,2,FALSE)</f>
        <v>10. Personas mayores, familia y servicios sociales</v>
      </c>
      <c r="U4879" s="45" t="s">
        <v>155</v>
      </c>
      <c r="V4879" s="42" t="str">
        <f>VLOOKUP(Tabla1[[#This Row],[PROGRAMA]],Hoja1!A:B,2,FALSE)</f>
        <v>2312. Iniciativas sociales</v>
      </c>
      <c r="W4879" s="45" t="s">
        <v>236</v>
      </c>
      <c r="X4879" s="45" t="s">
        <v>3048</v>
      </c>
    </row>
    <row r="4880" spans="1:24" x14ac:dyDescent="0.25">
      <c r="A4880" s="57">
        <v>220250040662</v>
      </c>
      <c r="B4880" s="58" t="s">
        <v>526</v>
      </c>
      <c r="C4880" s="59">
        <v>45888</v>
      </c>
      <c r="D4880" s="57">
        <v>22025001324</v>
      </c>
      <c r="E4880" s="58" t="s">
        <v>3329</v>
      </c>
      <c r="F4880" s="60">
        <v>130.15</v>
      </c>
      <c r="G4880" s="58" t="s">
        <v>573</v>
      </c>
      <c r="H4880" s="58" t="s">
        <v>6673</v>
      </c>
      <c r="I4880" s="61">
        <v>300</v>
      </c>
      <c r="J4880" s="58" t="s">
        <v>356</v>
      </c>
      <c r="K4880" s="58" t="s">
        <v>356</v>
      </c>
      <c r="L4880" s="58" t="s">
        <v>367</v>
      </c>
      <c r="M4880" s="58" t="s">
        <v>354</v>
      </c>
      <c r="N4880" s="58" t="s">
        <v>355</v>
      </c>
      <c r="O4880" s="64" t="s">
        <v>309</v>
      </c>
      <c r="P4880" s="64" t="s">
        <v>5359</v>
      </c>
      <c r="Q4880" s="45" t="s">
        <v>922</v>
      </c>
      <c r="R4880" s="32" t="s">
        <v>254</v>
      </c>
      <c r="S4880" s="45" t="s">
        <v>98</v>
      </c>
      <c r="T4880" s="42" t="str">
        <f>VLOOKUP(Tabla1[[#This Row],[AREA]],Hoja1!A:B,2,FALSE)</f>
        <v>10. Personas mayores, familia y servicios sociales</v>
      </c>
      <c r="U4880" s="45" t="s">
        <v>162</v>
      </c>
      <c r="V4880" s="42" t="str">
        <f>VLOOKUP(Tabla1[[#This Row],[PROGRAMA]],Hoja1!A:B,2,FALSE)</f>
        <v>2412. Formación para el empleo</v>
      </c>
      <c r="W4880" s="45" t="s">
        <v>238</v>
      </c>
      <c r="X4880" s="45" t="s">
        <v>3118</v>
      </c>
    </row>
    <row r="4881" spans="1:24" x14ac:dyDescent="0.25">
      <c r="A4881" s="57">
        <v>220250037377</v>
      </c>
      <c r="B4881" s="58" t="s">
        <v>526</v>
      </c>
      <c r="C4881" s="59">
        <v>45876</v>
      </c>
      <c r="D4881" s="57">
        <v>22025004014</v>
      </c>
      <c r="E4881" s="58" t="s">
        <v>1534</v>
      </c>
      <c r="F4881" s="60">
        <v>130.05000000000001</v>
      </c>
      <c r="G4881" s="58" t="s">
        <v>600</v>
      </c>
      <c r="H4881" s="58" t="s">
        <v>6674</v>
      </c>
      <c r="I4881" s="61">
        <v>300</v>
      </c>
      <c r="J4881" s="58" t="s">
        <v>356</v>
      </c>
      <c r="K4881" s="58" t="s">
        <v>356</v>
      </c>
      <c r="L4881" s="58" t="s">
        <v>367</v>
      </c>
      <c r="M4881" s="58" t="s">
        <v>354</v>
      </c>
      <c r="N4881" s="58" t="s">
        <v>355</v>
      </c>
      <c r="O4881" s="64" t="s">
        <v>309</v>
      </c>
      <c r="P4881" s="64" t="s">
        <v>5359</v>
      </c>
      <c r="Q4881" s="45" t="s">
        <v>922</v>
      </c>
      <c r="R4881" s="32" t="s">
        <v>254</v>
      </c>
      <c r="S4881" s="45" t="s">
        <v>92</v>
      </c>
      <c r="T4881" s="42" t="str">
        <f>VLOOKUP(Tabla1[[#This Row],[AREA]],Hoja1!A:B,2,FALSE)</f>
        <v>03. Participación ciudadana y deportes</v>
      </c>
      <c r="U4881" s="45" t="s">
        <v>215</v>
      </c>
      <c r="V4881" s="42" t="str">
        <f>VLOOKUP(Tabla1[[#This Row],[PROGRAMA]],Hoja1!A:B,2,FALSE)</f>
        <v>9241. Participación ciudadana</v>
      </c>
      <c r="W4881" s="45" t="s">
        <v>236</v>
      </c>
      <c r="X4881" s="45" t="s">
        <v>3048</v>
      </c>
    </row>
    <row r="4882" spans="1:24" x14ac:dyDescent="0.25">
      <c r="A4882" s="57">
        <v>220250047761</v>
      </c>
      <c r="B4882" s="58" t="s">
        <v>526</v>
      </c>
      <c r="C4882" s="59">
        <v>45925</v>
      </c>
      <c r="D4882" s="57">
        <v>22025001122</v>
      </c>
      <c r="E4882" s="58" t="s">
        <v>1237</v>
      </c>
      <c r="F4882" s="60">
        <v>129.37</v>
      </c>
      <c r="G4882" s="58" t="s">
        <v>938</v>
      </c>
      <c r="H4882" s="58" t="s">
        <v>6675</v>
      </c>
      <c r="I4882" s="61">
        <v>300</v>
      </c>
      <c r="J4882" s="58" t="s">
        <v>356</v>
      </c>
      <c r="K4882" s="58" t="s">
        <v>356</v>
      </c>
      <c r="L4882" s="58" t="s">
        <v>357</v>
      </c>
      <c r="M4882" s="58" t="s">
        <v>354</v>
      </c>
      <c r="N4882" s="58" t="s">
        <v>355</v>
      </c>
      <c r="O4882" s="64" t="s">
        <v>309</v>
      </c>
      <c r="P4882" s="64" t="s">
        <v>5359</v>
      </c>
      <c r="Q4882" s="45" t="s">
        <v>922</v>
      </c>
      <c r="R4882" s="32" t="s">
        <v>254</v>
      </c>
      <c r="S4882" s="45" t="s">
        <v>291</v>
      </c>
      <c r="T4882" s="42" t="str">
        <f>VLOOKUP(Tabla1[[#This Row],[AREA]],Hoja1!A:B,2,FALSE)</f>
        <v>11. Salud pública y seguridad ciudadana</v>
      </c>
      <c r="U4882" s="45" t="s">
        <v>141</v>
      </c>
      <c r="V4882" s="42" t="str">
        <f>VLOOKUP(Tabla1[[#This Row],[PROGRAMA]],Hoja1!A:B,2,FALSE)</f>
        <v>1621. Recogida de residuos</v>
      </c>
      <c r="W4882" s="45" t="s">
        <v>236</v>
      </c>
      <c r="X4882" s="45" t="s">
        <v>3180</v>
      </c>
    </row>
    <row r="4883" spans="1:24" x14ac:dyDescent="0.25">
      <c r="A4883" s="57">
        <v>220250045483</v>
      </c>
      <c r="B4883" s="58" t="s">
        <v>526</v>
      </c>
      <c r="C4883" s="59">
        <v>45916</v>
      </c>
      <c r="D4883" s="57">
        <v>22025001324</v>
      </c>
      <c r="E4883" s="58" t="s">
        <v>3329</v>
      </c>
      <c r="F4883" s="60">
        <v>128.30000000000001</v>
      </c>
      <c r="G4883" s="58" t="s">
        <v>509</v>
      </c>
      <c r="H4883" s="58" t="s">
        <v>6676</v>
      </c>
      <c r="I4883" s="61">
        <v>300</v>
      </c>
      <c r="J4883" s="58" t="s">
        <v>356</v>
      </c>
      <c r="K4883" s="58" t="s">
        <v>356</v>
      </c>
      <c r="L4883" s="58" t="s">
        <v>367</v>
      </c>
      <c r="M4883" s="58" t="s">
        <v>354</v>
      </c>
      <c r="N4883" s="58" t="s">
        <v>355</v>
      </c>
      <c r="O4883" s="64" t="s">
        <v>309</v>
      </c>
      <c r="P4883" s="64" t="s">
        <v>5359</v>
      </c>
      <c r="Q4883" s="45" t="s">
        <v>922</v>
      </c>
      <c r="R4883" s="32" t="s">
        <v>254</v>
      </c>
      <c r="S4883" s="45" t="s">
        <v>98</v>
      </c>
      <c r="T4883" s="42" t="str">
        <f>VLOOKUP(Tabla1[[#This Row],[AREA]],Hoja1!A:B,2,FALSE)</f>
        <v>10. Personas mayores, familia y servicios sociales</v>
      </c>
      <c r="U4883" s="45" t="s">
        <v>162</v>
      </c>
      <c r="V4883" s="42" t="str">
        <f>VLOOKUP(Tabla1[[#This Row],[PROGRAMA]],Hoja1!A:B,2,FALSE)</f>
        <v>2412. Formación para el empleo</v>
      </c>
      <c r="W4883" s="45" t="s">
        <v>238</v>
      </c>
      <c r="X4883" s="45" t="s">
        <v>3118</v>
      </c>
    </row>
    <row r="4884" spans="1:24" x14ac:dyDescent="0.25">
      <c r="A4884" s="57">
        <v>220250045558</v>
      </c>
      <c r="B4884" s="58" t="s">
        <v>526</v>
      </c>
      <c r="C4884" s="59">
        <v>45916</v>
      </c>
      <c r="D4884" s="57">
        <v>22025001496</v>
      </c>
      <c r="E4884" s="58" t="s">
        <v>3385</v>
      </c>
      <c r="F4884" s="60">
        <v>126.14</v>
      </c>
      <c r="G4884" s="58" t="s">
        <v>4279</v>
      </c>
      <c r="H4884" s="58" t="s">
        <v>6677</v>
      </c>
      <c r="I4884" s="61">
        <v>300</v>
      </c>
      <c r="J4884" s="58" t="s">
        <v>356</v>
      </c>
      <c r="K4884" s="58" t="s">
        <v>356</v>
      </c>
      <c r="L4884" s="58" t="s">
        <v>367</v>
      </c>
      <c r="M4884" s="58" t="s">
        <v>354</v>
      </c>
      <c r="N4884" s="58" t="s">
        <v>355</v>
      </c>
      <c r="O4884" s="64" t="s">
        <v>309</v>
      </c>
      <c r="P4884" s="64" t="s">
        <v>5359</v>
      </c>
      <c r="Q4884" s="45" t="s">
        <v>922</v>
      </c>
      <c r="R4884" s="32" t="s">
        <v>254</v>
      </c>
      <c r="S4884" s="45" t="s">
        <v>290</v>
      </c>
      <c r="T4884" s="42" t="str">
        <f>VLOOKUP(Tabla1[[#This Row],[AREA]],Hoja1!A:B,2,FALSE)</f>
        <v>05. Comercio, mercados y consumo</v>
      </c>
      <c r="U4884" s="45" t="s">
        <v>197</v>
      </c>
      <c r="V4884" s="42" t="str">
        <f>VLOOKUP(Tabla1[[#This Row],[PROGRAMA]],Hoja1!A:B,2,FALSE)</f>
        <v>4312. Mercados</v>
      </c>
      <c r="W4884" s="45" t="s">
        <v>238</v>
      </c>
      <c r="X4884" s="45" t="s">
        <v>3118</v>
      </c>
    </row>
    <row r="4885" spans="1:24" x14ac:dyDescent="0.25">
      <c r="A4885" s="57">
        <v>220250043708</v>
      </c>
      <c r="B4885" s="58" t="s">
        <v>526</v>
      </c>
      <c r="C4885" s="59">
        <v>45903</v>
      </c>
      <c r="D4885" s="57">
        <v>22025000766</v>
      </c>
      <c r="E4885" s="58" t="s">
        <v>2580</v>
      </c>
      <c r="F4885" s="60">
        <v>125.84</v>
      </c>
      <c r="G4885" s="58" t="s">
        <v>589</v>
      </c>
      <c r="H4885" s="58" t="s">
        <v>6678</v>
      </c>
      <c r="I4885" s="61">
        <v>300</v>
      </c>
      <c r="J4885" s="58" t="s">
        <v>356</v>
      </c>
      <c r="K4885" s="58" t="s">
        <v>356</v>
      </c>
      <c r="L4885" s="58" t="s">
        <v>357</v>
      </c>
      <c r="M4885" s="58" t="s">
        <v>354</v>
      </c>
      <c r="N4885" s="58" t="s">
        <v>355</v>
      </c>
      <c r="O4885" s="64" t="s">
        <v>309</v>
      </c>
      <c r="P4885" s="64" t="s">
        <v>5359</v>
      </c>
      <c r="Q4885" s="45" t="s">
        <v>922</v>
      </c>
      <c r="R4885" s="32" t="s">
        <v>254</v>
      </c>
      <c r="S4885" s="45" t="s">
        <v>291</v>
      </c>
      <c r="T4885" s="42" t="str">
        <f>VLOOKUP(Tabla1[[#This Row],[AREA]],Hoja1!A:B,2,FALSE)</f>
        <v>11. Salud pública y seguridad ciudadana</v>
      </c>
      <c r="U4885" s="45" t="s">
        <v>135</v>
      </c>
      <c r="V4885" s="42" t="str">
        <f>VLOOKUP(Tabla1[[#This Row],[PROGRAMA]],Hoja1!A:B,2,FALSE)</f>
        <v>1361. Prevención y extinción de incencios</v>
      </c>
      <c r="W4885" s="45" t="s">
        <v>236</v>
      </c>
      <c r="X4885" s="45" t="s">
        <v>3180</v>
      </c>
    </row>
    <row r="4886" spans="1:24" x14ac:dyDescent="0.25">
      <c r="A4886" s="57">
        <v>220250044691</v>
      </c>
      <c r="B4886" s="58" t="s">
        <v>526</v>
      </c>
      <c r="C4886" s="59">
        <v>45910</v>
      </c>
      <c r="D4886" s="57">
        <v>22025001132</v>
      </c>
      <c r="E4886" s="58" t="s">
        <v>1599</v>
      </c>
      <c r="F4886" s="60">
        <v>125.42</v>
      </c>
      <c r="G4886" s="58" t="s">
        <v>74</v>
      </c>
      <c r="H4886" s="58" t="s">
        <v>6679</v>
      </c>
      <c r="I4886" s="61">
        <v>300</v>
      </c>
      <c r="J4886" s="58" t="s">
        <v>356</v>
      </c>
      <c r="K4886" s="58" t="s">
        <v>356</v>
      </c>
      <c r="L4886" s="58" t="s">
        <v>367</v>
      </c>
      <c r="M4886" s="58" t="s">
        <v>354</v>
      </c>
      <c r="N4886" s="58" t="s">
        <v>355</v>
      </c>
      <c r="O4886" s="64" t="s">
        <v>309</v>
      </c>
      <c r="P4886" s="64" t="s">
        <v>5359</v>
      </c>
      <c r="Q4886" s="45" t="s">
        <v>922</v>
      </c>
      <c r="R4886" s="32" t="s">
        <v>254</v>
      </c>
      <c r="S4886" s="45" t="s">
        <v>291</v>
      </c>
      <c r="T4886" s="42" t="str">
        <f>VLOOKUP(Tabla1[[#This Row],[AREA]],Hoja1!A:B,2,FALSE)</f>
        <v>11. Salud pública y seguridad ciudadana</v>
      </c>
      <c r="U4886" s="45" t="s">
        <v>144</v>
      </c>
      <c r="V4886" s="42" t="str">
        <f>VLOOKUP(Tabla1[[#This Row],[PROGRAMA]],Hoja1!A:B,2,FALSE)</f>
        <v>1631. Limpieza viaria</v>
      </c>
      <c r="W4886" s="45" t="s">
        <v>238</v>
      </c>
      <c r="X4886" s="45" t="s">
        <v>3118</v>
      </c>
    </row>
    <row r="4887" spans="1:24" x14ac:dyDescent="0.25">
      <c r="A4887" s="57">
        <v>220250039188</v>
      </c>
      <c r="B4887" s="58" t="s">
        <v>526</v>
      </c>
      <c r="C4887" s="59">
        <v>45883</v>
      </c>
      <c r="D4887" s="57">
        <v>22025004010</v>
      </c>
      <c r="E4887" s="58" t="s">
        <v>1495</v>
      </c>
      <c r="F4887" s="60">
        <v>121</v>
      </c>
      <c r="G4887" s="58" t="s">
        <v>74</v>
      </c>
      <c r="H4887" s="58" t="s">
        <v>6680</v>
      </c>
      <c r="I4887" s="61">
        <v>300</v>
      </c>
      <c r="J4887" s="58" t="s">
        <v>356</v>
      </c>
      <c r="K4887" s="58" t="s">
        <v>356</v>
      </c>
      <c r="L4887" s="58" t="s">
        <v>367</v>
      </c>
      <c r="M4887" s="58" t="s">
        <v>354</v>
      </c>
      <c r="N4887" s="58" t="s">
        <v>355</v>
      </c>
      <c r="O4887" s="64" t="s">
        <v>309</v>
      </c>
      <c r="P4887" s="64" t="s">
        <v>5359</v>
      </c>
      <c r="Q4887" s="45" t="s">
        <v>922</v>
      </c>
      <c r="R4887" s="32" t="s">
        <v>254</v>
      </c>
      <c r="S4887" s="45" t="s">
        <v>92</v>
      </c>
      <c r="T4887" s="42" t="str">
        <f>VLOOKUP(Tabla1[[#This Row],[AREA]],Hoja1!A:B,2,FALSE)</f>
        <v>03. Participación ciudadana y deportes</v>
      </c>
      <c r="U4887" s="45" t="s">
        <v>215</v>
      </c>
      <c r="V4887" s="42" t="str">
        <f>VLOOKUP(Tabla1[[#This Row],[PROGRAMA]],Hoja1!A:B,2,FALSE)</f>
        <v>9241. Participación ciudadana</v>
      </c>
      <c r="W4887" s="45" t="s">
        <v>236</v>
      </c>
      <c r="X4887" s="45" t="s">
        <v>2945</v>
      </c>
    </row>
    <row r="4888" spans="1:24" x14ac:dyDescent="0.25">
      <c r="A4888" s="57">
        <v>220250037442</v>
      </c>
      <c r="B4888" s="58" t="s">
        <v>526</v>
      </c>
      <c r="C4888" s="59">
        <v>45876</v>
      </c>
      <c r="D4888" s="57">
        <v>22025000731</v>
      </c>
      <c r="E4888" s="58" t="s">
        <v>1838</v>
      </c>
      <c r="F4888" s="60">
        <v>120.89</v>
      </c>
      <c r="G4888" s="58" t="s">
        <v>74</v>
      </c>
      <c r="H4888" s="58" t="s">
        <v>6681</v>
      </c>
      <c r="I4888" s="61">
        <v>300</v>
      </c>
      <c r="J4888" s="58" t="s">
        <v>356</v>
      </c>
      <c r="K4888" s="58" t="s">
        <v>356</v>
      </c>
      <c r="L4888" s="58" t="s">
        <v>367</v>
      </c>
      <c r="M4888" s="58" t="s">
        <v>354</v>
      </c>
      <c r="N4888" s="58" t="s">
        <v>355</v>
      </c>
      <c r="O4888" s="64" t="s">
        <v>309</v>
      </c>
      <c r="P4888" s="64" t="s">
        <v>5359</v>
      </c>
      <c r="Q4888" s="45" t="s">
        <v>922</v>
      </c>
      <c r="R4888" s="32" t="s">
        <v>254</v>
      </c>
      <c r="S4888" s="45" t="s">
        <v>98</v>
      </c>
      <c r="T4888" s="42" t="str">
        <f>VLOOKUP(Tabla1[[#This Row],[AREA]],Hoja1!A:B,2,FALSE)</f>
        <v>10. Personas mayores, familia y servicios sociales</v>
      </c>
      <c r="U4888" s="45" t="s">
        <v>155</v>
      </c>
      <c r="V4888" s="42" t="str">
        <f>VLOOKUP(Tabla1[[#This Row],[PROGRAMA]],Hoja1!A:B,2,FALSE)</f>
        <v>2312. Iniciativas sociales</v>
      </c>
      <c r="W4888" s="45" t="s">
        <v>236</v>
      </c>
      <c r="X4888" s="45" t="s">
        <v>3048</v>
      </c>
    </row>
    <row r="4889" spans="1:24" x14ac:dyDescent="0.25">
      <c r="A4889" s="57">
        <v>220250043015</v>
      </c>
      <c r="B4889" s="58" t="s">
        <v>526</v>
      </c>
      <c r="C4889" s="59">
        <v>45897</v>
      </c>
      <c r="D4889" s="57">
        <v>22025001324</v>
      </c>
      <c r="E4889" s="58" t="s">
        <v>3329</v>
      </c>
      <c r="F4889" s="60">
        <v>119.98</v>
      </c>
      <c r="G4889" s="58" t="s">
        <v>73</v>
      </c>
      <c r="H4889" s="58" t="s">
        <v>6682</v>
      </c>
      <c r="I4889" s="61">
        <v>300</v>
      </c>
      <c r="J4889" s="58" t="s">
        <v>356</v>
      </c>
      <c r="K4889" s="58" t="s">
        <v>356</v>
      </c>
      <c r="L4889" s="58" t="s">
        <v>367</v>
      </c>
      <c r="M4889" s="58" t="s">
        <v>354</v>
      </c>
      <c r="N4889" s="58" t="s">
        <v>355</v>
      </c>
      <c r="O4889" s="64" t="s">
        <v>309</v>
      </c>
      <c r="P4889" s="64" t="s">
        <v>5359</v>
      </c>
      <c r="Q4889" s="45" t="s">
        <v>922</v>
      </c>
      <c r="R4889" s="32" t="s">
        <v>254</v>
      </c>
      <c r="S4889" s="45" t="s">
        <v>98</v>
      </c>
      <c r="T4889" s="42" t="str">
        <f>VLOOKUP(Tabla1[[#This Row],[AREA]],Hoja1!A:B,2,FALSE)</f>
        <v>10. Personas mayores, familia y servicios sociales</v>
      </c>
      <c r="U4889" s="45" t="s">
        <v>162</v>
      </c>
      <c r="V4889" s="42" t="str">
        <f>VLOOKUP(Tabla1[[#This Row],[PROGRAMA]],Hoja1!A:B,2,FALSE)</f>
        <v>2412. Formación para el empleo</v>
      </c>
      <c r="W4889" s="45" t="s">
        <v>238</v>
      </c>
      <c r="X4889" s="45" t="s">
        <v>3118</v>
      </c>
    </row>
    <row r="4890" spans="1:24" x14ac:dyDescent="0.25">
      <c r="A4890" s="57">
        <v>220250038448</v>
      </c>
      <c r="B4890" s="58" t="s">
        <v>526</v>
      </c>
      <c r="C4890" s="59">
        <v>45880</v>
      </c>
      <c r="D4890" s="57">
        <v>22025001270</v>
      </c>
      <c r="E4890" s="58" t="s">
        <v>2310</v>
      </c>
      <c r="F4890" s="60">
        <v>119.87</v>
      </c>
      <c r="G4890" s="58" t="s">
        <v>38</v>
      </c>
      <c r="H4890" s="58" t="s">
        <v>6683</v>
      </c>
      <c r="I4890" s="61">
        <v>300</v>
      </c>
      <c r="J4890" s="58" t="s">
        <v>356</v>
      </c>
      <c r="K4890" s="58" t="s">
        <v>356</v>
      </c>
      <c r="L4890" s="58" t="s">
        <v>367</v>
      </c>
      <c r="M4890" s="58" t="s">
        <v>354</v>
      </c>
      <c r="N4890" s="58" t="s">
        <v>355</v>
      </c>
      <c r="O4890" s="64" t="s">
        <v>309</v>
      </c>
      <c r="P4890" s="64" t="s">
        <v>5359</v>
      </c>
      <c r="Q4890" s="45" t="s">
        <v>922</v>
      </c>
      <c r="R4890" s="32" t="s">
        <v>254</v>
      </c>
      <c r="S4890" s="45" t="s">
        <v>95</v>
      </c>
      <c r="T4890" s="42" t="str">
        <f>VLOOKUP(Tabla1[[#This Row],[AREA]],Hoja1!A:B,2,FALSE)</f>
        <v>07. Medio ambiente</v>
      </c>
      <c r="U4890" s="45" t="s">
        <v>149</v>
      </c>
      <c r="V4890" s="42" t="str">
        <f>VLOOKUP(Tabla1[[#This Row],[PROGRAMA]],Hoja1!A:B,2,FALSE)</f>
        <v>1711. Parques y jardines</v>
      </c>
      <c r="W4890" s="45" t="s">
        <v>238</v>
      </c>
      <c r="X4890" s="45" t="s">
        <v>3118</v>
      </c>
    </row>
    <row r="4891" spans="1:24" x14ac:dyDescent="0.25">
      <c r="A4891" s="57">
        <v>220250045512</v>
      </c>
      <c r="B4891" s="58" t="s">
        <v>526</v>
      </c>
      <c r="C4891" s="59">
        <v>45916</v>
      </c>
      <c r="D4891" s="57">
        <v>22025000769</v>
      </c>
      <c r="E4891" s="58" t="s">
        <v>1623</v>
      </c>
      <c r="F4891" s="60">
        <v>118.85</v>
      </c>
      <c r="G4891" s="58" t="s">
        <v>76</v>
      </c>
      <c r="H4891" s="58" t="s">
        <v>6684</v>
      </c>
      <c r="I4891" s="61">
        <v>300</v>
      </c>
      <c r="J4891" s="58" t="s">
        <v>356</v>
      </c>
      <c r="K4891" s="58" t="s">
        <v>356</v>
      </c>
      <c r="L4891" s="58" t="s">
        <v>367</v>
      </c>
      <c r="M4891" s="58" t="s">
        <v>354</v>
      </c>
      <c r="N4891" s="58" t="s">
        <v>355</v>
      </c>
      <c r="O4891" s="64" t="s">
        <v>309</v>
      </c>
      <c r="P4891" s="64" t="s">
        <v>5359</v>
      </c>
      <c r="Q4891" s="45" t="s">
        <v>922</v>
      </c>
      <c r="R4891" s="32" t="s">
        <v>254</v>
      </c>
      <c r="S4891" s="45" t="s">
        <v>291</v>
      </c>
      <c r="T4891" s="42" t="str">
        <f>VLOOKUP(Tabla1[[#This Row],[AREA]],Hoja1!A:B,2,FALSE)</f>
        <v>11. Salud pública y seguridad ciudadana</v>
      </c>
      <c r="U4891" s="45" t="s">
        <v>135</v>
      </c>
      <c r="V4891" s="42" t="str">
        <f>VLOOKUP(Tabla1[[#This Row],[PROGRAMA]],Hoja1!A:B,2,FALSE)</f>
        <v>1361. Prevención y extinción de incencios</v>
      </c>
      <c r="W4891" s="45" t="s">
        <v>238</v>
      </c>
      <c r="X4891" s="45" t="s">
        <v>3118</v>
      </c>
    </row>
    <row r="4892" spans="1:24" x14ac:dyDescent="0.25">
      <c r="A4892" s="57">
        <v>220250037586</v>
      </c>
      <c r="B4892" s="58" t="s">
        <v>526</v>
      </c>
      <c r="C4892" s="59">
        <v>45876</v>
      </c>
      <c r="D4892" s="57">
        <v>22025001325</v>
      </c>
      <c r="E4892" s="58" t="s">
        <v>3329</v>
      </c>
      <c r="F4892" s="60">
        <v>117.78</v>
      </c>
      <c r="G4892" s="58" t="s">
        <v>39</v>
      </c>
      <c r="H4892" s="58" t="s">
        <v>6685</v>
      </c>
      <c r="I4892" s="61">
        <v>300</v>
      </c>
      <c r="J4892" s="58" t="s">
        <v>356</v>
      </c>
      <c r="K4892" s="58" t="s">
        <v>356</v>
      </c>
      <c r="L4892" s="58" t="s">
        <v>367</v>
      </c>
      <c r="M4892" s="58" t="s">
        <v>354</v>
      </c>
      <c r="N4892" s="58" t="s">
        <v>355</v>
      </c>
      <c r="O4892" s="64" t="s">
        <v>309</v>
      </c>
      <c r="P4892" s="64" t="s">
        <v>5359</v>
      </c>
      <c r="Q4892" s="45" t="s">
        <v>922</v>
      </c>
      <c r="R4892" s="32" t="s">
        <v>254</v>
      </c>
      <c r="S4892" s="45" t="s">
        <v>98</v>
      </c>
      <c r="T4892" s="42" t="str">
        <f>VLOOKUP(Tabla1[[#This Row],[AREA]],Hoja1!A:B,2,FALSE)</f>
        <v>10. Personas mayores, familia y servicios sociales</v>
      </c>
      <c r="U4892" s="45" t="s">
        <v>162</v>
      </c>
      <c r="V4892" s="42" t="str">
        <f>VLOOKUP(Tabla1[[#This Row],[PROGRAMA]],Hoja1!A:B,2,FALSE)</f>
        <v>2412. Formación para el empleo</v>
      </c>
      <c r="W4892" s="45" t="s">
        <v>238</v>
      </c>
      <c r="X4892" s="45" t="s">
        <v>3118</v>
      </c>
    </row>
    <row r="4893" spans="1:24" x14ac:dyDescent="0.25">
      <c r="A4893" s="57">
        <v>220250041179</v>
      </c>
      <c r="B4893" s="58" t="s">
        <v>526</v>
      </c>
      <c r="C4893" s="59">
        <v>45890</v>
      </c>
      <c r="D4893" s="57">
        <v>22025001269</v>
      </c>
      <c r="E4893" s="58" t="s">
        <v>2542</v>
      </c>
      <c r="F4893" s="60">
        <v>117.5</v>
      </c>
      <c r="G4893" s="58" t="s">
        <v>50</v>
      </c>
      <c r="H4893" s="58" t="s">
        <v>6686</v>
      </c>
      <c r="I4893" s="61">
        <v>300</v>
      </c>
      <c r="J4893" s="58" t="s">
        <v>356</v>
      </c>
      <c r="K4893" s="58" t="s">
        <v>356</v>
      </c>
      <c r="L4893" s="58" t="s">
        <v>367</v>
      </c>
      <c r="M4893" s="58" t="s">
        <v>354</v>
      </c>
      <c r="N4893" s="58" t="s">
        <v>355</v>
      </c>
      <c r="O4893" s="64" t="s">
        <v>309</v>
      </c>
      <c r="P4893" s="64" t="s">
        <v>5359</v>
      </c>
      <c r="Q4893" s="45" t="s">
        <v>922</v>
      </c>
      <c r="R4893" s="32" t="s">
        <v>254</v>
      </c>
      <c r="S4893" s="45" t="s">
        <v>95</v>
      </c>
      <c r="T4893" s="42" t="str">
        <f>VLOOKUP(Tabla1[[#This Row],[AREA]],Hoja1!A:B,2,FALSE)</f>
        <v>07. Medio ambiente</v>
      </c>
      <c r="U4893" s="45" t="s">
        <v>149</v>
      </c>
      <c r="V4893" s="42" t="str">
        <f>VLOOKUP(Tabla1[[#This Row],[PROGRAMA]],Hoja1!A:B,2,FALSE)</f>
        <v>1711. Parques y jardines</v>
      </c>
      <c r="W4893" s="45" t="s">
        <v>238</v>
      </c>
      <c r="X4893" s="45" t="s">
        <v>3053</v>
      </c>
    </row>
    <row r="4894" spans="1:24" x14ac:dyDescent="0.25">
      <c r="A4894" s="57">
        <v>220250043723</v>
      </c>
      <c r="B4894" s="58" t="s">
        <v>526</v>
      </c>
      <c r="C4894" s="59">
        <v>45903</v>
      </c>
      <c r="D4894" s="57">
        <v>22025000769</v>
      </c>
      <c r="E4894" s="58" t="s">
        <v>1623</v>
      </c>
      <c r="F4894" s="60">
        <v>117.35</v>
      </c>
      <c r="G4894" s="58" t="s">
        <v>73</v>
      </c>
      <c r="H4894" s="58" t="s">
        <v>6687</v>
      </c>
      <c r="I4894" s="61">
        <v>300</v>
      </c>
      <c r="J4894" s="58" t="s">
        <v>356</v>
      </c>
      <c r="K4894" s="58" t="s">
        <v>356</v>
      </c>
      <c r="L4894" s="58" t="s">
        <v>367</v>
      </c>
      <c r="M4894" s="58" t="s">
        <v>354</v>
      </c>
      <c r="N4894" s="58" t="s">
        <v>355</v>
      </c>
      <c r="O4894" s="64" t="s">
        <v>309</v>
      </c>
      <c r="P4894" s="64" t="s">
        <v>5359</v>
      </c>
      <c r="Q4894" s="45" t="s">
        <v>922</v>
      </c>
      <c r="R4894" s="32" t="s">
        <v>254</v>
      </c>
      <c r="S4894" s="45" t="s">
        <v>291</v>
      </c>
      <c r="T4894" s="42" t="str">
        <f>VLOOKUP(Tabla1[[#This Row],[AREA]],Hoja1!A:B,2,FALSE)</f>
        <v>11. Salud pública y seguridad ciudadana</v>
      </c>
      <c r="U4894" s="45" t="s">
        <v>135</v>
      </c>
      <c r="V4894" s="42" t="str">
        <f>VLOOKUP(Tabla1[[#This Row],[PROGRAMA]],Hoja1!A:B,2,FALSE)</f>
        <v>1361. Prevención y extinción de incencios</v>
      </c>
      <c r="W4894" s="45" t="s">
        <v>238</v>
      </c>
      <c r="X4894" s="45" t="s">
        <v>3118</v>
      </c>
    </row>
    <row r="4895" spans="1:24" x14ac:dyDescent="0.25">
      <c r="A4895" s="57">
        <v>220250037333</v>
      </c>
      <c r="B4895" s="58" t="s">
        <v>526</v>
      </c>
      <c r="C4895" s="59">
        <v>45876</v>
      </c>
      <c r="D4895" s="57">
        <v>22025000769</v>
      </c>
      <c r="E4895" s="58" t="s">
        <v>1623</v>
      </c>
      <c r="F4895" s="60">
        <v>116.89</v>
      </c>
      <c r="G4895" s="58" t="s">
        <v>633</v>
      </c>
      <c r="H4895" s="58" t="s">
        <v>6688</v>
      </c>
      <c r="I4895" s="61">
        <v>300</v>
      </c>
      <c r="J4895" s="58" t="s">
        <v>356</v>
      </c>
      <c r="K4895" s="58" t="s">
        <v>356</v>
      </c>
      <c r="L4895" s="58" t="s">
        <v>367</v>
      </c>
      <c r="M4895" s="58" t="s">
        <v>354</v>
      </c>
      <c r="N4895" s="58" t="s">
        <v>355</v>
      </c>
      <c r="O4895" s="64" t="s">
        <v>309</v>
      </c>
      <c r="P4895" s="64" t="s">
        <v>5359</v>
      </c>
      <c r="Q4895" s="45" t="s">
        <v>922</v>
      </c>
      <c r="R4895" s="32" t="s">
        <v>254</v>
      </c>
      <c r="S4895" s="45" t="s">
        <v>291</v>
      </c>
      <c r="T4895" s="42" t="str">
        <f>VLOOKUP(Tabla1[[#This Row],[AREA]],Hoja1!A:B,2,FALSE)</f>
        <v>11. Salud pública y seguridad ciudadana</v>
      </c>
      <c r="U4895" s="45" t="s">
        <v>135</v>
      </c>
      <c r="V4895" s="42" t="str">
        <f>VLOOKUP(Tabla1[[#This Row],[PROGRAMA]],Hoja1!A:B,2,FALSE)</f>
        <v>1361. Prevención y extinción de incencios</v>
      </c>
      <c r="W4895" s="45" t="s">
        <v>238</v>
      </c>
      <c r="X4895" s="45" t="s">
        <v>3118</v>
      </c>
    </row>
    <row r="4896" spans="1:24" x14ac:dyDescent="0.25">
      <c r="A4896" s="57">
        <v>220250044028</v>
      </c>
      <c r="B4896" s="58" t="s">
        <v>526</v>
      </c>
      <c r="C4896" s="59">
        <v>45905</v>
      </c>
      <c r="D4896" s="57">
        <v>22025004894</v>
      </c>
      <c r="E4896" s="58" t="s">
        <v>1303</v>
      </c>
      <c r="F4896" s="60">
        <v>116.05</v>
      </c>
      <c r="G4896" s="58" t="s">
        <v>633</v>
      </c>
      <c r="H4896" s="58" t="s">
        <v>4807</v>
      </c>
      <c r="I4896" s="61">
        <v>300</v>
      </c>
      <c r="J4896" s="58" t="s">
        <v>356</v>
      </c>
      <c r="K4896" s="58" t="s">
        <v>356</v>
      </c>
      <c r="L4896" s="58" t="s">
        <v>367</v>
      </c>
      <c r="M4896" s="58" t="s">
        <v>354</v>
      </c>
      <c r="N4896" s="58" t="s">
        <v>355</v>
      </c>
      <c r="O4896" s="64" t="s">
        <v>309</v>
      </c>
      <c r="P4896" s="64" t="s">
        <v>5359</v>
      </c>
      <c r="Q4896" s="45" t="s">
        <v>922</v>
      </c>
      <c r="R4896" s="32" t="s">
        <v>254</v>
      </c>
      <c r="S4896" s="45" t="s">
        <v>94</v>
      </c>
      <c r="T4896" s="42" t="str">
        <f>VLOOKUP(Tabla1[[#This Row],[AREA]],Hoja1!A:B,2,FALSE)</f>
        <v>06. Educación y cultura</v>
      </c>
      <c r="U4896" s="45" t="s">
        <v>170</v>
      </c>
      <c r="V4896" s="42" t="str">
        <f>VLOOKUP(Tabla1[[#This Row],[PROGRAMA]],Hoja1!A:B,2,FALSE)</f>
        <v>3232. Conservación y mantenimiento centros educación infantil y primaria</v>
      </c>
      <c r="W4896" s="45" t="s">
        <v>236</v>
      </c>
      <c r="X4896" s="45" t="s">
        <v>3048</v>
      </c>
    </row>
    <row r="4897" spans="1:24" x14ac:dyDescent="0.25">
      <c r="A4897" s="57">
        <v>220250039284</v>
      </c>
      <c r="B4897" s="58" t="s">
        <v>526</v>
      </c>
      <c r="C4897" s="59">
        <v>45883</v>
      </c>
      <c r="D4897" s="57">
        <v>22025000920</v>
      </c>
      <c r="E4897" s="58" t="s">
        <v>1373</v>
      </c>
      <c r="F4897" s="60">
        <v>115.88</v>
      </c>
      <c r="G4897" s="58" t="s">
        <v>74</v>
      </c>
      <c r="H4897" s="58" t="s">
        <v>6689</v>
      </c>
      <c r="I4897" s="61">
        <v>300</v>
      </c>
      <c r="J4897" s="58" t="s">
        <v>356</v>
      </c>
      <c r="K4897" s="58" t="s">
        <v>356</v>
      </c>
      <c r="L4897" s="58" t="s">
        <v>367</v>
      </c>
      <c r="M4897" s="58" t="s">
        <v>354</v>
      </c>
      <c r="N4897" s="58" t="s">
        <v>355</v>
      </c>
      <c r="O4897" s="64" t="s">
        <v>309</v>
      </c>
      <c r="P4897" s="64" t="s">
        <v>5359</v>
      </c>
      <c r="Q4897" s="45" t="s">
        <v>922</v>
      </c>
      <c r="R4897" s="32" t="s">
        <v>254</v>
      </c>
      <c r="S4897" s="45" t="s">
        <v>291</v>
      </c>
      <c r="T4897" s="42" t="str">
        <f>VLOOKUP(Tabla1[[#This Row],[AREA]],Hoja1!A:B,2,FALSE)</f>
        <v>11. Salud pública y seguridad ciudadana</v>
      </c>
      <c r="U4897" s="45" t="s">
        <v>129</v>
      </c>
      <c r="V4897" s="42" t="str">
        <f>VLOOKUP(Tabla1[[#This Row],[PROGRAMA]],Hoja1!A:B,2,FALSE)</f>
        <v>1321. Policía municipal</v>
      </c>
      <c r="W4897" s="45" t="s">
        <v>238</v>
      </c>
      <c r="X4897" s="45" t="s">
        <v>3118</v>
      </c>
    </row>
    <row r="4898" spans="1:24" x14ac:dyDescent="0.25">
      <c r="A4898" s="57">
        <v>220250045305</v>
      </c>
      <c r="B4898" s="58" t="s">
        <v>526</v>
      </c>
      <c r="C4898" s="59">
        <v>45916</v>
      </c>
      <c r="D4898" s="57">
        <v>22025000730</v>
      </c>
      <c r="E4898" s="58" t="s">
        <v>1838</v>
      </c>
      <c r="F4898" s="60">
        <v>114.75</v>
      </c>
      <c r="G4898" s="58" t="s">
        <v>74</v>
      </c>
      <c r="H4898" s="58" t="s">
        <v>6690</v>
      </c>
      <c r="I4898" s="61">
        <v>300</v>
      </c>
      <c r="J4898" s="58" t="s">
        <v>356</v>
      </c>
      <c r="K4898" s="58" t="s">
        <v>356</v>
      </c>
      <c r="L4898" s="58" t="s">
        <v>367</v>
      </c>
      <c r="M4898" s="58" t="s">
        <v>354</v>
      </c>
      <c r="N4898" s="58" t="s">
        <v>355</v>
      </c>
      <c r="O4898" s="64" t="s">
        <v>309</v>
      </c>
      <c r="P4898" s="64" t="s">
        <v>5359</v>
      </c>
      <c r="Q4898" s="45" t="s">
        <v>922</v>
      </c>
      <c r="R4898" s="32" t="s">
        <v>254</v>
      </c>
      <c r="S4898" s="45" t="s">
        <v>98</v>
      </c>
      <c r="T4898" s="42" t="str">
        <f>VLOOKUP(Tabla1[[#This Row],[AREA]],Hoja1!A:B,2,FALSE)</f>
        <v>10. Personas mayores, familia y servicios sociales</v>
      </c>
      <c r="U4898" s="45" t="s">
        <v>155</v>
      </c>
      <c r="V4898" s="42" t="str">
        <f>VLOOKUP(Tabla1[[#This Row],[PROGRAMA]],Hoja1!A:B,2,FALSE)</f>
        <v>2312. Iniciativas sociales</v>
      </c>
      <c r="W4898" s="45" t="s">
        <v>236</v>
      </c>
      <c r="X4898" s="45" t="s">
        <v>3048</v>
      </c>
    </row>
    <row r="4899" spans="1:24" x14ac:dyDescent="0.25">
      <c r="A4899" s="57">
        <v>220250047736</v>
      </c>
      <c r="B4899" s="58" t="s">
        <v>526</v>
      </c>
      <c r="C4899" s="59">
        <v>45925</v>
      </c>
      <c r="D4899" s="57">
        <v>22025001122</v>
      </c>
      <c r="E4899" s="58" t="s">
        <v>1237</v>
      </c>
      <c r="F4899" s="60">
        <v>113.09</v>
      </c>
      <c r="G4899" s="58" t="s">
        <v>271</v>
      </c>
      <c r="H4899" s="58" t="s">
        <v>6691</v>
      </c>
      <c r="I4899" s="61">
        <v>300</v>
      </c>
      <c r="J4899" s="58" t="s">
        <v>356</v>
      </c>
      <c r="K4899" s="58" t="s">
        <v>356</v>
      </c>
      <c r="L4899" s="58" t="s">
        <v>357</v>
      </c>
      <c r="M4899" s="58" t="s">
        <v>354</v>
      </c>
      <c r="N4899" s="58" t="s">
        <v>355</v>
      </c>
      <c r="O4899" s="64" t="s">
        <v>309</v>
      </c>
      <c r="P4899" s="64" t="s">
        <v>5359</v>
      </c>
      <c r="Q4899" s="45" t="s">
        <v>922</v>
      </c>
      <c r="R4899" s="32" t="s">
        <v>254</v>
      </c>
      <c r="S4899" s="45" t="s">
        <v>291</v>
      </c>
      <c r="T4899" s="42" t="str">
        <f>VLOOKUP(Tabla1[[#This Row],[AREA]],Hoja1!A:B,2,FALSE)</f>
        <v>11. Salud pública y seguridad ciudadana</v>
      </c>
      <c r="U4899" s="45" t="s">
        <v>141</v>
      </c>
      <c r="V4899" s="42" t="str">
        <f>VLOOKUP(Tabla1[[#This Row],[PROGRAMA]],Hoja1!A:B,2,FALSE)</f>
        <v>1621. Recogida de residuos</v>
      </c>
      <c r="W4899" s="45" t="s">
        <v>236</v>
      </c>
      <c r="X4899" s="45" t="s">
        <v>3180</v>
      </c>
    </row>
    <row r="4900" spans="1:24" x14ac:dyDescent="0.25">
      <c r="A4900" s="57">
        <v>220250034480</v>
      </c>
      <c r="B4900" s="58" t="s">
        <v>349</v>
      </c>
      <c r="C4900" s="59">
        <v>45861</v>
      </c>
      <c r="D4900" s="57">
        <v>22025005421</v>
      </c>
      <c r="E4900" s="58" t="s">
        <v>1417</v>
      </c>
      <c r="F4900" s="60">
        <v>249.8</v>
      </c>
      <c r="G4900" s="58" t="s">
        <v>326</v>
      </c>
      <c r="H4900" s="58" t="s">
        <v>6692</v>
      </c>
      <c r="I4900" s="61">
        <v>220</v>
      </c>
      <c r="J4900" s="58" t="s">
        <v>622</v>
      </c>
      <c r="K4900" s="58" t="s">
        <v>433</v>
      </c>
      <c r="L4900" s="58" t="s">
        <v>357</v>
      </c>
      <c r="M4900" s="58" t="s">
        <v>458</v>
      </c>
      <c r="N4900" s="58" t="s">
        <v>429</v>
      </c>
      <c r="O4900" s="64" t="s">
        <v>310</v>
      </c>
      <c r="P4900" s="64" t="s">
        <v>5359</v>
      </c>
      <c r="Q4900" s="45" t="s">
        <v>922</v>
      </c>
      <c r="R4900" s="32" t="s">
        <v>254</v>
      </c>
      <c r="S4900" s="45" t="s">
        <v>291</v>
      </c>
      <c r="T4900" s="42" t="str">
        <f>VLOOKUP(Tabla1[[#This Row],[AREA]],Hoja1!A:B,2,FALSE)</f>
        <v>11. Salud pública y seguridad ciudadana</v>
      </c>
      <c r="U4900" s="45" t="s">
        <v>135</v>
      </c>
      <c r="V4900" s="42" t="str">
        <f>VLOOKUP(Tabla1[[#This Row],[PROGRAMA]],Hoja1!A:B,2,FALSE)</f>
        <v>1361. Prevención y extinción de incencios</v>
      </c>
      <c r="W4900" s="45" t="s">
        <v>236</v>
      </c>
      <c r="X4900" s="45" t="s">
        <v>2945</v>
      </c>
    </row>
    <row r="4901" spans="1:24" x14ac:dyDescent="0.25">
      <c r="A4901" s="57">
        <v>220250037900</v>
      </c>
      <c r="B4901" s="58" t="s">
        <v>349</v>
      </c>
      <c r="C4901" s="59">
        <v>45877</v>
      </c>
      <c r="D4901" s="57">
        <v>22025006253</v>
      </c>
      <c r="E4901" s="58" t="s">
        <v>1462</v>
      </c>
      <c r="F4901" s="60">
        <v>247.51</v>
      </c>
      <c r="G4901" s="58" t="s">
        <v>77</v>
      </c>
      <c r="H4901" s="58" t="s">
        <v>6693</v>
      </c>
      <c r="I4901" s="61">
        <v>220</v>
      </c>
      <c r="J4901" s="58" t="s">
        <v>356</v>
      </c>
      <c r="K4901" s="58" t="s">
        <v>356</v>
      </c>
      <c r="L4901" s="58" t="s">
        <v>367</v>
      </c>
      <c r="M4901" s="58" t="s">
        <v>458</v>
      </c>
      <c r="N4901" s="58" t="s">
        <v>429</v>
      </c>
      <c r="O4901" s="64" t="s">
        <v>310</v>
      </c>
      <c r="P4901" s="64" t="s">
        <v>5359</v>
      </c>
      <c r="Q4901" s="45" t="s">
        <v>922</v>
      </c>
      <c r="R4901" s="32" t="s">
        <v>254</v>
      </c>
      <c r="S4901" s="45" t="s">
        <v>98</v>
      </c>
      <c r="T4901" s="42" t="str">
        <f>VLOOKUP(Tabla1[[#This Row],[AREA]],Hoja1!A:B,2,FALSE)</f>
        <v>10. Personas mayores, familia y servicios sociales</v>
      </c>
      <c r="U4901" s="45" t="s">
        <v>153</v>
      </c>
      <c r="V4901" s="42" t="str">
        <f>VLOOKUP(Tabla1[[#This Row],[PROGRAMA]],Hoja1!A:B,2,FALSE)</f>
        <v>2311. Intervención social</v>
      </c>
      <c r="W4901" s="45" t="s">
        <v>236</v>
      </c>
      <c r="X4901" s="45" t="s">
        <v>3048</v>
      </c>
    </row>
    <row r="4902" spans="1:24" x14ac:dyDescent="0.25">
      <c r="A4902" s="57">
        <v>220250047614</v>
      </c>
      <c r="B4902" s="58" t="s">
        <v>349</v>
      </c>
      <c r="C4902" s="59">
        <v>45924</v>
      </c>
      <c r="D4902" s="57">
        <v>22025006276</v>
      </c>
      <c r="E4902" s="58" t="s">
        <v>1733</v>
      </c>
      <c r="F4902" s="60">
        <v>245.99</v>
      </c>
      <c r="G4902" s="58" t="s">
        <v>1026</v>
      </c>
      <c r="H4902" s="58" t="s">
        <v>6694</v>
      </c>
      <c r="I4902" s="61">
        <v>220</v>
      </c>
      <c r="J4902" s="58" t="s">
        <v>356</v>
      </c>
      <c r="K4902" s="58" t="s">
        <v>356</v>
      </c>
      <c r="L4902" s="58" t="s">
        <v>367</v>
      </c>
      <c r="M4902" s="58" t="s">
        <v>458</v>
      </c>
      <c r="N4902" s="58" t="s">
        <v>429</v>
      </c>
      <c r="O4902" s="64" t="s">
        <v>310</v>
      </c>
      <c r="P4902" s="64" t="s">
        <v>5359</v>
      </c>
      <c r="Q4902" s="45" t="s">
        <v>922</v>
      </c>
      <c r="R4902" s="32" t="s">
        <v>254</v>
      </c>
      <c r="S4902" s="45" t="s">
        <v>291</v>
      </c>
      <c r="T4902" s="42" t="str">
        <f>VLOOKUP(Tabla1[[#This Row],[AREA]],Hoja1!A:B,2,FALSE)</f>
        <v>11. Salud pública y seguridad ciudadana</v>
      </c>
      <c r="U4902" s="45" t="s">
        <v>129</v>
      </c>
      <c r="V4902" s="42" t="str">
        <f>VLOOKUP(Tabla1[[#This Row],[PROGRAMA]],Hoja1!A:B,2,FALSE)</f>
        <v>1321. Policía municipal</v>
      </c>
      <c r="W4902" s="45" t="s">
        <v>238</v>
      </c>
      <c r="X4902" s="45" t="s">
        <v>3161</v>
      </c>
    </row>
    <row r="4903" spans="1:24" x14ac:dyDescent="0.25">
      <c r="A4903" s="57">
        <v>220250047577</v>
      </c>
      <c r="B4903" s="58" t="s">
        <v>349</v>
      </c>
      <c r="C4903" s="59">
        <v>45924</v>
      </c>
      <c r="D4903" s="57">
        <v>22025006711</v>
      </c>
      <c r="E4903" s="58" t="s">
        <v>3329</v>
      </c>
      <c r="F4903" s="60">
        <v>244.78</v>
      </c>
      <c r="G4903" s="58" t="s">
        <v>4025</v>
      </c>
      <c r="H4903" s="58" t="s">
        <v>6695</v>
      </c>
      <c r="I4903" s="61">
        <v>220</v>
      </c>
      <c r="J4903" s="58" t="s">
        <v>525</v>
      </c>
      <c r="K4903" s="58" t="s">
        <v>356</v>
      </c>
      <c r="L4903" s="58" t="s">
        <v>367</v>
      </c>
      <c r="M4903" s="58" t="s">
        <v>458</v>
      </c>
      <c r="N4903" s="58" t="s">
        <v>429</v>
      </c>
      <c r="O4903" s="64" t="s">
        <v>310</v>
      </c>
      <c r="P4903" s="64" t="s">
        <v>5359</v>
      </c>
      <c r="Q4903" s="45" t="s">
        <v>922</v>
      </c>
      <c r="R4903" s="32" t="s">
        <v>254</v>
      </c>
      <c r="S4903" s="45" t="s">
        <v>98</v>
      </c>
      <c r="T4903" s="42" t="str">
        <f>VLOOKUP(Tabla1[[#This Row],[AREA]],Hoja1!A:B,2,FALSE)</f>
        <v>10. Personas mayores, familia y servicios sociales</v>
      </c>
      <c r="U4903" s="45" t="s">
        <v>162</v>
      </c>
      <c r="V4903" s="42" t="str">
        <f>VLOOKUP(Tabla1[[#This Row],[PROGRAMA]],Hoja1!A:B,2,FALSE)</f>
        <v>2412. Formación para el empleo</v>
      </c>
      <c r="W4903" s="45" t="s">
        <v>238</v>
      </c>
      <c r="X4903" s="45" t="s">
        <v>3118</v>
      </c>
    </row>
    <row r="4904" spans="1:24" x14ac:dyDescent="0.25">
      <c r="A4904" s="57">
        <v>220250048625</v>
      </c>
      <c r="B4904" s="58" t="s">
        <v>349</v>
      </c>
      <c r="C4904" s="59">
        <v>45929</v>
      </c>
      <c r="D4904" s="57">
        <v>22025006358</v>
      </c>
      <c r="E4904" s="58" t="s">
        <v>6696</v>
      </c>
      <c r="F4904" s="60">
        <v>242</v>
      </c>
      <c r="G4904" s="58" t="s">
        <v>1044</v>
      </c>
      <c r="H4904" s="58" t="s">
        <v>6697</v>
      </c>
      <c r="I4904" s="61">
        <v>220</v>
      </c>
      <c r="J4904" s="58" t="s">
        <v>356</v>
      </c>
      <c r="K4904" s="58" t="s">
        <v>356</v>
      </c>
      <c r="L4904" s="58" t="s">
        <v>357</v>
      </c>
      <c r="M4904" s="58" t="s">
        <v>458</v>
      </c>
      <c r="N4904" s="58" t="s">
        <v>429</v>
      </c>
      <c r="O4904" s="64" t="s">
        <v>310</v>
      </c>
      <c r="P4904" s="64" t="s">
        <v>5359</v>
      </c>
      <c r="Q4904" s="45" t="s">
        <v>922</v>
      </c>
      <c r="R4904" s="32" t="s">
        <v>254</v>
      </c>
      <c r="S4904" s="45" t="s">
        <v>291</v>
      </c>
      <c r="T4904" s="42" t="str">
        <f>VLOOKUP(Tabla1[[#This Row],[AREA]],Hoja1!A:B,2,FALSE)</f>
        <v>11. Salud pública y seguridad ciudadana</v>
      </c>
      <c r="U4904" s="45" t="s">
        <v>144</v>
      </c>
      <c r="V4904" s="42" t="str">
        <f>VLOOKUP(Tabla1[[#This Row],[PROGRAMA]],Hoja1!A:B,2,FALSE)</f>
        <v>1631. Limpieza viaria</v>
      </c>
      <c r="W4904" s="45" t="s">
        <v>236</v>
      </c>
      <c r="X4904" s="45" t="s">
        <v>2945</v>
      </c>
    </row>
    <row r="4905" spans="1:24" x14ac:dyDescent="0.25">
      <c r="A4905" s="57">
        <v>220250046286</v>
      </c>
      <c r="B4905" s="58" t="s">
        <v>526</v>
      </c>
      <c r="C4905" s="59">
        <v>45922</v>
      </c>
      <c r="D4905" s="57">
        <v>22025001270</v>
      </c>
      <c r="E4905" s="58" t="s">
        <v>2310</v>
      </c>
      <c r="F4905" s="60">
        <v>111.57</v>
      </c>
      <c r="G4905" s="58" t="s">
        <v>74</v>
      </c>
      <c r="H4905" s="58" t="s">
        <v>6698</v>
      </c>
      <c r="I4905" s="61">
        <v>300</v>
      </c>
      <c r="J4905" s="58" t="s">
        <v>356</v>
      </c>
      <c r="K4905" s="58" t="s">
        <v>356</v>
      </c>
      <c r="L4905" s="58" t="s">
        <v>367</v>
      </c>
      <c r="M4905" s="58" t="s">
        <v>354</v>
      </c>
      <c r="N4905" s="58" t="s">
        <v>355</v>
      </c>
      <c r="O4905" s="64" t="s">
        <v>309</v>
      </c>
      <c r="P4905" s="64" t="s">
        <v>5359</v>
      </c>
      <c r="Q4905" s="45" t="s">
        <v>922</v>
      </c>
      <c r="R4905" s="32" t="s">
        <v>254</v>
      </c>
      <c r="S4905" s="45" t="s">
        <v>95</v>
      </c>
      <c r="T4905" s="42" t="str">
        <f>VLOOKUP(Tabla1[[#This Row],[AREA]],Hoja1!A:B,2,FALSE)</f>
        <v>07. Medio ambiente</v>
      </c>
      <c r="U4905" s="45" t="s">
        <v>149</v>
      </c>
      <c r="V4905" s="42" t="str">
        <f>VLOOKUP(Tabla1[[#This Row],[PROGRAMA]],Hoja1!A:B,2,FALSE)</f>
        <v>1711. Parques y jardines</v>
      </c>
      <c r="W4905" s="45" t="s">
        <v>238</v>
      </c>
      <c r="X4905" s="45" t="s">
        <v>3118</v>
      </c>
    </row>
    <row r="4906" spans="1:24" x14ac:dyDescent="0.25">
      <c r="A4906" s="57">
        <v>220250043019</v>
      </c>
      <c r="B4906" s="58" t="s">
        <v>526</v>
      </c>
      <c r="C4906" s="59">
        <v>45897</v>
      </c>
      <c r="D4906" s="57">
        <v>22025001324</v>
      </c>
      <c r="E4906" s="58" t="s">
        <v>3329</v>
      </c>
      <c r="F4906" s="60">
        <v>110.88</v>
      </c>
      <c r="G4906" s="58" t="s">
        <v>73</v>
      </c>
      <c r="H4906" s="58" t="s">
        <v>6699</v>
      </c>
      <c r="I4906" s="61">
        <v>300</v>
      </c>
      <c r="J4906" s="58" t="s">
        <v>356</v>
      </c>
      <c r="K4906" s="58" t="s">
        <v>356</v>
      </c>
      <c r="L4906" s="58" t="s">
        <v>367</v>
      </c>
      <c r="M4906" s="58" t="s">
        <v>354</v>
      </c>
      <c r="N4906" s="58" t="s">
        <v>355</v>
      </c>
      <c r="O4906" s="64" t="s">
        <v>309</v>
      </c>
      <c r="P4906" s="64" t="s">
        <v>5359</v>
      </c>
      <c r="Q4906" s="45" t="s">
        <v>922</v>
      </c>
      <c r="R4906" s="32" t="s">
        <v>254</v>
      </c>
      <c r="S4906" s="45" t="s">
        <v>98</v>
      </c>
      <c r="T4906" s="42" t="str">
        <f>VLOOKUP(Tabla1[[#This Row],[AREA]],Hoja1!A:B,2,FALSE)</f>
        <v>10. Personas mayores, familia y servicios sociales</v>
      </c>
      <c r="U4906" s="45" t="s">
        <v>162</v>
      </c>
      <c r="V4906" s="42" t="str">
        <f>VLOOKUP(Tabla1[[#This Row],[PROGRAMA]],Hoja1!A:B,2,FALSE)</f>
        <v>2412. Formación para el empleo</v>
      </c>
      <c r="W4906" s="45" t="s">
        <v>238</v>
      </c>
      <c r="X4906" s="45" t="s">
        <v>3118</v>
      </c>
    </row>
    <row r="4907" spans="1:24" x14ac:dyDescent="0.25">
      <c r="A4907" s="57">
        <v>220250043719</v>
      </c>
      <c r="B4907" s="58" t="s">
        <v>526</v>
      </c>
      <c r="C4907" s="59">
        <v>45903</v>
      </c>
      <c r="D4907" s="57">
        <v>22025000769</v>
      </c>
      <c r="E4907" s="58" t="s">
        <v>1623</v>
      </c>
      <c r="F4907" s="60">
        <v>110.22</v>
      </c>
      <c r="G4907" s="58" t="s">
        <v>598</v>
      </c>
      <c r="H4907" s="58" t="s">
        <v>6700</v>
      </c>
      <c r="I4907" s="61">
        <v>300</v>
      </c>
      <c r="J4907" s="58" t="s">
        <v>356</v>
      </c>
      <c r="K4907" s="58" t="s">
        <v>356</v>
      </c>
      <c r="L4907" s="58" t="s">
        <v>367</v>
      </c>
      <c r="M4907" s="58" t="s">
        <v>354</v>
      </c>
      <c r="N4907" s="58" t="s">
        <v>355</v>
      </c>
      <c r="O4907" s="64" t="s">
        <v>309</v>
      </c>
      <c r="P4907" s="64" t="s">
        <v>5359</v>
      </c>
      <c r="Q4907" s="45" t="s">
        <v>922</v>
      </c>
      <c r="R4907" s="32" t="s">
        <v>254</v>
      </c>
      <c r="S4907" s="45" t="s">
        <v>291</v>
      </c>
      <c r="T4907" s="42" t="str">
        <f>VLOOKUP(Tabla1[[#This Row],[AREA]],Hoja1!A:B,2,FALSE)</f>
        <v>11. Salud pública y seguridad ciudadana</v>
      </c>
      <c r="U4907" s="45" t="s">
        <v>135</v>
      </c>
      <c r="V4907" s="42" t="str">
        <f>VLOOKUP(Tabla1[[#This Row],[PROGRAMA]],Hoja1!A:B,2,FALSE)</f>
        <v>1361. Prevención y extinción de incencios</v>
      </c>
      <c r="W4907" s="45" t="s">
        <v>238</v>
      </c>
      <c r="X4907" s="45" t="s">
        <v>3118</v>
      </c>
    </row>
    <row r="4908" spans="1:24" x14ac:dyDescent="0.25">
      <c r="A4908" s="57">
        <v>220250045532</v>
      </c>
      <c r="B4908" s="58" t="s">
        <v>526</v>
      </c>
      <c r="C4908" s="59">
        <v>45916</v>
      </c>
      <c r="D4908" s="57">
        <v>22025000769</v>
      </c>
      <c r="E4908" s="58" t="s">
        <v>1623</v>
      </c>
      <c r="F4908" s="60">
        <v>109.38</v>
      </c>
      <c r="G4908" s="58" t="s">
        <v>564</v>
      </c>
      <c r="H4908" s="58" t="s">
        <v>6701</v>
      </c>
      <c r="I4908" s="61">
        <v>300</v>
      </c>
      <c r="J4908" s="58" t="s">
        <v>356</v>
      </c>
      <c r="K4908" s="58" t="s">
        <v>356</v>
      </c>
      <c r="L4908" s="58" t="s">
        <v>367</v>
      </c>
      <c r="M4908" s="58" t="s">
        <v>354</v>
      </c>
      <c r="N4908" s="58" t="s">
        <v>355</v>
      </c>
      <c r="O4908" s="64" t="s">
        <v>309</v>
      </c>
      <c r="P4908" s="64" t="s">
        <v>5359</v>
      </c>
      <c r="Q4908" s="45" t="s">
        <v>922</v>
      </c>
      <c r="R4908" s="32" t="s">
        <v>254</v>
      </c>
      <c r="S4908" s="45" t="s">
        <v>291</v>
      </c>
      <c r="T4908" s="42" t="str">
        <f>VLOOKUP(Tabla1[[#This Row],[AREA]],Hoja1!A:B,2,FALSE)</f>
        <v>11. Salud pública y seguridad ciudadana</v>
      </c>
      <c r="U4908" s="45" t="s">
        <v>135</v>
      </c>
      <c r="V4908" s="42" t="str">
        <f>VLOOKUP(Tabla1[[#This Row],[PROGRAMA]],Hoja1!A:B,2,FALSE)</f>
        <v>1361. Prevención y extinción de incencios</v>
      </c>
      <c r="W4908" s="45" t="s">
        <v>238</v>
      </c>
      <c r="X4908" s="45" t="s">
        <v>3118</v>
      </c>
    </row>
    <row r="4909" spans="1:24" x14ac:dyDescent="0.25">
      <c r="A4909" s="57">
        <v>220250039145</v>
      </c>
      <c r="B4909" s="58" t="s">
        <v>526</v>
      </c>
      <c r="C4909" s="59">
        <v>45883</v>
      </c>
      <c r="D4909" s="57">
        <v>22025004894</v>
      </c>
      <c r="E4909" s="58" t="s">
        <v>1303</v>
      </c>
      <c r="F4909" s="60">
        <v>109.09</v>
      </c>
      <c r="G4909" s="58" t="s">
        <v>608</v>
      </c>
      <c r="H4909" s="58" t="s">
        <v>6702</v>
      </c>
      <c r="I4909" s="61">
        <v>300</v>
      </c>
      <c r="J4909" s="58" t="s">
        <v>356</v>
      </c>
      <c r="K4909" s="58" t="s">
        <v>356</v>
      </c>
      <c r="L4909" s="58" t="s">
        <v>367</v>
      </c>
      <c r="M4909" s="58" t="s">
        <v>354</v>
      </c>
      <c r="N4909" s="58" t="s">
        <v>355</v>
      </c>
      <c r="O4909" s="64" t="s">
        <v>309</v>
      </c>
      <c r="P4909" s="64" t="s">
        <v>5359</v>
      </c>
      <c r="Q4909" s="45" t="s">
        <v>922</v>
      </c>
      <c r="R4909" s="32" t="s">
        <v>254</v>
      </c>
      <c r="S4909" s="45" t="s">
        <v>94</v>
      </c>
      <c r="T4909" s="42" t="str">
        <f>VLOOKUP(Tabla1[[#This Row],[AREA]],Hoja1!A:B,2,FALSE)</f>
        <v>06. Educación y cultura</v>
      </c>
      <c r="U4909" s="45" t="s">
        <v>170</v>
      </c>
      <c r="V4909" s="42" t="str">
        <f>VLOOKUP(Tabla1[[#This Row],[PROGRAMA]],Hoja1!A:B,2,FALSE)</f>
        <v>3232. Conservación y mantenimiento centros educación infantil y primaria</v>
      </c>
      <c r="W4909" s="45" t="s">
        <v>236</v>
      </c>
      <c r="X4909" s="45" t="s">
        <v>3048</v>
      </c>
    </row>
    <row r="4910" spans="1:24" x14ac:dyDescent="0.25">
      <c r="A4910" s="57">
        <v>220250047694</v>
      </c>
      <c r="B4910" s="58" t="s">
        <v>526</v>
      </c>
      <c r="C4910" s="59">
        <v>45925</v>
      </c>
      <c r="D4910" s="57">
        <v>22025001270</v>
      </c>
      <c r="E4910" s="58" t="s">
        <v>2310</v>
      </c>
      <c r="F4910" s="60">
        <v>108.9</v>
      </c>
      <c r="G4910" s="58" t="s">
        <v>633</v>
      </c>
      <c r="H4910" s="58" t="s">
        <v>6703</v>
      </c>
      <c r="I4910" s="61">
        <v>300</v>
      </c>
      <c r="J4910" s="58" t="s">
        <v>356</v>
      </c>
      <c r="K4910" s="58" t="s">
        <v>356</v>
      </c>
      <c r="L4910" s="58" t="s">
        <v>367</v>
      </c>
      <c r="M4910" s="58" t="s">
        <v>354</v>
      </c>
      <c r="N4910" s="58" t="s">
        <v>355</v>
      </c>
      <c r="O4910" s="64" t="s">
        <v>309</v>
      </c>
      <c r="P4910" s="64" t="s">
        <v>5359</v>
      </c>
      <c r="Q4910" s="45" t="s">
        <v>922</v>
      </c>
      <c r="R4910" s="32" t="s">
        <v>254</v>
      </c>
      <c r="S4910" s="45" t="s">
        <v>95</v>
      </c>
      <c r="T4910" s="42" t="str">
        <f>VLOOKUP(Tabla1[[#This Row],[AREA]],Hoja1!A:B,2,FALSE)</f>
        <v>07. Medio ambiente</v>
      </c>
      <c r="U4910" s="45" t="s">
        <v>149</v>
      </c>
      <c r="V4910" s="42" t="str">
        <f>VLOOKUP(Tabla1[[#This Row],[PROGRAMA]],Hoja1!A:B,2,FALSE)</f>
        <v>1711. Parques y jardines</v>
      </c>
      <c r="W4910" s="45" t="s">
        <v>238</v>
      </c>
      <c r="X4910" s="45" t="s">
        <v>3118</v>
      </c>
    </row>
    <row r="4911" spans="1:24" x14ac:dyDescent="0.25">
      <c r="A4911" s="57">
        <v>220250039222</v>
      </c>
      <c r="B4911" s="58" t="s">
        <v>526</v>
      </c>
      <c r="C4911" s="59">
        <v>45883</v>
      </c>
      <c r="D4911" s="57">
        <v>22025004894</v>
      </c>
      <c r="E4911" s="58" t="s">
        <v>1303</v>
      </c>
      <c r="F4911" s="60">
        <v>108.21</v>
      </c>
      <c r="G4911" s="58" t="s">
        <v>564</v>
      </c>
      <c r="H4911" s="58" t="s">
        <v>4707</v>
      </c>
      <c r="I4911" s="61">
        <v>300</v>
      </c>
      <c r="J4911" s="58" t="s">
        <v>356</v>
      </c>
      <c r="K4911" s="58" t="s">
        <v>356</v>
      </c>
      <c r="L4911" s="58" t="s">
        <v>367</v>
      </c>
      <c r="M4911" s="58" t="s">
        <v>354</v>
      </c>
      <c r="N4911" s="58" t="s">
        <v>355</v>
      </c>
      <c r="O4911" s="64" t="s">
        <v>309</v>
      </c>
      <c r="P4911" s="64" t="s">
        <v>5359</v>
      </c>
      <c r="Q4911" s="45" t="s">
        <v>922</v>
      </c>
      <c r="R4911" s="32" t="s">
        <v>254</v>
      </c>
      <c r="S4911" s="45" t="s">
        <v>94</v>
      </c>
      <c r="T4911" s="42" t="str">
        <f>VLOOKUP(Tabla1[[#This Row],[AREA]],Hoja1!A:B,2,FALSE)</f>
        <v>06. Educación y cultura</v>
      </c>
      <c r="U4911" s="45" t="s">
        <v>170</v>
      </c>
      <c r="V4911" s="42" t="str">
        <f>VLOOKUP(Tabla1[[#This Row],[PROGRAMA]],Hoja1!A:B,2,FALSE)</f>
        <v>3232. Conservación y mantenimiento centros educación infantil y primaria</v>
      </c>
      <c r="W4911" s="45" t="s">
        <v>236</v>
      </c>
      <c r="X4911" s="45" t="s">
        <v>3048</v>
      </c>
    </row>
    <row r="4912" spans="1:24" x14ac:dyDescent="0.25">
      <c r="A4912" s="57">
        <v>220250044689</v>
      </c>
      <c r="B4912" s="58" t="s">
        <v>526</v>
      </c>
      <c r="C4912" s="59">
        <v>45910</v>
      </c>
      <c r="D4912" s="57">
        <v>22025001132</v>
      </c>
      <c r="E4912" s="58" t="s">
        <v>1599</v>
      </c>
      <c r="F4912" s="60">
        <v>107.86</v>
      </c>
      <c r="G4912" s="58" t="s">
        <v>74</v>
      </c>
      <c r="H4912" s="58" t="s">
        <v>6704</v>
      </c>
      <c r="I4912" s="61">
        <v>300</v>
      </c>
      <c r="J4912" s="58" t="s">
        <v>356</v>
      </c>
      <c r="K4912" s="58" t="s">
        <v>356</v>
      </c>
      <c r="L4912" s="58" t="s">
        <v>367</v>
      </c>
      <c r="M4912" s="58" t="s">
        <v>354</v>
      </c>
      <c r="N4912" s="58" t="s">
        <v>355</v>
      </c>
      <c r="O4912" s="64" t="s">
        <v>309</v>
      </c>
      <c r="P4912" s="64" t="s">
        <v>5359</v>
      </c>
      <c r="Q4912" s="45" t="s">
        <v>922</v>
      </c>
      <c r="R4912" s="32" t="s">
        <v>254</v>
      </c>
      <c r="S4912" s="45" t="s">
        <v>291</v>
      </c>
      <c r="T4912" s="42" t="str">
        <f>VLOOKUP(Tabla1[[#This Row],[AREA]],Hoja1!A:B,2,FALSE)</f>
        <v>11. Salud pública y seguridad ciudadana</v>
      </c>
      <c r="U4912" s="45" t="s">
        <v>144</v>
      </c>
      <c r="V4912" s="42" t="str">
        <f>VLOOKUP(Tabla1[[#This Row],[PROGRAMA]],Hoja1!A:B,2,FALSE)</f>
        <v>1631. Limpieza viaria</v>
      </c>
      <c r="W4912" s="45" t="s">
        <v>238</v>
      </c>
      <c r="X4912" s="45" t="s">
        <v>3118</v>
      </c>
    </row>
    <row r="4913" spans="1:24" x14ac:dyDescent="0.25">
      <c r="A4913" s="57">
        <v>220250041245</v>
      </c>
      <c r="B4913" s="58" t="s">
        <v>526</v>
      </c>
      <c r="C4913" s="59">
        <v>45890</v>
      </c>
      <c r="D4913" s="57">
        <v>22025000917</v>
      </c>
      <c r="E4913" s="58" t="s">
        <v>2293</v>
      </c>
      <c r="F4913" s="60">
        <v>107.69</v>
      </c>
      <c r="G4913" s="58" t="s">
        <v>597</v>
      </c>
      <c r="H4913" s="58" t="s">
        <v>6705</v>
      </c>
      <c r="I4913" s="61">
        <v>300</v>
      </c>
      <c r="J4913" s="58" t="s">
        <v>356</v>
      </c>
      <c r="K4913" s="58" t="s">
        <v>356</v>
      </c>
      <c r="L4913" s="58" t="s">
        <v>357</v>
      </c>
      <c r="M4913" s="58" t="s">
        <v>354</v>
      </c>
      <c r="N4913" s="58" t="s">
        <v>355</v>
      </c>
      <c r="O4913" s="64" t="s">
        <v>309</v>
      </c>
      <c r="P4913" s="64" t="s">
        <v>5359</v>
      </c>
      <c r="Q4913" s="45" t="s">
        <v>922</v>
      </c>
      <c r="R4913" s="32" t="s">
        <v>254</v>
      </c>
      <c r="S4913" s="45" t="s">
        <v>291</v>
      </c>
      <c r="T4913" s="42" t="str">
        <f>VLOOKUP(Tabla1[[#This Row],[AREA]],Hoja1!A:B,2,FALSE)</f>
        <v>11. Salud pública y seguridad ciudadana</v>
      </c>
      <c r="U4913" s="45" t="s">
        <v>129</v>
      </c>
      <c r="V4913" s="42" t="str">
        <f>VLOOKUP(Tabla1[[#This Row],[PROGRAMA]],Hoja1!A:B,2,FALSE)</f>
        <v>1321. Policía municipal</v>
      </c>
      <c r="W4913" s="45" t="s">
        <v>236</v>
      </c>
      <c r="X4913" s="45" t="s">
        <v>3180</v>
      </c>
    </row>
    <row r="4914" spans="1:24" x14ac:dyDescent="0.25">
      <c r="A4914" s="57">
        <v>220250037431</v>
      </c>
      <c r="B4914" s="58" t="s">
        <v>526</v>
      </c>
      <c r="C4914" s="59">
        <v>45876</v>
      </c>
      <c r="D4914" s="57">
        <v>22025000730</v>
      </c>
      <c r="E4914" s="58" t="s">
        <v>1838</v>
      </c>
      <c r="F4914" s="60">
        <v>107.5</v>
      </c>
      <c r="G4914" s="58" t="s">
        <v>73</v>
      </c>
      <c r="H4914" s="58" t="s">
        <v>6706</v>
      </c>
      <c r="I4914" s="61">
        <v>300</v>
      </c>
      <c r="J4914" s="58" t="s">
        <v>356</v>
      </c>
      <c r="K4914" s="58" t="s">
        <v>356</v>
      </c>
      <c r="L4914" s="58" t="s">
        <v>367</v>
      </c>
      <c r="M4914" s="58" t="s">
        <v>354</v>
      </c>
      <c r="N4914" s="58" t="s">
        <v>355</v>
      </c>
      <c r="O4914" s="64" t="s">
        <v>309</v>
      </c>
      <c r="P4914" s="64" t="s">
        <v>5359</v>
      </c>
      <c r="Q4914" s="45" t="s">
        <v>922</v>
      </c>
      <c r="R4914" s="32" t="s">
        <v>254</v>
      </c>
      <c r="S4914" s="45" t="s">
        <v>98</v>
      </c>
      <c r="T4914" s="42" t="str">
        <f>VLOOKUP(Tabla1[[#This Row],[AREA]],Hoja1!A:B,2,FALSE)</f>
        <v>10. Personas mayores, familia y servicios sociales</v>
      </c>
      <c r="U4914" s="45" t="s">
        <v>155</v>
      </c>
      <c r="V4914" s="42" t="str">
        <f>VLOOKUP(Tabla1[[#This Row],[PROGRAMA]],Hoja1!A:B,2,FALSE)</f>
        <v>2312. Iniciativas sociales</v>
      </c>
      <c r="W4914" s="45" t="s">
        <v>236</v>
      </c>
      <c r="X4914" s="45" t="s">
        <v>3048</v>
      </c>
    </row>
    <row r="4915" spans="1:24" x14ac:dyDescent="0.25">
      <c r="A4915" s="57">
        <v>220250045520</v>
      </c>
      <c r="B4915" s="58" t="s">
        <v>526</v>
      </c>
      <c r="C4915" s="59">
        <v>45916</v>
      </c>
      <c r="D4915" s="57">
        <v>22025000769</v>
      </c>
      <c r="E4915" s="58" t="s">
        <v>1623</v>
      </c>
      <c r="F4915" s="60">
        <v>107.4</v>
      </c>
      <c r="G4915" s="58" t="s">
        <v>598</v>
      </c>
      <c r="H4915" s="58" t="s">
        <v>6707</v>
      </c>
      <c r="I4915" s="61">
        <v>300</v>
      </c>
      <c r="J4915" s="58" t="s">
        <v>356</v>
      </c>
      <c r="K4915" s="58" t="s">
        <v>356</v>
      </c>
      <c r="L4915" s="58" t="s">
        <v>367</v>
      </c>
      <c r="M4915" s="58" t="s">
        <v>354</v>
      </c>
      <c r="N4915" s="58" t="s">
        <v>355</v>
      </c>
      <c r="O4915" s="64" t="s">
        <v>309</v>
      </c>
      <c r="P4915" s="64" t="s">
        <v>5359</v>
      </c>
      <c r="Q4915" s="45" t="s">
        <v>922</v>
      </c>
      <c r="R4915" s="32" t="s">
        <v>254</v>
      </c>
      <c r="S4915" s="45" t="s">
        <v>291</v>
      </c>
      <c r="T4915" s="42" t="str">
        <f>VLOOKUP(Tabla1[[#This Row],[AREA]],Hoja1!A:B,2,FALSE)</f>
        <v>11. Salud pública y seguridad ciudadana</v>
      </c>
      <c r="U4915" s="45" t="s">
        <v>135</v>
      </c>
      <c r="V4915" s="42" t="str">
        <f>VLOOKUP(Tabla1[[#This Row],[PROGRAMA]],Hoja1!A:B,2,FALSE)</f>
        <v>1361. Prevención y extinción de incencios</v>
      </c>
      <c r="W4915" s="45" t="s">
        <v>238</v>
      </c>
      <c r="X4915" s="45" t="s">
        <v>3118</v>
      </c>
    </row>
    <row r="4916" spans="1:24" x14ac:dyDescent="0.25">
      <c r="A4916" s="57">
        <v>220250043691</v>
      </c>
      <c r="B4916" s="58" t="s">
        <v>526</v>
      </c>
      <c r="C4916" s="59">
        <v>45903</v>
      </c>
      <c r="D4916" s="57">
        <v>22025000769</v>
      </c>
      <c r="E4916" s="58" t="s">
        <v>1623</v>
      </c>
      <c r="F4916" s="60">
        <v>106.67</v>
      </c>
      <c r="G4916" s="58" t="s">
        <v>564</v>
      </c>
      <c r="H4916" s="58" t="s">
        <v>6708</v>
      </c>
      <c r="I4916" s="61">
        <v>300</v>
      </c>
      <c r="J4916" s="58" t="s">
        <v>356</v>
      </c>
      <c r="K4916" s="58" t="s">
        <v>356</v>
      </c>
      <c r="L4916" s="58" t="s">
        <v>367</v>
      </c>
      <c r="M4916" s="58" t="s">
        <v>354</v>
      </c>
      <c r="N4916" s="58" t="s">
        <v>355</v>
      </c>
      <c r="O4916" s="64" t="s">
        <v>309</v>
      </c>
      <c r="P4916" s="64" t="s">
        <v>5359</v>
      </c>
      <c r="Q4916" s="45" t="s">
        <v>922</v>
      </c>
      <c r="R4916" s="32" t="s">
        <v>254</v>
      </c>
      <c r="S4916" s="45" t="s">
        <v>291</v>
      </c>
      <c r="T4916" s="42" t="str">
        <f>VLOOKUP(Tabla1[[#This Row],[AREA]],Hoja1!A:B,2,FALSE)</f>
        <v>11. Salud pública y seguridad ciudadana</v>
      </c>
      <c r="U4916" s="45" t="s">
        <v>135</v>
      </c>
      <c r="V4916" s="42" t="str">
        <f>VLOOKUP(Tabla1[[#This Row],[PROGRAMA]],Hoja1!A:B,2,FALSE)</f>
        <v>1361. Prevención y extinción de incencios</v>
      </c>
      <c r="W4916" s="45" t="s">
        <v>238</v>
      </c>
      <c r="X4916" s="45" t="s">
        <v>3118</v>
      </c>
    </row>
    <row r="4917" spans="1:24" x14ac:dyDescent="0.25">
      <c r="A4917" s="57">
        <v>220250037570</v>
      </c>
      <c r="B4917" s="58" t="s">
        <v>526</v>
      </c>
      <c r="C4917" s="59">
        <v>45876</v>
      </c>
      <c r="D4917" s="57">
        <v>22025001325</v>
      </c>
      <c r="E4917" s="58" t="s">
        <v>3329</v>
      </c>
      <c r="F4917" s="60">
        <v>106.55</v>
      </c>
      <c r="G4917" s="58" t="s">
        <v>39</v>
      </c>
      <c r="H4917" s="58" t="s">
        <v>6709</v>
      </c>
      <c r="I4917" s="61">
        <v>300</v>
      </c>
      <c r="J4917" s="58" t="s">
        <v>356</v>
      </c>
      <c r="K4917" s="58" t="s">
        <v>356</v>
      </c>
      <c r="L4917" s="58" t="s">
        <v>367</v>
      </c>
      <c r="M4917" s="58" t="s">
        <v>354</v>
      </c>
      <c r="N4917" s="58" t="s">
        <v>355</v>
      </c>
      <c r="O4917" s="64" t="s">
        <v>309</v>
      </c>
      <c r="P4917" s="64" t="s">
        <v>5359</v>
      </c>
      <c r="Q4917" s="45" t="s">
        <v>922</v>
      </c>
      <c r="R4917" s="32" t="s">
        <v>254</v>
      </c>
      <c r="S4917" s="45" t="s">
        <v>98</v>
      </c>
      <c r="T4917" s="42" t="str">
        <f>VLOOKUP(Tabla1[[#This Row],[AREA]],Hoja1!A:B,2,FALSE)</f>
        <v>10. Personas mayores, familia y servicios sociales</v>
      </c>
      <c r="U4917" s="45" t="s">
        <v>162</v>
      </c>
      <c r="V4917" s="42" t="str">
        <f>VLOOKUP(Tabla1[[#This Row],[PROGRAMA]],Hoja1!A:B,2,FALSE)</f>
        <v>2412. Formación para el empleo</v>
      </c>
      <c r="W4917" s="45" t="s">
        <v>238</v>
      </c>
      <c r="X4917" s="45" t="s">
        <v>3118</v>
      </c>
    </row>
    <row r="4918" spans="1:24" x14ac:dyDescent="0.25">
      <c r="A4918" s="57">
        <v>220250041184</v>
      </c>
      <c r="B4918" s="58" t="s">
        <v>526</v>
      </c>
      <c r="C4918" s="59">
        <v>45890</v>
      </c>
      <c r="D4918" s="57">
        <v>22025001276</v>
      </c>
      <c r="E4918" s="58" t="s">
        <v>2347</v>
      </c>
      <c r="F4918" s="60">
        <v>105.98</v>
      </c>
      <c r="G4918" s="58" t="s">
        <v>566</v>
      </c>
      <c r="H4918" s="58" t="s">
        <v>6710</v>
      </c>
      <c r="I4918" s="61">
        <v>300</v>
      </c>
      <c r="J4918" s="58" t="s">
        <v>356</v>
      </c>
      <c r="K4918" s="58" t="s">
        <v>356</v>
      </c>
      <c r="L4918" s="58" t="s">
        <v>357</v>
      </c>
      <c r="M4918" s="58" t="s">
        <v>354</v>
      </c>
      <c r="N4918" s="58" t="s">
        <v>355</v>
      </c>
      <c r="O4918" s="64" t="s">
        <v>309</v>
      </c>
      <c r="P4918" s="64" t="s">
        <v>5359</v>
      </c>
      <c r="Q4918" s="45" t="s">
        <v>922</v>
      </c>
      <c r="R4918" s="32" t="s">
        <v>254</v>
      </c>
      <c r="S4918" s="45" t="s">
        <v>95</v>
      </c>
      <c r="T4918" s="42" t="str">
        <f>VLOOKUP(Tabla1[[#This Row],[AREA]],Hoja1!A:B,2,FALSE)</f>
        <v>07. Medio ambiente</v>
      </c>
      <c r="U4918" s="45" t="s">
        <v>149</v>
      </c>
      <c r="V4918" s="42" t="str">
        <f>VLOOKUP(Tabla1[[#This Row],[PROGRAMA]],Hoja1!A:B,2,FALSE)</f>
        <v>1711. Parques y jardines</v>
      </c>
      <c r="W4918" s="45" t="s">
        <v>236</v>
      </c>
      <c r="X4918" s="45" t="s">
        <v>3180</v>
      </c>
    </row>
    <row r="4919" spans="1:24" x14ac:dyDescent="0.25">
      <c r="A4919" s="57">
        <v>220250037590</v>
      </c>
      <c r="B4919" s="58" t="s">
        <v>526</v>
      </c>
      <c r="C4919" s="59">
        <v>45876</v>
      </c>
      <c r="D4919" s="57">
        <v>22025001324</v>
      </c>
      <c r="E4919" s="58" t="s">
        <v>3329</v>
      </c>
      <c r="F4919" s="60">
        <v>105.62</v>
      </c>
      <c r="G4919" s="58" t="s">
        <v>73</v>
      </c>
      <c r="H4919" s="58" t="s">
        <v>6711</v>
      </c>
      <c r="I4919" s="61">
        <v>300</v>
      </c>
      <c r="J4919" s="58" t="s">
        <v>356</v>
      </c>
      <c r="K4919" s="58" t="s">
        <v>356</v>
      </c>
      <c r="L4919" s="58" t="s">
        <v>367</v>
      </c>
      <c r="M4919" s="58" t="s">
        <v>354</v>
      </c>
      <c r="N4919" s="58" t="s">
        <v>355</v>
      </c>
      <c r="O4919" s="64" t="s">
        <v>309</v>
      </c>
      <c r="P4919" s="64" t="s">
        <v>5359</v>
      </c>
      <c r="Q4919" s="45" t="s">
        <v>922</v>
      </c>
      <c r="R4919" s="32" t="s">
        <v>254</v>
      </c>
      <c r="S4919" s="45" t="s">
        <v>98</v>
      </c>
      <c r="T4919" s="42" t="str">
        <f>VLOOKUP(Tabla1[[#This Row],[AREA]],Hoja1!A:B,2,FALSE)</f>
        <v>10. Personas mayores, familia y servicios sociales</v>
      </c>
      <c r="U4919" s="45" t="s">
        <v>162</v>
      </c>
      <c r="V4919" s="42" t="str">
        <f>VLOOKUP(Tabla1[[#This Row],[PROGRAMA]],Hoja1!A:B,2,FALSE)</f>
        <v>2412. Formación para el empleo</v>
      </c>
      <c r="W4919" s="45" t="s">
        <v>238</v>
      </c>
      <c r="X4919" s="45" t="s">
        <v>3118</v>
      </c>
    </row>
    <row r="4920" spans="1:24" x14ac:dyDescent="0.25">
      <c r="A4920" s="57">
        <v>220250041780</v>
      </c>
      <c r="B4920" s="58" t="s">
        <v>526</v>
      </c>
      <c r="C4920" s="59">
        <v>45894</v>
      </c>
      <c r="D4920" s="57">
        <v>22025001129</v>
      </c>
      <c r="E4920" s="58" t="s">
        <v>1973</v>
      </c>
      <c r="F4920" s="60">
        <v>103.72</v>
      </c>
      <c r="G4920" s="58" t="s">
        <v>688</v>
      </c>
      <c r="H4920" s="58" t="s">
        <v>6712</v>
      </c>
      <c r="I4920" s="61">
        <v>300</v>
      </c>
      <c r="J4920" s="58" t="s">
        <v>352</v>
      </c>
      <c r="K4920" s="58" t="s">
        <v>352</v>
      </c>
      <c r="L4920" s="58" t="s">
        <v>367</v>
      </c>
      <c r="M4920" s="58" t="s">
        <v>354</v>
      </c>
      <c r="N4920" s="58" t="s">
        <v>355</v>
      </c>
      <c r="O4920" s="64" t="s">
        <v>309</v>
      </c>
      <c r="P4920" s="64" t="s">
        <v>5359</v>
      </c>
      <c r="Q4920" s="45" t="s">
        <v>922</v>
      </c>
      <c r="R4920" s="32" t="s">
        <v>254</v>
      </c>
      <c r="S4920" s="45" t="s">
        <v>291</v>
      </c>
      <c r="T4920" s="42" t="str">
        <f>VLOOKUP(Tabla1[[#This Row],[AREA]],Hoja1!A:B,2,FALSE)</f>
        <v>11. Salud pública y seguridad ciudadana</v>
      </c>
      <c r="U4920" s="45" t="s">
        <v>144</v>
      </c>
      <c r="V4920" s="42" t="str">
        <f>VLOOKUP(Tabla1[[#This Row],[PROGRAMA]],Hoja1!A:B,2,FALSE)</f>
        <v>1631. Limpieza viaria</v>
      </c>
      <c r="W4920" s="45" t="s">
        <v>236</v>
      </c>
      <c r="X4920" s="45" t="s">
        <v>3180</v>
      </c>
    </row>
    <row r="4921" spans="1:24" x14ac:dyDescent="0.25">
      <c r="A4921" s="57">
        <v>220250037561</v>
      </c>
      <c r="B4921" s="58" t="s">
        <v>526</v>
      </c>
      <c r="C4921" s="59">
        <v>45876</v>
      </c>
      <c r="D4921" s="57">
        <v>22025000730</v>
      </c>
      <c r="E4921" s="58" t="s">
        <v>1838</v>
      </c>
      <c r="F4921" s="60">
        <v>103.53</v>
      </c>
      <c r="G4921" s="58" t="s">
        <v>564</v>
      </c>
      <c r="H4921" s="58" t="s">
        <v>6360</v>
      </c>
      <c r="I4921" s="61">
        <v>300</v>
      </c>
      <c r="J4921" s="58" t="s">
        <v>356</v>
      </c>
      <c r="K4921" s="58" t="s">
        <v>356</v>
      </c>
      <c r="L4921" s="58" t="s">
        <v>367</v>
      </c>
      <c r="M4921" s="58" t="s">
        <v>354</v>
      </c>
      <c r="N4921" s="58" t="s">
        <v>355</v>
      </c>
      <c r="O4921" s="64" t="s">
        <v>309</v>
      </c>
      <c r="P4921" s="64" t="s">
        <v>5359</v>
      </c>
      <c r="Q4921" s="45" t="s">
        <v>922</v>
      </c>
      <c r="R4921" s="32" t="s">
        <v>254</v>
      </c>
      <c r="S4921" s="45" t="s">
        <v>98</v>
      </c>
      <c r="T4921" s="42" t="str">
        <f>VLOOKUP(Tabla1[[#This Row],[AREA]],Hoja1!A:B,2,FALSE)</f>
        <v>10. Personas mayores, familia y servicios sociales</v>
      </c>
      <c r="U4921" s="45" t="s">
        <v>155</v>
      </c>
      <c r="V4921" s="42" t="str">
        <f>VLOOKUP(Tabla1[[#This Row],[PROGRAMA]],Hoja1!A:B,2,FALSE)</f>
        <v>2312. Iniciativas sociales</v>
      </c>
      <c r="W4921" s="45" t="s">
        <v>236</v>
      </c>
      <c r="X4921" s="45" t="s">
        <v>3048</v>
      </c>
    </row>
    <row r="4922" spans="1:24" x14ac:dyDescent="0.25">
      <c r="A4922" s="57">
        <v>220250039112</v>
      </c>
      <c r="B4922" s="58" t="s">
        <v>526</v>
      </c>
      <c r="C4922" s="59">
        <v>45883</v>
      </c>
      <c r="D4922" s="57">
        <v>22025000731</v>
      </c>
      <c r="E4922" s="58" t="s">
        <v>1838</v>
      </c>
      <c r="F4922" s="60">
        <v>102.87</v>
      </c>
      <c r="G4922" s="58" t="s">
        <v>564</v>
      </c>
      <c r="H4922" s="58" t="s">
        <v>6713</v>
      </c>
      <c r="I4922" s="61">
        <v>300</v>
      </c>
      <c r="J4922" s="58" t="s">
        <v>356</v>
      </c>
      <c r="K4922" s="58" t="s">
        <v>356</v>
      </c>
      <c r="L4922" s="58" t="s">
        <v>367</v>
      </c>
      <c r="M4922" s="58" t="s">
        <v>354</v>
      </c>
      <c r="N4922" s="58" t="s">
        <v>355</v>
      </c>
      <c r="O4922" s="64" t="s">
        <v>309</v>
      </c>
      <c r="P4922" s="64" t="s">
        <v>5359</v>
      </c>
      <c r="Q4922" s="45" t="s">
        <v>922</v>
      </c>
      <c r="R4922" s="32" t="s">
        <v>254</v>
      </c>
      <c r="S4922" s="45" t="s">
        <v>98</v>
      </c>
      <c r="T4922" s="42" t="str">
        <f>VLOOKUP(Tabla1[[#This Row],[AREA]],Hoja1!A:B,2,FALSE)</f>
        <v>10. Personas mayores, familia y servicios sociales</v>
      </c>
      <c r="U4922" s="45" t="s">
        <v>155</v>
      </c>
      <c r="V4922" s="42" t="str">
        <f>VLOOKUP(Tabla1[[#This Row],[PROGRAMA]],Hoja1!A:B,2,FALSE)</f>
        <v>2312. Iniciativas sociales</v>
      </c>
      <c r="W4922" s="45" t="s">
        <v>236</v>
      </c>
      <c r="X4922" s="45" t="s">
        <v>3048</v>
      </c>
    </row>
    <row r="4923" spans="1:24" x14ac:dyDescent="0.25">
      <c r="A4923" s="57">
        <v>220250045479</v>
      </c>
      <c r="B4923" s="58" t="s">
        <v>526</v>
      </c>
      <c r="C4923" s="59">
        <v>45916</v>
      </c>
      <c r="D4923" s="57">
        <v>22025001070</v>
      </c>
      <c r="E4923" s="58" t="s">
        <v>1614</v>
      </c>
      <c r="F4923" s="60">
        <v>102.78</v>
      </c>
      <c r="G4923" s="58" t="s">
        <v>50</v>
      </c>
      <c r="H4923" s="58" t="s">
        <v>6714</v>
      </c>
      <c r="I4923" s="61">
        <v>300</v>
      </c>
      <c r="J4923" s="58" t="s">
        <v>356</v>
      </c>
      <c r="K4923" s="58" t="s">
        <v>356</v>
      </c>
      <c r="L4923" s="58" t="s">
        <v>367</v>
      </c>
      <c r="M4923" s="58" t="s">
        <v>354</v>
      </c>
      <c r="N4923" s="58" t="s">
        <v>355</v>
      </c>
      <c r="O4923" s="64" t="s">
        <v>309</v>
      </c>
      <c r="P4923" s="64" t="s">
        <v>5359</v>
      </c>
      <c r="Q4923" s="45" t="s">
        <v>922</v>
      </c>
      <c r="R4923" s="32" t="s">
        <v>254</v>
      </c>
      <c r="S4923" s="45" t="s">
        <v>291</v>
      </c>
      <c r="T4923" s="42" t="str">
        <f>VLOOKUP(Tabla1[[#This Row],[AREA]],Hoja1!A:B,2,FALSE)</f>
        <v>11. Salud pública y seguridad ciudadana</v>
      </c>
      <c r="U4923" s="45" t="s">
        <v>164</v>
      </c>
      <c r="V4923" s="42" t="str">
        <f>VLOOKUP(Tabla1[[#This Row],[PROGRAMA]],Hoja1!A:B,2,FALSE)</f>
        <v>3111. Protección de la salubridad pública</v>
      </c>
      <c r="W4923" s="45" t="s">
        <v>238</v>
      </c>
      <c r="X4923" s="45" t="s">
        <v>3118</v>
      </c>
    </row>
    <row r="4924" spans="1:24" x14ac:dyDescent="0.25">
      <c r="A4924" s="57">
        <v>220250045323</v>
      </c>
      <c r="B4924" s="58" t="s">
        <v>526</v>
      </c>
      <c r="C4924" s="59">
        <v>45916</v>
      </c>
      <c r="D4924" s="57">
        <v>22025000731</v>
      </c>
      <c r="E4924" s="58" t="s">
        <v>1838</v>
      </c>
      <c r="F4924" s="60">
        <v>101.16</v>
      </c>
      <c r="G4924" s="58" t="s">
        <v>38</v>
      </c>
      <c r="H4924" s="58" t="s">
        <v>6715</v>
      </c>
      <c r="I4924" s="61">
        <v>300</v>
      </c>
      <c r="J4924" s="58" t="s">
        <v>356</v>
      </c>
      <c r="K4924" s="58" t="s">
        <v>356</v>
      </c>
      <c r="L4924" s="58" t="s">
        <v>367</v>
      </c>
      <c r="M4924" s="58" t="s">
        <v>354</v>
      </c>
      <c r="N4924" s="58" t="s">
        <v>355</v>
      </c>
      <c r="O4924" s="64" t="s">
        <v>309</v>
      </c>
      <c r="P4924" s="64" t="s">
        <v>5359</v>
      </c>
      <c r="Q4924" s="45" t="s">
        <v>922</v>
      </c>
      <c r="R4924" s="32" t="s">
        <v>254</v>
      </c>
      <c r="S4924" s="45" t="s">
        <v>98</v>
      </c>
      <c r="T4924" s="42" t="str">
        <f>VLOOKUP(Tabla1[[#This Row],[AREA]],Hoja1!A:B,2,FALSE)</f>
        <v>10. Personas mayores, familia y servicios sociales</v>
      </c>
      <c r="U4924" s="45" t="s">
        <v>155</v>
      </c>
      <c r="V4924" s="42" t="str">
        <f>VLOOKUP(Tabla1[[#This Row],[PROGRAMA]],Hoja1!A:B,2,FALSE)</f>
        <v>2312. Iniciativas sociales</v>
      </c>
      <c r="W4924" s="45" t="s">
        <v>236</v>
      </c>
      <c r="X4924" s="45" t="s">
        <v>3048</v>
      </c>
    </row>
    <row r="4925" spans="1:24" x14ac:dyDescent="0.25">
      <c r="A4925" s="57">
        <v>220250045553</v>
      </c>
      <c r="B4925" s="58" t="s">
        <v>526</v>
      </c>
      <c r="C4925" s="59">
        <v>45916</v>
      </c>
      <c r="D4925" s="57">
        <v>22025001496</v>
      </c>
      <c r="E4925" s="58" t="s">
        <v>3385</v>
      </c>
      <c r="F4925" s="60">
        <v>100.16</v>
      </c>
      <c r="G4925" s="58" t="s">
        <v>39</v>
      </c>
      <c r="H4925" s="58" t="s">
        <v>6716</v>
      </c>
      <c r="I4925" s="61">
        <v>300</v>
      </c>
      <c r="J4925" s="58" t="s">
        <v>356</v>
      </c>
      <c r="K4925" s="58" t="s">
        <v>356</v>
      </c>
      <c r="L4925" s="58" t="s">
        <v>367</v>
      </c>
      <c r="M4925" s="58" t="s">
        <v>354</v>
      </c>
      <c r="N4925" s="58" t="s">
        <v>355</v>
      </c>
      <c r="O4925" s="64" t="s">
        <v>309</v>
      </c>
      <c r="P4925" s="64" t="s">
        <v>5359</v>
      </c>
      <c r="Q4925" s="45" t="s">
        <v>922</v>
      </c>
      <c r="R4925" s="32" t="s">
        <v>254</v>
      </c>
      <c r="S4925" s="45" t="s">
        <v>290</v>
      </c>
      <c r="T4925" s="42" t="str">
        <f>VLOOKUP(Tabla1[[#This Row],[AREA]],Hoja1!A:B,2,FALSE)</f>
        <v>05. Comercio, mercados y consumo</v>
      </c>
      <c r="U4925" s="45" t="s">
        <v>197</v>
      </c>
      <c r="V4925" s="42" t="str">
        <f>VLOOKUP(Tabla1[[#This Row],[PROGRAMA]],Hoja1!A:B,2,FALSE)</f>
        <v>4312. Mercados</v>
      </c>
      <c r="W4925" s="45" t="s">
        <v>238</v>
      </c>
      <c r="X4925" s="45" t="s">
        <v>3118</v>
      </c>
    </row>
    <row r="4926" spans="1:24" x14ac:dyDescent="0.25">
      <c r="A4926" s="57">
        <v>220250038395</v>
      </c>
      <c r="B4926" s="58" t="s">
        <v>526</v>
      </c>
      <c r="C4926" s="59">
        <v>45880</v>
      </c>
      <c r="D4926" s="57">
        <v>22025000731</v>
      </c>
      <c r="E4926" s="58" t="s">
        <v>1838</v>
      </c>
      <c r="F4926" s="60">
        <v>99.89</v>
      </c>
      <c r="G4926" s="58" t="s">
        <v>612</v>
      </c>
      <c r="H4926" s="58" t="s">
        <v>6717</v>
      </c>
      <c r="I4926" s="61">
        <v>300</v>
      </c>
      <c r="J4926" s="58" t="s">
        <v>356</v>
      </c>
      <c r="K4926" s="58" t="s">
        <v>356</v>
      </c>
      <c r="L4926" s="58" t="s">
        <v>367</v>
      </c>
      <c r="M4926" s="58" t="s">
        <v>354</v>
      </c>
      <c r="N4926" s="58" t="s">
        <v>355</v>
      </c>
      <c r="O4926" s="64" t="s">
        <v>309</v>
      </c>
      <c r="P4926" s="64" t="s">
        <v>5359</v>
      </c>
      <c r="Q4926" s="45" t="s">
        <v>922</v>
      </c>
      <c r="R4926" s="32" t="s">
        <v>254</v>
      </c>
      <c r="S4926" s="45" t="s">
        <v>98</v>
      </c>
      <c r="T4926" s="42" t="str">
        <f>VLOOKUP(Tabla1[[#This Row],[AREA]],Hoja1!A:B,2,FALSE)</f>
        <v>10. Personas mayores, familia y servicios sociales</v>
      </c>
      <c r="U4926" s="45" t="s">
        <v>155</v>
      </c>
      <c r="V4926" s="42" t="str">
        <f>VLOOKUP(Tabla1[[#This Row],[PROGRAMA]],Hoja1!A:B,2,FALSE)</f>
        <v>2312. Iniciativas sociales</v>
      </c>
      <c r="W4926" s="45" t="s">
        <v>236</v>
      </c>
      <c r="X4926" s="45" t="s">
        <v>3048</v>
      </c>
    </row>
    <row r="4927" spans="1:24" x14ac:dyDescent="0.25">
      <c r="A4927" s="57">
        <v>220250044590</v>
      </c>
      <c r="B4927" s="58" t="s">
        <v>526</v>
      </c>
      <c r="C4927" s="59">
        <v>45910</v>
      </c>
      <c r="D4927" s="57">
        <v>22025004895</v>
      </c>
      <c r="E4927" s="58" t="s">
        <v>1878</v>
      </c>
      <c r="F4927" s="60">
        <v>99.64</v>
      </c>
      <c r="G4927" s="58" t="s">
        <v>633</v>
      </c>
      <c r="H4927" s="58" t="s">
        <v>6718</v>
      </c>
      <c r="I4927" s="61">
        <v>300</v>
      </c>
      <c r="J4927" s="58" t="s">
        <v>356</v>
      </c>
      <c r="K4927" s="58" t="s">
        <v>356</v>
      </c>
      <c r="L4927" s="58" t="s">
        <v>367</v>
      </c>
      <c r="M4927" s="58" t="s">
        <v>354</v>
      </c>
      <c r="N4927" s="58" t="s">
        <v>355</v>
      </c>
      <c r="O4927" s="64" t="s">
        <v>309</v>
      </c>
      <c r="P4927" s="64" t="s">
        <v>5359</v>
      </c>
      <c r="Q4927" s="45" t="s">
        <v>922</v>
      </c>
      <c r="R4927" s="32" t="s">
        <v>254</v>
      </c>
      <c r="S4927" s="45" t="s">
        <v>94</v>
      </c>
      <c r="T4927" s="42" t="str">
        <f>VLOOKUP(Tabla1[[#This Row],[AREA]],Hoja1!A:B,2,FALSE)</f>
        <v>06. Educación y cultura</v>
      </c>
      <c r="U4927" s="45" t="s">
        <v>168</v>
      </c>
      <c r="V4927" s="42" t="str">
        <f>VLOOKUP(Tabla1[[#This Row],[PROGRAMA]],Hoja1!A:B,2,FALSE)</f>
        <v>3231. Escuelas infantiles</v>
      </c>
      <c r="W4927" s="45" t="s">
        <v>236</v>
      </c>
      <c r="X4927" s="45" t="s">
        <v>3048</v>
      </c>
    </row>
    <row r="4928" spans="1:24" x14ac:dyDescent="0.25">
      <c r="A4928" s="57">
        <v>220250048084</v>
      </c>
      <c r="B4928" s="58" t="s">
        <v>526</v>
      </c>
      <c r="C4928" s="59">
        <v>45926</v>
      </c>
      <c r="D4928" s="57">
        <v>22025001496</v>
      </c>
      <c r="E4928" s="58" t="s">
        <v>3385</v>
      </c>
      <c r="F4928" s="60">
        <v>99.04</v>
      </c>
      <c r="G4928" s="58" t="s">
        <v>573</v>
      </c>
      <c r="H4928" s="58" t="s">
        <v>6719</v>
      </c>
      <c r="I4928" s="61">
        <v>300</v>
      </c>
      <c r="J4928" s="58" t="s">
        <v>356</v>
      </c>
      <c r="K4928" s="58" t="s">
        <v>356</v>
      </c>
      <c r="L4928" s="58" t="s">
        <v>367</v>
      </c>
      <c r="M4928" s="58" t="s">
        <v>354</v>
      </c>
      <c r="N4928" s="58" t="s">
        <v>355</v>
      </c>
      <c r="O4928" s="64" t="s">
        <v>309</v>
      </c>
      <c r="P4928" s="64" t="s">
        <v>5359</v>
      </c>
      <c r="Q4928" s="45" t="s">
        <v>922</v>
      </c>
      <c r="R4928" s="32" t="s">
        <v>254</v>
      </c>
      <c r="S4928" s="45" t="s">
        <v>290</v>
      </c>
      <c r="T4928" s="42" t="str">
        <f>VLOOKUP(Tabla1[[#This Row],[AREA]],Hoja1!A:B,2,FALSE)</f>
        <v>05. Comercio, mercados y consumo</v>
      </c>
      <c r="U4928" s="45" t="s">
        <v>197</v>
      </c>
      <c r="V4928" s="42" t="str">
        <f>VLOOKUP(Tabla1[[#This Row],[PROGRAMA]],Hoja1!A:B,2,FALSE)</f>
        <v>4312. Mercados</v>
      </c>
      <c r="W4928" s="45" t="s">
        <v>238</v>
      </c>
      <c r="X4928" s="45" t="s">
        <v>3118</v>
      </c>
    </row>
    <row r="4929" spans="1:24" x14ac:dyDescent="0.25">
      <c r="A4929" s="57">
        <v>220250037329</v>
      </c>
      <c r="B4929" s="58" t="s">
        <v>526</v>
      </c>
      <c r="C4929" s="59">
        <v>45876</v>
      </c>
      <c r="D4929" s="57">
        <v>22025000769</v>
      </c>
      <c r="E4929" s="58" t="s">
        <v>1623</v>
      </c>
      <c r="F4929" s="60">
        <v>98.37</v>
      </c>
      <c r="G4929" s="58" t="s">
        <v>598</v>
      </c>
      <c r="H4929" s="58" t="s">
        <v>6720</v>
      </c>
      <c r="I4929" s="61">
        <v>300</v>
      </c>
      <c r="J4929" s="58" t="s">
        <v>356</v>
      </c>
      <c r="K4929" s="58" t="s">
        <v>356</v>
      </c>
      <c r="L4929" s="58" t="s">
        <v>367</v>
      </c>
      <c r="M4929" s="58" t="s">
        <v>354</v>
      </c>
      <c r="N4929" s="58" t="s">
        <v>355</v>
      </c>
      <c r="O4929" s="64" t="s">
        <v>309</v>
      </c>
      <c r="P4929" s="64" t="s">
        <v>5359</v>
      </c>
      <c r="Q4929" s="45" t="s">
        <v>922</v>
      </c>
      <c r="R4929" s="32" t="s">
        <v>254</v>
      </c>
      <c r="S4929" s="45" t="s">
        <v>291</v>
      </c>
      <c r="T4929" s="42" t="str">
        <f>VLOOKUP(Tabla1[[#This Row],[AREA]],Hoja1!A:B,2,FALSE)</f>
        <v>11. Salud pública y seguridad ciudadana</v>
      </c>
      <c r="U4929" s="45" t="s">
        <v>135</v>
      </c>
      <c r="V4929" s="42" t="str">
        <f>VLOOKUP(Tabla1[[#This Row],[PROGRAMA]],Hoja1!A:B,2,FALSE)</f>
        <v>1361. Prevención y extinción de incencios</v>
      </c>
      <c r="W4929" s="45" t="s">
        <v>238</v>
      </c>
      <c r="X4929" s="45" t="s">
        <v>3118</v>
      </c>
    </row>
    <row r="4930" spans="1:24" x14ac:dyDescent="0.25">
      <c r="A4930" s="57">
        <v>220250037572</v>
      </c>
      <c r="B4930" s="58" t="s">
        <v>526</v>
      </c>
      <c r="C4930" s="59">
        <v>45876</v>
      </c>
      <c r="D4930" s="57">
        <v>22025001325</v>
      </c>
      <c r="E4930" s="58" t="s">
        <v>3329</v>
      </c>
      <c r="F4930" s="60">
        <v>97.18</v>
      </c>
      <c r="G4930" s="58" t="s">
        <v>39</v>
      </c>
      <c r="H4930" s="58" t="s">
        <v>6721</v>
      </c>
      <c r="I4930" s="61">
        <v>300</v>
      </c>
      <c r="J4930" s="58" t="s">
        <v>356</v>
      </c>
      <c r="K4930" s="58" t="s">
        <v>356</v>
      </c>
      <c r="L4930" s="58" t="s">
        <v>367</v>
      </c>
      <c r="M4930" s="58" t="s">
        <v>354</v>
      </c>
      <c r="N4930" s="58" t="s">
        <v>355</v>
      </c>
      <c r="O4930" s="64" t="s">
        <v>309</v>
      </c>
      <c r="P4930" s="64" t="s">
        <v>5359</v>
      </c>
      <c r="Q4930" s="45" t="s">
        <v>922</v>
      </c>
      <c r="R4930" s="32" t="s">
        <v>254</v>
      </c>
      <c r="S4930" s="45" t="s">
        <v>98</v>
      </c>
      <c r="T4930" s="42" t="str">
        <f>VLOOKUP(Tabla1[[#This Row],[AREA]],Hoja1!A:B,2,FALSE)</f>
        <v>10. Personas mayores, familia y servicios sociales</v>
      </c>
      <c r="U4930" s="45" t="s">
        <v>162</v>
      </c>
      <c r="V4930" s="42" t="str">
        <f>VLOOKUP(Tabla1[[#This Row],[PROGRAMA]],Hoja1!A:B,2,FALSE)</f>
        <v>2412. Formación para el empleo</v>
      </c>
      <c r="W4930" s="45" t="s">
        <v>238</v>
      </c>
      <c r="X4930" s="45" t="s">
        <v>3118</v>
      </c>
    </row>
    <row r="4931" spans="1:24" x14ac:dyDescent="0.25">
      <c r="A4931" s="57">
        <v>220250044714</v>
      </c>
      <c r="B4931" s="58" t="s">
        <v>526</v>
      </c>
      <c r="C4931" s="59">
        <v>45910</v>
      </c>
      <c r="D4931" s="57">
        <v>22025001124</v>
      </c>
      <c r="E4931" s="58" t="s">
        <v>1237</v>
      </c>
      <c r="F4931" s="60">
        <v>94.91</v>
      </c>
      <c r="G4931" s="58" t="s">
        <v>45</v>
      </c>
      <c r="H4931" s="58" t="s">
        <v>6722</v>
      </c>
      <c r="I4931" s="61">
        <v>300</v>
      </c>
      <c r="J4931" s="58" t="s">
        <v>627</v>
      </c>
      <c r="K4931" s="58" t="s">
        <v>628</v>
      </c>
      <c r="L4931" s="58" t="s">
        <v>367</v>
      </c>
      <c r="M4931" s="58" t="s">
        <v>354</v>
      </c>
      <c r="N4931" s="58" t="s">
        <v>355</v>
      </c>
      <c r="O4931" s="64" t="s">
        <v>309</v>
      </c>
      <c r="P4931" s="64" t="s">
        <v>5359</v>
      </c>
      <c r="Q4931" s="45" t="s">
        <v>922</v>
      </c>
      <c r="R4931" s="32" t="s">
        <v>254</v>
      </c>
      <c r="S4931" s="45" t="s">
        <v>291</v>
      </c>
      <c r="T4931" s="42" t="str">
        <f>VLOOKUP(Tabla1[[#This Row],[AREA]],Hoja1!A:B,2,FALSE)</f>
        <v>11. Salud pública y seguridad ciudadana</v>
      </c>
      <c r="U4931" s="45" t="s">
        <v>141</v>
      </c>
      <c r="V4931" s="42" t="str">
        <f>VLOOKUP(Tabla1[[#This Row],[PROGRAMA]],Hoja1!A:B,2,FALSE)</f>
        <v>1621. Recogida de residuos</v>
      </c>
      <c r="W4931" s="45" t="s">
        <v>236</v>
      </c>
      <c r="X4931" s="45" t="s">
        <v>3180</v>
      </c>
    </row>
    <row r="4932" spans="1:24" x14ac:dyDescent="0.25">
      <c r="A4932" s="57">
        <v>220250037422</v>
      </c>
      <c r="B4932" s="58" t="s">
        <v>526</v>
      </c>
      <c r="C4932" s="59">
        <v>45876</v>
      </c>
      <c r="D4932" s="57">
        <v>22025000730</v>
      </c>
      <c r="E4932" s="58" t="s">
        <v>1838</v>
      </c>
      <c r="F4932" s="60">
        <v>93.94</v>
      </c>
      <c r="G4932" s="58" t="s">
        <v>74</v>
      </c>
      <c r="H4932" s="58" t="s">
        <v>6723</v>
      </c>
      <c r="I4932" s="61">
        <v>300</v>
      </c>
      <c r="J4932" s="58" t="s">
        <v>356</v>
      </c>
      <c r="K4932" s="58" t="s">
        <v>356</v>
      </c>
      <c r="L4932" s="58" t="s">
        <v>367</v>
      </c>
      <c r="M4932" s="58" t="s">
        <v>354</v>
      </c>
      <c r="N4932" s="58" t="s">
        <v>355</v>
      </c>
      <c r="O4932" s="64" t="s">
        <v>309</v>
      </c>
      <c r="P4932" s="64" t="s">
        <v>5359</v>
      </c>
      <c r="Q4932" s="45" t="s">
        <v>922</v>
      </c>
      <c r="R4932" s="32" t="s">
        <v>254</v>
      </c>
      <c r="S4932" s="45" t="s">
        <v>98</v>
      </c>
      <c r="T4932" s="42" t="str">
        <f>VLOOKUP(Tabla1[[#This Row],[AREA]],Hoja1!A:B,2,FALSE)</f>
        <v>10. Personas mayores, familia y servicios sociales</v>
      </c>
      <c r="U4932" s="45" t="s">
        <v>155</v>
      </c>
      <c r="V4932" s="42" t="str">
        <f>VLOOKUP(Tabla1[[#This Row],[PROGRAMA]],Hoja1!A:B,2,FALSE)</f>
        <v>2312. Iniciativas sociales</v>
      </c>
      <c r="W4932" s="45" t="s">
        <v>236</v>
      </c>
      <c r="X4932" s="45" t="s">
        <v>3048</v>
      </c>
    </row>
    <row r="4933" spans="1:24" x14ac:dyDescent="0.25">
      <c r="A4933" s="57">
        <v>220250039288</v>
      </c>
      <c r="B4933" s="58" t="s">
        <v>526</v>
      </c>
      <c r="C4933" s="59">
        <v>45883</v>
      </c>
      <c r="D4933" s="57">
        <v>22025000917</v>
      </c>
      <c r="E4933" s="58" t="s">
        <v>2293</v>
      </c>
      <c r="F4933" s="60">
        <v>93.26</v>
      </c>
      <c r="G4933" s="58" t="s">
        <v>271</v>
      </c>
      <c r="H4933" s="58" t="s">
        <v>2861</v>
      </c>
      <c r="I4933" s="61">
        <v>300</v>
      </c>
      <c r="J4933" s="58" t="s">
        <v>356</v>
      </c>
      <c r="K4933" s="58" t="s">
        <v>356</v>
      </c>
      <c r="L4933" s="58" t="s">
        <v>357</v>
      </c>
      <c r="M4933" s="58" t="s">
        <v>354</v>
      </c>
      <c r="N4933" s="58" t="s">
        <v>355</v>
      </c>
      <c r="O4933" s="64" t="s">
        <v>309</v>
      </c>
      <c r="P4933" s="64" t="s">
        <v>5359</v>
      </c>
      <c r="Q4933" s="45" t="s">
        <v>922</v>
      </c>
      <c r="R4933" s="32" t="s">
        <v>254</v>
      </c>
      <c r="S4933" s="45" t="s">
        <v>291</v>
      </c>
      <c r="T4933" s="42" t="str">
        <f>VLOOKUP(Tabla1[[#This Row],[AREA]],Hoja1!A:B,2,FALSE)</f>
        <v>11. Salud pública y seguridad ciudadana</v>
      </c>
      <c r="U4933" s="45" t="s">
        <v>129</v>
      </c>
      <c r="V4933" s="42" t="str">
        <f>VLOOKUP(Tabla1[[#This Row],[PROGRAMA]],Hoja1!A:B,2,FALSE)</f>
        <v>1321. Policía municipal</v>
      </c>
      <c r="W4933" s="45" t="s">
        <v>236</v>
      </c>
      <c r="X4933" s="45" t="s">
        <v>3180</v>
      </c>
    </row>
    <row r="4934" spans="1:24" x14ac:dyDescent="0.25">
      <c r="A4934" s="57">
        <v>220250039140</v>
      </c>
      <c r="B4934" s="58" t="s">
        <v>526</v>
      </c>
      <c r="C4934" s="59">
        <v>45883</v>
      </c>
      <c r="D4934" s="57">
        <v>22025004894</v>
      </c>
      <c r="E4934" s="58" t="s">
        <v>1303</v>
      </c>
      <c r="F4934" s="60">
        <v>91.74</v>
      </c>
      <c r="G4934" s="58" t="s">
        <v>612</v>
      </c>
      <c r="H4934" s="58" t="s">
        <v>6724</v>
      </c>
      <c r="I4934" s="61">
        <v>300</v>
      </c>
      <c r="J4934" s="58" t="s">
        <v>356</v>
      </c>
      <c r="K4934" s="58" t="s">
        <v>356</v>
      </c>
      <c r="L4934" s="58" t="s">
        <v>367</v>
      </c>
      <c r="M4934" s="58" t="s">
        <v>354</v>
      </c>
      <c r="N4934" s="58" t="s">
        <v>355</v>
      </c>
      <c r="O4934" s="64" t="s">
        <v>309</v>
      </c>
      <c r="P4934" s="64" t="s">
        <v>5359</v>
      </c>
      <c r="Q4934" s="45" t="s">
        <v>922</v>
      </c>
      <c r="R4934" s="32" t="s">
        <v>254</v>
      </c>
      <c r="S4934" s="45" t="s">
        <v>94</v>
      </c>
      <c r="T4934" s="42" t="str">
        <f>VLOOKUP(Tabla1[[#This Row],[AREA]],Hoja1!A:B,2,FALSE)</f>
        <v>06. Educación y cultura</v>
      </c>
      <c r="U4934" s="45" t="s">
        <v>170</v>
      </c>
      <c r="V4934" s="42" t="str">
        <f>VLOOKUP(Tabla1[[#This Row],[PROGRAMA]],Hoja1!A:B,2,FALSE)</f>
        <v>3232. Conservación y mantenimiento centros educación infantil y primaria</v>
      </c>
      <c r="W4934" s="45" t="s">
        <v>236</v>
      </c>
      <c r="X4934" s="45" t="s">
        <v>3048</v>
      </c>
    </row>
    <row r="4935" spans="1:24" x14ac:dyDescent="0.25">
      <c r="A4935" s="57">
        <v>220250045700</v>
      </c>
      <c r="B4935" s="58" t="s">
        <v>526</v>
      </c>
      <c r="C4935" s="59">
        <v>45918</v>
      </c>
      <c r="D4935" s="57">
        <v>22025001123</v>
      </c>
      <c r="E4935" s="58" t="s">
        <v>1973</v>
      </c>
      <c r="F4935" s="60">
        <v>91.54</v>
      </c>
      <c r="G4935" s="58" t="s">
        <v>589</v>
      </c>
      <c r="H4935" s="58" t="s">
        <v>6725</v>
      </c>
      <c r="I4935" s="61">
        <v>300</v>
      </c>
      <c r="J4935" s="58" t="s">
        <v>356</v>
      </c>
      <c r="K4935" s="58" t="s">
        <v>356</v>
      </c>
      <c r="L4935" s="58" t="s">
        <v>357</v>
      </c>
      <c r="M4935" s="58" t="s">
        <v>354</v>
      </c>
      <c r="N4935" s="58" t="s">
        <v>355</v>
      </c>
      <c r="O4935" s="64" t="s">
        <v>309</v>
      </c>
      <c r="P4935" s="64" t="s">
        <v>5359</v>
      </c>
      <c r="Q4935" s="45" t="s">
        <v>922</v>
      </c>
      <c r="R4935" s="32" t="s">
        <v>254</v>
      </c>
      <c r="S4935" s="45" t="s">
        <v>291</v>
      </c>
      <c r="T4935" s="42" t="str">
        <f>VLOOKUP(Tabla1[[#This Row],[AREA]],Hoja1!A:B,2,FALSE)</f>
        <v>11. Salud pública y seguridad ciudadana</v>
      </c>
      <c r="U4935" s="45" t="s">
        <v>144</v>
      </c>
      <c r="V4935" s="42" t="str">
        <f>VLOOKUP(Tabla1[[#This Row],[PROGRAMA]],Hoja1!A:B,2,FALSE)</f>
        <v>1631. Limpieza viaria</v>
      </c>
      <c r="W4935" s="45" t="s">
        <v>236</v>
      </c>
      <c r="X4935" s="45" t="s">
        <v>3180</v>
      </c>
    </row>
    <row r="4936" spans="1:24" x14ac:dyDescent="0.25">
      <c r="A4936" s="57">
        <v>220250037674</v>
      </c>
      <c r="B4936" s="58" t="s">
        <v>526</v>
      </c>
      <c r="C4936" s="59">
        <v>45876</v>
      </c>
      <c r="D4936" s="57">
        <v>22025001135</v>
      </c>
      <c r="E4936" s="58" t="s">
        <v>2608</v>
      </c>
      <c r="F4936" s="60">
        <v>91.48</v>
      </c>
      <c r="G4936" s="58" t="s">
        <v>573</v>
      </c>
      <c r="H4936" s="58" t="s">
        <v>6726</v>
      </c>
      <c r="I4936" s="61">
        <v>300</v>
      </c>
      <c r="J4936" s="58" t="s">
        <v>356</v>
      </c>
      <c r="K4936" s="58" t="s">
        <v>356</v>
      </c>
      <c r="L4936" s="58" t="s">
        <v>367</v>
      </c>
      <c r="M4936" s="58" t="s">
        <v>354</v>
      </c>
      <c r="N4936" s="58" t="s">
        <v>355</v>
      </c>
      <c r="O4936" s="64" t="s">
        <v>309</v>
      </c>
      <c r="P4936" s="64" t="s">
        <v>5359</v>
      </c>
      <c r="Q4936" s="45" t="s">
        <v>922</v>
      </c>
      <c r="R4936" s="32" t="s">
        <v>254</v>
      </c>
      <c r="S4936" s="45" t="s">
        <v>89</v>
      </c>
      <c r="T4936" s="42" t="str">
        <f>VLOOKUP(Tabla1[[#This Row],[AREA]],Hoja1!A:B,2,FALSE)</f>
        <v>01. Alcaldía</v>
      </c>
      <c r="U4936" s="45" t="s">
        <v>294</v>
      </c>
      <c r="V4936" s="42" t="str">
        <f>VLOOKUP(Tabla1[[#This Row],[PROGRAMA]],Hoja1!A:B,2,FALSE)</f>
        <v>4331. Desarrollo empresarial</v>
      </c>
      <c r="W4936" s="45" t="s">
        <v>236</v>
      </c>
      <c r="X4936" s="45" t="s">
        <v>3048</v>
      </c>
    </row>
    <row r="4937" spans="1:24" x14ac:dyDescent="0.25">
      <c r="A4937" s="57">
        <v>220250048705</v>
      </c>
      <c r="B4937" s="58" t="s">
        <v>349</v>
      </c>
      <c r="C4937" s="59">
        <v>45930</v>
      </c>
      <c r="D4937" s="57">
        <v>22025007046</v>
      </c>
      <c r="E4937" s="58" t="s">
        <v>1525</v>
      </c>
      <c r="F4937" s="60">
        <v>237.16</v>
      </c>
      <c r="G4937" s="58" t="s">
        <v>16</v>
      </c>
      <c r="H4937" s="58" t="s">
        <v>6727</v>
      </c>
      <c r="I4937" s="61">
        <v>220</v>
      </c>
      <c r="J4937" s="58" t="s">
        <v>356</v>
      </c>
      <c r="K4937" s="58" t="s">
        <v>356</v>
      </c>
      <c r="L4937" s="58" t="s">
        <v>367</v>
      </c>
      <c r="M4937" s="58" t="s">
        <v>458</v>
      </c>
      <c r="N4937" s="58" t="s">
        <v>429</v>
      </c>
      <c r="O4937" s="64" t="s">
        <v>310</v>
      </c>
      <c r="P4937" s="64" t="s">
        <v>5359</v>
      </c>
      <c r="Q4937" s="45" t="s">
        <v>922</v>
      </c>
      <c r="R4937" s="32" t="s">
        <v>254</v>
      </c>
      <c r="S4937" s="45" t="s">
        <v>91</v>
      </c>
      <c r="T4937" s="42" t="str">
        <f>VLOOKUP(Tabla1[[#This Row],[AREA]],Hoja1!A:B,2,FALSE)</f>
        <v>02. Urbanismo y vivienda</v>
      </c>
      <c r="U4937" s="45" t="s">
        <v>220</v>
      </c>
      <c r="V4937" s="42" t="str">
        <f>VLOOKUP(Tabla1[[#This Row],[PROGRAMA]],Hoja1!A:B,2,FALSE)</f>
        <v>9332. Mantenimiento de edificios e instalaciones municipales</v>
      </c>
      <c r="W4937" s="45" t="s">
        <v>236</v>
      </c>
      <c r="X4937" s="45" t="s">
        <v>2945</v>
      </c>
    </row>
    <row r="4938" spans="1:24" x14ac:dyDescent="0.25">
      <c r="A4938" s="57">
        <v>220250045569</v>
      </c>
      <c r="B4938" s="58" t="s">
        <v>349</v>
      </c>
      <c r="C4938" s="59">
        <v>45916</v>
      </c>
      <c r="D4938" s="57">
        <v>22025006587</v>
      </c>
      <c r="E4938" s="58" t="s">
        <v>1371</v>
      </c>
      <c r="F4938" s="60">
        <v>235.95</v>
      </c>
      <c r="G4938" s="58" t="s">
        <v>6728</v>
      </c>
      <c r="H4938" s="58" t="s">
        <v>6729</v>
      </c>
      <c r="I4938" s="61">
        <v>220</v>
      </c>
      <c r="J4938" s="58" t="s">
        <v>356</v>
      </c>
      <c r="K4938" s="58" t="s">
        <v>356</v>
      </c>
      <c r="L4938" s="58" t="s">
        <v>367</v>
      </c>
      <c r="M4938" s="58" t="s">
        <v>458</v>
      </c>
      <c r="N4938" s="58" t="s">
        <v>429</v>
      </c>
      <c r="O4938" s="64" t="s">
        <v>310</v>
      </c>
      <c r="P4938" s="64" t="s">
        <v>5359</v>
      </c>
      <c r="Q4938" s="45" t="s">
        <v>922</v>
      </c>
      <c r="R4938" s="32" t="s">
        <v>254</v>
      </c>
      <c r="S4938" s="45" t="s">
        <v>98</v>
      </c>
      <c r="T4938" s="42" t="str">
        <f>VLOOKUP(Tabla1[[#This Row],[AREA]],Hoja1!A:B,2,FALSE)</f>
        <v>10. Personas mayores, familia y servicios sociales</v>
      </c>
      <c r="U4938" s="45" t="s">
        <v>158</v>
      </c>
      <c r="V4938" s="42" t="str">
        <f>VLOOKUP(Tabla1[[#This Row],[PROGRAMA]],Hoja1!A:B,2,FALSE)</f>
        <v>2314. Centro de programas juveniles</v>
      </c>
      <c r="W4938" s="45" t="s">
        <v>238</v>
      </c>
      <c r="X4938" s="45" t="s">
        <v>3173</v>
      </c>
    </row>
    <row r="4939" spans="1:24" x14ac:dyDescent="0.25">
      <c r="A4939" s="57">
        <v>220250038256</v>
      </c>
      <c r="B4939" s="58" t="s">
        <v>526</v>
      </c>
      <c r="C4939" s="59">
        <v>45880</v>
      </c>
      <c r="D4939" s="57">
        <v>22025001330</v>
      </c>
      <c r="E4939" s="58" t="s">
        <v>3659</v>
      </c>
      <c r="F4939" s="60">
        <v>235.89</v>
      </c>
      <c r="G4939" s="58" t="s">
        <v>554</v>
      </c>
      <c r="H4939" s="58" t="s">
        <v>6730</v>
      </c>
      <c r="I4939" s="61">
        <v>300</v>
      </c>
      <c r="J4939" s="58" t="s">
        <v>356</v>
      </c>
      <c r="K4939" s="58" t="s">
        <v>356</v>
      </c>
      <c r="L4939" s="58" t="s">
        <v>357</v>
      </c>
      <c r="M4939" s="58" t="s">
        <v>354</v>
      </c>
      <c r="N4939" s="58" t="s">
        <v>355</v>
      </c>
      <c r="O4939" s="64" t="s">
        <v>309</v>
      </c>
      <c r="P4939" s="64" t="s">
        <v>5359</v>
      </c>
      <c r="Q4939" s="45" t="s">
        <v>922</v>
      </c>
      <c r="R4939" s="32" t="s">
        <v>254</v>
      </c>
      <c r="S4939" s="45" t="s">
        <v>89</v>
      </c>
      <c r="T4939" s="42" t="str">
        <f>VLOOKUP(Tabla1[[#This Row],[AREA]],Hoja1!A:B,2,FALSE)</f>
        <v>01. Alcaldía</v>
      </c>
      <c r="U4939" s="45" t="s">
        <v>208</v>
      </c>
      <c r="V4939" s="42" t="str">
        <f>VLOOKUP(Tabla1[[#This Row],[PROGRAMA]],Hoja1!A:B,2,FALSE)</f>
        <v>9203. Unidad de régimen interior</v>
      </c>
      <c r="W4939" s="45" t="s">
        <v>236</v>
      </c>
      <c r="X4939" s="45" t="s">
        <v>3180</v>
      </c>
    </row>
    <row r="4940" spans="1:24" x14ac:dyDescent="0.25">
      <c r="A4940" s="57">
        <v>220250030895</v>
      </c>
      <c r="B4940" s="58" t="s">
        <v>349</v>
      </c>
      <c r="C4940" s="59">
        <v>45841</v>
      </c>
      <c r="D4940" s="57">
        <v>22025004644</v>
      </c>
      <c r="E4940" s="58" t="s">
        <v>1323</v>
      </c>
      <c r="F4940" s="60">
        <v>235</v>
      </c>
      <c r="G4940" s="58" t="s">
        <v>18</v>
      </c>
      <c r="H4940" s="58" t="s">
        <v>6731</v>
      </c>
      <c r="I4940" s="61">
        <v>220</v>
      </c>
      <c r="J4940" s="58" t="s">
        <v>356</v>
      </c>
      <c r="K4940" s="58" t="s">
        <v>356</v>
      </c>
      <c r="L4940" s="58" t="s">
        <v>367</v>
      </c>
      <c r="M4940" s="58" t="s">
        <v>458</v>
      </c>
      <c r="N4940" s="58" t="s">
        <v>429</v>
      </c>
      <c r="O4940" s="64" t="s">
        <v>310</v>
      </c>
      <c r="P4940" s="64" t="s">
        <v>5359</v>
      </c>
      <c r="Q4940" s="45" t="s">
        <v>922</v>
      </c>
      <c r="R4940" s="32" t="s">
        <v>254</v>
      </c>
      <c r="S4940" s="45" t="s">
        <v>98</v>
      </c>
      <c r="T4940" s="42" t="str">
        <f>VLOOKUP(Tabla1[[#This Row],[AREA]],Hoja1!A:B,2,FALSE)</f>
        <v>10. Personas mayores, familia y servicios sociales</v>
      </c>
      <c r="U4940" s="45" t="s">
        <v>158</v>
      </c>
      <c r="V4940" s="42" t="str">
        <f>VLOOKUP(Tabla1[[#This Row],[PROGRAMA]],Hoja1!A:B,2,FALSE)</f>
        <v>2314. Centro de programas juveniles</v>
      </c>
      <c r="W4940" s="45" t="s">
        <v>236</v>
      </c>
      <c r="X4940" s="45" t="s">
        <v>2945</v>
      </c>
    </row>
    <row r="4941" spans="1:24" x14ac:dyDescent="0.25">
      <c r="A4941" s="57">
        <v>220250038967</v>
      </c>
      <c r="B4941" s="58" t="s">
        <v>349</v>
      </c>
      <c r="C4941" s="59">
        <v>45883</v>
      </c>
      <c r="D4941" s="57">
        <v>22025006255</v>
      </c>
      <c r="E4941" s="58" t="s">
        <v>3659</v>
      </c>
      <c r="F4941" s="60">
        <v>230.34</v>
      </c>
      <c r="G4941" s="58" t="s">
        <v>554</v>
      </c>
      <c r="H4941" s="58" t="s">
        <v>6732</v>
      </c>
      <c r="I4941" s="61">
        <v>220</v>
      </c>
      <c r="J4941" s="58" t="s">
        <v>356</v>
      </c>
      <c r="K4941" s="58" t="s">
        <v>356</v>
      </c>
      <c r="L4941" s="58" t="s">
        <v>357</v>
      </c>
      <c r="M4941" s="58" t="s">
        <v>458</v>
      </c>
      <c r="N4941" s="58" t="s">
        <v>429</v>
      </c>
      <c r="O4941" s="64" t="s">
        <v>310</v>
      </c>
      <c r="P4941" s="64" t="s">
        <v>5359</v>
      </c>
      <c r="Q4941" s="45" t="s">
        <v>922</v>
      </c>
      <c r="R4941" s="32" t="s">
        <v>254</v>
      </c>
      <c r="S4941" s="45" t="s">
        <v>89</v>
      </c>
      <c r="T4941" s="42" t="str">
        <f>VLOOKUP(Tabla1[[#This Row],[AREA]],Hoja1!A:B,2,FALSE)</f>
        <v>01. Alcaldía</v>
      </c>
      <c r="U4941" s="45" t="s">
        <v>208</v>
      </c>
      <c r="V4941" s="42" t="str">
        <f>VLOOKUP(Tabla1[[#This Row],[PROGRAMA]],Hoja1!A:B,2,FALSE)</f>
        <v>9203. Unidad de régimen interior</v>
      </c>
      <c r="W4941" s="45" t="s">
        <v>236</v>
      </c>
      <c r="X4941" s="45" t="s">
        <v>3180</v>
      </c>
    </row>
    <row r="4942" spans="1:24" x14ac:dyDescent="0.25">
      <c r="A4942" s="57">
        <v>220250044164</v>
      </c>
      <c r="B4942" s="58" t="s">
        <v>349</v>
      </c>
      <c r="C4942" s="59">
        <v>45909</v>
      </c>
      <c r="D4942" s="57">
        <v>22025006466</v>
      </c>
      <c r="E4942" s="58" t="s">
        <v>3155</v>
      </c>
      <c r="F4942" s="60">
        <v>229.9</v>
      </c>
      <c r="G4942" s="58" t="s">
        <v>33</v>
      </c>
      <c r="H4942" s="58" t="s">
        <v>6733</v>
      </c>
      <c r="I4942" s="61">
        <v>220</v>
      </c>
      <c r="J4942" s="58" t="s">
        <v>356</v>
      </c>
      <c r="K4942" s="58" t="s">
        <v>356</v>
      </c>
      <c r="L4942" s="58" t="s">
        <v>367</v>
      </c>
      <c r="M4942" s="58" t="s">
        <v>458</v>
      </c>
      <c r="N4942" s="58" t="s">
        <v>429</v>
      </c>
      <c r="O4942" s="64" t="s">
        <v>310</v>
      </c>
      <c r="P4942" s="64" t="s">
        <v>5359</v>
      </c>
      <c r="Q4942" s="45" t="s">
        <v>922</v>
      </c>
      <c r="R4942" s="32" t="s">
        <v>254</v>
      </c>
      <c r="S4942" s="45" t="s">
        <v>98</v>
      </c>
      <c r="T4942" s="42" t="str">
        <f>VLOOKUP(Tabla1[[#This Row],[AREA]],Hoja1!A:B,2,FALSE)</f>
        <v>10. Personas mayores, familia y servicios sociales</v>
      </c>
      <c r="U4942" s="45" t="s">
        <v>158</v>
      </c>
      <c r="V4942" s="42" t="str">
        <f>VLOOKUP(Tabla1[[#This Row],[PROGRAMA]],Hoja1!A:B,2,FALSE)</f>
        <v>2314. Centro de programas juveniles</v>
      </c>
      <c r="W4942" s="45" t="s">
        <v>238</v>
      </c>
      <c r="X4942" s="45" t="s">
        <v>3158</v>
      </c>
    </row>
    <row r="4943" spans="1:24" x14ac:dyDescent="0.25">
      <c r="A4943" s="57">
        <v>220250031637</v>
      </c>
      <c r="B4943" s="58" t="s">
        <v>349</v>
      </c>
      <c r="C4943" s="59">
        <v>45847</v>
      </c>
      <c r="D4943" s="57">
        <v>22025005049</v>
      </c>
      <c r="E4943" s="58" t="s">
        <v>2667</v>
      </c>
      <c r="F4943" s="60">
        <v>229.3</v>
      </c>
      <c r="G4943" s="58" t="s">
        <v>329</v>
      </c>
      <c r="H4943" s="58" t="s">
        <v>6734</v>
      </c>
      <c r="I4943" s="61">
        <v>220</v>
      </c>
      <c r="J4943" s="58" t="s">
        <v>356</v>
      </c>
      <c r="K4943" s="58" t="s">
        <v>356</v>
      </c>
      <c r="L4943" s="58" t="s">
        <v>367</v>
      </c>
      <c r="M4943" s="58" t="s">
        <v>458</v>
      </c>
      <c r="N4943" s="58" t="s">
        <v>429</v>
      </c>
      <c r="O4943" s="64" t="s">
        <v>310</v>
      </c>
      <c r="P4943" s="64" t="s">
        <v>5359</v>
      </c>
      <c r="Q4943" s="45" t="s">
        <v>922</v>
      </c>
      <c r="R4943" s="32" t="s">
        <v>254</v>
      </c>
      <c r="S4943" s="45" t="s">
        <v>89</v>
      </c>
      <c r="T4943" s="42" t="str">
        <f>VLOOKUP(Tabla1[[#This Row],[AREA]],Hoja1!A:B,2,FALSE)</f>
        <v>01. Alcaldía</v>
      </c>
      <c r="U4943" s="45" t="s">
        <v>208</v>
      </c>
      <c r="V4943" s="42" t="str">
        <f>VLOOKUP(Tabla1[[#This Row],[PROGRAMA]],Hoja1!A:B,2,FALSE)</f>
        <v>9203. Unidad de régimen interior</v>
      </c>
      <c r="W4943" s="45" t="s">
        <v>238</v>
      </c>
      <c r="X4943" s="45" t="s">
        <v>3161</v>
      </c>
    </row>
    <row r="4944" spans="1:24" x14ac:dyDescent="0.25">
      <c r="A4944" s="57">
        <v>220250043491</v>
      </c>
      <c r="B4944" s="58" t="s">
        <v>526</v>
      </c>
      <c r="C4944" s="59">
        <v>45901</v>
      </c>
      <c r="D4944" s="57">
        <v>22025002658</v>
      </c>
      <c r="E4944" s="58" t="s">
        <v>1240</v>
      </c>
      <c r="F4944" s="60">
        <v>3472.01</v>
      </c>
      <c r="G4944" s="58" t="s">
        <v>532</v>
      </c>
      <c r="H4944" s="58" t="s">
        <v>6735</v>
      </c>
      <c r="I4944" s="61">
        <v>300</v>
      </c>
      <c r="J4944" s="58" t="s">
        <v>356</v>
      </c>
      <c r="K4944" s="58" t="s">
        <v>356</v>
      </c>
      <c r="L4944" s="58" t="s">
        <v>357</v>
      </c>
      <c r="M4944" s="58" t="s">
        <v>354</v>
      </c>
      <c r="N4944" s="58" t="s">
        <v>355</v>
      </c>
      <c r="O4944" s="64" t="s">
        <v>305</v>
      </c>
      <c r="P4944" s="64" t="s">
        <v>5359</v>
      </c>
      <c r="Q4944" s="45" t="s">
        <v>922</v>
      </c>
      <c r="R4944" s="32" t="s">
        <v>254</v>
      </c>
      <c r="S4944" s="45" t="s">
        <v>98</v>
      </c>
      <c r="T4944" s="42" t="str">
        <f>VLOOKUP(Tabla1[[#This Row],[AREA]],Hoja1!A:B,2,FALSE)</f>
        <v>10. Personas mayores, familia y servicios sociales</v>
      </c>
      <c r="U4944" s="45" t="s">
        <v>158</v>
      </c>
      <c r="V4944" s="42" t="str">
        <f>VLOOKUP(Tabla1[[#This Row],[PROGRAMA]],Hoja1!A:B,2,FALSE)</f>
        <v>2314. Centro de programas juveniles</v>
      </c>
      <c r="W4944" s="45" t="s">
        <v>238</v>
      </c>
      <c r="X4944" s="45" t="s">
        <v>2926</v>
      </c>
    </row>
    <row r="4945" spans="1:24" x14ac:dyDescent="0.25">
      <c r="A4945" s="57">
        <v>220250048611</v>
      </c>
      <c r="B4945" s="58" t="s">
        <v>349</v>
      </c>
      <c r="C4945" s="59">
        <v>45929</v>
      </c>
      <c r="D4945" s="57">
        <v>22025005481</v>
      </c>
      <c r="E4945" s="58" t="s">
        <v>1348</v>
      </c>
      <c r="F4945" s="60">
        <v>3219.96</v>
      </c>
      <c r="G4945" s="58" t="s">
        <v>490</v>
      </c>
      <c r="H4945" s="58" t="s">
        <v>6736</v>
      </c>
      <c r="I4945" s="61">
        <v>220</v>
      </c>
      <c r="J4945" s="58" t="s">
        <v>352</v>
      </c>
      <c r="K4945" s="58" t="s">
        <v>352</v>
      </c>
      <c r="L4945" s="58" t="s">
        <v>357</v>
      </c>
      <c r="M4945" s="58" t="s">
        <v>354</v>
      </c>
      <c r="N4945" s="58" t="s">
        <v>355</v>
      </c>
      <c r="O4945" s="64" t="s">
        <v>305</v>
      </c>
      <c r="P4945" s="64" t="s">
        <v>5359</v>
      </c>
      <c r="Q4945" s="45" t="s">
        <v>922</v>
      </c>
      <c r="R4945" s="32" t="s">
        <v>254</v>
      </c>
      <c r="S4945" s="45" t="s">
        <v>98</v>
      </c>
      <c r="T4945" s="42" t="str">
        <f>VLOOKUP(Tabla1[[#This Row],[AREA]],Hoja1!A:B,2,FALSE)</f>
        <v>10. Personas mayores, familia y servicios sociales</v>
      </c>
      <c r="U4945" s="45" t="s">
        <v>159</v>
      </c>
      <c r="V4945" s="42" t="str">
        <f>VLOOKUP(Tabla1[[#This Row],[PROGRAMA]],Hoja1!A:B,2,FALSE)</f>
        <v>2315. Políticas de Igualdad e infancia</v>
      </c>
      <c r="W4945" s="45" t="s">
        <v>238</v>
      </c>
      <c r="X4945" s="45" t="s">
        <v>7146</v>
      </c>
    </row>
    <row r="4946" spans="1:24" x14ac:dyDescent="0.25">
      <c r="A4946" s="57">
        <v>220250034477</v>
      </c>
      <c r="B4946" s="58" t="s">
        <v>349</v>
      </c>
      <c r="C4946" s="59">
        <v>45861</v>
      </c>
      <c r="D4946" s="57">
        <v>22025005331</v>
      </c>
      <c r="E4946" s="58" t="s">
        <v>1315</v>
      </c>
      <c r="F4946" s="60">
        <v>2867.43</v>
      </c>
      <c r="G4946" s="58" t="s">
        <v>321</v>
      </c>
      <c r="H4946" s="58" t="s">
        <v>6737</v>
      </c>
      <c r="I4946" s="61">
        <v>220</v>
      </c>
      <c r="J4946" s="58" t="s">
        <v>371</v>
      </c>
      <c r="K4946" s="58" t="s">
        <v>372</v>
      </c>
      <c r="L4946" s="58" t="s">
        <v>357</v>
      </c>
      <c r="M4946" s="58" t="s">
        <v>354</v>
      </c>
      <c r="N4946" s="58" t="s">
        <v>355</v>
      </c>
      <c r="O4946" s="64" t="s">
        <v>309</v>
      </c>
      <c r="P4946" s="64" t="s">
        <v>5359</v>
      </c>
      <c r="Q4946" s="45">
        <v>6</v>
      </c>
      <c r="R4946" s="32" t="s">
        <v>255</v>
      </c>
      <c r="S4946" s="45" t="s">
        <v>95</v>
      </c>
      <c r="T4946" s="42" t="str">
        <f>VLOOKUP(Tabla1[[#This Row],[AREA]],Hoja1!A:B,2,FALSE)</f>
        <v>07. Medio ambiente</v>
      </c>
      <c r="U4946" s="45">
        <v>1711</v>
      </c>
      <c r="V4946" s="42" t="str">
        <f>VLOOKUP(Tabla1[[#This Row],[PROGRAMA]],Hoja1!A:B,2,FALSE)</f>
        <v>1711. Parques y jardines</v>
      </c>
      <c r="W4946" s="45">
        <v>61</v>
      </c>
      <c r="X4946" s="45">
        <v>610</v>
      </c>
    </row>
    <row r="4947" spans="1:24" x14ac:dyDescent="0.25">
      <c r="A4947" s="57">
        <v>220250047591</v>
      </c>
      <c r="B4947" s="58" t="s">
        <v>349</v>
      </c>
      <c r="C4947" s="59">
        <v>45924</v>
      </c>
      <c r="D4947" s="57">
        <v>22025006972</v>
      </c>
      <c r="E4947" s="58" t="s">
        <v>4921</v>
      </c>
      <c r="F4947" s="60">
        <v>2860</v>
      </c>
      <c r="G4947" s="58" t="s">
        <v>3842</v>
      </c>
      <c r="H4947" s="58" t="s">
        <v>6738</v>
      </c>
      <c r="I4947" s="61">
        <v>220</v>
      </c>
      <c r="J4947" s="58" t="s">
        <v>3844</v>
      </c>
      <c r="K4947" s="58" t="s">
        <v>499</v>
      </c>
      <c r="L4947" s="58" t="s">
        <v>357</v>
      </c>
      <c r="M4947" s="58" t="s">
        <v>458</v>
      </c>
      <c r="N4947" s="58" t="s">
        <v>429</v>
      </c>
      <c r="O4947" s="64" t="s">
        <v>310</v>
      </c>
      <c r="P4947" s="64" t="s">
        <v>5359</v>
      </c>
      <c r="Q4947" s="45" t="s">
        <v>922</v>
      </c>
      <c r="R4947" s="32" t="s">
        <v>254</v>
      </c>
      <c r="S4947" s="45" t="s">
        <v>91</v>
      </c>
      <c r="T4947" s="42" t="str">
        <f>VLOOKUP(Tabla1[[#This Row],[AREA]],Hoja1!A:B,2,FALSE)</f>
        <v>02. Urbanismo y vivienda</v>
      </c>
      <c r="U4947" s="45" t="s">
        <v>137</v>
      </c>
      <c r="V4947" s="42" t="str">
        <f>VLOOKUP(Tabla1[[#This Row],[PROGRAMA]],Hoja1!A:B,2,FALSE)</f>
        <v>1501. Dirección del área de urbanismo y vivienda</v>
      </c>
      <c r="W4947" s="45" t="s">
        <v>238</v>
      </c>
      <c r="X4947" s="45" t="s">
        <v>3161</v>
      </c>
    </row>
    <row r="4948" spans="1:24" x14ac:dyDescent="0.25">
      <c r="A4948" s="57">
        <v>220250037906</v>
      </c>
      <c r="B4948" s="58" t="s">
        <v>349</v>
      </c>
      <c r="C4948" s="59">
        <v>45877</v>
      </c>
      <c r="D4948" s="57">
        <v>22025006176</v>
      </c>
      <c r="E4948" s="58" t="s">
        <v>1393</v>
      </c>
      <c r="F4948" s="60">
        <v>2800</v>
      </c>
      <c r="G4948" s="58" t="s">
        <v>379</v>
      </c>
      <c r="H4948" s="58" t="s">
        <v>6739</v>
      </c>
      <c r="I4948" s="61">
        <v>220</v>
      </c>
      <c r="J4948" s="58" t="s">
        <v>356</v>
      </c>
      <c r="K4948" s="58" t="s">
        <v>356</v>
      </c>
      <c r="L4948" s="58" t="s">
        <v>367</v>
      </c>
      <c r="M4948" s="58" t="s">
        <v>354</v>
      </c>
      <c r="N4948" s="58" t="s">
        <v>355</v>
      </c>
      <c r="O4948" s="64" t="s">
        <v>305</v>
      </c>
      <c r="P4948" s="64" t="s">
        <v>5359</v>
      </c>
      <c r="Q4948" s="45" t="s">
        <v>922</v>
      </c>
      <c r="R4948" s="32" t="s">
        <v>254</v>
      </c>
      <c r="S4948" s="45" t="s">
        <v>89</v>
      </c>
      <c r="T4948" s="42" t="str">
        <f>VLOOKUP(Tabla1[[#This Row],[AREA]],Hoja1!A:B,2,FALSE)</f>
        <v>01. Alcaldía</v>
      </c>
      <c r="U4948" s="45" t="s">
        <v>212</v>
      </c>
      <c r="V4948" s="42" t="str">
        <f>VLOOKUP(Tabla1[[#This Row],[PROGRAMA]],Hoja1!A:B,2,FALSE)</f>
        <v>9207. Gobierno y relaciones</v>
      </c>
      <c r="W4948" s="45" t="s">
        <v>236</v>
      </c>
      <c r="X4948" s="45" t="s">
        <v>2945</v>
      </c>
    </row>
    <row r="4949" spans="1:24" x14ac:dyDescent="0.25">
      <c r="A4949" s="57">
        <v>220250044862</v>
      </c>
      <c r="B4949" s="58" t="s">
        <v>526</v>
      </c>
      <c r="C4949" s="59">
        <v>45911</v>
      </c>
      <c r="D4949" s="57">
        <v>22025001474</v>
      </c>
      <c r="E4949" s="58" t="s">
        <v>1397</v>
      </c>
      <c r="F4949" s="60">
        <v>1176.25</v>
      </c>
      <c r="G4949" s="58" t="s">
        <v>18</v>
      </c>
      <c r="H4949" s="58" t="s">
        <v>6740</v>
      </c>
      <c r="I4949" s="61">
        <v>300</v>
      </c>
      <c r="J4949" s="58" t="s">
        <v>356</v>
      </c>
      <c r="K4949" s="58" t="s">
        <v>356</v>
      </c>
      <c r="L4949" s="58" t="s">
        <v>357</v>
      </c>
      <c r="M4949" s="58" t="s">
        <v>354</v>
      </c>
      <c r="N4949" s="58" t="s">
        <v>355</v>
      </c>
      <c r="O4949" s="64" t="s">
        <v>309</v>
      </c>
      <c r="P4949" s="64" t="s">
        <v>5359</v>
      </c>
      <c r="Q4949" s="45" t="s">
        <v>922</v>
      </c>
      <c r="R4949" s="32" t="s">
        <v>254</v>
      </c>
      <c r="S4949" s="45" t="s">
        <v>98</v>
      </c>
      <c r="T4949" s="42" t="str">
        <f>VLOOKUP(Tabla1[[#This Row],[AREA]],Hoja1!A:B,2,FALSE)</f>
        <v>10. Personas mayores, familia y servicios sociales</v>
      </c>
      <c r="U4949" s="45" t="s">
        <v>162</v>
      </c>
      <c r="V4949" s="42" t="str">
        <f>VLOOKUP(Tabla1[[#This Row],[PROGRAMA]],Hoja1!A:B,2,FALSE)</f>
        <v>2412. Formación para el empleo</v>
      </c>
      <c r="W4949" s="45" t="s">
        <v>236</v>
      </c>
      <c r="X4949" s="45" t="s">
        <v>2945</v>
      </c>
    </row>
    <row r="4950" spans="1:24" x14ac:dyDescent="0.25">
      <c r="A4950" s="57">
        <v>220250036615</v>
      </c>
      <c r="B4950" s="58" t="s">
        <v>349</v>
      </c>
      <c r="C4950" s="59">
        <v>45874</v>
      </c>
      <c r="D4950" s="57">
        <v>22025005529</v>
      </c>
      <c r="E4950" s="58" t="s">
        <v>1902</v>
      </c>
      <c r="F4950" s="60">
        <v>226.9</v>
      </c>
      <c r="G4950" s="58" t="s">
        <v>4967</v>
      </c>
      <c r="H4950" s="58" t="s">
        <v>6610</v>
      </c>
      <c r="I4950" s="61">
        <v>220</v>
      </c>
      <c r="J4950" s="58" t="s">
        <v>356</v>
      </c>
      <c r="K4950" s="58" t="s">
        <v>356</v>
      </c>
      <c r="L4950" s="58" t="s">
        <v>357</v>
      </c>
      <c r="M4950" s="58" t="s">
        <v>458</v>
      </c>
      <c r="N4950" s="58" t="s">
        <v>429</v>
      </c>
      <c r="O4950" s="64" t="s">
        <v>310</v>
      </c>
      <c r="P4950" s="64" t="s">
        <v>5359</v>
      </c>
      <c r="Q4950" s="45" t="s">
        <v>922</v>
      </c>
      <c r="R4950" s="32" t="s">
        <v>254</v>
      </c>
      <c r="S4950" s="45" t="s">
        <v>98</v>
      </c>
      <c r="T4950" s="42" t="str">
        <f>VLOOKUP(Tabla1[[#This Row],[AREA]],Hoja1!A:B,2,FALSE)</f>
        <v>10. Personas mayores, familia y servicios sociales</v>
      </c>
      <c r="U4950" s="45" t="s">
        <v>155</v>
      </c>
      <c r="V4950" s="42" t="str">
        <f>VLOOKUP(Tabla1[[#This Row],[PROGRAMA]],Hoja1!A:B,2,FALSE)</f>
        <v>2312. Iniciativas sociales</v>
      </c>
      <c r="W4950" s="45" t="s">
        <v>238</v>
      </c>
      <c r="X4950" s="45" t="s">
        <v>3161</v>
      </c>
    </row>
    <row r="4951" spans="1:24" x14ac:dyDescent="0.25">
      <c r="A4951" s="57">
        <v>220250044626</v>
      </c>
      <c r="B4951" s="58" t="s">
        <v>526</v>
      </c>
      <c r="C4951" s="59">
        <v>45910</v>
      </c>
      <c r="D4951" s="57">
        <v>22025001349</v>
      </c>
      <c r="E4951" s="58" t="s">
        <v>1971</v>
      </c>
      <c r="F4951" s="60">
        <v>223.77</v>
      </c>
      <c r="G4951" s="58" t="s">
        <v>597</v>
      </c>
      <c r="H4951" s="58" t="s">
        <v>6741</v>
      </c>
      <c r="I4951" s="61">
        <v>300</v>
      </c>
      <c r="J4951" s="58" t="s">
        <v>356</v>
      </c>
      <c r="K4951" s="58" t="s">
        <v>356</v>
      </c>
      <c r="L4951" s="58" t="s">
        <v>367</v>
      </c>
      <c r="M4951" s="58" t="s">
        <v>354</v>
      </c>
      <c r="N4951" s="58" t="s">
        <v>355</v>
      </c>
      <c r="O4951" s="64" t="s">
        <v>309</v>
      </c>
      <c r="P4951" s="64" t="s">
        <v>5359</v>
      </c>
      <c r="Q4951" s="45" t="s">
        <v>922</v>
      </c>
      <c r="R4951" s="32" t="s">
        <v>254</v>
      </c>
      <c r="S4951" s="45" t="s">
        <v>91</v>
      </c>
      <c r="T4951" s="42" t="str">
        <f>VLOOKUP(Tabla1[[#This Row],[AREA]],Hoja1!A:B,2,FALSE)</f>
        <v>02. Urbanismo y vivienda</v>
      </c>
      <c r="U4951" s="45" t="s">
        <v>220</v>
      </c>
      <c r="V4951" s="42" t="str">
        <f>VLOOKUP(Tabla1[[#This Row],[PROGRAMA]],Hoja1!A:B,2,FALSE)</f>
        <v>9332. Mantenimiento de edificios e instalaciones municipales</v>
      </c>
      <c r="W4951" s="45" t="s">
        <v>236</v>
      </c>
      <c r="X4951" s="45" t="s">
        <v>3180</v>
      </c>
    </row>
    <row r="4952" spans="1:24" x14ac:dyDescent="0.25">
      <c r="A4952" s="57">
        <v>220250037702</v>
      </c>
      <c r="B4952" s="58" t="s">
        <v>349</v>
      </c>
      <c r="C4952" s="59">
        <v>45877</v>
      </c>
      <c r="D4952" s="57">
        <v>22025006162</v>
      </c>
      <c r="E4952" s="58" t="s">
        <v>3659</v>
      </c>
      <c r="F4952" s="60">
        <v>219.07</v>
      </c>
      <c r="G4952" s="58" t="s">
        <v>554</v>
      </c>
      <c r="H4952" s="58" t="s">
        <v>6742</v>
      </c>
      <c r="I4952" s="61">
        <v>220</v>
      </c>
      <c r="J4952" s="58" t="s">
        <v>356</v>
      </c>
      <c r="K4952" s="58" t="s">
        <v>356</v>
      </c>
      <c r="L4952" s="58" t="s">
        <v>357</v>
      </c>
      <c r="M4952" s="58" t="s">
        <v>458</v>
      </c>
      <c r="N4952" s="58" t="s">
        <v>429</v>
      </c>
      <c r="O4952" s="64" t="s">
        <v>310</v>
      </c>
      <c r="P4952" s="64" t="s">
        <v>5359</v>
      </c>
      <c r="Q4952" s="45" t="s">
        <v>922</v>
      </c>
      <c r="R4952" s="32" t="s">
        <v>254</v>
      </c>
      <c r="S4952" s="45" t="s">
        <v>89</v>
      </c>
      <c r="T4952" s="42" t="str">
        <f>VLOOKUP(Tabla1[[#This Row],[AREA]],Hoja1!A:B,2,FALSE)</f>
        <v>01. Alcaldía</v>
      </c>
      <c r="U4952" s="45" t="s">
        <v>208</v>
      </c>
      <c r="V4952" s="42" t="str">
        <f>VLOOKUP(Tabla1[[#This Row],[PROGRAMA]],Hoja1!A:B,2,FALSE)</f>
        <v>9203. Unidad de régimen interior</v>
      </c>
      <c r="W4952" s="45" t="s">
        <v>236</v>
      </c>
      <c r="X4952" s="45" t="s">
        <v>3180</v>
      </c>
    </row>
    <row r="4953" spans="1:24" x14ac:dyDescent="0.25">
      <c r="A4953" s="57">
        <v>220250047608</v>
      </c>
      <c r="B4953" s="58" t="s">
        <v>349</v>
      </c>
      <c r="C4953" s="59">
        <v>45924</v>
      </c>
      <c r="D4953" s="57">
        <v>22025006997</v>
      </c>
      <c r="E4953" s="58" t="s">
        <v>1562</v>
      </c>
      <c r="F4953" s="60">
        <v>216.59</v>
      </c>
      <c r="G4953" s="58" t="s">
        <v>3298</v>
      </c>
      <c r="H4953" s="58" t="s">
        <v>6743</v>
      </c>
      <c r="I4953" s="61">
        <v>220</v>
      </c>
      <c r="J4953" s="58" t="s">
        <v>356</v>
      </c>
      <c r="K4953" s="58" t="s">
        <v>356</v>
      </c>
      <c r="L4953" s="58" t="s">
        <v>357</v>
      </c>
      <c r="M4953" s="58" t="s">
        <v>458</v>
      </c>
      <c r="N4953" s="58" t="s">
        <v>429</v>
      </c>
      <c r="O4953" s="64" t="s">
        <v>310</v>
      </c>
      <c r="P4953" s="64" t="s">
        <v>5359</v>
      </c>
      <c r="Q4953" s="45" t="s">
        <v>922</v>
      </c>
      <c r="R4953" s="32" t="s">
        <v>254</v>
      </c>
      <c r="S4953" s="45" t="s">
        <v>92</v>
      </c>
      <c r="T4953" s="42" t="str">
        <f>VLOOKUP(Tabla1[[#This Row],[AREA]],Hoja1!A:B,2,FALSE)</f>
        <v>03. Participación ciudadana y deportes</v>
      </c>
      <c r="U4953" s="45" t="s">
        <v>215</v>
      </c>
      <c r="V4953" s="42" t="str">
        <f>VLOOKUP(Tabla1[[#This Row],[PROGRAMA]],Hoja1!A:B,2,FALSE)</f>
        <v>9241. Participación ciudadana</v>
      </c>
      <c r="W4953" s="45" t="s">
        <v>238</v>
      </c>
      <c r="X4953" s="45" t="s">
        <v>2926</v>
      </c>
    </row>
    <row r="4954" spans="1:24" x14ac:dyDescent="0.25">
      <c r="A4954" s="57">
        <v>220250033132</v>
      </c>
      <c r="B4954" s="58" t="s">
        <v>349</v>
      </c>
      <c r="C4954" s="59">
        <v>45855</v>
      </c>
      <c r="D4954" s="57">
        <v>22025005204</v>
      </c>
      <c r="E4954" s="58" t="s">
        <v>1525</v>
      </c>
      <c r="F4954" s="60">
        <v>213.45</v>
      </c>
      <c r="G4954" s="58" t="s">
        <v>6744</v>
      </c>
      <c r="H4954" s="58" t="s">
        <v>6745</v>
      </c>
      <c r="I4954" s="61">
        <v>220</v>
      </c>
      <c r="J4954" s="58" t="s">
        <v>6746</v>
      </c>
      <c r="K4954" s="58" t="s">
        <v>3542</v>
      </c>
      <c r="L4954" s="58" t="s">
        <v>367</v>
      </c>
      <c r="M4954" s="58" t="s">
        <v>458</v>
      </c>
      <c r="N4954" s="58" t="s">
        <v>429</v>
      </c>
      <c r="O4954" s="64" t="s">
        <v>310</v>
      </c>
      <c r="P4954" s="64" t="s">
        <v>5359</v>
      </c>
      <c r="Q4954" s="45" t="s">
        <v>922</v>
      </c>
      <c r="R4954" s="32" t="s">
        <v>254</v>
      </c>
      <c r="S4954" s="45" t="s">
        <v>91</v>
      </c>
      <c r="T4954" s="42" t="str">
        <f>VLOOKUP(Tabla1[[#This Row],[AREA]],Hoja1!A:B,2,FALSE)</f>
        <v>02. Urbanismo y vivienda</v>
      </c>
      <c r="U4954" s="45" t="s">
        <v>220</v>
      </c>
      <c r="V4954" s="42" t="str">
        <f>VLOOKUP(Tabla1[[#This Row],[PROGRAMA]],Hoja1!A:B,2,FALSE)</f>
        <v>9332. Mantenimiento de edificios e instalaciones municipales</v>
      </c>
      <c r="W4954" s="45" t="s">
        <v>236</v>
      </c>
      <c r="X4954" s="45" t="s">
        <v>2945</v>
      </c>
    </row>
    <row r="4955" spans="1:24" x14ac:dyDescent="0.25">
      <c r="A4955" s="57">
        <v>220250032111</v>
      </c>
      <c r="B4955" s="58" t="s">
        <v>349</v>
      </c>
      <c r="C4955" s="59">
        <v>45849</v>
      </c>
      <c r="D4955" s="57">
        <v>22025005131</v>
      </c>
      <c r="E4955" s="58" t="s">
        <v>1451</v>
      </c>
      <c r="F4955" s="60">
        <v>212.96</v>
      </c>
      <c r="G4955" s="58" t="s">
        <v>2431</v>
      </c>
      <c r="H4955" s="58" t="s">
        <v>6747</v>
      </c>
      <c r="I4955" s="61">
        <v>220</v>
      </c>
      <c r="J4955" s="58" t="s">
        <v>356</v>
      </c>
      <c r="K4955" s="58" t="s">
        <v>356</v>
      </c>
      <c r="L4955" s="58" t="s">
        <v>357</v>
      </c>
      <c r="M4955" s="58" t="s">
        <v>458</v>
      </c>
      <c r="N4955" s="58" t="s">
        <v>429</v>
      </c>
      <c r="O4955" s="64" t="s">
        <v>310</v>
      </c>
      <c r="P4955" s="64" t="s">
        <v>5359</v>
      </c>
      <c r="Q4955" s="45" t="s">
        <v>922</v>
      </c>
      <c r="R4955" s="32" t="s">
        <v>254</v>
      </c>
      <c r="S4955" s="45" t="s">
        <v>98</v>
      </c>
      <c r="T4955" s="42" t="str">
        <f>VLOOKUP(Tabla1[[#This Row],[AREA]],Hoja1!A:B,2,FALSE)</f>
        <v>10. Personas mayores, familia y servicios sociales</v>
      </c>
      <c r="U4955" s="45" t="s">
        <v>155</v>
      </c>
      <c r="V4955" s="42" t="str">
        <f>VLOOKUP(Tabla1[[#This Row],[PROGRAMA]],Hoja1!A:B,2,FALSE)</f>
        <v>2312. Iniciativas sociales</v>
      </c>
      <c r="W4955" s="45" t="s">
        <v>238</v>
      </c>
      <c r="X4955" s="45" t="s">
        <v>2943</v>
      </c>
    </row>
    <row r="4956" spans="1:24" x14ac:dyDescent="0.25">
      <c r="A4956" s="57">
        <v>220250031100</v>
      </c>
      <c r="B4956" s="58" t="s">
        <v>349</v>
      </c>
      <c r="C4956" s="59">
        <v>45842</v>
      </c>
      <c r="D4956" s="57">
        <v>22025005074</v>
      </c>
      <c r="E4956" s="58" t="s">
        <v>1534</v>
      </c>
      <c r="F4956" s="60">
        <v>205.7</v>
      </c>
      <c r="G4956" s="58" t="s">
        <v>537</v>
      </c>
      <c r="H4956" s="58" t="s">
        <v>6748</v>
      </c>
      <c r="I4956" s="61">
        <v>220</v>
      </c>
      <c r="J4956" s="58" t="s">
        <v>356</v>
      </c>
      <c r="K4956" s="58" t="s">
        <v>356</v>
      </c>
      <c r="L4956" s="58" t="s">
        <v>357</v>
      </c>
      <c r="M4956" s="58" t="s">
        <v>458</v>
      </c>
      <c r="N4956" s="58" t="s">
        <v>429</v>
      </c>
      <c r="O4956" s="64" t="s">
        <v>310</v>
      </c>
      <c r="P4956" s="64" t="s">
        <v>5359</v>
      </c>
      <c r="Q4956" s="45" t="s">
        <v>922</v>
      </c>
      <c r="R4956" s="32" t="s">
        <v>254</v>
      </c>
      <c r="S4956" s="45" t="s">
        <v>92</v>
      </c>
      <c r="T4956" s="42" t="str">
        <f>VLOOKUP(Tabla1[[#This Row],[AREA]],Hoja1!A:B,2,FALSE)</f>
        <v>03. Participación ciudadana y deportes</v>
      </c>
      <c r="U4956" s="45" t="s">
        <v>215</v>
      </c>
      <c r="V4956" s="42" t="str">
        <f>VLOOKUP(Tabla1[[#This Row],[PROGRAMA]],Hoja1!A:B,2,FALSE)</f>
        <v>9241. Participación ciudadana</v>
      </c>
      <c r="W4956" s="45" t="s">
        <v>236</v>
      </c>
      <c r="X4956" s="45" t="s">
        <v>3048</v>
      </c>
    </row>
    <row r="4957" spans="1:24" x14ac:dyDescent="0.25">
      <c r="A4957" s="57">
        <v>220250034384</v>
      </c>
      <c r="B4957" s="58" t="s">
        <v>349</v>
      </c>
      <c r="C4957" s="59">
        <v>45859</v>
      </c>
      <c r="D4957" s="57">
        <v>22025005120</v>
      </c>
      <c r="E4957" s="58" t="s">
        <v>1682</v>
      </c>
      <c r="F4957" s="60">
        <v>205.7</v>
      </c>
      <c r="G4957" s="58" t="s">
        <v>537</v>
      </c>
      <c r="H4957" s="58" t="s">
        <v>6749</v>
      </c>
      <c r="I4957" s="61">
        <v>220</v>
      </c>
      <c r="J4957" s="58" t="s">
        <v>356</v>
      </c>
      <c r="K4957" s="58" t="s">
        <v>356</v>
      </c>
      <c r="L4957" s="58" t="s">
        <v>357</v>
      </c>
      <c r="M4957" s="58" t="s">
        <v>458</v>
      </c>
      <c r="N4957" s="58" t="s">
        <v>429</v>
      </c>
      <c r="O4957" s="64" t="s">
        <v>310</v>
      </c>
      <c r="P4957" s="64" t="s">
        <v>5359</v>
      </c>
      <c r="Q4957" s="45" t="s">
        <v>922</v>
      </c>
      <c r="R4957" s="32" t="s">
        <v>254</v>
      </c>
      <c r="S4957" s="45" t="s">
        <v>97</v>
      </c>
      <c r="T4957" s="42" t="str">
        <f>VLOOKUP(Tabla1[[#This Row],[AREA]],Hoja1!A:B,2,FALSE)</f>
        <v>09. Turismo, eventos y marca ciudad</v>
      </c>
      <c r="U4957" s="45" t="s">
        <v>199</v>
      </c>
      <c r="V4957" s="42" t="str">
        <f>VLOOKUP(Tabla1[[#This Row],[PROGRAMA]],Hoja1!A:B,2,FALSE)</f>
        <v>4321. Turismo</v>
      </c>
      <c r="W4957" s="45" t="s">
        <v>236</v>
      </c>
      <c r="X4957" s="45" t="s">
        <v>2945</v>
      </c>
    </row>
    <row r="4958" spans="1:24" x14ac:dyDescent="0.25">
      <c r="A4958" s="57">
        <v>220250036137</v>
      </c>
      <c r="B4958" s="58" t="s">
        <v>349</v>
      </c>
      <c r="C4958" s="59">
        <v>45868</v>
      </c>
      <c r="D4958" s="57">
        <v>22025005500</v>
      </c>
      <c r="E4958" s="58" t="s">
        <v>2474</v>
      </c>
      <c r="F4958" s="60">
        <v>205.7</v>
      </c>
      <c r="G4958" s="58" t="s">
        <v>6750</v>
      </c>
      <c r="H4958" s="58" t="s">
        <v>6751</v>
      </c>
      <c r="I4958" s="61">
        <v>220</v>
      </c>
      <c r="J4958" s="58" t="s">
        <v>356</v>
      </c>
      <c r="K4958" s="58" t="s">
        <v>356</v>
      </c>
      <c r="L4958" s="58" t="s">
        <v>367</v>
      </c>
      <c r="M4958" s="58" t="s">
        <v>458</v>
      </c>
      <c r="N4958" s="58" t="s">
        <v>429</v>
      </c>
      <c r="O4958" s="64" t="s">
        <v>310</v>
      </c>
      <c r="P4958" s="64" t="s">
        <v>5359</v>
      </c>
      <c r="Q4958" s="45" t="s">
        <v>922</v>
      </c>
      <c r="R4958" s="32" t="s">
        <v>254</v>
      </c>
      <c r="S4958" s="45" t="s">
        <v>98</v>
      </c>
      <c r="T4958" s="42" t="str">
        <f>VLOOKUP(Tabla1[[#This Row],[AREA]],Hoja1!A:B,2,FALSE)</f>
        <v>10. Personas mayores, familia y servicios sociales</v>
      </c>
      <c r="U4958" s="45" t="s">
        <v>155</v>
      </c>
      <c r="V4958" s="42" t="str">
        <f>VLOOKUP(Tabla1[[#This Row],[PROGRAMA]],Hoja1!A:B,2,FALSE)</f>
        <v>2312. Iniciativas sociales</v>
      </c>
      <c r="W4958" s="45" t="s">
        <v>238</v>
      </c>
      <c r="X4958" s="45" t="s">
        <v>3118</v>
      </c>
    </row>
    <row r="4959" spans="1:24" x14ac:dyDescent="0.25">
      <c r="A4959" s="57">
        <v>220250036891</v>
      </c>
      <c r="B4959" s="58" t="s">
        <v>349</v>
      </c>
      <c r="C4959" s="59">
        <v>45875</v>
      </c>
      <c r="D4959" s="57">
        <v>22025005527</v>
      </c>
      <c r="E4959" s="58" t="s">
        <v>3909</v>
      </c>
      <c r="F4959" s="60">
        <v>205.7</v>
      </c>
      <c r="G4959" s="58" t="s">
        <v>537</v>
      </c>
      <c r="H4959" s="58" t="s">
        <v>6752</v>
      </c>
      <c r="I4959" s="61">
        <v>220</v>
      </c>
      <c r="J4959" s="58" t="s">
        <v>356</v>
      </c>
      <c r="K4959" s="58" t="s">
        <v>356</v>
      </c>
      <c r="L4959" s="58" t="s">
        <v>357</v>
      </c>
      <c r="M4959" s="58" t="s">
        <v>458</v>
      </c>
      <c r="N4959" s="58" t="s">
        <v>429</v>
      </c>
      <c r="O4959" s="64" t="s">
        <v>310</v>
      </c>
      <c r="P4959" s="64" t="s">
        <v>5359</v>
      </c>
      <c r="Q4959" s="45" t="s">
        <v>922</v>
      </c>
      <c r="R4959" s="32" t="s">
        <v>254</v>
      </c>
      <c r="S4959" s="45" t="s">
        <v>98</v>
      </c>
      <c r="T4959" s="42" t="str">
        <f>VLOOKUP(Tabla1[[#This Row],[AREA]],Hoja1!A:B,2,FALSE)</f>
        <v>10. Personas mayores, familia y servicios sociales</v>
      </c>
      <c r="U4959" s="45" t="s">
        <v>162</v>
      </c>
      <c r="V4959" s="42" t="str">
        <f>VLOOKUP(Tabla1[[#This Row],[PROGRAMA]],Hoja1!A:B,2,FALSE)</f>
        <v>2412. Formación para el empleo</v>
      </c>
      <c r="W4959" s="45" t="s">
        <v>236</v>
      </c>
      <c r="X4959" s="45" t="s">
        <v>3048</v>
      </c>
    </row>
    <row r="4960" spans="1:24" x14ac:dyDescent="0.25">
      <c r="A4960" s="57">
        <v>220250037557</v>
      </c>
      <c r="B4960" s="58" t="s">
        <v>526</v>
      </c>
      <c r="C4960" s="59">
        <v>45876</v>
      </c>
      <c r="D4960" s="57">
        <v>22025000731</v>
      </c>
      <c r="E4960" s="58" t="s">
        <v>1838</v>
      </c>
      <c r="F4960" s="60">
        <v>91.36</v>
      </c>
      <c r="G4960" s="58" t="s">
        <v>600</v>
      </c>
      <c r="H4960" s="58" t="s">
        <v>6753</v>
      </c>
      <c r="I4960" s="61">
        <v>300</v>
      </c>
      <c r="J4960" s="58" t="s">
        <v>356</v>
      </c>
      <c r="K4960" s="58" t="s">
        <v>356</v>
      </c>
      <c r="L4960" s="58" t="s">
        <v>367</v>
      </c>
      <c r="M4960" s="58" t="s">
        <v>354</v>
      </c>
      <c r="N4960" s="58" t="s">
        <v>355</v>
      </c>
      <c r="O4960" s="64" t="s">
        <v>309</v>
      </c>
      <c r="P4960" s="64" t="s">
        <v>5359</v>
      </c>
      <c r="Q4960" s="45" t="s">
        <v>922</v>
      </c>
      <c r="R4960" s="32" t="s">
        <v>254</v>
      </c>
      <c r="S4960" s="45" t="s">
        <v>98</v>
      </c>
      <c r="T4960" s="42" t="str">
        <f>VLOOKUP(Tabla1[[#This Row],[AREA]],Hoja1!A:B,2,FALSE)</f>
        <v>10. Personas mayores, familia y servicios sociales</v>
      </c>
      <c r="U4960" s="45" t="s">
        <v>155</v>
      </c>
      <c r="V4960" s="42" t="str">
        <f>VLOOKUP(Tabla1[[#This Row],[PROGRAMA]],Hoja1!A:B,2,FALSE)</f>
        <v>2312. Iniciativas sociales</v>
      </c>
      <c r="W4960" s="45" t="s">
        <v>236</v>
      </c>
      <c r="X4960" s="45" t="s">
        <v>3048</v>
      </c>
    </row>
    <row r="4961" spans="1:24" x14ac:dyDescent="0.25">
      <c r="A4961" s="57">
        <v>220250046309</v>
      </c>
      <c r="B4961" s="58" t="s">
        <v>526</v>
      </c>
      <c r="C4961" s="59">
        <v>45922</v>
      </c>
      <c r="D4961" s="57">
        <v>22025001270</v>
      </c>
      <c r="E4961" s="58" t="s">
        <v>2310</v>
      </c>
      <c r="F4961" s="60">
        <v>91.15</v>
      </c>
      <c r="G4961" s="58" t="s">
        <v>73</v>
      </c>
      <c r="H4961" s="58" t="s">
        <v>6754</v>
      </c>
      <c r="I4961" s="61">
        <v>300</v>
      </c>
      <c r="J4961" s="58" t="s">
        <v>356</v>
      </c>
      <c r="K4961" s="58" t="s">
        <v>356</v>
      </c>
      <c r="L4961" s="58" t="s">
        <v>367</v>
      </c>
      <c r="M4961" s="58" t="s">
        <v>354</v>
      </c>
      <c r="N4961" s="58" t="s">
        <v>355</v>
      </c>
      <c r="O4961" s="64" t="s">
        <v>309</v>
      </c>
      <c r="P4961" s="64" t="s">
        <v>5359</v>
      </c>
      <c r="Q4961" s="45" t="s">
        <v>922</v>
      </c>
      <c r="R4961" s="32" t="s">
        <v>254</v>
      </c>
      <c r="S4961" s="45" t="s">
        <v>95</v>
      </c>
      <c r="T4961" s="42" t="str">
        <f>VLOOKUP(Tabla1[[#This Row],[AREA]],Hoja1!A:B,2,FALSE)</f>
        <v>07. Medio ambiente</v>
      </c>
      <c r="U4961" s="45" t="s">
        <v>149</v>
      </c>
      <c r="V4961" s="42" t="str">
        <f>VLOOKUP(Tabla1[[#This Row],[PROGRAMA]],Hoja1!A:B,2,FALSE)</f>
        <v>1711. Parques y jardines</v>
      </c>
      <c r="W4961" s="45" t="s">
        <v>238</v>
      </c>
      <c r="X4961" s="45" t="s">
        <v>3118</v>
      </c>
    </row>
    <row r="4962" spans="1:24" x14ac:dyDescent="0.25">
      <c r="A4962" s="57">
        <v>220250044048</v>
      </c>
      <c r="B4962" s="58" t="s">
        <v>526</v>
      </c>
      <c r="C4962" s="59">
        <v>45905</v>
      </c>
      <c r="D4962" s="57">
        <v>22025000921</v>
      </c>
      <c r="E4962" s="58" t="s">
        <v>1733</v>
      </c>
      <c r="F4962" s="60">
        <v>89.54</v>
      </c>
      <c r="G4962" s="58" t="s">
        <v>3401</v>
      </c>
      <c r="H4962" s="58" t="s">
        <v>6755</v>
      </c>
      <c r="I4962" s="61">
        <v>300</v>
      </c>
      <c r="J4962" s="58" t="s">
        <v>356</v>
      </c>
      <c r="K4962" s="58" t="s">
        <v>356</v>
      </c>
      <c r="L4962" s="58" t="s">
        <v>367</v>
      </c>
      <c r="M4962" s="58" t="s">
        <v>354</v>
      </c>
      <c r="N4962" s="58" t="s">
        <v>355</v>
      </c>
      <c r="O4962" s="64" t="s">
        <v>309</v>
      </c>
      <c r="P4962" s="64" t="s">
        <v>5359</v>
      </c>
      <c r="Q4962" s="45" t="s">
        <v>922</v>
      </c>
      <c r="R4962" s="32" t="s">
        <v>254</v>
      </c>
      <c r="S4962" s="45" t="s">
        <v>291</v>
      </c>
      <c r="T4962" s="42" t="str">
        <f>VLOOKUP(Tabla1[[#This Row],[AREA]],Hoja1!A:B,2,FALSE)</f>
        <v>11. Salud pública y seguridad ciudadana</v>
      </c>
      <c r="U4962" s="45" t="s">
        <v>129</v>
      </c>
      <c r="V4962" s="42" t="str">
        <f>VLOOKUP(Tabla1[[#This Row],[PROGRAMA]],Hoja1!A:B,2,FALSE)</f>
        <v>1321. Policía municipal</v>
      </c>
      <c r="W4962" s="45" t="s">
        <v>238</v>
      </c>
      <c r="X4962" s="45" t="s">
        <v>3161</v>
      </c>
    </row>
    <row r="4963" spans="1:24" x14ac:dyDescent="0.25">
      <c r="A4963" s="57">
        <v>220250045757</v>
      </c>
      <c r="B4963" s="58" t="s">
        <v>526</v>
      </c>
      <c r="C4963" s="59">
        <v>45918</v>
      </c>
      <c r="D4963" s="57">
        <v>22025000919</v>
      </c>
      <c r="E4963" s="58" t="s">
        <v>2293</v>
      </c>
      <c r="F4963" s="60">
        <v>89.37</v>
      </c>
      <c r="G4963" s="58" t="s">
        <v>599</v>
      </c>
      <c r="H4963" s="58" t="s">
        <v>6756</v>
      </c>
      <c r="I4963" s="61">
        <v>300</v>
      </c>
      <c r="J4963" s="58" t="s">
        <v>372</v>
      </c>
      <c r="K4963" s="58" t="s">
        <v>372</v>
      </c>
      <c r="L4963" s="58" t="s">
        <v>367</v>
      </c>
      <c r="M4963" s="58" t="s">
        <v>354</v>
      </c>
      <c r="N4963" s="58" t="s">
        <v>355</v>
      </c>
      <c r="O4963" s="64" t="s">
        <v>309</v>
      </c>
      <c r="P4963" s="64" t="s">
        <v>5359</v>
      </c>
      <c r="Q4963" s="45" t="s">
        <v>922</v>
      </c>
      <c r="R4963" s="32" t="s">
        <v>254</v>
      </c>
      <c r="S4963" s="45" t="s">
        <v>291</v>
      </c>
      <c r="T4963" s="42" t="str">
        <f>VLOOKUP(Tabla1[[#This Row],[AREA]],Hoja1!A:B,2,FALSE)</f>
        <v>11. Salud pública y seguridad ciudadana</v>
      </c>
      <c r="U4963" s="45" t="s">
        <v>129</v>
      </c>
      <c r="V4963" s="42" t="str">
        <f>VLOOKUP(Tabla1[[#This Row],[PROGRAMA]],Hoja1!A:B,2,FALSE)</f>
        <v>1321. Policía municipal</v>
      </c>
      <c r="W4963" s="45" t="s">
        <v>236</v>
      </c>
      <c r="X4963" s="45" t="s">
        <v>3180</v>
      </c>
    </row>
    <row r="4964" spans="1:24" x14ac:dyDescent="0.25">
      <c r="A4964" s="57">
        <v>220250037644</v>
      </c>
      <c r="B4964" s="58" t="s">
        <v>526</v>
      </c>
      <c r="C4964" s="59">
        <v>45876</v>
      </c>
      <c r="D4964" s="57">
        <v>22025004894</v>
      </c>
      <c r="E4964" s="58" t="s">
        <v>1303</v>
      </c>
      <c r="F4964" s="60">
        <v>89.3</v>
      </c>
      <c r="G4964" s="58" t="s">
        <v>633</v>
      </c>
      <c r="H4964" s="58" t="s">
        <v>6757</v>
      </c>
      <c r="I4964" s="61">
        <v>300</v>
      </c>
      <c r="J4964" s="58" t="s">
        <v>356</v>
      </c>
      <c r="K4964" s="58" t="s">
        <v>356</v>
      </c>
      <c r="L4964" s="58" t="s">
        <v>367</v>
      </c>
      <c r="M4964" s="58" t="s">
        <v>354</v>
      </c>
      <c r="N4964" s="58" t="s">
        <v>355</v>
      </c>
      <c r="O4964" s="64" t="s">
        <v>309</v>
      </c>
      <c r="P4964" s="64" t="s">
        <v>5359</v>
      </c>
      <c r="Q4964" s="45" t="s">
        <v>922</v>
      </c>
      <c r="R4964" s="32" t="s">
        <v>254</v>
      </c>
      <c r="S4964" s="45" t="s">
        <v>94</v>
      </c>
      <c r="T4964" s="42" t="str">
        <f>VLOOKUP(Tabla1[[#This Row],[AREA]],Hoja1!A:B,2,FALSE)</f>
        <v>06. Educación y cultura</v>
      </c>
      <c r="U4964" s="45" t="s">
        <v>170</v>
      </c>
      <c r="V4964" s="42" t="str">
        <f>VLOOKUP(Tabla1[[#This Row],[PROGRAMA]],Hoja1!A:B,2,FALSE)</f>
        <v>3232. Conservación y mantenimiento centros educación infantil y primaria</v>
      </c>
      <c r="W4964" s="45" t="s">
        <v>236</v>
      </c>
      <c r="X4964" s="45" t="s">
        <v>3048</v>
      </c>
    </row>
    <row r="4965" spans="1:24" x14ac:dyDescent="0.25">
      <c r="A4965" s="57">
        <v>220250039135</v>
      </c>
      <c r="B4965" s="58" t="s">
        <v>526</v>
      </c>
      <c r="C4965" s="59">
        <v>45883</v>
      </c>
      <c r="D4965" s="57">
        <v>22025004014</v>
      </c>
      <c r="E4965" s="58" t="s">
        <v>1534</v>
      </c>
      <c r="F4965" s="60">
        <v>89.3</v>
      </c>
      <c r="G4965" s="58" t="s">
        <v>633</v>
      </c>
      <c r="H4965" s="58" t="s">
        <v>6758</v>
      </c>
      <c r="I4965" s="61">
        <v>300</v>
      </c>
      <c r="J4965" s="58" t="s">
        <v>356</v>
      </c>
      <c r="K4965" s="58" t="s">
        <v>356</v>
      </c>
      <c r="L4965" s="58" t="s">
        <v>367</v>
      </c>
      <c r="M4965" s="58" t="s">
        <v>354</v>
      </c>
      <c r="N4965" s="58" t="s">
        <v>355</v>
      </c>
      <c r="O4965" s="64" t="s">
        <v>309</v>
      </c>
      <c r="P4965" s="64" t="s">
        <v>5359</v>
      </c>
      <c r="Q4965" s="45" t="s">
        <v>922</v>
      </c>
      <c r="R4965" s="32" t="s">
        <v>254</v>
      </c>
      <c r="S4965" s="45" t="s">
        <v>92</v>
      </c>
      <c r="T4965" s="42" t="str">
        <f>VLOOKUP(Tabla1[[#This Row],[AREA]],Hoja1!A:B,2,FALSE)</f>
        <v>03. Participación ciudadana y deportes</v>
      </c>
      <c r="U4965" s="45" t="s">
        <v>215</v>
      </c>
      <c r="V4965" s="42" t="str">
        <f>VLOOKUP(Tabla1[[#This Row],[PROGRAMA]],Hoja1!A:B,2,FALSE)</f>
        <v>9241. Participación ciudadana</v>
      </c>
      <c r="W4965" s="45" t="s">
        <v>236</v>
      </c>
      <c r="X4965" s="45" t="s">
        <v>3048</v>
      </c>
    </row>
    <row r="4966" spans="1:24" x14ac:dyDescent="0.25">
      <c r="A4966" s="57">
        <v>220250039063</v>
      </c>
      <c r="B4966" s="58" t="s">
        <v>526</v>
      </c>
      <c r="C4966" s="59">
        <v>45883</v>
      </c>
      <c r="D4966" s="57">
        <v>22025001496</v>
      </c>
      <c r="E4966" s="58" t="s">
        <v>3385</v>
      </c>
      <c r="F4966" s="60">
        <v>89.01</v>
      </c>
      <c r="G4966" s="58" t="s">
        <v>633</v>
      </c>
      <c r="H4966" s="58" t="s">
        <v>6759</v>
      </c>
      <c r="I4966" s="61">
        <v>300</v>
      </c>
      <c r="J4966" s="58" t="s">
        <v>356</v>
      </c>
      <c r="K4966" s="58" t="s">
        <v>356</v>
      </c>
      <c r="L4966" s="58" t="s">
        <v>367</v>
      </c>
      <c r="M4966" s="58" t="s">
        <v>354</v>
      </c>
      <c r="N4966" s="58" t="s">
        <v>380</v>
      </c>
      <c r="O4966" s="64" t="s">
        <v>309</v>
      </c>
      <c r="P4966" s="64" t="s">
        <v>5359</v>
      </c>
      <c r="Q4966" s="45" t="s">
        <v>922</v>
      </c>
      <c r="R4966" s="32" t="s">
        <v>254</v>
      </c>
      <c r="S4966" s="45" t="s">
        <v>290</v>
      </c>
      <c r="T4966" s="42" t="str">
        <f>VLOOKUP(Tabla1[[#This Row],[AREA]],Hoja1!A:B,2,FALSE)</f>
        <v>05. Comercio, mercados y consumo</v>
      </c>
      <c r="U4966" s="45" t="s">
        <v>197</v>
      </c>
      <c r="V4966" s="42" t="str">
        <f>VLOOKUP(Tabla1[[#This Row],[PROGRAMA]],Hoja1!A:B,2,FALSE)</f>
        <v>4312. Mercados</v>
      </c>
      <c r="W4966" s="45" t="s">
        <v>238</v>
      </c>
      <c r="X4966" s="45" t="s">
        <v>3118</v>
      </c>
    </row>
    <row r="4967" spans="1:24" x14ac:dyDescent="0.25">
      <c r="A4967" s="57">
        <v>220250043696</v>
      </c>
      <c r="B4967" s="58" t="s">
        <v>526</v>
      </c>
      <c r="C4967" s="59">
        <v>45903</v>
      </c>
      <c r="D4967" s="57">
        <v>22025000766</v>
      </c>
      <c r="E4967" s="58" t="s">
        <v>2580</v>
      </c>
      <c r="F4967" s="60">
        <v>88.33</v>
      </c>
      <c r="G4967" s="58" t="s">
        <v>597</v>
      </c>
      <c r="H4967" s="58" t="s">
        <v>6760</v>
      </c>
      <c r="I4967" s="61">
        <v>300</v>
      </c>
      <c r="J4967" s="58" t="s">
        <v>356</v>
      </c>
      <c r="K4967" s="58" t="s">
        <v>356</v>
      </c>
      <c r="L4967" s="58" t="s">
        <v>357</v>
      </c>
      <c r="M4967" s="58" t="s">
        <v>354</v>
      </c>
      <c r="N4967" s="58" t="s">
        <v>355</v>
      </c>
      <c r="O4967" s="64" t="s">
        <v>309</v>
      </c>
      <c r="P4967" s="64" t="s">
        <v>5359</v>
      </c>
      <c r="Q4967" s="45" t="s">
        <v>922</v>
      </c>
      <c r="R4967" s="32" t="s">
        <v>254</v>
      </c>
      <c r="S4967" s="45" t="s">
        <v>291</v>
      </c>
      <c r="T4967" s="42" t="str">
        <f>VLOOKUP(Tabla1[[#This Row],[AREA]],Hoja1!A:B,2,FALSE)</f>
        <v>11. Salud pública y seguridad ciudadana</v>
      </c>
      <c r="U4967" s="45" t="s">
        <v>135</v>
      </c>
      <c r="V4967" s="42" t="str">
        <f>VLOOKUP(Tabla1[[#This Row],[PROGRAMA]],Hoja1!A:B,2,FALSE)</f>
        <v>1361. Prevención y extinción de incencios</v>
      </c>
      <c r="W4967" s="45" t="s">
        <v>236</v>
      </c>
      <c r="X4967" s="45" t="s">
        <v>3180</v>
      </c>
    </row>
    <row r="4968" spans="1:24" x14ac:dyDescent="0.25">
      <c r="A4968" s="57">
        <v>220250037563</v>
      </c>
      <c r="B4968" s="58" t="s">
        <v>526</v>
      </c>
      <c r="C4968" s="59">
        <v>45876</v>
      </c>
      <c r="D4968" s="57">
        <v>22025001071</v>
      </c>
      <c r="E4968" s="58" t="s">
        <v>4197</v>
      </c>
      <c r="F4968" s="60">
        <v>87.12</v>
      </c>
      <c r="G4968" s="58" t="s">
        <v>610</v>
      </c>
      <c r="H4968" s="58" t="s">
        <v>6761</v>
      </c>
      <c r="I4968" s="61">
        <v>300</v>
      </c>
      <c r="J4968" s="58" t="s">
        <v>356</v>
      </c>
      <c r="K4968" s="58" t="s">
        <v>356</v>
      </c>
      <c r="L4968" s="58" t="s">
        <v>357</v>
      </c>
      <c r="M4968" s="58" t="s">
        <v>354</v>
      </c>
      <c r="N4968" s="58" t="s">
        <v>355</v>
      </c>
      <c r="O4968" s="64" t="s">
        <v>309</v>
      </c>
      <c r="P4968" s="64" t="s">
        <v>5359</v>
      </c>
      <c r="Q4968" s="45" t="s">
        <v>922</v>
      </c>
      <c r="R4968" s="32" t="s">
        <v>254</v>
      </c>
      <c r="S4968" s="45" t="s">
        <v>291</v>
      </c>
      <c r="T4968" s="42" t="str">
        <f>VLOOKUP(Tabla1[[#This Row],[AREA]],Hoja1!A:B,2,FALSE)</f>
        <v>11. Salud pública y seguridad ciudadana</v>
      </c>
      <c r="U4968" s="45" t="s">
        <v>164</v>
      </c>
      <c r="V4968" s="42" t="str">
        <f>VLOOKUP(Tabla1[[#This Row],[PROGRAMA]],Hoja1!A:B,2,FALSE)</f>
        <v>3111. Protección de la salubridad pública</v>
      </c>
      <c r="W4968" s="45" t="s">
        <v>236</v>
      </c>
      <c r="X4968" s="45" t="s">
        <v>3180</v>
      </c>
    </row>
    <row r="4969" spans="1:24" x14ac:dyDescent="0.25">
      <c r="A4969" s="57">
        <v>220250047658</v>
      </c>
      <c r="B4969" s="58" t="s">
        <v>526</v>
      </c>
      <c r="C4969" s="59">
        <v>45925</v>
      </c>
      <c r="D4969" s="57">
        <v>22025001325</v>
      </c>
      <c r="E4969" s="58" t="s">
        <v>3329</v>
      </c>
      <c r="F4969" s="60">
        <v>86.54</v>
      </c>
      <c r="G4969" s="58" t="s">
        <v>39</v>
      </c>
      <c r="H4969" s="58" t="s">
        <v>6762</v>
      </c>
      <c r="I4969" s="61">
        <v>300</v>
      </c>
      <c r="J4969" s="58" t="s">
        <v>356</v>
      </c>
      <c r="K4969" s="58" t="s">
        <v>356</v>
      </c>
      <c r="L4969" s="58" t="s">
        <v>367</v>
      </c>
      <c r="M4969" s="58" t="s">
        <v>354</v>
      </c>
      <c r="N4969" s="58" t="s">
        <v>355</v>
      </c>
      <c r="O4969" s="64" t="s">
        <v>309</v>
      </c>
      <c r="P4969" s="64" t="s">
        <v>5359</v>
      </c>
      <c r="Q4969" s="45" t="s">
        <v>922</v>
      </c>
      <c r="R4969" s="32" t="s">
        <v>254</v>
      </c>
      <c r="S4969" s="45" t="s">
        <v>98</v>
      </c>
      <c r="T4969" s="42" t="str">
        <f>VLOOKUP(Tabla1[[#This Row],[AREA]],Hoja1!A:B,2,FALSE)</f>
        <v>10. Personas mayores, familia y servicios sociales</v>
      </c>
      <c r="U4969" s="45" t="s">
        <v>162</v>
      </c>
      <c r="V4969" s="42" t="str">
        <f>VLOOKUP(Tabla1[[#This Row],[PROGRAMA]],Hoja1!A:B,2,FALSE)</f>
        <v>2412. Formación para el empleo</v>
      </c>
      <c r="W4969" s="45" t="s">
        <v>238</v>
      </c>
      <c r="X4969" s="45" t="s">
        <v>3118</v>
      </c>
    </row>
    <row r="4970" spans="1:24" x14ac:dyDescent="0.25">
      <c r="A4970" s="57">
        <v>220250047734</v>
      </c>
      <c r="B4970" s="58" t="s">
        <v>526</v>
      </c>
      <c r="C4970" s="59">
        <v>45925</v>
      </c>
      <c r="D4970" s="57">
        <v>22025001124</v>
      </c>
      <c r="E4970" s="58" t="s">
        <v>1237</v>
      </c>
      <c r="F4970" s="60">
        <v>85.55</v>
      </c>
      <c r="G4970" s="58" t="s">
        <v>938</v>
      </c>
      <c r="H4970" s="58" t="s">
        <v>6763</v>
      </c>
      <c r="I4970" s="61">
        <v>300</v>
      </c>
      <c r="J4970" s="58" t="s">
        <v>356</v>
      </c>
      <c r="K4970" s="58" t="s">
        <v>356</v>
      </c>
      <c r="L4970" s="58" t="s">
        <v>367</v>
      </c>
      <c r="M4970" s="58" t="s">
        <v>354</v>
      </c>
      <c r="N4970" s="58" t="s">
        <v>355</v>
      </c>
      <c r="O4970" s="64" t="s">
        <v>309</v>
      </c>
      <c r="P4970" s="64" t="s">
        <v>5359</v>
      </c>
      <c r="Q4970" s="45" t="s">
        <v>922</v>
      </c>
      <c r="R4970" s="32" t="s">
        <v>254</v>
      </c>
      <c r="S4970" s="45" t="s">
        <v>291</v>
      </c>
      <c r="T4970" s="42" t="str">
        <f>VLOOKUP(Tabla1[[#This Row],[AREA]],Hoja1!A:B,2,FALSE)</f>
        <v>11. Salud pública y seguridad ciudadana</v>
      </c>
      <c r="U4970" s="45" t="s">
        <v>141</v>
      </c>
      <c r="V4970" s="42" t="str">
        <f>VLOOKUP(Tabla1[[#This Row],[PROGRAMA]],Hoja1!A:B,2,FALSE)</f>
        <v>1621. Recogida de residuos</v>
      </c>
      <c r="W4970" s="45" t="s">
        <v>236</v>
      </c>
      <c r="X4970" s="45" t="s">
        <v>3180</v>
      </c>
    </row>
    <row r="4971" spans="1:24" x14ac:dyDescent="0.25">
      <c r="A4971" s="57">
        <v>220250043025</v>
      </c>
      <c r="B4971" s="58" t="s">
        <v>526</v>
      </c>
      <c r="C4971" s="59">
        <v>45897</v>
      </c>
      <c r="D4971" s="57">
        <v>22025000744</v>
      </c>
      <c r="E4971" s="58" t="s">
        <v>1397</v>
      </c>
      <c r="F4971" s="60">
        <v>85.06</v>
      </c>
      <c r="G4971" s="58" t="s">
        <v>73</v>
      </c>
      <c r="H4971" s="58" t="s">
        <v>6764</v>
      </c>
      <c r="I4971" s="61">
        <v>300</v>
      </c>
      <c r="J4971" s="58" t="s">
        <v>356</v>
      </c>
      <c r="K4971" s="58" t="s">
        <v>356</v>
      </c>
      <c r="L4971" s="58" t="s">
        <v>357</v>
      </c>
      <c r="M4971" s="58" t="s">
        <v>354</v>
      </c>
      <c r="N4971" s="58" t="s">
        <v>355</v>
      </c>
      <c r="O4971" s="64" t="s">
        <v>309</v>
      </c>
      <c r="P4971" s="64" t="s">
        <v>5359</v>
      </c>
      <c r="Q4971" s="45" t="s">
        <v>922</v>
      </c>
      <c r="R4971" s="32" t="s">
        <v>254</v>
      </c>
      <c r="S4971" s="45" t="s">
        <v>98</v>
      </c>
      <c r="T4971" s="42" t="str">
        <f>VLOOKUP(Tabla1[[#This Row],[AREA]],Hoja1!A:B,2,FALSE)</f>
        <v>10. Personas mayores, familia y servicios sociales</v>
      </c>
      <c r="U4971" s="45" t="s">
        <v>162</v>
      </c>
      <c r="V4971" s="42" t="str">
        <f>VLOOKUP(Tabla1[[#This Row],[PROGRAMA]],Hoja1!A:B,2,FALSE)</f>
        <v>2412. Formación para el empleo</v>
      </c>
      <c r="W4971" s="45" t="s">
        <v>236</v>
      </c>
      <c r="X4971" s="45" t="s">
        <v>2945</v>
      </c>
    </row>
    <row r="4972" spans="1:24" x14ac:dyDescent="0.25">
      <c r="A4972" s="57">
        <v>220250041844</v>
      </c>
      <c r="B4972" s="58" t="s">
        <v>526</v>
      </c>
      <c r="C4972" s="59">
        <v>45894</v>
      </c>
      <c r="D4972" s="57">
        <v>22025004894</v>
      </c>
      <c r="E4972" s="58" t="s">
        <v>1303</v>
      </c>
      <c r="F4972" s="60">
        <v>82.76</v>
      </c>
      <c r="G4972" s="58" t="s">
        <v>39</v>
      </c>
      <c r="H4972" s="58" t="s">
        <v>4652</v>
      </c>
      <c r="I4972" s="61">
        <v>300</v>
      </c>
      <c r="J4972" s="58" t="s">
        <v>356</v>
      </c>
      <c r="K4972" s="58" t="s">
        <v>356</v>
      </c>
      <c r="L4972" s="58" t="s">
        <v>367</v>
      </c>
      <c r="M4972" s="58" t="s">
        <v>354</v>
      </c>
      <c r="N4972" s="58" t="s">
        <v>355</v>
      </c>
      <c r="O4972" s="64" t="s">
        <v>309</v>
      </c>
      <c r="P4972" s="64" t="s">
        <v>5359</v>
      </c>
      <c r="Q4972" s="45" t="s">
        <v>922</v>
      </c>
      <c r="R4972" s="32" t="s">
        <v>254</v>
      </c>
      <c r="S4972" s="45" t="s">
        <v>94</v>
      </c>
      <c r="T4972" s="42" t="str">
        <f>VLOOKUP(Tabla1[[#This Row],[AREA]],Hoja1!A:B,2,FALSE)</f>
        <v>06. Educación y cultura</v>
      </c>
      <c r="U4972" s="45" t="s">
        <v>170</v>
      </c>
      <c r="V4972" s="42" t="str">
        <f>VLOOKUP(Tabla1[[#This Row],[PROGRAMA]],Hoja1!A:B,2,FALSE)</f>
        <v>3232. Conservación y mantenimiento centros educación infantil y primaria</v>
      </c>
      <c r="W4972" s="45" t="s">
        <v>236</v>
      </c>
      <c r="X4972" s="45" t="s">
        <v>3048</v>
      </c>
    </row>
    <row r="4973" spans="1:24" x14ac:dyDescent="0.25">
      <c r="A4973" s="57">
        <v>220250040657</v>
      </c>
      <c r="B4973" s="58" t="s">
        <v>526</v>
      </c>
      <c r="C4973" s="59">
        <v>45888</v>
      </c>
      <c r="D4973" s="57">
        <v>22025000730</v>
      </c>
      <c r="E4973" s="58" t="s">
        <v>1838</v>
      </c>
      <c r="F4973" s="60">
        <v>82.56</v>
      </c>
      <c r="G4973" s="58" t="s">
        <v>600</v>
      </c>
      <c r="H4973" s="58" t="s">
        <v>6765</v>
      </c>
      <c r="I4973" s="61">
        <v>300</v>
      </c>
      <c r="J4973" s="58" t="s">
        <v>356</v>
      </c>
      <c r="K4973" s="58" t="s">
        <v>356</v>
      </c>
      <c r="L4973" s="58" t="s">
        <v>367</v>
      </c>
      <c r="M4973" s="58" t="s">
        <v>354</v>
      </c>
      <c r="N4973" s="58" t="s">
        <v>355</v>
      </c>
      <c r="O4973" s="64" t="s">
        <v>309</v>
      </c>
      <c r="P4973" s="64" t="s">
        <v>5359</v>
      </c>
      <c r="Q4973" s="45" t="s">
        <v>922</v>
      </c>
      <c r="R4973" s="32" t="s">
        <v>254</v>
      </c>
      <c r="S4973" s="45" t="s">
        <v>98</v>
      </c>
      <c r="T4973" s="42" t="str">
        <f>VLOOKUP(Tabla1[[#This Row],[AREA]],Hoja1!A:B,2,FALSE)</f>
        <v>10. Personas mayores, familia y servicios sociales</v>
      </c>
      <c r="U4973" s="45" t="s">
        <v>155</v>
      </c>
      <c r="V4973" s="42" t="str">
        <f>VLOOKUP(Tabla1[[#This Row],[PROGRAMA]],Hoja1!A:B,2,FALSE)</f>
        <v>2312. Iniciativas sociales</v>
      </c>
      <c r="W4973" s="45" t="s">
        <v>236</v>
      </c>
      <c r="X4973" s="45" t="s">
        <v>3048</v>
      </c>
    </row>
    <row r="4974" spans="1:24" x14ac:dyDescent="0.25">
      <c r="A4974" s="57">
        <v>220250039080</v>
      </c>
      <c r="B4974" s="58" t="s">
        <v>526</v>
      </c>
      <c r="C4974" s="59">
        <v>45883</v>
      </c>
      <c r="D4974" s="57">
        <v>22025004895</v>
      </c>
      <c r="E4974" s="58" t="s">
        <v>1878</v>
      </c>
      <c r="F4974" s="60">
        <v>82.4</v>
      </c>
      <c r="G4974" s="58" t="s">
        <v>3446</v>
      </c>
      <c r="H4974" s="58" t="s">
        <v>6766</v>
      </c>
      <c r="I4974" s="61">
        <v>300</v>
      </c>
      <c r="J4974" s="58" t="s">
        <v>356</v>
      </c>
      <c r="K4974" s="58" t="s">
        <v>356</v>
      </c>
      <c r="L4974" s="58" t="s">
        <v>367</v>
      </c>
      <c r="M4974" s="58" t="s">
        <v>354</v>
      </c>
      <c r="N4974" s="58" t="s">
        <v>355</v>
      </c>
      <c r="O4974" s="64" t="s">
        <v>309</v>
      </c>
      <c r="P4974" s="64" t="s">
        <v>5359</v>
      </c>
      <c r="Q4974" s="45" t="s">
        <v>922</v>
      </c>
      <c r="R4974" s="32" t="s">
        <v>254</v>
      </c>
      <c r="S4974" s="45" t="s">
        <v>94</v>
      </c>
      <c r="T4974" s="42" t="str">
        <f>VLOOKUP(Tabla1[[#This Row],[AREA]],Hoja1!A:B,2,FALSE)</f>
        <v>06. Educación y cultura</v>
      </c>
      <c r="U4974" s="45" t="s">
        <v>168</v>
      </c>
      <c r="V4974" s="42" t="str">
        <f>VLOOKUP(Tabla1[[#This Row],[PROGRAMA]],Hoja1!A:B,2,FALSE)</f>
        <v>3231. Escuelas infantiles</v>
      </c>
      <c r="W4974" s="45" t="s">
        <v>236</v>
      </c>
      <c r="X4974" s="45" t="s">
        <v>3048</v>
      </c>
    </row>
    <row r="4975" spans="1:24" x14ac:dyDescent="0.25">
      <c r="A4975" s="57">
        <v>220250039220</v>
      </c>
      <c r="B4975" s="58" t="s">
        <v>526</v>
      </c>
      <c r="C4975" s="59">
        <v>45883</v>
      </c>
      <c r="D4975" s="57">
        <v>22025004894</v>
      </c>
      <c r="E4975" s="58" t="s">
        <v>1303</v>
      </c>
      <c r="F4975" s="60">
        <v>81.94</v>
      </c>
      <c r="G4975" s="58" t="s">
        <v>38</v>
      </c>
      <c r="H4975" s="58" t="s">
        <v>4006</v>
      </c>
      <c r="I4975" s="61">
        <v>300</v>
      </c>
      <c r="J4975" s="58" t="s">
        <v>356</v>
      </c>
      <c r="K4975" s="58" t="s">
        <v>356</v>
      </c>
      <c r="L4975" s="58" t="s">
        <v>367</v>
      </c>
      <c r="M4975" s="58" t="s">
        <v>354</v>
      </c>
      <c r="N4975" s="58" t="s">
        <v>355</v>
      </c>
      <c r="O4975" s="64" t="s">
        <v>309</v>
      </c>
      <c r="P4975" s="64" t="s">
        <v>5359</v>
      </c>
      <c r="Q4975" s="45" t="s">
        <v>922</v>
      </c>
      <c r="R4975" s="32" t="s">
        <v>254</v>
      </c>
      <c r="S4975" s="45" t="s">
        <v>94</v>
      </c>
      <c r="T4975" s="42" t="str">
        <f>VLOOKUP(Tabla1[[#This Row],[AREA]],Hoja1!A:B,2,FALSE)</f>
        <v>06. Educación y cultura</v>
      </c>
      <c r="U4975" s="45" t="s">
        <v>170</v>
      </c>
      <c r="V4975" s="42" t="str">
        <f>VLOOKUP(Tabla1[[#This Row],[PROGRAMA]],Hoja1!A:B,2,FALSE)</f>
        <v>3232. Conservación y mantenimiento centros educación infantil y primaria</v>
      </c>
      <c r="W4975" s="45" t="s">
        <v>236</v>
      </c>
      <c r="X4975" s="45" t="s">
        <v>3048</v>
      </c>
    </row>
    <row r="4976" spans="1:24" x14ac:dyDescent="0.25">
      <c r="A4976" s="57">
        <v>220250037381</v>
      </c>
      <c r="B4976" s="58" t="s">
        <v>526</v>
      </c>
      <c r="C4976" s="59">
        <v>45876</v>
      </c>
      <c r="D4976" s="57">
        <v>22025004014</v>
      </c>
      <c r="E4976" s="58" t="s">
        <v>1534</v>
      </c>
      <c r="F4976" s="60">
        <v>81.55</v>
      </c>
      <c r="G4976" s="58" t="s">
        <v>600</v>
      </c>
      <c r="H4976" s="58" t="s">
        <v>6767</v>
      </c>
      <c r="I4976" s="61">
        <v>300</v>
      </c>
      <c r="J4976" s="58" t="s">
        <v>356</v>
      </c>
      <c r="K4976" s="58" t="s">
        <v>356</v>
      </c>
      <c r="L4976" s="58" t="s">
        <v>367</v>
      </c>
      <c r="M4976" s="58" t="s">
        <v>354</v>
      </c>
      <c r="N4976" s="58" t="s">
        <v>355</v>
      </c>
      <c r="O4976" s="64" t="s">
        <v>309</v>
      </c>
      <c r="P4976" s="64" t="s">
        <v>5359</v>
      </c>
      <c r="Q4976" s="45" t="s">
        <v>922</v>
      </c>
      <c r="R4976" s="32" t="s">
        <v>254</v>
      </c>
      <c r="S4976" s="45" t="s">
        <v>92</v>
      </c>
      <c r="T4976" s="42" t="str">
        <f>VLOOKUP(Tabla1[[#This Row],[AREA]],Hoja1!A:B,2,FALSE)</f>
        <v>03. Participación ciudadana y deportes</v>
      </c>
      <c r="U4976" s="45" t="s">
        <v>215</v>
      </c>
      <c r="V4976" s="42" t="str">
        <f>VLOOKUP(Tabla1[[#This Row],[PROGRAMA]],Hoja1!A:B,2,FALSE)</f>
        <v>9241. Participación ciudadana</v>
      </c>
      <c r="W4976" s="45" t="s">
        <v>236</v>
      </c>
      <c r="X4976" s="45" t="s">
        <v>3048</v>
      </c>
    </row>
    <row r="4977" spans="1:24" x14ac:dyDescent="0.25">
      <c r="A4977" s="57">
        <v>220250046298</v>
      </c>
      <c r="B4977" s="58" t="s">
        <v>526</v>
      </c>
      <c r="C4977" s="59">
        <v>45922</v>
      </c>
      <c r="D4977" s="57">
        <v>22025001270</v>
      </c>
      <c r="E4977" s="58" t="s">
        <v>2310</v>
      </c>
      <c r="F4977" s="60">
        <v>80.260000000000005</v>
      </c>
      <c r="G4977" s="58" t="s">
        <v>73</v>
      </c>
      <c r="H4977" s="58" t="s">
        <v>6768</v>
      </c>
      <c r="I4977" s="61">
        <v>300</v>
      </c>
      <c r="J4977" s="58" t="s">
        <v>356</v>
      </c>
      <c r="K4977" s="58" t="s">
        <v>356</v>
      </c>
      <c r="L4977" s="58" t="s">
        <v>367</v>
      </c>
      <c r="M4977" s="58" t="s">
        <v>354</v>
      </c>
      <c r="N4977" s="58" t="s">
        <v>355</v>
      </c>
      <c r="O4977" s="64" t="s">
        <v>309</v>
      </c>
      <c r="P4977" s="64" t="s">
        <v>5359</v>
      </c>
      <c r="Q4977" s="45" t="s">
        <v>922</v>
      </c>
      <c r="R4977" s="32" t="s">
        <v>254</v>
      </c>
      <c r="S4977" s="45" t="s">
        <v>95</v>
      </c>
      <c r="T4977" s="42" t="str">
        <f>VLOOKUP(Tabla1[[#This Row],[AREA]],Hoja1!A:B,2,FALSE)</f>
        <v>07. Medio ambiente</v>
      </c>
      <c r="U4977" s="45" t="s">
        <v>149</v>
      </c>
      <c r="V4977" s="42" t="str">
        <f>VLOOKUP(Tabla1[[#This Row],[PROGRAMA]],Hoja1!A:B,2,FALSE)</f>
        <v>1711. Parques y jardines</v>
      </c>
      <c r="W4977" s="45" t="s">
        <v>238</v>
      </c>
      <c r="X4977" s="45" t="s">
        <v>3118</v>
      </c>
    </row>
    <row r="4978" spans="1:24" x14ac:dyDescent="0.25">
      <c r="A4978" s="57">
        <v>220250046220</v>
      </c>
      <c r="B4978" s="58" t="s">
        <v>526</v>
      </c>
      <c r="C4978" s="59">
        <v>45919</v>
      </c>
      <c r="D4978" s="57">
        <v>22025004894</v>
      </c>
      <c r="E4978" s="58" t="s">
        <v>1303</v>
      </c>
      <c r="F4978" s="60">
        <v>80.11</v>
      </c>
      <c r="G4978" s="58" t="s">
        <v>38</v>
      </c>
      <c r="H4978" s="58" t="s">
        <v>4006</v>
      </c>
      <c r="I4978" s="61">
        <v>300</v>
      </c>
      <c r="J4978" s="58" t="s">
        <v>356</v>
      </c>
      <c r="K4978" s="58" t="s">
        <v>356</v>
      </c>
      <c r="L4978" s="58" t="s">
        <v>367</v>
      </c>
      <c r="M4978" s="58" t="s">
        <v>354</v>
      </c>
      <c r="N4978" s="58" t="s">
        <v>355</v>
      </c>
      <c r="O4978" s="64" t="s">
        <v>309</v>
      </c>
      <c r="P4978" s="64" t="s">
        <v>5359</v>
      </c>
      <c r="Q4978" s="45" t="s">
        <v>922</v>
      </c>
      <c r="R4978" s="32" t="s">
        <v>254</v>
      </c>
      <c r="S4978" s="45" t="s">
        <v>94</v>
      </c>
      <c r="T4978" s="42" t="str">
        <f>VLOOKUP(Tabla1[[#This Row],[AREA]],Hoja1!A:B,2,FALSE)</f>
        <v>06. Educación y cultura</v>
      </c>
      <c r="U4978" s="45" t="s">
        <v>170</v>
      </c>
      <c r="V4978" s="42" t="str">
        <f>VLOOKUP(Tabla1[[#This Row],[PROGRAMA]],Hoja1!A:B,2,FALSE)</f>
        <v>3232. Conservación y mantenimiento centros educación infantil y primaria</v>
      </c>
      <c r="W4978" s="45" t="s">
        <v>236</v>
      </c>
      <c r="X4978" s="45" t="s">
        <v>3048</v>
      </c>
    </row>
    <row r="4979" spans="1:24" x14ac:dyDescent="0.25">
      <c r="A4979" s="57">
        <v>220250043023</v>
      </c>
      <c r="B4979" s="58" t="s">
        <v>526</v>
      </c>
      <c r="C4979" s="59">
        <v>45897</v>
      </c>
      <c r="D4979" s="57">
        <v>22025001324</v>
      </c>
      <c r="E4979" s="58" t="s">
        <v>3329</v>
      </c>
      <c r="F4979" s="60">
        <v>79.400000000000006</v>
      </c>
      <c r="G4979" s="58" t="s">
        <v>73</v>
      </c>
      <c r="H4979" s="58" t="s">
        <v>6769</v>
      </c>
      <c r="I4979" s="61">
        <v>300</v>
      </c>
      <c r="J4979" s="58" t="s">
        <v>356</v>
      </c>
      <c r="K4979" s="58" t="s">
        <v>356</v>
      </c>
      <c r="L4979" s="58" t="s">
        <v>367</v>
      </c>
      <c r="M4979" s="58" t="s">
        <v>354</v>
      </c>
      <c r="N4979" s="58" t="s">
        <v>355</v>
      </c>
      <c r="O4979" s="64" t="s">
        <v>309</v>
      </c>
      <c r="P4979" s="64" t="s">
        <v>5359</v>
      </c>
      <c r="Q4979" s="45" t="s">
        <v>922</v>
      </c>
      <c r="R4979" s="32" t="s">
        <v>254</v>
      </c>
      <c r="S4979" s="45" t="s">
        <v>98</v>
      </c>
      <c r="T4979" s="42" t="str">
        <f>VLOOKUP(Tabla1[[#This Row],[AREA]],Hoja1!A:B,2,FALSE)</f>
        <v>10. Personas mayores, familia y servicios sociales</v>
      </c>
      <c r="U4979" s="45" t="s">
        <v>162</v>
      </c>
      <c r="V4979" s="42" t="str">
        <f>VLOOKUP(Tabla1[[#This Row],[PROGRAMA]],Hoja1!A:B,2,FALSE)</f>
        <v>2412. Formación para el empleo</v>
      </c>
      <c r="W4979" s="45" t="s">
        <v>238</v>
      </c>
      <c r="X4979" s="45" t="s">
        <v>3118</v>
      </c>
    </row>
    <row r="4980" spans="1:24" x14ac:dyDescent="0.25">
      <c r="A4980" s="57">
        <v>220250046302</v>
      </c>
      <c r="B4980" s="58" t="s">
        <v>526</v>
      </c>
      <c r="C4980" s="59">
        <v>45922</v>
      </c>
      <c r="D4980" s="57">
        <v>22025001270</v>
      </c>
      <c r="E4980" s="58" t="s">
        <v>2310</v>
      </c>
      <c r="F4980" s="60">
        <v>78.67</v>
      </c>
      <c r="G4980" s="58" t="s">
        <v>73</v>
      </c>
      <c r="H4980" s="58" t="s">
        <v>6770</v>
      </c>
      <c r="I4980" s="61">
        <v>300</v>
      </c>
      <c r="J4980" s="58" t="s">
        <v>356</v>
      </c>
      <c r="K4980" s="58" t="s">
        <v>356</v>
      </c>
      <c r="L4980" s="58" t="s">
        <v>367</v>
      </c>
      <c r="M4980" s="58" t="s">
        <v>354</v>
      </c>
      <c r="N4980" s="58" t="s">
        <v>355</v>
      </c>
      <c r="O4980" s="64" t="s">
        <v>309</v>
      </c>
      <c r="P4980" s="64" t="s">
        <v>5359</v>
      </c>
      <c r="Q4980" s="45" t="s">
        <v>922</v>
      </c>
      <c r="R4980" s="32" t="s">
        <v>254</v>
      </c>
      <c r="S4980" s="45" t="s">
        <v>95</v>
      </c>
      <c r="T4980" s="42" t="str">
        <f>VLOOKUP(Tabla1[[#This Row],[AREA]],Hoja1!A:B,2,FALSE)</f>
        <v>07. Medio ambiente</v>
      </c>
      <c r="U4980" s="45" t="s">
        <v>149</v>
      </c>
      <c r="V4980" s="42" t="str">
        <f>VLOOKUP(Tabla1[[#This Row],[PROGRAMA]],Hoja1!A:B,2,FALSE)</f>
        <v>1711. Parques y jardines</v>
      </c>
      <c r="W4980" s="45" t="s">
        <v>238</v>
      </c>
      <c r="X4980" s="45" t="s">
        <v>3118</v>
      </c>
    </row>
    <row r="4981" spans="1:24" x14ac:dyDescent="0.25">
      <c r="A4981" s="57">
        <v>220250039130</v>
      </c>
      <c r="B4981" s="58" t="s">
        <v>526</v>
      </c>
      <c r="C4981" s="59">
        <v>45883</v>
      </c>
      <c r="D4981" s="57">
        <v>22025004014</v>
      </c>
      <c r="E4981" s="58" t="s">
        <v>1534</v>
      </c>
      <c r="F4981" s="60">
        <v>77.42</v>
      </c>
      <c r="G4981" s="58" t="s">
        <v>608</v>
      </c>
      <c r="H4981" s="58" t="s">
        <v>6771</v>
      </c>
      <c r="I4981" s="61">
        <v>300</v>
      </c>
      <c r="J4981" s="58" t="s">
        <v>356</v>
      </c>
      <c r="K4981" s="58" t="s">
        <v>356</v>
      </c>
      <c r="L4981" s="58" t="s">
        <v>367</v>
      </c>
      <c r="M4981" s="58" t="s">
        <v>354</v>
      </c>
      <c r="N4981" s="58" t="s">
        <v>355</v>
      </c>
      <c r="O4981" s="64" t="s">
        <v>309</v>
      </c>
      <c r="P4981" s="64" t="s">
        <v>5359</v>
      </c>
      <c r="Q4981" s="45" t="s">
        <v>922</v>
      </c>
      <c r="R4981" s="32" t="s">
        <v>254</v>
      </c>
      <c r="S4981" s="45" t="s">
        <v>92</v>
      </c>
      <c r="T4981" s="42" t="str">
        <f>VLOOKUP(Tabla1[[#This Row],[AREA]],Hoja1!A:B,2,FALSE)</f>
        <v>03. Participación ciudadana y deportes</v>
      </c>
      <c r="U4981" s="45" t="s">
        <v>215</v>
      </c>
      <c r="V4981" s="42" t="str">
        <f>VLOOKUP(Tabla1[[#This Row],[PROGRAMA]],Hoja1!A:B,2,FALSE)</f>
        <v>9241. Participación ciudadana</v>
      </c>
      <c r="W4981" s="45" t="s">
        <v>236</v>
      </c>
      <c r="X4981" s="45" t="s">
        <v>3048</v>
      </c>
    </row>
    <row r="4982" spans="1:24" x14ac:dyDescent="0.25">
      <c r="A4982" s="57">
        <v>220250043801</v>
      </c>
      <c r="B4982" s="58" t="s">
        <v>526</v>
      </c>
      <c r="C4982" s="59">
        <v>45903</v>
      </c>
      <c r="D4982" s="57">
        <v>22025000912</v>
      </c>
      <c r="E4982" s="58" t="s">
        <v>5708</v>
      </c>
      <c r="F4982" s="60">
        <v>77.2</v>
      </c>
      <c r="G4982" s="58" t="s">
        <v>76</v>
      </c>
      <c r="H4982" s="58" t="s">
        <v>6772</v>
      </c>
      <c r="I4982" s="61">
        <v>300</v>
      </c>
      <c r="J4982" s="58" t="s">
        <v>356</v>
      </c>
      <c r="K4982" s="58" t="s">
        <v>356</v>
      </c>
      <c r="L4982" s="58" t="s">
        <v>367</v>
      </c>
      <c r="M4982" s="58" t="s">
        <v>354</v>
      </c>
      <c r="N4982" s="58" t="s">
        <v>380</v>
      </c>
      <c r="O4982" s="64" t="s">
        <v>309</v>
      </c>
      <c r="P4982" s="64" t="s">
        <v>5359</v>
      </c>
      <c r="Q4982" s="45" t="s">
        <v>922</v>
      </c>
      <c r="R4982" s="32" t="s">
        <v>254</v>
      </c>
      <c r="S4982" s="45" t="s">
        <v>95</v>
      </c>
      <c r="T4982" s="42" t="str">
        <f>VLOOKUP(Tabla1[[#This Row],[AREA]],Hoja1!A:B,2,FALSE)</f>
        <v>07. Medio ambiente</v>
      </c>
      <c r="U4982" s="45" t="s">
        <v>151</v>
      </c>
      <c r="V4982" s="42" t="str">
        <f>VLOOKUP(Tabla1[[#This Row],[PROGRAMA]],Hoja1!A:B,2,FALSE)</f>
        <v>1721. Protección del medio ambiente</v>
      </c>
      <c r="W4982" s="45" t="s">
        <v>238</v>
      </c>
      <c r="X4982" s="45" t="s">
        <v>3053</v>
      </c>
    </row>
    <row r="4983" spans="1:24" x14ac:dyDescent="0.25">
      <c r="A4983" s="57">
        <v>220250043905</v>
      </c>
      <c r="B4983" s="58" t="s">
        <v>526</v>
      </c>
      <c r="C4983" s="59">
        <v>45903</v>
      </c>
      <c r="D4983" s="57">
        <v>22025001123</v>
      </c>
      <c r="E4983" s="58" t="s">
        <v>1973</v>
      </c>
      <c r="F4983" s="60">
        <v>74.95</v>
      </c>
      <c r="G4983" s="58" t="s">
        <v>586</v>
      </c>
      <c r="H4983" s="58" t="s">
        <v>6773</v>
      </c>
      <c r="I4983" s="61">
        <v>300</v>
      </c>
      <c r="J4983" s="58" t="s">
        <v>587</v>
      </c>
      <c r="K4983" s="58" t="s">
        <v>356</v>
      </c>
      <c r="L4983" s="58" t="s">
        <v>357</v>
      </c>
      <c r="M4983" s="58" t="s">
        <v>354</v>
      </c>
      <c r="N4983" s="58" t="s">
        <v>355</v>
      </c>
      <c r="O4983" s="64" t="s">
        <v>309</v>
      </c>
      <c r="P4983" s="64" t="s">
        <v>5359</v>
      </c>
      <c r="Q4983" s="45" t="s">
        <v>922</v>
      </c>
      <c r="R4983" s="32" t="s">
        <v>254</v>
      </c>
      <c r="S4983" s="45" t="s">
        <v>291</v>
      </c>
      <c r="T4983" s="42" t="str">
        <f>VLOOKUP(Tabla1[[#This Row],[AREA]],Hoja1!A:B,2,FALSE)</f>
        <v>11. Salud pública y seguridad ciudadana</v>
      </c>
      <c r="U4983" s="45" t="s">
        <v>144</v>
      </c>
      <c r="V4983" s="42" t="str">
        <f>VLOOKUP(Tabla1[[#This Row],[PROGRAMA]],Hoja1!A:B,2,FALSE)</f>
        <v>1631. Limpieza viaria</v>
      </c>
      <c r="W4983" s="45" t="s">
        <v>236</v>
      </c>
      <c r="X4983" s="45" t="s">
        <v>3180</v>
      </c>
    </row>
    <row r="4984" spans="1:24" x14ac:dyDescent="0.25">
      <c r="A4984" s="57">
        <v>220250041210</v>
      </c>
      <c r="B4984" s="58" t="s">
        <v>526</v>
      </c>
      <c r="C4984" s="59">
        <v>45890</v>
      </c>
      <c r="D4984" s="57">
        <v>22025001270</v>
      </c>
      <c r="E4984" s="58" t="s">
        <v>2310</v>
      </c>
      <c r="F4984" s="60">
        <v>74.38</v>
      </c>
      <c r="G4984" s="58" t="s">
        <v>73</v>
      </c>
      <c r="H4984" s="58" t="s">
        <v>6774</v>
      </c>
      <c r="I4984" s="61">
        <v>300</v>
      </c>
      <c r="J4984" s="58" t="s">
        <v>356</v>
      </c>
      <c r="K4984" s="58" t="s">
        <v>356</v>
      </c>
      <c r="L4984" s="58" t="s">
        <v>367</v>
      </c>
      <c r="M4984" s="58" t="s">
        <v>354</v>
      </c>
      <c r="N4984" s="58" t="s">
        <v>355</v>
      </c>
      <c r="O4984" s="64" t="s">
        <v>309</v>
      </c>
      <c r="P4984" s="64" t="s">
        <v>5359</v>
      </c>
      <c r="Q4984" s="45" t="s">
        <v>922</v>
      </c>
      <c r="R4984" s="32" t="s">
        <v>254</v>
      </c>
      <c r="S4984" s="45" t="s">
        <v>95</v>
      </c>
      <c r="T4984" s="42" t="str">
        <f>VLOOKUP(Tabla1[[#This Row],[AREA]],Hoja1!A:B,2,FALSE)</f>
        <v>07. Medio ambiente</v>
      </c>
      <c r="U4984" s="45" t="s">
        <v>149</v>
      </c>
      <c r="V4984" s="42" t="str">
        <f>VLOOKUP(Tabla1[[#This Row],[PROGRAMA]],Hoja1!A:B,2,FALSE)</f>
        <v>1711. Parques y jardines</v>
      </c>
      <c r="W4984" s="45" t="s">
        <v>238</v>
      </c>
      <c r="X4984" s="45" t="s">
        <v>3118</v>
      </c>
    </row>
    <row r="4985" spans="1:24" x14ac:dyDescent="0.25">
      <c r="A4985" s="57">
        <v>220250045635</v>
      </c>
      <c r="B4985" s="58" t="s">
        <v>349</v>
      </c>
      <c r="C4985" s="59">
        <v>45917</v>
      </c>
      <c r="D4985" s="57">
        <v>22025006500</v>
      </c>
      <c r="E4985" s="58" t="s">
        <v>3909</v>
      </c>
      <c r="F4985" s="60">
        <v>205.7</v>
      </c>
      <c r="G4985" s="58" t="s">
        <v>537</v>
      </c>
      <c r="H4985" s="58" t="s">
        <v>6775</v>
      </c>
      <c r="I4985" s="61">
        <v>220</v>
      </c>
      <c r="J4985" s="58" t="s">
        <v>356</v>
      </c>
      <c r="K4985" s="58" t="s">
        <v>356</v>
      </c>
      <c r="L4985" s="58" t="s">
        <v>357</v>
      </c>
      <c r="M4985" s="58" t="s">
        <v>458</v>
      </c>
      <c r="N4985" s="58" t="s">
        <v>429</v>
      </c>
      <c r="O4985" s="64" t="s">
        <v>310</v>
      </c>
      <c r="P4985" s="64" t="s">
        <v>5359</v>
      </c>
      <c r="Q4985" s="45" t="s">
        <v>922</v>
      </c>
      <c r="R4985" s="32" t="s">
        <v>254</v>
      </c>
      <c r="S4985" s="45" t="s">
        <v>98</v>
      </c>
      <c r="T4985" s="42" t="str">
        <f>VLOOKUP(Tabla1[[#This Row],[AREA]],Hoja1!A:B,2,FALSE)</f>
        <v>10. Personas mayores, familia y servicios sociales</v>
      </c>
      <c r="U4985" s="45" t="s">
        <v>162</v>
      </c>
      <c r="V4985" s="42" t="str">
        <f>VLOOKUP(Tabla1[[#This Row],[PROGRAMA]],Hoja1!A:B,2,FALSE)</f>
        <v>2412. Formación para el empleo</v>
      </c>
      <c r="W4985" s="45" t="s">
        <v>236</v>
      </c>
      <c r="X4985" s="45" t="s">
        <v>3048</v>
      </c>
    </row>
    <row r="4986" spans="1:24" x14ac:dyDescent="0.25">
      <c r="A4986" s="57">
        <v>220250035909</v>
      </c>
      <c r="B4986" s="58" t="s">
        <v>349</v>
      </c>
      <c r="C4986" s="59">
        <v>45867</v>
      </c>
      <c r="D4986" s="57">
        <v>22025005165</v>
      </c>
      <c r="E4986" s="58" t="s">
        <v>6776</v>
      </c>
      <c r="F4986" s="60">
        <v>200</v>
      </c>
      <c r="G4986" s="58" t="s">
        <v>18</v>
      </c>
      <c r="H4986" s="58" t="s">
        <v>6777</v>
      </c>
      <c r="I4986" s="61">
        <v>220</v>
      </c>
      <c r="J4986" s="58" t="s">
        <v>356</v>
      </c>
      <c r="K4986" s="58" t="s">
        <v>356</v>
      </c>
      <c r="L4986" s="58" t="s">
        <v>367</v>
      </c>
      <c r="M4986" s="58" t="s">
        <v>458</v>
      </c>
      <c r="N4986" s="58" t="s">
        <v>429</v>
      </c>
      <c r="O4986" s="64" t="s">
        <v>310</v>
      </c>
      <c r="P4986" s="64" t="s">
        <v>5359</v>
      </c>
      <c r="Q4986" s="45" t="s">
        <v>922</v>
      </c>
      <c r="R4986" s="32" t="s">
        <v>254</v>
      </c>
      <c r="S4986" s="45" t="s">
        <v>94</v>
      </c>
      <c r="T4986" s="42" t="str">
        <f>VLOOKUP(Tabla1[[#This Row],[AREA]],Hoja1!A:B,2,FALSE)</f>
        <v>06. Educación y cultura</v>
      </c>
      <c r="U4986" s="45" t="s">
        <v>170</v>
      </c>
      <c r="V4986" s="42" t="str">
        <f>VLOOKUP(Tabla1[[#This Row],[PROGRAMA]],Hoja1!A:B,2,FALSE)</f>
        <v>3232. Conservación y mantenimiento centros educación infantil y primaria</v>
      </c>
      <c r="W4986" s="45" t="s">
        <v>238</v>
      </c>
      <c r="X4986" s="45" t="s">
        <v>3118</v>
      </c>
    </row>
    <row r="4987" spans="1:24" x14ac:dyDescent="0.25">
      <c r="A4987" s="57">
        <v>220250037429</v>
      </c>
      <c r="B4987" s="58" t="s">
        <v>526</v>
      </c>
      <c r="C4987" s="59">
        <v>45876</v>
      </c>
      <c r="D4987" s="57">
        <v>22025000731</v>
      </c>
      <c r="E4987" s="58" t="s">
        <v>1838</v>
      </c>
      <c r="F4987" s="60">
        <v>73.33</v>
      </c>
      <c r="G4987" s="58" t="s">
        <v>38</v>
      </c>
      <c r="H4987" s="58" t="s">
        <v>6778</v>
      </c>
      <c r="I4987" s="61">
        <v>300</v>
      </c>
      <c r="J4987" s="58" t="s">
        <v>356</v>
      </c>
      <c r="K4987" s="58" t="s">
        <v>356</v>
      </c>
      <c r="L4987" s="58" t="s">
        <v>367</v>
      </c>
      <c r="M4987" s="58" t="s">
        <v>354</v>
      </c>
      <c r="N4987" s="58" t="s">
        <v>355</v>
      </c>
      <c r="O4987" s="64" t="s">
        <v>309</v>
      </c>
      <c r="P4987" s="64" t="s">
        <v>5359</v>
      </c>
      <c r="Q4987" s="45" t="s">
        <v>922</v>
      </c>
      <c r="R4987" s="32" t="s">
        <v>254</v>
      </c>
      <c r="S4987" s="45" t="s">
        <v>98</v>
      </c>
      <c r="T4987" s="42" t="str">
        <f>VLOOKUP(Tabla1[[#This Row],[AREA]],Hoja1!A:B,2,FALSE)</f>
        <v>10. Personas mayores, familia y servicios sociales</v>
      </c>
      <c r="U4987" s="45" t="s">
        <v>155</v>
      </c>
      <c r="V4987" s="42" t="str">
        <f>VLOOKUP(Tabla1[[#This Row],[PROGRAMA]],Hoja1!A:B,2,FALSE)</f>
        <v>2312. Iniciativas sociales</v>
      </c>
      <c r="W4987" s="45" t="s">
        <v>236</v>
      </c>
      <c r="X4987" s="45" t="s">
        <v>3048</v>
      </c>
    </row>
    <row r="4988" spans="1:24" x14ac:dyDescent="0.25">
      <c r="A4988" s="57">
        <v>220250045321</v>
      </c>
      <c r="B4988" s="58" t="s">
        <v>526</v>
      </c>
      <c r="C4988" s="59">
        <v>45916</v>
      </c>
      <c r="D4988" s="57">
        <v>22025000731</v>
      </c>
      <c r="E4988" s="58" t="s">
        <v>1838</v>
      </c>
      <c r="F4988" s="60">
        <v>73.3</v>
      </c>
      <c r="G4988" s="58" t="s">
        <v>38</v>
      </c>
      <c r="H4988" s="58" t="s">
        <v>6779</v>
      </c>
      <c r="I4988" s="61">
        <v>300</v>
      </c>
      <c r="J4988" s="58" t="s">
        <v>356</v>
      </c>
      <c r="K4988" s="58" t="s">
        <v>356</v>
      </c>
      <c r="L4988" s="58" t="s">
        <v>367</v>
      </c>
      <c r="M4988" s="58" t="s">
        <v>354</v>
      </c>
      <c r="N4988" s="58" t="s">
        <v>355</v>
      </c>
      <c r="O4988" s="64" t="s">
        <v>309</v>
      </c>
      <c r="P4988" s="64" t="s">
        <v>5359</v>
      </c>
      <c r="Q4988" s="45" t="s">
        <v>922</v>
      </c>
      <c r="R4988" s="32" t="s">
        <v>254</v>
      </c>
      <c r="S4988" s="45" t="s">
        <v>98</v>
      </c>
      <c r="T4988" s="42" t="str">
        <f>VLOOKUP(Tabla1[[#This Row],[AREA]],Hoja1!A:B,2,FALSE)</f>
        <v>10. Personas mayores, familia y servicios sociales</v>
      </c>
      <c r="U4988" s="45" t="s">
        <v>155</v>
      </c>
      <c r="V4988" s="42" t="str">
        <f>VLOOKUP(Tabla1[[#This Row],[PROGRAMA]],Hoja1!A:B,2,FALSE)</f>
        <v>2312. Iniciativas sociales</v>
      </c>
      <c r="W4988" s="45" t="s">
        <v>236</v>
      </c>
      <c r="X4988" s="45" t="s">
        <v>3048</v>
      </c>
    </row>
    <row r="4989" spans="1:24" x14ac:dyDescent="0.25">
      <c r="A4989" s="57">
        <v>220250039183</v>
      </c>
      <c r="B4989" s="58" t="s">
        <v>526</v>
      </c>
      <c r="C4989" s="59">
        <v>45883</v>
      </c>
      <c r="D4989" s="57">
        <v>22025004010</v>
      </c>
      <c r="E4989" s="58" t="s">
        <v>1495</v>
      </c>
      <c r="F4989" s="60">
        <v>72.37</v>
      </c>
      <c r="G4989" s="58" t="s">
        <v>524</v>
      </c>
      <c r="H4989" s="58" t="s">
        <v>6780</v>
      </c>
      <c r="I4989" s="61">
        <v>300</v>
      </c>
      <c r="J4989" s="58" t="s">
        <v>427</v>
      </c>
      <c r="K4989" s="58" t="s">
        <v>427</v>
      </c>
      <c r="L4989" s="58" t="s">
        <v>367</v>
      </c>
      <c r="M4989" s="58" t="s">
        <v>354</v>
      </c>
      <c r="N4989" s="58" t="s">
        <v>355</v>
      </c>
      <c r="O4989" s="64" t="s">
        <v>309</v>
      </c>
      <c r="P4989" s="64" t="s">
        <v>5359</v>
      </c>
      <c r="Q4989" s="45" t="s">
        <v>922</v>
      </c>
      <c r="R4989" s="32" t="s">
        <v>254</v>
      </c>
      <c r="S4989" s="45" t="s">
        <v>92</v>
      </c>
      <c r="T4989" s="42" t="str">
        <f>VLOOKUP(Tabla1[[#This Row],[AREA]],Hoja1!A:B,2,FALSE)</f>
        <v>03. Participación ciudadana y deportes</v>
      </c>
      <c r="U4989" s="45" t="s">
        <v>215</v>
      </c>
      <c r="V4989" s="42" t="str">
        <f>VLOOKUP(Tabla1[[#This Row],[PROGRAMA]],Hoja1!A:B,2,FALSE)</f>
        <v>9241. Participación ciudadana</v>
      </c>
      <c r="W4989" s="45" t="s">
        <v>236</v>
      </c>
      <c r="X4989" s="45" t="s">
        <v>2945</v>
      </c>
    </row>
    <row r="4990" spans="1:24" x14ac:dyDescent="0.25">
      <c r="A4990" s="57">
        <v>220250044863</v>
      </c>
      <c r="B4990" s="58" t="s">
        <v>526</v>
      </c>
      <c r="C4990" s="59">
        <v>45911</v>
      </c>
      <c r="D4990" s="57">
        <v>22025001476</v>
      </c>
      <c r="E4990" s="58" t="s">
        <v>1355</v>
      </c>
      <c r="F4990" s="60">
        <v>1166.71</v>
      </c>
      <c r="G4990" s="58" t="s">
        <v>18</v>
      </c>
      <c r="H4990" s="58" t="s">
        <v>6628</v>
      </c>
      <c r="I4990" s="61">
        <v>300</v>
      </c>
      <c r="J4990" s="58" t="s">
        <v>356</v>
      </c>
      <c r="K4990" s="58" t="s">
        <v>356</v>
      </c>
      <c r="L4990" s="58" t="s">
        <v>357</v>
      </c>
      <c r="M4990" s="58" t="s">
        <v>354</v>
      </c>
      <c r="N4990" s="58" t="s">
        <v>355</v>
      </c>
      <c r="O4990" s="64" t="s">
        <v>309</v>
      </c>
      <c r="P4990" s="64" t="s">
        <v>5359</v>
      </c>
      <c r="Q4990" s="45" t="s">
        <v>922</v>
      </c>
      <c r="R4990" s="32" t="s">
        <v>254</v>
      </c>
      <c r="S4990" s="45" t="s">
        <v>98</v>
      </c>
      <c r="T4990" s="42" t="str">
        <f>VLOOKUP(Tabla1[[#This Row],[AREA]],Hoja1!A:B,2,FALSE)</f>
        <v>10. Personas mayores, familia y servicios sociales</v>
      </c>
      <c r="U4990" s="45" t="s">
        <v>155</v>
      </c>
      <c r="V4990" s="42" t="str">
        <f>VLOOKUP(Tabla1[[#This Row],[PROGRAMA]],Hoja1!A:B,2,FALSE)</f>
        <v>2312. Iniciativas sociales</v>
      </c>
      <c r="W4990" s="45" t="s">
        <v>236</v>
      </c>
      <c r="X4990" s="45" t="s">
        <v>2945</v>
      </c>
    </row>
    <row r="4991" spans="1:24" x14ac:dyDescent="0.25">
      <c r="A4991" s="57">
        <v>220250045357</v>
      </c>
      <c r="B4991" s="58" t="s">
        <v>526</v>
      </c>
      <c r="C4991" s="59">
        <v>45916</v>
      </c>
      <c r="D4991" s="57">
        <v>22025001128</v>
      </c>
      <c r="E4991" s="58" t="s">
        <v>1498</v>
      </c>
      <c r="F4991" s="60">
        <v>72.33</v>
      </c>
      <c r="G4991" s="58" t="s">
        <v>524</v>
      </c>
      <c r="H4991" s="58" t="s">
        <v>6781</v>
      </c>
      <c r="I4991" s="61">
        <v>300</v>
      </c>
      <c r="J4991" s="58" t="s">
        <v>427</v>
      </c>
      <c r="K4991" s="58" t="s">
        <v>427</v>
      </c>
      <c r="L4991" s="58" t="s">
        <v>367</v>
      </c>
      <c r="M4991" s="58" t="s">
        <v>354</v>
      </c>
      <c r="N4991" s="58" t="s">
        <v>355</v>
      </c>
      <c r="O4991" s="64" t="s">
        <v>309</v>
      </c>
      <c r="P4991" s="64" t="s">
        <v>5359</v>
      </c>
      <c r="Q4991" s="45" t="s">
        <v>922</v>
      </c>
      <c r="R4991" s="32" t="s">
        <v>254</v>
      </c>
      <c r="S4991" s="45" t="s">
        <v>291</v>
      </c>
      <c r="T4991" s="42" t="str">
        <f>VLOOKUP(Tabla1[[#This Row],[AREA]],Hoja1!A:B,2,FALSE)</f>
        <v>11. Salud pública y seguridad ciudadana</v>
      </c>
      <c r="U4991" s="45" t="s">
        <v>141</v>
      </c>
      <c r="V4991" s="42" t="str">
        <f>VLOOKUP(Tabla1[[#This Row],[PROGRAMA]],Hoja1!A:B,2,FALSE)</f>
        <v>1621. Recogida de residuos</v>
      </c>
      <c r="W4991" s="45" t="s">
        <v>238</v>
      </c>
      <c r="X4991" s="45" t="s">
        <v>3118</v>
      </c>
    </row>
    <row r="4992" spans="1:24" x14ac:dyDescent="0.25">
      <c r="A4992" s="57">
        <v>220250047785</v>
      </c>
      <c r="B4992" s="58" t="s">
        <v>526</v>
      </c>
      <c r="C4992" s="59">
        <v>45925</v>
      </c>
      <c r="D4992" s="57">
        <v>22025004895</v>
      </c>
      <c r="E4992" s="58" t="s">
        <v>1878</v>
      </c>
      <c r="F4992" s="60">
        <v>72.22</v>
      </c>
      <c r="G4992" s="58" t="s">
        <v>38</v>
      </c>
      <c r="H4992" s="58" t="s">
        <v>6782</v>
      </c>
      <c r="I4992" s="61">
        <v>300</v>
      </c>
      <c r="J4992" s="58" t="s">
        <v>356</v>
      </c>
      <c r="K4992" s="58" t="s">
        <v>356</v>
      </c>
      <c r="L4992" s="58" t="s">
        <v>367</v>
      </c>
      <c r="M4992" s="58" t="s">
        <v>354</v>
      </c>
      <c r="N4992" s="58" t="s">
        <v>355</v>
      </c>
      <c r="O4992" s="64" t="s">
        <v>309</v>
      </c>
      <c r="P4992" s="64" t="s">
        <v>5359</v>
      </c>
      <c r="Q4992" s="45" t="s">
        <v>922</v>
      </c>
      <c r="R4992" s="32" t="s">
        <v>254</v>
      </c>
      <c r="S4992" s="45" t="s">
        <v>94</v>
      </c>
      <c r="T4992" s="42" t="str">
        <f>VLOOKUP(Tabla1[[#This Row],[AREA]],Hoja1!A:B,2,FALSE)</f>
        <v>06. Educación y cultura</v>
      </c>
      <c r="U4992" s="45" t="s">
        <v>168</v>
      </c>
      <c r="V4992" s="42" t="str">
        <f>VLOOKUP(Tabla1[[#This Row],[PROGRAMA]],Hoja1!A:B,2,FALSE)</f>
        <v>3231. Escuelas infantiles</v>
      </c>
      <c r="W4992" s="45" t="s">
        <v>236</v>
      </c>
      <c r="X4992" s="45" t="s">
        <v>3048</v>
      </c>
    </row>
    <row r="4993" spans="1:24" x14ac:dyDescent="0.25">
      <c r="A4993" s="57">
        <v>220250043091</v>
      </c>
      <c r="B4993" s="58" t="s">
        <v>526</v>
      </c>
      <c r="C4993" s="59">
        <v>45897</v>
      </c>
      <c r="D4993" s="57">
        <v>22025004010</v>
      </c>
      <c r="E4993" s="58" t="s">
        <v>1495</v>
      </c>
      <c r="F4993" s="60">
        <v>71.12</v>
      </c>
      <c r="G4993" s="58" t="s">
        <v>74</v>
      </c>
      <c r="H4993" s="58" t="s">
        <v>6783</v>
      </c>
      <c r="I4993" s="61">
        <v>300</v>
      </c>
      <c r="J4993" s="58" t="s">
        <v>356</v>
      </c>
      <c r="K4993" s="58" t="s">
        <v>356</v>
      </c>
      <c r="L4993" s="58" t="s">
        <v>367</v>
      </c>
      <c r="M4993" s="58" t="s">
        <v>354</v>
      </c>
      <c r="N4993" s="58" t="s">
        <v>355</v>
      </c>
      <c r="O4993" s="64" t="s">
        <v>309</v>
      </c>
      <c r="P4993" s="64" t="s">
        <v>5359</v>
      </c>
      <c r="Q4993" s="45" t="s">
        <v>922</v>
      </c>
      <c r="R4993" s="32" t="s">
        <v>254</v>
      </c>
      <c r="S4993" s="45" t="s">
        <v>92</v>
      </c>
      <c r="T4993" s="42" t="str">
        <f>VLOOKUP(Tabla1[[#This Row],[AREA]],Hoja1!A:B,2,FALSE)</f>
        <v>03. Participación ciudadana y deportes</v>
      </c>
      <c r="U4993" s="45" t="s">
        <v>215</v>
      </c>
      <c r="V4993" s="42" t="str">
        <f>VLOOKUP(Tabla1[[#This Row],[PROGRAMA]],Hoja1!A:B,2,FALSE)</f>
        <v>9241. Participación ciudadana</v>
      </c>
      <c r="W4993" s="45" t="s">
        <v>236</v>
      </c>
      <c r="X4993" s="45" t="s">
        <v>2945</v>
      </c>
    </row>
    <row r="4994" spans="1:24" x14ac:dyDescent="0.25">
      <c r="A4994" s="57">
        <v>220250041727</v>
      </c>
      <c r="B4994" s="58" t="s">
        <v>526</v>
      </c>
      <c r="C4994" s="59">
        <v>45894</v>
      </c>
      <c r="D4994" s="57">
        <v>22025000769</v>
      </c>
      <c r="E4994" s="58" t="s">
        <v>1623</v>
      </c>
      <c r="F4994" s="60">
        <v>70.97</v>
      </c>
      <c r="G4994" s="58" t="s">
        <v>73</v>
      </c>
      <c r="H4994" s="58" t="s">
        <v>6784</v>
      </c>
      <c r="I4994" s="61">
        <v>300</v>
      </c>
      <c r="J4994" s="58" t="s">
        <v>356</v>
      </c>
      <c r="K4994" s="58" t="s">
        <v>356</v>
      </c>
      <c r="L4994" s="58" t="s">
        <v>367</v>
      </c>
      <c r="M4994" s="58" t="s">
        <v>354</v>
      </c>
      <c r="N4994" s="58" t="s">
        <v>355</v>
      </c>
      <c r="O4994" s="64" t="s">
        <v>309</v>
      </c>
      <c r="P4994" s="64" t="s">
        <v>5359</v>
      </c>
      <c r="Q4994" s="45" t="s">
        <v>922</v>
      </c>
      <c r="R4994" s="32" t="s">
        <v>254</v>
      </c>
      <c r="S4994" s="45" t="s">
        <v>291</v>
      </c>
      <c r="T4994" s="42" t="str">
        <f>VLOOKUP(Tabla1[[#This Row],[AREA]],Hoja1!A:B,2,FALSE)</f>
        <v>11. Salud pública y seguridad ciudadana</v>
      </c>
      <c r="U4994" s="45" t="s">
        <v>135</v>
      </c>
      <c r="V4994" s="42" t="str">
        <f>VLOOKUP(Tabla1[[#This Row],[PROGRAMA]],Hoja1!A:B,2,FALSE)</f>
        <v>1361. Prevención y extinción de incencios</v>
      </c>
      <c r="W4994" s="45" t="s">
        <v>238</v>
      </c>
      <c r="X4994" s="45" t="s">
        <v>3118</v>
      </c>
    </row>
    <row r="4995" spans="1:24" x14ac:dyDescent="0.25">
      <c r="A4995" s="57">
        <v>220250039147</v>
      </c>
      <c r="B4995" s="58" t="s">
        <v>526</v>
      </c>
      <c r="C4995" s="59">
        <v>45883</v>
      </c>
      <c r="D4995" s="57">
        <v>22025004894</v>
      </c>
      <c r="E4995" s="58" t="s">
        <v>1303</v>
      </c>
      <c r="F4995" s="60">
        <v>70.86</v>
      </c>
      <c r="G4995" s="58" t="s">
        <v>1119</v>
      </c>
      <c r="H4995" s="58" t="s">
        <v>6785</v>
      </c>
      <c r="I4995" s="61">
        <v>300</v>
      </c>
      <c r="J4995" s="58" t="s">
        <v>356</v>
      </c>
      <c r="K4995" s="58" t="s">
        <v>356</v>
      </c>
      <c r="L4995" s="58" t="s">
        <v>367</v>
      </c>
      <c r="M4995" s="58" t="s">
        <v>354</v>
      </c>
      <c r="N4995" s="58" t="s">
        <v>355</v>
      </c>
      <c r="O4995" s="64" t="s">
        <v>309</v>
      </c>
      <c r="P4995" s="64" t="s">
        <v>5359</v>
      </c>
      <c r="Q4995" s="45" t="s">
        <v>922</v>
      </c>
      <c r="R4995" s="32" t="s">
        <v>254</v>
      </c>
      <c r="S4995" s="45" t="s">
        <v>94</v>
      </c>
      <c r="T4995" s="42" t="str">
        <f>VLOOKUP(Tabla1[[#This Row],[AREA]],Hoja1!A:B,2,FALSE)</f>
        <v>06. Educación y cultura</v>
      </c>
      <c r="U4995" s="45" t="s">
        <v>170</v>
      </c>
      <c r="V4995" s="42" t="str">
        <f>VLOOKUP(Tabla1[[#This Row],[PROGRAMA]],Hoja1!A:B,2,FALSE)</f>
        <v>3232. Conservación y mantenimiento centros educación infantil y primaria</v>
      </c>
      <c r="W4995" s="45" t="s">
        <v>236</v>
      </c>
      <c r="X4995" s="45" t="s">
        <v>3048</v>
      </c>
    </row>
    <row r="4996" spans="1:24" x14ac:dyDescent="0.25">
      <c r="A4996" s="57">
        <v>220250044700</v>
      </c>
      <c r="B4996" s="58" t="s">
        <v>526</v>
      </c>
      <c r="C4996" s="59">
        <v>45910</v>
      </c>
      <c r="D4996" s="57">
        <v>22025001123</v>
      </c>
      <c r="E4996" s="58" t="s">
        <v>1973</v>
      </c>
      <c r="F4996" s="60">
        <v>70.180000000000007</v>
      </c>
      <c r="G4996" s="58" t="s">
        <v>611</v>
      </c>
      <c r="H4996" s="58" t="s">
        <v>6786</v>
      </c>
      <c r="I4996" s="61">
        <v>300</v>
      </c>
      <c r="J4996" s="58" t="s">
        <v>462</v>
      </c>
      <c r="K4996" s="58" t="s">
        <v>356</v>
      </c>
      <c r="L4996" s="58" t="s">
        <v>357</v>
      </c>
      <c r="M4996" s="58" t="s">
        <v>354</v>
      </c>
      <c r="N4996" s="58" t="s">
        <v>355</v>
      </c>
      <c r="O4996" s="64" t="s">
        <v>309</v>
      </c>
      <c r="P4996" s="64" t="s">
        <v>5359</v>
      </c>
      <c r="Q4996" s="45" t="s">
        <v>922</v>
      </c>
      <c r="R4996" s="32" t="s">
        <v>254</v>
      </c>
      <c r="S4996" s="45" t="s">
        <v>291</v>
      </c>
      <c r="T4996" s="42" t="str">
        <f>VLOOKUP(Tabla1[[#This Row],[AREA]],Hoja1!A:B,2,FALSE)</f>
        <v>11. Salud pública y seguridad ciudadana</v>
      </c>
      <c r="U4996" s="45" t="s">
        <v>144</v>
      </c>
      <c r="V4996" s="42" t="str">
        <f>VLOOKUP(Tabla1[[#This Row],[PROGRAMA]],Hoja1!A:B,2,FALSE)</f>
        <v>1631. Limpieza viaria</v>
      </c>
      <c r="W4996" s="45" t="s">
        <v>236</v>
      </c>
      <c r="X4996" s="45" t="s">
        <v>3180</v>
      </c>
    </row>
    <row r="4997" spans="1:24" x14ac:dyDescent="0.25">
      <c r="A4997" s="57">
        <v>220250037649</v>
      </c>
      <c r="B4997" s="58" t="s">
        <v>526</v>
      </c>
      <c r="C4997" s="59">
        <v>45876</v>
      </c>
      <c r="D4997" s="57">
        <v>22025004894</v>
      </c>
      <c r="E4997" s="58" t="s">
        <v>1303</v>
      </c>
      <c r="F4997" s="60">
        <v>69.8</v>
      </c>
      <c r="G4997" s="58" t="s">
        <v>633</v>
      </c>
      <c r="H4997" s="58" t="s">
        <v>6787</v>
      </c>
      <c r="I4997" s="61">
        <v>300</v>
      </c>
      <c r="J4997" s="58" t="s">
        <v>356</v>
      </c>
      <c r="K4997" s="58" t="s">
        <v>356</v>
      </c>
      <c r="L4997" s="58" t="s">
        <v>367</v>
      </c>
      <c r="M4997" s="58" t="s">
        <v>354</v>
      </c>
      <c r="N4997" s="58" t="s">
        <v>355</v>
      </c>
      <c r="O4997" s="64" t="s">
        <v>309</v>
      </c>
      <c r="P4997" s="64" t="s">
        <v>5359</v>
      </c>
      <c r="Q4997" s="45" t="s">
        <v>922</v>
      </c>
      <c r="R4997" s="32" t="s">
        <v>254</v>
      </c>
      <c r="S4997" s="45" t="s">
        <v>94</v>
      </c>
      <c r="T4997" s="42" t="str">
        <f>VLOOKUP(Tabla1[[#This Row],[AREA]],Hoja1!A:B,2,FALSE)</f>
        <v>06. Educación y cultura</v>
      </c>
      <c r="U4997" s="45" t="s">
        <v>170</v>
      </c>
      <c r="V4997" s="42" t="str">
        <f>VLOOKUP(Tabla1[[#This Row],[PROGRAMA]],Hoja1!A:B,2,FALSE)</f>
        <v>3232. Conservación y mantenimiento centros educación infantil y primaria</v>
      </c>
      <c r="W4997" s="45" t="s">
        <v>236</v>
      </c>
      <c r="X4997" s="45" t="s">
        <v>3048</v>
      </c>
    </row>
    <row r="4998" spans="1:24" x14ac:dyDescent="0.25">
      <c r="A4998" s="57">
        <v>220250044041</v>
      </c>
      <c r="B4998" s="58" t="s">
        <v>526</v>
      </c>
      <c r="C4998" s="59">
        <v>45905</v>
      </c>
      <c r="D4998" s="57">
        <v>22025004932</v>
      </c>
      <c r="E4998" s="58" t="s">
        <v>1727</v>
      </c>
      <c r="F4998" s="60">
        <v>69.08</v>
      </c>
      <c r="G4998" s="58" t="s">
        <v>74</v>
      </c>
      <c r="H4998" s="58" t="s">
        <v>6788</v>
      </c>
      <c r="I4998" s="61">
        <v>300</v>
      </c>
      <c r="J4998" s="58" t="s">
        <v>356</v>
      </c>
      <c r="K4998" s="58" t="s">
        <v>356</v>
      </c>
      <c r="L4998" s="58" t="s">
        <v>367</v>
      </c>
      <c r="M4998" s="58" t="s">
        <v>354</v>
      </c>
      <c r="N4998" s="58" t="s">
        <v>355</v>
      </c>
      <c r="O4998" s="64" t="s">
        <v>309</v>
      </c>
      <c r="P4998" s="64" t="s">
        <v>5359</v>
      </c>
      <c r="Q4998" s="45" t="s">
        <v>922</v>
      </c>
      <c r="R4998" s="32" t="s">
        <v>254</v>
      </c>
      <c r="S4998" s="45" t="s">
        <v>94</v>
      </c>
      <c r="T4998" s="42" t="str">
        <f>VLOOKUP(Tabla1[[#This Row],[AREA]],Hoja1!A:B,2,FALSE)</f>
        <v>06. Educación y cultura</v>
      </c>
      <c r="U4998" s="45" t="s">
        <v>176</v>
      </c>
      <c r="V4998" s="42" t="str">
        <f>VLOOKUP(Tabla1[[#This Row],[PROGRAMA]],Hoja1!A:B,2,FALSE)</f>
        <v>3321. Bibliotecas públicas</v>
      </c>
      <c r="W4998" s="45" t="s">
        <v>236</v>
      </c>
      <c r="X4998" s="45" t="s">
        <v>3048</v>
      </c>
    </row>
    <row r="4999" spans="1:24" x14ac:dyDescent="0.25">
      <c r="A4999" s="57">
        <v>220250039290</v>
      </c>
      <c r="B4999" s="58" t="s">
        <v>526</v>
      </c>
      <c r="C4999" s="59">
        <v>45883</v>
      </c>
      <c r="D4999" s="57">
        <v>22025000920</v>
      </c>
      <c r="E4999" s="58" t="s">
        <v>1373</v>
      </c>
      <c r="F4999" s="60">
        <v>68.22</v>
      </c>
      <c r="G4999" s="58" t="s">
        <v>74</v>
      </c>
      <c r="H4999" s="58" t="s">
        <v>6789</v>
      </c>
      <c r="I4999" s="61">
        <v>300</v>
      </c>
      <c r="J4999" s="58" t="s">
        <v>356</v>
      </c>
      <c r="K4999" s="58" t="s">
        <v>356</v>
      </c>
      <c r="L4999" s="58" t="s">
        <v>367</v>
      </c>
      <c r="M4999" s="58" t="s">
        <v>354</v>
      </c>
      <c r="N4999" s="58" t="s">
        <v>355</v>
      </c>
      <c r="O4999" s="64" t="s">
        <v>309</v>
      </c>
      <c r="P4999" s="64" t="s">
        <v>5359</v>
      </c>
      <c r="Q4999" s="45" t="s">
        <v>922</v>
      </c>
      <c r="R4999" s="32" t="s">
        <v>254</v>
      </c>
      <c r="S4999" s="45" t="s">
        <v>291</v>
      </c>
      <c r="T4999" s="42" t="str">
        <f>VLOOKUP(Tabla1[[#This Row],[AREA]],Hoja1!A:B,2,FALSE)</f>
        <v>11. Salud pública y seguridad ciudadana</v>
      </c>
      <c r="U4999" s="45" t="s">
        <v>129</v>
      </c>
      <c r="V4999" s="42" t="str">
        <f>VLOOKUP(Tabla1[[#This Row],[PROGRAMA]],Hoja1!A:B,2,FALSE)</f>
        <v>1321. Policía municipal</v>
      </c>
      <c r="W4999" s="45" t="s">
        <v>238</v>
      </c>
      <c r="X4999" s="45" t="s">
        <v>3118</v>
      </c>
    </row>
    <row r="5000" spans="1:24" x14ac:dyDescent="0.25">
      <c r="A5000" s="57">
        <v>220250043046</v>
      </c>
      <c r="B5000" s="58" t="s">
        <v>526</v>
      </c>
      <c r="C5000" s="59">
        <v>45897</v>
      </c>
      <c r="D5000" s="57">
        <v>22025001214</v>
      </c>
      <c r="E5000" s="58" t="s">
        <v>2307</v>
      </c>
      <c r="F5000" s="60">
        <v>67.709999999999994</v>
      </c>
      <c r="G5000" s="58" t="s">
        <v>612</v>
      </c>
      <c r="H5000" s="58" t="s">
        <v>6790</v>
      </c>
      <c r="I5000" s="61">
        <v>300</v>
      </c>
      <c r="J5000" s="58" t="s">
        <v>356</v>
      </c>
      <c r="K5000" s="58" t="s">
        <v>356</v>
      </c>
      <c r="L5000" s="58" t="s">
        <v>367</v>
      </c>
      <c r="M5000" s="58" t="s">
        <v>354</v>
      </c>
      <c r="N5000" s="58" t="s">
        <v>355</v>
      </c>
      <c r="O5000" s="64" t="s">
        <v>309</v>
      </c>
      <c r="P5000" s="64" t="s">
        <v>5359</v>
      </c>
      <c r="Q5000" s="45" t="s">
        <v>922</v>
      </c>
      <c r="R5000" s="32" t="s">
        <v>254</v>
      </c>
      <c r="S5000" s="45" t="s">
        <v>89</v>
      </c>
      <c r="T5000" s="42" t="str">
        <f>VLOOKUP(Tabla1[[#This Row],[AREA]],Hoja1!A:B,2,FALSE)</f>
        <v>01. Alcaldía</v>
      </c>
      <c r="U5000" s="45" t="s">
        <v>211</v>
      </c>
      <c r="V5000" s="42" t="str">
        <f>VLOOKUP(Tabla1[[#This Row],[PROGRAMA]],Hoja1!A:B,2,FALSE)</f>
        <v>9206. Archivo municipal</v>
      </c>
      <c r="W5000" s="45" t="s">
        <v>238</v>
      </c>
      <c r="X5000" s="45" t="s">
        <v>3118</v>
      </c>
    </row>
    <row r="5001" spans="1:24" x14ac:dyDescent="0.25">
      <c r="A5001" s="57">
        <v>220250045462</v>
      </c>
      <c r="B5001" s="58" t="s">
        <v>526</v>
      </c>
      <c r="C5001" s="59">
        <v>45916</v>
      </c>
      <c r="D5001" s="57">
        <v>22025000769</v>
      </c>
      <c r="E5001" s="58" t="s">
        <v>1623</v>
      </c>
      <c r="F5001" s="60">
        <v>67.22</v>
      </c>
      <c r="G5001" s="58" t="s">
        <v>564</v>
      </c>
      <c r="H5001" s="58" t="s">
        <v>6791</v>
      </c>
      <c r="I5001" s="61">
        <v>300</v>
      </c>
      <c r="J5001" s="58" t="s">
        <v>356</v>
      </c>
      <c r="K5001" s="58" t="s">
        <v>356</v>
      </c>
      <c r="L5001" s="58" t="s">
        <v>367</v>
      </c>
      <c r="M5001" s="58" t="s">
        <v>354</v>
      </c>
      <c r="N5001" s="58" t="s">
        <v>355</v>
      </c>
      <c r="O5001" s="64" t="s">
        <v>309</v>
      </c>
      <c r="P5001" s="64" t="s">
        <v>5359</v>
      </c>
      <c r="Q5001" s="45" t="s">
        <v>922</v>
      </c>
      <c r="R5001" s="32" t="s">
        <v>254</v>
      </c>
      <c r="S5001" s="45" t="s">
        <v>291</v>
      </c>
      <c r="T5001" s="42" t="str">
        <f>VLOOKUP(Tabla1[[#This Row],[AREA]],Hoja1!A:B,2,FALSE)</f>
        <v>11. Salud pública y seguridad ciudadana</v>
      </c>
      <c r="U5001" s="45" t="s">
        <v>135</v>
      </c>
      <c r="V5001" s="42" t="str">
        <f>VLOOKUP(Tabla1[[#This Row],[PROGRAMA]],Hoja1!A:B,2,FALSE)</f>
        <v>1361. Prevención y extinción de incencios</v>
      </c>
      <c r="W5001" s="45" t="s">
        <v>238</v>
      </c>
      <c r="X5001" s="45" t="s">
        <v>3118</v>
      </c>
    </row>
    <row r="5002" spans="1:24" x14ac:dyDescent="0.25">
      <c r="A5002" s="57">
        <v>220250037640</v>
      </c>
      <c r="B5002" s="58" t="s">
        <v>526</v>
      </c>
      <c r="C5002" s="59">
        <v>45876</v>
      </c>
      <c r="D5002" s="57">
        <v>22025004894</v>
      </c>
      <c r="E5002" s="58" t="s">
        <v>1303</v>
      </c>
      <c r="F5002" s="60">
        <v>67.11</v>
      </c>
      <c r="G5002" s="58" t="s">
        <v>633</v>
      </c>
      <c r="H5002" s="58" t="s">
        <v>6792</v>
      </c>
      <c r="I5002" s="61">
        <v>300</v>
      </c>
      <c r="J5002" s="58" t="s">
        <v>356</v>
      </c>
      <c r="K5002" s="58" t="s">
        <v>356</v>
      </c>
      <c r="L5002" s="58" t="s">
        <v>367</v>
      </c>
      <c r="M5002" s="58" t="s">
        <v>354</v>
      </c>
      <c r="N5002" s="58" t="s">
        <v>355</v>
      </c>
      <c r="O5002" s="64" t="s">
        <v>309</v>
      </c>
      <c r="P5002" s="64" t="s">
        <v>5359</v>
      </c>
      <c r="Q5002" s="45" t="s">
        <v>922</v>
      </c>
      <c r="R5002" s="32" t="s">
        <v>254</v>
      </c>
      <c r="S5002" s="45" t="s">
        <v>94</v>
      </c>
      <c r="T5002" s="42" t="str">
        <f>VLOOKUP(Tabla1[[#This Row],[AREA]],Hoja1!A:B,2,FALSE)</f>
        <v>06. Educación y cultura</v>
      </c>
      <c r="U5002" s="45" t="s">
        <v>170</v>
      </c>
      <c r="V5002" s="42" t="str">
        <f>VLOOKUP(Tabla1[[#This Row],[PROGRAMA]],Hoja1!A:B,2,FALSE)</f>
        <v>3232. Conservación y mantenimiento centros educación infantil y primaria</v>
      </c>
      <c r="W5002" s="45" t="s">
        <v>236</v>
      </c>
      <c r="X5002" s="45" t="s">
        <v>3048</v>
      </c>
    </row>
    <row r="5003" spans="1:24" x14ac:dyDescent="0.25">
      <c r="A5003" s="57">
        <v>220250037461</v>
      </c>
      <c r="B5003" s="58" t="s">
        <v>526</v>
      </c>
      <c r="C5003" s="59">
        <v>45876</v>
      </c>
      <c r="D5003" s="57">
        <v>22025002596</v>
      </c>
      <c r="E5003" s="58" t="s">
        <v>2578</v>
      </c>
      <c r="F5003" s="60">
        <v>67.099999999999994</v>
      </c>
      <c r="G5003" s="58" t="s">
        <v>4372</v>
      </c>
      <c r="H5003" s="58" t="s">
        <v>4373</v>
      </c>
      <c r="I5003" s="61">
        <v>300</v>
      </c>
      <c r="J5003" s="58" t="s">
        <v>427</v>
      </c>
      <c r="K5003" s="58" t="s">
        <v>427</v>
      </c>
      <c r="L5003" s="58" t="s">
        <v>367</v>
      </c>
      <c r="M5003" s="58" t="s">
        <v>354</v>
      </c>
      <c r="N5003" s="58" t="s">
        <v>355</v>
      </c>
      <c r="O5003" s="64" t="s">
        <v>309</v>
      </c>
      <c r="P5003" s="64" t="s">
        <v>5359</v>
      </c>
      <c r="Q5003" s="45" t="s">
        <v>926</v>
      </c>
      <c r="R5003" s="32" t="s">
        <v>255</v>
      </c>
      <c r="S5003" s="45" t="s">
        <v>94</v>
      </c>
      <c r="T5003" s="42" t="str">
        <f>VLOOKUP(Tabla1[[#This Row],[AREA]],Hoja1!A:B,2,FALSE)</f>
        <v>06. Educación y cultura</v>
      </c>
      <c r="U5003" s="45" t="s">
        <v>176</v>
      </c>
      <c r="V5003" s="42" t="str">
        <f>VLOOKUP(Tabla1[[#This Row],[PROGRAMA]],Hoja1!A:B,2,FALSE)</f>
        <v>3321. Bibliotecas públicas</v>
      </c>
      <c r="W5003" s="45" t="s">
        <v>246</v>
      </c>
      <c r="X5003" s="45" t="s">
        <v>3261</v>
      </c>
    </row>
    <row r="5004" spans="1:24" x14ac:dyDescent="0.25">
      <c r="A5004" s="57">
        <v>220250039076</v>
      </c>
      <c r="B5004" s="58" t="s">
        <v>526</v>
      </c>
      <c r="C5004" s="59">
        <v>45883</v>
      </c>
      <c r="D5004" s="57">
        <v>22025004894</v>
      </c>
      <c r="E5004" s="58" t="s">
        <v>1303</v>
      </c>
      <c r="F5004" s="60">
        <v>67.08</v>
      </c>
      <c r="G5004" s="58" t="s">
        <v>608</v>
      </c>
      <c r="H5004" s="58" t="s">
        <v>6793</v>
      </c>
      <c r="I5004" s="61">
        <v>300</v>
      </c>
      <c r="J5004" s="58" t="s">
        <v>356</v>
      </c>
      <c r="K5004" s="58" t="s">
        <v>356</v>
      </c>
      <c r="L5004" s="58" t="s">
        <v>367</v>
      </c>
      <c r="M5004" s="58" t="s">
        <v>354</v>
      </c>
      <c r="N5004" s="58" t="s">
        <v>355</v>
      </c>
      <c r="O5004" s="64" t="s">
        <v>309</v>
      </c>
      <c r="P5004" s="64" t="s">
        <v>5359</v>
      </c>
      <c r="Q5004" s="45" t="s">
        <v>922</v>
      </c>
      <c r="R5004" s="32" t="s">
        <v>254</v>
      </c>
      <c r="S5004" s="45" t="s">
        <v>94</v>
      </c>
      <c r="T5004" s="42" t="str">
        <f>VLOOKUP(Tabla1[[#This Row],[AREA]],Hoja1!A:B,2,FALSE)</f>
        <v>06. Educación y cultura</v>
      </c>
      <c r="U5004" s="45" t="s">
        <v>170</v>
      </c>
      <c r="V5004" s="42" t="str">
        <f>VLOOKUP(Tabla1[[#This Row],[PROGRAMA]],Hoja1!A:B,2,FALSE)</f>
        <v>3232. Conservación y mantenimiento centros educación infantil y primaria</v>
      </c>
      <c r="W5004" s="45" t="s">
        <v>236</v>
      </c>
      <c r="X5004" s="45" t="s">
        <v>3048</v>
      </c>
    </row>
    <row r="5005" spans="1:24" x14ac:dyDescent="0.25">
      <c r="A5005" s="57">
        <v>220250038416</v>
      </c>
      <c r="B5005" s="58" t="s">
        <v>526</v>
      </c>
      <c r="C5005" s="59">
        <v>45880</v>
      </c>
      <c r="D5005" s="57">
        <v>22025001274</v>
      </c>
      <c r="E5005" s="58" t="s">
        <v>1612</v>
      </c>
      <c r="F5005" s="60">
        <v>66.97</v>
      </c>
      <c r="G5005" s="58" t="s">
        <v>574</v>
      </c>
      <c r="H5005" s="58" t="s">
        <v>6794</v>
      </c>
      <c r="I5005" s="61">
        <v>300</v>
      </c>
      <c r="J5005" s="58" t="s">
        <v>356</v>
      </c>
      <c r="K5005" s="58" t="s">
        <v>356</v>
      </c>
      <c r="L5005" s="58" t="s">
        <v>357</v>
      </c>
      <c r="M5005" s="58" t="s">
        <v>354</v>
      </c>
      <c r="N5005" s="58" t="s">
        <v>355</v>
      </c>
      <c r="O5005" s="64" t="s">
        <v>309</v>
      </c>
      <c r="P5005" s="64" t="s">
        <v>5359</v>
      </c>
      <c r="Q5005" s="45" t="s">
        <v>922</v>
      </c>
      <c r="R5005" s="32" t="s">
        <v>254</v>
      </c>
      <c r="S5005" s="45" t="s">
        <v>95</v>
      </c>
      <c r="T5005" s="42" t="str">
        <f>VLOOKUP(Tabla1[[#This Row],[AREA]],Hoja1!A:B,2,FALSE)</f>
        <v>07. Medio ambiente</v>
      </c>
      <c r="U5005" s="45" t="s">
        <v>149</v>
      </c>
      <c r="V5005" s="42" t="str">
        <f>VLOOKUP(Tabla1[[#This Row],[PROGRAMA]],Hoja1!A:B,2,FALSE)</f>
        <v>1711. Parques y jardines</v>
      </c>
      <c r="W5005" s="45" t="s">
        <v>236</v>
      </c>
      <c r="X5005" s="45" t="s">
        <v>2945</v>
      </c>
    </row>
    <row r="5006" spans="1:24" x14ac:dyDescent="0.25">
      <c r="A5006" s="57">
        <v>220250046360</v>
      </c>
      <c r="B5006" s="58" t="s">
        <v>526</v>
      </c>
      <c r="C5006" s="59">
        <v>45922</v>
      </c>
      <c r="D5006" s="57">
        <v>22025001270</v>
      </c>
      <c r="E5006" s="58" t="s">
        <v>2310</v>
      </c>
      <c r="F5006" s="60">
        <v>66.790000000000006</v>
      </c>
      <c r="G5006" s="58" t="s">
        <v>73</v>
      </c>
      <c r="H5006" s="58" t="s">
        <v>6795</v>
      </c>
      <c r="I5006" s="61">
        <v>300</v>
      </c>
      <c r="J5006" s="58" t="s">
        <v>356</v>
      </c>
      <c r="K5006" s="58" t="s">
        <v>356</v>
      </c>
      <c r="L5006" s="58" t="s">
        <v>367</v>
      </c>
      <c r="M5006" s="58" t="s">
        <v>354</v>
      </c>
      <c r="N5006" s="58" t="s">
        <v>355</v>
      </c>
      <c r="O5006" s="64" t="s">
        <v>309</v>
      </c>
      <c r="P5006" s="64" t="s">
        <v>5359</v>
      </c>
      <c r="Q5006" s="45" t="s">
        <v>922</v>
      </c>
      <c r="R5006" s="32" t="s">
        <v>254</v>
      </c>
      <c r="S5006" s="45" t="s">
        <v>95</v>
      </c>
      <c r="T5006" s="42" t="str">
        <f>VLOOKUP(Tabla1[[#This Row],[AREA]],Hoja1!A:B,2,FALSE)</f>
        <v>07. Medio ambiente</v>
      </c>
      <c r="U5006" s="45" t="s">
        <v>149</v>
      </c>
      <c r="V5006" s="42" t="str">
        <f>VLOOKUP(Tabla1[[#This Row],[PROGRAMA]],Hoja1!A:B,2,FALSE)</f>
        <v>1711. Parques y jardines</v>
      </c>
      <c r="W5006" s="45" t="s">
        <v>238</v>
      </c>
      <c r="X5006" s="45" t="s">
        <v>3118</v>
      </c>
    </row>
    <row r="5007" spans="1:24" x14ac:dyDescent="0.25">
      <c r="A5007" s="57">
        <v>220250044519</v>
      </c>
      <c r="B5007" s="58" t="s">
        <v>526</v>
      </c>
      <c r="C5007" s="59">
        <v>45910</v>
      </c>
      <c r="D5007" s="57">
        <v>22025004014</v>
      </c>
      <c r="E5007" s="58" t="s">
        <v>1534</v>
      </c>
      <c r="F5007" s="60">
        <v>66.650000000000006</v>
      </c>
      <c r="G5007" s="58" t="s">
        <v>38</v>
      </c>
      <c r="H5007" s="58" t="s">
        <v>6796</v>
      </c>
      <c r="I5007" s="61">
        <v>300</v>
      </c>
      <c r="J5007" s="58" t="s">
        <v>356</v>
      </c>
      <c r="K5007" s="58" t="s">
        <v>356</v>
      </c>
      <c r="L5007" s="58" t="s">
        <v>367</v>
      </c>
      <c r="M5007" s="58" t="s">
        <v>354</v>
      </c>
      <c r="N5007" s="58" t="s">
        <v>355</v>
      </c>
      <c r="O5007" s="64" t="s">
        <v>309</v>
      </c>
      <c r="P5007" s="64" t="s">
        <v>5359</v>
      </c>
      <c r="Q5007" s="45" t="s">
        <v>922</v>
      </c>
      <c r="R5007" s="32" t="s">
        <v>254</v>
      </c>
      <c r="S5007" s="45" t="s">
        <v>92</v>
      </c>
      <c r="T5007" s="42" t="str">
        <f>VLOOKUP(Tabla1[[#This Row],[AREA]],Hoja1!A:B,2,FALSE)</f>
        <v>03. Participación ciudadana y deportes</v>
      </c>
      <c r="U5007" s="45" t="s">
        <v>215</v>
      </c>
      <c r="V5007" s="42" t="str">
        <f>VLOOKUP(Tabla1[[#This Row],[PROGRAMA]],Hoja1!A:B,2,FALSE)</f>
        <v>9241. Participación ciudadana</v>
      </c>
      <c r="W5007" s="45" t="s">
        <v>236</v>
      </c>
      <c r="X5007" s="45" t="s">
        <v>3048</v>
      </c>
    </row>
    <row r="5008" spans="1:24" x14ac:dyDescent="0.25">
      <c r="A5008" s="57">
        <v>220250041817</v>
      </c>
      <c r="B5008" s="58" t="s">
        <v>526</v>
      </c>
      <c r="C5008" s="59">
        <v>45894</v>
      </c>
      <c r="D5008" s="57">
        <v>22025004014</v>
      </c>
      <c r="E5008" s="58" t="s">
        <v>1534</v>
      </c>
      <c r="F5008" s="60">
        <v>66.55</v>
      </c>
      <c r="G5008" s="58" t="s">
        <v>39</v>
      </c>
      <c r="H5008" s="58" t="s">
        <v>6797</v>
      </c>
      <c r="I5008" s="61">
        <v>300</v>
      </c>
      <c r="J5008" s="58" t="s">
        <v>356</v>
      </c>
      <c r="K5008" s="58" t="s">
        <v>356</v>
      </c>
      <c r="L5008" s="58" t="s">
        <v>367</v>
      </c>
      <c r="M5008" s="58" t="s">
        <v>354</v>
      </c>
      <c r="N5008" s="58" t="s">
        <v>355</v>
      </c>
      <c r="O5008" s="64" t="s">
        <v>309</v>
      </c>
      <c r="P5008" s="64" t="s">
        <v>5359</v>
      </c>
      <c r="Q5008" s="45" t="s">
        <v>922</v>
      </c>
      <c r="R5008" s="32" t="s">
        <v>254</v>
      </c>
      <c r="S5008" s="45" t="s">
        <v>92</v>
      </c>
      <c r="T5008" s="42" t="str">
        <f>VLOOKUP(Tabla1[[#This Row],[AREA]],Hoja1!A:B,2,FALSE)</f>
        <v>03. Participación ciudadana y deportes</v>
      </c>
      <c r="U5008" s="45" t="s">
        <v>215</v>
      </c>
      <c r="V5008" s="42" t="str">
        <f>VLOOKUP(Tabla1[[#This Row],[PROGRAMA]],Hoja1!A:B,2,FALSE)</f>
        <v>9241. Participación ciudadana</v>
      </c>
      <c r="W5008" s="45" t="s">
        <v>236</v>
      </c>
      <c r="X5008" s="45" t="s">
        <v>3048</v>
      </c>
    </row>
    <row r="5009" spans="1:24" x14ac:dyDescent="0.25">
      <c r="A5009" s="57">
        <v>220250045503</v>
      </c>
      <c r="B5009" s="58" t="s">
        <v>526</v>
      </c>
      <c r="C5009" s="59">
        <v>45916</v>
      </c>
      <c r="D5009" s="57">
        <v>22025000769</v>
      </c>
      <c r="E5009" s="58" t="s">
        <v>1623</v>
      </c>
      <c r="F5009" s="60">
        <v>66.489999999999995</v>
      </c>
      <c r="G5009" s="58" t="s">
        <v>573</v>
      </c>
      <c r="H5009" s="58" t="s">
        <v>6798</v>
      </c>
      <c r="I5009" s="61">
        <v>300</v>
      </c>
      <c r="J5009" s="58" t="s">
        <v>356</v>
      </c>
      <c r="K5009" s="58" t="s">
        <v>356</v>
      </c>
      <c r="L5009" s="58" t="s">
        <v>367</v>
      </c>
      <c r="M5009" s="58" t="s">
        <v>354</v>
      </c>
      <c r="N5009" s="58" t="s">
        <v>355</v>
      </c>
      <c r="O5009" s="64" t="s">
        <v>309</v>
      </c>
      <c r="P5009" s="64" t="s">
        <v>5359</v>
      </c>
      <c r="Q5009" s="45" t="s">
        <v>922</v>
      </c>
      <c r="R5009" s="32" t="s">
        <v>254</v>
      </c>
      <c r="S5009" s="45" t="s">
        <v>291</v>
      </c>
      <c r="T5009" s="42" t="str">
        <f>VLOOKUP(Tabla1[[#This Row],[AREA]],Hoja1!A:B,2,FALSE)</f>
        <v>11. Salud pública y seguridad ciudadana</v>
      </c>
      <c r="U5009" s="45" t="s">
        <v>135</v>
      </c>
      <c r="V5009" s="42" t="str">
        <f>VLOOKUP(Tabla1[[#This Row],[PROGRAMA]],Hoja1!A:B,2,FALSE)</f>
        <v>1361. Prevención y extinción de incencios</v>
      </c>
      <c r="W5009" s="45" t="s">
        <v>238</v>
      </c>
      <c r="X5009" s="45" t="s">
        <v>3118</v>
      </c>
    </row>
    <row r="5010" spans="1:24" x14ac:dyDescent="0.25">
      <c r="A5010" s="57">
        <v>220250037605</v>
      </c>
      <c r="B5010" s="58" t="s">
        <v>526</v>
      </c>
      <c r="C5010" s="59">
        <v>45876</v>
      </c>
      <c r="D5010" s="57">
        <v>22025001276</v>
      </c>
      <c r="E5010" s="58" t="s">
        <v>2347</v>
      </c>
      <c r="F5010" s="60">
        <v>66.19</v>
      </c>
      <c r="G5010" s="58" t="s">
        <v>611</v>
      </c>
      <c r="H5010" s="58" t="s">
        <v>6799</v>
      </c>
      <c r="I5010" s="61">
        <v>300</v>
      </c>
      <c r="J5010" s="58" t="s">
        <v>462</v>
      </c>
      <c r="K5010" s="58" t="s">
        <v>356</v>
      </c>
      <c r="L5010" s="58" t="s">
        <v>357</v>
      </c>
      <c r="M5010" s="58" t="s">
        <v>354</v>
      </c>
      <c r="N5010" s="58" t="s">
        <v>355</v>
      </c>
      <c r="O5010" s="64" t="s">
        <v>309</v>
      </c>
      <c r="P5010" s="64" t="s">
        <v>5359</v>
      </c>
      <c r="Q5010" s="45" t="s">
        <v>922</v>
      </c>
      <c r="R5010" s="32" t="s">
        <v>254</v>
      </c>
      <c r="S5010" s="45" t="s">
        <v>95</v>
      </c>
      <c r="T5010" s="42" t="str">
        <f>VLOOKUP(Tabla1[[#This Row],[AREA]],Hoja1!A:B,2,FALSE)</f>
        <v>07. Medio ambiente</v>
      </c>
      <c r="U5010" s="45" t="s">
        <v>149</v>
      </c>
      <c r="V5010" s="42" t="str">
        <f>VLOOKUP(Tabla1[[#This Row],[PROGRAMA]],Hoja1!A:B,2,FALSE)</f>
        <v>1711. Parques y jardines</v>
      </c>
      <c r="W5010" s="45" t="s">
        <v>236</v>
      </c>
      <c r="X5010" s="45" t="s">
        <v>3180</v>
      </c>
    </row>
    <row r="5011" spans="1:24" x14ac:dyDescent="0.25">
      <c r="A5011" s="57">
        <v>220250045704</v>
      </c>
      <c r="B5011" s="58" t="s">
        <v>526</v>
      </c>
      <c r="C5011" s="59">
        <v>45918</v>
      </c>
      <c r="D5011" s="57">
        <v>22025001129</v>
      </c>
      <c r="E5011" s="58" t="s">
        <v>1973</v>
      </c>
      <c r="F5011" s="60">
        <v>65.73</v>
      </c>
      <c r="G5011" s="58" t="s">
        <v>46</v>
      </c>
      <c r="H5011" s="58" t="s">
        <v>6800</v>
      </c>
      <c r="I5011" s="61">
        <v>300</v>
      </c>
      <c r="J5011" s="58" t="s">
        <v>356</v>
      </c>
      <c r="K5011" s="58" t="s">
        <v>356</v>
      </c>
      <c r="L5011" s="58" t="s">
        <v>367</v>
      </c>
      <c r="M5011" s="58" t="s">
        <v>354</v>
      </c>
      <c r="N5011" s="58" t="s">
        <v>355</v>
      </c>
      <c r="O5011" s="64" t="s">
        <v>309</v>
      </c>
      <c r="P5011" s="64" t="s">
        <v>5359</v>
      </c>
      <c r="Q5011" s="45" t="s">
        <v>922</v>
      </c>
      <c r="R5011" s="32" t="s">
        <v>254</v>
      </c>
      <c r="S5011" s="45" t="s">
        <v>291</v>
      </c>
      <c r="T5011" s="42" t="str">
        <f>VLOOKUP(Tabla1[[#This Row],[AREA]],Hoja1!A:B,2,FALSE)</f>
        <v>11. Salud pública y seguridad ciudadana</v>
      </c>
      <c r="U5011" s="45" t="s">
        <v>144</v>
      </c>
      <c r="V5011" s="42" t="str">
        <f>VLOOKUP(Tabla1[[#This Row],[PROGRAMA]],Hoja1!A:B,2,FALSE)</f>
        <v>1631. Limpieza viaria</v>
      </c>
      <c r="W5011" s="45" t="s">
        <v>236</v>
      </c>
      <c r="X5011" s="45" t="s">
        <v>3180</v>
      </c>
    </row>
    <row r="5012" spans="1:24" x14ac:dyDescent="0.25">
      <c r="A5012" s="57">
        <v>220250045736</v>
      </c>
      <c r="B5012" s="58" t="s">
        <v>526</v>
      </c>
      <c r="C5012" s="59">
        <v>45918</v>
      </c>
      <c r="D5012" s="57">
        <v>22025001214</v>
      </c>
      <c r="E5012" s="58" t="s">
        <v>2307</v>
      </c>
      <c r="F5012" s="60">
        <v>65.39</v>
      </c>
      <c r="G5012" s="58" t="s">
        <v>573</v>
      </c>
      <c r="H5012" s="58" t="s">
        <v>6801</v>
      </c>
      <c r="I5012" s="61">
        <v>300</v>
      </c>
      <c r="J5012" s="58" t="s">
        <v>356</v>
      </c>
      <c r="K5012" s="58" t="s">
        <v>356</v>
      </c>
      <c r="L5012" s="58" t="s">
        <v>367</v>
      </c>
      <c r="M5012" s="58" t="s">
        <v>354</v>
      </c>
      <c r="N5012" s="58" t="s">
        <v>355</v>
      </c>
      <c r="O5012" s="64" t="s">
        <v>309</v>
      </c>
      <c r="P5012" s="64" t="s">
        <v>5359</v>
      </c>
      <c r="Q5012" s="45" t="s">
        <v>922</v>
      </c>
      <c r="R5012" s="32" t="s">
        <v>254</v>
      </c>
      <c r="S5012" s="45" t="s">
        <v>89</v>
      </c>
      <c r="T5012" s="42" t="str">
        <f>VLOOKUP(Tabla1[[#This Row],[AREA]],Hoja1!A:B,2,FALSE)</f>
        <v>01. Alcaldía</v>
      </c>
      <c r="U5012" s="45" t="s">
        <v>211</v>
      </c>
      <c r="V5012" s="42" t="str">
        <f>VLOOKUP(Tabla1[[#This Row],[PROGRAMA]],Hoja1!A:B,2,FALSE)</f>
        <v>9206. Archivo municipal</v>
      </c>
      <c r="W5012" s="45" t="s">
        <v>238</v>
      </c>
      <c r="X5012" s="45" t="s">
        <v>3118</v>
      </c>
    </row>
    <row r="5013" spans="1:24" x14ac:dyDescent="0.25">
      <c r="A5013" s="57">
        <v>220250041751</v>
      </c>
      <c r="B5013" s="58" t="s">
        <v>526</v>
      </c>
      <c r="C5013" s="59">
        <v>45894</v>
      </c>
      <c r="D5013" s="57">
        <v>22025002596</v>
      </c>
      <c r="E5013" s="58" t="s">
        <v>2578</v>
      </c>
      <c r="F5013" s="60">
        <v>2796.33</v>
      </c>
      <c r="G5013" s="58" t="s">
        <v>5788</v>
      </c>
      <c r="H5013" s="58" t="s">
        <v>3260</v>
      </c>
      <c r="I5013" s="61">
        <v>300</v>
      </c>
      <c r="J5013" s="58" t="s">
        <v>5789</v>
      </c>
      <c r="K5013" s="58" t="s">
        <v>436</v>
      </c>
      <c r="L5013" s="58" t="s">
        <v>367</v>
      </c>
      <c r="M5013" s="58" t="s">
        <v>354</v>
      </c>
      <c r="N5013" s="58" t="s">
        <v>355</v>
      </c>
      <c r="O5013" s="64" t="s">
        <v>309</v>
      </c>
      <c r="P5013" s="64" t="s">
        <v>5359</v>
      </c>
      <c r="Q5013" s="45" t="s">
        <v>926</v>
      </c>
      <c r="R5013" s="32" t="s">
        <v>255</v>
      </c>
      <c r="S5013" s="45" t="s">
        <v>94</v>
      </c>
      <c r="T5013" s="42" t="str">
        <f>VLOOKUP(Tabla1[[#This Row],[AREA]],Hoja1!A:B,2,FALSE)</f>
        <v>06. Educación y cultura</v>
      </c>
      <c r="U5013" s="45" t="s">
        <v>176</v>
      </c>
      <c r="V5013" s="42" t="str">
        <f>VLOOKUP(Tabla1[[#This Row],[PROGRAMA]],Hoja1!A:B,2,FALSE)</f>
        <v>3321. Bibliotecas públicas</v>
      </c>
      <c r="W5013" s="45" t="s">
        <v>246</v>
      </c>
      <c r="X5013" s="45" t="s">
        <v>3261</v>
      </c>
    </row>
    <row r="5014" spans="1:24" x14ac:dyDescent="0.25">
      <c r="A5014" s="57">
        <v>220250045345</v>
      </c>
      <c r="B5014" s="58" t="s">
        <v>526</v>
      </c>
      <c r="C5014" s="59">
        <v>45916</v>
      </c>
      <c r="D5014" s="57">
        <v>22025000742</v>
      </c>
      <c r="E5014" s="58" t="s">
        <v>3909</v>
      </c>
      <c r="F5014" s="60">
        <v>64.400000000000006</v>
      </c>
      <c r="G5014" s="58" t="s">
        <v>73</v>
      </c>
      <c r="H5014" s="58" t="s">
        <v>6802</v>
      </c>
      <c r="I5014" s="61">
        <v>300</v>
      </c>
      <c r="J5014" s="58" t="s">
        <v>356</v>
      </c>
      <c r="K5014" s="58" t="s">
        <v>356</v>
      </c>
      <c r="L5014" s="58" t="s">
        <v>367</v>
      </c>
      <c r="M5014" s="58" t="s">
        <v>354</v>
      </c>
      <c r="N5014" s="58" t="s">
        <v>355</v>
      </c>
      <c r="O5014" s="64" t="s">
        <v>309</v>
      </c>
      <c r="P5014" s="64" t="s">
        <v>5359</v>
      </c>
      <c r="Q5014" s="45" t="s">
        <v>922</v>
      </c>
      <c r="R5014" s="32" t="s">
        <v>254</v>
      </c>
      <c r="S5014" s="45" t="s">
        <v>98</v>
      </c>
      <c r="T5014" s="42" t="str">
        <f>VLOOKUP(Tabla1[[#This Row],[AREA]],Hoja1!A:B,2,FALSE)</f>
        <v>10. Personas mayores, familia y servicios sociales</v>
      </c>
      <c r="U5014" s="45" t="s">
        <v>162</v>
      </c>
      <c r="V5014" s="42" t="str">
        <f>VLOOKUP(Tabla1[[#This Row],[PROGRAMA]],Hoja1!A:B,2,FALSE)</f>
        <v>2412. Formación para el empleo</v>
      </c>
      <c r="W5014" s="45" t="s">
        <v>236</v>
      </c>
      <c r="X5014" s="45" t="s">
        <v>3048</v>
      </c>
    </row>
    <row r="5015" spans="1:24" x14ac:dyDescent="0.25">
      <c r="A5015" s="57">
        <v>220250044565</v>
      </c>
      <c r="B5015" s="58" t="s">
        <v>526</v>
      </c>
      <c r="C5015" s="59">
        <v>45910</v>
      </c>
      <c r="D5015" s="57">
        <v>22025004894</v>
      </c>
      <c r="E5015" s="58" t="s">
        <v>1303</v>
      </c>
      <c r="F5015" s="60">
        <v>64.03</v>
      </c>
      <c r="G5015" s="58" t="s">
        <v>633</v>
      </c>
      <c r="H5015" s="58" t="s">
        <v>6803</v>
      </c>
      <c r="I5015" s="61">
        <v>300</v>
      </c>
      <c r="J5015" s="58" t="s">
        <v>356</v>
      </c>
      <c r="K5015" s="58" t="s">
        <v>356</v>
      </c>
      <c r="L5015" s="58" t="s">
        <v>367</v>
      </c>
      <c r="M5015" s="58" t="s">
        <v>354</v>
      </c>
      <c r="N5015" s="58" t="s">
        <v>355</v>
      </c>
      <c r="O5015" s="64" t="s">
        <v>309</v>
      </c>
      <c r="P5015" s="64" t="s">
        <v>5359</v>
      </c>
      <c r="Q5015" s="45" t="s">
        <v>922</v>
      </c>
      <c r="R5015" s="32" t="s">
        <v>254</v>
      </c>
      <c r="S5015" s="45" t="s">
        <v>94</v>
      </c>
      <c r="T5015" s="42" t="str">
        <f>VLOOKUP(Tabla1[[#This Row],[AREA]],Hoja1!A:B,2,FALSE)</f>
        <v>06. Educación y cultura</v>
      </c>
      <c r="U5015" s="45" t="s">
        <v>170</v>
      </c>
      <c r="V5015" s="42" t="str">
        <f>VLOOKUP(Tabla1[[#This Row],[PROGRAMA]],Hoja1!A:B,2,FALSE)</f>
        <v>3232. Conservación y mantenimiento centros educación infantil y primaria</v>
      </c>
      <c r="W5015" s="45" t="s">
        <v>236</v>
      </c>
      <c r="X5015" s="45" t="s">
        <v>3048</v>
      </c>
    </row>
    <row r="5016" spans="1:24" x14ac:dyDescent="0.25">
      <c r="A5016" s="57">
        <v>220250039417</v>
      </c>
      <c r="B5016" s="58" t="s">
        <v>526</v>
      </c>
      <c r="C5016" s="59">
        <v>45883</v>
      </c>
      <c r="D5016" s="57">
        <v>22025000730</v>
      </c>
      <c r="E5016" s="58" t="s">
        <v>1838</v>
      </c>
      <c r="F5016" s="60">
        <v>63.76</v>
      </c>
      <c r="G5016" s="58" t="s">
        <v>573</v>
      </c>
      <c r="H5016" s="58" t="s">
        <v>6641</v>
      </c>
      <c r="I5016" s="61">
        <v>300</v>
      </c>
      <c r="J5016" s="58" t="s">
        <v>356</v>
      </c>
      <c r="K5016" s="58" t="s">
        <v>356</v>
      </c>
      <c r="L5016" s="58" t="s">
        <v>367</v>
      </c>
      <c r="M5016" s="58" t="s">
        <v>354</v>
      </c>
      <c r="N5016" s="58" t="s">
        <v>355</v>
      </c>
      <c r="O5016" s="64" t="s">
        <v>309</v>
      </c>
      <c r="P5016" s="64" t="s">
        <v>5359</v>
      </c>
      <c r="Q5016" s="45" t="s">
        <v>922</v>
      </c>
      <c r="R5016" s="32" t="s">
        <v>254</v>
      </c>
      <c r="S5016" s="45" t="s">
        <v>98</v>
      </c>
      <c r="T5016" s="42" t="str">
        <f>VLOOKUP(Tabla1[[#This Row],[AREA]],Hoja1!A:B,2,FALSE)</f>
        <v>10. Personas mayores, familia y servicios sociales</v>
      </c>
      <c r="U5016" s="45" t="s">
        <v>155</v>
      </c>
      <c r="V5016" s="42" t="str">
        <f>VLOOKUP(Tabla1[[#This Row],[PROGRAMA]],Hoja1!A:B,2,FALSE)</f>
        <v>2312. Iniciativas sociales</v>
      </c>
      <c r="W5016" s="45" t="s">
        <v>236</v>
      </c>
      <c r="X5016" s="45" t="s">
        <v>3048</v>
      </c>
    </row>
    <row r="5017" spans="1:24" x14ac:dyDescent="0.25">
      <c r="A5017" s="57">
        <v>220250043710</v>
      </c>
      <c r="B5017" s="58" t="s">
        <v>526</v>
      </c>
      <c r="C5017" s="59">
        <v>45903</v>
      </c>
      <c r="D5017" s="57">
        <v>22025000769</v>
      </c>
      <c r="E5017" s="58" t="s">
        <v>1623</v>
      </c>
      <c r="F5017" s="60">
        <v>61.58</v>
      </c>
      <c r="G5017" s="58" t="s">
        <v>38</v>
      </c>
      <c r="H5017" s="58" t="s">
        <v>6804</v>
      </c>
      <c r="I5017" s="61">
        <v>300</v>
      </c>
      <c r="J5017" s="58" t="s">
        <v>356</v>
      </c>
      <c r="K5017" s="58" t="s">
        <v>356</v>
      </c>
      <c r="L5017" s="58" t="s">
        <v>367</v>
      </c>
      <c r="M5017" s="58" t="s">
        <v>354</v>
      </c>
      <c r="N5017" s="58" t="s">
        <v>355</v>
      </c>
      <c r="O5017" s="64" t="s">
        <v>309</v>
      </c>
      <c r="P5017" s="64" t="s">
        <v>5359</v>
      </c>
      <c r="Q5017" s="45" t="s">
        <v>922</v>
      </c>
      <c r="R5017" s="32" t="s">
        <v>254</v>
      </c>
      <c r="S5017" s="45" t="s">
        <v>291</v>
      </c>
      <c r="T5017" s="42" t="str">
        <f>VLOOKUP(Tabla1[[#This Row],[AREA]],Hoja1!A:B,2,FALSE)</f>
        <v>11. Salud pública y seguridad ciudadana</v>
      </c>
      <c r="U5017" s="45" t="s">
        <v>135</v>
      </c>
      <c r="V5017" s="42" t="str">
        <f>VLOOKUP(Tabla1[[#This Row],[PROGRAMA]],Hoja1!A:B,2,FALSE)</f>
        <v>1361. Prevención y extinción de incencios</v>
      </c>
      <c r="W5017" s="45" t="s">
        <v>238</v>
      </c>
      <c r="X5017" s="45" t="s">
        <v>3118</v>
      </c>
    </row>
    <row r="5018" spans="1:24" x14ac:dyDescent="0.25">
      <c r="A5018" s="57">
        <v>220250037538</v>
      </c>
      <c r="B5018" s="58" t="s">
        <v>526</v>
      </c>
      <c r="C5018" s="59">
        <v>45876</v>
      </c>
      <c r="D5018" s="57">
        <v>22025001043</v>
      </c>
      <c r="E5018" s="58" t="s">
        <v>1462</v>
      </c>
      <c r="F5018" s="60">
        <v>61.01</v>
      </c>
      <c r="G5018" s="58" t="s">
        <v>564</v>
      </c>
      <c r="H5018" s="58" t="s">
        <v>6805</v>
      </c>
      <c r="I5018" s="61">
        <v>300</v>
      </c>
      <c r="J5018" s="58" t="s">
        <v>356</v>
      </c>
      <c r="K5018" s="58" t="s">
        <v>356</v>
      </c>
      <c r="L5018" s="58" t="s">
        <v>367</v>
      </c>
      <c r="M5018" s="58" t="s">
        <v>354</v>
      </c>
      <c r="N5018" s="58" t="s">
        <v>355</v>
      </c>
      <c r="O5018" s="64" t="s">
        <v>309</v>
      </c>
      <c r="P5018" s="64" t="s">
        <v>5359</v>
      </c>
      <c r="Q5018" s="45" t="s">
        <v>922</v>
      </c>
      <c r="R5018" s="32" t="s">
        <v>254</v>
      </c>
      <c r="S5018" s="45" t="s">
        <v>98</v>
      </c>
      <c r="T5018" s="42" t="str">
        <f>VLOOKUP(Tabla1[[#This Row],[AREA]],Hoja1!A:B,2,FALSE)</f>
        <v>10. Personas mayores, familia y servicios sociales</v>
      </c>
      <c r="U5018" s="45" t="s">
        <v>153</v>
      </c>
      <c r="V5018" s="42" t="str">
        <f>VLOOKUP(Tabla1[[#This Row],[PROGRAMA]],Hoja1!A:B,2,FALSE)</f>
        <v>2311. Intervención social</v>
      </c>
      <c r="W5018" s="45" t="s">
        <v>236</v>
      </c>
      <c r="X5018" s="45" t="s">
        <v>3048</v>
      </c>
    </row>
    <row r="5019" spans="1:24" x14ac:dyDescent="0.25">
      <c r="A5019" s="57">
        <v>220250045347</v>
      </c>
      <c r="B5019" s="58" t="s">
        <v>526</v>
      </c>
      <c r="C5019" s="59">
        <v>45916</v>
      </c>
      <c r="D5019" s="57">
        <v>22025001324</v>
      </c>
      <c r="E5019" s="58" t="s">
        <v>3329</v>
      </c>
      <c r="F5019" s="60">
        <v>60.8</v>
      </c>
      <c r="G5019" s="58" t="s">
        <v>73</v>
      </c>
      <c r="H5019" s="58" t="s">
        <v>6806</v>
      </c>
      <c r="I5019" s="61">
        <v>300</v>
      </c>
      <c r="J5019" s="58" t="s">
        <v>356</v>
      </c>
      <c r="K5019" s="58" t="s">
        <v>356</v>
      </c>
      <c r="L5019" s="58" t="s">
        <v>367</v>
      </c>
      <c r="M5019" s="58" t="s">
        <v>354</v>
      </c>
      <c r="N5019" s="58" t="s">
        <v>355</v>
      </c>
      <c r="O5019" s="64" t="s">
        <v>309</v>
      </c>
      <c r="P5019" s="64" t="s">
        <v>5359</v>
      </c>
      <c r="Q5019" s="45" t="s">
        <v>922</v>
      </c>
      <c r="R5019" s="32" t="s">
        <v>254</v>
      </c>
      <c r="S5019" s="45" t="s">
        <v>98</v>
      </c>
      <c r="T5019" s="42" t="str">
        <f>VLOOKUP(Tabla1[[#This Row],[AREA]],Hoja1!A:B,2,FALSE)</f>
        <v>10. Personas mayores, familia y servicios sociales</v>
      </c>
      <c r="U5019" s="45" t="s">
        <v>162</v>
      </c>
      <c r="V5019" s="42" t="str">
        <f>VLOOKUP(Tabla1[[#This Row],[PROGRAMA]],Hoja1!A:B,2,FALSE)</f>
        <v>2412. Formación para el empleo</v>
      </c>
      <c r="W5019" s="45" t="s">
        <v>238</v>
      </c>
      <c r="X5019" s="45" t="s">
        <v>3118</v>
      </c>
    </row>
    <row r="5020" spans="1:24" x14ac:dyDescent="0.25">
      <c r="A5020" s="57">
        <v>220250043021</v>
      </c>
      <c r="B5020" s="58" t="s">
        <v>526</v>
      </c>
      <c r="C5020" s="59">
        <v>45897</v>
      </c>
      <c r="D5020" s="57">
        <v>22025001324</v>
      </c>
      <c r="E5020" s="58" t="s">
        <v>3329</v>
      </c>
      <c r="F5020" s="60">
        <v>60.11</v>
      </c>
      <c r="G5020" s="58" t="s">
        <v>73</v>
      </c>
      <c r="H5020" s="58" t="s">
        <v>6807</v>
      </c>
      <c r="I5020" s="61">
        <v>300</v>
      </c>
      <c r="J5020" s="58" t="s">
        <v>356</v>
      </c>
      <c r="K5020" s="58" t="s">
        <v>356</v>
      </c>
      <c r="L5020" s="58" t="s">
        <v>367</v>
      </c>
      <c r="M5020" s="58" t="s">
        <v>354</v>
      </c>
      <c r="N5020" s="58" t="s">
        <v>355</v>
      </c>
      <c r="O5020" s="64" t="s">
        <v>309</v>
      </c>
      <c r="P5020" s="64" t="s">
        <v>5359</v>
      </c>
      <c r="Q5020" s="45" t="s">
        <v>922</v>
      </c>
      <c r="R5020" s="32" t="s">
        <v>254</v>
      </c>
      <c r="S5020" s="45" t="s">
        <v>98</v>
      </c>
      <c r="T5020" s="42" t="str">
        <f>VLOOKUP(Tabla1[[#This Row],[AREA]],Hoja1!A:B,2,FALSE)</f>
        <v>10. Personas mayores, familia y servicios sociales</v>
      </c>
      <c r="U5020" s="45" t="s">
        <v>162</v>
      </c>
      <c r="V5020" s="42" t="str">
        <f>VLOOKUP(Tabla1[[#This Row],[PROGRAMA]],Hoja1!A:B,2,FALSE)</f>
        <v>2412. Formación para el empleo</v>
      </c>
      <c r="W5020" s="45" t="s">
        <v>238</v>
      </c>
      <c r="X5020" s="45" t="s">
        <v>3118</v>
      </c>
    </row>
    <row r="5021" spans="1:24" x14ac:dyDescent="0.25">
      <c r="A5021" s="57">
        <v>220250043925</v>
      </c>
      <c r="B5021" s="58" t="s">
        <v>526</v>
      </c>
      <c r="C5021" s="59">
        <v>45903</v>
      </c>
      <c r="D5021" s="57">
        <v>22025001130</v>
      </c>
      <c r="E5021" s="58" t="s">
        <v>1692</v>
      </c>
      <c r="F5021" s="60">
        <v>60.02</v>
      </c>
      <c r="G5021" s="58" t="s">
        <v>509</v>
      </c>
      <c r="H5021" s="58" t="s">
        <v>6808</v>
      </c>
      <c r="I5021" s="61">
        <v>300</v>
      </c>
      <c r="J5021" s="58" t="s">
        <v>356</v>
      </c>
      <c r="K5021" s="58" t="s">
        <v>356</v>
      </c>
      <c r="L5021" s="58" t="s">
        <v>367</v>
      </c>
      <c r="M5021" s="58" t="s">
        <v>354</v>
      </c>
      <c r="N5021" s="58" t="s">
        <v>355</v>
      </c>
      <c r="O5021" s="64" t="s">
        <v>309</v>
      </c>
      <c r="P5021" s="64" t="s">
        <v>5359</v>
      </c>
      <c r="Q5021" s="45" t="s">
        <v>922</v>
      </c>
      <c r="R5021" s="32" t="s">
        <v>254</v>
      </c>
      <c r="S5021" s="45" t="s">
        <v>291</v>
      </c>
      <c r="T5021" s="42" t="str">
        <f>VLOOKUP(Tabla1[[#This Row],[AREA]],Hoja1!A:B,2,FALSE)</f>
        <v>11. Salud pública y seguridad ciudadana</v>
      </c>
      <c r="U5021" s="45" t="s">
        <v>144</v>
      </c>
      <c r="V5021" s="42" t="str">
        <f>VLOOKUP(Tabla1[[#This Row],[PROGRAMA]],Hoja1!A:B,2,FALSE)</f>
        <v>1631. Limpieza viaria</v>
      </c>
      <c r="W5021" s="45" t="s">
        <v>238</v>
      </c>
      <c r="X5021" s="45" t="s">
        <v>3053</v>
      </c>
    </row>
    <row r="5022" spans="1:24" x14ac:dyDescent="0.25">
      <c r="A5022" s="57">
        <v>220250045676</v>
      </c>
      <c r="B5022" s="58" t="s">
        <v>526</v>
      </c>
      <c r="C5022" s="59">
        <v>45918</v>
      </c>
      <c r="D5022" s="57">
        <v>22025001130</v>
      </c>
      <c r="E5022" s="58" t="s">
        <v>1692</v>
      </c>
      <c r="F5022" s="60">
        <v>60.02</v>
      </c>
      <c r="G5022" s="58" t="s">
        <v>509</v>
      </c>
      <c r="H5022" s="58" t="s">
        <v>6809</v>
      </c>
      <c r="I5022" s="61">
        <v>300</v>
      </c>
      <c r="J5022" s="58" t="s">
        <v>356</v>
      </c>
      <c r="K5022" s="58" t="s">
        <v>356</v>
      </c>
      <c r="L5022" s="58" t="s">
        <v>367</v>
      </c>
      <c r="M5022" s="58" t="s">
        <v>354</v>
      </c>
      <c r="N5022" s="58" t="s">
        <v>355</v>
      </c>
      <c r="O5022" s="64" t="s">
        <v>309</v>
      </c>
      <c r="P5022" s="64" t="s">
        <v>5359</v>
      </c>
      <c r="Q5022" s="45" t="s">
        <v>922</v>
      </c>
      <c r="R5022" s="32" t="s">
        <v>254</v>
      </c>
      <c r="S5022" s="45" t="s">
        <v>291</v>
      </c>
      <c r="T5022" s="42" t="str">
        <f>VLOOKUP(Tabla1[[#This Row],[AREA]],Hoja1!A:B,2,FALSE)</f>
        <v>11. Salud pública y seguridad ciudadana</v>
      </c>
      <c r="U5022" s="45" t="s">
        <v>144</v>
      </c>
      <c r="V5022" s="42" t="str">
        <f>VLOOKUP(Tabla1[[#This Row],[PROGRAMA]],Hoja1!A:B,2,FALSE)</f>
        <v>1631. Limpieza viaria</v>
      </c>
      <c r="W5022" s="45" t="s">
        <v>238</v>
      </c>
      <c r="X5022" s="45" t="s">
        <v>3053</v>
      </c>
    </row>
    <row r="5023" spans="1:24" x14ac:dyDescent="0.25">
      <c r="A5023" s="57">
        <v>220250039102</v>
      </c>
      <c r="B5023" s="58" t="s">
        <v>526</v>
      </c>
      <c r="C5023" s="59">
        <v>45883</v>
      </c>
      <c r="D5023" s="57">
        <v>22025000731</v>
      </c>
      <c r="E5023" s="58" t="s">
        <v>1838</v>
      </c>
      <c r="F5023" s="60">
        <v>59.93</v>
      </c>
      <c r="G5023" s="58" t="s">
        <v>74</v>
      </c>
      <c r="H5023" s="58" t="s">
        <v>6810</v>
      </c>
      <c r="I5023" s="61">
        <v>300</v>
      </c>
      <c r="J5023" s="58" t="s">
        <v>356</v>
      </c>
      <c r="K5023" s="58" t="s">
        <v>356</v>
      </c>
      <c r="L5023" s="58" t="s">
        <v>367</v>
      </c>
      <c r="M5023" s="58" t="s">
        <v>354</v>
      </c>
      <c r="N5023" s="58" t="s">
        <v>355</v>
      </c>
      <c r="O5023" s="64" t="s">
        <v>309</v>
      </c>
      <c r="P5023" s="64" t="s">
        <v>5359</v>
      </c>
      <c r="Q5023" s="45" t="s">
        <v>922</v>
      </c>
      <c r="R5023" s="32" t="s">
        <v>254</v>
      </c>
      <c r="S5023" s="45" t="s">
        <v>98</v>
      </c>
      <c r="T5023" s="42" t="str">
        <f>VLOOKUP(Tabla1[[#This Row],[AREA]],Hoja1!A:B,2,FALSE)</f>
        <v>10. Personas mayores, familia y servicios sociales</v>
      </c>
      <c r="U5023" s="45" t="s">
        <v>155</v>
      </c>
      <c r="V5023" s="42" t="str">
        <f>VLOOKUP(Tabla1[[#This Row],[PROGRAMA]],Hoja1!A:B,2,FALSE)</f>
        <v>2312. Iniciativas sociales</v>
      </c>
      <c r="W5023" s="45" t="s">
        <v>236</v>
      </c>
      <c r="X5023" s="45" t="s">
        <v>3048</v>
      </c>
    </row>
    <row r="5024" spans="1:24" x14ac:dyDescent="0.25">
      <c r="A5024" s="57">
        <v>220250044567</v>
      </c>
      <c r="B5024" s="58" t="s">
        <v>526</v>
      </c>
      <c r="C5024" s="59">
        <v>45910</v>
      </c>
      <c r="D5024" s="57">
        <v>22025004894</v>
      </c>
      <c r="E5024" s="58" t="s">
        <v>1303</v>
      </c>
      <c r="F5024" s="60">
        <v>59.9</v>
      </c>
      <c r="G5024" s="58" t="s">
        <v>633</v>
      </c>
      <c r="H5024" s="58" t="s">
        <v>6811</v>
      </c>
      <c r="I5024" s="61">
        <v>300</v>
      </c>
      <c r="J5024" s="58" t="s">
        <v>356</v>
      </c>
      <c r="K5024" s="58" t="s">
        <v>356</v>
      </c>
      <c r="L5024" s="58" t="s">
        <v>367</v>
      </c>
      <c r="M5024" s="58" t="s">
        <v>354</v>
      </c>
      <c r="N5024" s="58" t="s">
        <v>355</v>
      </c>
      <c r="O5024" s="64" t="s">
        <v>309</v>
      </c>
      <c r="P5024" s="64" t="s">
        <v>5359</v>
      </c>
      <c r="Q5024" s="45" t="s">
        <v>922</v>
      </c>
      <c r="R5024" s="32" t="s">
        <v>254</v>
      </c>
      <c r="S5024" s="45" t="s">
        <v>94</v>
      </c>
      <c r="T5024" s="42" t="str">
        <f>VLOOKUP(Tabla1[[#This Row],[AREA]],Hoja1!A:B,2,FALSE)</f>
        <v>06. Educación y cultura</v>
      </c>
      <c r="U5024" s="45" t="s">
        <v>170</v>
      </c>
      <c r="V5024" s="42" t="str">
        <f>VLOOKUP(Tabla1[[#This Row],[PROGRAMA]],Hoja1!A:B,2,FALSE)</f>
        <v>3232. Conservación y mantenimiento centros educación infantil y primaria</v>
      </c>
      <c r="W5024" s="45" t="s">
        <v>236</v>
      </c>
      <c r="X5024" s="45" t="s">
        <v>3048</v>
      </c>
    </row>
    <row r="5025" spans="1:24" x14ac:dyDescent="0.25">
      <c r="A5025" s="57">
        <v>220250043757</v>
      </c>
      <c r="B5025" s="58" t="s">
        <v>526</v>
      </c>
      <c r="C5025" s="59">
        <v>45903</v>
      </c>
      <c r="D5025" s="57">
        <v>22025001042</v>
      </c>
      <c r="E5025" s="58" t="s">
        <v>1462</v>
      </c>
      <c r="F5025" s="60">
        <v>59.57</v>
      </c>
      <c r="G5025" s="58" t="s">
        <v>612</v>
      </c>
      <c r="H5025" s="58" t="s">
        <v>6812</v>
      </c>
      <c r="I5025" s="61">
        <v>300</v>
      </c>
      <c r="J5025" s="58" t="s">
        <v>356</v>
      </c>
      <c r="K5025" s="58" t="s">
        <v>356</v>
      </c>
      <c r="L5025" s="58" t="s">
        <v>367</v>
      </c>
      <c r="M5025" s="58" t="s">
        <v>354</v>
      </c>
      <c r="N5025" s="58" t="s">
        <v>355</v>
      </c>
      <c r="O5025" s="64" t="s">
        <v>309</v>
      </c>
      <c r="P5025" s="64" t="s">
        <v>5359</v>
      </c>
      <c r="Q5025" s="45" t="s">
        <v>922</v>
      </c>
      <c r="R5025" s="32" t="s">
        <v>254</v>
      </c>
      <c r="S5025" s="45" t="s">
        <v>98</v>
      </c>
      <c r="T5025" s="42" t="str">
        <f>VLOOKUP(Tabla1[[#This Row],[AREA]],Hoja1!A:B,2,FALSE)</f>
        <v>10. Personas mayores, familia y servicios sociales</v>
      </c>
      <c r="U5025" s="45" t="s">
        <v>153</v>
      </c>
      <c r="V5025" s="42" t="str">
        <f>VLOOKUP(Tabla1[[#This Row],[PROGRAMA]],Hoja1!A:B,2,FALSE)</f>
        <v>2311. Intervención social</v>
      </c>
      <c r="W5025" s="45" t="s">
        <v>236</v>
      </c>
      <c r="X5025" s="45" t="s">
        <v>3048</v>
      </c>
    </row>
    <row r="5026" spans="1:24" x14ac:dyDescent="0.25">
      <c r="A5026" s="57">
        <v>220250046279</v>
      </c>
      <c r="B5026" s="58" t="s">
        <v>526</v>
      </c>
      <c r="C5026" s="59">
        <v>45922</v>
      </c>
      <c r="D5026" s="57">
        <v>22025001267</v>
      </c>
      <c r="E5026" s="58" t="s">
        <v>2120</v>
      </c>
      <c r="F5026" s="60">
        <v>59.4</v>
      </c>
      <c r="G5026" s="58" t="s">
        <v>940</v>
      </c>
      <c r="H5026" s="58" t="s">
        <v>6813</v>
      </c>
      <c r="I5026" s="61">
        <v>300</v>
      </c>
      <c r="J5026" s="58" t="s">
        <v>605</v>
      </c>
      <c r="K5026" s="58" t="s">
        <v>356</v>
      </c>
      <c r="L5026" s="58" t="s">
        <v>367</v>
      </c>
      <c r="M5026" s="58" t="s">
        <v>354</v>
      </c>
      <c r="N5026" s="58" t="s">
        <v>355</v>
      </c>
      <c r="O5026" s="64" t="s">
        <v>309</v>
      </c>
      <c r="P5026" s="64" t="s">
        <v>5359</v>
      </c>
      <c r="Q5026" s="45" t="s">
        <v>922</v>
      </c>
      <c r="R5026" s="32" t="s">
        <v>254</v>
      </c>
      <c r="S5026" s="45" t="s">
        <v>95</v>
      </c>
      <c r="T5026" s="42" t="str">
        <f>VLOOKUP(Tabla1[[#This Row],[AREA]],Hoja1!A:B,2,FALSE)</f>
        <v>07. Medio ambiente</v>
      </c>
      <c r="U5026" s="45" t="s">
        <v>149</v>
      </c>
      <c r="V5026" s="42" t="str">
        <f>VLOOKUP(Tabla1[[#This Row],[PROGRAMA]],Hoja1!A:B,2,FALSE)</f>
        <v>1711. Parques y jardines</v>
      </c>
      <c r="W5026" s="45" t="s">
        <v>238</v>
      </c>
      <c r="X5026" s="45" t="s">
        <v>3057</v>
      </c>
    </row>
    <row r="5027" spans="1:24" x14ac:dyDescent="0.25">
      <c r="A5027" s="57">
        <v>220250037582</v>
      </c>
      <c r="B5027" s="58" t="s">
        <v>526</v>
      </c>
      <c r="C5027" s="59">
        <v>45876</v>
      </c>
      <c r="D5027" s="57">
        <v>22025001325</v>
      </c>
      <c r="E5027" s="58" t="s">
        <v>3329</v>
      </c>
      <c r="F5027" s="60">
        <v>58.56</v>
      </c>
      <c r="G5027" s="58" t="s">
        <v>38</v>
      </c>
      <c r="H5027" s="58" t="s">
        <v>6814</v>
      </c>
      <c r="I5027" s="61">
        <v>300</v>
      </c>
      <c r="J5027" s="58" t="s">
        <v>356</v>
      </c>
      <c r="K5027" s="58" t="s">
        <v>356</v>
      </c>
      <c r="L5027" s="58" t="s">
        <v>367</v>
      </c>
      <c r="M5027" s="58" t="s">
        <v>354</v>
      </c>
      <c r="N5027" s="58" t="s">
        <v>355</v>
      </c>
      <c r="O5027" s="64" t="s">
        <v>309</v>
      </c>
      <c r="P5027" s="64" t="s">
        <v>5359</v>
      </c>
      <c r="Q5027" s="45" t="s">
        <v>922</v>
      </c>
      <c r="R5027" s="32" t="s">
        <v>254</v>
      </c>
      <c r="S5027" s="45" t="s">
        <v>98</v>
      </c>
      <c r="T5027" s="42" t="str">
        <f>VLOOKUP(Tabla1[[#This Row],[AREA]],Hoja1!A:B,2,FALSE)</f>
        <v>10. Personas mayores, familia y servicios sociales</v>
      </c>
      <c r="U5027" s="45" t="s">
        <v>162</v>
      </c>
      <c r="V5027" s="42" t="str">
        <f>VLOOKUP(Tabla1[[#This Row],[PROGRAMA]],Hoja1!A:B,2,FALSE)</f>
        <v>2412. Formación para el empleo</v>
      </c>
      <c r="W5027" s="45" t="s">
        <v>238</v>
      </c>
      <c r="X5027" s="45" t="s">
        <v>3118</v>
      </c>
    </row>
    <row r="5028" spans="1:24" x14ac:dyDescent="0.25">
      <c r="A5028" s="57">
        <v>220250043729</v>
      </c>
      <c r="B5028" s="58" t="s">
        <v>526</v>
      </c>
      <c r="C5028" s="59">
        <v>45903</v>
      </c>
      <c r="D5028" s="57">
        <v>22025000769</v>
      </c>
      <c r="E5028" s="58" t="s">
        <v>1623</v>
      </c>
      <c r="F5028" s="60">
        <v>58.54</v>
      </c>
      <c r="G5028" s="58" t="s">
        <v>564</v>
      </c>
      <c r="H5028" s="58" t="s">
        <v>6815</v>
      </c>
      <c r="I5028" s="61">
        <v>300</v>
      </c>
      <c r="J5028" s="58" t="s">
        <v>356</v>
      </c>
      <c r="K5028" s="58" t="s">
        <v>356</v>
      </c>
      <c r="L5028" s="58" t="s">
        <v>367</v>
      </c>
      <c r="M5028" s="58" t="s">
        <v>354</v>
      </c>
      <c r="N5028" s="58" t="s">
        <v>355</v>
      </c>
      <c r="O5028" s="64" t="s">
        <v>309</v>
      </c>
      <c r="P5028" s="64" t="s">
        <v>5359</v>
      </c>
      <c r="Q5028" s="45" t="s">
        <v>922</v>
      </c>
      <c r="R5028" s="32" t="s">
        <v>254</v>
      </c>
      <c r="S5028" s="45" t="s">
        <v>291</v>
      </c>
      <c r="T5028" s="42" t="str">
        <f>VLOOKUP(Tabla1[[#This Row],[AREA]],Hoja1!A:B,2,FALSE)</f>
        <v>11. Salud pública y seguridad ciudadana</v>
      </c>
      <c r="U5028" s="45" t="s">
        <v>135</v>
      </c>
      <c r="V5028" s="42" t="str">
        <f>VLOOKUP(Tabla1[[#This Row],[PROGRAMA]],Hoja1!A:B,2,FALSE)</f>
        <v>1361. Prevención y extinción de incencios</v>
      </c>
      <c r="W5028" s="45" t="s">
        <v>238</v>
      </c>
      <c r="X5028" s="45" t="s">
        <v>3118</v>
      </c>
    </row>
    <row r="5029" spans="1:24" x14ac:dyDescent="0.25">
      <c r="A5029" s="57">
        <v>220250046307</v>
      </c>
      <c r="B5029" s="58" t="s">
        <v>526</v>
      </c>
      <c r="C5029" s="59">
        <v>45922</v>
      </c>
      <c r="D5029" s="57">
        <v>22025001270</v>
      </c>
      <c r="E5029" s="58" t="s">
        <v>2310</v>
      </c>
      <c r="F5029" s="60">
        <v>58.47</v>
      </c>
      <c r="G5029" s="58" t="s">
        <v>73</v>
      </c>
      <c r="H5029" s="58" t="s">
        <v>6816</v>
      </c>
      <c r="I5029" s="61">
        <v>300</v>
      </c>
      <c r="J5029" s="58" t="s">
        <v>356</v>
      </c>
      <c r="K5029" s="58" t="s">
        <v>356</v>
      </c>
      <c r="L5029" s="58" t="s">
        <v>367</v>
      </c>
      <c r="M5029" s="58" t="s">
        <v>354</v>
      </c>
      <c r="N5029" s="58" t="s">
        <v>355</v>
      </c>
      <c r="O5029" s="64" t="s">
        <v>309</v>
      </c>
      <c r="P5029" s="64" t="s">
        <v>5359</v>
      </c>
      <c r="Q5029" s="45" t="s">
        <v>922</v>
      </c>
      <c r="R5029" s="32" t="s">
        <v>254</v>
      </c>
      <c r="S5029" s="45" t="s">
        <v>95</v>
      </c>
      <c r="T5029" s="42" t="str">
        <f>VLOOKUP(Tabla1[[#This Row],[AREA]],Hoja1!A:B,2,FALSE)</f>
        <v>07. Medio ambiente</v>
      </c>
      <c r="U5029" s="45" t="s">
        <v>149</v>
      </c>
      <c r="V5029" s="42" t="str">
        <f>VLOOKUP(Tabla1[[#This Row],[PROGRAMA]],Hoja1!A:B,2,FALSE)</f>
        <v>1711. Parques y jardines</v>
      </c>
      <c r="W5029" s="45" t="s">
        <v>238</v>
      </c>
      <c r="X5029" s="45" t="s">
        <v>3118</v>
      </c>
    </row>
    <row r="5030" spans="1:24" x14ac:dyDescent="0.25">
      <c r="A5030" s="57">
        <v>220250044535</v>
      </c>
      <c r="B5030" s="58" t="s">
        <v>526</v>
      </c>
      <c r="C5030" s="59">
        <v>45910</v>
      </c>
      <c r="D5030" s="57">
        <v>22025004014</v>
      </c>
      <c r="E5030" s="58" t="s">
        <v>1534</v>
      </c>
      <c r="F5030" s="60">
        <v>58.1</v>
      </c>
      <c r="G5030" s="58" t="s">
        <v>600</v>
      </c>
      <c r="H5030" s="58" t="s">
        <v>6817</v>
      </c>
      <c r="I5030" s="61">
        <v>300</v>
      </c>
      <c r="J5030" s="58" t="s">
        <v>356</v>
      </c>
      <c r="K5030" s="58" t="s">
        <v>356</v>
      </c>
      <c r="L5030" s="58" t="s">
        <v>367</v>
      </c>
      <c r="M5030" s="58" t="s">
        <v>354</v>
      </c>
      <c r="N5030" s="58" t="s">
        <v>355</v>
      </c>
      <c r="O5030" s="64" t="s">
        <v>309</v>
      </c>
      <c r="P5030" s="64" t="s">
        <v>5359</v>
      </c>
      <c r="Q5030" s="45" t="s">
        <v>922</v>
      </c>
      <c r="R5030" s="32" t="s">
        <v>254</v>
      </c>
      <c r="S5030" s="45" t="s">
        <v>92</v>
      </c>
      <c r="T5030" s="42" t="str">
        <f>VLOOKUP(Tabla1[[#This Row],[AREA]],Hoja1!A:B,2,FALSE)</f>
        <v>03. Participación ciudadana y deportes</v>
      </c>
      <c r="U5030" s="45" t="s">
        <v>215</v>
      </c>
      <c r="V5030" s="42" t="str">
        <f>VLOOKUP(Tabla1[[#This Row],[PROGRAMA]],Hoja1!A:B,2,FALSE)</f>
        <v>9241. Participación ciudadana</v>
      </c>
      <c r="W5030" s="45" t="s">
        <v>236</v>
      </c>
      <c r="X5030" s="45" t="s">
        <v>3048</v>
      </c>
    </row>
    <row r="5031" spans="1:24" x14ac:dyDescent="0.25">
      <c r="A5031" s="57">
        <v>220250043759</v>
      </c>
      <c r="B5031" s="58" t="s">
        <v>526</v>
      </c>
      <c r="C5031" s="59">
        <v>45903</v>
      </c>
      <c r="D5031" s="57">
        <v>22025001043</v>
      </c>
      <c r="E5031" s="58" t="s">
        <v>1462</v>
      </c>
      <c r="F5031" s="60">
        <v>58.08</v>
      </c>
      <c r="G5031" s="58" t="s">
        <v>20</v>
      </c>
      <c r="H5031" s="58" t="s">
        <v>6390</v>
      </c>
      <c r="I5031" s="61">
        <v>300</v>
      </c>
      <c r="J5031" s="58" t="s">
        <v>356</v>
      </c>
      <c r="K5031" s="58" t="s">
        <v>356</v>
      </c>
      <c r="L5031" s="58" t="s">
        <v>367</v>
      </c>
      <c r="M5031" s="58" t="s">
        <v>354</v>
      </c>
      <c r="N5031" s="58" t="s">
        <v>355</v>
      </c>
      <c r="O5031" s="64" t="s">
        <v>309</v>
      </c>
      <c r="P5031" s="64" t="s">
        <v>5359</v>
      </c>
      <c r="Q5031" s="45" t="s">
        <v>922</v>
      </c>
      <c r="R5031" s="32" t="s">
        <v>254</v>
      </c>
      <c r="S5031" s="45" t="s">
        <v>98</v>
      </c>
      <c r="T5031" s="42" t="str">
        <f>VLOOKUP(Tabla1[[#This Row],[AREA]],Hoja1!A:B,2,FALSE)</f>
        <v>10. Personas mayores, familia y servicios sociales</v>
      </c>
      <c r="U5031" s="45" t="s">
        <v>153</v>
      </c>
      <c r="V5031" s="42" t="str">
        <f>VLOOKUP(Tabla1[[#This Row],[PROGRAMA]],Hoja1!A:B,2,FALSE)</f>
        <v>2311. Intervención social</v>
      </c>
      <c r="W5031" s="45" t="s">
        <v>236</v>
      </c>
      <c r="X5031" s="45" t="s">
        <v>3048</v>
      </c>
    </row>
    <row r="5032" spans="1:24" x14ac:dyDescent="0.25">
      <c r="A5032" s="57">
        <v>220250041776</v>
      </c>
      <c r="B5032" s="58" t="s">
        <v>526</v>
      </c>
      <c r="C5032" s="59">
        <v>45894</v>
      </c>
      <c r="D5032" s="57">
        <v>22025001132</v>
      </c>
      <c r="E5032" s="58" t="s">
        <v>1599</v>
      </c>
      <c r="F5032" s="60">
        <v>57.93</v>
      </c>
      <c r="G5032" s="58" t="s">
        <v>74</v>
      </c>
      <c r="H5032" s="58" t="s">
        <v>5710</v>
      </c>
      <c r="I5032" s="61">
        <v>300</v>
      </c>
      <c r="J5032" s="58" t="s">
        <v>356</v>
      </c>
      <c r="K5032" s="58" t="s">
        <v>356</v>
      </c>
      <c r="L5032" s="58" t="s">
        <v>367</v>
      </c>
      <c r="M5032" s="58" t="s">
        <v>354</v>
      </c>
      <c r="N5032" s="58" t="s">
        <v>355</v>
      </c>
      <c r="O5032" s="64" t="s">
        <v>309</v>
      </c>
      <c r="P5032" s="64" t="s">
        <v>5359</v>
      </c>
      <c r="Q5032" s="45" t="s">
        <v>922</v>
      </c>
      <c r="R5032" s="32" t="s">
        <v>254</v>
      </c>
      <c r="S5032" s="45" t="s">
        <v>291</v>
      </c>
      <c r="T5032" s="42" t="str">
        <f>VLOOKUP(Tabla1[[#This Row],[AREA]],Hoja1!A:B,2,FALSE)</f>
        <v>11. Salud pública y seguridad ciudadana</v>
      </c>
      <c r="U5032" s="45" t="s">
        <v>144</v>
      </c>
      <c r="V5032" s="42" t="str">
        <f>VLOOKUP(Tabla1[[#This Row],[PROGRAMA]],Hoja1!A:B,2,FALSE)</f>
        <v>1631. Limpieza viaria</v>
      </c>
      <c r="W5032" s="45" t="s">
        <v>238</v>
      </c>
      <c r="X5032" s="45" t="s">
        <v>3118</v>
      </c>
    </row>
    <row r="5033" spans="1:24" x14ac:dyDescent="0.25">
      <c r="A5033" s="57">
        <v>220250039087</v>
      </c>
      <c r="B5033" s="58" t="s">
        <v>526</v>
      </c>
      <c r="C5033" s="59">
        <v>45883</v>
      </c>
      <c r="D5033" s="57">
        <v>22025002596</v>
      </c>
      <c r="E5033" s="58" t="s">
        <v>2578</v>
      </c>
      <c r="F5033" s="60">
        <v>57.37</v>
      </c>
      <c r="G5033" s="58" t="s">
        <v>4372</v>
      </c>
      <c r="H5033" s="58" t="s">
        <v>6818</v>
      </c>
      <c r="I5033" s="61">
        <v>300</v>
      </c>
      <c r="J5033" s="58" t="s">
        <v>427</v>
      </c>
      <c r="K5033" s="58" t="s">
        <v>427</v>
      </c>
      <c r="L5033" s="58" t="s">
        <v>367</v>
      </c>
      <c r="M5033" s="58" t="s">
        <v>354</v>
      </c>
      <c r="N5033" s="58" t="s">
        <v>355</v>
      </c>
      <c r="O5033" s="64" t="s">
        <v>309</v>
      </c>
      <c r="P5033" s="64" t="s">
        <v>5359</v>
      </c>
      <c r="Q5033" s="45" t="s">
        <v>926</v>
      </c>
      <c r="R5033" s="32" t="s">
        <v>255</v>
      </c>
      <c r="S5033" s="45" t="s">
        <v>94</v>
      </c>
      <c r="T5033" s="42" t="str">
        <f>VLOOKUP(Tabla1[[#This Row],[AREA]],Hoja1!A:B,2,FALSE)</f>
        <v>06. Educación y cultura</v>
      </c>
      <c r="U5033" s="45" t="s">
        <v>176</v>
      </c>
      <c r="V5033" s="42" t="str">
        <f>VLOOKUP(Tabla1[[#This Row],[PROGRAMA]],Hoja1!A:B,2,FALSE)</f>
        <v>3321. Bibliotecas públicas</v>
      </c>
      <c r="W5033" s="45" t="s">
        <v>246</v>
      </c>
      <c r="X5033" s="45" t="s">
        <v>3261</v>
      </c>
    </row>
    <row r="5034" spans="1:24" x14ac:dyDescent="0.25">
      <c r="A5034" s="57">
        <v>220250045514</v>
      </c>
      <c r="B5034" s="58" t="s">
        <v>526</v>
      </c>
      <c r="C5034" s="59">
        <v>45916</v>
      </c>
      <c r="D5034" s="57">
        <v>22025000769</v>
      </c>
      <c r="E5034" s="58" t="s">
        <v>1623</v>
      </c>
      <c r="F5034" s="60">
        <v>56.72</v>
      </c>
      <c r="G5034" s="58" t="s">
        <v>573</v>
      </c>
      <c r="H5034" s="58" t="s">
        <v>6819</v>
      </c>
      <c r="I5034" s="61">
        <v>300</v>
      </c>
      <c r="J5034" s="58" t="s">
        <v>356</v>
      </c>
      <c r="K5034" s="58" t="s">
        <v>356</v>
      </c>
      <c r="L5034" s="58" t="s">
        <v>367</v>
      </c>
      <c r="M5034" s="58" t="s">
        <v>354</v>
      </c>
      <c r="N5034" s="58" t="s">
        <v>355</v>
      </c>
      <c r="O5034" s="64" t="s">
        <v>309</v>
      </c>
      <c r="P5034" s="64" t="s">
        <v>5359</v>
      </c>
      <c r="Q5034" s="45" t="s">
        <v>922</v>
      </c>
      <c r="R5034" s="32" t="s">
        <v>254</v>
      </c>
      <c r="S5034" s="45" t="s">
        <v>291</v>
      </c>
      <c r="T5034" s="42" t="str">
        <f>VLOOKUP(Tabla1[[#This Row],[AREA]],Hoja1!A:B,2,FALSE)</f>
        <v>11. Salud pública y seguridad ciudadana</v>
      </c>
      <c r="U5034" s="45" t="s">
        <v>135</v>
      </c>
      <c r="V5034" s="42" t="str">
        <f>VLOOKUP(Tabla1[[#This Row],[PROGRAMA]],Hoja1!A:B,2,FALSE)</f>
        <v>1361. Prevención y extinción de incencios</v>
      </c>
      <c r="W5034" s="45" t="s">
        <v>238</v>
      </c>
      <c r="X5034" s="45" t="s">
        <v>3118</v>
      </c>
    </row>
    <row r="5035" spans="1:24" x14ac:dyDescent="0.25">
      <c r="A5035" s="57">
        <v>220250037385</v>
      </c>
      <c r="B5035" s="58" t="s">
        <v>526</v>
      </c>
      <c r="C5035" s="59">
        <v>45876</v>
      </c>
      <c r="D5035" s="57">
        <v>22025004014</v>
      </c>
      <c r="E5035" s="58" t="s">
        <v>1534</v>
      </c>
      <c r="F5035" s="60">
        <v>56.49</v>
      </c>
      <c r="G5035" s="58" t="s">
        <v>564</v>
      </c>
      <c r="H5035" s="58" t="s">
        <v>6820</v>
      </c>
      <c r="I5035" s="61">
        <v>300</v>
      </c>
      <c r="J5035" s="58" t="s">
        <v>356</v>
      </c>
      <c r="K5035" s="58" t="s">
        <v>356</v>
      </c>
      <c r="L5035" s="58" t="s">
        <v>367</v>
      </c>
      <c r="M5035" s="58" t="s">
        <v>354</v>
      </c>
      <c r="N5035" s="58" t="s">
        <v>355</v>
      </c>
      <c r="O5035" s="64" t="s">
        <v>309</v>
      </c>
      <c r="P5035" s="64" t="s">
        <v>5359</v>
      </c>
      <c r="Q5035" s="45" t="s">
        <v>922</v>
      </c>
      <c r="R5035" s="32" t="s">
        <v>254</v>
      </c>
      <c r="S5035" s="45" t="s">
        <v>92</v>
      </c>
      <c r="T5035" s="42" t="str">
        <f>VLOOKUP(Tabla1[[#This Row],[AREA]],Hoja1!A:B,2,FALSE)</f>
        <v>03. Participación ciudadana y deportes</v>
      </c>
      <c r="U5035" s="45" t="s">
        <v>215</v>
      </c>
      <c r="V5035" s="42" t="str">
        <f>VLOOKUP(Tabla1[[#This Row],[PROGRAMA]],Hoja1!A:B,2,FALSE)</f>
        <v>9241. Participación ciudadana</v>
      </c>
      <c r="W5035" s="45" t="s">
        <v>236</v>
      </c>
      <c r="X5035" s="45" t="s">
        <v>3048</v>
      </c>
    </row>
    <row r="5036" spans="1:24" x14ac:dyDescent="0.25">
      <c r="A5036" s="57">
        <v>220250043830</v>
      </c>
      <c r="B5036" s="58" t="s">
        <v>526</v>
      </c>
      <c r="C5036" s="59">
        <v>45903</v>
      </c>
      <c r="D5036" s="57">
        <v>22025001274</v>
      </c>
      <c r="E5036" s="58" t="s">
        <v>1612</v>
      </c>
      <c r="F5036" s="60">
        <v>55.67</v>
      </c>
      <c r="G5036" s="58" t="s">
        <v>664</v>
      </c>
      <c r="H5036" s="58" t="s">
        <v>6821</v>
      </c>
      <c r="I5036" s="61">
        <v>300</v>
      </c>
      <c r="J5036" s="58" t="s">
        <v>372</v>
      </c>
      <c r="K5036" s="58" t="s">
        <v>372</v>
      </c>
      <c r="L5036" s="58" t="s">
        <v>357</v>
      </c>
      <c r="M5036" s="58" t="s">
        <v>354</v>
      </c>
      <c r="N5036" s="58" t="s">
        <v>355</v>
      </c>
      <c r="O5036" s="64" t="s">
        <v>309</v>
      </c>
      <c r="P5036" s="64" t="s">
        <v>5359</v>
      </c>
      <c r="Q5036" s="45" t="s">
        <v>922</v>
      </c>
      <c r="R5036" s="32" t="s">
        <v>254</v>
      </c>
      <c r="S5036" s="45" t="s">
        <v>95</v>
      </c>
      <c r="T5036" s="42" t="str">
        <f>VLOOKUP(Tabla1[[#This Row],[AREA]],Hoja1!A:B,2,FALSE)</f>
        <v>07. Medio ambiente</v>
      </c>
      <c r="U5036" s="45" t="s">
        <v>149</v>
      </c>
      <c r="V5036" s="42" t="str">
        <f>VLOOKUP(Tabla1[[#This Row],[PROGRAMA]],Hoja1!A:B,2,FALSE)</f>
        <v>1711. Parques y jardines</v>
      </c>
      <c r="W5036" s="45" t="s">
        <v>236</v>
      </c>
      <c r="X5036" s="45" t="s">
        <v>2945</v>
      </c>
    </row>
    <row r="5037" spans="1:24" x14ac:dyDescent="0.25">
      <c r="A5037" s="57">
        <v>220250045708</v>
      </c>
      <c r="B5037" s="58" t="s">
        <v>526</v>
      </c>
      <c r="C5037" s="59">
        <v>45918</v>
      </c>
      <c r="D5037" s="57">
        <v>22025001324</v>
      </c>
      <c r="E5037" s="58" t="s">
        <v>3329</v>
      </c>
      <c r="F5037" s="60">
        <v>54.61</v>
      </c>
      <c r="G5037" s="58" t="s">
        <v>73</v>
      </c>
      <c r="H5037" s="58" t="s">
        <v>6822</v>
      </c>
      <c r="I5037" s="61">
        <v>300</v>
      </c>
      <c r="J5037" s="58" t="s">
        <v>356</v>
      </c>
      <c r="K5037" s="58" t="s">
        <v>356</v>
      </c>
      <c r="L5037" s="58" t="s">
        <v>367</v>
      </c>
      <c r="M5037" s="58" t="s">
        <v>354</v>
      </c>
      <c r="N5037" s="58" t="s">
        <v>355</v>
      </c>
      <c r="O5037" s="64" t="s">
        <v>309</v>
      </c>
      <c r="P5037" s="64" t="s">
        <v>5359</v>
      </c>
      <c r="Q5037" s="45" t="s">
        <v>922</v>
      </c>
      <c r="R5037" s="32" t="s">
        <v>254</v>
      </c>
      <c r="S5037" s="45" t="s">
        <v>98</v>
      </c>
      <c r="T5037" s="42" t="str">
        <f>VLOOKUP(Tabla1[[#This Row],[AREA]],Hoja1!A:B,2,FALSE)</f>
        <v>10. Personas mayores, familia y servicios sociales</v>
      </c>
      <c r="U5037" s="45" t="s">
        <v>162</v>
      </c>
      <c r="V5037" s="42" t="str">
        <f>VLOOKUP(Tabla1[[#This Row],[PROGRAMA]],Hoja1!A:B,2,FALSE)</f>
        <v>2412. Formación para el empleo</v>
      </c>
      <c r="W5037" s="45" t="s">
        <v>238</v>
      </c>
      <c r="X5037" s="45" t="s">
        <v>3118</v>
      </c>
    </row>
    <row r="5038" spans="1:24" x14ac:dyDescent="0.25">
      <c r="A5038" s="57">
        <v>220250037574</v>
      </c>
      <c r="B5038" s="58" t="s">
        <v>526</v>
      </c>
      <c r="C5038" s="59">
        <v>45876</v>
      </c>
      <c r="D5038" s="57">
        <v>22025001325</v>
      </c>
      <c r="E5038" s="58" t="s">
        <v>3329</v>
      </c>
      <c r="F5038" s="60">
        <v>54.33</v>
      </c>
      <c r="G5038" s="58" t="s">
        <v>39</v>
      </c>
      <c r="H5038" s="58" t="s">
        <v>6823</v>
      </c>
      <c r="I5038" s="61">
        <v>300</v>
      </c>
      <c r="J5038" s="58" t="s">
        <v>356</v>
      </c>
      <c r="K5038" s="58" t="s">
        <v>356</v>
      </c>
      <c r="L5038" s="58" t="s">
        <v>367</v>
      </c>
      <c r="M5038" s="58" t="s">
        <v>354</v>
      </c>
      <c r="N5038" s="58" t="s">
        <v>355</v>
      </c>
      <c r="O5038" s="64" t="s">
        <v>309</v>
      </c>
      <c r="P5038" s="64" t="s">
        <v>5359</v>
      </c>
      <c r="Q5038" s="45" t="s">
        <v>922</v>
      </c>
      <c r="R5038" s="32" t="s">
        <v>254</v>
      </c>
      <c r="S5038" s="45" t="s">
        <v>98</v>
      </c>
      <c r="T5038" s="42" t="str">
        <f>VLOOKUP(Tabla1[[#This Row],[AREA]],Hoja1!A:B,2,FALSE)</f>
        <v>10. Personas mayores, familia y servicios sociales</v>
      </c>
      <c r="U5038" s="45" t="s">
        <v>162</v>
      </c>
      <c r="V5038" s="42" t="str">
        <f>VLOOKUP(Tabla1[[#This Row],[PROGRAMA]],Hoja1!A:B,2,FALSE)</f>
        <v>2412. Formación para el empleo</v>
      </c>
      <c r="W5038" s="45" t="s">
        <v>238</v>
      </c>
      <c r="X5038" s="45" t="s">
        <v>3118</v>
      </c>
    </row>
    <row r="5039" spans="1:24" x14ac:dyDescent="0.25">
      <c r="A5039" s="57">
        <v>220250039133</v>
      </c>
      <c r="B5039" s="58" t="s">
        <v>526</v>
      </c>
      <c r="C5039" s="59">
        <v>45883</v>
      </c>
      <c r="D5039" s="57">
        <v>22025004010</v>
      </c>
      <c r="E5039" s="58" t="s">
        <v>1495</v>
      </c>
      <c r="F5039" s="60">
        <v>54.28</v>
      </c>
      <c r="G5039" s="58" t="s">
        <v>74</v>
      </c>
      <c r="H5039" s="58" t="s">
        <v>6824</v>
      </c>
      <c r="I5039" s="61">
        <v>300</v>
      </c>
      <c r="J5039" s="58" t="s">
        <v>356</v>
      </c>
      <c r="K5039" s="58" t="s">
        <v>356</v>
      </c>
      <c r="L5039" s="58" t="s">
        <v>367</v>
      </c>
      <c r="M5039" s="58" t="s">
        <v>354</v>
      </c>
      <c r="N5039" s="58" t="s">
        <v>355</v>
      </c>
      <c r="O5039" s="64" t="s">
        <v>309</v>
      </c>
      <c r="P5039" s="64" t="s">
        <v>5359</v>
      </c>
      <c r="Q5039" s="45" t="s">
        <v>922</v>
      </c>
      <c r="R5039" s="32" t="s">
        <v>254</v>
      </c>
      <c r="S5039" s="45" t="s">
        <v>92</v>
      </c>
      <c r="T5039" s="42" t="str">
        <f>VLOOKUP(Tabla1[[#This Row],[AREA]],Hoja1!A:B,2,FALSE)</f>
        <v>03. Participación ciudadana y deportes</v>
      </c>
      <c r="U5039" s="45" t="s">
        <v>215</v>
      </c>
      <c r="V5039" s="42" t="str">
        <f>VLOOKUP(Tabla1[[#This Row],[PROGRAMA]],Hoja1!A:B,2,FALSE)</f>
        <v>9241. Participación ciudadana</v>
      </c>
      <c r="W5039" s="45" t="s">
        <v>236</v>
      </c>
      <c r="X5039" s="45" t="s">
        <v>2945</v>
      </c>
    </row>
    <row r="5040" spans="1:24" x14ac:dyDescent="0.25">
      <c r="A5040" s="57">
        <v>220250037406</v>
      </c>
      <c r="B5040" s="58" t="s">
        <v>526</v>
      </c>
      <c r="C5040" s="59">
        <v>45876</v>
      </c>
      <c r="D5040" s="57">
        <v>22025001070</v>
      </c>
      <c r="E5040" s="58" t="s">
        <v>1614</v>
      </c>
      <c r="F5040" s="60">
        <v>54.16</v>
      </c>
      <c r="G5040" s="58" t="s">
        <v>612</v>
      </c>
      <c r="H5040" s="58" t="s">
        <v>6825</v>
      </c>
      <c r="I5040" s="61">
        <v>300</v>
      </c>
      <c r="J5040" s="58" t="s">
        <v>356</v>
      </c>
      <c r="K5040" s="58" t="s">
        <v>356</v>
      </c>
      <c r="L5040" s="58" t="s">
        <v>367</v>
      </c>
      <c r="M5040" s="58" t="s">
        <v>354</v>
      </c>
      <c r="N5040" s="58" t="s">
        <v>355</v>
      </c>
      <c r="O5040" s="64" t="s">
        <v>309</v>
      </c>
      <c r="P5040" s="64" t="s">
        <v>5359</v>
      </c>
      <c r="Q5040" s="45" t="s">
        <v>922</v>
      </c>
      <c r="R5040" s="32" t="s">
        <v>254</v>
      </c>
      <c r="S5040" s="45" t="s">
        <v>291</v>
      </c>
      <c r="T5040" s="42" t="str">
        <f>VLOOKUP(Tabla1[[#This Row],[AREA]],Hoja1!A:B,2,FALSE)</f>
        <v>11. Salud pública y seguridad ciudadana</v>
      </c>
      <c r="U5040" s="45" t="s">
        <v>164</v>
      </c>
      <c r="V5040" s="42" t="str">
        <f>VLOOKUP(Tabla1[[#This Row],[PROGRAMA]],Hoja1!A:B,2,FALSE)</f>
        <v>3111. Protección de la salubridad pública</v>
      </c>
      <c r="W5040" s="45" t="s">
        <v>238</v>
      </c>
      <c r="X5040" s="45" t="s">
        <v>3118</v>
      </c>
    </row>
    <row r="5041" spans="1:24" x14ac:dyDescent="0.25">
      <c r="A5041" s="57">
        <v>220250034064</v>
      </c>
      <c r="B5041" s="58" t="s">
        <v>349</v>
      </c>
      <c r="C5041" s="59">
        <v>45859</v>
      </c>
      <c r="D5041" s="57">
        <v>22025005161</v>
      </c>
      <c r="E5041" s="58" t="s">
        <v>1466</v>
      </c>
      <c r="F5041" s="60">
        <v>200</v>
      </c>
      <c r="G5041" s="58" t="s">
        <v>6826</v>
      </c>
      <c r="H5041" s="58" t="s">
        <v>6827</v>
      </c>
      <c r="I5041" s="61">
        <v>220</v>
      </c>
      <c r="J5041" s="58" t="s">
        <v>356</v>
      </c>
      <c r="K5041" s="58" t="s">
        <v>356</v>
      </c>
      <c r="L5041" s="58" t="s">
        <v>357</v>
      </c>
      <c r="M5041" s="58" t="s">
        <v>458</v>
      </c>
      <c r="N5041" s="58" t="s">
        <v>429</v>
      </c>
      <c r="O5041" s="64" t="s">
        <v>310</v>
      </c>
      <c r="P5041" s="64" t="s">
        <v>5359</v>
      </c>
      <c r="Q5041" s="45" t="s">
        <v>922</v>
      </c>
      <c r="R5041" s="32" t="s">
        <v>254</v>
      </c>
      <c r="S5041" s="45" t="s">
        <v>98</v>
      </c>
      <c r="T5041" s="42" t="str">
        <f>VLOOKUP(Tabla1[[#This Row],[AREA]],Hoja1!A:B,2,FALSE)</f>
        <v>10. Personas mayores, familia y servicios sociales</v>
      </c>
      <c r="U5041" s="45" t="s">
        <v>159</v>
      </c>
      <c r="V5041" s="42" t="str">
        <f>VLOOKUP(Tabla1[[#This Row],[PROGRAMA]],Hoja1!A:B,2,FALSE)</f>
        <v>2315. Políticas de Igualdad e infancia</v>
      </c>
      <c r="W5041" s="45" t="s">
        <v>238</v>
      </c>
      <c r="X5041" s="45" t="s">
        <v>2926</v>
      </c>
    </row>
    <row r="5042" spans="1:24" x14ac:dyDescent="0.25">
      <c r="A5042" s="57">
        <v>220250030505</v>
      </c>
      <c r="B5042" s="58" t="s">
        <v>526</v>
      </c>
      <c r="C5042" s="59">
        <v>45840</v>
      </c>
      <c r="D5042" s="57">
        <v>22025002599</v>
      </c>
      <c r="E5042" s="58" t="s">
        <v>1495</v>
      </c>
      <c r="F5042" s="60">
        <v>199.97</v>
      </c>
      <c r="G5042" s="58" t="s">
        <v>52</v>
      </c>
      <c r="H5042" s="58" t="s">
        <v>6828</v>
      </c>
      <c r="I5042" s="61">
        <v>300</v>
      </c>
      <c r="J5042" s="58" t="s">
        <v>356</v>
      </c>
      <c r="K5042" s="58" t="s">
        <v>352</v>
      </c>
      <c r="L5042" s="58" t="s">
        <v>367</v>
      </c>
      <c r="M5042" s="58" t="s">
        <v>458</v>
      </c>
      <c r="N5042" s="58" t="s">
        <v>429</v>
      </c>
      <c r="O5042" s="64" t="s">
        <v>310</v>
      </c>
      <c r="P5042" s="64" t="s">
        <v>5359</v>
      </c>
      <c r="Q5042" s="45" t="s">
        <v>922</v>
      </c>
      <c r="R5042" s="32" t="s">
        <v>254</v>
      </c>
      <c r="S5042" s="45" t="s">
        <v>92</v>
      </c>
      <c r="T5042" s="42" t="str">
        <f>VLOOKUP(Tabla1[[#This Row],[AREA]],Hoja1!A:B,2,FALSE)</f>
        <v>03. Participación ciudadana y deportes</v>
      </c>
      <c r="U5042" s="45" t="s">
        <v>215</v>
      </c>
      <c r="V5042" s="42" t="str">
        <f>VLOOKUP(Tabla1[[#This Row],[PROGRAMA]],Hoja1!A:B,2,FALSE)</f>
        <v>9241. Participación ciudadana</v>
      </c>
      <c r="W5042" s="45" t="s">
        <v>236</v>
      </c>
      <c r="X5042" s="45" t="s">
        <v>2945</v>
      </c>
    </row>
    <row r="5043" spans="1:24" x14ac:dyDescent="0.25">
      <c r="A5043" s="57">
        <v>220250036908</v>
      </c>
      <c r="B5043" s="58" t="s">
        <v>526</v>
      </c>
      <c r="C5043" s="59">
        <v>45876</v>
      </c>
      <c r="D5043" s="57">
        <v>22025002575</v>
      </c>
      <c r="E5043" s="58" t="s">
        <v>2957</v>
      </c>
      <c r="F5043" s="60">
        <v>198.84</v>
      </c>
      <c r="G5043" s="58" t="s">
        <v>316</v>
      </c>
      <c r="H5043" s="58" t="s">
        <v>6829</v>
      </c>
      <c r="I5043" s="61">
        <v>300</v>
      </c>
      <c r="J5043" s="58" t="s">
        <v>356</v>
      </c>
      <c r="K5043" s="58" t="s">
        <v>356</v>
      </c>
      <c r="L5043" s="58" t="s">
        <v>357</v>
      </c>
      <c r="M5043" s="58" t="s">
        <v>354</v>
      </c>
      <c r="N5043" s="58" t="s">
        <v>355</v>
      </c>
      <c r="O5043" s="64" t="s">
        <v>305</v>
      </c>
      <c r="P5043" s="64" t="s">
        <v>5359</v>
      </c>
      <c r="Q5043" s="45" t="s">
        <v>926</v>
      </c>
      <c r="R5043" s="32" t="s">
        <v>255</v>
      </c>
      <c r="S5043" s="45" t="s">
        <v>91</v>
      </c>
      <c r="T5043" s="42" t="str">
        <f>VLOOKUP(Tabla1[[#This Row],[AREA]],Hoja1!A:B,2,FALSE)</f>
        <v>02. Urbanismo y vivienda</v>
      </c>
      <c r="U5043" s="45" t="s">
        <v>138</v>
      </c>
      <c r="V5043" s="42" t="str">
        <f>VLOOKUP(Tabla1[[#This Row],[PROGRAMA]],Hoja1!A:B,2,FALSE)</f>
        <v>1511. Planficación y gestión del urbanismo</v>
      </c>
      <c r="W5043" s="45" t="s">
        <v>242</v>
      </c>
      <c r="X5043" s="45" t="s">
        <v>2923</v>
      </c>
    </row>
    <row r="5044" spans="1:24" x14ac:dyDescent="0.25">
      <c r="A5044" s="57">
        <v>220250037595</v>
      </c>
      <c r="B5044" s="58" t="s">
        <v>526</v>
      </c>
      <c r="C5044" s="59">
        <v>45876</v>
      </c>
      <c r="D5044" s="57">
        <v>22025003875</v>
      </c>
      <c r="E5044" s="58" t="s">
        <v>1410</v>
      </c>
      <c r="F5044" s="60">
        <v>197.45</v>
      </c>
      <c r="G5044" s="58" t="s">
        <v>38</v>
      </c>
      <c r="H5044" s="58" t="s">
        <v>6830</v>
      </c>
      <c r="I5044" s="61">
        <v>300</v>
      </c>
      <c r="J5044" s="58" t="s">
        <v>356</v>
      </c>
      <c r="K5044" s="58" t="s">
        <v>356</v>
      </c>
      <c r="L5044" s="58" t="s">
        <v>367</v>
      </c>
      <c r="M5044" s="58" t="s">
        <v>354</v>
      </c>
      <c r="N5044" s="58" t="s">
        <v>355</v>
      </c>
      <c r="O5044" s="64" t="s">
        <v>309</v>
      </c>
      <c r="P5044" s="64" t="s">
        <v>5359</v>
      </c>
      <c r="Q5044" s="45" t="s">
        <v>922</v>
      </c>
      <c r="R5044" s="32" t="s">
        <v>254</v>
      </c>
      <c r="S5044" s="45" t="s">
        <v>93</v>
      </c>
      <c r="T5044" s="42" t="str">
        <f>VLOOKUP(Tabla1[[#This Row],[AREA]],Hoja1!A:B,2,FALSE)</f>
        <v>04. Hacienda, personal y modernización administrativa</v>
      </c>
      <c r="U5044" s="45" t="s">
        <v>209</v>
      </c>
      <c r="V5044" s="42" t="str">
        <f>VLOOKUP(Tabla1[[#This Row],[PROGRAMA]],Hoja1!A:B,2,FALSE)</f>
        <v>9204. Tecnologías de la información y comunicación</v>
      </c>
      <c r="W5044" s="45" t="s">
        <v>236</v>
      </c>
      <c r="X5044" s="45" t="s">
        <v>2945</v>
      </c>
    </row>
    <row r="5045" spans="1:24" x14ac:dyDescent="0.25">
      <c r="A5045" s="57">
        <v>220250045633</v>
      </c>
      <c r="B5045" s="58" t="s">
        <v>349</v>
      </c>
      <c r="C5045" s="59">
        <v>45917</v>
      </c>
      <c r="D5045" s="57">
        <v>22025006497</v>
      </c>
      <c r="E5045" s="58" t="s">
        <v>1493</v>
      </c>
      <c r="F5045" s="60">
        <v>193.84</v>
      </c>
      <c r="G5045" s="58" t="s">
        <v>18</v>
      </c>
      <c r="H5045" s="58" t="s">
        <v>6831</v>
      </c>
      <c r="I5045" s="61">
        <v>220</v>
      </c>
      <c r="J5045" s="58" t="s">
        <v>356</v>
      </c>
      <c r="K5045" s="58" t="s">
        <v>356</v>
      </c>
      <c r="L5045" s="58" t="s">
        <v>357</v>
      </c>
      <c r="M5045" s="58" t="s">
        <v>458</v>
      </c>
      <c r="N5045" s="58" t="s">
        <v>429</v>
      </c>
      <c r="O5045" s="64" t="s">
        <v>310</v>
      </c>
      <c r="P5045" s="64" t="s">
        <v>5359</v>
      </c>
      <c r="Q5045" s="45" t="s">
        <v>922</v>
      </c>
      <c r="R5045" s="32" t="s">
        <v>254</v>
      </c>
      <c r="S5045" s="45" t="s">
        <v>91</v>
      </c>
      <c r="T5045" s="42" t="str">
        <f>VLOOKUP(Tabla1[[#This Row],[AREA]],Hoja1!A:B,2,FALSE)</f>
        <v>02. Urbanismo y vivienda</v>
      </c>
      <c r="U5045" s="45" t="s">
        <v>220</v>
      </c>
      <c r="V5045" s="42" t="str">
        <f>VLOOKUP(Tabla1[[#This Row],[PROGRAMA]],Hoja1!A:B,2,FALSE)</f>
        <v>9332. Mantenimiento de edificios e instalaciones municipales</v>
      </c>
      <c r="W5045" s="45" t="s">
        <v>236</v>
      </c>
      <c r="X5045" s="45" t="s">
        <v>3048</v>
      </c>
    </row>
    <row r="5046" spans="1:24" x14ac:dyDescent="0.25">
      <c r="A5046" s="57">
        <v>220250042054</v>
      </c>
      <c r="B5046" s="58" t="s">
        <v>349</v>
      </c>
      <c r="C5046" s="59">
        <v>45895</v>
      </c>
      <c r="D5046" s="57">
        <v>22025006171</v>
      </c>
      <c r="E5046" s="58" t="s">
        <v>1462</v>
      </c>
      <c r="F5046" s="60">
        <v>193.6</v>
      </c>
      <c r="G5046" s="58" t="s">
        <v>334</v>
      </c>
      <c r="H5046" s="58" t="s">
        <v>6832</v>
      </c>
      <c r="I5046" s="61">
        <v>220</v>
      </c>
      <c r="J5046" s="58" t="s">
        <v>356</v>
      </c>
      <c r="K5046" s="58" t="s">
        <v>356</v>
      </c>
      <c r="L5046" s="58" t="s">
        <v>367</v>
      </c>
      <c r="M5046" s="58" t="s">
        <v>458</v>
      </c>
      <c r="N5046" s="58" t="s">
        <v>429</v>
      </c>
      <c r="O5046" s="64" t="s">
        <v>310</v>
      </c>
      <c r="P5046" s="64" t="s">
        <v>5359</v>
      </c>
      <c r="Q5046" s="45" t="s">
        <v>922</v>
      </c>
      <c r="R5046" s="32" t="s">
        <v>254</v>
      </c>
      <c r="S5046" s="45" t="s">
        <v>98</v>
      </c>
      <c r="T5046" s="42" t="str">
        <f>VLOOKUP(Tabla1[[#This Row],[AREA]],Hoja1!A:B,2,FALSE)</f>
        <v>10. Personas mayores, familia y servicios sociales</v>
      </c>
      <c r="U5046" s="45" t="s">
        <v>153</v>
      </c>
      <c r="V5046" s="42" t="str">
        <f>VLOOKUP(Tabla1[[#This Row],[PROGRAMA]],Hoja1!A:B,2,FALSE)</f>
        <v>2311. Intervención social</v>
      </c>
      <c r="W5046" s="45" t="s">
        <v>236</v>
      </c>
      <c r="X5046" s="45" t="s">
        <v>3048</v>
      </c>
    </row>
    <row r="5047" spans="1:24" x14ac:dyDescent="0.25">
      <c r="A5047" s="57">
        <v>220250042121</v>
      </c>
      <c r="B5047" s="58" t="s">
        <v>349</v>
      </c>
      <c r="C5047" s="59">
        <v>45895</v>
      </c>
      <c r="D5047" s="57">
        <v>22025006394</v>
      </c>
      <c r="E5047" s="58" t="s">
        <v>1417</v>
      </c>
      <c r="F5047" s="60">
        <v>193.6</v>
      </c>
      <c r="G5047" s="58" t="s">
        <v>6833</v>
      </c>
      <c r="H5047" s="58" t="s">
        <v>6834</v>
      </c>
      <c r="I5047" s="61">
        <v>220</v>
      </c>
      <c r="J5047" s="58" t="s">
        <v>356</v>
      </c>
      <c r="K5047" s="58" t="s">
        <v>356</v>
      </c>
      <c r="L5047" s="58" t="s">
        <v>357</v>
      </c>
      <c r="M5047" s="58" t="s">
        <v>458</v>
      </c>
      <c r="N5047" s="58" t="s">
        <v>429</v>
      </c>
      <c r="O5047" s="64" t="s">
        <v>310</v>
      </c>
      <c r="P5047" s="64" t="s">
        <v>5359</v>
      </c>
      <c r="Q5047" s="45" t="s">
        <v>922</v>
      </c>
      <c r="R5047" s="32" t="s">
        <v>254</v>
      </c>
      <c r="S5047" s="45" t="s">
        <v>291</v>
      </c>
      <c r="T5047" s="42" t="str">
        <f>VLOOKUP(Tabla1[[#This Row],[AREA]],Hoja1!A:B,2,FALSE)</f>
        <v>11. Salud pública y seguridad ciudadana</v>
      </c>
      <c r="U5047" s="45" t="s">
        <v>135</v>
      </c>
      <c r="V5047" s="42" t="str">
        <f>VLOOKUP(Tabla1[[#This Row],[PROGRAMA]],Hoja1!A:B,2,FALSE)</f>
        <v>1361. Prevención y extinción de incencios</v>
      </c>
      <c r="W5047" s="45" t="s">
        <v>236</v>
      </c>
      <c r="X5047" s="45" t="s">
        <v>2945</v>
      </c>
    </row>
    <row r="5048" spans="1:24" x14ac:dyDescent="0.25">
      <c r="A5048" s="57">
        <v>220250030497</v>
      </c>
      <c r="B5048" s="58" t="s">
        <v>349</v>
      </c>
      <c r="C5048" s="59">
        <v>45840</v>
      </c>
      <c r="D5048" s="57">
        <v>22025005064</v>
      </c>
      <c r="E5048" s="58" t="s">
        <v>3350</v>
      </c>
      <c r="F5048" s="60">
        <v>189.97</v>
      </c>
      <c r="G5048" s="58" t="s">
        <v>6835</v>
      </c>
      <c r="H5048" s="58" t="s">
        <v>6836</v>
      </c>
      <c r="I5048" s="61">
        <v>220</v>
      </c>
      <c r="J5048" s="58" t="s">
        <v>356</v>
      </c>
      <c r="K5048" s="58" t="s">
        <v>356</v>
      </c>
      <c r="L5048" s="58" t="s">
        <v>357</v>
      </c>
      <c r="M5048" s="58" t="s">
        <v>458</v>
      </c>
      <c r="N5048" s="58" t="s">
        <v>429</v>
      </c>
      <c r="O5048" s="64" t="s">
        <v>310</v>
      </c>
      <c r="P5048" s="64" t="s">
        <v>5359</v>
      </c>
      <c r="Q5048" s="45" t="s">
        <v>922</v>
      </c>
      <c r="R5048" s="32" t="s">
        <v>254</v>
      </c>
      <c r="S5048" s="45" t="s">
        <v>98</v>
      </c>
      <c r="T5048" s="42" t="str">
        <f>VLOOKUP(Tabla1[[#This Row],[AREA]],Hoja1!A:B,2,FALSE)</f>
        <v>10. Personas mayores, familia y servicios sociales</v>
      </c>
      <c r="U5048" s="45" t="s">
        <v>158</v>
      </c>
      <c r="V5048" s="42" t="str">
        <f>VLOOKUP(Tabla1[[#This Row],[PROGRAMA]],Hoja1!A:B,2,FALSE)</f>
        <v>2314. Centro de programas juveniles</v>
      </c>
      <c r="W5048" s="45" t="s">
        <v>236</v>
      </c>
      <c r="X5048" s="45" t="s">
        <v>3048</v>
      </c>
    </row>
    <row r="5049" spans="1:24" x14ac:dyDescent="0.25">
      <c r="A5049" s="57">
        <v>220250043618</v>
      </c>
      <c r="B5049" s="58" t="s">
        <v>526</v>
      </c>
      <c r="C5049" s="59">
        <v>45902</v>
      </c>
      <c r="D5049" s="57">
        <v>22025003814</v>
      </c>
      <c r="E5049" s="58" t="s">
        <v>1277</v>
      </c>
      <c r="F5049" s="60">
        <v>2795.23</v>
      </c>
      <c r="G5049" s="58" t="s">
        <v>6837</v>
      </c>
      <c r="H5049" s="58" t="s">
        <v>6838</v>
      </c>
      <c r="I5049" s="61">
        <v>300</v>
      </c>
      <c r="J5049" s="58" t="s">
        <v>6839</v>
      </c>
      <c r="K5049" s="58" t="s">
        <v>352</v>
      </c>
      <c r="L5049" s="58" t="s">
        <v>367</v>
      </c>
      <c r="M5049" s="58" t="s">
        <v>354</v>
      </c>
      <c r="N5049" s="58" t="s">
        <v>380</v>
      </c>
      <c r="O5049" s="64" t="s">
        <v>305</v>
      </c>
      <c r="P5049" s="64" t="s">
        <v>5359</v>
      </c>
      <c r="Q5049" s="45" t="s">
        <v>926</v>
      </c>
      <c r="R5049" s="32" t="s">
        <v>255</v>
      </c>
      <c r="S5049" s="45" t="s">
        <v>93</v>
      </c>
      <c r="T5049" s="42" t="str">
        <f>VLOOKUP(Tabla1[[#This Row],[AREA]],Hoja1!A:B,2,FALSE)</f>
        <v>04. Hacienda, personal y modernización administrativa</v>
      </c>
      <c r="U5049" s="45" t="s">
        <v>209</v>
      </c>
      <c r="V5049" s="42" t="str">
        <f>VLOOKUP(Tabla1[[#This Row],[PROGRAMA]],Hoja1!A:B,2,FALSE)</f>
        <v>9204. Tecnologías de la información y comunicación</v>
      </c>
      <c r="W5049" s="45" t="s">
        <v>250</v>
      </c>
      <c r="X5049" s="45" t="s">
        <v>2949</v>
      </c>
    </row>
    <row r="5050" spans="1:24" x14ac:dyDescent="0.25">
      <c r="A5050" s="57">
        <v>220250044010</v>
      </c>
      <c r="B5050" s="58" t="s">
        <v>526</v>
      </c>
      <c r="C5050" s="59">
        <v>45904</v>
      </c>
      <c r="D5050" s="57">
        <v>22025002401</v>
      </c>
      <c r="E5050" s="58" t="s">
        <v>1411</v>
      </c>
      <c r="F5050" s="60">
        <v>1074.6500000000001</v>
      </c>
      <c r="G5050" s="58" t="s">
        <v>18</v>
      </c>
      <c r="H5050" s="58" t="s">
        <v>6840</v>
      </c>
      <c r="I5050" s="61">
        <v>300</v>
      </c>
      <c r="J5050" s="58" t="s">
        <v>356</v>
      </c>
      <c r="K5050" s="58" t="s">
        <v>356</v>
      </c>
      <c r="L5050" s="58" t="s">
        <v>357</v>
      </c>
      <c r="M5050" s="58" t="s">
        <v>354</v>
      </c>
      <c r="N5050" s="58" t="s">
        <v>355</v>
      </c>
      <c r="O5050" s="64" t="s">
        <v>309</v>
      </c>
      <c r="P5050" s="64" t="s">
        <v>5359</v>
      </c>
      <c r="Q5050" s="45" t="s">
        <v>922</v>
      </c>
      <c r="R5050" s="32" t="s">
        <v>254</v>
      </c>
      <c r="S5050" s="45" t="s">
        <v>98</v>
      </c>
      <c r="T5050" s="42" t="str">
        <f>VLOOKUP(Tabla1[[#This Row],[AREA]],Hoja1!A:B,2,FALSE)</f>
        <v>10. Personas mayores, familia y servicios sociales</v>
      </c>
      <c r="U5050" s="45" t="s">
        <v>159</v>
      </c>
      <c r="V5050" s="42" t="str">
        <f>VLOOKUP(Tabla1[[#This Row],[PROGRAMA]],Hoja1!A:B,2,FALSE)</f>
        <v>2315. Políticas de Igualdad e infancia</v>
      </c>
      <c r="W5050" s="45" t="s">
        <v>236</v>
      </c>
      <c r="X5050" s="45" t="s">
        <v>2945</v>
      </c>
    </row>
    <row r="5051" spans="1:24" x14ac:dyDescent="0.25">
      <c r="A5051" s="57">
        <v>220250042113</v>
      </c>
      <c r="B5051" s="58" t="s">
        <v>526</v>
      </c>
      <c r="C5051" s="59">
        <v>45895</v>
      </c>
      <c r="D5051" s="57">
        <v>22025003797</v>
      </c>
      <c r="E5051" s="58" t="s">
        <v>1277</v>
      </c>
      <c r="F5051" s="60">
        <v>2559.15</v>
      </c>
      <c r="G5051" s="58" t="s">
        <v>6841</v>
      </c>
      <c r="H5051" s="58" t="s">
        <v>6842</v>
      </c>
      <c r="I5051" s="61">
        <v>300</v>
      </c>
      <c r="J5051" s="58" t="s">
        <v>352</v>
      </c>
      <c r="K5051" s="58" t="s">
        <v>352</v>
      </c>
      <c r="L5051" s="58" t="s">
        <v>367</v>
      </c>
      <c r="M5051" s="58" t="s">
        <v>354</v>
      </c>
      <c r="N5051" s="58" t="s">
        <v>380</v>
      </c>
      <c r="O5051" s="64" t="s">
        <v>305</v>
      </c>
      <c r="P5051" s="64" t="s">
        <v>5359</v>
      </c>
      <c r="Q5051" s="45" t="s">
        <v>926</v>
      </c>
      <c r="R5051" s="32" t="s">
        <v>255</v>
      </c>
      <c r="S5051" s="45" t="s">
        <v>93</v>
      </c>
      <c r="T5051" s="42" t="str">
        <f>VLOOKUP(Tabla1[[#This Row],[AREA]],Hoja1!A:B,2,FALSE)</f>
        <v>04. Hacienda, personal y modernización administrativa</v>
      </c>
      <c r="U5051" s="45" t="s">
        <v>209</v>
      </c>
      <c r="V5051" s="42" t="str">
        <f>VLOOKUP(Tabla1[[#This Row],[PROGRAMA]],Hoja1!A:B,2,FALSE)</f>
        <v>9204. Tecnologías de la información y comunicación</v>
      </c>
      <c r="W5051" s="45" t="s">
        <v>250</v>
      </c>
      <c r="X5051" s="45" t="s">
        <v>2949</v>
      </c>
    </row>
    <row r="5052" spans="1:24" x14ac:dyDescent="0.25">
      <c r="A5052" s="57">
        <v>220250045602</v>
      </c>
      <c r="B5052" s="58" t="s">
        <v>349</v>
      </c>
      <c r="C5052" s="59">
        <v>45917</v>
      </c>
      <c r="D5052" s="57">
        <v>22025004171</v>
      </c>
      <c r="E5052" s="58" t="s">
        <v>1692</v>
      </c>
      <c r="F5052" s="60">
        <v>2509.54</v>
      </c>
      <c r="G5052" s="58" t="s">
        <v>5815</v>
      </c>
      <c r="H5052" s="58" t="s">
        <v>6843</v>
      </c>
      <c r="I5052" s="61">
        <v>220</v>
      </c>
      <c r="J5052" s="58" t="s">
        <v>477</v>
      </c>
      <c r="K5052" s="58" t="s">
        <v>356</v>
      </c>
      <c r="L5052" s="58" t="s">
        <v>367</v>
      </c>
      <c r="M5052" s="58" t="s">
        <v>354</v>
      </c>
      <c r="N5052" s="58" t="s">
        <v>355</v>
      </c>
      <c r="O5052" s="64" t="s">
        <v>305</v>
      </c>
      <c r="P5052" s="64" t="s">
        <v>5359</v>
      </c>
      <c r="Q5052" s="45" t="s">
        <v>922</v>
      </c>
      <c r="R5052" s="32" t="s">
        <v>254</v>
      </c>
      <c r="S5052" s="45" t="s">
        <v>291</v>
      </c>
      <c r="T5052" s="42" t="str">
        <f>VLOOKUP(Tabla1[[#This Row],[AREA]],Hoja1!A:B,2,FALSE)</f>
        <v>11. Salud pública y seguridad ciudadana</v>
      </c>
      <c r="U5052" s="45" t="s">
        <v>144</v>
      </c>
      <c r="V5052" s="42" t="str">
        <f>VLOOKUP(Tabla1[[#This Row],[PROGRAMA]],Hoja1!A:B,2,FALSE)</f>
        <v>1631. Limpieza viaria</v>
      </c>
      <c r="W5052" s="45" t="s">
        <v>238</v>
      </c>
      <c r="X5052" s="45" t="s">
        <v>3053</v>
      </c>
    </row>
    <row r="5053" spans="1:24" x14ac:dyDescent="0.25">
      <c r="A5053" s="57">
        <v>220250047613</v>
      </c>
      <c r="B5053" s="58" t="s">
        <v>349</v>
      </c>
      <c r="C5053" s="59">
        <v>45924</v>
      </c>
      <c r="D5053" s="57">
        <v>22025006594</v>
      </c>
      <c r="E5053" s="58" t="s">
        <v>1371</v>
      </c>
      <c r="F5053" s="60">
        <v>188.76</v>
      </c>
      <c r="G5053" s="58" t="s">
        <v>6844</v>
      </c>
      <c r="H5053" s="58" t="s">
        <v>6845</v>
      </c>
      <c r="I5053" s="61">
        <v>220</v>
      </c>
      <c r="J5053" s="58" t="s">
        <v>356</v>
      </c>
      <c r="K5053" s="58" t="s">
        <v>356</v>
      </c>
      <c r="L5053" s="58" t="s">
        <v>367</v>
      </c>
      <c r="M5053" s="58" t="s">
        <v>458</v>
      </c>
      <c r="N5053" s="58" t="s">
        <v>429</v>
      </c>
      <c r="O5053" s="64" t="s">
        <v>310</v>
      </c>
      <c r="P5053" s="64" t="s">
        <v>5359</v>
      </c>
      <c r="Q5053" s="45" t="s">
        <v>922</v>
      </c>
      <c r="R5053" s="32" t="s">
        <v>254</v>
      </c>
      <c r="S5053" s="45" t="s">
        <v>98</v>
      </c>
      <c r="T5053" s="42" t="str">
        <f>VLOOKUP(Tabla1[[#This Row],[AREA]],Hoja1!A:B,2,FALSE)</f>
        <v>10. Personas mayores, familia y servicios sociales</v>
      </c>
      <c r="U5053" s="45" t="s">
        <v>158</v>
      </c>
      <c r="V5053" s="42" t="str">
        <f>VLOOKUP(Tabla1[[#This Row],[PROGRAMA]],Hoja1!A:B,2,FALSE)</f>
        <v>2314. Centro de programas juveniles</v>
      </c>
      <c r="W5053" s="45" t="s">
        <v>238</v>
      </c>
      <c r="X5053" s="45" t="s">
        <v>3173</v>
      </c>
    </row>
    <row r="5054" spans="1:24" x14ac:dyDescent="0.25">
      <c r="A5054" s="57">
        <v>220250045590</v>
      </c>
      <c r="B5054" s="58" t="s">
        <v>349</v>
      </c>
      <c r="C5054" s="59">
        <v>45916</v>
      </c>
      <c r="D5054" s="57">
        <v>22025006813</v>
      </c>
      <c r="E5054" s="58" t="s">
        <v>6846</v>
      </c>
      <c r="F5054" s="60">
        <v>188.42</v>
      </c>
      <c r="G5054" s="58" t="s">
        <v>6847</v>
      </c>
      <c r="H5054" s="58" t="s">
        <v>6848</v>
      </c>
      <c r="I5054" s="61">
        <v>220</v>
      </c>
      <c r="J5054" s="58" t="s">
        <v>562</v>
      </c>
      <c r="K5054" s="58" t="s">
        <v>436</v>
      </c>
      <c r="L5054" s="58" t="s">
        <v>367</v>
      </c>
      <c r="M5054" s="58" t="s">
        <v>458</v>
      </c>
      <c r="N5054" s="58" t="s">
        <v>429</v>
      </c>
      <c r="O5054" s="64" t="s">
        <v>310</v>
      </c>
      <c r="P5054" s="64" t="s">
        <v>5359</v>
      </c>
      <c r="Q5054" s="45" t="s">
        <v>922</v>
      </c>
      <c r="R5054" s="32" t="s">
        <v>254</v>
      </c>
      <c r="S5054" s="45" t="s">
        <v>94</v>
      </c>
      <c r="T5054" s="42" t="str">
        <f>VLOOKUP(Tabla1[[#This Row],[AREA]],Hoja1!A:B,2,FALSE)</f>
        <v>06. Educación y cultura</v>
      </c>
      <c r="U5054" s="45" t="s">
        <v>180</v>
      </c>
      <c r="V5054" s="42" t="str">
        <f>VLOOKUP(Tabla1[[#This Row],[PROGRAMA]],Hoja1!A:B,2,FALSE)</f>
        <v>3341. Coordinación de políticas culturales</v>
      </c>
      <c r="W5054" s="45" t="s">
        <v>236</v>
      </c>
      <c r="X5054" s="45" t="s">
        <v>4192</v>
      </c>
    </row>
    <row r="5055" spans="1:24" x14ac:dyDescent="0.25">
      <c r="A5055" s="57">
        <v>220250037897</v>
      </c>
      <c r="B5055" s="58" t="s">
        <v>349</v>
      </c>
      <c r="C5055" s="59">
        <v>45877</v>
      </c>
      <c r="D5055" s="57">
        <v>22025006173</v>
      </c>
      <c r="E5055" s="58" t="s">
        <v>1495</v>
      </c>
      <c r="F5055" s="60">
        <v>184.13</v>
      </c>
      <c r="G5055" s="58" t="s">
        <v>81</v>
      </c>
      <c r="H5055" s="58" t="s">
        <v>6849</v>
      </c>
      <c r="I5055" s="61">
        <v>220</v>
      </c>
      <c r="J5055" s="58" t="s">
        <v>356</v>
      </c>
      <c r="K5055" s="58" t="s">
        <v>356</v>
      </c>
      <c r="L5055" s="58" t="s">
        <v>367</v>
      </c>
      <c r="M5055" s="58" t="s">
        <v>458</v>
      </c>
      <c r="N5055" s="58" t="s">
        <v>429</v>
      </c>
      <c r="O5055" s="64" t="s">
        <v>310</v>
      </c>
      <c r="P5055" s="64" t="s">
        <v>5359</v>
      </c>
      <c r="Q5055" s="45" t="s">
        <v>922</v>
      </c>
      <c r="R5055" s="32" t="s">
        <v>254</v>
      </c>
      <c r="S5055" s="45" t="s">
        <v>92</v>
      </c>
      <c r="T5055" s="42" t="str">
        <f>VLOOKUP(Tabla1[[#This Row],[AREA]],Hoja1!A:B,2,FALSE)</f>
        <v>03. Participación ciudadana y deportes</v>
      </c>
      <c r="U5055" s="45" t="s">
        <v>215</v>
      </c>
      <c r="V5055" s="42" t="str">
        <f>VLOOKUP(Tabla1[[#This Row],[PROGRAMA]],Hoja1!A:B,2,FALSE)</f>
        <v>9241. Participación ciudadana</v>
      </c>
      <c r="W5055" s="45" t="s">
        <v>236</v>
      </c>
      <c r="X5055" s="45" t="s">
        <v>2945</v>
      </c>
    </row>
    <row r="5056" spans="1:24" x14ac:dyDescent="0.25">
      <c r="A5056" s="57">
        <v>220250030307</v>
      </c>
      <c r="B5056" s="58" t="s">
        <v>349</v>
      </c>
      <c r="C5056" s="59">
        <v>45839</v>
      </c>
      <c r="D5056" s="57">
        <v>22025005043</v>
      </c>
      <c r="E5056" s="58" t="s">
        <v>1208</v>
      </c>
      <c r="F5056" s="60">
        <v>180.29</v>
      </c>
      <c r="G5056" s="58" t="s">
        <v>950</v>
      </c>
      <c r="H5056" s="58" t="s">
        <v>6850</v>
      </c>
      <c r="I5056" s="61">
        <v>220</v>
      </c>
      <c r="J5056" s="58" t="s">
        <v>356</v>
      </c>
      <c r="K5056" s="58" t="s">
        <v>356</v>
      </c>
      <c r="L5056" s="58" t="s">
        <v>357</v>
      </c>
      <c r="M5056" s="58" t="s">
        <v>458</v>
      </c>
      <c r="N5056" s="58" t="s">
        <v>429</v>
      </c>
      <c r="O5056" s="64" t="s">
        <v>310</v>
      </c>
      <c r="P5056" s="64" t="s">
        <v>5359</v>
      </c>
      <c r="Q5056" s="45" t="s">
        <v>922</v>
      </c>
      <c r="R5056" s="32" t="s">
        <v>254</v>
      </c>
      <c r="S5056" s="45" t="s">
        <v>89</v>
      </c>
      <c r="T5056" s="42" t="str">
        <f>VLOOKUP(Tabla1[[#This Row],[AREA]],Hoja1!A:B,2,FALSE)</f>
        <v>01. Alcaldía</v>
      </c>
      <c r="U5056" s="45" t="s">
        <v>294</v>
      </c>
      <c r="V5056" s="42" t="str">
        <f>VLOOKUP(Tabla1[[#This Row],[PROGRAMA]],Hoja1!A:B,2,FALSE)</f>
        <v>4331. Desarrollo empresarial</v>
      </c>
      <c r="W5056" s="45" t="s">
        <v>238</v>
      </c>
      <c r="X5056" s="45" t="s">
        <v>2926</v>
      </c>
    </row>
    <row r="5057" spans="1:24" x14ac:dyDescent="0.25">
      <c r="A5057" s="57">
        <v>220250034507</v>
      </c>
      <c r="B5057" s="58" t="s">
        <v>349</v>
      </c>
      <c r="C5057" s="59">
        <v>45861</v>
      </c>
      <c r="D5057" s="57">
        <v>22025005203</v>
      </c>
      <c r="E5057" s="58" t="s">
        <v>1668</v>
      </c>
      <c r="F5057" s="60">
        <v>175.01</v>
      </c>
      <c r="G5057" s="58" t="s">
        <v>530</v>
      </c>
      <c r="H5057" s="58" t="s">
        <v>6851</v>
      </c>
      <c r="I5057" s="61">
        <v>220</v>
      </c>
      <c r="J5057" s="58" t="s">
        <v>356</v>
      </c>
      <c r="K5057" s="58" t="s">
        <v>356</v>
      </c>
      <c r="L5057" s="58" t="s">
        <v>357</v>
      </c>
      <c r="M5057" s="58" t="s">
        <v>458</v>
      </c>
      <c r="N5057" s="58" t="s">
        <v>429</v>
      </c>
      <c r="O5057" s="64" t="s">
        <v>310</v>
      </c>
      <c r="P5057" s="64" t="s">
        <v>5359</v>
      </c>
      <c r="Q5057" s="45" t="s">
        <v>922</v>
      </c>
      <c r="R5057" s="32" t="s">
        <v>254</v>
      </c>
      <c r="S5057" s="45" t="s">
        <v>291</v>
      </c>
      <c r="T5057" s="42" t="str">
        <f>VLOOKUP(Tabla1[[#This Row],[AREA]],Hoja1!A:B,2,FALSE)</f>
        <v>11. Salud pública y seguridad ciudadana</v>
      </c>
      <c r="U5057" s="45" t="s">
        <v>164</v>
      </c>
      <c r="V5057" s="42" t="str">
        <f>VLOOKUP(Tabla1[[#This Row],[PROGRAMA]],Hoja1!A:B,2,FALSE)</f>
        <v>3111. Protección de la salubridad pública</v>
      </c>
      <c r="W5057" s="45" t="s">
        <v>236</v>
      </c>
      <c r="X5057" s="45" t="s">
        <v>2945</v>
      </c>
    </row>
    <row r="5058" spans="1:24" x14ac:dyDescent="0.25">
      <c r="A5058" s="57">
        <v>220250035568</v>
      </c>
      <c r="B5058" s="58" t="s">
        <v>349</v>
      </c>
      <c r="C5058" s="59">
        <v>45866</v>
      </c>
      <c r="D5058" s="57">
        <v>22025005289</v>
      </c>
      <c r="E5058" s="58" t="s">
        <v>6852</v>
      </c>
      <c r="F5058" s="60">
        <v>175</v>
      </c>
      <c r="G5058" s="58" t="s">
        <v>1673</v>
      </c>
      <c r="H5058" s="58" t="s">
        <v>6853</v>
      </c>
      <c r="I5058" s="61">
        <v>220</v>
      </c>
      <c r="J5058" s="58" t="s">
        <v>1675</v>
      </c>
      <c r="K5058" s="58" t="s">
        <v>392</v>
      </c>
      <c r="L5058" s="58" t="s">
        <v>357</v>
      </c>
      <c r="M5058" s="58" t="s">
        <v>458</v>
      </c>
      <c r="N5058" s="58" t="s">
        <v>429</v>
      </c>
      <c r="O5058" s="64" t="s">
        <v>310</v>
      </c>
      <c r="P5058" s="64" t="s">
        <v>5359</v>
      </c>
      <c r="Q5058" s="45" t="s">
        <v>922</v>
      </c>
      <c r="R5058" s="32" t="s">
        <v>254</v>
      </c>
      <c r="S5058" s="45" t="s">
        <v>96</v>
      </c>
      <c r="T5058" s="42" t="str">
        <f>VLOOKUP(Tabla1[[#This Row],[AREA]],Hoja1!A:B,2,FALSE)</f>
        <v>08. Tráfico y movilidad</v>
      </c>
      <c r="U5058" s="45" t="s">
        <v>146</v>
      </c>
      <c r="V5058" s="42" t="str">
        <f>VLOOKUP(Tabla1[[#This Row],[PROGRAMA]],Hoja1!A:B,2,FALSE)</f>
        <v>1651. Alumbrado público</v>
      </c>
      <c r="W5058" s="45" t="s">
        <v>238</v>
      </c>
      <c r="X5058" s="45" t="s">
        <v>3697</v>
      </c>
    </row>
    <row r="5059" spans="1:24" x14ac:dyDescent="0.25">
      <c r="A5059" s="57">
        <v>220250044443</v>
      </c>
      <c r="B5059" s="58" t="s">
        <v>349</v>
      </c>
      <c r="C5059" s="59">
        <v>45910</v>
      </c>
      <c r="D5059" s="57">
        <v>22025006421</v>
      </c>
      <c r="E5059" s="58" t="s">
        <v>1466</v>
      </c>
      <c r="F5059" s="60">
        <v>175</v>
      </c>
      <c r="G5059" s="58" t="s">
        <v>5510</v>
      </c>
      <c r="H5059" s="58" t="s">
        <v>6854</v>
      </c>
      <c r="I5059" s="61">
        <v>220</v>
      </c>
      <c r="J5059" s="58" t="s">
        <v>356</v>
      </c>
      <c r="K5059" s="58" t="s">
        <v>356</v>
      </c>
      <c r="L5059" s="58" t="s">
        <v>357</v>
      </c>
      <c r="M5059" s="58" t="s">
        <v>458</v>
      </c>
      <c r="N5059" s="58" t="s">
        <v>429</v>
      </c>
      <c r="O5059" s="64" t="s">
        <v>310</v>
      </c>
      <c r="P5059" s="64" t="s">
        <v>5359</v>
      </c>
      <c r="Q5059" s="45" t="s">
        <v>922</v>
      </c>
      <c r="R5059" s="32" t="s">
        <v>254</v>
      </c>
      <c r="S5059" s="45" t="s">
        <v>98</v>
      </c>
      <c r="T5059" s="42" t="str">
        <f>VLOOKUP(Tabla1[[#This Row],[AREA]],Hoja1!A:B,2,FALSE)</f>
        <v>10. Personas mayores, familia y servicios sociales</v>
      </c>
      <c r="U5059" s="45" t="s">
        <v>159</v>
      </c>
      <c r="V5059" s="42" t="str">
        <f>VLOOKUP(Tabla1[[#This Row],[PROGRAMA]],Hoja1!A:B,2,FALSE)</f>
        <v>2315. Políticas de Igualdad e infancia</v>
      </c>
      <c r="W5059" s="45" t="s">
        <v>238</v>
      </c>
      <c r="X5059" s="45" t="s">
        <v>2926</v>
      </c>
    </row>
    <row r="5060" spans="1:24" x14ac:dyDescent="0.25">
      <c r="A5060" s="57">
        <v>220250034607</v>
      </c>
      <c r="B5060" s="58" t="s">
        <v>349</v>
      </c>
      <c r="C5060" s="59">
        <v>45862</v>
      </c>
      <c r="D5060" s="57">
        <v>22025005415</v>
      </c>
      <c r="E5060" s="58" t="s">
        <v>3861</v>
      </c>
      <c r="F5060" s="60">
        <v>172</v>
      </c>
      <c r="G5060" s="58" t="s">
        <v>6855</v>
      </c>
      <c r="H5060" s="58" t="s">
        <v>6856</v>
      </c>
      <c r="I5060" s="61">
        <v>220</v>
      </c>
      <c r="J5060" s="58" t="s">
        <v>356</v>
      </c>
      <c r="K5060" s="58" t="s">
        <v>356</v>
      </c>
      <c r="L5060" s="58" t="s">
        <v>367</v>
      </c>
      <c r="M5060" s="58" t="s">
        <v>458</v>
      </c>
      <c r="N5060" s="58" t="s">
        <v>429</v>
      </c>
      <c r="O5060" s="64" t="s">
        <v>310</v>
      </c>
      <c r="P5060" s="64" t="s">
        <v>5359</v>
      </c>
      <c r="Q5060" s="45" t="s">
        <v>922</v>
      </c>
      <c r="R5060" s="32" t="s">
        <v>254</v>
      </c>
      <c r="S5060" s="45" t="s">
        <v>98</v>
      </c>
      <c r="T5060" s="42" t="str">
        <f>VLOOKUP(Tabla1[[#This Row],[AREA]],Hoja1!A:B,2,FALSE)</f>
        <v>10. Personas mayores, familia y servicios sociales</v>
      </c>
      <c r="U5060" s="45" t="s">
        <v>157</v>
      </c>
      <c r="V5060" s="42" t="str">
        <f>VLOOKUP(Tabla1[[#This Row],[PROGRAMA]],Hoja1!A:B,2,FALSE)</f>
        <v>2313. Dirección del área de personas mayores, familia y servicios sociales</v>
      </c>
      <c r="W5060" s="45" t="s">
        <v>238</v>
      </c>
      <c r="X5060" s="45" t="s">
        <v>3161</v>
      </c>
    </row>
    <row r="5061" spans="1:24" x14ac:dyDescent="0.25">
      <c r="A5061" s="57">
        <v>220250040488</v>
      </c>
      <c r="B5061" s="58" t="s">
        <v>349</v>
      </c>
      <c r="C5061" s="59">
        <v>45888</v>
      </c>
      <c r="D5061" s="57">
        <v>22025006256</v>
      </c>
      <c r="E5061" s="58" t="s">
        <v>1623</v>
      </c>
      <c r="F5061" s="60">
        <v>170.66</v>
      </c>
      <c r="G5061" s="58" t="s">
        <v>2838</v>
      </c>
      <c r="H5061" s="58" t="s">
        <v>6857</v>
      </c>
      <c r="I5061" s="61">
        <v>220</v>
      </c>
      <c r="J5061" s="58" t="s">
        <v>356</v>
      </c>
      <c r="K5061" s="58" t="s">
        <v>356</v>
      </c>
      <c r="L5061" s="58" t="s">
        <v>367</v>
      </c>
      <c r="M5061" s="58" t="s">
        <v>458</v>
      </c>
      <c r="N5061" s="58" t="s">
        <v>429</v>
      </c>
      <c r="O5061" s="64" t="s">
        <v>310</v>
      </c>
      <c r="P5061" s="64" t="s">
        <v>5359</v>
      </c>
      <c r="Q5061" s="45" t="s">
        <v>922</v>
      </c>
      <c r="R5061" s="32" t="s">
        <v>254</v>
      </c>
      <c r="S5061" s="45" t="s">
        <v>291</v>
      </c>
      <c r="T5061" s="42" t="str">
        <f>VLOOKUP(Tabla1[[#This Row],[AREA]],Hoja1!A:B,2,FALSE)</f>
        <v>11. Salud pública y seguridad ciudadana</v>
      </c>
      <c r="U5061" s="45" t="s">
        <v>135</v>
      </c>
      <c r="V5061" s="42" t="str">
        <f>VLOOKUP(Tabla1[[#This Row],[PROGRAMA]],Hoja1!A:B,2,FALSE)</f>
        <v>1361. Prevención y extinción de incencios</v>
      </c>
      <c r="W5061" s="45" t="s">
        <v>238</v>
      </c>
      <c r="X5061" s="45" t="s">
        <v>3118</v>
      </c>
    </row>
    <row r="5062" spans="1:24" x14ac:dyDescent="0.25">
      <c r="A5062" s="57">
        <v>220250044176</v>
      </c>
      <c r="B5062" s="58" t="s">
        <v>349</v>
      </c>
      <c r="C5062" s="59">
        <v>45909</v>
      </c>
      <c r="D5062" s="57">
        <v>22025006467</v>
      </c>
      <c r="E5062" s="58" t="s">
        <v>3155</v>
      </c>
      <c r="F5062" s="60">
        <v>166.6</v>
      </c>
      <c r="G5062" s="58" t="s">
        <v>313</v>
      </c>
      <c r="H5062" s="58" t="s">
        <v>6858</v>
      </c>
      <c r="I5062" s="61">
        <v>220</v>
      </c>
      <c r="J5062" s="58" t="s">
        <v>356</v>
      </c>
      <c r="K5062" s="58" t="s">
        <v>356</v>
      </c>
      <c r="L5062" s="58" t="s">
        <v>367</v>
      </c>
      <c r="M5062" s="58" t="s">
        <v>458</v>
      </c>
      <c r="N5062" s="58" t="s">
        <v>429</v>
      </c>
      <c r="O5062" s="64" t="s">
        <v>310</v>
      </c>
      <c r="P5062" s="64" t="s">
        <v>5359</v>
      </c>
      <c r="Q5062" s="45" t="s">
        <v>922</v>
      </c>
      <c r="R5062" s="32" t="s">
        <v>254</v>
      </c>
      <c r="S5062" s="45" t="s">
        <v>98</v>
      </c>
      <c r="T5062" s="42" t="str">
        <f>VLOOKUP(Tabla1[[#This Row],[AREA]],Hoja1!A:B,2,FALSE)</f>
        <v>10. Personas mayores, familia y servicios sociales</v>
      </c>
      <c r="U5062" s="45" t="s">
        <v>158</v>
      </c>
      <c r="V5062" s="42" t="str">
        <f>VLOOKUP(Tabla1[[#This Row],[PROGRAMA]],Hoja1!A:B,2,FALSE)</f>
        <v>2314. Centro de programas juveniles</v>
      </c>
      <c r="W5062" s="45" t="s">
        <v>238</v>
      </c>
      <c r="X5062" s="45" t="s">
        <v>3158</v>
      </c>
    </row>
    <row r="5063" spans="1:24" x14ac:dyDescent="0.25">
      <c r="A5063" s="57">
        <v>220250037701</v>
      </c>
      <c r="B5063" s="58" t="s">
        <v>349</v>
      </c>
      <c r="C5063" s="59">
        <v>45877</v>
      </c>
      <c r="D5063" s="57">
        <v>22025006174</v>
      </c>
      <c r="E5063" s="58" t="s">
        <v>1495</v>
      </c>
      <c r="F5063" s="60">
        <v>161.38999999999999</v>
      </c>
      <c r="G5063" s="58" t="s">
        <v>40</v>
      </c>
      <c r="H5063" s="58" t="s">
        <v>6859</v>
      </c>
      <c r="I5063" s="61">
        <v>220</v>
      </c>
      <c r="J5063" s="58" t="s">
        <v>356</v>
      </c>
      <c r="K5063" s="58" t="s">
        <v>356</v>
      </c>
      <c r="L5063" s="58" t="s">
        <v>367</v>
      </c>
      <c r="M5063" s="58" t="s">
        <v>458</v>
      </c>
      <c r="N5063" s="58" t="s">
        <v>429</v>
      </c>
      <c r="O5063" s="64" t="s">
        <v>310</v>
      </c>
      <c r="P5063" s="64" t="s">
        <v>5359</v>
      </c>
      <c r="Q5063" s="45" t="s">
        <v>922</v>
      </c>
      <c r="R5063" s="32" t="s">
        <v>254</v>
      </c>
      <c r="S5063" s="45" t="s">
        <v>92</v>
      </c>
      <c r="T5063" s="42" t="str">
        <f>VLOOKUP(Tabla1[[#This Row],[AREA]],Hoja1!A:B,2,FALSE)</f>
        <v>03. Participación ciudadana y deportes</v>
      </c>
      <c r="U5063" s="45" t="s">
        <v>215</v>
      </c>
      <c r="V5063" s="42" t="str">
        <f>VLOOKUP(Tabla1[[#This Row],[PROGRAMA]],Hoja1!A:B,2,FALSE)</f>
        <v>9241. Participación ciudadana</v>
      </c>
      <c r="W5063" s="45" t="s">
        <v>236</v>
      </c>
      <c r="X5063" s="45" t="s">
        <v>2945</v>
      </c>
    </row>
    <row r="5064" spans="1:24" x14ac:dyDescent="0.25">
      <c r="A5064" s="57">
        <v>220250036826</v>
      </c>
      <c r="B5064" s="58" t="s">
        <v>349</v>
      </c>
      <c r="C5064" s="59">
        <v>45875</v>
      </c>
      <c r="D5064" s="57">
        <v>22025006069</v>
      </c>
      <c r="E5064" s="58" t="s">
        <v>1733</v>
      </c>
      <c r="F5064" s="60">
        <v>160.16999999999999</v>
      </c>
      <c r="G5064" s="58" t="s">
        <v>6860</v>
      </c>
      <c r="H5064" s="58" t="s">
        <v>6861</v>
      </c>
      <c r="I5064" s="61">
        <v>220</v>
      </c>
      <c r="J5064" s="58" t="s">
        <v>6862</v>
      </c>
      <c r="K5064" s="58"/>
      <c r="L5064" s="58" t="s">
        <v>357</v>
      </c>
      <c r="M5064" s="58" t="s">
        <v>458</v>
      </c>
      <c r="N5064" s="58" t="s">
        <v>429</v>
      </c>
      <c r="O5064" s="64" t="s">
        <v>310</v>
      </c>
      <c r="P5064" s="64" t="s">
        <v>5359</v>
      </c>
      <c r="Q5064" s="45" t="s">
        <v>922</v>
      </c>
      <c r="R5064" s="32" t="s">
        <v>254</v>
      </c>
      <c r="S5064" s="45" t="s">
        <v>291</v>
      </c>
      <c r="T5064" s="42" t="str">
        <f>VLOOKUP(Tabla1[[#This Row],[AREA]],Hoja1!A:B,2,FALSE)</f>
        <v>11. Salud pública y seguridad ciudadana</v>
      </c>
      <c r="U5064" s="45" t="s">
        <v>129</v>
      </c>
      <c r="V5064" s="42" t="str">
        <f>VLOOKUP(Tabla1[[#This Row],[PROGRAMA]],Hoja1!A:B,2,FALSE)</f>
        <v>1321. Policía municipal</v>
      </c>
      <c r="W5064" s="45" t="s">
        <v>238</v>
      </c>
      <c r="X5064" s="45" t="s">
        <v>3161</v>
      </c>
    </row>
    <row r="5065" spans="1:24" x14ac:dyDescent="0.25">
      <c r="A5065" s="57">
        <v>220250042119</v>
      </c>
      <c r="B5065" s="58" t="s">
        <v>526</v>
      </c>
      <c r="C5065" s="59">
        <v>45895</v>
      </c>
      <c r="D5065" s="57">
        <v>22025003807</v>
      </c>
      <c r="E5065" s="58" t="s">
        <v>1277</v>
      </c>
      <c r="F5065" s="60">
        <v>2480.5</v>
      </c>
      <c r="G5065" s="58" t="s">
        <v>6863</v>
      </c>
      <c r="H5065" s="58" t="s">
        <v>6864</v>
      </c>
      <c r="I5065" s="61">
        <v>300</v>
      </c>
      <c r="J5065" s="58" t="s">
        <v>352</v>
      </c>
      <c r="K5065" s="58" t="s">
        <v>352</v>
      </c>
      <c r="L5065" s="58" t="s">
        <v>367</v>
      </c>
      <c r="M5065" s="58" t="s">
        <v>354</v>
      </c>
      <c r="N5065" s="58" t="s">
        <v>380</v>
      </c>
      <c r="O5065" s="64" t="s">
        <v>305</v>
      </c>
      <c r="P5065" s="64" t="s">
        <v>5359</v>
      </c>
      <c r="Q5065" s="45" t="s">
        <v>926</v>
      </c>
      <c r="R5065" s="32" t="s">
        <v>255</v>
      </c>
      <c r="S5065" s="45" t="s">
        <v>93</v>
      </c>
      <c r="T5065" s="42" t="str">
        <f>VLOOKUP(Tabla1[[#This Row],[AREA]],Hoja1!A:B,2,FALSE)</f>
        <v>04. Hacienda, personal y modernización administrativa</v>
      </c>
      <c r="U5065" s="45" t="s">
        <v>209</v>
      </c>
      <c r="V5065" s="42" t="str">
        <f>VLOOKUP(Tabla1[[#This Row],[PROGRAMA]],Hoja1!A:B,2,FALSE)</f>
        <v>9204. Tecnologías de la información y comunicación</v>
      </c>
      <c r="W5065" s="45" t="s">
        <v>250</v>
      </c>
      <c r="X5065" s="45" t="s">
        <v>2949</v>
      </c>
    </row>
    <row r="5066" spans="1:24" x14ac:dyDescent="0.25">
      <c r="A5066" s="57">
        <v>220250047207</v>
      </c>
      <c r="B5066" s="58" t="s">
        <v>349</v>
      </c>
      <c r="C5066" s="59">
        <v>45923</v>
      </c>
      <c r="D5066" s="57">
        <v>22025004006</v>
      </c>
      <c r="E5066" s="58" t="s">
        <v>1870</v>
      </c>
      <c r="F5066" s="60">
        <v>2000</v>
      </c>
      <c r="G5066" s="58" t="s">
        <v>15</v>
      </c>
      <c r="H5066" s="58" t="s">
        <v>6865</v>
      </c>
      <c r="I5066" s="61">
        <v>220</v>
      </c>
      <c r="J5066" s="58" t="s">
        <v>427</v>
      </c>
      <c r="K5066" s="58" t="s">
        <v>427</v>
      </c>
      <c r="L5066" s="58" t="s">
        <v>367</v>
      </c>
      <c r="M5066" s="58" t="s">
        <v>354</v>
      </c>
      <c r="N5066" s="58" t="s">
        <v>380</v>
      </c>
      <c r="O5066" s="64" t="s">
        <v>305</v>
      </c>
      <c r="P5066" s="64" t="s">
        <v>5359</v>
      </c>
      <c r="Q5066" s="45" t="s">
        <v>922</v>
      </c>
      <c r="R5066" s="32" t="s">
        <v>254</v>
      </c>
      <c r="S5066" s="45" t="s">
        <v>94</v>
      </c>
      <c r="T5066" s="42" t="str">
        <f>VLOOKUP(Tabla1[[#This Row],[AREA]],Hoja1!A:B,2,FALSE)</f>
        <v>06. Educación y cultura</v>
      </c>
      <c r="U5066" s="45" t="s">
        <v>176</v>
      </c>
      <c r="V5066" s="42" t="str">
        <f>VLOOKUP(Tabla1[[#This Row],[PROGRAMA]],Hoja1!A:B,2,FALSE)</f>
        <v>3321. Bibliotecas públicas</v>
      </c>
      <c r="W5066" s="45" t="s">
        <v>238</v>
      </c>
      <c r="X5066" s="45" t="s">
        <v>3516</v>
      </c>
    </row>
    <row r="5067" spans="1:24" x14ac:dyDescent="0.25">
      <c r="A5067" s="57">
        <v>220250047210</v>
      </c>
      <c r="B5067" s="58" t="s">
        <v>349</v>
      </c>
      <c r="C5067" s="59">
        <v>45923</v>
      </c>
      <c r="D5067" s="57">
        <v>22025006402</v>
      </c>
      <c r="E5067" s="58" t="s">
        <v>1863</v>
      </c>
      <c r="F5067" s="60">
        <v>2000</v>
      </c>
      <c r="G5067" s="58" t="s">
        <v>15</v>
      </c>
      <c r="H5067" s="58" t="s">
        <v>6866</v>
      </c>
      <c r="I5067" s="61">
        <v>220</v>
      </c>
      <c r="J5067" s="58" t="s">
        <v>427</v>
      </c>
      <c r="K5067" s="58" t="s">
        <v>427</v>
      </c>
      <c r="L5067" s="58" t="s">
        <v>367</v>
      </c>
      <c r="M5067" s="58" t="s">
        <v>354</v>
      </c>
      <c r="N5067" s="58" t="s">
        <v>355</v>
      </c>
      <c r="O5067" s="64" t="s">
        <v>305</v>
      </c>
      <c r="P5067" s="64" t="s">
        <v>5359</v>
      </c>
      <c r="Q5067" s="45" t="s">
        <v>922</v>
      </c>
      <c r="R5067" s="32" t="s">
        <v>254</v>
      </c>
      <c r="S5067" s="45" t="s">
        <v>98</v>
      </c>
      <c r="T5067" s="42" t="str">
        <f>VLOOKUP(Tabla1[[#This Row],[AREA]],Hoja1!A:B,2,FALSE)</f>
        <v>10. Personas mayores, familia y servicios sociales</v>
      </c>
      <c r="U5067" s="45" t="s">
        <v>153</v>
      </c>
      <c r="V5067" s="42" t="str">
        <f>VLOOKUP(Tabla1[[#This Row],[PROGRAMA]],Hoja1!A:B,2,FALSE)</f>
        <v>2311. Intervención social</v>
      </c>
      <c r="W5067" s="45" t="s">
        <v>238</v>
      </c>
      <c r="X5067" s="45" t="s">
        <v>3516</v>
      </c>
    </row>
    <row r="5068" spans="1:24" x14ac:dyDescent="0.25">
      <c r="A5068" s="57">
        <v>220250043600</v>
      </c>
      <c r="B5068" s="58" t="s">
        <v>526</v>
      </c>
      <c r="C5068" s="59">
        <v>45902</v>
      </c>
      <c r="D5068" s="57">
        <v>22025002825</v>
      </c>
      <c r="E5068" s="58" t="s">
        <v>2957</v>
      </c>
      <c r="F5068" s="60">
        <v>1875</v>
      </c>
      <c r="G5068" s="58" t="s">
        <v>6867</v>
      </c>
      <c r="H5068" s="58" t="s">
        <v>6868</v>
      </c>
      <c r="I5068" s="61">
        <v>300</v>
      </c>
      <c r="J5068" s="58" t="s">
        <v>356</v>
      </c>
      <c r="K5068" s="58" t="s">
        <v>356</v>
      </c>
      <c r="L5068" s="58" t="s">
        <v>357</v>
      </c>
      <c r="M5068" s="58" t="s">
        <v>354</v>
      </c>
      <c r="N5068" s="58" t="s">
        <v>355</v>
      </c>
      <c r="O5068" s="64" t="s">
        <v>305</v>
      </c>
      <c r="P5068" s="64" t="s">
        <v>5359</v>
      </c>
      <c r="Q5068" s="45" t="s">
        <v>926</v>
      </c>
      <c r="R5068" s="32" t="s">
        <v>255</v>
      </c>
      <c r="S5068" s="45" t="s">
        <v>91</v>
      </c>
      <c r="T5068" s="42" t="str">
        <f>VLOOKUP(Tabla1[[#This Row],[AREA]],Hoja1!A:B,2,FALSE)</f>
        <v>02. Urbanismo y vivienda</v>
      </c>
      <c r="U5068" s="45" t="s">
        <v>138</v>
      </c>
      <c r="V5068" s="42" t="str">
        <f>VLOOKUP(Tabla1[[#This Row],[PROGRAMA]],Hoja1!A:B,2,FALSE)</f>
        <v>1511. Planficación y gestión del urbanismo</v>
      </c>
      <c r="W5068" s="45" t="s">
        <v>242</v>
      </c>
      <c r="X5068" s="45" t="s">
        <v>2923</v>
      </c>
    </row>
    <row r="5069" spans="1:24" x14ac:dyDescent="0.25">
      <c r="A5069" s="57">
        <v>220250044861</v>
      </c>
      <c r="B5069" s="58" t="s">
        <v>526</v>
      </c>
      <c r="C5069" s="59">
        <v>45911</v>
      </c>
      <c r="D5069" s="57">
        <v>22025001477</v>
      </c>
      <c r="E5069" s="58" t="s">
        <v>1355</v>
      </c>
      <c r="F5069" s="60">
        <v>719.84</v>
      </c>
      <c r="G5069" s="58" t="s">
        <v>18</v>
      </c>
      <c r="H5069" s="58" t="s">
        <v>6869</v>
      </c>
      <c r="I5069" s="61">
        <v>300</v>
      </c>
      <c r="J5069" s="58" t="s">
        <v>356</v>
      </c>
      <c r="K5069" s="58" t="s">
        <v>356</v>
      </c>
      <c r="L5069" s="58" t="s">
        <v>357</v>
      </c>
      <c r="M5069" s="58" t="s">
        <v>354</v>
      </c>
      <c r="N5069" s="58" t="s">
        <v>355</v>
      </c>
      <c r="O5069" s="64" t="s">
        <v>309</v>
      </c>
      <c r="P5069" s="64" t="s">
        <v>5359</v>
      </c>
      <c r="Q5069" s="45" t="s">
        <v>922</v>
      </c>
      <c r="R5069" s="32" t="s">
        <v>254</v>
      </c>
      <c r="S5069" s="45" t="s">
        <v>98</v>
      </c>
      <c r="T5069" s="42" t="str">
        <f>VLOOKUP(Tabla1[[#This Row],[AREA]],Hoja1!A:B,2,FALSE)</f>
        <v>10. Personas mayores, familia y servicios sociales</v>
      </c>
      <c r="U5069" s="45" t="s">
        <v>155</v>
      </c>
      <c r="V5069" s="42" t="str">
        <f>VLOOKUP(Tabla1[[#This Row],[PROGRAMA]],Hoja1!A:B,2,FALSE)</f>
        <v>2312. Iniciativas sociales</v>
      </c>
      <c r="W5069" s="45" t="s">
        <v>236</v>
      </c>
      <c r="X5069" s="45" t="s">
        <v>2945</v>
      </c>
    </row>
    <row r="5070" spans="1:24" x14ac:dyDescent="0.25">
      <c r="A5070" s="57">
        <v>220250044331</v>
      </c>
      <c r="B5070" s="58" t="s">
        <v>349</v>
      </c>
      <c r="C5070" s="59">
        <v>45909</v>
      </c>
      <c r="D5070" s="57">
        <v>22025006261</v>
      </c>
      <c r="E5070" s="58" t="s">
        <v>1355</v>
      </c>
      <c r="F5070" s="60">
        <v>159.72</v>
      </c>
      <c r="G5070" s="58" t="s">
        <v>16</v>
      </c>
      <c r="H5070" s="58" t="s">
        <v>6870</v>
      </c>
      <c r="I5070" s="61">
        <v>220</v>
      </c>
      <c r="J5070" s="58" t="s">
        <v>356</v>
      </c>
      <c r="K5070" s="58" t="s">
        <v>356</v>
      </c>
      <c r="L5070" s="58" t="s">
        <v>367</v>
      </c>
      <c r="M5070" s="58" t="s">
        <v>458</v>
      </c>
      <c r="N5070" s="58" t="s">
        <v>429</v>
      </c>
      <c r="O5070" s="64" t="s">
        <v>310</v>
      </c>
      <c r="P5070" s="64" t="s">
        <v>5359</v>
      </c>
      <c r="Q5070" s="45" t="s">
        <v>922</v>
      </c>
      <c r="R5070" s="32" t="s">
        <v>254</v>
      </c>
      <c r="S5070" s="45" t="s">
        <v>98</v>
      </c>
      <c r="T5070" s="42" t="str">
        <f>VLOOKUP(Tabla1[[#This Row],[AREA]],Hoja1!A:B,2,FALSE)</f>
        <v>10. Personas mayores, familia y servicios sociales</v>
      </c>
      <c r="U5070" s="45" t="s">
        <v>155</v>
      </c>
      <c r="V5070" s="42" t="str">
        <f>VLOOKUP(Tabla1[[#This Row],[PROGRAMA]],Hoja1!A:B,2,FALSE)</f>
        <v>2312. Iniciativas sociales</v>
      </c>
      <c r="W5070" s="45" t="s">
        <v>236</v>
      </c>
      <c r="X5070" s="45" t="s">
        <v>2945</v>
      </c>
    </row>
    <row r="5071" spans="1:24" x14ac:dyDescent="0.25">
      <c r="A5071" s="57">
        <v>220250048601</v>
      </c>
      <c r="B5071" s="58" t="s">
        <v>349</v>
      </c>
      <c r="C5071" s="59">
        <v>45929</v>
      </c>
      <c r="D5071" s="57">
        <v>22025001592</v>
      </c>
      <c r="E5071" s="58" t="s">
        <v>2138</v>
      </c>
      <c r="F5071" s="60">
        <v>1875</v>
      </c>
      <c r="G5071" s="58" t="s">
        <v>549</v>
      </c>
      <c r="H5071" s="58" t="s">
        <v>6871</v>
      </c>
      <c r="I5071" s="61">
        <v>220</v>
      </c>
      <c r="J5071" s="58" t="s">
        <v>475</v>
      </c>
      <c r="K5071" s="58" t="s">
        <v>642</v>
      </c>
      <c r="L5071" s="58" t="s">
        <v>357</v>
      </c>
      <c r="M5071" s="58" t="s">
        <v>354</v>
      </c>
      <c r="N5071" s="58" t="s">
        <v>355</v>
      </c>
      <c r="O5071" s="64" t="s">
        <v>305</v>
      </c>
      <c r="P5071" s="64" t="s">
        <v>5359</v>
      </c>
      <c r="Q5071" s="45" t="s">
        <v>922</v>
      </c>
      <c r="R5071" s="32" t="s">
        <v>254</v>
      </c>
      <c r="S5071" s="45" t="s">
        <v>290</v>
      </c>
      <c r="T5071" s="42" t="str">
        <f>VLOOKUP(Tabla1[[#This Row],[AREA]],Hoja1!A:B,2,FALSE)</f>
        <v>05. Comercio, mercados y consumo</v>
      </c>
      <c r="U5071" s="45" t="s">
        <v>197</v>
      </c>
      <c r="V5071" s="42" t="str">
        <f>VLOOKUP(Tabla1[[#This Row],[PROGRAMA]],Hoja1!A:B,2,FALSE)</f>
        <v>4312. Mercados</v>
      </c>
      <c r="W5071" s="45" t="s">
        <v>238</v>
      </c>
      <c r="X5071" s="45" t="s">
        <v>2926</v>
      </c>
    </row>
    <row r="5072" spans="1:24" x14ac:dyDescent="0.25">
      <c r="A5072" s="57">
        <v>220250047792</v>
      </c>
      <c r="B5072" s="58" t="s">
        <v>526</v>
      </c>
      <c r="C5072" s="59">
        <v>45925</v>
      </c>
      <c r="D5072" s="57">
        <v>22025001347</v>
      </c>
      <c r="E5072" s="58" t="s">
        <v>1493</v>
      </c>
      <c r="F5072" s="60">
        <v>157.29</v>
      </c>
      <c r="G5072" s="58" t="s">
        <v>564</v>
      </c>
      <c r="H5072" s="58" t="s">
        <v>6872</v>
      </c>
      <c r="I5072" s="61">
        <v>300</v>
      </c>
      <c r="J5072" s="58" t="s">
        <v>356</v>
      </c>
      <c r="K5072" s="58" t="s">
        <v>356</v>
      </c>
      <c r="L5072" s="58" t="s">
        <v>367</v>
      </c>
      <c r="M5072" s="58" t="s">
        <v>354</v>
      </c>
      <c r="N5072" s="58" t="s">
        <v>355</v>
      </c>
      <c r="O5072" s="64" t="s">
        <v>309</v>
      </c>
      <c r="P5072" s="64" t="s">
        <v>5359</v>
      </c>
      <c r="Q5072" s="45" t="s">
        <v>922</v>
      </c>
      <c r="R5072" s="32" t="s">
        <v>254</v>
      </c>
      <c r="S5072" s="45" t="s">
        <v>91</v>
      </c>
      <c r="T5072" s="42" t="str">
        <f>VLOOKUP(Tabla1[[#This Row],[AREA]],Hoja1!A:B,2,FALSE)</f>
        <v>02. Urbanismo y vivienda</v>
      </c>
      <c r="U5072" s="45" t="s">
        <v>220</v>
      </c>
      <c r="V5072" s="42" t="str">
        <f>VLOOKUP(Tabla1[[#This Row],[PROGRAMA]],Hoja1!A:B,2,FALSE)</f>
        <v>9332. Mantenimiento de edificios e instalaciones municipales</v>
      </c>
      <c r="W5072" s="45" t="s">
        <v>236</v>
      </c>
      <c r="X5072" s="45" t="s">
        <v>3048</v>
      </c>
    </row>
    <row r="5073" spans="1:24" x14ac:dyDescent="0.25">
      <c r="A5073" s="57">
        <v>220250034062</v>
      </c>
      <c r="B5073" s="58" t="s">
        <v>349</v>
      </c>
      <c r="C5073" s="59">
        <v>45859</v>
      </c>
      <c r="D5073" s="57">
        <v>22025005205</v>
      </c>
      <c r="E5073" s="58" t="s">
        <v>1346</v>
      </c>
      <c r="F5073" s="60">
        <v>155.18</v>
      </c>
      <c r="G5073" s="58" t="s">
        <v>18</v>
      </c>
      <c r="H5073" s="58" t="s">
        <v>6873</v>
      </c>
      <c r="I5073" s="61">
        <v>220</v>
      </c>
      <c r="J5073" s="58" t="s">
        <v>356</v>
      </c>
      <c r="K5073" s="58" t="s">
        <v>356</v>
      </c>
      <c r="L5073" s="58" t="s">
        <v>367</v>
      </c>
      <c r="M5073" s="58" t="s">
        <v>458</v>
      </c>
      <c r="N5073" s="58" t="s">
        <v>429</v>
      </c>
      <c r="O5073" s="64" t="s">
        <v>310</v>
      </c>
      <c r="P5073" s="64" t="s">
        <v>5359</v>
      </c>
      <c r="Q5073" s="45" t="s">
        <v>922</v>
      </c>
      <c r="R5073" s="32" t="s">
        <v>254</v>
      </c>
      <c r="S5073" s="45" t="s">
        <v>98</v>
      </c>
      <c r="T5073" s="42" t="str">
        <f>VLOOKUP(Tabla1[[#This Row],[AREA]],Hoja1!A:B,2,FALSE)</f>
        <v>10. Personas mayores, familia y servicios sociales</v>
      </c>
      <c r="U5073" s="45" t="s">
        <v>153</v>
      </c>
      <c r="V5073" s="42" t="str">
        <f>VLOOKUP(Tabla1[[#This Row],[PROGRAMA]],Hoja1!A:B,2,FALSE)</f>
        <v>2311. Intervención social</v>
      </c>
      <c r="W5073" s="45" t="s">
        <v>236</v>
      </c>
      <c r="X5073" s="45" t="s">
        <v>2945</v>
      </c>
    </row>
    <row r="5074" spans="1:24" x14ac:dyDescent="0.25">
      <c r="A5074" s="57">
        <v>220250035917</v>
      </c>
      <c r="B5074" s="58" t="s">
        <v>349</v>
      </c>
      <c r="C5074" s="59">
        <v>45868</v>
      </c>
      <c r="D5074" s="57">
        <v>22025005443</v>
      </c>
      <c r="E5074" s="58" t="s">
        <v>1733</v>
      </c>
      <c r="F5074" s="60">
        <v>153.68</v>
      </c>
      <c r="G5074" s="58" t="s">
        <v>4779</v>
      </c>
      <c r="H5074" s="58" t="s">
        <v>6874</v>
      </c>
      <c r="I5074" s="61">
        <v>220</v>
      </c>
      <c r="J5074" s="58" t="s">
        <v>356</v>
      </c>
      <c r="K5074" s="58" t="s">
        <v>356</v>
      </c>
      <c r="L5074" s="58" t="s">
        <v>367</v>
      </c>
      <c r="M5074" s="58" t="s">
        <v>458</v>
      </c>
      <c r="N5074" s="58" t="s">
        <v>429</v>
      </c>
      <c r="O5074" s="64" t="s">
        <v>310</v>
      </c>
      <c r="P5074" s="64" t="s">
        <v>5359</v>
      </c>
      <c r="Q5074" s="45" t="s">
        <v>922</v>
      </c>
      <c r="R5074" s="32" t="s">
        <v>254</v>
      </c>
      <c r="S5074" s="45" t="s">
        <v>291</v>
      </c>
      <c r="T5074" s="42" t="str">
        <f>VLOOKUP(Tabla1[[#This Row],[AREA]],Hoja1!A:B,2,FALSE)</f>
        <v>11. Salud pública y seguridad ciudadana</v>
      </c>
      <c r="U5074" s="45" t="s">
        <v>129</v>
      </c>
      <c r="V5074" s="42" t="str">
        <f>VLOOKUP(Tabla1[[#This Row],[PROGRAMA]],Hoja1!A:B,2,FALSE)</f>
        <v>1321. Policía municipal</v>
      </c>
      <c r="W5074" s="45" t="s">
        <v>238</v>
      </c>
      <c r="X5074" s="45" t="s">
        <v>3161</v>
      </c>
    </row>
    <row r="5075" spans="1:24" x14ac:dyDescent="0.25">
      <c r="A5075" s="57">
        <v>220250038201</v>
      </c>
      <c r="B5075" s="58" t="s">
        <v>349</v>
      </c>
      <c r="C5075" s="59">
        <v>45880</v>
      </c>
      <c r="D5075" s="57">
        <v>22025006064</v>
      </c>
      <c r="E5075" s="58" t="s">
        <v>1235</v>
      </c>
      <c r="F5075" s="60">
        <v>152</v>
      </c>
      <c r="G5075" s="58" t="s">
        <v>6875</v>
      </c>
      <c r="H5075" s="58" t="s">
        <v>6876</v>
      </c>
      <c r="I5075" s="61">
        <v>220</v>
      </c>
      <c r="J5075" s="58" t="s">
        <v>352</v>
      </c>
      <c r="K5075" s="58" t="s">
        <v>352</v>
      </c>
      <c r="L5075" s="58" t="s">
        <v>367</v>
      </c>
      <c r="M5075" s="58" t="s">
        <v>458</v>
      </c>
      <c r="N5075" s="58" t="s">
        <v>429</v>
      </c>
      <c r="O5075" s="64" t="s">
        <v>310</v>
      </c>
      <c r="P5075" s="64" t="s">
        <v>5359</v>
      </c>
      <c r="Q5075" s="45" t="s">
        <v>922</v>
      </c>
      <c r="R5075" s="32" t="s">
        <v>254</v>
      </c>
      <c r="S5075" s="45" t="s">
        <v>94</v>
      </c>
      <c r="T5075" s="42" t="str">
        <f>VLOOKUP(Tabla1[[#This Row],[AREA]],Hoja1!A:B,2,FALSE)</f>
        <v>06. Educación y cultura</v>
      </c>
      <c r="U5075" s="45" t="s">
        <v>176</v>
      </c>
      <c r="V5075" s="42" t="str">
        <f>VLOOKUP(Tabla1[[#This Row],[PROGRAMA]],Hoja1!A:B,2,FALSE)</f>
        <v>3321. Bibliotecas públicas</v>
      </c>
      <c r="W5075" s="45" t="s">
        <v>238</v>
      </c>
      <c r="X5075" s="45" t="s">
        <v>3120</v>
      </c>
    </row>
    <row r="5076" spans="1:24" x14ac:dyDescent="0.25">
      <c r="A5076" s="57">
        <v>220250031568</v>
      </c>
      <c r="B5076" s="58" t="s">
        <v>349</v>
      </c>
      <c r="C5076" s="59">
        <v>45846</v>
      </c>
      <c r="D5076" s="57">
        <v>22025005109</v>
      </c>
      <c r="E5076" s="58" t="s">
        <v>1466</v>
      </c>
      <c r="F5076" s="60">
        <v>150</v>
      </c>
      <c r="G5076" s="58" t="s">
        <v>1052</v>
      </c>
      <c r="H5076" s="58" t="s">
        <v>6877</v>
      </c>
      <c r="I5076" s="61">
        <v>220</v>
      </c>
      <c r="J5076" s="58" t="s">
        <v>356</v>
      </c>
      <c r="K5076" s="58" t="s">
        <v>356</v>
      </c>
      <c r="L5076" s="58" t="s">
        <v>357</v>
      </c>
      <c r="M5076" s="58" t="s">
        <v>458</v>
      </c>
      <c r="N5076" s="58" t="s">
        <v>429</v>
      </c>
      <c r="O5076" s="64" t="s">
        <v>310</v>
      </c>
      <c r="P5076" s="64" t="s">
        <v>5359</v>
      </c>
      <c r="Q5076" s="45" t="s">
        <v>922</v>
      </c>
      <c r="R5076" s="32" t="s">
        <v>254</v>
      </c>
      <c r="S5076" s="45" t="s">
        <v>98</v>
      </c>
      <c r="T5076" s="42" t="str">
        <f>VLOOKUP(Tabla1[[#This Row],[AREA]],Hoja1!A:B,2,FALSE)</f>
        <v>10. Personas mayores, familia y servicios sociales</v>
      </c>
      <c r="U5076" s="45" t="s">
        <v>159</v>
      </c>
      <c r="V5076" s="42" t="str">
        <f>VLOOKUP(Tabla1[[#This Row],[PROGRAMA]],Hoja1!A:B,2,FALSE)</f>
        <v>2315. Políticas de Igualdad e infancia</v>
      </c>
      <c r="W5076" s="45" t="s">
        <v>238</v>
      </c>
      <c r="X5076" s="45" t="s">
        <v>2926</v>
      </c>
    </row>
    <row r="5077" spans="1:24" x14ac:dyDescent="0.25">
      <c r="A5077" s="57">
        <v>220250034059</v>
      </c>
      <c r="B5077" s="58" t="s">
        <v>349</v>
      </c>
      <c r="C5077" s="59">
        <v>45856</v>
      </c>
      <c r="D5077" s="57">
        <v>22025002086</v>
      </c>
      <c r="E5077" s="58" t="s">
        <v>1466</v>
      </c>
      <c r="F5077" s="60">
        <v>150</v>
      </c>
      <c r="G5077" s="58" t="s">
        <v>322</v>
      </c>
      <c r="H5077" s="58" t="s">
        <v>6878</v>
      </c>
      <c r="I5077" s="61">
        <v>220</v>
      </c>
      <c r="J5077" s="58" t="s">
        <v>356</v>
      </c>
      <c r="K5077" s="58" t="s">
        <v>356</v>
      </c>
      <c r="L5077" s="58" t="s">
        <v>357</v>
      </c>
      <c r="M5077" s="58" t="s">
        <v>458</v>
      </c>
      <c r="N5077" s="58" t="s">
        <v>429</v>
      </c>
      <c r="O5077" s="64" t="s">
        <v>310</v>
      </c>
      <c r="P5077" s="64" t="s">
        <v>5359</v>
      </c>
      <c r="Q5077" s="45" t="s">
        <v>922</v>
      </c>
      <c r="R5077" s="32" t="s">
        <v>254</v>
      </c>
      <c r="S5077" s="45" t="s">
        <v>98</v>
      </c>
      <c r="T5077" s="42" t="str">
        <f>VLOOKUP(Tabla1[[#This Row],[AREA]],Hoja1!A:B,2,FALSE)</f>
        <v>10. Personas mayores, familia y servicios sociales</v>
      </c>
      <c r="U5077" s="45" t="s">
        <v>159</v>
      </c>
      <c r="V5077" s="42" t="str">
        <f>VLOOKUP(Tabla1[[#This Row],[PROGRAMA]],Hoja1!A:B,2,FALSE)</f>
        <v>2315. Políticas de Igualdad e infancia</v>
      </c>
      <c r="W5077" s="45" t="s">
        <v>238</v>
      </c>
      <c r="X5077" s="45" t="s">
        <v>2926</v>
      </c>
    </row>
    <row r="5078" spans="1:24" x14ac:dyDescent="0.25">
      <c r="A5078" s="57">
        <v>220250036821</v>
      </c>
      <c r="B5078" s="58" t="s">
        <v>349</v>
      </c>
      <c r="C5078" s="59">
        <v>45875</v>
      </c>
      <c r="D5078" s="57">
        <v>22025006062</v>
      </c>
      <c r="E5078" s="58" t="s">
        <v>1466</v>
      </c>
      <c r="F5078" s="60">
        <v>148.59</v>
      </c>
      <c r="G5078" s="58" t="s">
        <v>313</v>
      </c>
      <c r="H5078" s="58" t="s">
        <v>6879</v>
      </c>
      <c r="I5078" s="61">
        <v>220</v>
      </c>
      <c r="J5078" s="58" t="s">
        <v>356</v>
      </c>
      <c r="K5078" s="58" t="s">
        <v>356</v>
      </c>
      <c r="L5078" s="58" t="s">
        <v>357</v>
      </c>
      <c r="M5078" s="58" t="s">
        <v>458</v>
      </c>
      <c r="N5078" s="58" t="s">
        <v>429</v>
      </c>
      <c r="O5078" s="64" t="s">
        <v>310</v>
      </c>
      <c r="P5078" s="64" t="s">
        <v>5359</v>
      </c>
      <c r="Q5078" s="45" t="s">
        <v>922</v>
      </c>
      <c r="R5078" s="32" t="s">
        <v>254</v>
      </c>
      <c r="S5078" s="45" t="s">
        <v>98</v>
      </c>
      <c r="T5078" s="42" t="str">
        <f>VLOOKUP(Tabla1[[#This Row],[AREA]],Hoja1!A:B,2,FALSE)</f>
        <v>10. Personas mayores, familia y servicios sociales</v>
      </c>
      <c r="U5078" s="45" t="s">
        <v>159</v>
      </c>
      <c r="V5078" s="42" t="str">
        <f>VLOOKUP(Tabla1[[#This Row],[PROGRAMA]],Hoja1!A:B,2,FALSE)</f>
        <v>2315. Políticas de Igualdad e infancia</v>
      </c>
      <c r="W5078" s="45" t="s">
        <v>238</v>
      </c>
      <c r="X5078" s="45" t="s">
        <v>2926</v>
      </c>
    </row>
    <row r="5079" spans="1:24" x14ac:dyDescent="0.25">
      <c r="A5079" s="57">
        <v>220250036936</v>
      </c>
      <c r="B5079" s="58" t="s">
        <v>349</v>
      </c>
      <c r="C5079" s="59">
        <v>45876</v>
      </c>
      <c r="D5079" s="57">
        <v>22025006177</v>
      </c>
      <c r="E5079" s="58" t="s">
        <v>1495</v>
      </c>
      <c r="F5079" s="60">
        <v>145.19999999999999</v>
      </c>
      <c r="G5079" s="58" t="s">
        <v>18</v>
      </c>
      <c r="H5079" s="58" t="s">
        <v>6880</v>
      </c>
      <c r="I5079" s="61">
        <v>220</v>
      </c>
      <c r="J5079" s="58" t="s">
        <v>356</v>
      </c>
      <c r="K5079" s="58" t="s">
        <v>356</v>
      </c>
      <c r="L5079" s="58" t="s">
        <v>357</v>
      </c>
      <c r="M5079" s="58" t="s">
        <v>458</v>
      </c>
      <c r="N5079" s="58" t="s">
        <v>429</v>
      </c>
      <c r="O5079" s="64" t="s">
        <v>310</v>
      </c>
      <c r="P5079" s="64" t="s">
        <v>5359</v>
      </c>
      <c r="Q5079" s="45" t="s">
        <v>922</v>
      </c>
      <c r="R5079" s="32" t="s">
        <v>254</v>
      </c>
      <c r="S5079" s="45" t="s">
        <v>92</v>
      </c>
      <c r="T5079" s="42" t="str">
        <f>VLOOKUP(Tabla1[[#This Row],[AREA]],Hoja1!A:B,2,FALSE)</f>
        <v>03. Participación ciudadana y deportes</v>
      </c>
      <c r="U5079" s="45" t="s">
        <v>215</v>
      </c>
      <c r="V5079" s="42" t="str">
        <f>VLOOKUP(Tabla1[[#This Row],[PROGRAMA]],Hoja1!A:B,2,FALSE)</f>
        <v>9241. Participación ciudadana</v>
      </c>
      <c r="W5079" s="45" t="s">
        <v>236</v>
      </c>
      <c r="X5079" s="45" t="s">
        <v>2945</v>
      </c>
    </row>
    <row r="5080" spans="1:24" x14ac:dyDescent="0.25">
      <c r="A5080" s="57">
        <v>220250044019</v>
      </c>
      <c r="B5080" s="58" t="s">
        <v>349</v>
      </c>
      <c r="C5080" s="59">
        <v>45905</v>
      </c>
      <c r="D5080" s="57">
        <v>22025005166</v>
      </c>
      <c r="E5080" s="58" t="s">
        <v>1264</v>
      </c>
      <c r="F5080" s="60">
        <v>145.19999999999999</v>
      </c>
      <c r="G5080" s="58" t="s">
        <v>3190</v>
      </c>
      <c r="H5080" s="58" t="s">
        <v>6881</v>
      </c>
      <c r="I5080" s="61">
        <v>220</v>
      </c>
      <c r="J5080" s="58" t="s">
        <v>396</v>
      </c>
      <c r="K5080" s="58" t="s">
        <v>356</v>
      </c>
      <c r="L5080" s="58" t="s">
        <v>357</v>
      </c>
      <c r="M5080" s="58" t="s">
        <v>458</v>
      </c>
      <c r="N5080" s="58" t="s">
        <v>429</v>
      </c>
      <c r="O5080" s="64" t="s">
        <v>310</v>
      </c>
      <c r="P5080" s="64" t="s">
        <v>5359</v>
      </c>
      <c r="Q5080" s="45" t="s">
        <v>922</v>
      </c>
      <c r="R5080" s="32" t="s">
        <v>254</v>
      </c>
      <c r="S5080" s="45" t="s">
        <v>94</v>
      </c>
      <c r="T5080" s="42" t="str">
        <f>VLOOKUP(Tabla1[[#This Row],[AREA]],Hoja1!A:B,2,FALSE)</f>
        <v>06. Educación y cultura</v>
      </c>
      <c r="U5080" s="45" t="s">
        <v>172</v>
      </c>
      <c r="V5080" s="42" t="str">
        <f>VLOOKUP(Tabla1[[#This Row],[PROGRAMA]],Hoja1!A:B,2,FALSE)</f>
        <v>3261. Servicios complementarios de educación</v>
      </c>
      <c r="W5080" s="45" t="s">
        <v>238</v>
      </c>
      <c r="X5080" s="45" t="s">
        <v>2926</v>
      </c>
    </row>
    <row r="5081" spans="1:24" x14ac:dyDescent="0.25">
      <c r="A5081" s="57">
        <v>220250045591</v>
      </c>
      <c r="B5081" s="58" t="s">
        <v>349</v>
      </c>
      <c r="C5081" s="59">
        <v>45916</v>
      </c>
      <c r="D5081" s="57">
        <v>22025006299</v>
      </c>
      <c r="E5081" s="58" t="s">
        <v>5044</v>
      </c>
      <c r="F5081" s="60">
        <v>145.19999999999999</v>
      </c>
      <c r="G5081" s="58" t="s">
        <v>18</v>
      </c>
      <c r="H5081" s="58" t="s">
        <v>6882</v>
      </c>
      <c r="I5081" s="61">
        <v>220</v>
      </c>
      <c r="J5081" s="58" t="s">
        <v>356</v>
      </c>
      <c r="K5081" s="58" t="s">
        <v>356</v>
      </c>
      <c r="L5081" s="58" t="s">
        <v>357</v>
      </c>
      <c r="M5081" s="58" t="s">
        <v>458</v>
      </c>
      <c r="N5081" s="58" t="s">
        <v>429</v>
      </c>
      <c r="O5081" s="64" t="s">
        <v>310</v>
      </c>
      <c r="P5081" s="64" t="s">
        <v>5359</v>
      </c>
      <c r="Q5081" s="45" t="s">
        <v>922</v>
      </c>
      <c r="R5081" s="32" t="s">
        <v>254</v>
      </c>
      <c r="S5081" s="45" t="s">
        <v>98</v>
      </c>
      <c r="T5081" s="42" t="str">
        <f>VLOOKUP(Tabla1[[#This Row],[AREA]],Hoja1!A:B,2,FALSE)</f>
        <v>10. Personas mayores, familia y servicios sociales</v>
      </c>
      <c r="U5081" s="45" t="s">
        <v>158</v>
      </c>
      <c r="V5081" s="42" t="str">
        <f>VLOOKUP(Tabla1[[#This Row],[PROGRAMA]],Hoja1!A:B,2,FALSE)</f>
        <v>2314. Centro de programas juveniles</v>
      </c>
      <c r="W5081" s="45" t="s">
        <v>238</v>
      </c>
      <c r="X5081" s="45" t="s">
        <v>3161</v>
      </c>
    </row>
    <row r="5082" spans="1:24" x14ac:dyDescent="0.25">
      <c r="A5082" s="57">
        <v>220250047604</v>
      </c>
      <c r="B5082" s="58" t="s">
        <v>349</v>
      </c>
      <c r="C5082" s="59">
        <v>45924</v>
      </c>
      <c r="D5082" s="57">
        <v>22025007034</v>
      </c>
      <c r="E5082" s="58" t="s">
        <v>1562</v>
      </c>
      <c r="F5082" s="60">
        <v>145.19999999999999</v>
      </c>
      <c r="G5082" s="58" t="s">
        <v>3709</v>
      </c>
      <c r="H5082" s="58" t="s">
        <v>6883</v>
      </c>
      <c r="I5082" s="61">
        <v>220</v>
      </c>
      <c r="J5082" s="58" t="s">
        <v>356</v>
      </c>
      <c r="K5082" s="58" t="s">
        <v>356</v>
      </c>
      <c r="L5082" s="58" t="s">
        <v>367</v>
      </c>
      <c r="M5082" s="58" t="s">
        <v>458</v>
      </c>
      <c r="N5082" s="58" t="s">
        <v>429</v>
      </c>
      <c r="O5082" s="64" t="s">
        <v>310</v>
      </c>
      <c r="P5082" s="64" t="s">
        <v>5359</v>
      </c>
      <c r="Q5082" s="45" t="s">
        <v>922</v>
      </c>
      <c r="R5082" s="32" t="s">
        <v>254</v>
      </c>
      <c r="S5082" s="45" t="s">
        <v>92</v>
      </c>
      <c r="T5082" s="42" t="str">
        <f>VLOOKUP(Tabla1[[#This Row],[AREA]],Hoja1!A:B,2,FALSE)</f>
        <v>03. Participación ciudadana y deportes</v>
      </c>
      <c r="U5082" s="45" t="s">
        <v>215</v>
      </c>
      <c r="V5082" s="42" t="str">
        <f>VLOOKUP(Tabla1[[#This Row],[PROGRAMA]],Hoja1!A:B,2,FALSE)</f>
        <v>9241. Participación ciudadana</v>
      </c>
      <c r="W5082" s="45" t="s">
        <v>238</v>
      </c>
      <c r="X5082" s="45" t="s">
        <v>2926</v>
      </c>
    </row>
    <row r="5083" spans="1:24" x14ac:dyDescent="0.25">
      <c r="A5083" s="57">
        <v>220250043486</v>
      </c>
      <c r="B5083" s="58" t="s">
        <v>349</v>
      </c>
      <c r="C5083" s="59">
        <v>45901</v>
      </c>
      <c r="D5083" s="57">
        <v>22025006465</v>
      </c>
      <c r="E5083" s="58" t="s">
        <v>1666</v>
      </c>
      <c r="F5083" s="60">
        <v>144.16999999999999</v>
      </c>
      <c r="G5083" s="58" t="s">
        <v>6835</v>
      </c>
      <c r="H5083" s="58" t="s">
        <v>6884</v>
      </c>
      <c r="I5083" s="61">
        <v>220</v>
      </c>
      <c r="J5083" s="58" t="s">
        <v>356</v>
      </c>
      <c r="K5083" s="58" t="s">
        <v>356</v>
      </c>
      <c r="L5083" s="58" t="s">
        <v>367</v>
      </c>
      <c r="M5083" s="58" t="s">
        <v>458</v>
      </c>
      <c r="N5083" s="58" t="s">
        <v>429</v>
      </c>
      <c r="O5083" s="64" t="s">
        <v>310</v>
      </c>
      <c r="P5083" s="64" t="s">
        <v>5359</v>
      </c>
      <c r="Q5083" s="45" t="s">
        <v>922</v>
      </c>
      <c r="R5083" s="32" t="s">
        <v>254</v>
      </c>
      <c r="S5083" s="45" t="s">
        <v>96</v>
      </c>
      <c r="T5083" s="42" t="str">
        <f>VLOOKUP(Tabla1[[#This Row],[AREA]],Hoja1!A:B,2,FALSE)</f>
        <v>08. Tráfico y movilidad</v>
      </c>
      <c r="U5083" s="45" t="s">
        <v>140</v>
      </c>
      <c r="V5083" s="42" t="str">
        <f>VLOOKUP(Tabla1[[#This Row],[PROGRAMA]],Hoja1!A:B,2,FALSE)</f>
        <v>1532. Pavimentación vias públicas y otros servicios urbanísticos</v>
      </c>
      <c r="W5083" s="45" t="s">
        <v>238</v>
      </c>
      <c r="X5083" s="45" t="s">
        <v>3118</v>
      </c>
    </row>
    <row r="5084" spans="1:24" x14ac:dyDescent="0.25">
      <c r="A5084" s="57">
        <v>220250040717</v>
      </c>
      <c r="B5084" s="58" t="s">
        <v>526</v>
      </c>
      <c r="C5084" s="59">
        <v>45888</v>
      </c>
      <c r="D5084" s="57">
        <v>22025004010</v>
      </c>
      <c r="E5084" s="58" t="s">
        <v>1495</v>
      </c>
      <c r="F5084" s="60">
        <v>54.03</v>
      </c>
      <c r="G5084" s="58" t="s">
        <v>612</v>
      </c>
      <c r="H5084" s="58" t="s">
        <v>6885</v>
      </c>
      <c r="I5084" s="61">
        <v>300</v>
      </c>
      <c r="J5084" s="58" t="s">
        <v>356</v>
      </c>
      <c r="K5084" s="58" t="s">
        <v>356</v>
      </c>
      <c r="L5084" s="58" t="s">
        <v>367</v>
      </c>
      <c r="M5084" s="58" t="s">
        <v>354</v>
      </c>
      <c r="N5084" s="58" t="s">
        <v>355</v>
      </c>
      <c r="O5084" s="64" t="s">
        <v>309</v>
      </c>
      <c r="P5084" s="64" t="s">
        <v>5359</v>
      </c>
      <c r="Q5084" s="45" t="s">
        <v>922</v>
      </c>
      <c r="R5084" s="32" t="s">
        <v>254</v>
      </c>
      <c r="S5084" s="45" t="s">
        <v>92</v>
      </c>
      <c r="T5084" s="42" t="str">
        <f>VLOOKUP(Tabla1[[#This Row],[AREA]],Hoja1!A:B,2,FALSE)</f>
        <v>03. Participación ciudadana y deportes</v>
      </c>
      <c r="U5084" s="45" t="s">
        <v>215</v>
      </c>
      <c r="V5084" s="42" t="str">
        <f>VLOOKUP(Tabla1[[#This Row],[PROGRAMA]],Hoja1!A:B,2,FALSE)</f>
        <v>9241. Participación ciudadana</v>
      </c>
      <c r="W5084" s="45" t="s">
        <v>236</v>
      </c>
      <c r="X5084" s="45" t="s">
        <v>2945</v>
      </c>
    </row>
    <row r="5085" spans="1:24" x14ac:dyDescent="0.25">
      <c r="A5085" s="57">
        <v>220250036138</v>
      </c>
      <c r="B5085" s="58" t="s">
        <v>349</v>
      </c>
      <c r="C5085" s="59">
        <v>45868</v>
      </c>
      <c r="D5085" s="57">
        <v>22025005501</v>
      </c>
      <c r="E5085" s="58" t="s">
        <v>1355</v>
      </c>
      <c r="F5085" s="60">
        <v>140.36000000000001</v>
      </c>
      <c r="G5085" s="58" t="s">
        <v>6207</v>
      </c>
      <c r="H5085" s="58" t="s">
        <v>6886</v>
      </c>
      <c r="I5085" s="61">
        <v>220</v>
      </c>
      <c r="J5085" s="58" t="s">
        <v>488</v>
      </c>
      <c r="K5085" s="58" t="s">
        <v>427</v>
      </c>
      <c r="L5085" s="58" t="s">
        <v>357</v>
      </c>
      <c r="M5085" s="58" t="s">
        <v>458</v>
      </c>
      <c r="N5085" s="58" t="s">
        <v>429</v>
      </c>
      <c r="O5085" s="64" t="s">
        <v>310</v>
      </c>
      <c r="P5085" s="64" t="s">
        <v>5359</v>
      </c>
      <c r="Q5085" s="45" t="s">
        <v>922</v>
      </c>
      <c r="R5085" s="32" t="s">
        <v>254</v>
      </c>
      <c r="S5085" s="45" t="s">
        <v>98</v>
      </c>
      <c r="T5085" s="42" t="str">
        <f>VLOOKUP(Tabla1[[#This Row],[AREA]],Hoja1!A:B,2,FALSE)</f>
        <v>10. Personas mayores, familia y servicios sociales</v>
      </c>
      <c r="U5085" s="45" t="s">
        <v>155</v>
      </c>
      <c r="V5085" s="42" t="str">
        <f>VLOOKUP(Tabla1[[#This Row],[PROGRAMA]],Hoja1!A:B,2,FALSE)</f>
        <v>2312. Iniciativas sociales</v>
      </c>
      <c r="W5085" s="45" t="s">
        <v>236</v>
      </c>
      <c r="X5085" s="45" t="s">
        <v>2945</v>
      </c>
    </row>
    <row r="5086" spans="1:24" x14ac:dyDescent="0.25">
      <c r="A5086" s="57">
        <v>220250036830</v>
      </c>
      <c r="B5086" s="58" t="s">
        <v>349</v>
      </c>
      <c r="C5086" s="59">
        <v>45875</v>
      </c>
      <c r="D5086" s="57">
        <v>22025006095</v>
      </c>
      <c r="E5086" s="58" t="s">
        <v>1355</v>
      </c>
      <c r="F5086" s="60">
        <v>140.36000000000001</v>
      </c>
      <c r="G5086" s="58" t="s">
        <v>3310</v>
      </c>
      <c r="H5086" s="58" t="s">
        <v>6887</v>
      </c>
      <c r="I5086" s="61">
        <v>220</v>
      </c>
      <c r="J5086" s="58" t="s">
        <v>513</v>
      </c>
      <c r="K5086" s="58" t="s">
        <v>356</v>
      </c>
      <c r="L5086" s="58" t="s">
        <v>357</v>
      </c>
      <c r="M5086" s="58" t="s">
        <v>458</v>
      </c>
      <c r="N5086" s="58" t="s">
        <v>429</v>
      </c>
      <c r="O5086" s="64" t="s">
        <v>310</v>
      </c>
      <c r="P5086" s="64" t="s">
        <v>5359</v>
      </c>
      <c r="Q5086" s="45" t="s">
        <v>922</v>
      </c>
      <c r="R5086" s="32" t="s">
        <v>254</v>
      </c>
      <c r="S5086" s="45" t="s">
        <v>98</v>
      </c>
      <c r="T5086" s="42" t="str">
        <f>VLOOKUP(Tabla1[[#This Row],[AREA]],Hoja1!A:B,2,FALSE)</f>
        <v>10. Personas mayores, familia y servicios sociales</v>
      </c>
      <c r="U5086" s="45" t="s">
        <v>155</v>
      </c>
      <c r="V5086" s="42" t="str">
        <f>VLOOKUP(Tabla1[[#This Row],[PROGRAMA]],Hoja1!A:B,2,FALSE)</f>
        <v>2312. Iniciativas sociales</v>
      </c>
      <c r="W5086" s="45" t="s">
        <v>236</v>
      </c>
      <c r="X5086" s="45" t="s">
        <v>2945</v>
      </c>
    </row>
    <row r="5087" spans="1:24" x14ac:dyDescent="0.25">
      <c r="A5087" s="57">
        <v>220250044023</v>
      </c>
      <c r="B5087" s="58" t="s">
        <v>526</v>
      </c>
      <c r="C5087" s="59">
        <v>45905</v>
      </c>
      <c r="D5087" s="57">
        <v>22025001477</v>
      </c>
      <c r="E5087" s="58" t="s">
        <v>1355</v>
      </c>
      <c r="F5087" s="60">
        <v>461.11</v>
      </c>
      <c r="G5087" s="58" t="s">
        <v>18</v>
      </c>
      <c r="H5087" s="58" t="s">
        <v>6888</v>
      </c>
      <c r="I5087" s="61">
        <v>300</v>
      </c>
      <c r="J5087" s="58" t="s">
        <v>356</v>
      </c>
      <c r="K5087" s="58" t="s">
        <v>356</v>
      </c>
      <c r="L5087" s="58" t="s">
        <v>357</v>
      </c>
      <c r="M5087" s="58" t="s">
        <v>354</v>
      </c>
      <c r="N5087" s="58" t="s">
        <v>355</v>
      </c>
      <c r="O5087" s="64" t="s">
        <v>309</v>
      </c>
      <c r="P5087" s="64" t="s">
        <v>5359</v>
      </c>
      <c r="Q5087" s="45" t="s">
        <v>922</v>
      </c>
      <c r="R5087" s="32" t="s">
        <v>254</v>
      </c>
      <c r="S5087" s="45" t="s">
        <v>98</v>
      </c>
      <c r="T5087" s="42" t="str">
        <f>VLOOKUP(Tabla1[[#This Row],[AREA]],Hoja1!A:B,2,FALSE)</f>
        <v>10. Personas mayores, familia y servicios sociales</v>
      </c>
      <c r="U5087" s="45" t="s">
        <v>155</v>
      </c>
      <c r="V5087" s="42" t="str">
        <f>VLOOKUP(Tabla1[[#This Row],[PROGRAMA]],Hoja1!A:B,2,FALSE)</f>
        <v>2312. Iniciativas sociales</v>
      </c>
      <c r="W5087" s="45" t="s">
        <v>236</v>
      </c>
      <c r="X5087" s="45" t="s">
        <v>2945</v>
      </c>
    </row>
    <row r="5088" spans="1:24" x14ac:dyDescent="0.25">
      <c r="A5088" s="57">
        <v>220250031097</v>
      </c>
      <c r="B5088" s="58" t="s">
        <v>349</v>
      </c>
      <c r="C5088" s="59">
        <v>45842</v>
      </c>
      <c r="D5088" s="57">
        <v>22025005114</v>
      </c>
      <c r="E5088" s="58" t="s">
        <v>1235</v>
      </c>
      <c r="F5088" s="60">
        <v>136</v>
      </c>
      <c r="G5088" s="58" t="s">
        <v>6889</v>
      </c>
      <c r="H5088" s="58" t="s">
        <v>6890</v>
      </c>
      <c r="I5088" s="61">
        <v>220</v>
      </c>
      <c r="J5088" s="58" t="s">
        <v>352</v>
      </c>
      <c r="K5088" s="58" t="s">
        <v>352</v>
      </c>
      <c r="L5088" s="58" t="s">
        <v>367</v>
      </c>
      <c r="M5088" s="58" t="s">
        <v>458</v>
      </c>
      <c r="N5088" s="58" t="s">
        <v>429</v>
      </c>
      <c r="O5088" s="64" t="s">
        <v>310</v>
      </c>
      <c r="P5088" s="64" t="s">
        <v>5359</v>
      </c>
      <c r="Q5088" s="45" t="s">
        <v>922</v>
      </c>
      <c r="R5088" s="32" t="s">
        <v>254</v>
      </c>
      <c r="S5088" s="45" t="s">
        <v>94</v>
      </c>
      <c r="T5088" s="42" t="str">
        <f>VLOOKUP(Tabla1[[#This Row],[AREA]],Hoja1!A:B,2,FALSE)</f>
        <v>06. Educación y cultura</v>
      </c>
      <c r="U5088" s="45" t="s">
        <v>176</v>
      </c>
      <c r="V5088" s="42" t="str">
        <f>VLOOKUP(Tabla1[[#This Row],[PROGRAMA]],Hoja1!A:B,2,FALSE)</f>
        <v>3321. Bibliotecas públicas</v>
      </c>
      <c r="W5088" s="45" t="s">
        <v>238</v>
      </c>
      <c r="X5088" s="45" t="s">
        <v>3120</v>
      </c>
    </row>
    <row r="5089" spans="1:24" x14ac:dyDescent="0.25">
      <c r="A5089" s="57">
        <v>220250044593</v>
      </c>
      <c r="B5089" s="58" t="s">
        <v>526</v>
      </c>
      <c r="C5089" s="59">
        <v>45910</v>
      </c>
      <c r="D5089" s="57">
        <v>22025001128</v>
      </c>
      <c r="E5089" s="58" t="s">
        <v>1498</v>
      </c>
      <c r="F5089" s="60">
        <v>53.46</v>
      </c>
      <c r="G5089" s="58" t="s">
        <v>590</v>
      </c>
      <c r="H5089" s="58" t="s">
        <v>6891</v>
      </c>
      <c r="I5089" s="61">
        <v>300</v>
      </c>
      <c r="J5089" s="58" t="s">
        <v>356</v>
      </c>
      <c r="K5089" s="58" t="s">
        <v>356</v>
      </c>
      <c r="L5089" s="58" t="s">
        <v>367</v>
      </c>
      <c r="M5089" s="58" t="s">
        <v>354</v>
      </c>
      <c r="N5089" s="58" t="s">
        <v>355</v>
      </c>
      <c r="O5089" s="64" t="s">
        <v>309</v>
      </c>
      <c r="P5089" s="64" t="s">
        <v>5359</v>
      </c>
      <c r="Q5089" s="45" t="s">
        <v>922</v>
      </c>
      <c r="R5089" s="32" t="s">
        <v>254</v>
      </c>
      <c r="S5089" s="45" t="s">
        <v>291</v>
      </c>
      <c r="T5089" s="42" t="str">
        <f>VLOOKUP(Tabla1[[#This Row],[AREA]],Hoja1!A:B,2,FALSE)</f>
        <v>11. Salud pública y seguridad ciudadana</v>
      </c>
      <c r="U5089" s="45" t="s">
        <v>141</v>
      </c>
      <c r="V5089" s="42" t="str">
        <f>VLOOKUP(Tabla1[[#This Row],[PROGRAMA]],Hoja1!A:B,2,FALSE)</f>
        <v>1621. Recogida de residuos</v>
      </c>
      <c r="W5089" s="45" t="s">
        <v>238</v>
      </c>
      <c r="X5089" s="45" t="s">
        <v>3118</v>
      </c>
    </row>
    <row r="5090" spans="1:24" x14ac:dyDescent="0.25">
      <c r="A5090" s="57">
        <v>220250045495</v>
      </c>
      <c r="B5090" s="58" t="s">
        <v>526</v>
      </c>
      <c r="C5090" s="59">
        <v>45916</v>
      </c>
      <c r="D5090" s="57">
        <v>22025001128</v>
      </c>
      <c r="E5090" s="58" t="s">
        <v>1498</v>
      </c>
      <c r="F5090" s="60">
        <v>52.25</v>
      </c>
      <c r="G5090" s="58" t="s">
        <v>564</v>
      </c>
      <c r="H5090" s="58" t="s">
        <v>6892</v>
      </c>
      <c r="I5090" s="61">
        <v>300</v>
      </c>
      <c r="J5090" s="58" t="s">
        <v>356</v>
      </c>
      <c r="K5090" s="58" t="s">
        <v>356</v>
      </c>
      <c r="L5090" s="58" t="s">
        <v>367</v>
      </c>
      <c r="M5090" s="58" t="s">
        <v>354</v>
      </c>
      <c r="N5090" s="58" t="s">
        <v>355</v>
      </c>
      <c r="O5090" s="64" t="s">
        <v>309</v>
      </c>
      <c r="P5090" s="64" t="s">
        <v>5359</v>
      </c>
      <c r="Q5090" s="45" t="s">
        <v>922</v>
      </c>
      <c r="R5090" s="32" t="s">
        <v>254</v>
      </c>
      <c r="S5090" s="45" t="s">
        <v>291</v>
      </c>
      <c r="T5090" s="42" t="str">
        <f>VLOOKUP(Tabla1[[#This Row],[AREA]],Hoja1!A:B,2,FALSE)</f>
        <v>11. Salud pública y seguridad ciudadana</v>
      </c>
      <c r="U5090" s="45" t="s">
        <v>141</v>
      </c>
      <c r="V5090" s="42" t="str">
        <f>VLOOKUP(Tabla1[[#This Row],[PROGRAMA]],Hoja1!A:B,2,FALSE)</f>
        <v>1621. Recogida de residuos</v>
      </c>
      <c r="W5090" s="45" t="s">
        <v>238</v>
      </c>
      <c r="X5090" s="45" t="s">
        <v>3118</v>
      </c>
    </row>
    <row r="5091" spans="1:24" x14ac:dyDescent="0.25">
      <c r="A5091" s="57">
        <v>220250037578</v>
      </c>
      <c r="B5091" s="58" t="s">
        <v>526</v>
      </c>
      <c r="C5091" s="59">
        <v>45876</v>
      </c>
      <c r="D5091" s="57">
        <v>22025001325</v>
      </c>
      <c r="E5091" s="58" t="s">
        <v>3329</v>
      </c>
      <c r="F5091" s="60">
        <v>51.91</v>
      </c>
      <c r="G5091" s="58" t="s">
        <v>509</v>
      </c>
      <c r="H5091" s="58" t="s">
        <v>6893</v>
      </c>
      <c r="I5091" s="61">
        <v>300</v>
      </c>
      <c r="J5091" s="58" t="s">
        <v>356</v>
      </c>
      <c r="K5091" s="58" t="s">
        <v>356</v>
      </c>
      <c r="L5091" s="58" t="s">
        <v>367</v>
      </c>
      <c r="M5091" s="58" t="s">
        <v>354</v>
      </c>
      <c r="N5091" s="58" t="s">
        <v>355</v>
      </c>
      <c r="O5091" s="64" t="s">
        <v>309</v>
      </c>
      <c r="P5091" s="64" t="s">
        <v>5359</v>
      </c>
      <c r="Q5091" s="45" t="s">
        <v>922</v>
      </c>
      <c r="R5091" s="32" t="s">
        <v>254</v>
      </c>
      <c r="S5091" s="45" t="s">
        <v>98</v>
      </c>
      <c r="T5091" s="42" t="str">
        <f>VLOOKUP(Tabla1[[#This Row],[AREA]],Hoja1!A:B,2,FALSE)</f>
        <v>10. Personas mayores, familia y servicios sociales</v>
      </c>
      <c r="U5091" s="45" t="s">
        <v>162</v>
      </c>
      <c r="V5091" s="42" t="str">
        <f>VLOOKUP(Tabla1[[#This Row],[PROGRAMA]],Hoja1!A:B,2,FALSE)</f>
        <v>2412. Formación para el empleo</v>
      </c>
      <c r="W5091" s="45" t="s">
        <v>238</v>
      </c>
      <c r="X5091" s="45" t="s">
        <v>3118</v>
      </c>
    </row>
    <row r="5092" spans="1:24" x14ac:dyDescent="0.25">
      <c r="A5092" s="57">
        <v>220250043617</v>
      </c>
      <c r="B5092" s="58" t="s">
        <v>526</v>
      </c>
      <c r="C5092" s="59">
        <v>45902</v>
      </c>
      <c r="D5092" s="57">
        <v>22025003809</v>
      </c>
      <c r="E5092" s="58" t="s">
        <v>1277</v>
      </c>
      <c r="F5092" s="60">
        <v>1845.25</v>
      </c>
      <c r="G5092" s="58" t="s">
        <v>6894</v>
      </c>
      <c r="H5092" s="58" t="s">
        <v>6895</v>
      </c>
      <c r="I5092" s="61">
        <v>300</v>
      </c>
      <c r="J5092" s="58" t="s">
        <v>6896</v>
      </c>
      <c r="K5092" s="58" t="s">
        <v>6897</v>
      </c>
      <c r="L5092" s="58" t="s">
        <v>367</v>
      </c>
      <c r="M5092" s="58" t="s">
        <v>354</v>
      </c>
      <c r="N5092" s="58" t="s">
        <v>380</v>
      </c>
      <c r="O5092" s="64" t="s">
        <v>305</v>
      </c>
      <c r="P5092" s="64" t="s">
        <v>5359</v>
      </c>
      <c r="Q5092" s="45" t="s">
        <v>926</v>
      </c>
      <c r="R5092" s="32" t="s">
        <v>255</v>
      </c>
      <c r="S5092" s="45" t="s">
        <v>93</v>
      </c>
      <c r="T5092" s="42" t="str">
        <f>VLOOKUP(Tabla1[[#This Row],[AREA]],Hoja1!A:B,2,FALSE)</f>
        <v>04. Hacienda, personal y modernización administrativa</v>
      </c>
      <c r="U5092" s="45" t="s">
        <v>209</v>
      </c>
      <c r="V5092" s="42" t="str">
        <f>VLOOKUP(Tabla1[[#This Row],[PROGRAMA]],Hoja1!A:B,2,FALSE)</f>
        <v>9204. Tecnologías de la información y comunicación</v>
      </c>
      <c r="W5092" s="45" t="s">
        <v>250</v>
      </c>
      <c r="X5092" s="45" t="s">
        <v>2949</v>
      </c>
    </row>
    <row r="5093" spans="1:24" x14ac:dyDescent="0.25">
      <c r="A5093" s="57">
        <v>220250030715</v>
      </c>
      <c r="B5093" s="58" t="s">
        <v>495</v>
      </c>
      <c r="C5093" s="59">
        <v>45841</v>
      </c>
      <c r="D5093" s="57">
        <v>22025004979</v>
      </c>
      <c r="E5093" s="58" t="s">
        <v>1176</v>
      </c>
      <c r="F5093" s="60">
        <v>129.59</v>
      </c>
      <c r="G5093" s="58" t="s">
        <v>33</v>
      </c>
      <c r="H5093" s="58" t="s">
        <v>6898</v>
      </c>
      <c r="I5093" s="61">
        <v>240</v>
      </c>
      <c r="J5093" s="58" t="s">
        <v>356</v>
      </c>
      <c r="K5093" s="58" t="s">
        <v>356</v>
      </c>
      <c r="L5093" s="58" t="s">
        <v>357</v>
      </c>
      <c r="M5093" s="58" t="s">
        <v>458</v>
      </c>
      <c r="N5093" s="58" t="s">
        <v>429</v>
      </c>
      <c r="O5093" s="64" t="s">
        <v>310</v>
      </c>
      <c r="P5093" s="64" t="s">
        <v>5359</v>
      </c>
      <c r="Q5093" s="45" t="s">
        <v>922</v>
      </c>
      <c r="R5093" s="32" t="s">
        <v>254</v>
      </c>
      <c r="S5093" s="45" t="s">
        <v>96</v>
      </c>
      <c r="T5093" s="42" t="str">
        <f>VLOOKUP(Tabla1[[#This Row],[AREA]],Hoja1!A:B,2,FALSE)</f>
        <v>08. Tráfico y movilidad</v>
      </c>
      <c r="U5093" s="45" t="s">
        <v>131</v>
      </c>
      <c r="V5093" s="42" t="str">
        <f>VLOOKUP(Tabla1[[#This Row],[PROGRAMA]],Hoja1!A:B,2,FALSE)</f>
        <v>1341. Movilidad</v>
      </c>
      <c r="W5093" s="45" t="s">
        <v>238</v>
      </c>
      <c r="X5093" s="45" t="s">
        <v>3161</v>
      </c>
    </row>
    <row r="5094" spans="1:24" x14ac:dyDescent="0.25">
      <c r="A5094" s="57">
        <v>220250045385</v>
      </c>
      <c r="B5094" s="58" t="s">
        <v>526</v>
      </c>
      <c r="C5094" s="59">
        <v>45916</v>
      </c>
      <c r="D5094" s="57">
        <v>22025000731</v>
      </c>
      <c r="E5094" s="58" t="s">
        <v>1838</v>
      </c>
      <c r="F5094" s="60">
        <v>51.57</v>
      </c>
      <c r="G5094" s="58" t="s">
        <v>564</v>
      </c>
      <c r="H5094" s="58" t="s">
        <v>6899</v>
      </c>
      <c r="I5094" s="61">
        <v>300</v>
      </c>
      <c r="J5094" s="58" t="s">
        <v>356</v>
      </c>
      <c r="K5094" s="58" t="s">
        <v>356</v>
      </c>
      <c r="L5094" s="58" t="s">
        <v>367</v>
      </c>
      <c r="M5094" s="58" t="s">
        <v>354</v>
      </c>
      <c r="N5094" s="58" t="s">
        <v>355</v>
      </c>
      <c r="O5094" s="64" t="s">
        <v>309</v>
      </c>
      <c r="P5094" s="64" t="s">
        <v>5359</v>
      </c>
      <c r="Q5094" s="45" t="s">
        <v>922</v>
      </c>
      <c r="R5094" s="32" t="s">
        <v>254</v>
      </c>
      <c r="S5094" s="45" t="s">
        <v>98</v>
      </c>
      <c r="T5094" s="42" t="str">
        <f>VLOOKUP(Tabla1[[#This Row],[AREA]],Hoja1!A:B,2,FALSE)</f>
        <v>10. Personas mayores, familia y servicios sociales</v>
      </c>
      <c r="U5094" s="45" t="s">
        <v>155</v>
      </c>
      <c r="V5094" s="42" t="str">
        <f>VLOOKUP(Tabla1[[#This Row],[PROGRAMA]],Hoja1!A:B,2,FALSE)</f>
        <v>2312. Iniciativas sociales</v>
      </c>
      <c r="W5094" s="45" t="s">
        <v>236</v>
      </c>
      <c r="X5094" s="45" t="s">
        <v>3048</v>
      </c>
    </row>
    <row r="5095" spans="1:24" x14ac:dyDescent="0.25">
      <c r="A5095" s="57">
        <v>220250043615</v>
      </c>
      <c r="B5095" s="58" t="s">
        <v>526</v>
      </c>
      <c r="C5095" s="59">
        <v>45902</v>
      </c>
      <c r="D5095" s="57">
        <v>22025003802</v>
      </c>
      <c r="E5095" s="58" t="s">
        <v>1277</v>
      </c>
      <c r="F5095" s="60">
        <v>1839.03</v>
      </c>
      <c r="G5095" s="58" t="s">
        <v>6900</v>
      </c>
      <c r="H5095" s="58" t="s">
        <v>6901</v>
      </c>
      <c r="I5095" s="61">
        <v>300</v>
      </c>
      <c r="J5095" s="58" t="s">
        <v>3405</v>
      </c>
      <c r="K5095" s="58" t="s">
        <v>3405</v>
      </c>
      <c r="L5095" s="58" t="s">
        <v>367</v>
      </c>
      <c r="M5095" s="58" t="s">
        <v>354</v>
      </c>
      <c r="N5095" s="58" t="s">
        <v>380</v>
      </c>
      <c r="O5095" s="64" t="s">
        <v>305</v>
      </c>
      <c r="P5095" s="64" t="s">
        <v>5359</v>
      </c>
      <c r="Q5095" s="45" t="s">
        <v>926</v>
      </c>
      <c r="R5095" s="32" t="s">
        <v>255</v>
      </c>
      <c r="S5095" s="45" t="s">
        <v>93</v>
      </c>
      <c r="T5095" s="42" t="str">
        <f>VLOOKUP(Tabla1[[#This Row],[AREA]],Hoja1!A:B,2,FALSE)</f>
        <v>04. Hacienda, personal y modernización administrativa</v>
      </c>
      <c r="U5095" s="45" t="s">
        <v>209</v>
      </c>
      <c r="V5095" s="42" t="str">
        <f>VLOOKUP(Tabla1[[#This Row],[PROGRAMA]],Hoja1!A:B,2,FALSE)</f>
        <v>9204. Tecnologías de la información y comunicación</v>
      </c>
      <c r="W5095" s="45" t="s">
        <v>250</v>
      </c>
      <c r="X5095" s="45" t="s">
        <v>2949</v>
      </c>
    </row>
    <row r="5096" spans="1:24" x14ac:dyDescent="0.25">
      <c r="A5096" s="57">
        <v>220250045471</v>
      </c>
      <c r="B5096" s="58" t="s">
        <v>526</v>
      </c>
      <c r="C5096" s="59">
        <v>45916</v>
      </c>
      <c r="D5096" s="57">
        <v>22025001128</v>
      </c>
      <c r="E5096" s="58" t="s">
        <v>1498</v>
      </c>
      <c r="F5096" s="60">
        <v>50.99</v>
      </c>
      <c r="G5096" s="58" t="s">
        <v>38</v>
      </c>
      <c r="H5096" s="58" t="s">
        <v>6902</v>
      </c>
      <c r="I5096" s="61">
        <v>300</v>
      </c>
      <c r="J5096" s="58" t="s">
        <v>356</v>
      </c>
      <c r="K5096" s="58" t="s">
        <v>356</v>
      </c>
      <c r="L5096" s="58" t="s">
        <v>367</v>
      </c>
      <c r="M5096" s="58" t="s">
        <v>354</v>
      </c>
      <c r="N5096" s="58" t="s">
        <v>355</v>
      </c>
      <c r="O5096" s="64" t="s">
        <v>309</v>
      </c>
      <c r="P5096" s="64" t="s">
        <v>5359</v>
      </c>
      <c r="Q5096" s="45" t="s">
        <v>922</v>
      </c>
      <c r="R5096" s="32" t="s">
        <v>254</v>
      </c>
      <c r="S5096" s="45" t="s">
        <v>291</v>
      </c>
      <c r="T5096" s="42" t="str">
        <f>VLOOKUP(Tabla1[[#This Row],[AREA]],Hoja1!A:B,2,FALSE)</f>
        <v>11. Salud pública y seguridad ciudadana</v>
      </c>
      <c r="U5096" s="45" t="s">
        <v>141</v>
      </c>
      <c r="V5096" s="42" t="str">
        <f>VLOOKUP(Tabla1[[#This Row],[PROGRAMA]],Hoja1!A:B,2,FALSE)</f>
        <v>1621. Recogida de residuos</v>
      </c>
      <c r="W5096" s="45" t="s">
        <v>238</v>
      </c>
      <c r="X5096" s="45" t="s">
        <v>3118</v>
      </c>
    </row>
    <row r="5097" spans="1:24" x14ac:dyDescent="0.25">
      <c r="A5097" s="57">
        <v>220250037402</v>
      </c>
      <c r="B5097" s="58" t="s">
        <v>526</v>
      </c>
      <c r="C5097" s="59">
        <v>45876</v>
      </c>
      <c r="D5097" s="57">
        <v>22025000731</v>
      </c>
      <c r="E5097" s="58" t="s">
        <v>1838</v>
      </c>
      <c r="F5097" s="60">
        <v>50.24</v>
      </c>
      <c r="G5097" s="58" t="s">
        <v>600</v>
      </c>
      <c r="H5097" s="58" t="s">
        <v>6903</v>
      </c>
      <c r="I5097" s="61">
        <v>300</v>
      </c>
      <c r="J5097" s="58" t="s">
        <v>356</v>
      </c>
      <c r="K5097" s="58" t="s">
        <v>356</v>
      </c>
      <c r="L5097" s="58" t="s">
        <v>367</v>
      </c>
      <c r="M5097" s="58" t="s">
        <v>354</v>
      </c>
      <c r="N5097" s="58" t="s">
        <v>355</v>
      </c>
      <c r="O5097" s="64" t="s">
        <v>309</v>
      </c>
      <c r="P5097" s="64" t="s">
        <v>5359</v>
      </c>
      <c r="Q5097" s="45" t="s">
        <v>922</v>
      </c>
      <c r="R5097" s="32" t="s">
        <v>254</v>
      </c>
      <c r="S5097" s="45" t="s">
        <v>98</v>
      </c>
      <c r="T5097" s="42" t="str">
        <f>VLOOKUP(Tabla1[[#This Row],[AREA]],Hoja1!A:B,2,FALSE)</f>
        <v>10. Personas mayores, familia y servicios sociales</v>
      </c>
      <c r="U5097" s="45" t="s">
        <v>155</v>
      </c>
      <c r="V5097" s="42" t="str">
        <f>VLOOKUP(Tabla1[[#This Row],[PROGRAMA]],Hoja1!A:B,2,FALSE)</f>
        <v>2312. Iniciativas sociales</v>
      </c>
      <c r="W5097" s="45" t="s">
        <v>236</v>
      </c>
      <c r="X5097" s="45" t="s">
        <v>3048</v>
      </c>
    </row>
    <row r="5098" spans="1:24" x14ac:dyDescent="0.25">
      <c r="A5098" s="57">
        <v>220250039171</v>
      </c>
      <c r="B5098" s="58" t="s">
        <v>526</v>
      </c>
      <c r="C5098" s="59">
        <v>45883</v>
      </c>
      <c r="D5098" s="57">
        <v>22025004010</v>
      </c>
      <c r="E5098" s="58" t="s">
        <v>1495</v>
      </c>
      <c r="F5098" s="60">
        <v>50.14</v>
      </c>
      <c r="G5098" s="58" t="s">
        <v>612</v>
      </c>
      <c r="H5098" s="58" t="s">
        <v>6904</v>
      </c>
      <c r="I5098" s="61">
        <v>300</v>
      </c>
      <c r="J5098" s="58" t="s">
        <v>356</v>
      </c>
      <c r="K5098" s="58" t="s">
        <v>356</v>
      </c>
      <c r="L5098" s="58" t="s">
        <v>367</v>
      </c>
      <c r="M5098" s="58" t="s">
        <v>354</v>
      </c>
      <c r="N5098" s="58" t="s">
        <v>355</v>
      </c>
      <c r="O5098" s="64" t="s">
        <v>309</v>
      </c>
      <c r="P5098" s="64" t="s">
        <v>5359</v>
      </c>
      <c r="Q5098" s="45" t="s">
        <v>922</v>
      </c>
      <c r="R5098" s="32" t="s">
        <v>254</v>
      </c>
      <c r="S5098" s="45" t="s">
        <v>92</v>
      </c>
      <c r="T5098" s="42" t="str">
        <f>VLOOKUP(Tabla1[[#This Row],[AREA]],Hoja1!A:B,2,FALSE)</f>
        <v>03. Participación ciudadana y deportes</v>
      </c>
      <c r="U5098" s="45" t="s">
        <v>215</v>
      </c>
      <c r="V5098" s="42" t="str">
        <f>VLOOKUP(Tabla1[[#This Row],[PROGRAMA]],Hoja1!A:B,2,FALSE)</f>
        <v>9241. Participación ciudadana</v>
      </c>
      <c r="W5098" s="45" t="s">
        <v>236</v>
      </c>
      <c r="X5098" s="45" t="s">
        <v>2945</v>
      </c>
    </row>
    <row r="5099" spans="1:24" x14ac:dyDescent="0.25">
      <c r="A5099" s="57">
        <v>220250044577</v>
      </c>
      <c r="B5099" s="58" t="s">
        <v>526</v>
      </c>
      <c r="C5099" s="59">
        <v>45910</v>
      </c>
      <c r="D5099" s="57">
        <v>22025000917</v>
      </c>
      <c r="E5099" s="58" t="s">
        <v>2293</v>
      </c>
      <c r="F5099" s="60">
        <v>49.22</v>
      </c>
      <c r="G5099" s="58" t="s">
        <v>589</v>
      </c>
      <c r="H5099" s="58" t="s">
        <v>6905</v>
      </c>
      <c r="I5099" s="61">
        <v>300</v>
      </c>
      <c r="J5099" s="58" t="s">
        <v>356</v>
      </c>
      <c r="K5099" s="58" t="s">
        <v>356</v>
      </c>
      <c r="L5099" s="58" t="s">
        <v>357</v>
      </c>
      <c r="M5099" s="58" t="s">
        <v>354</v>
      </c>
      <c r="N5099" s="58" t="s">
        <v>355</v>
      </c>
      <c r="O5099" s="64" t="s">
        <v>309</v>
      </c>
      <c r="P5099" s="64" t="s">
        <v>5359</v>
      </c>
      <c r="Q5099" s="45" t="s">
        <v>922</v>
      </c>
      <c r="R5099" s="32" t="s">
        <v>254</v>
      </c>
      <c r="S5099" s="45" t="s">
        <v>291</v>
      </c>
      <c r="T5099" s="42" t="str">
        <f>VLOOKUP(Tabla1[[#This Row],[AREA]],Hoja1!A:B,2,FALSE)</f>
        <v>11. Salud pública y seguridad ciudadana</v>
      </c>
      <c r="U5099" s="45" t="s">
        <v>129</v>
      </c>
      <c r="V5099" s="42" t="str">
        <f>VLOOKUP(Tabla1[[#This Row],[PROGRAMA]],Hoja1!A:B,2,FALSE)</f>
        <v>1321. Policía municipal</v>
      </c>
      <c r="W5099" s="45" t="s">
        <v>236</v>
      </c>
      <c r="X5099" s="45" t="s">
        <v>3180</v>
      </c>
    </row>
    <row r="5100" spans="1:24" x14ac:dyDescent="0.25">
      <c r="A5100" s="57">
        <v>220250043011</v>
      </c>
      <c r="B5100" s="58" t="s">
        <v>526</v>
      </c>
      <c r="C5100" s="59">
        <v>45897</v>
      </c>
      <c r="D5100" s="57">
        <v>22025000745</v>
      </c>
      <c r="E5100" s="58" t="s">
        <v>4614</v>
      </c>
      <c r="F5100" s="60">
        <v>48.79</v>
      </c>
      <c r="G5100" s="58" t="s">
        <v>566</v>
      </c>
      <c r="H5100" s="58" t="s">
        <v>6906</v>
      </c>
      <c r="I5100" s="61">
        <v>300</v>
      </c>
      <c r="J5100" s="58" t="s">
        <v>356</v>
      </c>
      <c r="K5100" s="58" t="s">
        <v>356</v>
      </c>
      <c r="L5100" s="58" t="s">
        <v>357</v>
      </c>
      <c r="M5100" s="58" t="s">
        <v>354</v>
      </c>
      <c r="N5100" s="58" t="s">
        <v>355</v>
      </c>
      <c r="O5100" s="64" t="s">
        <v>309</v>
      </c>
      <c r="P5100" s="64" t="s">
        <v>5359</v>
      </c>
      <c r="Q5100" s="45" t="s">
        <v>922</v>
      </c>
      <c r="R5100" s="32" t="s">
        <v>254</v>
      </c>
      <c r="S5100" s="45" t="s">
        <v>98</v>
      </c>
      <c r="T5100" s="42" t="str">
        <f>VLOOKUP(Tabla1[[#This Row],[AREA]],Hoja1!A:B,2,FALSE)</f>
        <v>10. Personas mayores, familia y servicios sociales</v>
      </c>
      <c r="U5100" s="45" t="s">
        <v>162</v>
      </c>
      <c r="V5100" s="42" t="str">
        <f>VLOOKUP(Tabla1[[#This Row],[PROGRAMA]],Hoja1!A:B,2,FALSE)</f>
        <v>2412. Formación para el empleo</v>
      </c>
      <c r="W5100" s="45" t="s">
        <v>236</v>
      </c>
      <c r="X5100" s="45" t="s">
        <v>3180</v>
      </c>
    </row>
    <row r="5101" spans="1:24" x14ac:dyDescent="0.25">
      <c r="A5101" s="57">
        <v>220250037559</v>
      </c>
      <c r="B5101" s="58" t="s">
        <v>526</v>
      </c>
      <c r="C5101" s="59">
        <v>45876</v>
      </c>
      <c r="D5101" s="57">
        <v>22025000731</v>
      </c>
      <c r="E5101" s="58" t="s">
        <v>1838</v>
      </c>
      <c r="F5101" s="60">
        <v>48.06</v>
      </c>
      <c r="G5101" s="58" t="s">
        <v>74</v>
      </c>
      <c r="H5101" s="58" t="s">
        <v>6907</v>
      </c>
      <c r="I5101" s="61">
        <v>300</v>
      </c>
      <c r="J5101" s="58" t="s">
        <v>356</v>
      </c>
      <c r="K5101" s="58" t="s">
        <v>356</v>
      </c>
      <c r="L5101" s="58" t="s">
        <v>367</v>
      </c>
      <c r="M5101" s="58" t="s">
        <v>354</v>
      </c>
      <c r="N5101" s="58" t="s">
        <v>355</v>
      </c>
      <c r="O5101" s="64" t="s">
        <v>309</v>
      </c>
      <c r="P5101" s="64" t="s">
        <v>5359</v>
      </c>
      <c r="Q5101" s="45" t="s">
        <v>922</v>
      </c>
      <c r="R5101" s="32" t="s">
        <v>254</v>
      </c>
      <c r="S5101" s="45" t="s">
        <v>98</v>
      </c>
      <c r="T5101" s="42" t="str">
        <f>VLOOKUP(Tabla1[[#This Row],[AREA]],Hoja1!A:B,2,FALSE)</f>
        <v>10. Personas mayores, familia y servicios sociales</v>
      </c>
      <c r="U5101" s="45" t="s">
        <v>155</v>
      </c>
      <c r="V5101" s="42" t="str">
        <f>VLOOKUP(Tabla1[[#This Row],[PROGRAMA]],Hoja1!A:B,2,FALSE)</f>
        <v>2312. Iniciativas sociales</v>
      </c>
      <c r="W5101" s="45" t="s">
        <v>236</v>
      </c>
      <c r="X5101" s="45" t="s">
        <v>3048</v>
      </c>
    </row>
    <row r="5102" spans="1:24" x14ac:dyDescent="0.25">
      <c r="A5102" s="57">
        <v>220250046378</v>
      </c>
      <c r="B5102" s="58" t="s">
        <v>526</v>
      </c>
      <c r="C5102" s="59">
        <v>45922</v>
      </c>
      <c r="D5102" s="57">
        <v>22025004894</v>
      </c>
      <c r="E5102" s="58" t="s">
        <v>1303</v>
      </c>
      <c r="F5102" s="60">
        <v>47.86</v>
      </c>
      <c r="G5102" s="58" t="s">
        <v>38</v>
      </c>
      <c r="H5102" s="58" t="s">
        <v>6908</v>
      </c>
      <c r="I5102" s="61">
        <v>300</v>
      </c>
      <c r="J5102" s="58" t="s">
        <v>356</v>
      </c>
      <c r="K5102" s="58" t="s">
        <v>356</v>
      </c>
      <c r="L5102" s="58" t="s">
        <v>367</v>
      </c>
      <c r="M5102" s="58" t="s">
        <v>354</v>
      </c>
      <c r="N5102" s="58" t="s">
        <v>355</v>
      </c>
      <c r="O5102" s="64" t="s">
        <v>309</v>
      </c>
      <c r="P5102" s="64" t="s">
        <v>5359</v>
      </c>
      <c r="Q5102" s="45" t="s">
        <v>922</v>
      </c>
      <c r="R5102" s="32" t="s">
        <v>254</v>
      </c>
      <c r="S5102" s="45" t="s">
        <v>94</v>
      </c>
      <c r="T5102" s="42" t="str">
        <f>VLOOKUP(Tabla1[[#This Row],[AREA]],Hoja1!A:B,2,FALSE)</f>
        <v>06. Educación y cultura</v>
      </c>
      <c r="U5102" s="45" t="s">
        <v>170</v>
      </c>
      <c r="V5102" s="42" t="str">
        <f>VLOOKUP(Tabla1[[#This Row],[PROGRAMA]],Hoja1!A:B,2,FALSE)</f>
        <v>3232. Conservación y mantenimiento centros educación infantil y primaria</v>
      </c>
      <c r="W5102" s="45" t="s">
        <v>236</v>
      </c>
      <c r="X5102" s="45" t="s">
        <v>3048</v>
      </c>
    </row>
    <row r="5103" spans="1:24" x14ac:dyDescent="0.25">
      <c r="A5103" s="57">
        <v>220250039106</v>
      </c>
      <c r="B5103" s="58" t="s">
        <v>526</v>
      </c>
      <c r="C5103" s="59">
        <v>45883</v>
      </c>
      <c r="D5103" s="57">
        <v>22025000730</v>
      </c>
      <c r="E5103" s="58" t="s">
        <v>1838</v>
      </c>
      <c r="F5103" s="60">
        <v>47.21</v>
      </c>
      <c r="G5103" s="58" t="s">
        <v>524</v>
      </c>
      <c r="H5103" s="58" t="s">
        <v>6909</v>
      </c>
      <c r="I5103" s="61">
        <v>300</v>
      </c>
      <c r="J5103" s="58" t="s">
        <v>427</v>
      </c>
      <c r="K5103" s="58" t="s">
        <v>427</v>
      </c>
      <c r="L5103" s="58" t="s">
        <v>367</v>
      </c>
      <c r="M5103" s="58" t="s">
        <v>354</v>
      </c>
      <c r="N5103" s="58" t="s">
        <v>355</v>
      </c>
      <c r="O5103" s="64" t="s">
        <v>309</v>
      </c>
      <c r="P5103" s="64" t="s">
        <v>5359</v>
      </c>
      <c r="Q5103" s="45" t="s">
        <v>922</v>
      </c>
      <c r="R5103" s="32" t="s">
        <v>254</v>
      </c>
      <c r="S5103" s="45" t="s">
        <v>98</v>
      </c>
      <c r="T5103" s="42" t="str">
        <f>VLOOKUP(Tabla1[[#This Row],[AREA]],Hoja1!A:B,2,FALSE)</f>
        <v>10. Personas mayores, familia y servicios sociales</v>
      </c>
      <c r="U5103" s="45" t="s">
        <v>155</v>
      </c>
      <c r="V5103" s="42" t="str">
        <f>VLOOKUP(Tabla1[[#This Row],[PROGRAMA]],Hoja1!A:B,2,FALSE)</f>
        <v>2312. Iniciativas sociales</v>
      </c>
      <c r="W5103" s="45" t="s">
        <v>236</v>
      </c>
      <c r="X5103" s="45" t="s">
        <v>3048</v>
      </c>
    </row>
    <row r="5104" spans="1:24" x14ac:dyDescent="0.25">
      <c r="A5104" s="57">
        <v>220250039179</v>
      </c>
      <c r="B5104" s="58" t="s">
        <v>526</v>
      </c>
      <c r="C5104" s="59">
        <v>45883</v>
      </c>
      <c r="D5104" s="57">
        <v>22025001496</v>
      </c>
      <c r="E5104" s="58" t="s">
        <v>3385</v>
      </c>
      <c r="F5104" s="60">
        <v>47.21</v>
      </c>
      <c r="G5104" s="58" t="s">
        <v>600</v>
      </c>
      <c r="H5104" s="58" t="s">
        <v>6910</v>
      </c>
      <c r="I5104" s="61">
        <v>300</v>
      </c>
      <c r="J5104" s="58" t="s">
        <v>356</v>
      </c>
      <c r="K5104" s="58" t="s">
        <v>356</v>
      </c>
      <c r="L5104" s="58" t="s">
        <v>367</v>
      </c>
      <c r="M5104" s="58" t="s">
        <v>354</v>
      </c>
      <c r="N5104" s="58" t="s">
        <v>355</v>
      </c>
      <c r="O5104" s="64" t="s">
        <v>309</v>
      </c>
      <c r="P5104" s="64" t="s">
        <v>5359</v>
      </c>
      <c r="Q5104" s="45" t="s">
        <v>922</v>
      </c>
      <c r="R5104" s="32" t="s">
        <v>254</v>
      </c>
      <c r="S5104" s="45" t="s">
        <v>290</v>
      </c>
      <c r="T5104" s="42" t="str">
        <f>VLOOKUP(Tabla1[[#This Row],[AREA]],Hoja1!A:B,2,FALSE)</f>
        <v>05. Comercio, mercados y consumo</v>
      </c>
      <c r="U5104" s="45" t="s">
        <v>197</v>
      </c>
      <c r="V5104" s="42" t="str">
        <f>VLOOKUP(Tabla1[[#This Row],[PROGRAMA]],Hoja1!A:B,2,FALSE)</f>
        <v>4312. Mercados</v>
      </c>
      <c r="W5104" s="45" t="s">
        <v>238</v>
      </c>
      <c r="X5104" s="45" t="s">
        <v>3118</v>
      </c>
    </row>
    <row r="5105" spans="1:24" x14ac:dyDescent="0.25">
      <c r="A5105" s="57">
        <v>220250041840</v>
      </c>
      <c r="B5105" s="58" t="s">
        <v>526</v>
      </c>
      <c r="C5105" s="59">
        <v>45894</v>
      </c>
      <c r="D5105" s="57">
        <v>22025004894</v>
      </c>
      <c r="E5105" s="58" t="s">
        <v>1303</v>
      </c>
      <c r="F5105" s="60">
        <v>45.58</v>
      </c>
      <c r="G5105" s="58" t="s">
        <v>39</v>
      </c>
      <c r="H5105" s="58" t="s">
        <v>6911</v>
      </c>
      <c r="I5105" s="61">
        <v>300</v>
      </c>
      <c r="J5105" s="58" t="s">
        <v>356</v>
      </c>
      <c r="K5105" s="58" t="s">
        <v>356</v>
      </c>
      <c r="L5105" s="58" t="s">
        <v>367</v>
      </c>
      <c r="M5105" s="58" t="s">
        <v>354</v>
      </c>
      <c r="N5105" s="58" t="s">
        <v>355</v>
      </c>
      <c r="O5105" s="64" t="s">
        <v>309</v>
      </c>
      <c r="P5105" s="64" t="s">
        <v>5359</v>
      </c>
      <c r="Q5105" s="45" t="s">
        <v>922</v>
      </c>
      <c r="R5105" s="32" t="s">
        <v>254</v>
      </c>
      <c r="S5105" s="45" t="s">
        <v>94</v>
      </c>
      <c r="T5105" s="42" t="str">
        <f>VLOOKUP(Tabla1[[#This Row],[AREA]],Hoja1!A:B,2,FALSE)</f>
        <v>06. Educación y cultura</v>
      </c>
      <c r="U5105" s="45" t="s">
        <v>170</v>
      </c>
      <c r="V5105" s="42" t="str">
        <f>VLOOKUP(Tabla1[[#This Row],[PROGRAMA]],Hoja1!A:B,2,FALSE)</f>
        <v>3232. Conservación y mantenimiento centros educación infantil y primaria</v>
      </c>
      <c r="W5105" s="45" t="s">
        <v>236</v>
      </c>
      <c r="X5105" s="45" t="s">
        <v>3048</v>
      </c>
    </row>
    <row r="5106" spans="1:24" x14ac:dyDescent="0.25">
      <c r="A5106" s="57">
        <v>220250037325</v>
      </c>
      <c r="B5106" s="58" t="s">
        <v>526</v>
      </c>
      <c r="C5106" s="59">
        <v>45876</v>
      </c>
      <c r="D5106" s="57">
        <v>22025000769</v>
      </c>
      <c r="E5106" s="58" t="s">
        <v>1623</v>
      </c>
      <c r="F5106" s="60">
        <v>45.38</v>
      </c>
      <c r="G5106" s="58" t="s">
        <v>573</v>
      </c>
      <c r="H5106" s="58" t="s">
        <v>6912</v>
      </c>
      <c r="I5106" s="61">
        <v>300</v>
      </c>
      <c r="J5106" s="58" t="s">
        <v>356</v>
      </c>
      <c r="K5106" s="58" t="s">
        <v>356</v>
      </c>
      <c r="L5106" s="58" t="s">
        <v>367</v>
      </c>
      <c r="M5106" s="58" t="s">
        <v>354</v>
      </c>
      <c r="N5106" s="58" t="s">
        <v>355</v>
      </c>
      <c r="O5106" s="64" t="s">
        <v>309</v>
      </c>
      <c r="P5106" s="64" t="s">
        <v>5359</v>
      </c>
      <c r="Q5106" s="45" t="s">
        <v>922</v>
      </c>
      <c r="R5106" s="32" t="s">
        <v>254</v>
      </c>
      <c r="S5106" s="45" t="s">
        <v>291</v>
      </c>
      <c r="T5106" s="42" t="str">
        <f>VLOOKUP(Tabla1[[#This Row],[AREA]],Hoja1!A:B,2,FALSE)</f>
        <v>11. Salud pública y seguridad ciudadana</v>
      </c>
      <c r="U5106" s="45" t="s">
        <v>135</v>
      </c>
      <c r="V5106" s="42" t="str">
        <f>VLOOKUP(Tabla1[[#This Row],[PROGRAMA]],Hoja1!A:B,2,FALSE)</f>
        <v>1361. Prevención y extinción de incencios</v>
      </c>
      <c r="W5106" s="45" t="s">
        <v>238</v>
      </c>
      <c r="X5106" s="45" t="s">
        <v>3118</v>
      </c>
    </row>
    <row r="5107" spans="1:24" x14ac:dyDescent="0.25">
      <c r="A5107" s="57">
        <v>220250044560</v>
      </c>
      <c r="B5107" s="58" t="s">
        <v>526</v>
      </c>
      <c r="C5107" s="59">
        <v>45910</v>
      </c>
      <c r="D5107" s="57">
        <v>22025004894</v>
      </c>
      <c r="E5107" s="58" t="s">
        <v>1303</v>
      </c>
      <c r="F5107" s="60">
        <v>44.73</v>
      </c>
      <c r="G5107" s="58" t="s">
        <v>633</v>
      </c>
      <c r="H5107" s="58" t="s">
        <v>6913</v>
      </c>
      <c r="I5107" s="61">
        <v>300</v>
      </c>
      <c r="J5107" s="58" t="s">
        <v>356</v>
      </c>
      <c r="K5107" s="58" t="s">
        <v>356</v>
      </c>
      <c r="L5107" s="58" t="s">
        <v>367</v>
      </c>
      <c r="M5107" s="58" t="s">
        <v>354</v>
      </c>
      <c r="N5107" s="58" t="s">
        <v>355</v>
      </c>
      <c r="O5107" s="64" t="s">
        <v>309</v>
      </c>
      <c r="P5107" s="64" t="s">
        <v>5359</v>
      </c>
      <c r="Q5107" s="45" t="s">
        <v>922</v>
      </c>
      <c r="R5107" s="32" t="s">
        <v>254</v>
      </c>
      <c r="S5107" s="45" t="s">
        <v>94</v>
      </c>
      <c r="T5107" s="42" t="str">
        <f>VLOOKUP(Tabla1[[#This Row],[AREA]],Hoja1!A:B,2,FALSE)</f>
        <v>06. Educación y cultura</v>
      </c>
      <c r="U5107" s="45" t="s">
        <v>170</v>
      </c>
      <c r="V5107" s="42" t="str">
        <f>VLOOKUP(Tabla1[[#This Row],[PROGRAMA]],Hoja1!A:B,2,FALSE)</f>
        <v>3232. Conservación y mantenimiento centros educación infantil y primaria</v>
      </c>
      <c r="W5107" s="45" t="s">
        <v>236</v>
      </c>
      <c r="X5107" s="45" t="s">
        <v>3048</v>
      </c>
    </row>
    <row r="5108" spans="1:24" x14ac:dyDescent="0.25">
      <c r="A5108" s="57">
        <v>220250045297</v>
      </c>
      <c r="B5108" s="58" t="s">
        <v>526</v>
      </c>
      <c r="C5108" s="59">
        <v>45916</v>
      </c>
      <c r="D5108" s="57">
        <v>22025000730</v>
      </c>
      <c r="E5108" s="58" t="s">
        <v>1838</v>
      </c>
      <c r="F5108" s="60">
        <v>44.1</v>
      </c>
      <c r="G5108" s="58" t="s">
        <v>73</v>
      </c>
      <c r="H5108" s="58" t="s">
        <v>6914</v>
      </c>
      <c r="I5108" s="61">
        <v>300</v>
      </c>
      <c r="J5108" s="58" t="s">
        <v>356</v>
      </c>
      <c r="K5108" s="58" t="s">
        <v>356</v>
      </c>
      <c r="L5108" s="58" t="s">
        <v>367</v>
      </c>
      <c r="M5108" s="58" t="s">
        <v>354</v>
      </c>
      <c r="N5108" s="58" t="s">
        <v>355</v>
      </c>
      <c r="O5108" s="64" t="s">
        <v>309</v>
      </c>
      <c r="P5108" s="64" t="s">
        <v>5359</v>
      </c>
      <c r="Q5108" s="45" t="s">
        <v>922</v>
      </c>
      <c r="R5108" s="32" t="s">
        <v>254</v>
      </c>
      <c r="S5108" s="45" t="s">
        <v>98</v>
      </c>
      <c r="T5108" s="42" t="str">
        <f>VLOOKUP(Tabla1[[#This Row],[AREA]],Hoja1!A:B,2,FALSE)</f>
        <v>10. Personas mayores, familia y servicios sociales</v>
      </c>
      <c r="U5108" s="45" t="s">
        <v>155</v>
      </c>
      <c r="V5108" s="42" t="str">
        <f>VLOOKUP(Tabla1[[#This Row],[PROGRAMA]],Hoja1!A:B,2,FALSE)</f>
        <v>2312. Iniciativas sociales</v>
      </c>
      <c r="W5108" s="45" t="s">
        <v>236</v>
      </c>
      <c r="X5108" s="45" t="s">
        <v>3048</v>
      </c>
    </row>
    <row r="5109" spans="1:24" x14ac:dyDescent="0.25">
      <c r="A5109" s="57">
        <v>220250045341</v>
      </c>
      <c r="B5109" s="58" t="s">
        <v>526</v>
      </c>
      <c r="C5109" s="59">
        <v>45916</v>
      </c>
      <c r="D5109" s="57">
        <v>22025001325</v>
      </c>
      <c r="E5109" s="58" t="s">
        <v>3329</v>
      </c>
      <c r="F5109" s="60">
        <v>43.81</v>
      </c>
      <c r="G5109" s="58" t="s">
        <v>39</v>
      </c>
      <c r="H5109" s="58" t="s">
        <v>6915</v>
      </c>
      <c r="I5109" s="61">
        <v>300</v>
      </c>
      <c r="J5109" s="58" t="s">
        <v>356</v>
      </c>
      <c r="K5109" s="58" t="s">
        <v>356</v>
      </c>
      <c r="L5109" s="58" t="s">
        <v>367</v>
      </c>
      <c r="M5109" s="58" t="s">
        <v>354</v>
      </c>
      <c r="N5109" s="58" t="s">
        <v>355</v>
      </c>
      <c r="O5109" s="64" t="s">
        <v>309</v>
      </c>
      <c r="P5109" s="64" t="s">
        <v>5359</v>
      </c>
      <c r="Q5109" s="45" t="s">
        <v>922</v>
      </c>
      <c r="R5109" s="32" t="s">
        <v>254</v>
      </c>
      <c r="S5109" s="45" t="s">
        <v>98</v>
      </c>
      <c r="T5109" s="42" t="str">
        <f>VLOOKUP(Tabla1[[#This Row],[AREA]],Hoja1!A:B,2,FALSE)</f>
        <v>10. Personas mayores, familia y servicios sociales</v>
      </c>
      <c r="U5109" s="45" t="s">
        <v>162</v>
      </c>
      <c r="V5109" s="42" t="str">
        <f>VLOOKUP(Tabla1[[#This Row],[PROGRAMA]],Hoja1!A:B,2,FALSE)</f>
        <v>2412. Formación para el empleo</v>
      </c>
      <c r="W5109" s="45" t="s">
        <v>238</v>
      </c>
      <c r="X5109" s="45" t="s">
        <v>3118</v>
      </c>
    </row>
    <row r="5110" spans="1:24" x14ac:dyDescent="0.25">
      <c r="A5110" s="57">
        <v>220250043013</v>
      </c>
      <c r="B5110" s="58" t="s">
        <v>526</v>
      </c>
      <c r="C5110" s="59">
        <v>45897</v>
      </c>
      <c r="D5110" s="57">
        <v>22025001324</v>
      </c>
      <c r="E5110" s="58" t="s">
        <v>3329</v>
      </c>
      <c r="F5110" s="60">
        <v>43.63</v>
      </c>
      <c r="G5110" s="58" t="s">
        <v>73</v>
      </c>
      <c r="H5110" s="58" t="s">
        <v>6916</v>
      </c>
      <c r="I5110" s="61">
        <v>300</v>
      </c>
      <c r="J5110" s="58" t="s">
        <v>356</v>
      </c>
      <c r="K5110" s="58" t="s">
        <v>356</v>
      </c>
      <c r="L5110" s="58" t="s">
        <v>367</v>
      </c>
      <c r="M5110" s="58" t="s">
        <v>354</v>
      </c>
      <c r="N5110" s="58" t="s">
        <v>355</v>
      </c>
      <c r="O5110" s="64" t="s">
        <v>309</v>
      </c>
      <c r="P5110" s="64" t="s">
        <v>5359</v>
      </c>
      <c r="Q5110" s="45" t="s">
        <v>922</v>
      </c>
      <c r="R5110" s="32" t="s">
        <v>254</v>
      </c>
      <c r="S5110" s="45" t="s">
        <v>98</v>
      </c>
      <c r="T5110" s="42" t="str">
        <f>VLOOKUP(Tabla1[[#This Row],[AREA]],Hoja1!A:B,2,FALSE)</f>
        <v>10. Personas mayores, familia y servicios sociales</v>
      </c>
      <c r="U5110" s="45" t="s">
        <v>162</v>
      </c>
      <c r="V5110" s="42" t="str">
        <f>VLOOKUP(Tabla1[[#This Row],[PROGRAMA]],Hoja1!A:B,2,FALSE)</f>
        <v>2412. Formación para el empleo</v>
      </c>
      <c r="W5110" s="45" t="s">
        <v>238</v>
      </c>
      <c r="X5110" s="45" t="s">
        <v>3118</v>
      </c>
    </row>
    <row r="5111" spans="1:24" x14ac:dyDescent="0.25">
      <c r="A5111" s="57">
        <v>220250040677</v>
      </c>
      <c r="B5111" s="58" t="s">
        <v>526</v>
      </c>
      <c r="C5111" s="59">
        <v>45888</v>
      </c>
      <c r="D5111" s="57">
        <v>22025004010</v>
      </c>
      <c r="E5111" s="58" t="s">
        <v>1495</v>
      </c>
      <c r="F5111" s="60">
        <v>43.12</v>
      </c>
      <c r="G5111" s="58" t="s">
        <v>564</v>
      </c>
      <c r="H5111" s="58" t="s">
        <v>6917</v>
      </c>
      <c r="I5111" s="61">
        <v>300</v>
      </c>
      <c r="J5111" s="58" t="s">
        <v>356</v>
      </c>
      <c r="K5111" s="58" t="s">
        <v>356</v>
      </c>
      <c r="L5111" s="58" t="s">
        <v>367</v>
      </c>
      <c r="M5111" s="58" t="s">
        <v>354</v>
      </c>
      <c r="N5111" s="58" t="s">
        <v>355</v>
      </c>
      <c r="O5111" s="64" t="s">
        <v>309</v>
      </c>
      <c r="P5111" s="64" t="s">
        <v>5359</v>
      </c>
      <c r="Q5111" s="45" t="s">
        <v>922</v>
      </c>
      <c r="R5111" s="32" t="s">
        <v>254</v>
      </c>
      <c r="S5111" s="45" t="s">
        <v>92</v>
      </c>
      <c r="T5111" s="42" t="str">
        <f>VLOOKUP(Tabla1[[#This Row],[AREA]],Hoja1!A:B,2,FALSE)</f>
        <v>03. Participación ciudadana y deportes</v>
      </c>
      <c r="U5111" s="45" t="s">
        <v>215</v>
      </c>
      <c r="V5111" s="42" t="str">
        <f>VLOOKUP(Tabla1[[#This Row],[PROGRAMA]],Hoja1!A:B,2,FALSE)</f>
        <v>9241. Participación ciudadana</v>
      </c>
      <c r="W5111" s="45" t="s">
        <v>236</v>
      </c>
      <c r="X5111" s="45" t="s">
        <v>2945</v>
      </c>
    </row>
    <row r="5112" spans="1:24" x14ac:dyDescent="0.25">
      <c r="A5112" s="57">
        <v>220250041819</v>
      </c>
      <c r="B5112" s="58" t="s">
        <v>526</v>
      </c>
      <c r="C5112" s="59">
        <v>45894</v>
      </c>
      <c r="D5112" s="57">
        <v>22025004010</v>
      </c>
      <c r="E5112" s="58" t="s">
        <v>1495</v>
      </c>
      <c r="F5112" s="60">
        <v>42.77</v>
      </c>
      <c r="G5112" s="58" t="s">
        <v>564</v>
      </c>
      <c r="H5112" s="58" t="s">
        <v>6918</v>
      </c>
      <c r="I5112" s="61">
        <v>300</v>
      </c>
      <c r="J5112" s="58" t="s">
        <v>356</v>
      </c>
      <c r="K5112" s="58" t="s">
        <v>356</v>
      </c>
      <c r="L5112" s="58" t="s">
        <v>367</v>
      </c>
      <c r="M5112" s="58" t="s">
        <v>354</v>
      </c>
      <c r="N5112" s="58" t="s">
        <v>355</v>
      </c>
      <c r="O5112" s="64" t="s">
        <v>309</v>
      </c>
      <c r="P5112" s="64" t="s">
        <v>5359</v>
      </c>
      <c r="Q5112" s="45" t="s">
        <v>922</v>
      </c>
      <c r="R5112" s="32" t="s">
        <v>254</v>
      </c>
      <c r="S5112" s="45" t="s">
        <v>92</v>
      </c>
      <c r="T5112" s="42" t="str">
        <f>VLOOKUP(Tabla1[[#This Row],[AREA]],Hoja1!A:B,2,FALSE)</f>
        <v>03. Participación ciudadana y deportes</v>
      </c>
      <c r="U5112" s="45" t="s">
        <v>215</v>
      </c>
      <c r="V5112" s="42" t="str">
        <f>VLOOKUP(Tabla1[[#This Row],[PROGRAMA]],Hoja1!A:B,2,FALSE)</f>
        <v>9241. Participación ciudadana</v>
      </c>
      <c r="W5112" s="45" t="s">
        <v>236</v>
      </c>
      <c r="X5112" s="45" t="s">
        <v>2945</v>
      </c>
    </row>
    <row r="5113" spans="1:24" x14ac:dyDescent="0.25">
      <c r="A5113" s="57">
        <v>220250046362</v>
      </c>
      <c r="B5113" s="58" t="s">
        <v>526</v>
      </c>
      <c r="C5113" s="59">
        <v>45922</v>
      </c>
      <c r="D5113" s="57">
        <v>22025001270</v>
      </c>
      <c r="E5113" s="58" t="s">
        <v>2310</v>
      </c>
      <c r="F5113" s="60">
        <v>42.77</v>
      </c>
      <c r="G5113" s="58" t="s">
        <v>73</v>
      </c>
      <c r="H5113" s="58" t="s">
        <v>6919</v>
      </c>
      <c r="I5113" s="61">
        <v>300</v>
      </c>
      <c r="J5113" s="58" t="s">
        <v>356</v>
      </c>
      <c r="K5113" s="58" t="s">
        <v>356</v>
      </c>
      <c r="L5113" s="58" t="s">
        <v>367</v>
      </c>
      <c r="M5113" s="58" t="s">
        <v>354</v>
      </c>
      <c r="N5113" s="58" t="s">
        <v>355</v>
      </c>
      <c r="O5113" s="64" t="s">
        <v>309</v>
      </c>
      <c r="P5113" s="64" t="s">
        <v>5359</v>
      </c>
      <c r="Q5113" s="45" t="s">
        <v>922</v>
      </c>
      <c r="R5113" s="32" t="s">
        <v>254</v>
      </c>
      <c r="S5113" s="45" t="s">
        <v>95</v>
      </c>
      <c r="T5113" s="42" t="str">
        <f>VLOOKUP(Tabla1[[#This Row],[AREA]],Hoja1!A:B,2,FALSE)</f>
        <v>07. Medio ambiente</v>
      </c>
      <c r="U5113" s="45" t="s">
        <v>149</v>
      </c>
      <c r="V5113" s="42" t="str">
        <f>VLOOKUP(Tabla1[[#This Row],[PROGRAMA]],Hoja1!A:B,2,FALSE)</f>
        <v>1711. Parques y jardines</v>
      </c>
      <c r="W5113" s="45" t="s">
        <v>238</v>
      </c>
      <c r="X5113" s="45" t="s">
        <v>3118</v>
      </c>
    </row>
    <row r="5114" spans="1:24" x14ac:dyDescent="0.25">
      <c r="A5114" s="57">
        <v>220250044032</v>
      </c>
      <c r="B5114" s="58" t="s">
        <v>526</v>
      </c>
      <c r="C5114" s="59">
        <v>45905</v>
      </c>
      <c r="D5114" s="57">
        <v>22025004894</v>
      </c>
      <c r="E5114" s="58" t="s">
        <v>1303</v>
      </c>
      <c r="F5114" s="60">
        <v>42.02</v>
      </c>
      <c r="G5114" s="58" t="s">
        <v>74</v>
      </c>
      <c r="H5114" s="58" t="s">
        <v>6920</v>
      </c>
      <c r="I5114" s="61">
        <v>300</v>
      </c>
      <c r="J5114" s="58" t="s">
        <v>356</v>
      </c>
      <c r="K5114" s="58" t="s">
        <v>356</v>
      </c>
      <c r="L5114" s="58" t="s">
        <v>367</v>
      </c>
      <c r="M5114" s="58" t="s">
        <v>354</v>
      </c>
      <c r="N5114" s="58" t="s">
        <v>355</v>
      </c>
      <c r="O5114" s="64" t="s">
        <v>309</v>
      </c>
      <c r="P5114" s="64" t="s">
        <v>5359</v>
      </c>
      <c r="Q5114" s="45" t="s">
        <v>922</v>
      </c>
      <c r="R5114" s="32" t="s">
        <v>254</v>
      </c>
      <c r="S5114" s="45" t="s">
        <v>94</v>
      </c>
      <c r="T5114" s="42" t="str">
        <f>VLOOKUP(Tabla1[[#This Row],[AREA]],Hoja1!A:B,2,FALSE)</f>
        <v>06. Educación y cultura</v>
      </c>
      <c r="U5114" s="45" t="s">
        <v>170</v>
      </c>
      <c r="V5114" s="42" t="str">
        <f>VLOOKUP(Tabla1[[#This Row],[PROGRAMA]],Hoja1!A:B,2,FALSE)</f>
        <v>3232. Conservación y mantenimiento centros educación infantil y primaria</v>
      </c>
      <c r="W5114" s="45" t="s">
        <v>236</v>
      </c>
      <c r="X5114" s="45" t="s">
        <v>3048</v>
      </c>
    </row>
    <row r="5115" spans="1:24" x14ac:dyDescent="0.25">
      <c r="A5115" s="57">
        <v>220250045648</v>
      </c>
      <c r="B5115" s="58" t="s">
        <v>349</v>
      </c>
      <c r="C5115" s="59">
        <v>45917</v>
      </c>
      <c r="D5115" s="57">
        <v>22025006831</v>
      </c>
      <c r="E5115" s="58" t="s">
        <v>6921</v>
      </c>
      <c r="F5115" s="60">
        <v>1814.37</v>
      </c>
      <c r="G5115" s="58" t="s">
        <v>48</v>
      </c>
      <c r="H5115" s="58" t="s">
        <v>6922</v>
      </c>
      <c r="I5115" s="61">
        <v>220</v>
      </c>
      <c r="J5115" s="58" t="s">
        <v>455</v>
      </c>
      <c r="K5115" s="58" t="s">
        <v>356</v>
      </c>
      <c r="L5115" s="58" t="s">
        <v>357</v>
      </c>
      <c r="M5115" s="58" t="s">
        <v>458</v>
      </c>
      <c r="N5115" s="58" t="s">
        <v>429</v>
      </c>
      <c r="O5115" s="64" t="s">
        <v>310</v>
      </c>
      <c r="P5115" s="64" t="s">
        <v>5359</v>
      </c>
      <c r="Q5115" s="45" t="s">
        <v>926</v>
      </c>
      <c r="R5115" s="32" t="s">
        <v>255</v>
      </c>
      <c r="S5115" s="45" t="s">
        <v>291</v>
      </c>
      <c r="T5115" s="42" t="str">
        <f>VLOOKUP(Tabla1[[#This Row],[AREA]],Hoja1!A:B,2,FALSE)</f>
        <v>11. Salud pública y seguridad ciudadana</v>
      </c>
      <c r="U5115" s="45" t="s">
        <v>129</v>
      </c>
      <c r="V5115" s="42" t="str">
        <f>VLOOKUP(Tabla1[[#This Row],[PROGRAMA]],Hoja1!A:B,2,FALSE)</f>
        <v>1321. Policía municipal</v>
      </c>
      <c r="W5115" s="45" t="s">
        <v>248</v>
      </c>
      <c r="X5115" s="45" t="s">
        <v>2991</v>
      </c>
    </row>
    <row r="5116" spans="1:24" x14ac:dyDescent="0.25">
      <c r="A5116" s="57">
        <v>220250041219</v>
      </c>
      <c r="B5116" s="58" t="s">
        <v>526</v>
      </c>
      <c r="C5116" s="59">
        <v>45890</v>
      </c>
      <c r="D5116" s="57">
        <v>22025001496</v>
      </c>
      <c r="E5116" s="58" t="s">
        <v>3385</v>
      </c>
      <c r="F5116" s="60">
        <v>41.35</v>
      </c>
      <c r="G5116" s="58" t="s">
        <v>600</v>
      </c>
      <c r="H5116" s="58" t="s">
        <v>6923</v>
      </c>
      <c r="I5116" s="61">
        <v>300</v>
      </c>
      <c r="J5116" s="58" t="s">
        <v>356</v>
      </c>
      <c r="K5116" s="58" t="s">
        <v>356</v>
      </c>
      <c r="L5116" s="58" t="s">
        <v>367</v>
      </c>
      <c r="M5116" s="58" t="s">
        <v>354</v>
      </c>
      <c r="N5116" s="58" t="s">
        <v>355</v>
      </c>
      <c r="O5116" s="64" t="s">
        <v>309</v>
      </c>
      <c r="P5116" s="64" t="s">
        <v>5359</v>
      </c>
      <c r="Q5116" s="45" t="s">
        <v>922</v>
      </c>
      <c r="R5116" s="32" t="s">
        <v>254</v>
      </c>
      <c r="S5116" s="45" t="s">
        <v>290</v>
      </c>
      <c r="T5116" s="42" t="str">
        <f>VLOOKUP(Tabla1[[#This Row],[AREA]],Hoja1!A:B,2,FALSE)</f>
        <v>05. Comercio, mercados y consumo</v>
      </c>
      <c r="U5116" s="45" t="s">
        <v>197</v>
      </c>
      <c r="V5116" s="42" t="str">
        <f>VLOOKUP(Tabla1[[#This Row],[PROGRAMA]],Hoja1!A:B,2,FALSE)</f>
        <v>4312. Mercados</v>
      </c>
      <c r="W5116" s="45" t="s">
        <v>238</v>
      </c>
      <c r="X5116" s="45" t="s">
        <v>3118</v>
      </c>
    </row>
    <row r="5117" spans="1:24" x14ac:dyDescent="0.25">
      <c r="A5117" s="57">
        <v>220250039097</v>
      </c>
      <c r="B5117" s="58" t="s">
        <v>526</v>
      </c>
      <c r="C5117" s="59">
        <v>45883</v>
      </c>
      <c r="D5117" s="57">
        <v>22025001043</v>
      </c>
      <c r="E5117" s="58" t="s">
        <v>1462</v>
      </c>
      <c r="F5117" s="60">
        <v>39.53</v>
      </c>
      <c r="G5117" s="58" t="s">
        <v>564</v>
      </c>
      <c r="H5117" s="58" t="s">
        <v>6924</v>
      </c>
      <c r="I5117" s="61">
        <v>300</v>
      </c>
      <c r="J5117" s="58" t="s">
        <v>356</v>
      </c>
      <c r="K5117" s="58" t="s">
        <v>356</v>
      </c>
      <c r="L5117" s="58" t="s">
        <v>367</v>
      </c>
      <c r="M5117" s="58" t="s">
        <v>354</v>
      </c>
      <c r="N5117" s="58" t="s">
        <v>355</v>
      </c>
      <c r="O5117" s="64" t="s">
        <v>309</v>
      </c>
      <c r="P5117" s="64" t="s">
        <v>5359</v>
      </c>
      <c r="Q5117" s="45" t="s">
        <v>922</v>
      </c>
      <c r="R5117" s="32" t="s">
        <v>254</v>
      </c>
      <c r="S5117" s="45" t="s">
        <v>98</v>
      </c>
      <c r="T5117" s="42" t="str">
        <f>VLOOKUP(Tabla1[[#This Row],[AREA]],Hoja1!A:B,2,FALSE)</f>
        <v>10. Personas mayores, familia y servicios sociales</v>
      </c>
      <c r="U5117" s="45" t="s">
        <v>153</v>
      </c>
      <c r="V5117" s="42" t="str">
        <f>VLOOKUP(Tabla1[[#This Row],[PROGRAMA]],Hoja1!A:B,2,FALSE)</f>
        <v>2311. Intervención social</v>
      </c>
      <c r="W5117" s="45" t="s">
        <v>236</v>
      </c>
      <c r="X5117" s="45" t="s">
        <v>3048</v>
      </c>
    </row>
    <row r="5118" spans="1:24" x14ac:dyDescent="0.25">
      <c r="A5118" s="57">
        <v>220250047635</v>
      </c>
      <c r="B5118" s="58" t="s">
        <v>526</v>
      </c>
      <c r="C5118" s="59">
        <v>45925</v>
      </c>
      <c r="D5118" s="57">
        <v>22025001496</v>
      </c>
      <c r="E5118" s="58" t="s">
        <v>3385</v>
      </c>
      <c r="F5118" s="60">
        <v>39.08</v>
      </c>
      <c r="G5118" s="58" t="s">
        <v>564</v>
      </c>
      <c r="H5118" s="58" t="s">
        <v>4135</v>
      </c>
      <c r="I5118" s="61">
        <v>300</v>
      </c>
      <c r="J5118" s="58" t="s">
        <v>356</v>
      </c>
      <c r="K5118" s="58" t="s">
        <v>356</v>
      </c>
      <c r="L5118" s="58" t="s">
        <v>367</v>
      </c>
      <c r="M5118" s="58" t="s">
        <v>354</v>
      </c>
      <c r="N5118" s="58" t="s">
        <v>355</v>
      </c>
      <c r="O5118" s="64" t="s">
        <v>309</v>
      </c>
      <c r="P5118" s="64" t="s">
        <v>5359</v>
      </c>
      <c r="Q5118" s="45" t="s">
        <v>922</v>
      </c>
      <c r="R5118" s="32" t="s">
        <v>254</v>
      </c>
      <c r="S5118" s="45" t="s">
        <v>290</v>
      </c>
      <c r="T5118" s="42" t="str">
        <f>VLOOKUP(Tabla1[[#This Row],[AREA]],Hoja1!A:B,2,FALSE)</f>
        <v>05. Comercio, mercados y consumo</v>
      </c>
      <c r="U5118" s="45" t="s">
        <v>197</v>
      </c>
      <c r="V5118" s="42" t="str">
        <f>VLOOKUP(Tabla1[[#This Row],[PROGRAMA]],Hoja1!A:B,2,FALSE)</f>
        <v>4312. Mercados</v>
      </c>
      <c r="W5118" s="45" t="s">
        <v>238</v>
      </c>
      <c r="X5118" s="45" t="s">
        <v>3118</v>
      </c>
    </row>
    <row r="5119" spans="1:24" x14ac:dyDescent="0.25">
      <c r="A5119" s="57">
        <v>220250037360</v>
      </c>
      <c r="B5119" s="58" t="s">
        <v>526</v>
      </c>
      <c r="C5119" s="59">
        <v>45876</v>
      </c>
      <c r="D5119" s="57">
        <v>22025001427</v>
      </c>
      <c r="E5119" s="58" t="s">
        <v>1682</v>
      </c>
      <c r="F5119" s="60">
        <v>38.14</v>
      </c>
      <c r="G5119" s="58" t="s">
        <v>73</v>
      </c>
      <c r="H5119" s="58" t="s">
        <v>6634</v>
      </c>
      <c r="I5119" s="61">
        <v>300</v>
      </c>
      <c r="J5119" s="58" t="s">
        <v>356</v>
      </c>
      <c r="K5119" s="58" t="s">
        <v>356</v>
      </c>
      <c r="L5119" s="58" t="s">
        <v>367</v>
      </c>
      <c r="M5119" s="58" t="s">
        <v>354</v>
      </c>
      <c r="N5119" s="58" t="s">
        <v>355</v>
      </c>
      <c r="O5119" s="64" t="s">
        <v>309</v>
      </c>
      <c r="P5119" s="64" t="s">
        <v>5359</v>
      </c>
      <c r="Q5119" s="45" t="s">
        <v>922</v>
      </c>
      <c r="R5119" s="32" t="s">
        <v>254</v>
      </c>
      <c r="S5119" s="45" t="s">
        <v>97</v>
      </c>
      <c r="T5119" s="42" t="str">
        <f>VLOOKUP(Tabla1[[#This Row],[AREA]],Hoja1!A:B,2,FALSE)</f>
        <v>09. Turismo, eventos y marca ciudad</v>
      </c>
      <c r="U5119" s="45" t="s">
        <v>199</v>
      </c>
      <c r="V5119" s="42" t="str">
        <f>VLOOKUP(Tabla1[[#This Row],[PROGRAMA]],Hoja1!A:B,2,FALSE)</f>
        <v>4321. Turismo</v>
      </c>
      <c r="W5119" s="45" t="s">
        <v>236</v>
      </c>
      <c r="X5119" s="45" t="s">
        <v>2945</v>
      </c>
    </row>
    <row r="5120" spans="1:24" x14ac:dyDescent="0.25">
      <c r="A5120" s="57">
        <v>220250045465</v>
      </c>
      <c r="B5120" s="58" t="s">
        <v>526</v>
      </c>
      <c r="C5120" s="59">
        <v>45916</v>
      </c>
      <c r="D5120" s="57">
        <v>22025001128</v>
      </c>
      <c r="E5120" s="58" t="s">
        <v>1498</v>
      </c>
      <c r="F5120" s="60">
        <v>38.020000000000003</v>
      </c>
      <c r="G5120" s="58" t="s">
        <v>38</v>
      </c>
      <c r="H5120" s="58" t="s">
        <v>6925</v>
      </c>
      <c r="I5120" s="61">
        <v>300</v>
      </c>
      <c r="J5120" s="58" t="s">
        <v>356</v>
      </c>
      <c r="K5120" s="58" t="s">
        <v>356</v>
      </c>
      <c r="L5120" s="58" t="s">
        <v>367</v>
      </c>
      <c r="M5120" s="58" t="s">
        <v>354</v>
      </c>
      <c r="N5120" s="58" t="s">
        <v>355</v>
      </c>
      <c r="O5120" s="64" t="s">
        <v>309</v>
      </c>
      <c r="P5120" s="64" t="s">
        <v>5359</v>
      </c>
      <c r="Q5120" s="45" t="s">
        <v>922</v>
      </c>
      <c r="R5120" s="32" t="s">
        <v>254</v>
      </c>
      <c r="S5120" s="45" t="s">
        <v>291</v>
      </c>
      <c r="T5120" s="42" t="str">
        <f>VLOOKUP(Tabla1[[#This Row],[AREA]],Hoja1!A:B,2,FALSE)</f>
        <v>11. Salud pública y seguridad ciudadana</v>
      </c>
      <c r="U5120" s="45" t="s">
        <v>141</v>
      </c>
      <c r="V5120" s="42" t="str">
        <f>VLOOKUP(Tabla1[[#This Row],[PROGRAMA]],Hoja1!A:B,2,FALSE)</f>
        <v>1621. Recogida de residuos</v>
      </c>
      <c r="W5120" s="45" t="s">
        <v>238</v>
      </c>
      <c r="X5120" s="45" t="s">
        <v>3118</v>
      </c>
    </row>
    <row r="5121" spans="1:24" x14ac:dyDescent="0.25">
      <c r="A5121" s="57">
        <v>220250039218</v>
      </c>
      <c r="B5121" s="58" t="s">
        <v>526</v>
      </c>
      <c r="C5121" s="59">
        <v>45883</v>
      </c>
      <c r="D5121" s="57">
        <v>22025004894</v>
      </c>
      <c r="E5121" s="58" t="s">
        <v>1303</v>
      </c>
      <c r="F5121" s="60">
        <v>36.950000000000003</v>
      </c>
      <c r="G5121" s="58" t="s">
        <v>38</v>
      </c>
      <c r="H5121" s="58" t="s">
        <v>4006</v>
      </c>
      <c r="I5121" s="61">
        <v>300</v>
      </c>
      <c r="J5121" s="58" t="s">
        <v>356</v>
      </c>
      <c r="K5121" s="58" t="s">
        <v>356</v>
      </c>
      <c r="L5121" s="58" t="s">
        <v>367</v>
      </c>
      <c r="M5121" s="58" t="s">
        <v>354</v>
      </c>
      <c r="N5121" s="58" t="s">
        <v>355</v>
      </c>
      <c r="O5121" s="64" t="s">
        <v>309</v>
      </c>
      <c r="P5121" s="64" t="s">
        <v>5359</v>
      </c>
      <c r="Q5121" s="45" t="s">
        <v>922</v>
      </c>
      <c r="R5121" s="32" t="s">
        <v>254</v>
      </c>
      <c r="S5121" s="45" t="s">
        <v>94</v>
      </c>
      <c r="T5121" s="42" t="str">
        <f>VLOOKUP(Tabla1[[#This Row],[AREA]],Hoja1!A:B,2,FALSE)</f>
        <v>06. Educación y cultura</v>
      </c>
      <c r="U5121" s="45" t="s">
        <v>170</v>
      </c>
      <c r="V5121" s="42" t="str">
        <f>VLOOKUP(Tabla1[[#This Row],[PROGRAMA]],Hoja1!A:B,2,FALSE)</f>
        <v>3232. Conservación y mantenimiento centros educación infantil y primaria</v>
      </c>
      <c r="W5121" s="45" t="s">
        <v>236</v>
      </c>
      <c r="X5121" s="45" t="s">
        <v>3048</v>
      </c>
    </row>
    <row r="5122" spans="1:24" x14ac:dyDescent="0.25">
      <c r="A5122" s="57">
        <v>220250043704</v>
      </c>
      <c r="B5122" s="58" t="s">
        <v>526</v>
      </c>
      <c r="C5122" s="59">
        <v>45903</v>
      </c>
      <c r="D5122" s="57">
        <v>22025000769</v>
      </c>
      <c r="E5122" s="58" t="s">
        <v>1623</v>
      </c>
      <c r="F5122" s="60">
        <v>36</v>
      </c>
      <c r="G5122" s="58" t="s">
        <v>601</v>
      </c>
      <c r="H5122" s="58" t="s">
        <v>6926</v>
      </c>
      <c r="I5122" s="61">
        <v>300</v>
      </c>
      <c r="J5122" s="58" t="s">
        <v>356</v>
      </c>
      <c r="K5122" s="58" t="s">
        <v>356</v>
      </c>
      <c r="L5122" s="58" t="s">
        <v>367</v>
      </c>
      <c r="M5122" s="58" t="s">
        <v>354</v>
      </c>
      <c r="N5122" s="58" t="s">
        <v>355</v>
      </c>
      <c r="O5122" s="64" t="s">
        <v>309</v>
      </c>
      <c r="P5122" s="64" t="s">
        <v>5359</v>
      </c>
      <c r="Q5122" s="45" t="s">
        <v>922</v>
      </c>
      <c r="R5122" s="32" t="s">
        <v>254</v>
      </c>
      <c r="S5122" s="45" t="s">
        <v>291</v>
      </c>
      <c r="T5122" s="42" t="str">
        <f>VLOOKUP(Tabla1[[#This Row],[AREA]],Hoja1!A:B,2,FALSE)</f>
        <v>11. Salud pública y seguridad ciudadana</v>
      </c>
      <c r="U5122" s="45" t="s">
        <v>135</v>
      </c>
      <c r="V5122" s="42" t="str">
        <f>VLOOKUP(Tabla1[[#This Row],[PROGRAMA]],Hoja1!A:B,2,FALSE)</f>
        <v>1361. Prevención y extinción de incencios</v>
      </c>
      <c r="W5122" s="45" t="s">
        <v>238</v>
      </c>
      <c r="X5122" s="45" t="s">
        <v>3118</v>
      </c>
    </row>
    <row r="5123" spans="1:24" x14ac:dyDescent="0.25">
      <c r="A5123" s="57">
        <v>220250037450</v>
      </c>
      <c r="B5123" s="58" t="s">
        <v>526</v>
      </c>
      <c r="C5123" s="59">
        <v>45876</v>
      </c>
      <c r="D5123" s="57">
        <v>22025000731</v>
      </c>
      <c r="E5123" s="58" t="s">
        <v>1838</v>
      </c>
      <c r="F5123" s="60">
        <v>35.97</v>
      </c>
      <c r="G5123" s="58" t="s">
        <v>3446</v>
      </c>
      <c r="H5123" s="58" t="s">
        <v>6927</v>
      </c>
      <c r="I5123" s="61">
        <v>300</v>
      </c>
      <c r="J5123" s="58" t="s">
        <v>356</v>
      </c>
      <c r="K5123" s="58" t="s">
        <v>356</v>
      </c>
      <c r="L5123" s="58" t="s">
        <v>367</v>
      </c>
      <c r="M5123" s="58" t="s">
        <v>354</v>
      </c>
      <c r="N5123" s="58" t="s">
        <v>355</v>
      </c>
      <c r="O5123" s="64" t="s">
        <v>309</v>
      </c>
      <c r="P5123" s="64" t="s">
        <v>5359</v>
      </c>
      <c r="Q5123" s="45" t="s">
        <v>922</v>
      </c>
      <c r="R5123" s="32" t="s">
        <v>254</v>
      </c>
      <c r="S5123" s="45" t="s">
        <v>98</v>
      </c>
      <c r="T5123" s="42" t="str">
        <f>VLOOKUP(Tabla1[[#This Row],[AREA]],Hoja1!A:B,2,FALSE)</f>
        <v>10. Personas mayores, familia y servicios sociales</v>
      </c>
      <c r="U5123" s="45" t="s">
        <v>155</v>
      </c>
      <c r="V5123" s="42" t="str">
        <f>VLOOKUP(Tabla1[[#This Row],[PROGRAMA]],Hoja1!A:B,2,FALSE)</f>
        <v>2312. Iniciativas sociales</v>
      </c>
      <c r="W5123" s="45" t="s">
        <v>236</v>
      </c>
      <c r="X5123" s="45" t="s">
        <v>3048</v>
      </c>
    </row>
    <row r="5124" spans="1:24" x14ac:dyDescent="0.25">
      <c r="A5124" s="57">
        <v>220250037319</v>
      </c>
      <c r="B5124" s="58" t="s">
        <v>526</v>
      </c>
      <c r="C5124" s="59">
        <v>45876</v>
      </c>
      <c r="D5124" s="57">
        <v>22025000769</v>
      </c>
      <c r="E5124" s="58" t="s">
        <v>1623</v>
      </c>
      <c r="F5124" s="60">
        <v>35.72</v>
      </c>
      <c r="G5124" s="58" t="s">
        <v>50</v>
      </c>
      <c r="H5124" s="58" t="s">
        <v>6928</v>
      </c>
      <c r="I5124" s="61">
        <v>300</v>
      </c>
      <c r="J5124" s="58" t="s">
        <v>356</v>
      </c>
      <c r="K5124" s="58" t="s">
        <v>356</v>
      </c>
      <c r="L5124" s="58" t="s">
        <v>367</v>
      </c>
      <c r="M5124" s="58" t="s">
        <v>354</v>
      </c>
      <c r="N5124" s="58" t="s">
        <v>355</v>
      </c>
      <c r="O5124" s="64" t="s">
        <v>309</v>
      </c>
      <c r="P5124" s="64" t="s">
        <v>5359</v>
      </c>
      <c r="Q5124" s="45" t="s">
        <v>922</v>
      </c>
      <c r="R5124" s="32" t="s">
        <v>254</v>
      </c>
      <c r="S5124" s="45" t="s">
        <v>291</v>
      </c>
      <c r="T5124" s="42" t="str">
        <f>VLOOKUP(Tabla1[[#This Row],[AREA]],Hoja1!A:B,2,FALSE)</f>
        <v>11. Salud pública y seguridad ciudadana</v>
      </c>
      <c r="U5124" s="45" t="s">
        <v>135</v>
      </c>
      <c r="V5124" s="42" t="str">
        <f>VLOOKUP(Tabla1[[#This Row],[PROGRAMA]],Hoja1!A:B,2,FALSE)</f>
        <v>1361. Prevención y extinción de incencios</v>
      </c>
      <c r="W5124" s="45" t="s">
        <v>238</v>
      </c>
      <c r="X5124" s="45" t="s">
        <v>3118</v>
      </c>
    </row>
    <row r="5125" spans="1:24" x14ac:dyDescent="0.25">
      <c r="A5125" s="57">
        <v>220250046269</v>
      </c>
      <c r="B5125" s="58" t="s">
        <v>526</v>
      </c>
      <c r="C5125" s="59">
        <v>45922</v>
      </c>
      <c r="D5125" s="57">
        <v>22025001266</v>
      </c>
      <c r="E5125" s="58" t="s">
        <v>2347</v>
      </c>
      <c r="F5125" s="60">
        <v>35.25</v>
      </c>
      <c r="G5125" s="58" t="s">
        <v>601</v>
      </c>
      <c r="H5125" s="58" t="s">
        <v>6929</v>
      </c>
      <c r="I5125" s="61">
        <v>300</v>
      </c>
      <c r="J5125" s="58" t="s">
        <v>356</v>
      </c>
      <c r="K5125" s="58" t="s">
        <v>356</v>
      </c>
      <c r="L5125" s="58" t="s">
        <v>367</v>
      </c>
      <c r="M5125" s="58" t="s">
        <v>354</v>
      </c>
      <c r="N5125" s="58" t="s">
        <v>355</v>
      </c>
      <c r="O5125" s="64" t="s">
        <v>309</v>
      </c>
      <c r="P5125" s="64" t="s">
        <v>5359</v>
      </c>
      <c r="Q5125" s="45" t="s">
        <v>922</v>
      </c>
      <c r="R5125" s="32" t="s">
        <v>254</v>
      </c>
      <c r="S5125" s="45" t="s">
        <v>95</v>
      </c>
      <c r="T5125" s="42" t="str">
        <f>VLOOKUP(Tabla1[[#This Row],[AREA]],Hoja1!A:B,2,FALSE)</f>
        <v>07. Medio ambiente</v>
      </c>
      <c r="U5125" s="45" t="s">
        <v>149</v>
      </c>
      <c r="V5125" s="42" t="str">
        <f>VLOOKUP(Tabla1[[#This Row],[PROGRAMA]],Hoja1!A:B,2,FALSE)</f>
        <v>1711. Parques y jardines</v>
      </c>
      <c r="W5125" s="45" t="s">
        <v>236</v>
      </c>
      <c r="X5125" s="45" t="s">
        <v>3180</v>
      </c>
    </row>
    <row r="5126" spans="1:24" x14ac:dyDescent="0.25">
      <c r="A5126" s="57">
        <v>220250041757</v>
      </c>
      <c r="B5126" s="58" t="s">
        <v>526</v>
      </c>
      <c r="C5126" s="59">
        <v>45894</v>
      </c>
      <c r="D5126" s="57">
        <v>22025004932</v>
      </c>
      <c r="E5126" s="58" t="s">
        <v>1727</v>
      </c>
      <c r="F5126" s="60">
        <v>34.979999999999997</v>
      </c>
      <c r="G5126" s="58" t="s">
        <v>564</v>
      </c>
      <c r="H5126" s="58" t="s">
        <v>6930</v>
      </c>
      <c r="I5126" s="61">
        <v>300</v>
      </c>
      <c r="J5126" s="58" t="s">
        <v>356</v>
      </c>
      <c r="K5126" s="58" t="s">
        <v>356</v>
      </c>
      <c r="L5126" s="58" t="s">
        <v>367</v>
      </c>
      <c r="M5126" s="58" t="s">
        <v>354</v>
      </c>
      <c r="N5126" s="58" t="s">
        <v>355</v>
      </c>
      <c r="O5126" s="64" t="s">
        <v>309</v>
      </c>
      <c r="P5126" s="64" t="s">
        <v>5359</v>
      </c>
      <c r="Q5126" s="45" t="s">
        <v>922</v>
      </c>
      <c r="R5126" s="32" t="s">
        <v>254</v>
      </c>
      <c r="S5126" s="45" t="s">
        <v>94</v>
      </c>
      <c r="T5126" s="42" t="str">
        <f>VLOOKUP(Tabla1[[#This Row],[AREA]],Hoja1!A:B,2,FALSE)</f>
        <v>06. Educación y cultura</v>
      </c>
      <c r="U5126" s="45" t="s">
        <v>176</v>
      </c>
      <c r="V5126" s="42" t="str">
        <f>VLOOKUP(Tabla1[[#This Row],[PROGRAMA]],Hoja1!A:B,2,FALSE)</f>
        <v>3321. Bibliotecas públicas</v>
      </c>
      <c r="W5126" s="45" t="s">
        <v>236</v>
      </c>
      <c r="X5126" s="45" t="s">
        <v>3048</v>
      </c>
    </row>
    <row r="5127" spans="1:24" x14ac:dyDescent="0.25">
      <c r="A5127" s="57">
        <v>220250044680</v>
      </c>
      <c r="B5127" s="58" t="s">
        <v>526</v>
      </c>
      <c r="C5127" s="59">
        <v>45910</v>
      </c>
      <c r="D5127" s="57">
        <v>22025001128</v>
      </c>
      <c r="E5127" s="58" t="s">
        <v>1498</v>
      </c>
      <c r="F5127" s="60">
        <v>34.9</v>
      </c>
      <c r="G5127" s="58" t="s">
        <v>73</v>
      </c>
      <c r="H5127" s="58" t="s">
        <v>6931</v>
      </c>
      <c r="I5127" s="61">
        <v>300</v>
      </c>
      <c r="J5127" s="58" t="s">
        <v>356</v>
      </c>
      <c r="K5127" s="58" t="s">
        <v>356</v>
      </c>
      <c r="L5127" s="58" t="s">
        <v>367</v>
      </c>
      <c r="M5127" s="58" t="s">
        <v>354</v>
      </c>
      <c r="N5127" s="58" t="s">
        <v>355</v>
      </c>
      <c r="O5127" s="64" t="s">
        <v>309</v>
      </c>
      <c r="P5127" s="64" t="s">
        <v>5359</v>
      </c>
      <c r="Q5127" s="45" t="s">
        <v>922</v>
      </c>
      <c r="R5127" s="32" t="s">
        <v>254</v>
      </c>
      <c r="S5127" s="45" t="s">
        <v>291</v>
      </c>
      <c r="T5127" s="42" t="str">
        <f>VLOOKUP(Tabla1[[#This Row],[AREA]],Hoja1!A:B,2,FALSE)</f>
        <v>11. Salud pública y seguridad ciudadana</v>
      </c>
      <c r="U5127" s="45" t="s">
        <v>141</v>
      </c>
      <c r="V5127" s="42" t="str">
        <f>VLOOKUP(Tabla1[[#This Row],[PROGRAMA]],Hoja1!A:B,2,FALSE)</f>
        <v>1621. Recogida de residuos</v>
      </c>
      <c r="W5127" s="45" t="s">
        <v>238</v>
      </c>
      <c r="X5127" s="45" t="s">
        <v>3118</v>
      </c>
    </row>
    <row r="5128" spans="1:24" x14ac:dyDescent="0.25">
      <c r="A5128" s="57">
        <v>220250043755</v>
      </c>
      <c r="B5128" s="58" t="s">
        <v>526</v>
      </c>
      <c r="C5128" s="59">
        <v>45903</v>
      </c>
      <c r="D5128" s="57">
        <v>22025001043</v>
      </c>
      <c r="E5128" s="58" t="s">
        <v>1462</v>
      </c>
      <c r="F5128" s="60">
        <v>34.549999999999997</v>
      </c>
      <c r="G5128" s="58" t="s">
        <v>564</v>
      </c>
      <c r="H5128" s="58" t="s">
        <v>6932</v>
      </c>
      <c r="I5128" s="61">
        <v>300</v>
      </c>
      <c r="J5128" s="58" t="s">
        <v>356</v>
      </c>
      <c r="K5128" s="58" t="s">
        <v>356</v>
      </c>
      <c r="L5128" s="58" t="s">
        <v>367</v>
      </c>
      <c r="M5128" s="58" t="s">
        <v>354</v>
      </c>
      <c r="N5128" s="58" t="s">
        <v>355</v>
      </c>
      <c r="O5128" s="64" t="s">
        <v>309</v>
      </c>
      <c r="P5128" s="64" t="s">
        <v>5359</v>
      </c>
      <c r="Q5128" s="45" t="s">
        <v>922</v>
      </c>
      <c r="R5128" s="32" t="s">
        <v>254</v>
      </c>
      <c r="S5128" s="45" t="s">
        <v>98</v>
      </c>
      <c r="T5128" s="42" t="str">
        <f>VLOOKUP(Tabla1[[#This Row],[AREA]],Hoja1!A:B,2,FALSE)</f>
        <v>10. Personas mayores, familia y servicios sociales</v>
      </c>
      <c r="U5128" s="45" t="s">
        <v>153</v>
      </c>
      <c r="V5128" s="42" t="str">
        <f>VLOOKUP(Tabla1[[#This Row],[PROGRAMA]],Hoja1!A:B,2,FALSE)</f>
        <v>2311. Intervención social</v>
      </c>
      <c r="W5128" s="45" t="s">
        <v>236</v>
      </c>
      <c r="X5128" s="45" t="s">
        <v>3048</v>
      </c>
    </row>
    <row r="5129" spans="1:24" x14ac:dyDescent="0.25">
      <c r="A5129" s="57">
        <v>220250037448</v>
      </c>
      <c r="B5129" s="58" t="s">
        <v>526</v>
      </c>
      <c r="C5129" s="59">
        <v>45876</v>
      </c>
      <c r="D5129" s="57">
        <v>22025000730</v>
      </c>
      <c r="E5129" s="58" t="s">
        <v>1838</v>
      </c>
      <c r="F5129" s="60">
        <v>34.17</v>
      </c>
      <c r="G5129" s="58" t="s">
        <v>74</v>
      </c>
      <c r="H5129" s="58" t="s">
        <v>6933</v>
      </c>
      <c r="I5129" s="61">
        <v>300</v>
      </c>
      <c r="J5129" s="58" t="s">
        <v>356</v>
      </c>
      <c r="K5129" s="58" t="s">
        <v>356</v>
      </c>
      <c r="L5129" s="58" t="s">
        <v>367</v>
      </c>
      <c r="M5129" s="58" t="s">
        <v>354</v>
      </c>
      <c r="N5129" s="58" t="s">
        <v>355</v>
      </c>
      <c r="O5129" s="64" t="s">
        <v>309</v>
      </c>
      <c r="P5129" s="64" t="s">
        <v>5359</v>
      </c>
      <c r="Q5129" s="45" t="s">
        <v>922</v>
      </c>
      <c r="R5129" s="32" t="s">
        <v>254</v>
      </c>
      <c r="S5129" s="45" t="s">
        <v>98</v>
      </c>
      <c r="T5129" s="42" t="str">
        <f>VLOOKUP(Tabla1[[#This Row],[AREA]],Hoja1!A:B,2,FALSE)</f>
        <v>10. Personas mayores, familia y servicios sociales</v>
      </c>
      <c r="U5129" s="45" t="s">
        <v>155</v>
      </c>
      <c r="V5129" s="42" t="str">
        <f>VLOOKUP(Tabla1[[#This Row],[PROGRAMA]],Hoja1!A:B,2,FALSE)</f>
        <v>2312. Iniciativas sociales</v>
      </c>
      <c r="W5129" s="45" t="s">
        <v>236</v>
      </c>
      <c r="X5129" s="45" t="s">
        <v>3048</v>
      </c>
    </row>
    <row r="5130" spans="1:24" x14ac:dyDescent="0.25">
      <c r="A5130" s="57">
        <v>220250048134</v>
      </c>
      <c r="B5130" s="58" t="s">
        <v>526</v>
      </c>
      <c r="C5130" s="59">
        <v>45926</v>
      </c>
      <c r="D5130" s="57">
        <v>22025004014</v>
      </c>
      <c r="E5130" s="58" t="s">
        <v>1534</v>
      </c>
      <c r="F5130" s="60">
        <v>33.93</v>
      </c>
      <c r="G5130" s="58" t="s">
        <v>600</v>
      </c>
      <c r="H5130" s="58" t="s">
        <v>6934</v>
      </c>
      <c r="I5130" s="61">
        <v>300</v>
      </c>
      <c r="J5130" s="58" t="s">
        <v>356</v>
      </c>
      <c r="K5130" s="58" t="s">
        <v>356</v>
      </c>
      <c r="L5130" s="58" t="s">
        <v>367</v>
      </c>
      <c r="M5130" s="58" t="s">
        <v>354</v>
      </c>
      <c r="N5130" s="58" t="s">
        <v>355</v>
      </c>
      <c r="O5130" s="64" t="s">
        <v>309</v>
      </c>
      <c r="P5130" s="64" t="s">
        <v>5359</v>
      </c>
      <c r="Q5130" s="45" t="s">
        <v>922</v>
      </c>
      <c r="R5130" s="32" t="s">
        <v>254</v>
      </c>
      <c r="S5130" s="45" t="s">
        <v>92</v>
      </c>
      <c r="T5130" s="42" t="str">
        <f>VLOOKUP(Tabla1[[#This Row],[AREA]],Hoja1!A:B,2,FALSE)</f>
        <v>03. Participación ciudadana y deportes</v>
      </c>
      <c r="U5130" s="45" t="s">
        <v>215</v>
      </c>
      <c r="V5130" s="42" t="str">
        <f>VLOOKUP(Tabla1[[#This Row],[PROGRAMA]],Hoja1!A:B,2,FALSE)</f>
        <v>9241. Participación ciudadana</v>
      </c>
      <c r="W5130" s="45" t="s">
        <v>236</v>
      </c>
      <c r="X5130" s="45" t="s">
        <v>3048</v>
      </c>
    </row>
    <row r="5131" spans="1:24" x14ac:dyDescent="0.25">
      <c r="A5131" s="57">
        <v>220250039128</v>
      </c>
      <c r="B5131" s="58" t="s">
        <v>526</v>
      </c>
      <c r="C5131" s="59">
        <v>45883</v>
      </c>
      <c r="D5131" s="57">
        <v>22025004014</v>
      </c>
      <c r="E5131" s="58" t="s">
        <v>1534</v>
      </c>
      <c r="F5131" s="60">
        <v>33.53</v>
      </c>
      <c r="G5131" s="58" t="s">
        <v>564</v>
      </c>
      <c r="H5131" s="58" t="s">
        <v>6935</v>
      </c>
      <c r="I5131" s="61">
        <v>300</v>
      </c>
      <c r="J5131" s="58" t="s">
        <v>356</v>
      </c>
      <c r="K5131" s="58" t="s">
        <v>356</v>
      </c>
      <c r="L5131" s="58" t="s">
        <v>367</v>
      </c>
      <c r="M5131" s="58" t="s">
        <v>354</v>
      </c>
      <c r="N5131" s="58" t="s">
        <v>355</v>
      </c>
      <c r="O5131" s="64" t="s">
        <v>309</v>
      </c>
      <c r="P5131" s="64" t="s">
        <v>5359</v>
      </c>
      <c r="Q5131" s="45" t="s">
        <v>922</v>
      </c>
      <c r="R5131" s="32" t="s">
        <v>254</v>
      </c>
      <c r="S5131" s="45" t="s">
        <v>92</v>
      </c>
      <c r="T5131" s="42" t="str">
        <f>VLOOKUP(Tabla1[[#This Row],[AREA]],Hoja1!A:B,2,FALSE)</f>
        <v>03. Participación ciudadana y deportes</v>
      </c>
      <c r="U5131" s="45" t="s">
        <v>215</v>
      </c>
      <c r="V5131" s="42" t="str">
        <f>VLOOKUP(Tabla1[[#This Row],[PROGRAMA]],Hoja1!A:B,2,FALSE)</f>
        <v>9241. Participación ciudadana</v>
      </c>
      <c r="W5131" s="45" t="s">
        <v>236</v>
      </c>
      <c r="X5131" s="45" t="s">
        <v>3048</v>
      </c>
    </row>
    <row r="5132" spans="1:24" x14ac:dyDescent="0.25">
      <c r="A5132" s="57">
        <v>220250037470</v>
      </c>
      <c r="B5132" s="58" t="s">
        <v>526</v>
      </c>
      <c r="C5132" s="59">
        <v>45876</v>
      </c>
      <c r="D5132" s="57">
        <v>22025000730</v>
      </c>
      <c r="E5132" s="58" t="s">
        <v>1838</v>
      </c>
      <c r="F5132" s="60">
        <v>32.770000000000003</v>
      </c>
      <c r="G5132" s="58" t="s">
        <v>573</v>
      </c>
      <c r="H5132" s="58" t="s">
        <v>6936</v>
      </c>
      <c r="I5132" s="61">
        <v>300</v>
      </c>
      <c r="J5132" s="58" t="s">
        <v>356</v>
      </c>
      <c r="K5132" s="58" t="s">
        <v>356</v>
      </c>
      <c r="L5132" s="58" t="s">
        <v>367</v>
      </c>
      <c r="M5132" s="58" t="s">
        <v>354</v>
      </c>
      <c r="N5132" s="58" t="s">
        <v>355</v>
      </c>
      <c r="O5132" s="64" t="s">
        <v>309</v>
      </c>
      <c r="P5132" s="64" t="s">
        <v>5359</v>
      </c>
      <c r="Q5132" s="45" t="s">
        <v>922</v>
      </c>
      <c r="R5132" s="32" t="s">
        <v>254</v>
      </c>
      <c r="S5132" s="45" t="s">
        <v>98</v>
      </c>
      <c r="T5132" s="42" t="str">
        <f>VLOOKUP(Tabla1[[#This Row],[AREA]],Hoja1!A:B,2,FALSE)</f>
        <v>10. Personas mayores, familia y servicios sociales</v>
      </c>
      <c r="U5132" s="45" t="s">
        <v>155</v>
      </c>
      <c r="V5132" s="42" t="str">
        <f>VLOOKUP(Tabla1[[#This Row],[PROGRAMA]],Hoja1!A:B,2,FALSE)</f>
        <v>2312. Iniciativas sociales</v>
      </c>
      <c r="W5132" s="45" t="s">
        <v>236</v>
      </c>
      <c r="X5132" s="45" t="s">
        <v>3048</v>
      </c>
    </row>
    <row r="5133" spans="1:24" x14ac:dyDescent="0.25">
      <c r="A5133" s="57">
        <v>220250043017</v>
      </c>
      <c r="B5133" s="58" t="s">
        <v>526</v>
      </c>
      <c r="C5133" s="59">
        <v>45897</v>
      </c>
      <c r="D5133" s="57">
        <v>22025001324</v>
      </c>
      <c r="E5133" s="58" t="s">
        <v>3329</v>
      </c>
      <c r="F5133" s="60">
        <v>32.729999999999997</v>
      </c>
      <c r="G5133" s="58" t="s">
        <v>73</v>
      </c>
      <c r="H5133" s="58" t="s">
        <v>6937</v>
      </c>
      <c r="I5133" s="61">
        <v>300</v>
      </c>
      <c r="J5133" s="58" t="s">
        <v>356</v>
      </c>
      <c r="K5133" s="58" t="s">
        <v>356</v>
      </c>
      <c r="L5133" s="58" t="s">
        <v>367</v>
      </c>
      <c r="M5133" s="58" t="s">
        <v>354</v>
      </c>
      <c r="N5133" s="58" t="s">
        <v>355</v>
      </c>
      <c r="O5133" s="64" t="s">
        <v>309</v>
      </c>
      <c r="P5133" s="64" t="s">
        <v>5359</v>
      </c>
      <c r="Q5133" s="45" t="s">
        <v>922</v>
      </c>
      <c r="R5133" s="32" t="s">
        <v>254</v>
      </c>
      <c r="S5133" s="45" t="s">
        <v>98</v>
      </c>
      <c r="T5133" s="42" t="str">
        <f>VLOOKUP(Tabla1[[#This Row],[AREA]],Hoja1!A:B,2,FALSE)</f>
        <v>10. Personas mayores, familia y servicios sociales</v>
      </c>
      <c r="U5133" s="45" t="s">
        <v>162</v>
      </c>
      <c r="V5133" s="42" t="str">
        <f>VLOOKUP(Tabla1[[#This Row],[PROGRAMA]],Hoja1!A:B,2,FALSE)</f>
        <v>2412. Formación para el empleo</v>
      </c>
      <c r="W5133" s="45" t="s">
        <v>238</v>
      </c>
      <c r="X5133" s="45" t="s">
        <v>3118</v>
      </c>
    </row>
    <row r="5134" spans="1:24" x14ac:dyDescent="0.25">
      <c r="A5134" s="57">
        <v>220250045536</v>
      </c>
      <c r="B5134" s="58" t="s">
        <v>526</v>
      </c>
      <c r="C5134" s="59">
        <v>45916</v>
      </c>
      <c r="D5134" s="57">
        <v>22025000769</v>
      </c>
      <c r="E5134" s="58" t="s">
        <v>1623</v>
      </c>
      <c r="F5134" s="60">
        <v>31.93</v>
      </c>
      <c r="G5134" s="58" t="s">
        <v>590</v>
      </c>
      <c r="H5134" s="58" t="s">
        <v>6938</v>
      </c>
      <c r="I5134" s="61">
        <v>300</v>
      </c>
      <c r="J5134" s="58" t="s">
        <v>356</v>
      </c>
      <c r="K5134" s="58" t="s">
        <v>356</v>
      </c>
      <c r="L5134" s="58" t="s">
        <v>367</v>
      </c>
      <c r="M5134" s="58" t="s">
        <v>354</v>
      </c>
      <c r="N5134" s="58" t="s">
        <v>355</v>
      </c>
      <c r="O5134" s="64" t="s">
        <v>309</v>
      </c>
      <c r="P5134" s="64" t="s">
        <v>5359</v>
      </c>
      <c r="Q5134" s="45" t="s">
        <v>922</v>
      </c>
      <c r="R5134" s="32" t="s">
        <v>254</v>
      </c>
      <c r="S5134" s="45" t="s">
        <v>291</v>
      </c>
      <c r="T5134" s="42" t="str">
        <f>VLOOKUP(Tabla1[[#This Row],[AREA]],Hoja1!A:B,2,FALSE)</f>
        <v>11. Salud pública y seguridad ciudadana</v>
      </c>
      <c r="U5134" s="45" t="s">
        <v>135</v>
      </c>
      <c r="V5134" s="42" t="str">
        <f>VLOOKUP(Tabla1[[#This Row],[PROGRAMA]],Hoja1!A:B,2,FALSE)</f>
        <v>1361. Prevención y extinción de incencios</v>
      </c>
      <c r="W5134" s="45" t="s">
        <v>238</v>
      </c>
      <c r="X5134" s="45" t="s">
        <v>3118</v>
      </c>
    </row>
    <row r="5135" spans="1:24" x14ac:dyDescent="0.25">
      <c r="A5135" s="57">
        <v>220250037565</v>
      </c>
      <c r="B5135" s="58" t="s">
        <v>526</v>
      </c>
      <c r="C5135" s="59">
        <v>45876</v>
      </c>
      <c r="D5135" s="57">
        <v>22025001070</v>
      </c>
      <c r="E5135" s="58" t="s">
        <v>1614</v>
      </c>
      <c r="F5135" s="60">
        <v>31.87</v>
      </c>
      <c r="G5135" s="58" t="s">
        <v>50</v>
      </c>
      <c r="H5135" s="58" t="s">
        <v>6939</v>
      </c>
      <c r="I5135" s="61">
        <v>300</v>
      </c>
      <c r="J5135" s="58" t="s">
        <v>356</v>
      </c>
      <c r="K5135" s="58" t="s">
        <v>356</v>
      </c>
      <c r="L5135" s="58" t="s">
        <v>367</v>
      </c>
      <c r="M5135" s="58" t="s">
        <v>354</v>
      </c>
      <c r="N5135" s="58" t="s">
        <v>355</v>
      </c>
      <c r="O5135" s="64" t="s">
        <v>309</v>
      </c>
      <c r="P5135" s="64" t="s">
        <v>5359</v>
      </c>
      <c r="Q5135" s="45" t="s">
        <v>922</v>
      </c>
      <c r="R5135" s="32" t="s">
        <v>254</v>
      </c>
      <c r="S5135" s="45" t="s">
        <v>291</v>
      </c>
      <c r="T5135" s="42" t="str">
        <f>VLOOKUP(Tabla1[[#This Row],[AREA]],Hoja1!A:B,2,FALSE)</f>
        <v>11. Salud pública y seguridad ciudadana</v>
      </c>
      <c r="U5135" s="45" t="s">
        <v>164</v>
      </c>
      <c r="V5135" s="42" t="str">
        <f>VLOOKUP(Tabla1[[#This Row],[PROGRAMA]],Hoja1!A:B,2,FALSE)</f>
        <v>3111. Protección de la salubridad pública</v>
      </c>
      <c r="W5135" s="45" t="s">
        <v>238</v>
      </c>
      <c r="X5135" s="45" t="s">
        <v>3118</v>
      </c>
    </row>
    <row r="5136" spans="1:24" x14ac:dyDescent="0.25">
      <c r="A5136" s="57">
        <v>220250044055</v>
      </c>
      <c r="B5136" s="58" t="s">
        <v>526</v>
      </c>
      <c r="C5136" s="59">
        <v>45905</v>
      </c>
      <c r="D5136" s="57">
        <v>22025000920</v>
      </c>
      <c r="E5136" s="58" t="s">
        <v>1373</v>
      </c>
      <c r="F5136" s="60">
        <v>31.56</v>
      </c>
      <c r="G5136" s="58" t="s">
        <v>74</v>
      </c>
      <c r="H5136" s="58" t="s">
        <v>6940</v>
      </c>
      <c r="I5136" s="61">
        <v>300</v>
      </c>
      <c r="J5136" s="58" t="s">
        <v>356</v>
      </c>
      <c r="K5136" s="58" t="s">
        <v>356</v>
      </c>
      <c r="L5136" s="58" t="s">
        <v>367</v>
      </c>
      <c r="M5136" s="58" t="s">
        <v>354</v>
      </c>
      <c r="N5136" s="58" t="s">
        <v>355</v>
      </c>
      <c r="O5136" s="64" t="s">
        <v>309</v>
      </c>
      <c r="P5136" s="64" t="s">
        <v>5359</v>
      </c>
      <c r="Q5136" s="45" t="s">
        <v>922</v>
      </c>
      <c r="R5136" s="32" t="s">
        <v>254</v>
      </c>
      <c r="S5136" s="45" t="s">
        <v>291</v>
      </c>
      <c r="T5136" s="42" t="str">
        <f>VLOOKUP(Tabla1[[#This Row],[AREA]],Hoja1!A:B,2,FALSE)</f>
        <v>11. Salud pública y seguridad ciudadana</v>
      </c>
      <c r="U5136" s="45" t="s">
        <v>129</v>
      </c>
      <c r="V5136" s="42" t="str">
        <f>VLOOKUP(Tabla1[[#This Row],[PROGRAMA]],Hoja1!A:B,2,FALSE)</f>
        <v>1321. Policía municipal</v>
      </c>
      <c r="W5136" s="45" t="s">
        <v>238</v>
      </c>
      <c r="X5136" s="45" t="s">
        <v>3118</v>
      </c>
    </row>
    <row r="5137" spans="1:24" x14ac:dyDescent="0.25">
      <c r="A5137" s="57">
        <v>220250043727</v>
      </c>
      <c r="B5137" s="58" t="s">
        <v>526</v>
      </c>
      <c r="C5137" s="59">
        <v>45903</v>
      </c>
      <c r="D5137" s="57">
        <v>22025000769</v>
      </c>
      <c r="E5137" s="58" t="s">
        <v>1623</v>
      </c>
      <c r="F5137" s="60">
        <v>30.5</v>
      </c>
      <c r="G5137" s="58" t="s">
        <v>74</v>
      </c>
      <c r="H5137" s="58" t="s">
        <v>6941</v>
      </c>
      <c r="I5137" s="61">
        <v>300</v>
      </c>
      <c r="J5137" s="58" t="s">
        <v>356</v>
      </c>
      <c r="K5137" s="58" t="s">
        <v>356</v>
      </c>
      <c r="L5137" s="58" t="s">
        <v>367</v>
      </c>
      <c r="M5137" s="58" t="s">
        <v>354</v>
      </c>
      <c r="N5137" s="58" t="s">
        <v>355</v>
      </c>
      <c r="O5137" s="64" t="s">
        <v>309</v>
      </c>
      <c r="P5137" s="64" t="s">
        <v>5359</v>
      </c>
      <c r="Q5137" s="45" t="s">
        <v>922</v>
      </c>
      <c r="R5137" s="32" t="s">
        <v>254</v>
      </c>
      <c r="S5137" s="45" t="s">
        <v>291</v>
      </c>
      <c r="T5137" s="42" t="str">
        <f>VLOOKUP(Tabla1[[#This Row],[AREA]],Hoja1!A:B,2,FALSE)</f>
        <v>11. Salud pública y seguridad ciudadana</v>
      </c>
      <c r="U5137" s="45" t="s">
        <v>135</v>
      </c>
      <c r="V5137" s="42" t="str">
        <f>VLOOKUP(Tabla1[[#This Row],[PROGRAMA]],Hoja1!A:B,2,FALSE)</f>
        <v>1361. Prevención y extinción de incencios</v>
      </c>
      <c r="W5137" s="45" t="s">
        <v>238</v>
      </c>
      <c r="X5137" s="45" t="s">
        <v>3118</v>
      </c>
    </row>
    <row r="5138" spans="1:24" x14ac:dyDescent="0.25">
      <c r="A5138" s="57">
        <v>220250037642</v>
      </c>
      <c r="B5138" s="58" t="s">
        <v>526</v>
      </c>
      <c r="C5138" s="59">
        <v>45876</v>
      </c>
      <c r="D5138" s="57">
        <v>22025004894</v>
      </c>
      <c r="E5138" s="58" t="s">
        <v>1303</v>
      </c>
      <c r="F5138" s="60">
        <v>29.95</v>
      </c>
      <c r="G5138" s="58" t="s">
        <v>633</v>
      </c>
      <c r="H5138" s="58" t="s">
        <v>6811</v>
      </c>
      <c r="I5138" s="61">
        <v>300</v>
      </c>
      <c r="J5138" s="58" t="s">
        <v>356</v>
      </c>
      <c r="K5138" s="58" t="s">
        <v>356</v>
      </c>
      <c r="L5138" s="58" t="s">
        <v>367</v>
      </c>
      <c r="M5138" s="58" t="s">
        <v>354</v>
      </c>
      <c r="N5138" s="58" t="s">
        <v>355</v>
      </c>
      <c r="O5138" s="64" t="s">
        <v>309</v>
      </c>
      <c r="P5138" s="64" t="s">
        <v>5359</v>
      </c>
      <c r="Q5138" s="45" t="s">
        <v>922</v>
      </c>
      <c r="R5138" s="32" t="s">
        <v>254</v>
      </c>
      <c r="S5138" s="45" t="s">
        <v>94</v>
      </c>
      <c r="T5138" s="42" t="str">
        <f>VLOOKUP(Tabla1[[#This Row],[AREA]],Hoja1!A:B,2,FALSE)</f>
        <v>06. Educación y cultura</v>
      </c>
      <c r="U5138" s="45" t="s">
        <v>170</v>
      </c>
      <c r="V5138" s="42" t="str">
        <f>VLOOKUP(Tabla1[[#This Row],[PROGRAMA]],Hoja1!A:B,2,FALSE)</f>
        <v>3232. Conservación y mantenimiento centros educación infantil y primaria</v>
      </c>
      <c r="W5138" s="45" t="s">
        <v>236</v>
      </c>
      <c r="X5138" s="45" t="s">
        <v>3048</v>
      </c>
    </row>
    <row r="5139" spans="1:24" x14ac:dyDescent="0.25">
      <c r="A5139" s="57">
        <v>220250043803</v>
      </c>
      <c r="B5139" s="58" t="s">
        <v>526</v>
      </c>
      <c r="C5139" s="59">
        <v>45903</v>
      </c>
      <c r="D5139" s="57">
        <v>22025000914</v>
      </c>
      <c r="E5139" s="58" t="s">
        <v>2530</v>
      </c>
      <c r="F5139" s="60">
        <v>29.29</v>
      </c>
      <c r="G5139" s="58" t="s">
        <v>74</v>
      </c>
      <c r="H5139" s="58" t="s">
        <v>6942</v>
      </c>
      <c r="I5139" s="61">
        <v>300</v>
      </c>
      <c r="J5139" s="58" t="s">
        <v>356</v>
      </c>
      <c r="K5139" s="58" t="s">
        <v>356</v>
      </c>
      <c r="L5139" s="58" t="s">
        <v>367</v>
      </c>
      <c r="M5139" s="58" t="s">
        <v>354</v>
      </c>
      <c r="N5139" s="58" t="s">
        <v>355</v>
      </c>
      <c r="O5139" s="64" t="s">
        <v>309</v>
      </c>
      <c r="P5139" s="64" t="s">
        <v>5359</v>
      </c>
      <c r="Q5139" s="45" t="s">
        <v>922</v>
      </c>
      <c r="R5139" s="32" t="s">
        <v>254</v>
      </c>
      <c r="S5139" s="45" t="s">
        <v>95</v>
      </c>
      <c r="T5139" s="42" t="str">
        <f>VLOOKUP(Tabla1[[#This Row],[AREA]],Hoja1!A:B,2,FALSE)</f>
        <v>07. Medio ambiente</v>
      </c>
      <c r="U5139" s="45" t="s">
        <v>151</v>
      </c>
      <c r="V5139" s="42" t="str">
        <f>VLOOKUP(Tabla1[[#This Row],[PROGRAMA]],Hoja1!A:B,2,FALSE)</f>
        <v>1721. Protección del medio ambiente</v>
      </c>
      <c r="W5139" s="45" t="s">
        <v>238</v>
      </c>
      <c r="X5139" s="45" t="s">
        <v>3118</v>
      </c>
    </row>
    <row r="5140" spans="1:24" x14ac:dyDescent="0.25">
      <c r="A5140" s="57">
        <v>220250041208</v>
      </c>
      <c r="B5140" s="58" t="s">
        <v>526</v>
      </c>
      <c r="C5140" s="59">
        <v>45890</v>
      </c>
      <c r="D5140" s="57">
        <v>22025001270</v>
      </c>
      <c r="E5140" s="58" t="s">
        <v>2310</v>
      </c>
      <c r="F5140" s="60">
        <v>29.09</v>
      </c>
      <c r="G5140" s="58" t="s">
        <v>73</v>
      </c>
      <c r="H5140" s="58" t="s">
        <v>6943</v>
      </c>
      <c r="I5140" s="61">
        <v>300</v>
      </c>
      <c r="J5140" s="58" t="s">
        <v>356</v>
      </c>
      <c r="K5140" s="58" t="s">
        <v>356</v>
      </c>
      <c r="L5140" s="58" t="s">
        <v>367</v>
      </c>
      <c r="M5140" s="58" t="s">
        <v>354</v>
      </c>
      <c r="N5140" s="58" t="s">
        <v>355</v>
      </c>
      <c r="O5140" s="64" t="s">
        <v>309</v>
      </c>
      <c r="P5140" s="64" t="s">
        <v>5359</v>
      </c>
      <c r="Q5140" s="45" t="s">
        <v>922</v>
      </c>
      <c r="R5140" s="32" t="s">
        <v>254</v>
      </c>
      <c r="S5140" s="45" t="s">
        <v>95</v>
      </c>
      <c r="T5140" s="42" t="str">
        <f>VLOOKUP(Tabla1[[#This Row],[AREA]],Hoja1!A:B,2,FALSE)</f>
        <v>07. Medio ambiente</v>
      </c>
      <c r="U5140" s="45" t="s">
        <v>149</v>
      </c>
      <c r="V5140" s="42" t="str">
        <f>VLOOKUP(Tabla1[[#This Row],[PROGRAMA]],Hoja1!A:B,2,FALSE)</f>
        <v>1711. Parques y jardines</v>
      </c>
      <c r="W5140" s="45" t="s">
        <v>238</v>
      </c>
      <c r="X5140" s="45" t="s">
        <v>3118</v>
      </c>
    </row>
    <row r="5141" spans="1:24" x14ac:dyDescent="0.25">
      <c r="A5141" s="57">
        <v>220250045385</v>
      </c>
      <c r="B5141" s="58" t="s">
        <v>526</v>
      </c>
      <c r="C5141" s="59">
        <v>45916</v>
      </c>
      <c r="D5141" s="57">
        <v>22025000730</v>
      </c>
      <c r="E5141" s="58" t="s">
        <v>1838</v>
      </c>
      <c r="F5141" s="60">
        <v>29.04</v>
      </c>
      <c r="G5141" s="58" t="s">
        <v>564</v>
      </c>
      <c r="H5141" s="58" t="s">
        <v>6899</v>
      </c>
      <c r="I5141" s="61">
        <v>300</v>
      </c>
      <c r="J5141" s="58" t="s">
        <v>356</v>
      </c>
      <c r="K5141" s="58" t="s">
        <v>356</v>
      </c>
      <c r="L5141" s="58" t="s">
        <v>367</v>
      </c>
      <c r="M5141" s="58" t="s">
        <v>354</v>
      </c>
      <c r="N5141" s="58" t="s">
        <v>355</v>
      </c>
      <c r="O5141" s="64" t="s">
        <v>309</v>
      </c>
      <c r="P5141" s="64" t="s">
        <v>5359</v>
      </c>
      <c r="Q5141" s="45" t="s">
        <v>922</v>
      </c>
      <c r="R5141" s="32" t="s">
        <v>254</v>
      </c>
      <c r="S5141" s="45" t="s">
        <v>98</v>
      </c>
      <c r="T5141" s="42" t="str">
        <f>VLOOKUP(Tabla1[[#This Row],[AREA]],Hoja1!A:B,2,FALSE)</f>
        <v>10. Personas mayores, familia y servicios sociales</v>
      </c>
      <c r="U5141" s="45" t="s">
        <v>155</v>
      </c>
      <c r="V5141" s="42" t="str">
        <f>VLOOKUP(Tabla1[[#This Row],[PROGRAMA]],Hoja1!A:B,2,FALSE)</f>
        <v>2312. Iniciativas sociales</v>
      </c>
      <c r="W5141" s="45" t="s">
        <v>236</v>
      </c>
      <c r="X5141" s="45" t="s">
        <v>3048</v>
      </c>
    </row>
    <row r="5142" spans="1:24" x14ac:dyDescent="0.25">
      <c r="A5142" s="57">
        <v>220250045325</v>
      </c>
      <c r="B5142" s="58" t="s">
        <v>526</v>
      </c>
      <c r="C5142" s="59">
        <v>45916</v>
      </c>
      <c r="D5142" s="57">
        <v>22025000731</v>
      </c>
      <c r="E5142" s="58" t="s">
        <v>1838</v>
      </c>
      <c r="F5142" s="60">
        <v>28.73</v>
      </c>
      <c r="G5142" s="58" t="s">
        <v>38</v>
      </c>
      <c r="H5142" s="58" t="s">
        <v>6944</v>
      </c>
      <c r="I5142" s="61">
        <v>300</v>
      </c>
      <c r="J5142" s="58" t="s">
        <v>356</v>
      </c>
      <c r="K5142" s="58" t="s">
        <v>356</v>
      </c>
      <c r="L5142" s="58" t="s">
        <v>367</v>
      </c>
      <c r="M5142" s="58" t="s">
        <v>354</v>
      </c>
      <c r="N5142" s="58" t="s">
        <v>355</v>
      </c>
      <c r="O5142" s="64" t="s">
        <v>309</v>
      </c>
      <c r="P5142" s="64" t="s">
        <v>5359</v>
      </c>
      <c r="Q5142" s="45" t="s">
        <v>922</v>
      </c>
      <c r="R5142" s="32" t="s">
        <v>254</v>
      </c>
      <c r="S5142" s="45" t="s">
        <v>98</v>
      </c>
      <c r="T5142" s="42" t="str">
        <f>VLOOKUP(Tabla1[[#This Row],[AREA]],Hoja1!A:B,2,FALSE)</f>
        <v>10. Personas mayores, familia y servicios sociales</v>
      </c>
      <c r="U5142" s="45" t="s">
        <v>155</v>
      </c>
      <c r="V5142" s="42" t="str">
        <f>VLOOKUP(Tabla1[[#This Row],[PROGRAMA]],Hoja1!A:B,2,FALSE)</f>
        <v>2312. Iniciativas sociales</v>
      </c>
      <c r="W5142" s="45" t="s">
        <v>236</v>
      </c>
      <c r="X5142" s="45" t="s">
        <v>3048</v>
      </c>
    </row>
    <row r="5143" spans="1:24" x14ac:dyDescent="0.25">
      <c r="A5143" s="57">
        <v>220250039419</v>
      </c>
      <c r="B5143" s="58" t="s">
        <v>526</v>
      </c>
      <c r="C5143" s="59">
        <v>45883</v>
      </c>
      <c r="D5143" s="57">
        <v>22025000731</v>
      </c>
      <c r="E5143" s="58" t="s">
        <v>1838</v>
      </c>
      <c r="F5143" s="60">
        <v>28.54</v>
      </c>
      <c r="G5143" s="58" t="s">
        <v>74</v>
      </c>
      <c r="H5143" s="58" t="s">
        <v>6945</v>
      </c>
      <c r="I5143" s="61">
        <v>300</v>
      </c>
      <c r="J5143" s="58" t="s">
        <v>356</v>
      </c>
      <c r="K5143" s="58" t="s">
        <v>356</v>
      </c>
      <c r="L5143" s="58" t="s">
        <v>367</v>
      </c>
      <c r="M5143" s="58" t="s">
        <v>354</v>
      </c>
      <c r="N5143" s="58" t="s">
        <v>355</v>
      </c>
      <c r="O5143" s="64" t="s">
        <v>309</v>
      </c>
      <c r="P5143" s="64" t="s">
        <v>5359</v>
      </c>
      <c r="Q5143" s="45" t="s">
        <v>922</v>
      </c>
      <c r="R5143" s="32" t="s">
        <v>254</v>
      </c>
      <c r="S5143" s="45" t="s">
        <v>98</v>
      </c>
      <c r="T5143" s="42" t="str">
        <f>VLOOKUP(Tabla1[[#This Row],[AREA]],Hoja1!A:B,2,FALSE)</f>
        <v>10. Personas mayores, familia y servicios sociales</v>
      </c>
      <c r="U5143" s="45" t="s">
        <v>155</v>
      </c>
      <c r="V5143" s="42" t="str">
        <f>VLOOKUP(Tabla1[[#This Row],[PROGRAMA]],Hoja1!A:B,2,FALSE)</f>
        <v>2312. Iniciativas sociales</v>
      </c>
      <c r="W5143" s="45" t="s">
        <v>236</v>
      </c>
      <c r="X5143" s="45" t="s">
        <v>3048</v>
      </c>
    </row>
    <row r="5144" spans="1:24" x14ac:dyDescent="0.25">
      <c r="A5144" s="57">
        <v>220250044061</v>
      </c>
      <c r="B5144" s="58" t="s">
        <v>526</v>
      </c>
      <c r="C5144" s="59">
        <v>45905</v>
      </c>
      <c r="D5144" s="57">
        <v>22025000920</v>
      </c>
      <c r="E5144" s="58" t="s">
        <v>1373</v>
      </c>
      <c r="F5144" s="60">
        <v>28.42</v>
      </c>
      <c r="G5144" s="58" t="s">
        <v>74</v>
      </c>
      <c r="H5144" s="58" t="s">
        <v>6946</v>
      </c>
      <c r="I5144" s="61">
        <v>300</v>
      </c>
      <c r="J5144" s="58" t="s">
        <v>356</v>
      </c>
      <c r="K5144" s="58" t="s">
        <v>356</v>
      </c>
      <c r="L5144" s="58" t="s">
        <v>367</v>
      </c>
      <c r="M5144" s="58" t="s">
        <v>354</v>
      </c>
      <c r="N5144" s="58" t="s">
        <v>355</v>
      </c>
      <c r="O5144" s="64" t="s">
        <v>309</v>
      </c>
      <c r="P5144" s="64" t="s">
        <v>5359</v>
      </c>
      <c r="Q5144" s="45" t="s">
        <v>922</v>
      </c>
      <c r="R5144" s="32" t="s">
        <v>254</v>
      </c>
      <c r="S5144" s="45" t="s">
        <v>291</v>
      </c>
      <c r="T5144" s="42" t="str">
        <f>VLOOKUP(Tabla1[[#This Row],[AREA]],Hoja1!A:B,2,FALSE)</f>
        <v>11. Salud pública y seguridad ciudadana</v>
      </c>
      <c r="U5144" s="45" t="s">
        <v>129</v>
      </c>
      <c r="V5144" s="42" t="str">
        <f>VLOOKUP(Tabla1[[#This Row],[PROGRAMA]],Hoja1!A:B,2,FALSE)</f>
        <v>1321. Policía municipal</v>
      </c>
      <c r="W5144" s="45" t="s">
        <v>238</v>
      </c>
      <c r="X5144" s="45" t="s">
        <v>3118</v>
      </c>
    </row>
    <row r="5145" spans="1:24" x14ac:dyDescent="0.25">
      <c r="A5145" s="57">
        <v>220250045539</v>
      </c>
      <c r="B5145" s="58" t="s">
        <v>526</v>
      </c>
      <c r="C5145" s="59">
        <v>45916</v>
      </c>
      <c r="D5145" s="57">
        <v>22025000769</v>
      </c>
      <c r="E5145" s="58" t="s">
        <v>1623</v>
      </c>
      <c r="F5145" s="60">
        <v>27.88</v>
      </c>
      <c r="G5145" s="58" t="s">
        <v>566</v>
      </c>
      <c r="H5145" s="58" t="s">
        <v>6947</v>
      </c>
      <c r="I5145" s="61">
        <v>300</v>
      </c>
      <c r="J5145" s="58" t="s">
        <v>356</v>
      </c>
      <c r="K5145" s="58" t="s">
        <v>356</v>
      </c>
      <c r="L5145" s="58" t="s">
        <v>367</v>
      </c>
      <c r="M5145" s="58" t="s">
        <v>354</v>
      </c>
      <c r="N5145" s="58" t="s">
        <v>355</v>
      </c>
      <c r="O5145" s="64" t="s">
        <v>309</v>
      </c>
      <c r="P5145" s="64" t="s">
        <v>5359</v>
      </c>
      <c r="Q5145" s="45" t="s">
        <v>922</v>
      </c>
      <c r="R5145" s="32" t="s">
        <v>254</v>
      </c>
      <c r="S5145" s="45" t="s">
        <v>291</v>
      </c>
      <c r="T5145" s="42" t="str">
        <f>VLOOKUP(Tabla1[[#This Row],[AREA]],Hoja1!A:B,2,FALSE)</f>
        <v>11. Salud pública y seguridad ciudadana</v>
      </c>
      <c r="U5145" s="45" t="s">
        <v>135</v>
      </c>
      <c r="V5145" s="42" t="str">
        <f>VLOOKUP(Tabla1[[#This Row],[PROGRAMA]],Hoja1!A:B,2,FALSE)</f>
        <v>1361. Prevención y extinción de incencios</v>
      </c>
      <c r="W5145" s="45" t="s">
        <v>238</v>
      </c>
      <c r="X5145" s="45" t="s">
        <v>3118</v>
      </c>
    </row>
    <row r="5146" spans="1:24" x14ac:dyDescent="0.25">
      <c r="A5146" s="57">
        <v>220250040669</v>
      </c>
      <c r="B5146" s="58" t="s">
        <v>526</v>
      </c>
      <c r="C5146" s="59">
        <v>45888</v>
      </c>
      <c r="D5146" s="57">
        <v>22025000744</v>
      </c>
      <c r="E5146" s="58" t="s">
        <v>1397</v>
      </c>
      <c r="F5146" s="60">
        <v>27.55</v>
      </c>
      <c r="G5146" s="58" t="s">
        <v>73</v>
      </c>
      <c r="H5146" s="58" t="s">
        <v>6948</v>
      </c>
      <c r="I5146" s="61">
        <v>300</v>
      </c>
      <c r="J5146" s="58" t="s">
        <v>356</v>
      </c>
      <c r="K5146" s="58" t="s">
        <v>356</v>
      </c>
      <c r="L5146" s="58" t="s">
        <v>357</v>
      </c>
      <c r="M5146" s="58" t="s">
        <v>354</v>
      </c>
      <c r="N5146" s="58" t="s">
        <v>355</v>
      </c>
      <c r="O5146" s="64" t="s">
        <v>309</v>
      </c>
      <c r="P5146" s="64" t="s">
        <v>5359</v>
      </c>
      <c r="Q5146" s="45" t="s">
        <v>922</v>
      </c>
      <c r="R5146" s="32" t="s">
        <v>254</v>
      </c>
      <c r="S5146" s="45" t="s">
        <v>98</v>
      </c>
      <c r="T5146" s="42" t="str">
        <f>VLOOKUP(Tabla1[[#This Row],[AREA]],Hoja1!A:B,2,FALSE)</f>
        <v>10. Personas mayores, familia y servicios sociales</v>
      </c>
      <c r="U5146" s="45" t="s">
        <v>162</v>
      </c>
      <c r="V5146" s="42" t="str">
        <f>VLOOKUP(Tabla1[[#This Row],[PROGRAMA]],Hoja1!A:B,2,FALSE)</f>
        <v>2412. Formación para el empleo</v>
      </c>
      <c r="W5146" s="45" t="s">
        <v>236</v>
      </c>
      <c r="X5146" s="45" t="s">
        <v>2945</v>
      </c>
    </row>
    <row r="5147" spans="1:24" x14ac:dyDescent="0.25">
      <c r="A5147" s="57">
        <v>220250044037</v>
      </c>
      <c r="B5147" s="58" t="s">
        <v>526</v>
      </c>
      <c r="C5147" s="59">
        <v>45905</v>
      </c>
      <c r="D5147" s="57">
        <v>22025004932</v>
      </c>
      <c r="E5147" s="58" t="s">
        <v>1727</v>
      </c>
      <c r="F5147" s="60">
        <v>27.45</v>
      </c>
      <c r="G5147" s="58" t="s">
        <v>74</v>
      </c>
      <c r="H5147" s="58" t="s">
        <v>6949</v>
      </c>
      <c r="I5147" s="61">
        <v>300</v>
      </c>
      <c r="J5147" s="58" t="s">
        <v>356</v>
      </c>
      <c r="K5147" s="58" t="s">
        <v>356</v>
      </c>
      <c r="L5147" s="58" t="s">
        <v>367</v>
      </c>
      <c r="M5147" s="58" t="s">
        <v>354</v>
      </c>
      <c r="N5147" s="58" t="s">
        <v>355</v>
      </c>
      <c r="O5147" s="64" t="s">
        <v>309</v>
      </c>
      <c r="P5147" s="64" t="s">
        <v>5359</v>
      </c>
      <c r="Q5147" s="45" t="s">
        <v>922</v>
      </c>
      <c r="R5147" s="32" t="s">
        <v>254</v>
      </c>
      <c r="S5147" s="45" t="s">
        <v>94</v>
      </c>
      <c r="T5147" s="42" t="str">
        <f>VLOOKUP(Tabla1[[#This Row],[AREA]],Hoja1!A:B,2,FALSE)</f>
        <v>06. Educación y cultura</v>
      </c>
      <c r="U5147" s="45" t="s">
        <v>176</v>
      </c>
      <c r="V5147" s="42" t="str">
        <f>VLOOKUP(Tabla1[[#This Row],[PROGRAMA]],Hoja1!A:B,2,FALSE)</f>
        <v>3321. Bibliotecas públicas</v>
      </c>
      <c r="W5147" s="45" t="s">
        <v>236</v>
      </c>
      <c r="X5147" s="45" t="s">
        <v>3048</v>
      </c>
    </row>
    <row r="5148" spans="1:24" x14ac:dyDescent="0.25">
      <c r="A5148" s="57">
        <v>220250046296</v>
      </c>
      <c r="B5148" s="58" t="s">
        <v>526</v>
      </c>
      <c r="C5148" s="59">
        <v>45922</v>
      </c>
      <c r="D5148" s="57">
        <v>22025001270</v>
      </c>
      <c r="E5148" s="58" t="s">
        <v>2310</v>
      </c>
      <c r="F5148" s="60">
        <v>27.27</v>
      </c>
      <c r="G5148" s="58" t="s">
        <v>73</v>
      </c>
      <c r="H5148" s="58" t="s">
        <v>6950</v>
      </c>
      <c r="I5148" s="61">
        <v>300</v>
      </c>
      <c r="J5148" s="58" t="s">
        <v>356</v>
      </c>
      <c r="K5148" s="58" t="s">
        <v>356</v>
      </c>
      <c r="L5148" s="58" t="s">
        <v>367</v>
      </c>
      <c r="M5148" s="58" t="s">
        <v>354</v>
      </c>
      <c r="N5148" s="58" t="s">
        <v>355</v>
      </c>
      <c r="O5148" s="64" t="s">
        <v>309</v>
      </c>
      <c r="P5148" s="64" t="s">
        <v>5359</v>
      </c>
      <c r="Q5148" s="45" t="s">
        <v>922</v>
      </c>
      <c r="R5148" s="32" t="s">
        <v>254</v>
      </c>
      <c r="S5148" s="45" t="s">
        <v>95</v>
      </c>
      <c r="T5148" s="42" t="str">
        <f>VLOOKUP(Tabla1[[#This Row],[AREA]],Hoja1!A:B,2,FALSE)</f>
        <v>07. Medio ambiente</v>
      </c>
      <c r="U5148" s="45" t="s">
        <v>149</v>
      </c>
      <c r="V5148" s="42" t="str">
        <f>VLOOKUP(Tabla1[[#This Row],[PROGRAMA]],Hoja1!A:B,2,FALSE)</f>
        <v>1711. Parques y jardines</v>
      </c>
      <c r="W5148" s="45" t="s">
        <v>238</v>
      </c>
      <c r="X5148" s="45" t="s">
        <v>3118</v>
      </c>
    </row>
    <row r="5149" spans="1:24" x14ac:dyDescent="0.25">
      <c r="A5149" s="57">
        <v>220250044030</v>
      </c>
      <c r="B5149" s="58" t="s">
        <v>526</v>
      </c>
      <c r="C5149" s="59">
        <v>45905</v>
      </c>
      <c r="D5149" s="57">
        <v>22025004894</v>
      </c>
      <c r="E5149" s="58" t="s">
        <v>1303</v>
      </c>
      <c r="F5149" s="60">
        <v>25.6</v>
      </c>
      <c r="G5149" s="58" t="s">
        <v>74</v>
      </c>
      <c r="H5149" s="58" t="s">
        <v>6951</v>
      </c>
      <c r="I5149" s="61">
        <v>300</v>
      </c>
      <c r="J5149" s="58" t="s">
        <v>356</v>
      </c>
      <c r="K5149" s="58" t="s">
        <v>356</v>
      </c>
      <c r="L5149" s="58" t="s">
        <v>367</v>
      </c>
      <c r="M5149" s="58" t="s">
        <v>354</v>
      </c>
      <c r="N5149" s="58" t="s">
        <v>355</v>
      </c>
      <c r="O5149" s="64" t="s">
        <v>309</v>
      </c>
      <c r="P5149" s="64" t="s">
        <v>5359</v>
      </c>
      <c r="Q5149" s="45" t="s">
        <v>922</v>
      </c>
      <c r="R5149" s="32" t="s">
        <v>254</v>
      </c>
      <c r="S5149" s="45" t="s">
        <v>94</v>
      </c>
      <c r="T5149" s="42" t="str">
        <f>VLOOKUP(Tabla1[[#This Row],[AREA]],Hoja1!A:B,2,FALSE)</f>
        <v>06. Educación y cultura</v>
      </c>
      <c r="U5149" s="45" t="s">
        <v>170</v>
      </c>
      <c r="V5149" s="42" t="str">
        <f>VLOOKUP(Tabla1[[#This Row],[PROGRAMA]],Hoja1!A:B,2,FALSE)</f>
        <v>3232. Conservación y mantenimiento centros educación infantil y primaria</v>
      </c>
      <c r="W5149" s="45" t="s">
        <v>236</v>
      </c>
      <c r="X5149" s="45" t="s">
        <v>3048</v>
      </c>
    </row>
    <row r="5150" spans="1:24" x14ac:dyDescent="0.25">
      <c r="A5150" s="57">
        <v>220250043725</v>
      </c>
      <c r="B5150" s="58" t="s">
        <v>526</v>
      </c>
      <c r="C5150" s="59">
        <v>45903</v>
      </c>
      <c r="D5150" s="57">
        <v>22025000769</v>
      </c>
      <c r="E5150" s="58" t="s">
        <v>1623</v>
      </c>
      <c r="F5150" s="60">
        <v>25.56</v>
      </c>
      <c r="G5150" s="58" t="s">
        <v>73</v>
      </c>
      <c r="H5150" s="58" t="s">
        <v>6952</v>
      </c>
      <c r="I5150" s="61">
        <v>300</v>
      </c>
      <c r="J5150" s="58" t="s">
        <v>356</v>
      </c>
      <c r="K5150" s="58" t="s">
        <v>356</v>
      </c>
      <c r="L5150" s="58" t="s">
        <v>367</v>
      </c>
      <c r="M5150" s="58" t="s">
        <v>354</v>
      </c>
      <c r="N5150" s="58" t="s">
        <v>355</v>
      </c>
      <c r="O5150" s="64" t="s">
        <v>309</v>
      </c>
      <c r="P5150" s="64" t="s">
        <v>5359</v>
      </c>
      <c r="Q5150" s="45" t="s">
        <v>922</v>
      </c>
      <c r="R5150" s="32" t="s">
        <v>254</v>
      </c>
      <c r="S5150" s="45" t="s">
        <v>291</v>
      </c>
      <c r="T5150" s="42" t="str">
        <f>VLOOKUP(Tabla1[[#This Row],[AREA]],Hoja1!A:B,2,FALSE)</f>
        <v>11. Salud pública y seguridad ciudadana</v>
      </c>
      <c r="U5150" s="45" t="s">
        <v>135</v>
      </c>
      <c r="V5150" s="42" t="str">
        <f>VLOOKUP(Tabla1[[#This Row],[PROGRAMA]],Hoja1!A:B,2,FALSE)</f>
        <v>1361. Prevención y extinción de incencios</v>
      </c>
      <c r="W5150" s="45" t="s">
        <v>238</v>
      </c>
      <c r="X5150" s="45" t="s">
        <v>3118</v>
      </c>
    </row>
    <row r="5151" spans="1:24" x14ac:dyDescent="0.25">
      <c r="A5151" s="57">
        <v>220250047797</v>
      </c>
      <c r="B5151" s="58" t="s">
        <v>526</v>
      </c>
      <c r="C5151" s="59">
        <v>45925</v>
      </c>
      <c r="D5151" s="57">
        <v>22025004894</v>
      </c>
      <c r="E5151" s="58" t="s">
        <v>1303</v>
      </c>
      <c r="F5151" s="60">
        <v>25.28</v>
      </c>
      <c r="G5151" s="58" t="s">
        <v>39</v>
      </c>
      <c r="H5151" s="58" t="s">
        <v>6953</v>
      </c>
      <c r="I5151" s="61">
        <v>300</v>
      </c>
      <c r="J5151" s="58" t="s">
        <v>356</v>
      </c>
      <c r="K5151" s="58" t="s">
        <v>356</v>
      </c>
      <c r="L5151" s="58" t="s">
        <v>367</v>
      </c>
      <c r="M5151" s="58" t="s">
        <v>354</v>
      </c>
      <c r="N5151" s="58" t="s">
        <v>355</v>
      </c>
      <c r="O5151" s="64" t="s">
        <v>309</v>
      </c>
      <c r="P5151" s="64" t="s">
        <v>5359</v>
      </c>
      <c r="Q5151" s="45" t="s">
        <v>922</v>
      </c>
      <c r="R5151" s="32" t="s">
        <v>254</v>
      </c>
      <c r="S5151" s="45" t="s">
        <v>94</v>
      </c>
      <c r="T5151" s="42" t="str">
        <f>VLOOKUP(Tabla1[[#This Row],[AREA]],Hoja1!A:B,2,FALSE)</f>
        <v>06. Educación y cultura</v>
      </c>
      <c r="U5151" s="45" t="s">
        <v>170</v>
      </c>
      <c r="V5151" s="42" t="str">
        <f>VLOOKUP(Tabla1[[#This Row],[PROGRAMA]],Hoja1!A:B,2,FALSE)</f>
        <v>3232. Conservación y mantenimiento centros educación infantil y primaria</v>
      </c>
      <c r="W5151" s="45" t="s">
        <v>236</v>
      </c>
      <c r="X5151" s="45" t="s">
        <v>3048</v>
      </c>
    </row>
    <row r="5152" spans="1:24" x14ac:dyDescent="0.25">
      <c r="A5152" s="57">
        <v>220250043095</v>
      </c>
      <c r="B5152" s="58" t="s">
        <v>526</v>
      </c>
      <c r="C5152" s="59">
        <v>45897</v>
      </c>
      <c r="D5152" s="57">
        <v>22025004014</v>
      </c>
      <c r="E5152" s="58" t="s">
        <v>1534</v>
      </c>
      <c r="F5152" s="60">
        <v>25.12</v>
      </c>
      <c r="G5152" s="58" t="s">
        <v>74</v>
      </c>
      <c r="H5152" s="58" t="s">
        <v>6954</v>
      </c>
      <c r="I5152" s="61">
        <v>300</v>
      </c>
      <c r="J5152" s="58" t="s">
        <v>356</v>
      </c>
      <c r="K5152" s="58" t="s">
        <v>356</v>
      </c>
      <c r="L5152" s="58" t="s">
        <v>367</v>
      </c>
      <c r="M5152" s="58" t="s">
        <v>354</v>
      </c>
      <c r="N5152" s="58" t="s">
        <v>355</v>
      </c>
      <c r="O5152" s="64" t="s">
        <v>309</v>
      </c>
      <c r="P5152" s="64" t="s">
        <v>5359</v>
      </c>
      <c r="Q5152" s="45" t="s">
        <v>922</v>
      </c>
      <c r="R5152" s="32" t="s">
        <v>254</v>
      </c>
      <c r="S5152" s="45" t="s">
        <v>92</v>
      </c>
      <c r="T5152" s="42" t="str">
        <f>VLOOKUP(Tabla1[[#This Row],[AREA]],Hoja1!A:B,2,FALSE)</f>
        <v>03. Participación ciudadana y deportes</v>
      </c>
      <c r="U5152" s="45" t="s">
        <v>215</v>
      </c>
      <c r="V5152" s="42" t="str">
        <f>VLOOKUP(Tabla1[[#This Row],[PROGRAMA]],Hoja1!A:B,2,FALSE)</f>
        <v>9241. Participación ciudadana</v>
      </c>
      <c r="W5152" s="45" t="s">
        <v>236</v>
      </c>
      <c r="X5152" s="45" t="s">
        <v>3048</v>
      </c>
    </row>
    <row r="5153" spans="1:24" x14ac:dyDescent="0.25">
      <c r="A5153" s="57">
        <v>220250046288</v>
      </c>
      <c r="B5153" s="58" t="s">
        <v>526</v>
      </c>
      <c r="C5153" s="59">
        <v>45922</v>
      </c>
      <c r="D5153" s="57">
        <v>22025001270</v>
      </c>
      <c r="E5153" s="58" t="s">
        <v>2310</v>
      </c>
      <c r="F5153" s="60">
        <v>24.2</v>
      </c>
      <c r="G5153" s="58" t="s">
        <v>551</v>
      </c>
      <c r="H5153" s="58" t="s">
        <v>6955</v>
      </c>
      <c r="I5153" s="61">
        <v>300</v>
      </c>
      <c r="J5153" s="58" t="s">
        <v>356</v>
      </c>
      <c r="K5153" s="58" t="s">
        <v>356</v>
      </c>
      <c r="L5153" s="58" t="s">
        <v>367</v>
      </c>
      <c r="M5153" s="58" t="s">
        <v>354</v>
      </c>
      <c r="N5153" s="58" t="s">
        <v>355</v>
      </c>
      <c r="O5153" s="64" t="s">
        <v>309</v>
      </c>
      <c r="P5153" s="64" t="s">
        <v>5359</v>
      </c>
      <c r="Q5153" s="45" t="s">
        <v>922</v>
      </c>
      <c r="R5153" s="32" t="s">
        <v>254</v>
      </c>
      <c r="S5153" s="45" t="s">
        <v>95</v>
      </c>
      <c r="T5153" s="42" t="str">
        <f>VLOOKUP(Tabla1[[#This Row],[AREA]],Hoja1!A:B,2,FALSE)</f>
        <v>07. Medio ambiente</v>
      </c>
      <c r="U5153" s="45" t="s">
        <v>149</v>
      </c>
      <c r="V5153" s="42" t="str">
        <f>VLOOKUP(Tabla1[[#This Row],[PROGRAMA]],Hoja1!A:B,2,FALSE)</f>
        <v>1711. Parques y jardines</v>
      </c>
      <c r="W5153" s="45" t="s">
        <v>238</v>
      </c>
      <c r="X5153" s="45" t="s">
        <v>3118</v>
      </c>
    </row>
    <row r="5154" spans="1:24" x14ac:dyDescent="0.25">
      <c r="A5154" s="57">
        <v>220250044524</v>
      </c>
      <c r="B5154" s="58" t="s">
        <v>526</v>
      </c>
      <c r="C5154" s="59">
        <v>45910</v>
      </c>
      <c r="D5154" s="57">
        <v>22025004014</v>
      </c>
      <c r="E5154" s="58" t="s">
        <v>1534</v>
      </c>
      <c r="F5154" s="60">
        <v>24.02</v>
      </c>
      <c r="G5154" s="58" t="s">
        <v>564</v>
      </c>
      <c r="H5154" s="58" t="s">
        <v>6956</v>
      </c>
      <c r="I5154" s="61">
        <v>300</v>
      </c>
      <c r="J5154" s="58" t="s">
        <v>356</v>
      </c>
      <c r="K5154" s="58" t="s">
        <v>356</v>
      </c>
      <c r="L5154" s="58" t="s">
        <v>367</v>
      </c>
      <c r="M5154" s="58" t="s">
        <v>354</v>
      </c>
      <c r="N5154" s="58" t="s">
        <v>355</v>
      </c>
      <c r="O5154" s="64" t="s">
        <v>309</v>
      </c>
      <c r="P5154" s="64" t="s">
        <v>5359</v>
      </c>
      <c r="Q5154" s="45" t="s">
        <v>922</v>
      </c>
      <c r="R5154" s="32" t="s">
        <v>254</v>
      </c>
      <c r="S5154" s="45" t="s">
        <v>92</v>
      </c>
      <c r="T5154" s="42" t="str">
        <f>VLOOKUP(Tabla1[[#This Row],[AREA]],Hoja1!A:B,2,FALSE)</f>
        <v>03. Participación ciudadana y deportes</v>
      </c>
      <c r="U5154" s="45" t="s">
        <v>215</v>
      </c>
      <c r="V5154" s="42" t="str">
        <f>VLOOKUP(Tabla1[[#This Row],[PROGRAMA]],Hoja1!A:B,2,FALSE)</f>
        <v>9241. Participación ciudadana</v>
      </c>
      <c r="W5154" s="45" t="s">
        <v>236</v>
      </c>
      <c r="X5154" s="45" t="s">
        <v>3048</v>
      </c>
    </row>
    <row r="5155" spans="1:24" x14ac:dyDescent="0.25">
      <c r="A5155" s="57">
        <v>220250043717</v>
      </c>
      <c r="B5155" s="58" t="s">
        <v>526</v>
      </c>
      <c r="C5155" s="59">
        <v>45903</v>
      </c>
      <c r="D5155" s="57">
        <v>22025000769</v>
      </c>
      <c r="E5155" s="58" t="s">
        <v>1623</v>
      </c>
      <c r="F5155" s="60">
        <v>23.95</v>
      </c>
      <c r="G5155" s="58" t="s">
        <v>46</v>
      </c>
      <c r="H5155" s="58" t="s">
        <v>6957</v>
      </c>
      <c r="I5155" s="61">
        <v>300</v>
      </c>
      <c r="J5155" s="58" t="s">
        <v>356</v>
      </c>
      <c r="K5155" s="58" t="s">
        <v>356</v>
      </c>
      <c r="L5155" s="58" t="s">
        <v>367</v>
      </c>
      <c r="M5155" s="58" t="s">
        <v>354</v>
      </c>
      <c r="N5155" s="58" t="s">
        <v>355</v>
      </c>
      <c r="O5155" s="64" t="s">
        <v>309</v>
      </c>
      <c r="P5155" s="64" t="s">
        <v>5359</v>
      </c>
      <c r="Q5155" s="45" t="s">
        <v>922</v>
      </c>
      <c r="R5155" s="32" t="s">
        <v>254</v>
      </c>
      <c r="S5155" s="45" t="s">
        <v>291</v>
      </c>
      <c r="T5155" s="42" t="str">
        <f>VLOOKUP(Tabla1[[#This Row],[AREA]],Hoja1!A:B,2,FALSE)</f>
        <v>11. Salud pública y seguridad ciudadana</v>
      </c>
      <c r="U5155" s="45" t="s">
        <v>135</v>
      </c>
      <c r="V5155" s="42" t="str">
        <f>VLOOKUP(Tabla1[[#This Row],[PROGRAMA]],Hoja1!A:B,2,FALSE)</f>
        <v>1361. Prevención y extinción de incencios</v>
      </c>
      <c r="W5155" s="45" t="s">
        <v>238</v>
      </c>
      <c r="X5155" s="45" t="s">
        <v>3118</v>
      </c>
    </row>
    <row r="5156" spans="1:24" x14ac:dyDescent="0.25">
      <c r="A5156" s="57">
        <v>220250043063</v>
      </c>
      <c r="B5156" s="58" t="s">
        <v>526</v>
      </c>
      <c r="C5156" s="59">
        <v>45897</v>
      </c>
      <c r="D5156" s="57">
        <v>22025001104</v>
      </c>
      <c r="E5156" s="58" t="s">
        <v>3791</v>
      </c>
      <c r="F5156" s="60">
        <v>122.6</v>
      </c>
      <c r="G5156" s="58" t="s">
        <v>506</v>
      </c>
      <c r="H5156" s="58" t="s">
        <v>6958</v>
      </c>
      <c r="I5156" s="61">
        <v>300</v>
      </c>
      <c r="J5156" s="58" t="s">
        <v>356</v>
      </c>
      <c r="K5156" s="58" t="s">
        <v>356</v>
      </c>
      <c r="L5156" s="58" t="s">
        <v>367</v>
      </c>
      <c r="M5156" s="58" t="s">
        <v>354</v>
      </c>
      <c r="N5156" s="58" t="s">
        <v>355</v>
      </c>
      <c r="O5156" s="64" t="s">
        <v>309</v>
      </c>
      <c r="P5156" s="64" t="s">
        <v>5359</v>
      </c>
      <c r="Q5156" s="45" t="s">
        <v>922</v>
      </c>
      <c r="R5156" s="32" t="s">
        <v>254</v>
      </c>
      <c r="S5156" s="45" t="s">
        <v>98</v>
      </c>
      <c r="T5156" s="42" t="str">
        <f>VLOOKUP(Tabla1[[#This Row],[AREA]],Hoja1!A:B,2,FALSE)</f>
        <v>10. Personas mayores, familia y servicios sociales</v>
      </c>
      <c r="U5156" s="45" t="s">
        <v>159</v>
      </c>
      <c r="V5156" s="42" t="str">
        <f>VLOOKUP(Tabla1[[#This Row],[PROGRAMA]],Hoja1!A:B,2,FALSE)</f>
        <v>2315. Políticas de Igualdad e infancia</v>
      </c>
      <c r="W5156" s="45" t="s">
        <v>236</v>
      </c>
      <c r="X5156" s="45" t="s">
        <v>3048</v>
      </c>
    </row>
    <row r="5157" spans="1:24" x14ac:dyDescent="0.25">
      <c r="A5157" s="57">
        <v>220250038209</v>
      </c>
      <c r="B5157" s="58" t="s">
        <v>349</v>
      </c>
      <c r="C5157" s="59">
        <v>45880</v>
      </c>
      <c r="D5157" s="57">
        <v>22025005173</v>
      </c>
      <c r="E5157" s="58" t="s">
        <v>2138</v>
      </c>
      <c r="F5157" s="60">
        <v>121</v>
      </c>
      <c r="G5157" s="58" t="s">
        <v>83</v>
      </c>
      <c r="H5157" s="58" t="s">
        <v>6959</v>
      </c>
      <c r="I5157" s="61">
        <v>220</v>
      </c>
      <c r="J5157" s="58" t="s">
        <v>541</v>
      </c>
      <c r="K5157" s="58" t="s">
        <v>356</v>
      </c>
      <c r="L5157" s="58" t="s">
        <v>357</v>
      </c>
      <c r="M5157" s="58" t="s">
        <v>458</v>
      </c>
      <c r="N5157" s="58" t="s">
        <v>429</v>
      </c>
      <c r="O5157" s="64" t="s">
        <v>310</v>
      </c>
      <c r="P5157" s="64" t="s">
        <v>5359</v>
      </c>
      <c r="Q5157" s="45" t="s">
        <v>922</v>
      </c>
      <c r="R5157" s="32" t="s">
        <v>254</v>
      </c>
      <c r="S5157" s="45" t="s">
        <v>290</v>
      </c>
      <c r="T5157" s="42" t="str">
        <f>VLOOKUP(Tabla1[[#This Row],[AREA]],Hoja1!A:B,2,FALSE)</f>
        <v>05. Comercio, mercados y consumo</v>
      </c>
      <c r="U5157" s="45" t="s">
        <v>197</v>
      </c>
      <c r="V5157" s="42" t="str">
        <f>VLOOKUP(Tabla1[[#This Row],[PROGRAMA]],Hoja1!A:B,2,FALSE)</f>
        <v>4312. Mercados</v>
      </c>
      <c r="W5157" s="45" t="s">
        <v>238</v>
      </c>
      <c r="X5157" s="45" t="s">
        <v>2926</v>
      </c>
    </row>
    <row r="5158" spans="1:24" x14ac:dyDescent="0.25">
      <c r="A5158" s="57">
        <v>220250044790</v>
      </c>
      <c r="B5158" s="58" t="s">
        <v>349</v>
      </c>
      <c r="C5158" s="59">
        <v>45911</v>
      </c>
      <c r="D5158" s="57">
        <v>22025006495</v>
      </c>
      <c r="E5158" s="58" t="s">
        <v>1355</v>
      </c>
      <c r="F5158" s="60">
        <v>116.16</v>
      </c>
      <c r="G5158" s="58" t="s">
        <v>3310</v>
      </c>
      <c r="H5158" s="58" t="s">
        <v>6960</v>
      </c>
      <c r="I5158" s="61">
        <v>220</v>
      </c>
      <c r="J5158" s="58" t="s">
        <v>513</v>
      </c>
      <c r="K5158" s="58" t="s">
        <v>356</v>
      </c>
      <c r="L5158" s="58" t="s">
        <v>357</v>
      </c>
      <c r="M5158" s="58" t="s">
        <v>458</v>
      </c>
      <c r="N5158" s="58" t="s">
        <v>429</v>
      </c>
      <c r="O5158" s="64" t="s">
        <v>310</v>
      </c>
      <c r="P5158" s="64" t="s">
        <v>5359</v>
      </c>
      <c r="Q5158" s="45" t="s">
        <v>922</v>
      </c>
      <c r="R5158" s="32" t="s">
        <v>254</v>
      </c>
      <c r="S5158" s="45" t="s">
        <v>98</v>
      </c>
      <c r="T5158" s="42" t="str">
        <f>VLOOKUP(Tabla1[[#This Row],[AREA]],Hoja1!A:B,2,FALSE)</f>
        <v>10. Personas mayores, familia y servicios sociales</v>
      </c>
      <c r="U5158" s="45" t="s">
        <v>155</v>
      </c>
      <c r="V5158" s="42" t="str">
        <f>VLOOKUP(Tabla1[[#This Row],[PROGRAMA]],Hoja1!A:B,2,FALSE)</f>
        <v>2312. Iniciativas sociales</v>
      </c>
      <c r="W5158" s="45" t="s">
        <v>236</v>
      </c>
      <c r="X5158" s="45" t="s">
        <v>2945</v>
      </c>
    </row>
    <row r="5159" spans="1:24" x14ac:dyDescent="0.25">
      <c r="A5159" s="57">
        <v>220250038060</v>
      </c>
      <c r="B5159" s="58" t="s">
        <v>349</v>
      </c>
      <c r="C5159" s="59">
        <v>45880</v>
      </c>
      <c r="D5159" s="57">
        <v>22025006082</v>
      </c>
      <c r="E5159" s="58" t="s">
        <v>5044</v>
      </c>
      <c r="F5159" s="60">
        <v>114.64</v>
      </c>
      <c r="G5159" s="58" t="s">
        <v>612</v>
      </c>
      <c r="H5159" s="58" t="s">
        <v>6961</v>
      </c>
      <c r="I5159" s="61">
        <v>220</v>
      </c>
      <c r="J5159" s="58" t="s">
        <v>356</v>
      </c>
      <c r="K5159" s="58" t="s">
        <v>356</v>
      </c>
      <c r="L5159" s="58" t="s">
        <v>367</v>
      </c>
      <c r="M5159" s="58" t="s">
        <v>458</v>
      </c>
      <c r="N5159" s="58" t="s">
        <v>429</v>
      </c>
      <c r="O5159" s="64" t="s">
        <v>310</v>
      </c>
      <c r="P5159" s="64" t="s">
        <v>5359</v>
      </c>
      <c r="Q5159" s="45" t="s">
        <v>922</v>
      </c>
      <c r="R5159" s="32" t="s">
        <v>254</v>
      </c>
      <c r="S5159" s="45" t="s">
        <v>98</v>
      </c>
      <c r="T5159" s="42" t="str">
        <f>VLOOKUP(Tabla1[[#This Row],[AREA]],Hoja1!A:B,2,FALSE)</f>
        <v>10. Personas mayores, familia y servicios sociales</v>
      </c>
      <c r="U5159" s="45" t="s">
        <v>158</v>
      </c>
      <c r="V5159" s="42" t="str">
        <f>VLOOKUP(Tabla1[[#This Row],[PROGRAMA]],Hoja1!A:B,2,FALSE)</f>
        <v>2314. Centro de programas juveniles</v>
      </c>
      <c r="W5159" s="45" t="s">
        <v>238</v>
      </c>
      <c r="X5159" s="45" t="s">
        <v>3161</v>
      </c>
    </row>
    <row r="5160" spans="1:24" x14ac:dyDescent="0.25">
      <c r="A5160" s="57">
        <v>220250041559</v>
      </c>
      <c r="B5160" s="58" t="s">
        <v>349</v>
      </c>
      <c r="C5160" s="59">
        <v>45891</v>
      </c>
      <c r="D5160" s="57">
        <v>22025006345</v>
      </c>
      <c r="E5160" s="58" t="s">
        <v>1495</v>
      </c>
      <c r="F5160" s="60">
        <v>110.27</v>
      </c>
      <c r="G5160" s="58" t="s">
        <v>81</v>
      </c>
      <c r="H5160" s="58" t="s">
        <v>6962</v>
      </c>
      <c r="I5160" s="61">
        <v>220</v>
      </c>
      <c r="J5160" s="58" t="s">
        <v>356</v>
      </c>
      <c r="K5160" s="58" t="s">
        <v>356</v>
      </c>
      <c r="L5160" s="58" t="s">
        <v>367</v>
      </c>
      <c r="M5160" s="58" t="s">
        <v>458</v>
      </c>
      <c r="N5160" s="58" t="s">
        <v>429</v>
      </c>
      <c r="O5160" s="64" t="s">
        <v>310</v>
      </c>
      <c r="P5160" s="64" t="s">
        <v>5359</v>
      </c>
      <c r="Q5160" s="45" t="s">
        <v>922</v>
      </c>
      <c r="R5160" s="32" t="s">
        <v>254</v>
      </c>
      <c r="S5160" s="45" t="s">
        <v>92</v>
      </c>
      <c r="T5160" s="42" t="str">
        <f>VLOOKUP(Tabla1[[#This Row],[AREA]],Hoja1!A:B,2,FALSE)</f>
        <v>03. Participación ciudadana y deportes</v>
      </c>
      <c r="U5160" s="45" t="s">
        <v>215</v>
      </c>
      <c r="V5160" s="42" t="str">
        <f>VLOOKUP(Tabla1[[#This Row],[PROGRAMA]],Hoja1!A:B,2,FALSE)</f>
        <v>9241. Participación ciudadana</v>
      </c>
      <c r="W5160" s="45" t="s">
        <v>236</v>
      </c>
      <c r="X5160" s="45" t="s">
        <v>2945</v>
      </c>
    </row>
    <row r="5161" spans="1:24" x14ac:dyDescent="0.25">
      <c r="A5161" s="57">
        <v>220250044016</v>
      </c>
      <c r="B5161" s="58" t="s">
        <v>349</v>
      </c>
      <c r="C5161" s="59">
        <v>45905</v>
      </c>
      <c r="D5161" s="57">
        <v>22025006606</v>
      </c>
      <c r="E5161" s="58" t="s">
        <v>1668</v>
      </c>
      <c r="F5161" s="60">
        <v>109.51</v>
      </c>
      <c r="G5161" s="58" t="s">
        <v>530</v>
      </c>
      <c r="H5161" s="58" t="s">
        <v>6963</v>
      </c>
      <c r="I5161" s="61">
        <v>220</v>
      </c>
      <c r="J5161" s="58" t="s">
        <v>356</v>
      </c>
      <c r="K5161" s="58" t="s">
        <v>356</v>
      </c>
      <c r="L5161" s="58" t="s">
        <v>357</v>
      </c>
      <c r="M5161" s="58" t="s">
        <v>458</v>
      </c>
      <c r="N5161" s="58" t="s">
        <v>429</v>
      </c>
      <c r="O5161" s="64" t="s">
        <v>310</v>
      </c>
      <c r="P5161" s="64" t="s">
        <v>5359</v>
      </c>
      <c r="Q5161" s="45" t="s">
        <v>922</v>
      </c>
      <c r="R5161" s="32" t="s">
        <v>254</v>
      </c>
      <c r="S5161" s="45" t="s">
        <v>291</v>
      </c>
      <c r="T5161" s="42" t="str">
        <f>VLOOKUP(Tabla1[[#This Row],[AREA]],Hoja1!A:B,2,FALSE)</f>
        <v>11. Salud pública y seguridad ciudadana</v>
      </c>
      <c r="U5161" s="45" t="s">
        <v>164</v>
      </c>
      <c r="V5161" s="42" t="str">
        <f>VLOOKUP(Tabla1[[#This Row],[PROGRAMA]],Hoja1!A:B,2,FALSE)</f>
        <v>3111. Protección de la salubridad pública</v>
      </c>
      <c r="W5161" s="45" t="s">
        <v>236</v>
      </c>
      <c r="X5161" s="45" t="s">
        <v>2945</v>
      </c>
    </row>
    <row r="5162" spans="1:24" x14ac:dyDescent="0.25">
      <c r="A5162" s="57">
        <v>220250031634</v>
      </c>
      <c r="B5162" s="58" t="s">
        <v>349</v>
      </c>
      <c r="C5162" s="59">
        <v>45847</v>
      </c>
      <c r="D5162" s="57">
        <v>22025005149</v>
      </c>
      <c r="E5162" s="58" t="s">
        <v>3350</v>
      </c>
      <c r="F5162" s="60">
        <v>108.9</v>
      </c>
      <c r="G5162" s="58" t="s">
        <v>16</v>
      </c>
      <c r="H5162" s="58" t="s">
        <v>6964</v>
      </c>
      <c r="I5162" s="61">
        <v>220</v>
      </c>
      <c r="J5162" s="58" t="s">
        <v>356</v>
      </c>
      <c r="K5162" s="58" t="s">
        <v>356</v>
      </c>
      <c r="L5162" s="58" t="s">
        <v>357</v>
      </c>
      <c r="M5162" s="58" t="s">
        <v>458</v>
      </c>
      <c r="N5162" s="58" t="s">
        <v>429</v>
      </c>
      <c r="O5162" s="64" t="s">
        <v>310</v>
      </c>
      <c r="P5162" s="64" t="s">
        <v>5359</v>
      </c>
      <c r="Q5162" s="45" t="s">
        <v>922</v>
      </c>
      <c r="R5162" s="32" t="s">
        <v>254</v>
      </c>
      <c r="S5162" s="45" t="s">
        <v>98</v>
      </c>
      <c r="T5162" s="42" t="str">
        <f>VLOOKUP(Tabla1[[#This Row],[AREA]],Hoja1!A:B,2,FALSE)</f>
        <v>10. Personas mayores, familia y servicios sociales</v>
      </c>
      <c r="U5162" s="45" t="s">
        <v>158</v>
      </c>
      <c r="V5162" s="42" t="str">
        <f>VLOOKUP(Tabla1[[#This Row],[PROGRAMA]],Hoja1!A:B,2,FALSE)</f>
        <v>2314. Centro de programas juveniles</v>
      </c>
      <c r="W5162" s="45" t="s">
        <v>236</v>
      </c>
      <c r="X5162" s="45" t="s">
        <v>3048</v>
      </c>
    </row>
    <row r="5163" spans="1:24" x14ac:dyDescent="0.25">
      <c r="A5163" s="57">
        <v>220250031636</v>
      </c>
      <c r="B5163" s="58" t="s">
        <v>349</v>
      </c>
      <c r="C5163" s="59">
        <v>45847</v>
      </c>
      <c r="D5163" s="57">
        <v>22025005063</v>
      </c>
      <c r="E5163" s="58" t="s">
        <v>3031</v>
      </c>
      <c r="F5163" s="60">
        <v>108.5</v>
      </c>
      <c r="G5163" s="58" t="s">
        <v>316</v>
      </c>
      <c r="H5163" s="58" t="s">
        <v>6965</v>
      </c>
      <c r="I5163" s="61">
        <v>220</v>
      </c>
      <c r="J5163" s="58" t="s">
        <v>356</v>
      </c>
      <c r="K5163" s="58" t="s">
        <v>356</v>
      </c>
      <c r="L5163" s="58" t="s">
        <v>357</v>
      </c>
      <c r="M5163" s="58" t="s">
        <v>458</v>
      </c>
      <c r="N5163" s="58" t="s">
        <v>429</v>
      </c>
      <c r="O5163" s="64" t="s">
        <v>310</v>
      </c>
      <c r="P5163" s="64" t="s">
        <v>5359</v>
      </c>
      <c r="Q5163" s="45" t="s">
        <v>926</v>
      </c>
      <c r="R5163" s="32" t="s">
        <v>255</v>
      </c>
      <c r="S5163" s="45" t="s">
        <v>92</v>
      </c>
      <c r="T5163" s="42" t="str">
        <f>VLOOKUP(Tabla1[[#This Row],[AREA]],Hoja1!A:B,2,FALSE)</f>
        <v>03. Participación ciudadana y deportes</v>
      </c>
      <c r="U5163" s="45" t="s">
        <v>215</v>
      </c>
      <c r="V5163" s="42" t="str">
        <f>VLOOKUP(Tabla1[[#This Row],[PROGRAMA]],Hoja1!A:B,2,FALSE)</f>
        <v>9241. Participación ciudadana</v>
      </c>
      <c r="W5163" s="45" t="s">
        <v>248</v>
      </c>
      <c r="X5163" s="45" t="s">
        <v>2991</v>
      </c>
    </row>
    <row r="5164" spans="1:24" x14ac:dyDescent="0.25">
      <c r="A5164" s="57">
        <v>220250047705</v>
      </c>
      <c r="B5164" s="58" t="s">
        <v>526</v>
      </c>
      <c r="C5164" s="59">
        <v>45925</v>
      </c>
      <c r="D5164" s="57">
        <v>22025001347</v>
      </c>
      <c r="E5164" s="58" t="s">
        <v>1493</v>
      </c>
      <c r="F5164" s="60">
        <v>103.54</v>
      </c>
      <c r="G5164" s="58" t="s">
        <v>612</v>
      </c>
      <c r="H5164" s="58" t="s">
        <v>6966</v>
      </c>
      <c r="I5164" s="61">
        <v>300</v>
      </c>
      <c r="J5164" s="58" t="s">
        <v>356</v>
      </c>
      <c r="K5164" s="58" t="s">
        <v>356</v>
      </c>
      <c r="L5164" s="58" t="s">
        <v>367</v>
      </c>
      <c r="M5164" s="58" t="s">
        <v>354</v>
      </c>
      <c r="N5164" s="58" t="s">
        <v>355</v>
      </c>
      <c r="O5164" s="64" t="s">
        <v>309</v>
      </c>
      <c r="P5164" s="64" t="s">
        <v>5359</v>
      </c>
      <c r="Q5164" s="45" t="s">
        <v>922</v>
      </c>
      <c r="R5164" s="32" t="s">
        <v>254</v>
      </c>
      <c r="S5164" s="45" t="s">
        <v>91</v>
      </c>
      <c r="T5164" s="42" t="str">
        <f>VLOOKUP(Tabla1[[#This Row],[AREA]],Hoja1!A:B,2,FALSE)</f>
        <v>02. Urbanismo y vivienda</v>
      </c>
      <c r="U5164" s="45" t="s">
        <v>220</v>
      </c>
      <c r="V5164" s="42" t="str">
        <f>VLOOKUP(Tabla1[[#This Row],[PROGRAMA]],Hoja1!A:B,2,FALSE)</f>
        <v>9332. Mantenimiento de edificios e instalaciones municipales</v>
      </c>
      <c r="W5164" s="45" t="s">
        <v>236</v>
      </c>
      <c r="X5164" s="45" t="s">
        <v>3048</v>
      </c>
    </row>
    <row r="5165" spans="1:24" x14ac:dyDescent="0.25">
      <c r="A5165" s="57">
        <v>220250047716</v>
      </c>
      <c r="B5165" s="58" t="s">
        <v>526</v>
      </c>
      <c r="C5165" s="59">
        <v>45925</v>
      </c>
      <c r="D5165" s="57">
        <v>22025001347</v>
      </c>
      <c r="E5165" s="58" t="s">
        <v>1493</v>
      </c>
      <c r="F5165" s="60">
        <v>102.54</v>
      </c>
      <c r="G5165" s="58" t="s">
        <v>38</v>
      </c>
      <c r="H5165" s="58" t="s">
        <v>6967</v>
      </c>
      <c r="I5165" s="61">
        <v>300</v>
      </c>
      <c r="J5165" s="58" t="s">
        <v>356</v>
      </c>
      <c r="K5165" s="58" t="s">
        <v>356</v>
      </c>
      <c r="L5165" s="58" t="s">
        <v>367</v>
      </c>
      <c r="M5165" s="58" t="s">
        <v>354</v>
      </c>
      <c r="N5165" s="58" t="s">
        <v>355</v>
      </c>
      <c r="O5165" s="64" t="s">
        <v>309</v>
      </c>
      <c r="P5165" s="64" t="s">
        <v>5359</v>
      </c>
      <c r="Q5165" s="45" t="s">
        <v>922</v>
      </c>
      <c r="R5165" s="32" t="s">
        <v>254</v>
      </c>
      <c r="S5165" s="45" t="s">
        <v>91</v>
      </c>
      <c r="T5165" s="42" t="str">
        <f>VLOOKUP(Tabla1[[#This Row],[AREA]],Hoja1!A:B,2,FALSE)</f>
        <v>02. Urbanismo y vivienda</v>
      </c>
      <c r="U5165" s="45" t="s">
        <v>220</v>
      </c>
      <c r="V5165" s="42" t="str">
        <f>VLOOKUP(Tabla1[[#This Row],[PROGRAMA]],Hoja1!A:B,2,FALSE)</f>
        <v>9332. Mantenimiento de edificios e instalaciones municipales</v>
      </c>
      <c r="W5165" s="45" t="s">
        <v>236</v>
      </c>
      <c r="X5165" s="45" t="s">
        <v>3048</v>
      </c>
    </row>
    <row r="5166" spans="1:24" x14ac:dyDescent="0.25">
      <c r="A5166" s="57">
        <v>220250044295</v>
      </c>
      <c r="B5166" s="58" t="s">
        <v>349</v>
      </c>
      <c r="C5166" s="59">
        <v>45909</v>
      </c>
      <c r="D5166" s="57">
        <v>22025006461</v>
      </c>
      <c r="E5166" s="58" t="s">
        <v>1346</v>
      </c>
      <c r="F5166" s="60">
        <v>99.8</v>
      </c>
      <c r="G5166" s="58" t="s">
        <v>6968</v>
      </c>
      <c r="H5166" s="58" t="s">
        <v>6969</v>
      </c>
      <c r="I5166" s="61">
        <v>220</v>
      </c>
      <c r="J5166" s="58" t="s">
        <v>356</v>
      </c>
      <c r="K5166" s="58" t="s">
        <v>356</v>
      </c>
      <c r="L5166" s="58" t="s">
        <v>367</v>
      </c>
      <c r="M5166" s="58" t="s">
        <v>458</v>
      </c>
      <c r="N5166" s="58" t="s">
        <v>429</v>
      </c>
      <c r="O5166" s="64" t="s">
        <v>310</v>
      </c>
      <c r="P5166" s="64" t="s">
        <v>5359</v>
      </c>
      <c r="Q5166" s="45" t="s">
        <v>922</v>
      </c>
      <c r="R5166" s="32" t="s">
        <v>254</v>
      </c>
      <c r="S5166" s="45" t="s">
        <v>98</v>
      </c>
      <c r="T5166" s="42" t="str">
        <f>VLOOKUP(Tabla1[[#This Row],[AREA]],Hoja1!A:B,2,FALSE)</f>
        <v>10. Personas mayores, familia y servicios sociales</v>
      </c>
      <c r="U5166" s="45" t="s">
        <v>153</v>
      </c>
      <c r="V5166" s="42" t="str">
        <f>VLOOKUP(Tabla1[[#This Row],[PROGRAMA]],Hoja1!A:B,2,FALSE)</f>
        <v>2311. Intervención social</v>
      </c>
      <c r="W5166" s="45" t="s">
        <v>236</v>
      </c>
      <c r="X5166" s="45" t="s">
        <v>2945</v>
      </c>
    </row>
    <row r="5167" spans="1:24" x14ac:dyDescent="0.25">
      <c r="A5167" s="57">
        <v>220250044014</v>
      </c>
      <c r="B5167" s="58" t="s">
        <v>349</v>
      </c>
      <c r="C5167" s="59">
        <v>45905</v>
      </c>
      <c r="D5167" s="57">
        <v>22025006485</v>
      </c>
      <c r="E5167" s="58" t="s">
        <v>1208</v>
      </c>
      <c r="F5167" s="60">
        <v>99.23</v>
      </c>
      <c r="G5167" s="58" t="s">
        <v>3417</v>
      </c>
      <c r="H5167" s="58" t="s">
        <v>6970</v>
      </c>
      <c r="I5167" s="61">
        <v>220</v>
      </c>
      <c r="J5167" s="58" t="s">
        <v>356</v>
      </c>
      <c r="K5167" s="58" t="s">
        <v>356</v>
      </c>
      <c r="L5167" s="58" t="s">
        <v>357</v>
      </c>
      <c r="M5167" s="58" t="s">
        <v>458</v>
      </c>
      <c r="N5167" s="58" t="s">
        <v>429</v>
      </c>
      <c r="O5167" s="64" t="s">
        <v>310</v>
      </c>
      <c r="P5167" s="64" t="s">
        <v>5359</v>
      </c>
      <c r="Q5167" s="45" t="s">
        <v>922</v>
      </c>
      <c r="R5167" s="32" t="s">
        <v>254</v>
      </c>
      <c r="S5167" s="45" t="s">
        <v>89</v>
      </c>
      <c r="T5167" s="42" t="str">
        <f>VLOOKUP(Tabla1[[#This Row],[AREA]],Hoja1!A:B,2,FALSE)</f>
        <v>01. Alcaldía</v>
      </c>
      <c r="U5167" s="45" t="s">
        <v>294</v>
      </c>
      <c r="V5167" s="42" t="str">
        <f>VLOOKUP(Tabla1[[#This Row],[PROGRAMA]],Hoja1!A:B,2,FALSE)</f>
        <v>4331. Desarrollo empresarial</v>
      </c>
      <c r="W5167" s="45" t="s">
        <v>238</v>
      </c>
      <c r="X5167" s="45" t="s">
        <v>2926</v>
      </c>
    </row>
    <row r="5168" spans="1:24" x14ac:dyDescent="0.25">
      <c r="A5168" s="57">
        <v>220250048073</v>
      </c>
      <c r="B5168" s="58" t="s">
        <v>349</v>
      </c>
      <c r="C5168" s="59">
        <v>45925</v>
      </c>
      <c r="D5168" s="57">
        <v>22025006830</v>
      </c>
      <c r="E5168" s="58" t="s">
        <v>6921</v>
      </c>
      <c r="F5168" s="60">
        <v>1640.16</v>
      </c>
      <c r="G5168" s="58" t="s">
        <v>649</v>
      </c>
      <c r="H5168" s="58" t="s">
        <v>6971</v>
      </c>
      <c r="I5168" s="61">
        <v>220</v>
      </c>
      <c r="J5168" s="58" t="s">
        <v>650</v>
      </c>
      <c r="K5168" s="58" t="s">
        <v>365</v>
      </c>
      <c r="L5168" s="58" t="s">
        <v>357</v>
      </c>
      <c r="M5168" s="58" t="s">
        <v>458</v>
      </c>
      <c r="N5168" s="58" t="s">
        <v>429</v>
      </c>
      <c r="O5168" s="64" t="s">
        <v>310</v>
      </c>
      <c r="P5168" s="64" t="s">
        <v>5359</v>
      </c>
      <c r="Q5168" s="45" t="s">
        <v>926</v>
      </c>
      <c r="R5168" s="32" t="s">
        <v>255</v>
      </c>
      <c r="S5168" s="45" t="s">
        <v>291</v>
      </c>
      <c r="T5168" s="42" t="str">
        <f>VLOOKUP(Tabla1[[#This Row],[AREA]],Hoja1!A:B,2,FALSE)</f>
        <v>11. Salud pública y seguridad ciudadana</v>
      </c>
      <c r="U5168" s="45" t="s">
        <v>129</v>
      </c>
      <c r="V5168" s="42" t="str">
        <f>VLOOKUP(Tabla1[[#This Row],[PROGRAMA]],Hoja1!A:B,2,FALSE)</f>
        <v>1321. Policía municipal</v>
      </c>
      <c r="W5168" s="45" t="s">
        <v>248</v>
      </c>
      <c r="X5168" s="45" t="s">
        <v>2991</v>
      </c>
    </row>
    <row r="5169" spans="1:24" x14ac:dyDescent="0.25">
      <c r="A5169" s="57">
        <v>220250042117</v>
      </c>
      <c r="B5169" s="58" t="s">
        <v>526</v>
      </c>
      <c r="C5169" s="59">
        <v>45895</v>
      </c>
      <c r="D5169" s="57">
        <v>22025003804</v>
      </c>
      <c r="E5169" s="58" t="s">
        <v>1277</v>
      </c>
      <c r="F5169" s="60">
        <v>1493.44</v>
      </c>
      <c r="G5169" s="58" t="s">
        <v>6972</v>
      </c>
      <c r="H5169" s="58" t="s">
        <v>6973</v>
      </c>
      <c r="I5169" s="61">
        <v>300</v>
      </c>
      <c r="J5169" s="58" t="s">
        <v>403</v>
      </c>
      <c r="K5169" s="58" t="s">
        <v>403</v>
      </c>
      <c r="L5169" s="58" t="s">
        <v>367</v>
      </c>
      <c r="M5169" s="58" t="s">
        <v>354</v>
      </c>
      <c r="N5169" s="58" t="s">
        <v>380</v>
      </c>
      <c r="O5169" s="64" t="s">
        <v>305</v>
      </c>
      <c r="P5169" s="64" t="s">
        <v>5359</v>
      </c>
      <c r="Q5169" s="45" t="s">
        <v>926</v>
      </c>
      <c r="R5169" s="32" t="s">
        <v>255</v>
      </c>
      <c r="S5169" s="45" t="s">
        <v>93</v>
      </c>
      <c r="T5169" s="42" t="str">
        <f>VLOOKUP(Tabla1[[#This Row],[AREA]],Hoja1!A:B,2,FALSE)</f>
        <v>04. Hacienda, personal y modernización administrativa</v>
      </c>
      <c r="U5169" s="45" t="s">
        <v>209</v>
      </c>
      <c r="V5169" s="42" t="str">
        <f>VLOOKUP(Tabla1[[#This Row],[PROGRAMA]],Hoja1!A:B,2,FALSE)</f>
        <v>9204. Tecnologías de la información y comunicación</v>
      </c>
      <c r="W5169" s="45" t="s">
        <v>250</v>
      </c>
      <c r="X5169" s="45" t="s">
        <v>2949</v>
      </c>
    </row>
    <row r="5170" spans="1:24" x14ac:dyDescent="0.25">
      <c r="A5170" s="57">
        <v>220250034479</v>
      </c>
      <c r="B5170" s="58" t="s">
        <v>349</v>
      </c>
      <c r="C5170" s="59">
        <v>45861</v>
      </c>
      <c r="D5170" s="57">
        <v>22025005366</v>
      </c>
      <c r="E5170" s="58" t="s">
        <v>2215</v>
      </c>
      <c r="F5170" s="60">
        <v>1487.21</v>
      </c>
      <c r="G5170" s="58" t="s">
        <v>1006</v>
      </c>
      <c r="H5170" s="58" t="s">
        <v>6974</v>
      </c>
      <c r="I5170" s="61">
        <v>220</v>
      </c>
      <c r="J5170" s="58" t="s">
        <v>513</v>
      </c>
      <c r="K5170" s="58" t="s">
        <v>356</v>
      </c>
      <c r="L5170" s="58" t="s">
        <v>367</v>
      </c>
      <c r="M5170" s="58" t="s">
        <v>458</v>
      </c>
      <c r="N5170" s="58" t="s">
        <v>429</v>
      </c>
      <c r="O5170" s="64" t="s">
        <v>310</v>
      </c>
      <c r="P5170" s="64" t="s">
        <v>5359</v>
      </c>
      <c r="Q5170" s="45" t="s">
        <v>922</v>
      </c>
      <c r="R5170" s="32" t="s">
        <v>254</v>
      </c>
      <c r="S5170" s="45" t="s">
        <v>290</v>
      </c>
      <c r="T5170" s="42" t="str">
        <f>VLOOKUP(Tabla1[[#This Row],[AREA]],Hoja1!A:B,2,FALSE)</f>
        <v>05. Comercio, mercados y consumo</v>
      </c>
      <c r="U5170" s="45" t="s">
        <v>197</v>
      </c>
      <c r="V5170" s="42" t="str">
        <f>VLOOKUP(Tabla1[[#This Row],[PROGRAMA]],Hoja1!A:B,2,FALSE)</f>
        <v>4312. Mercados</v>
      </c>
      <c r="W5170" s="45" t="s">
        <v>238</v>
      </c>
      <c r="X5170" s="45" t="s">
        <v>3161</v>
      </c>
    </row>
    <row r="5171" spans="1:24" x14ac:dyDescent="0.25">
      <c r="A5171" s="57">
        <v>220250043602</v>
      </c>
      <c r="B5171" s="58" t="s">
        <v>526</v>
      </c>
      <c r="C5171" s="59">
        <v>45902</v>
      </c>
      <c r="D5171" s="57">
        <v>22025002825</v>
      </c>
      <c r="E5171" s="58" t="s">
        <v>2957</v>
      </c>
      <c r="F5171" s="60">
        <v>1375</v>
      </c>
      <c r="G5171" s="58" t="s">
        <v>6975</v>
      </c>
      <c r="H5171" s="58" t="s">
        <v>6976</v>
      </c>
      <c r="I5171" s="61">
        <v>300</v>
      </c>
      <c r="J5171" s="58" t="s">
        <v>356</v>
      </c>
      <c r="K5171" s="58" t="s">
        <v>356</v>
      </c>
      <c r="L5171" s="58" t="s">
        <v>357</v>
      </c>
      <c r="M5171" s="58" t="s">
        <v>354</v>
      </c>
      <c r="N5171" s="58" t="s">
        <v>355</v>
      </c>
      <c r="O5171" s="64" t="s">
        <v>305</v>
      </c>
      <c r="P5171" s="64" t="s">
        <v>5359</v>
      </c>
      <c r="Q5171" s="45" t="s">
        <v>926</v>
      </c>
      <c r="R5171" s="32" t="s">
        <v>255</v>
      </c>
      <c r="S5171" s="45" t="s">
        <v>91</v>
      </c>
      <c r="T5171" s="42" t="str">
        <f>VLOOKUP(Tabla1[[#This Row],[AREA]],Hoja1!A:B,2,FALSE)</f>
        <v>02. Urbanismo y vivienda</v>
      </c>
      <c r="U5171" s="45" t="s">
        <v>138</v>
      </c>
      <c r="V5171" s="42" t="str">
        <f>VLOOKUP(Tabla1[[#This Row],[PROGRAMA]],Hoja1!A:B,2,FALSE)</f>
        <v>1511. Planficación y gestión del urbanismo</v>
      </c>
      <c r="W5171" s="45" t="s">
        <v>242</v>
      </c>
      <c r="X5171" s="45" t="s">
        <v>2923</v>
      </c>
    </row>
    <row r="5172" spans="1:24" x14ac:dyDescent="0.25">
      <c r="A5172" s="57">
        <v>220250042116</v>
      </c>
      <c r="B5172" s="58" t="s">
        <v>526</v>
      </c>
      <c r="C5172" s="59">
        <v>45895</v>
      </c>
      <c r="D5172" s="57">
        <v>22025003801</v>
      </c>
      <c r="E5172" s="58" t="s">
        <v>1277</v>
      </c>
      <c r="F5172" s="60">
        <v>1270.5</v>
      </c>
      <c r="G5172" s="58" t="s">
        <v>6977</v>
      </c>
      <c r="H5172" s="58" t="s">
        <v>6978</v>
      </c>
      <c r="I5172" s="61">
        <v>300</v>
      </c>
      <c r="J5172" s="58" t="s">
        <v>470</v>
      </c>
      <c r="K5172" s="58" t="s">
        <v>352</v>
      </c>
      <c r="L5172" s="58" t="s">
        <v>367</v>
      </c>
      <c r="M5172" s="58" t="s">
        <v>354</v>
      </c>
      <c r="N5172" s="58" t="s">
        <v>380</v>
      </c>
      <c r="O5172" s="64" t="s">
        <v>305</v>
      </c>
      <c r="P5172" s="64" t="s">
        <v>5359</v>
      </c>
      <c r="Q5172" s="45" t="s">
        <v>926</v>
      </c>
      <c r="R5172" s="32" t="s">
        <v>255</v>
      </c>
      <c r="S5172" s="45" t="s">
        <v>93</v>
      </c>
      <c r="T5172" s="42" t="str">
        <f>VLOOKUP(Tabla1[[#This Row],[AREA]],Hoja1!A:B,2,FALSE)</f>
        <v>04. Hacienda, personal y modernización administrativa</v>
      </c>
      <c r="U5172" s="45" t="s">
        <v>209</v>
      </c>
      <c r="V5172" s="42" t="str">
        <f>VLOOKUP(Tabla1[[#This Row],[PROGRAMA]],Hoja1!A:B,2,FALSE)</f>
        <v>9204. Tecnologías de la información y comunicación</v>
      </c>
      <c r="W5172" s="45" t="s">
        <v>250</v>
      </c>
      <c r="X5172" s="45" t="s">
        <v>2949</v>
      </c>
    </row>
    <row r="5173" spans="1:24" x14ac:dyDescent="0.25">
      <c r="A5173" s="57">
        <v>220250045601</v>
      </c>
      <c r="B5173" s="58" t="s">
        <v>349</v>
      </c>
      <c r="C5173" s="59">
        <v>45917</v>
      </c>
      <c r="D5173" s="57">
        <v>22025004170</v>
      </c>
      <c r="E5173" s="58" t="s">
        <v>1594</v>
      </c>
      <c r="F5173" s="60">
        <v>1180.96</v>
      </c>
      <c r="G5173" s="58" t="s">
        <v>5815</v>
      </c>
      <c r="H5173" s="58" t="s">
        <v>6979</v>
      </c>
      <c r="I5173" s="61">
        <v>220</v>
      </c>
      <c r="J5173" s="58" t="s">
        <v>477</v>
      </c>
      <c r="K5173" s="58" t="s">
        <v>356</v>
      </c>
      <c r="L5173" s="58" t="s">
        <v>367</v>
      </c>
      <c r="M5173" s="58" t="s">
        <v>354</v>
      </c>
      <c r="N5173" s="58" t="s">
        <v>355</v>
      </c>
      <c r="O5173" s="64" t="s">
        <v>305</v>
      </c>
      <c r="P5173" s="64" t="s">
        <v>5359</v>
      </c>
      <c r="Q5173" s="45" t="s">
        <v>922</v>
      </c>
      <c r="R5173" s="32" t="s">
        <v>254</v>
      </c>
      <c r="S5173" s="45" t="s">
        <v>291</v>
      </c>
      <c r="T5173" s="42" t="str">
        <f>VLOOKUP(Tabla1[[#This Row],[AREA]],Hoja1!A:B,2,FALSE)</f>
        <v>11. Salud pública y seguridad ciudadana</v>
      </c>
      <c r="U5173" s="45" t="s">
        <v>141</v>
      </c>
      <c r="V5173" s="42" t="str">
        <f>VLOOKUP(Tabla1[[#This Row],[PROGRAMA]],Hoja1!A:B,2,FALSE)</f>
        <v>1621. Recogida de residuos</v>
      </c>
      <c r="W5173" s="45" t="s">
        <v>238</v>
      </c>
      <c r="X5173" s="45" t="s">
        <v>3053</v>
      </c>
    </row>
    <row r="5174" spans="1:24" x14ac:dyDescent="0.25">
      <c r="A5174" s="57">
        <v>220250047564</v>
      </c>
      <c r="B5174" s="58" t="s">
        <v>526</v>
      </c>
      <c r="C5174" s="59">
        <v>45924</v>
      </c>
      <c r="D5174" s="57">
        <v>22025004105</v>
      </c>
      <c r="E5174" s="58" t="s">
        <v>1284</v>
      </c>
      <c r="F5174" s="60">
        <v>1058.75</v>
      </c>
      <c r="G5174" s="58" t="s">
        <v>6006</v>
      </c>
      <c r="H5174" s="58" t="s">
        <v>6980</v>
      </c>
      <c r="I5174" s="61">
        <v>300</v>
      </c>
      <c r="J5174" s="58" t="s">
        <v>356</v>
      </c>
      <c r="K5174" s="58" t="s">
        <v>356</v>
      </c>
      <c r="L5174" s="58" t="s">
        <v>357</v>
      </c>
      <c r="M5174" s="58" t="s">
        <v>354</v>
      </c>
      <c r="N5174" s="58" t="s">
        <v>355</v>
      </c>
      <c r="O5174" s="64" t="s">
        <v>305</v>
      </c>
      <c r="P5174" s="64" t="s">
        <v>5359</v>
      </c>
      <c r="Q5174" s="45" t="s">
        <v>922</v>
      </c>
      <c r="R5174" s="32" t="s">
        <v>254</v>
      </c>
      <c r="S5174" s="45" t="s">
        <v>97</v>
      </c>
      <c r="T5174" s="42" t="str">
        <f>VLOOKUP(Tabla1[[#This Row],[AREA]],Hoja1!A:B,2,FALSE)</f>
        <v>09. Turismo, eventos y marca ciudad</v>
      </c>
      <c r="U5174" s="45" t="s">
        <v>199</v>
      </c>
      <c r="V5174" s="42" t="str">
        <f>VLOOKUP(Tabla1[[#This Row],[PROGRAMA]],Hoja1!A:B,2,FALSE)</f>
        <v>4321. Turismo</v>
      </c>
      <c r="W5174" s="45" t="s">
        <v>238</v>
      </c>
      <c r="X5174" s="45" t="s">
        <v>2926</v>
      </c>
    </row>
    <row r="5175" spans="1:24" x14ac:dyDescent="0.25">
      <c r="A5175" s="57">
        <v>220250047588</v>
      </c>
      <c r="B5175" s="58" t="s">
        <v>349</v>
      </c>
      <c r="C5175" s="59">
        <v>45924</v>
      </c>
      <c r="D5175" s="57">
        <v>22025006832</v>
      </c>
      <c r="E5175" s="58" t="s">
        <v>6921</v>
      </c>
      <c r="F5175" s="60">
        <v>896.64</v>
      </c>
      <c r="G5175" s="58" t="s">
        <v>316</v>
      </c>
      <c r="H5175" s="58" t="s">
        <v>6981</v>
      </c>
      <c r="I5175" s="61">
        <v>220</v>
      </c>
      <c r="J5175" s="58" t="s">
        <v>356</v>
      </c>
      <c r="K5175" s="58" t="s">
        <v>356</v>
      </c>
      <c r="L5175" s="58" t="s">
        <v>357</v>
      </c>
      <c r="M5175" s="58" t="s">
        <v>458</v>
      </c>
      <c r="N5175" s="58" t="s">
        <v>429</v>
      </c>
      <c r="O5175" s="64" t="s">
        <v>310</v>
      </c>
      <c r="P5175" s="64" t="s">
        <v>5359</v>
      </c>
      <c r="Q5175" s="45" t="s">
        <v>926</v>
      </c>
      <c r="R5175" s="32" t="s">
        <v>255</v>
      </c>
      <c r="S5175" s="45" t="s">
        <v>291</v>
      </c>
      <c r="T5175" s="42" t="str">
        <f>VLOOKUP(Tabla1[[#This Row],[AREA]],Hoja1!A:B,2,FALSE)</f>
        <v>11. Salud pública y seguridad ciudadana</v>
      </c>
      <c r="U5175" s="45" t="s">
        <v>129</v>
      </c>
      <c r="V5175" s="42" t="str">
        <f>VLOOKUP(Tabla1[[#This Row],[PROGRAMA]],Hoja1!A:B,2,FALSE)</f>
        <v>1321. Policía municipal</v>
      </c>
      <c r="W5175" s="45" t="s">
        <v>248</v>
      </c>
      <c r="X5175" s="45" t="s">
        <v>2991</v>
      </c>
    </row>
    <row r="5176" spans="1:24" x14ac:dyDescent="0.25">
      <c r="A5176" s="57">
        <v>220250036196</v>
      </c>
      <c r="B5176" s="58" t="s">
        <v>349</v>
      </c>
      <c r="C5176" s="59">
        <v>45870</v>
      </c>
      <c r="D5176" s="57">
        <v>22025005475</v>
      </c>
      <c r="E5176" s="58" t="s">
        <v>2904</v>
      </c>
      <c r="F5176" s="60">
        <v>845.57</v>
      </c>
      <c r="G5176" s="58" t="s">
        <v>340</v>
      </c>
      <c r="H5176" s="58" t="s">
        <v>6982</v>
      </c>
      <c r="I5176" s="61">
        <v>220</v>
      </c>
      <c r="J5176" s="58" t="s">
        <v>452</v>
      </c>
      <c r="K5176" s="58" t="s">
        <v>452</v>
      </c>
      <c r="L5176" s="58" t="s">
        <v>357</v>
      </c>
      <c r="M5176" s="58" t="s">
        <v>354</v>
      </c>
      <c r="N5176" s="58" t="s">
        <v>355</v>
      </c>
      <c r="O5176" s="64" t="s">
        <v>309</v>
      </c>
      <c r="P5176" s="64" t="s">
        <v>5359</v>
      </c>
      <c r="Q5176" s="45" t="s">
        <v>926</v>
      </c>
      <c r="R5176" s="32" t="s">
        <v>255</v>
      </c>
      <c r="S5176" s="45" t="s">
        <v>95</v>
      </c>
      <c r="T5176" s="42" t="str">
        <f>VLOOKUP(Tabla1[[#This Row],[AREA]],Hoja1!A:B,2,FALSE)</f>
        <v>07. Medio ambiente</v>
      </c>
      <c r="U5176" s="45" t="s">
        <v>142</v>
      </c>
      <c r="V5176" s="42" t="str">
        <f>VLOOKUP(Tabla1[[#This Row],[PROGRAMA]],Hoja1!A:B,2,FALSE)</f>
        <v>1623. Tratamiento de residuos</v>
      </c>
      <c r="W5176" s="45" t="s">
        <v>244</v>
      </c>
      <c r="X5176" s="45" t="s">
        <v>2903</v>
      </c>
    </row>
    <row r="5177" spans="1:24" x14ac:dyDescent="0.25">
      <c r="A5177" s="57">
        <v>220250038028</v>
      </c>
      <c r="B5177" s="58" t="s">
        <v>349</v>
      </c>
      <c r="C5177" s="59">
        <v>45877</v>
      </c>
      <c r="D5177" s="57">
        <v>22025004173</v>
      </c>
      <c r="E5177" s="58" t="s">
        <v>1692</v>
      </c>
      <c r="F5177" s="60">
        <v>822.8</v>
      </c>
      <c r="G5177" s="58" t="s">
        <v>5815</v>
      </c>
      <c r="H5177" s="58" t="s">
        <v>6499</v>
      </c>
      <c r="I5177" s="61">
        <v>220</v>
      </c>
      <c r="J5177" s="58" t="s">
        <v>477</v>
      </c>
      <c r="K5177" s="58" t="s">
        <v>356</v>
      </c>
      <c r="L5177" s="58" t="s">
        <v>367</v>
      </c>
      <c r="M5177" s="58" t="s">
        <v>354</v>
      </c>
      <c r="N5177" s="58" t="s">
        <v>355</v>
      </c>
      <c r="O5177" s="64" t="s">
        <v>305</v>
      </c>
      <c r="P5177" s="64" t="s">
        <v>5359</v>
      </c>
      <c r="Q5177" s="45" t="s">
        <v>922</v>
      </c>
      <c r="R5177" s="32" t="s">
        <v>254</v>
      </c>
      <c r="S5177" s="45" t="s">
        <v>291</v>
      </c>
      <c r="T5177" s="42" t="str">
        <f>VLOOKUP(Tabla1[[#This Row],[AREA]],Hoja1!A:B,2,FALSE)</f>
        <v>11. Salud pública y seguridad ciudadana</v>
      </c>
      <c r="U5177" s="45" t="s">
        <v>144</v>
      </c>
      <c r="V5177" s="42" t="str">
        <f>VLOOKUP(Tabla1[[#This Row],[PROGRAMA]],Hoja1!A:B,2,FALSE)</f>
        <v>1631. Limpieza viaria</v>
      </c>
      <c r="W5177" s="45" t="s">
        <v>238</v>
      </c>
      <c r="X5177" s="45" t="s">
        <v>3053</v>
      </c>
    </row>
    <row r="5178" spans="1:24" x14ac:dyDescent="0.25">
      <c r="A5178" s="57">
        <v>220250038623</v>
      </c>
      <c r="B5178" s="58" t="s">
        <v>349</v>
      </c>
      <c r="C5178" s="59">
        <v>45881</v>
      </c>
      <c r="D5178" s="57">
        <v>22025005523</v>
      </c>
      <c r="E5178" s="58" t="s">
        <v>1397</v>
      </c>
      <c r="F5178" s="60">
        <v>693.75</v>
      </c>
      <c r="G5178" s="58" t="s">
        <v>379</v>
      </c>
      <c r="H5178" s="58" t="s">
        <v>6983</v>
      </c>
      <c r="I5178" s="61">
        <v>220</v>
      </c>
      <c r="J5178" s="58" t="s">
        <v>356</v>
      </c>
      <c r="K5178" s="58" t="s">
        <v>356</v>
      </c>
      <c r="L5178" s="58" t="s">
        <v>357</v>
      </c>
      <c r="M5178" s="58" t="s">
        <v>354</v>
      </c>
      <c r="N5178" s="58" t="s">
        <v>355</v>
      </c>
      <c r="O5178" s="64" t="s">
        <v>305</v>
      </c>
      <c r="P5178" s="64" t="s">
        <v>5359</v>
      </c>
      <c r="Q5178" s="45" t="s">
        <v>922</v>
      </c>
      <c r="R5178" s="32" t="s">
        <v>254</v>
      </c>
      <c r="S5178" s="45" t="s">
        <v>98</v>
      </c>
      <c r="T5178" s="42" t="str">
        <f>VLOOKUP(Tabla1[[#This Row],[AREA]],Hoja1!A:B,2,FALSE)</f>
        <v>10. Personas mayores, familia y servicios sociales</v>
      </c>
      <c r="U5178" s="45" t="s">
        <v>162</v>
      </c>
      <c r="V5178" s="42" t="str">
        <f>VLOOKUP(Tabla1[[#This Row],[PROGRAMA]],Hoja1!A:B,2,FALSE)</f>
        <v>2412. Formación para el empleo</v>
      </c>
      <c r="W5178" s="45" t="s">
        <v>236</v>
      </c>
      <c r="X5178" s="45" t="s">
        <v>2945</v>
      </c>
    </row>
    <row r="5179" spans="1:24" x14ac:dyDescent="0.25">
      <c r="A5179" s="57">
        <v>220250038623</v>
      </c>
      <c r="B5179" s="58" t="s">
        <v>349</v>
      </c>
      <c r="C5179" s="59">
        <v>45881</v>
      </c>
      <c r="D5179" s="57">
        <v>22025005524</v>
      </c>
      <c r="E5179" s="58" t="s">
        <v>1397</v>
      </c>
      <c r="F5179" s="60">
        <v>693.75</v>
      </c>
      <c r="G5179" s="58" t="s">
        <v>379</v>
      </c>
      <c r="H5179" s="58" t="s">
        <v>6983</v>
      </c>
      <c r="I5179" s="61">
        <v>220</v>
      </c>
      <c r="J5179" s="58" t="s">
        <v>356</v>
      </c>
      <c r="K5179" s="58" t="s">
        <v>356</v>
      </c>
      <c r="L5179" s="58" t="s">
        <v>357</v>
      </c>
      <c r="M5179" s="58" t="s">
        <v>354</v>
      </c>
      <c r="N5179" s="58" t="s">
        <v>355</v>
      </c>
      <c r="O5179" s="64" t="s">
        <v>305</v>
      </c>
      <c r="P5179" s="64" t="s">
        <v>5359</v>
      </c>
      <c r="Q5179" s="45" t="s">
        <v>922</v>
      </c>
      <c r="R5179" s="32" t="s">
        <v>254</v>
      </c>
      <c r="S5179" s="45" t="s">
        <v>98</v>
      </c>
      <c r="T5179" s="42" t="str">
        <f>VLOOKUP(Tabla1[[#This Row],[AREA]],Hoja1!A:B,2,FALSE)</f>
        <v>10. Personas mayores, familia y servicios sociales</v>
      </c>
      <c r="U5179" s="45" t="s">
        <v>162</v>
      </c>
      <c r="V5179" s="42" t="str">
        <f>VLOOKUP(Tabla1[[#This Row],[PROGRAMA]],Hoja1!A:B,2,FALSE)</f>
        <v>2412. Formación para el empleo</v>
      </c>
      <c r="W5179" s="45" t="s">
        <v>236</v>
      </c>
      <c r="X5179" s="45" t="s">
        <v>2945</v>
      </c>
    </row>
    <row r="5180" spans="1:24" x14ac:dyDescent="0.25">
      <c r="A5180" s="57">
        <v>220250038623</v>
      </c>
      <c r="B5180" s="58" t="s">
        <v>349</v>
      </c>
      <c r="C5180" s="59">
        <v>45881</v>
      </c>
      <c r="D5180" s="57">
        <v>22025005525</v>
      </c>
      <c r="E5180" s="58" t="s">
        <v>1397</v>
      </c>
      <c r="F5180" s="60">
        <v>693.75</v>
      </c>
      <c r="G5180" s="58" t="s">
        <v>379</v>
      </c>
      <c r="H5180" s="58" t="s">
        <v>6983</v>
      </c>
      <c r="I5180" s="61">
        <v>220</v>
      </c>
      <c r="J5180" s="58" t="s">
        <v>356</v>
      </c>
      <c r="K5180" s="58" t="s">
        <v>356</v>
      </c>
      <c r="L5180" s="58" t="s">
        <v>357</v>
      </c>
      <c r="M5180" s="58" t="s">
        <v>354</v>
      </c>
      <c r="N5180" s="58" t="s">
        <v>355</v>
      </c>
      <c r="O5180" s="64" t="s">
        <v>305</v>
      </c>
      <c r="P5180" s="64" t="s">
        <v>5359</v>
      </c>
      <c r="Q5180" s="45" t="s">
        <v>922</v>
      </c>
      <c r="R5180" s="32" t="s">
        <v>254</v>
      </c>
      <c r="S5180" s="45" t="s">
        <v>98</v>
      </c>
      <c r="T5180" s="42" t="str">
        <f>VLOOKUP(Tabla1[[#This Row],[AREA]],Hoja1!A:B,2,FALSE)</f>
        <v>10. Personas mayores, familia y servicios sociales</v>
      </c>
      <c r="U5180" s="45" t="s">
        <v>162</v>
      </c>
      <c r="V5180" s="42" t="str">
        <f>VLOOKUP(Tabla1[[#This Row],[PROGRAMA]],Hoja1!A:B,2,FALSE)</f>
        <v>2412. Formación para el empleo</v>
      </c>
      <c r="W5180" s="45" t="s">
        <v>236</v>
      </c>
      <c r="X5180" s="45" t="s">
        <v>2945</v>
      </c>
    </row>
    <row r="5181" spans="1:24" x14ac:dyDescent="0.25">
      <c r="A5181" s="57">
        <v>220250038623</v>
      </c>
      <c r="B5181" s="58" t="s">
        <v>349</v>
      </c>
      <c r="C5181" s="59">
        <v>45881</v>
      </c>
      <c r="D5181" s="57">
        <v>22025005526</v>
      </c>
      <c r="E5181" s="58" t="s">
        <v>1397</v>
      </c>
      <c r="F5181" s="60">
        <v>693.75</v>
      </c>
      <c r="G5181" s="58" t="s">
        <v>379</v>
      </c>
      <c r="H5181" s="58" t="s">
        <v>6983</v>
      </c>
      <c r="I5181" s="61">
        <v>220</v>
      </c>
      <c r="J5181" s="58" t="s">
        <v>356</v>
      </c>
      <c r="K5181" s="58" t="s">
        <v>356</v>
      </c>
      <c r="L5181" s="58" t="s">
        <v>357</v>
      </c>
      <c r="M5181" s="58" t="s">
        <v>354</v>
      </c>
      <c r="N5181" s="58" t="s">
        <v>355</v>
      </c>
      <c r="O5181" s="64" t="s">
        <v>305</v>
      </c>
      <c r="P5181" s="64" t="s">
        <v>5359</v>
      </c>
      <c r="Q5181" s="45" t="s">
        <v>922</v>
      </c>
      <c r="R5181" s="32" t="s">
        <v>254</v>
      </c>
      <c r="S5181" s="45" t="s">
        <v>98</v>
      </c>
      <c r="T5181" s="42" t="str">
        <f>VLOOKUP(Tabla1[[#This Row],[AREA]],Hoja1!A:B,2,FALSE)</f>
        <v>10. Personas mayores, familia y servicios sociales</v>
      </c>
      <c r="U5181" s="45" t="s">
        <v>162</v>
      </c>
      <c r="V5181" s="42" t="str">
        <f>VLOOKUP(Tabla1[[#This Row],[PROGRAMA]],Hoja1!A:B,2,FALSE)</f>
        <v>2412. Formación para el empleo</v>
      </c>
      <c r="W5181" s="45" t="s">
        <v>236</v>
      </c>
      <c r="X5181" s="45" t="s">
        <v>2945</v>
      </c>
    </row>
    <row r="5182" spans="1:24" x14ac:dyDescent="0.25">
      <c r="A5182" s="57">
        <v>220250044624</v>
      </c>
      <c r="B5182" s="58" t="s">
        <v>526</v>
      </c>
      <c r="C5182" s="59">
        <v>45910</v>
      </c>
      <c r="D5182" s="57">
        <v>22025001347</v>
      </c>
      <c r="E5182" s="58" t="s">
        <v>1493</v>
      </c>
      <c r="F5182" s="60">
        <v>93.81</v>
      </c>
      <c r="G5182" s="58" t="s">
        <v>600</v>
      </c>
      <c r="H5182" s="58" t="s">
        <v>6984</v>
      </c>
      <c r="I5182" s="61">
        <v>300</v>
      </c>
      <c r="J5182" s="58" t="s">
        <v>356</v>
      </c>
      <c r="K5182" s="58" t="s">
        <v>356</v>
      </c>
      <c r="L5182" s="58" t="s">
        <v>367</v>
      </c>
      <c r="M5182" s="58" t="s">
        <v>354</v>
      </c>
      <c r="N5182" s="58" t="s">
        <v>355</v>
      </c>
      <c r="O5182" s="64" t="s">
        <v>309</v>
      </c>
      <c r="P5182" s="64" t="s">
        <v>5359</v>
      </c>
      <c r="Q5182" s="45" t="s">
        <v>922</v>
      </c>
      <c r="R5182" s="32" t="s">
        <v>254</v>
      </c>
      <c r="S5182" s="45" t="s">
        <v>91</v>
      </c>
      <c r="T5182" s="42" t="str">
        <f>VLOOKUP(Tabla1[[#This Row],[AREA]],Hoja1!A:B,2,FALSE)</f>
        <v>02. Urbanismo y vivienda</v>
      </c>
      <c r="U5182" s="45" t="s">
        <v>220</v>
      </c>
      <c r="V5182" s="42" t="str">
        <f>VLOOKUP(Tabla1[[#This Row],[PROGRAMA]],Hoja1!A:B,2,FALSE)</f>
        <v>9332. Mantenimiento de edificios e instalaciones municipales</v>
      </c>
      <c r="W5182" s="45" t="s">
        <v>236</v>
      </c>
      <c r="X5182" s="45" t="s">
        <v>3048</v>
      </c>
    </row>
    <row r="5183" spans="1:24" x14ac:dyDescent="0.25">
      <c r="A5183" s="57">
        <v>220250048667</v>
      </c>
      <c r="B5183" s="58" t="s">
        <v>349</v>
      </c>
      <c r="C5183" s="59">
        <v>45930</v>
      </c>
      <c r="D5183" s="57">
        <v>22025006408</v>
      </c>
      <c r="E5183" s="58" t="s">
        <v>1254</v>
      </c>
      <c r="F5183" s="60">
        <v>528.07000000000005</v>
      </c>
      <c r="G5183" s="58" t="s">
        <v>316</v>
      </c>
      <c r="H5183" s="58" t="s">
        <v>6985</v>
      </c>
      <c r="I5183" s="61">
        <v>220</v>
      </c>
      <c r="J5183" s="58" t="s">
        <v>356</v>
      </c>
      <c r="K5183" s="58" t="s">
        <v>356</v>
      </c>
      <c r="L5183" s="58" t="s">
        <v>357</v>
      </c>
      <c r="M5183" s="58" t="s">
        <v>458</v>
      </c>
      <c r="N5183" s="58" t="s">
        <v>429</v>
      </c>
      <c r="O5183" s="64" t="s">
        <v>310</v>
      </c>
      <c r="P5183" s="64" t="s">
        <v>5359</v>
      </c>
      <c r="Q5183" s="45">
        <v>6</v>
      </c>
      <c r="R5183" s="32" t="s">
        <v>255</v>
      </c>
      <c r="S5183" s="45" t="s">
        <v>96</v>
      </c>
      <c r="T5183" s="42" t="str">
        <f>VLOOKUP(Tabla1[[#This Row],[AREA]],Hoja1!A:B,2,FALSE)</f>
        <v>08. Tráfico y movilidad</v>
      </c>
      <c r="U5183" s="45">
        <v>1532</v>
      </c>
      <c r="V5183" s="42" t="str">
        <f>VLOOKUP(Tabla1[[#This Row],[PROGRAMA]],Hoja1!A:B,2,FALSE)</f>
        <v>1532. Pavimentación vias públicas y otros servicios urbanísticos</v>
      </c>
      <c r="W5183" s="45">
        <v>61</v>
      </c>
      <c r="X5183" s="45">
        <v>619</v>
      </c>
    </row>
    <row r="5184" spans="1:24" x14ac:dyDescent="0.25">
      <c r="A5184" s="57">
        <v>220250031631</v>
      </c>
      <c r="B5184" s="58" t="s">
        <v>349</v>
      </c>
      <c r="C5184" s="59">
        <v>45847</v>
      </c>
      <c r="D5184" s="57">
        <v>22025004952</v>
      </c>
      <c r="E5184" s="58" t="s">
        <v>2310</v>
      </c>
      <c r="F5184" s="60">
        <v>418.95</v>
      </c>
      <c r="G5184" s="58" t="s">
        <v>6986</v>
      </c>
      <c r="H5184" s="58" t="s">
        <v>6987</v>
      </c>
      <c r="I5184" s="61">
        <v>220</v>
      </c>
      <c r="J5184" s="58" t="s">
        <v>6988</v>
      </c>
      <c r="K5184" s="58" t="s">
        <v>427</v>
      </c>
      <c r="L5184" s="58" t="s">
        <v>367</v>
      </c>
      <c r="M5184" s="58" t="s">
        <v>458</v>
      </c>
      <c r="N5184" s="58" t="s">
        <v>429</v>
      </c>
      <c r="O5184" s="64" t="s">
        <v>310</v>
      </c>
      <c r="P5184" s="64" t="s">
        <v>5359</v>
      </c>
      <c r="Q5184" s="45" t="s">
        <v>922</v>
      </c>
      <c r="R5184" s="32" t="s">
        <v>254</v>
      </c>
      <c r="S5184" s="45" t="s">
        <v>95</v>
      </c>
      <c r="T5184" s="42" t="str">
        <f>VLOOKUP(Tabla1[[#This Row],[AREA]],Hoja1!A:B,2,FALSE)</f>
        <v>07. Medio ambiente</v>
      </c>
      <c r="U5184" s="45" t="s">
        <v>149</v>
      </c>
      <c r="V5184" s="42" t="str">
        <f>VLOOKUP(Tabla1[[#This Row],[PROGRAMA]],Hoja1!A:B,2,FALSE)</f>
        <v>1711. Parques y jardines</v>
      </c>
      <c r="W5184" s="45" t="s">
        <v>238</v>
      </c>
      <c r="X5184" s="45" t="s">
        <v>3118</v>
      </c>
    </row>
    <row r="5185" spans="1:24" x14ac:dyDescent="0.25">
      <c r="A5185" s="57">
        <v>220250047198</v>
      </c>
      <c r="B5185" s="58" t="s">
        <v>349</v>
      </c>
      <c r="C5185" s="59">
        <v>45923</v>
      </c>
      <c r="D5185" s="57">
        <v>22025003660</v>
      </c>
      <c r="E5185" s="58" t="s">
        <v>1872</v>
      </c>
      <c r="F5185" s="60">
        <v>400</v>
      </c>
      <c r="G5185" s="58" t="s">
        <v>15</v>
      </c>
      <c r="H5185" s="58" t="s">
        <v>6989</v>
      </c>
      <c r="I5185" s="61">
        <v>220</v>
      </c>
      <c r="J5185" s="58" t="s">
        <v>427</v>
      </c>
      <c r="K5185" s="58" t="s">
        <v>427</v>
      </c>
      <c r="L5185" s="58" t="s">
        <v>367</v>
      </c>
      <c r="M5185" s="58" t="s">
        <v>354</v>
      </c>
      <c r="N5185" s="58" t="s">
        <v>355</v>
      </c>
      <c r="O5185" s="64" t="s">
        <v>305</v>
      </c>
      <c r="P5185" s="64" t="s">
        <v>5359</v>
      </c>
      <c r="Q5185" s="45" t="s">
        <v>922</v>
      </c>
      <c r="R5185" s="32" t="s">
        <v>254</v>
      </c>
      <c r="S5185" s="45" t="s">
        <v>290</v>
      </c>
      <c r="T5185" s="42" t="str">
        <f>VLOOKUP(Tabla1[[#This Row],[AREA]],Hoja1!A:B,2,FALSE)</f>
        <v>05. Comercio, mercados y consumo</v>
      </c>
      <c r="U5185" s="45" t="s">
        <v>197</v>
      </c>
      <c r="V5185" s="42" t="str">
        <f>VLOOKUP(Tabla1[[#This Row],[PROGRAMA]],Hoja1!A:B,2,FALSE)</f>
        <v>4312. Mercados</v>
      </c>
      <c r="W5185" s="45" t="s">
        <v>238</v>
      </c>
      <c r="X5185" s="45" t="s">
        <v>3516</v>
      </c>
    </row>
    <row r="5186" spans="1:24" x14ac:dyDescent="0.25">
      <c r="A5186" s="57">
        <v>220250040490</v>
      </c>
      <c r="B5186" s="58" t="s">
        <v>349</v>
      </c>
      <c r="C5186" s="59">
        <v>45888</v>
      </c>
      <c r="D5186" s="57">
        <v>22025006198</v>
      </c>
      <c r="E5186" s="58" t="s">
        <v>1417</v>
      </c>
      <c r="F5186" s="60">
        <v>93.17</v>
      </c>
      <c r="G5186" s="58" t="s">
        <v>319</v>
      </c>
      <c r="H5186" s="58" t="s">
        <v>6990</v>
      </c>
      <c r="I5186" s="61">
        <v>220</v>
      </c>
      <c r="J5186" s="58" t="s">
        <v>356</v>
      </c>
      <c r="K5186" s="58" t="s">
        <v>356</v>
      </c>
      <c r="L5186" s="58" t="s">
        <v>357</v>
      </c>
      <c r="M5186" s="58" t="s">
        <v>458</v>
      </c>
      <c r="N5186" s="58" t="s">
        <v>429</v>
      </c>
      <c r="O5186" s="64" t="s">
        <v>310</v>
      </c>
      <c r="P5186" s="64" t="s">
        <v>5359</v>
      </c>
      <c r="Q5186" s="45" t="s">
        <v>922</v>
      </c>
      <c r="R5186" s="32" t="s">
        <v>254</v>
      </c>
      <c r="S5186" s="45" t="s">
        <v>291</v>
      </c>
      <c r="T5186" s="42" t="str">
        <f>VLOOKUP(Tabla1[[#This Row],[AREA]],Hoja1!A:B,2,FALSE)</f>
        <v>11. Salud pública y seguridad ciudadana</v>
      </c>
      <c r="U5186" s="45" t="s">
        <v>135</v>
      </c>
      <c r="V5186" s="42" t="str">
        <f>VLOOKUP(Tabla1[[#This Row],[PROGRAMA]],Hoja1!A:B,2,FALSE)</f>
        <v>1361. Prevención y extinción de incencios</v>
      </c>
      <c r="W5186" s="45" t="s">
        <v>236</v>
      </c>
      <c r="X5186" s="45" t="s">
        <v>2945</v>
      </c>
    </row>
    <row r="5187" spans="1:24" x14ac:dyDescent="0.25">
      <c r="A5187" s="57">
        <v>220250043732</v>
      </c>
      <c r="B5187" s="58" t="s">
        <v>526</v>
      </c>
      <c r="C5187" s="59">
        <v>45903</v>
      </c>
      <c r="D5187" s="57">
        <v>22025001347</v>
      </c>
      <c r="E5187" s="58" t="s">
        <v>1493</v>
      </c>
      <c r="F5187" s="60">
        <v>89.6</v>
      </c>
      <c r="G5187" s="58" t="s">
        <v>506</v>
      </c>
      <c r="H5187" s="58" t="s">
        <v>6991</v>
      </c>
      <c r="I5187" s="61">
        <v>300</v>
      </c>
      <c r="J5187" s="58" t="s">
        <v>356</v>
      </c>
      <c r="K5187" s="58" t="s">
        <v>356</v>
      </c>
      <c r="L5187" s="58" t="s">
        <v>367</v>
      </c>
      <c r="M5187" s="58" t="s">
        <v>354</v>
      </c>
      <c r="N5187" s="58" t="s">
        <v>355</v>
      </c>
      <c r="O5187" s="64" t="s">
        <v>309</v>
      </c>
      <c r="P5187" s="64" t="s">
        <v>5359</v>
      </c>
      <c r="Q5187" s="45" t="s">
        <v>922</v>
      </c>
      <c r="R5187" s="32" t="s">
        <v>254</v>
      </c>
      <c r="S5187" s="45" t="s">
        <v>91</v>
      </c>
      <c r="T5187" s="42" t="str">
        <f>VLOOKUP(Tabla1[[#This Row],[AREA]],Hoja1!A:B,2,FALSE)</f>
        <v>02. Urbanismo y vivienda</v>
      </c>
      <c r="U5187" s="45" t="s">
        <v>220</v>
      </c>
      <c r="V5187" s="42" t="str">
        <f>VLOOKUP(Tabla1[[#This Row],[PROGRAMA]],Hoja1!A:B,2,FALSE)</f>
        <v>9332. Mantenimiento de edificios e instalaciones municipales</v>
      </c>
      <c r="W5187" s="45" t="s">
        <v>236</v>
      </c>
      <c r="X5187" s="45" t="s">
        <v>3048</v>
      </c>
    </row>
    <row r="5188" spans="1:24" x14ac:dyDescent="0.25">
      <c r="A5188" s="57">
        <v>220250030308</v>
      </c>
      <c r="B5188" s="58" t="s">
        <v>349</v>
      </c>
      <c r="C5188" s="59">
        <v>45839</v>
      </c>
      <c r="D5188" s="57">
        <v>22025005084</v>
      </c>
      <c r="E5188" s="58" t="s">
        <v>3174</v>
      </c>
      <c r="F5188" s="60">
        <v>89.26</v>
      </c>
      <c r="G5188" s="58" t="s">
        <v>677</v>
      </c>
      <c r="H5188" s="58" t="s">
        <v>6992</v>
      </c>
      <c r="I5188" s="61">
        <v>220</v>
      </c>
      <c r="J5188" s="58" t="s">
        <v>356</v>
      </c>
      <c r="K5188" s="58" t="s">
        <v>356</v>
      </c>
      <c r="L5188" s="58" t="s">
        <v>367</v>
      </c>
      <c r="M5188" s="58" t="s">
        <v>458</v>
      </c>
      <c r="N5188" s="58" t="s">
        <v>429</v>
      </c>
      <c r="O5188" s="64" t="s">
        <v>310</v>
      </c>
      <c r="P5188" s="64" t="s">
        <v>5359</v>
      </c>
      <c r="Q5188" s="45" t="s">
        <v>922</v>
      </c>
      <c r="R5188" s="32" t="s">
        <v>254</v>
      </c>
      <c r="S5188" s="45" t="s">
        <v>291</v>
      </c>
      <c r="T5188" s="42" t="str">
        <f>VLOOKUP(Tabla1[[#This Row],[AREA]],Hoja1!A:B,2,FALSE)</f>
        <v>11. Salud pública y seguridad ciudadana</v>
      </c>
      <c r="U5188" s="45" t="s">
        <v>144</v>
      </c>
      <c r="V5188" s="42" t="str">
        <f>VLOOKUP(Tabla1[[#This Row],[PROGRAMA]],Hoja1!A:B,2,FALSE)</f>
        <v>1631. Limpieza viaria</v>
      </c>
      <c r="W5188" s="45" t="s">
        <v>236</v>
      </c>
      <c r="X5188" s="45" t="s">
        <v>3048</v>
      </c>
    </row>
    <row r="5189" spans="1:24" x14ac:dyDescent="0.25">
      <c r="A5189" s="57">
        <v>220250038044</v>
      </c>
      <c r="B5189" s="58" t="s">
        <v>349</v>
      </c>
      <c r="C5189" s="59">
        <v>45877</v>
      </c>
      <c r="D5189" s="57">
        <v>22025004172</v>
      </c>
      <c r="E5189" s="58" t="s">
        <v>1594</v>
      </c>
      <c r="F5189" s="60">
        <v>387.2</v>
      </c>
      <c r="G5189" s="58" t="s">
        <v>5815</v>
      </c>
      <c r="H5189" s="58" t="s">
        <v>6525</v>
      </c>
      <c r="I5189" s="61">
        <v>220</v>
      </c>
      <c r="J5189" s="58" t="s">
        <v>477</v>
      </c>
      <c r="K5189" s="58" t="s">
        <v>356</v>
      </c>
      <c r="L5189" s="58" t="s">
        <v>367</v>
      </c>
      <c r="M5189" s="58" t="s">
        <v>354</v>
      </c>
      <c r="N5189" s="58" t="s">
        <v>355</v>
      </c>
      <c r="O5189" s="64" t="s">
        <v>305</v>
      </c>
      <c r="P5189" s="64" t="s">
        <v>5359</v>
      </c>
      <c r="Q5189" s="45" t="s">
        <v>922</v>
      </c>
      <c r="R5189" s="32" t="s">
        <v>254</v>
      </c>
      <c r="S5189" s="45" t="s">
        <v>291</v>
      </c>
      <c r="T5189" s="42" t="str">
        <f>VLOOKUP(Tabla1[[#This Row],[AREA]],Hoja1!A:B,2,FALSE)</f>
        <v>11. Salud pública y seguridad ciudadana</v>
      </c>
      <c r="U5189" s="45" t="s">
        <v>141</v>
      </c>
      <c r="V5189" s="42" t="str">
        <f>VLOOKUP(Tabla1[[#This Row],[PROGRAMA]],Hoja1!A:B,2,FALSE)</f>
        <v>1621. Recogida de residuos</v>
      </c>
      <c r="W5189" s="45" t="s">
        <v>238</v>
      </c>
      <c r="X5189" s="45" t="s">
        <v>3053</v>
      </c>
    </row>
    <row r="5190" spans="1:24" x14ac:dyDescent="0.25">
      <c r="A5190" s="57">
        <v>220250035913</v>
      </c>
      <c r="B5190" s="58" t="s">
        <v>349</v>
      </c>
      <c r="C5190" s="59">
        <v>45867</v>
      </c>
      <c r="D5190" s="57">
        <v>22025005299</v>
      </c>
      <c r="E5190" s="58" t="s">
        <v>1254</v>
      </c>
      <c r="F5190" s="60">
        <v>265.43</v>
      </c>
      <c r="G5190" s="58" t="s">
        <v>316</v>
      </c>
      <c r="H5190" s="58" t="s">
        <v>6993</v>
      </c>
      <c r="I5190" s="61">
        <v>220</v>
      </c>
      <c r="J5190" s="58" t="s">
        <v>356</v>
      </c>
      <c r="K5190" s="58" t="s">
        <v>356</v>
      </c>
      <c r="L5190" s="58" t="s">
        <v>357</v>
      </c>
      <c r="M5190" s="58" t="s">
        <v>354</v>
      </c>
      <c r="N5190" s="58" t="s">
        <v>355</v>
      </c>
      <c r="O5190" s="64" t="s">
        <v>305</v>
      </c>
      <c r="P5190" s="64" t="s">
        <v>5359</v>
      </c>
      <c r="Q5190" s="45">
        <v>6</v>
      </c>
      <c r="R5190" s="32" t="s">
        <v>255</v>
      </c>
      <c r="S5190" s="45" t="s">
        <v>96</v>
      </c>
      <c r="T5190" s="42" t="str">
        <f>VLOOKUP(Tabla1[[#This Row],[AREA]],Hoja1!A:B,2,FALSE)</f>
        <v>08. Tráfico y movilidad</v>
      </c>
      <c r="U5190" s="45">
        <v>1532</v>
      </c>
      <c r="V5190" s="42" t="str">
        <f>VLOOKUP(Tabla1[[#This Row],[PROGRAMA]],Hoja1!A:B,2,FALSE)</f>
        <v>1532. Pavimentación vias públicas y otros servicios urbanísticos</v>
      </c>
      <c r="W5190" s="45">
        <v>61</v>
      </c>
      <c r="X5190" s="45">
        <v>619</v>
      </c>
    </row>
    <row r="5191" spans="1:24" x14ac:dyDescent="0.25">
      <c r="A5191" s="57">
        <v>220250048700</v>
      </c>
      <c r="B5191" s="58" t="s">
        <v>349</v>
      </c>
      <c r="C5191" s="59">
        <v>45930</v>
      </c>
      <c r="D5191" s="57">
        <v>22025006938</v>
      </c>
      <c r="E5191" s="58" t="s">
        <v>3018</v>
      </c>
      <c r="F5191" s="60">
        <v>217.8</v>
      </c>
      <c r="G5191" s="58" t="s">
        <v>340</v>
      </c>
      <c r="H5191" s="58" t="s">
        <v>6994</v>
      </c>
      <c r="I5191" s="61">
        <v>220</v>
      </c>
      <c r="J5191" s="58" t="s">
        <v>452</v>
      </c>
      <c r="K5191" s="58" t="s">
        <v>452</v>
      </c>
      <c r="L5191" s="58" t="s">
        <v>357</v>
      </c>
      <c r="M5191" s="58" t="s">
        <v>458</v>
      </c>
      <c r="N5191" s="58" t="s">
        <v>429</v>
      </c>
      <c r="O5191" s="64" t="s">
        <v>310</v>
      </c>
      <c r="P5191" s="64" t="s">
        <v>5359</v>
      </c>
      <c r="Q5191" s="45" t="s">
        <v>926</v>
      </c>
      <c r="R5191" s="32" t="s">
        <v>255</v>
      </c>
      <c r="S5191" s="45" t="s">
        <v>291</v>
      </c>
      <c r="T5191" s="42" t="str">
        <f>VLOOKUP(Tabla1[[#This Row],[AREA]],Hoja1!A:B,2,FALSE)</f>
        <v>11. Salud pública y seguridad ciudadana</v>
      </c>
      <c r="U5191" s="45" t="s">
        <v>144</v>
      </c>
      <c r="V5191" s="42" t="str">
        <f>VLOOKUP(Tabla1[[#This Row],[PROGRAMA]],Hoja1!A:B,2,FALSE)</f>
        <v>1631. Limpieza viaria</v>
      </c>
      <c r="W5191" s="45" t="s">
        <v>246</v>
      </c>
      <c r="X5191" s="45" t="s">
        <v>3021</v>
      </c>
    </row>
    <row r="5192" spans="1:24" x14ac:dyDescent="0.25">
      <c r="A5192" s="57">
        <v>220250035914</v>
      </c>
      <c r="B5192" s="58" t="s">
        <v>349</v>
      </c>
      <c r="C5192" s="59">
        <v>45868</v>
      </c>
      <c r="D5192" s="57">
        <v>22025005505</v>
      </c>
      <c r="E5192" s="58" t="s">
        <v>1317</v>
      </c>
      <c r="F5192" s="60">
        <v>203.29</v>
      </c>
      <c r="G5192" s="58" t="s">
        <v>18</v>
      </c>
      <c r="H5192" s="58" t="s">
        <v>3915</v>
      </c>
      <c r="I5192" s="61">
        <v>220</v>
      </c>
      <c r="J5192" s="58" t="s">
        <v>356</v>
      </c>
      <c r="K5192" s="58" t="s">
        <v>356</v>
      </c>
      <c r="L5192" s="58" t="s">
        <v>357</v>
      </c>
      <c r="M5192" s="58" t="s">
        <v>354</v>
      </c>
      <c r="N5192" s="58" t="s">
        <v>355</v>
      </c>
      <c r="O5192" s="64" t="s">
        <v>309</v>
      </c>
      <c r="P5192" s="64" t="s">
        <v>5359</v>
      </c>
      <c r="Q5192" s="45" t="s">
        <v>922</v>
      </c>
      <c r="R5192" s="32" t="s">
        <v>254</v>
      </c>
      <c r="S5192" s="45" t="s">
        <v>291</v>
      </c>
      <c r="T5192" s="42" t="str">
        <f>VLOOKUP(Tabla1[[#This Row],[AREA]],Hoja1!A:B,2,FALSE)</f>
        <v>11. Salud pública y seguridad ciudadana</v>
      </c>
      <c r="U5192" s="45" t="s">
        <v>129</v>
      </c>
      <c r="V5192" s="42" t="str">
        <f>VLOOKUP(Tabla1[[#This Row],[PROGRAMA]],Hoja1!A:B,2,FALSE)</f>
        <v>1321. Policía municipal</v>
      </c>
      <c r="W5192" s="45" t="s">
        <v>236</v>
      </c>
      <c r="X5192" s="45" t="s">
        <v>2945</v>
      </c>
    </row>
    <row r="5193" spans="1:24" x14ac:dyDescent="0.25">
      <c r="A5193" s="57">
        <v>220250039286</v>
      </c>
      <c r="B5193" s="58" t="s">
        <v>526</v>
      </c>
      <c r="C5193" s="59">
        <v>45883</v>
      </c>
      <c r="D5193" s="57">
        <v>22025000917</v>
      </c>
      <c r="E5193" s="58" t="s">
        <v>2293</v>
      </c>
      <c r="F5193" s="60">
        <v>23.53</v>
      </c>
      <c r="G5193" s="58" t="s">
        <v>271</v>
      </c>
      <c r="H5193" s="58" t="s">
        <v>6995</v>
      </c>
      <c r="I5193" s="61">
        <v>300</v>
      </c>
      <c r="J5193" s="58" t="s">
        <v>356</v>
      </c>
      <c r="K5193" s="58" t="s">
        <v>356</v>
      </c>
      <c r="L5193" s="58" t="s">
        <v>357</v>
      </c>
      <c r="M5193" s="58" t="s">
        <v>354</v>
      </c>
      <c r="N5193" s="58" t="s">
        <v>355</v>
      </c>
      <c r="O5193" s="64" t="s">
        <v>309</v>
      </c>
      <c r="P5193" s="64" t="s">
        <v>5359</v>
      </c>
      <c r="Q5193" s="45" t="s">
        <v>922</v>
      </c>
      <c r="R5193" s="32" t="s">
        <v>254</v>
      </c>
      <c r="S5193" s="45" t="s">
        <v>291</v>
      </c>
      <c r="T5193" s="42" t="str">
        <f>VLOOKUP(Tabla1[[#This Row],[AREA]],Hoja1!A:B,2,FALSE)</f>
        <v>11. Salud pública y seguridad ciudadana</v>
      </c>
      <c r="U5193" s="45" t="s">
        <v>129</v>
      </c>
      <c r="V5193" s="42" t="str">
        <f>VLOOKUP(Tabla1[[#This Row],[PROGRAMA]],Hoja1!A:B,2,FALSE)</f>
        <v>1321. Policía municipal</v>
      </c>
      <c r="W5193" s="45" t="s">
        <v>236</v>
      </c>
      <c r="X5193" s="45" t="s">
        <v>3180</v>
      </c>
    </row>
    <row r="5194" spans="1:24" x14ac:dyDescent="0.25">
      <c r="A5194" s="57">
        <v>220250037515</v>
      </c>
      <c r="B5194" s="58" t="s">
        <v>526</v>
      </c>
      <c r="C5194" s="59">
        <v>45876</v>
      </c>
      <c r="D5194" s="57">
        <v>22025000918</v>
      </c>
      <c r="E5194" s="58" t="s">
        <v>1317</v>
      </c>
      <c r="F5194" s="60">
        <v>23.46</v>
      </c>
      <c r="G5194" s="58" t="s">
        <v>564</v>
      </c>
      <c r="H5194" s="58" t="s">
        <v>6996</v>
      </c>
      <c r="I5194" s="61">
        <v>300</v>
      </c>
      <c r="J5194" s="58" t="s">
        <v>356</v>
      </c>
      <c r="K5194" s="58" t="s">
        <v>356</v>
      </c>
      <c r="L5194" s="58" t="s">
        <v>367</v>
      </c>
      <c r="M5194" s="58" t="s">
        <v>354</v>
      </c>
      <c r="N5194" s="58" t="s">
        <v>355</v>
      </c>
      <c r="O5194" s="64" t="s">
        <v>309</v>
      </c>
      <c r="P5194" s="64" t="s">
        <v>5359</v>
      </c>
      <c r="Q5194" s="45" t="s">
        <v>922</v>
      </c>
      <c r="R5194" s="32" t="s">
        <v>254</v>
      </c>
      <c r="S5194" s="45" t="s">
        <v>291</v>
      </c>
      <c r="T5194" s="42" t="str">
        <f>VLOOKUP(Tabla1[[#This Row],[AREA]],Hoja1!A:B,2,FALSE)</f>
        <v>11. Salud pública y seguridad ciudadana</v>
      </c>
      <c r="U5194" s="45" t="s">
        <v>129</v>
      </c>
      <c r="V5194" s="42" t="str">
        <f>VLOOKUP(Tabla1[[#This Row],[PROGRAMA]],Hoja1!A:B,2,FALSE)</f>
        <v>1321. Policía municipal</v>
      </c>
      <c r="W5194" s="45" t="s">
        <v>236</v>
      </c>
      <c r="X5194" s="45" t="s">
        <v>2945</v>
      </c>
    </row>
    <row r="5195" spans="1:24" x14ac:dyDescent="0.25">
      <c r="A5195" s="57">
        <v>220250037417</v>
      </c>
      <c r="B5195" s="58" t="s">
        <v>526</v>
      </c>
      <c r="C5195" s="59">
        <v>45876</v>
      </c>
      <c r="D5195" s="57">
        <v>22025000730</v>
      </c>
      <c r="E5195" s="58" t="s">
        <v>1838</v>
      </c>
      <c r="F5195" s="60">
        <v>132.16999999999999</v>
      </c>
      <c r="G5195" s="58" t="s">
        <v>602</v>
      </c>
      <c r="H5195" s="58" t="s">
        <v>6997</v>
      </c>
      <c r="I5195" s="61">
        <v>300</v>
      </c>
      <c r="J5195" s="58" t="s">
        <v>603</v>
      </c>
      <c r="K5195" s="58" t="s">
        <v>508</v>
      </c>
      <c r="L5195" s="58" t="s">
        <v>367</v>
      </c>
      <c r="M5195" s="58" t="s">
        <v>354</v>
      </c>
      <c r="N5195" s="58" t="s">
        <v>355</v>
      </c>
      <c r="O5195" s="64" t="s">
        <v>309</v>
      </c>
      <c r="P5195" s="64" t="s">
        <v>5359</v>
      </c>
      <c r="Q5195" s="45" t="s">
        <v>922</v>
      </c>
      <c r="R5195" s="32" t="s">
        <v>254</v>
      </c>
      <c r="S5195" s="45" t="s">
        <v>98</v>
      </c>
      <c r="T5195" s="42" t="str">
        <f>VLOOKUP(Tabla1[[#This Row],[AREA]],Hoja1!A:B,2,FALSE)</f>
        <v>10. Personas mayores, familia y servicios sociales</v>
      </c>
      <c r="U5195" s="45" t="s">
        <v>155</v>
      </c>
      <c r="V5195" s="42" t="str">
        <f>VLOOKUP(Tabla1[[#This Row],[PROGRAMA]],Hoja1!A:B,2,FALSE)</f>
        <v>2312. Iniciativas sociales</v>
      </c>
      <c r="W5195" s="45" t="s">
        <v>236</v>
      </c>
      <c r="X5195" s="45" t="s">
        <v>3048</v>
      </c>
    </row>
    <row r="5196" spans="1:24" x14ac:dyDescent="0.25">
      <c r="A5196" s="57">
        <v>220250044861</v>
      </c>
      <c r="B5196" s="58" t="s">
        <v>526</v>
      </c>
      <c r="C5196" s="59">
        <v>45911</v>
      </c>
      <c r="D5196" s="57">
        <v>22025001476</v>
      </c>
      <c r="E5196" s="58" t="s">
        <v>1355</v>
      </c>
      <c r="F5196" s="60">
        <v>449.95</v>
      </c>
      <c r="G5196" s="58" t="s">
        <v>18</v>
      </c>
      <c r="H5196" s="58" t="s">
        <v>6869</v>
      </c>
      <c r="I5196" s="61">
        <v>300</v>
      </c>
      <c r="J5196" s="58" t="s">
        <v>356</v>
      </c>
      <c r="K5196" s="58" t="s">
        <v>356</v>
      </c>
      <c r="L5196" s="58" t="s">
        <v>357</v>
      </c>
      <c r="M5196" s="58" t="s">
        <v>354</v>
      </c>
      <c r="N5196" s="58" t="s">
        <v>355</v>
      </c>
      <c r="O5196" s="64" t="s">
        <v>309</v>
      </c>
      <c r="P5196" s="64" t="s">
        <v>5359</v>
      </c>
      <c r="Q5196" s="45" t="s">
        <v>922</v>
      </c>
      <c r="R5196" s="32" t="s">
        <v>254</v>
      </c>
      <c r="S5196" s="45" t="s">
        <v>98</v>
      </c>
      <c r="T5196" s="42" t="str">
        <f>VLOOKUP(Tabla1[[#This Row],[AREA]],Hoja1!A:B,2,FALSE)</f>
        <v>10. Personas mayores, familia y servicios sociales</v>
      </c>
      <c r="U5196" s="45" t="s">
        <v>155</v>
      </c>
      <c r="V5196" s="42" t="str">
        <f>VLOOKUP(Tabla1[[#This Row],[PROGRAMA]],Hoja1!A:B,2,FALSE)</f>
        <v>2312. Iniciativas sociales</v>
      </c>
      <c r="W5196" s="45" t="s">
        <v>236</v>
      </c>
      <c r="X5196" s="45" t="s">
        <v>2945</v>
      </c>
    </row>
    <row r="5197" spans="1:24" x14ac:dyDescent="0.25">
      <c r="A5197" s="57">
        <v>220250046438</v>
      </c>
      <c r="B5197" s="58" t="s">
        <v>349</v>
      </c>
      <c r="C5197" s="59">
        <v>45922</v>
      </c>
      <c r="D5197" s="57">
        <v>22025006953</v>
      </c>
      <c r="E5197" s="58" t="s">
        <v>1733</v>
      </c>
      <c r="F5197" s="60">
        <v>87.29</v>
      </c>
      <c r="G5197" s="58" t="s">
        <v>677</v>
      </c>
      <c r="H5197" s="58" t="s">
        <v>6998</v>
      </c>
      <c r="I5197" s="61">
        <v>220</v>
      </c>
      <c r="J5197" s="58" t="s">
        <v>356</v>
      </c>
      <c r="K5197" s="58" t="s">
        <v>356</v>
      </c>
      <c r="L5197" s="58" t="s">
        <v>357</v>
      </c>
      <c r="M5197" s="58" t="s">
        <v>458</v>
      </c>
      <c r="N5197" s="58" t="s">
        <v>429</v>
      </c>
      <c r="O5197" s="64" t="s">
        <v>310</v>
      </c>
      <c r="P5197" s="64" t="s">
        <v>5359</v>
      </c>
      <c r="Q5197" s="45" t="s">
        <v>922</v>
      </c>
      <c r="R5197" s="32" t="s">
        <v>254</v>
      </c>
      <c r="S5197" s="45" t="s">
        <v>291</v>
      </c>
      <c r="T5197" s="42" t="str">
        <f>VLOOKUP(Tabla1[[#This Row],[AREA]],Hoja1!A:B,2,FALSE)</f>
        <v>11. Salud pública y seguridad ciudadana</v>
      </c>
      <c r="U5197" s="45" t="s">
        <v>129</v>
      </c>
      <c r="V5197" s="42" t="str">
        <f>VLOOKUP(Tabla1[[#This Row],[PROGRAMA]],Hoja1!A:B,2,FALSE)</f>
        <v>1321. Policía municipal</v>
      </c>
      <c r="W5197" s="45" t="s">
        <v>238</v>
      </c>
      <c r="X5197" s="45" t="s">
        <v>3161</v>
      </c>
    </row>
    <row r="5198" spans="1:24" x14ac:dyDescent="0.25">
      <c r="A5198" s="57">
        <v>220250037568</v>
      </c>
      <c r="B5198" s="58" t="s">
        <v>526</v>
      </c>
      <c r="C5198" s="59">
        <v>45876</v>
      </c>
      <c r="D5198" s="57">
        <v>22025001324</v>
      </c>
      <c r="E5198" s="58" t="s">
        <v>3329</v>
      </c>
      <c r="F5198" s="60">
        <v>113.47</v>
      </c>
      <c r="G5198" s="58" t="s">
        <v>5187</v>
      </c>
      <c r="H5198" s="58" t="s">
        <v>6999</v>
      </c>
      <c r="I5198" s="61">
        <v>300</v>
      </c>
      <c r="J5198" s="58" t="s">
        <v>356</v>
      </c>
      <c r="K5198" s="58" t="s">
        <v>356</v>
      </c>
      <c r="L5198" s="58" t="s">
        <v>367</v>
      </c>
      <c r="M5198" s="58" t="s">
        <v>354</v>
      </c>
      <c r="N5198" s="58" t="s">
        <v>355</v>
      </c>
      <c r="O5198" s="64" t="s">
        <v>309</v>
      </c>
      <c r="P5198" s="64" t="s">
        <v>5359</v>
      </c>
      <c r="Q5198" s="45" t="s">
        <v>922</v>
      </c>
      <c r="R5198" s="32" t="s">
        <v>254</v>
      </c>
      <c r="S5198" s="45" t="s">
        <v>98</v>
      </c>
      <c r="T5198" s="42" t="str">
        <f>VLOOKUP(Tabla1[[#This Row],[AREA]],Hoja1!A:B,2,FALSE)</f>
        <v>10. Personas mayores, familia y servicios sociales</v>
      </c>
      <c r="U5198" s="45" t="s">
        <v>162</v>
      </c>
      <c r="V5198" s="42" t="str">
        <f>VLOOKUP(Tabla1[[#This Row],[PROGRAMA]],Hoja1!A:B,2,FALSE)</f>
        <v>2412. Formación para el empleo</v>
      </c>
      <c r="W5198" s="45" t="s">
        <v>238</v>
      </c>
      <c r="X5198" s="45" t="s">
        <v>3118</v>
      </c>
    </row>
    <row r="5199" spans="1:24" x14ac:dyDescent="0.25">
      <c r="A5199" s="57">
        <v>220250044332</v>
      </c>
      <c r="B5199" s="58" t="s">
        <v>349</v>
      </c>
      <c r="C5199" s="59">
        <v>45909</v>
      </c>
      <c r="D5199" s="57">
        <v>22025006263</v>
      </c>
      <c r="E5199" s="58" t="s">
        <v>5044</v>
      </c>
      <c r="F5199" s="60">
        <v>87.23</v>
      </c>
      <c r="G5199" s="58" t="s">
        <v>77</v>
      </c>
      <c r="H5199" s="58" t="s">
        <v>7000</v>
      </c>
      <c r="I5199" s="61">
        <v>220</v>
      </c>
      <c r="J5199" s="58" t="s">
        <v>356</v>
      </c>
      <c r="K5199" s="58" t="s">
        <v>356</v>
      </c>
      <c r="L5199" s="58" t="s">
        <v>367</v>
      </c>
      <c r="M5199" s="58" t="s">
        <v>458</v>
      </c>
      <c r="N5199" s="58" t="s">
        <v>429</v>
      </c>
      <c r="O5199" s="64" t="s">
        <v>310</v>
      </c>
      <c r="P5199" s="64" t="s">
        <v>5359</v>
      </c>
      <c r="Q5199" s="45" t="s">
        <v>922</v>
      </c>
      <c r="R5199" s="32" t="s">
        <v>254</v>
      </c>
      <c r="S5199" s="45" t="s">
        <v>98</v>
      </c>
      <c r="T5199" s="42" t="str">
        <f>VLOOKUP(Tabla1[[#This Row],[AREA]],Hoja1!A:B,2,FALSE)</f>
        <v>10. Personas mayores, familia y servicios sociales</v>
      </c>
      <c r="U5199" s="45" t="s">
        <v>158</v>
      </c>
      <c r="V5199" s="42" t="str">
        <f>VLOOKUP(Tabla1[[#This Row],[PROGRAMA]],Hoja1!A:B,2,FALSE)</f>
        <v>2314. Centro de programas juveniles</v>
      </c>
      <c r="W5199" s="45" t="s">
        <v>238</v>
      </c>
      <c r="X5199" s="45" t="s">
        <v>3161</v>
      </c>
    </row>
    <row r="5200" spans="1:24" x14ac:dyDescent="0.25">
      <c r="A5200" s="57">
        <v>220250044023</v>
      </c>
      <c r="B5200" s="58" t="s">
        <v>526</v>
      </c>
      <c r="C5200" s="59">
        <v>45905</v>
      </c>
      <c r="D5200" s="57">
        <v>22025001476</v>
      </c>
      <c r="E5200" s="58" t="s">
        <v>1355</v>
      </c>
      <c r="F5200" s="60">
        <v>288.2</v>
      </c>
      <c r="G5200" s="58" t="s">
        <v>18</v>
      </c>
      <c r="H5200" s="58" t="s">
        <v>6888</v>
      </c>
      <c r="I5200" s="61">
        <v>300</v>
      </c>
      <c r="J5200" s="58" t="s">
        <v>356</v>
      </c>
      <c r="K5200" s="58" t="s">
        <v>356</v>
      </c>
      <c r="L5200" s="58" t="s">
        <v>357</v>
      </c>
      <c r="M5200" s="58" t="s">
        <v>354</v>
      </c>
      <c r="N5200" s="58" t="s">
        <v>355</v>
      </c>
      <c r="O5200" s="64" t="s">
        <v>309</v>
      </c>
      <c r="P5200" s="64" t="s">
        <v>5359</v>
      </c>
      <c r="Q5200" s="45" t="s">
        <v>922</v>
      </c>
      <c r="R5200" s="32" t="s">
        <v>254</v>
      </c>
      <c r="S5200" s="45" t="s">
        <v>98</v>
      </c>
      <c r="T5200" s="42" t="str">
        <f>VLOOKUP(Tabla1[[#This Row],[AREA]],Hoja1!A:B,2,FALSE)</f>
        <v>10. Personas mayores, familia y servicios sociales</v>
      </c>
      <c r="U5200" s="45" t="s">
        <v>155</v>
      </c>
      <c r="V5200" s="42" t="str">
        <f>VLOOKUP(Tabla1[[#This Row],[PROGRAMA]],Hoja1!A:B,2,FALSE)</f>
        <v>2312. Iniciativas sociales</v>
      </c>
      <c r="W5200" s="45" t="s">
        <v>236</v>
      </c>
      <c r="X5200" s="45" t="s">
        <v>2945</v>
      </c>
    </row>
    <row r="5201" spans="1:24" x14ac:dyDescent="0.25">
      <c r="A5201" s="57">
        <v>220250044860</v>
      </c>
      <c r="B5201" s="58" t="s">
        <v>349</v>
      </c>
      <c r="C5201" s="59">
        <v>45911</v>
      </c>
      <c r="D5201" s="57">
        <v>22025006403</v>
      </c>
      <c r="E5201" s="58" t="s">
        <v>1346</v>
      </c>
      <c r="F5201" s="60">
        <v>87.12</v>
      </c>
      <c r="G5201" s="58" t="s">
        <v>20</v>
      </c>
      <c r="H5201" s="58" t="s">
        <v>7001</v>
      </c>
      <c r="I5201" s="61">
        <v>220</v>
      </c>
      <c r="J5201" s="58" t="s">
        <v>356</v>
      </c>
      <c r="K5201" s="58" t="s">
        <v>356</v>
      </c>
      <c r="L5201" s="58" t="s">
        <v>357</v>
      </c>
      <c r="M5201" s="58" t="s">
        <v>458</v>
      </c>
      <c r="N5201" s="58" t="s">
        <v>429</v>
      </c>
      <c r="O5201" s="64" t="s">
        <v>310</v>
      </c>
      <c r="P5201" s="64" t="s">
        <v>5359</v>
      </c>
      <c r="Q5201" s="45" t="s">
        <v>922</v>
      </c>
      <c r="R5201" s="32" t="s">
        <v>254</v>
      </c>
      <c r="S5201" s="45" t="s">
        <v>98</v>
      </c>
      <c r="T5201" s="42" t="str">
        <f>VLOOKUP(Tabla1[[#This Row],[AREA]],Hoja1!A:B,2,FALSE)</f>
        <v>10. Personas mayores, familia y servicios sociales</v>
      </c>
      <c r="U5201" s="45" t="s">
        <v>153</v>
      </c>
      <c r="V5201" s="42" t="str">
        <f>VLOOKUP(Tabla1[[#This Row],[PROGRAMA]],Hoja1!A:B,2,FALSE)</f>
        <v>2311. Intervención social</v>
      </c>
      <c r="W5201" s="45" t="s">
        <v>236</v>
      </c>
      <c r="X5201" s="45" t="s">
        <v>2945</v>
      </c>
    </row>
    <row r="5202" spans="1:24" x14ac:dyDescent="0.25">
      <c r="A5202" s="57">
        <v>220250047668</v>
      </c>
      <c r="B5202" s="58" t="s">
        <v>526</v>
      </c>
      <c r="C5202" s="59">
        <v>45925</v>
      </c>
      <c r="D5202" s="57">
        <v>22025001324</v>
      </c>
      <c r="E5202" s="58" t="s">
        <v>3329</v>
      </c>
      <c r="F5202" s="60">
        <v>103.53</v>
      </c>
      <c r="G5202" s="58" t="s">
        <v>5187</v>
      </c>
      <c r="H5202" s="58" t="s">
        <v>7002</v>
      </c>
      <c r="I5202" s="61">
        <v>300</v>
      </c>
      <c r="J5202" s="58" t="s">
        <v>356</v>
      </c>
      <c r="K5202" s="58" t="s">
        <v>356</v>
      </c>
      <c r="L5202" s="58" t="s">
        <v>367</v>
      </c>
      <c r="M5202" s="58" t="s">
        <v>354</v>
      </c>
      <c r="N5202" s="58" t="s">
        <v>355</v>
      </c>
      <c r="O5202" s="64" t="s">
        <v>309</v>
      </c>
      <c r="P5202" s="64" t="s">
        <v>5359</v>
      </c>
      <c r="Q5202" s="45" t="s">
        <v>922</v>
      </c>
      <c r="R5202" s="32" t="s">
        <v>254</v>
      </c>
      <c r="S5202" s="45" t="s">
        <v>98</v>
      </c>
      <c r="T5202" s="42" t="str">
        <f>VLOOKUP(Tabla1[[#This Row],[AREA]],Hoja1!A:B,2,FALSE)</f>
        <v>10. Personas mayores, familia y servicios sociales</v>
      </c>
      <c r="U5202" s="45" t="s">
        <v>162</v>
      </c>
      <c r="V5202" s="42" t="str">
        <f>VLOOKUP(Tabla1[[#This Row],[PROGRAMA]],Hoja1!A:B,2,FALSE)</f>
        <v>2412. Formación para el empleo</v>
      </c>
      <c r="W5202" s="45" t="s">
        <v>238</v>
      </c>
      <c r="X5202" s="45" t="s">
        <v>3118</v>
      </c>
    </row>
    <row r="5203" spans="1:24" x14ac:dyDescent="0.25">
      <c r="A5203" s="57">
        <v>220250031096</v>
      </c>
      <c r="B5203" s="58" t="s">
        <v>349</v>
      </c>
      <c r="C5203" s="59">
        <v>45842</v>
      </c>
      <c r="D5203" s="57">
        <v>22025005112</v>
      </c>
      <c r="E5203" s="58" t="s">
        <v>1507</v>
      </c>
      <c r="F5203" s="60">
        <v>86.63</v>
      </c>
      <c r="G5203" s="58" t="s">
        <v>4176</v>
      </c>
      <c r="H5203" s="58" t="s">
        <v>4787</v>
      </c>
      <c r="I5203" s="61">
        <v>220</v>
      </c>
      <c r="J5203" s="58" t="s">
        <v>356</v>
      </c>
      <c r="K5203" s="58" t="s">
        <v>356</v>
      </c>
      <c r="L5203" s="58" t="s">
        <v>367</v>
      </c>
      <c r="M5203" s="58" t="s">
        <v>458</v>
      </c>
      <c r="N5203" s="58" t="s">
        <v>429</v>
      </c>
      <c r="O5203" s="64" t="s">
        <v>310</v>
      </c>
      <c r="P5203" s="64" t="s">
        <v>5359</v>
      </c>
      <c r="Q5203" s="45" t="s">
        <v>922</v>
      </c>
      <c r="R5203" s="32" t="s">
        <v>254</v>
      </c>
      <c r="S5203" s="45" t="s">
        <v>94</v>
      </c>
      <c r="T5203" s="42" t="str">
        <f>VLOOKUP(Tabla1[[#This Row],[AREA]],Hoja1!A:B,2,FALSE)</f>
        <v>06. Educación y cultura</v>
      </c>
      <c r="U5203" s="45" t="s">
        <v>176</v>
      </c>
      <c r="V5203" s="42" t="str">
        <f>VLOOKUP(Tabla1[[#This Row],[PROGRAMA]],Hoja1!A:B,2,FALSE)</f>
        <v>3321. Bibliotecas públicas</v>
      </c>
      <c r="W5203" s="45" t="s">
        <v>238</v>
      </c>
      <c r="X5203" s="45" t="s">
        <v>3118</v>
      </c>
    </row>
    <row r="5204" spans="1:24" x14ac:dyDescent="0.25">
      <c r="A5204" s="57">
        <v>220250042194</v>
      </c>
      <c r="B5204" s="58" t="s">
        <v>349</v>
      </c>
      <c r="C5204" s="59">
        <v>45895</v>
      </c>
      <c r="D5204" s="57">
        <v>22025006404</v>
      </c>
      <c r="E5204" s="58" t="s">
        <v>1208</v>
      </c>
      <c r="F5204" s="60">
        <v>84.7</v>
      </c>
      <c r="G5204" s="58" t="s">
        <v>1006</v>
      </c>
      <c r="H5204" s="58" t="s">
        <v>7003</v>
      </c>
      <c r="I5204" s="61">
        <v>220</v>
      </c>
      <c r="J5204" s="58" t="s">
        <v>513</v>
      </c>
      <c r="K5204" s="58" t="s">
        <v>356</v>
      </c>
      <c r="L5204" s="58" t="s">
        <v>357</v>
      </c>
      <c r="M5204" s="58" t="s">
        <v>458</v>
      </c>
      <c r="N5204" s="58" t="s">
        <v>429</v>
      </c>
      <c r="O5204" s="64" t="s">
        <v>310</v>
      </c>
      <c r="P5204" s="64" t="s">
        <v>5359</v>
      </c>
      <c r="Q5204" s="45" t="s">
        <v>922</v>
      </c>
      <c r="R5204" s="32" t="s">
        <v>254</v>
      </c>
      <c r="S5204" s="45" t="s">
        <v>89</v>
      </c>
      <c r="T5204" s="42" t="str">
        <f>VLOOKUP(Tabla1[[#This Row],[AREA]],Hoja1!A:B,2,FALSE)</f>
        <v>01. Alcaldía</v>
      </c>
      <c r="U5204" s="45" t="s">
        <v>294</v>
      </c>
      <c r="V5204" s="42" t="str">
        <f>VLOOKUP(Tabla1[[#This Row],[PROGRAMA]],Hoja1!A:B,2,FALSE)</f>
        <v>4331. Desarrollo empresarial</v>
      </c>
      <c r="W5204" s="45" t="s">
        <v>238</v>
      </c>
      <c r="X5204" s="45" t="s">
        <v>2926</v>
      </c>
    </row>
    <row r="5205" spans="1:24" x14ac:dyDescent="0.25">
      <c r="A5205" s="57">
        <v>220250031577</v>
      </c>
      <c r="B5205" s="58" t="s">
        <v>349</v>
      </c>
      <c r="C5205" s="59">
        <v>45846</v>
      </c>
      <c r="D5205" s="57">
        <v>22025005122</v>
      </c>
      <c r="E5205" s="58" t="s">
        <v>1668</v>
      </c>
      <c r="F5205" s="60">
        <v>83.49</v>
      </c>
      <c r="G5205" s="58" t="s">
        <v>530</v>
      </c>
      <c r="H5205" s="58" t="s">
        <v>7004</v>
      </c>
      <c r="I5205" s="61">
        <v>220</v>
      </c>
      <c r="J5205" s="58" t="s">
        <v>356</v>
      </c>
      <c r="K5205" s="58" t="s">
        <v>356</v>
      </c>
      <c r="L5205" s="58" t="s">
        <v>357</v>
      </c>
      <c r="M5205" s="58" t="s">
        <v>458</v>
      </c>
      <c r="N5205" s="58" t="s">
        <v>429</v>
      </c>
      <c r="O5205" s="64" t="s">
        <v>310</v>
      </c>
      <c r="P5205" s="64" t="s">
        <v>5359</v>
      </c>
      <c r="Q5205" s="45" t="s">
        <v>922</v>
      </c>
      <c r="R5205" s="32" t="s">
        <v>254</v>
      </c>
      <c r="S5205" s="45" t="s">
        <v>291</v>
      </c>
      <c r="T5205" s="42" t="str">
        <f>VLOOKUP(Tabla1[[#This Row],[AREA]],Hoja1!A:B,2,FALSE)</f>
        <v>11. Salud pública y seguridad ciudadana</v>
      </c>
      <c r="U5205" s="45" t="s">
        <v>164</v>
      </c>
      <c r="V5205" s="42" t="str">
        <f>VLOOKUP(Tabla1[[#This Row],[PROGRAMA]],Hoja1!A:B,2,FALSE)</f>
        <v>3111. Protección de la salubridad pública</v>
      </c>
      <c r="W5205" s="45" t="s">
        <v>236</v>
      </c>
      <c r="X5205" s="45" t="s">
        <v>2945</v>
      </c>
    </row>
    <row r="5206" spans="1:24" x14ac:dyDescent="0.25">
      <c r="A5206" s="57">
        <v>220250047799</v>
      </c>
      <c r="B5206" s="58" t="s">
        <v>526</v>
      </c>
      <c r="C5206" s="59">
        <v>45925</v>
      </c>
      <c r="D5206" s="57">
        <v>22025001347</v>
      </c>
      <c r="E5206" s="58" t="s">
        <v>1493</v>
      </c>
      <c r="F5206" s="60">
        <v>82.36</v>
      </c>
      <c r="G5206" s="58" t="s">
        <v>73</v>
      </c>
      <c r="H5206" s="58" t="s">
        <v>7005</v>
      </c>
      <c r="I5206" s="61">
        <v>300</v>
      </c>
      <c r="J5206" s="58" t="s">
        <v>356</v>
      </c>
      <c r="K5206" s="58" t="s">
        <v>356</v>
      </c>
      <c r="L5206" s="58" t="s">
        <v>367</v>
      </c>
      <c r="M5206" s="58" t="s">
        <v>354</v>
      </c>
      <c r="N5206" s="58" t="s">
        <v>355</v>
      </c>
      <c r="O5206" s="64" t="s">
        <v>309</v>
      </c>
      <c r="P5206" s="64" t="s">
        <v>5359</v>
      </c>
      <c r="Q5206" s="45" t="s">
        <v>922</v>
      </c>
      <c r="R5206" s="32" t="s">
        <v>254</v>
      </c>
      <c r="S5206" s="45" t="s">
        <v>91</v>
      </c>
      <c r="T5206" s="42" t="str">
        <f>VLOOKUP(Tabla1[[#This Row],[AREA]],Hoja1!A:B,2,FALSE)</f>
        <v>02. Urbanismo y vivienda</v>
      </c>
      <c r="U5206" s="45" t="s">
        <v>220</v>
      </c>
      <c r="V5206" s="42" t="str">
        <f>VLOOKUP(Tabla1[[#This Row],[PROGRAMA]],Hoja1!A:B,2,FALSE)</f>
        <v>9332. Mantenimiento de edificios e instalaciones municipales</v>
      </c>
      <c r="W5206" s="45" t="s">
        <v>236</v>
      </c>
      <c r="X5206" s="45" t="s">
        <v>3048</v>
      </c>
    </row>
    <row r="5207" spans="1:24" x14ac:dyDescent="0.25">
      <c r="A5207" s="57">
        <v>220250031099</v>
      </c>
      <c r="B5207" s="58" t="s">
        <v>349</v>
      </c>
      <c r="C5207" s="59">
        <v>45842</v>
      </c>
      <c r="D5207" s="57">
        <v>22025005088</v>
      </c>
      <c r="E5207" s="58" t="s">
        <v>2478</v>
      </c>
      <c r="F5207" s="60">
        <v>78.05</v>
      </c>
      <c r="G5207" s="58" t="s">
        <v>40</v>
      </c>
      <c r="H5207" s="58" t="s">
        <v>7006</v>
      </c>
      <c r="I5207" s="61">
        <v>220</v>
      </c>
      <c r="J5207" s="58" t="s">
        <v>356</v>
      </c>
      <c r="K5207" s="58" t="s">
        <v>356</v>
      </c>
      <c r="L5207" s="58" t="s">
        <v>367</v>
      </c>
      <c r="M5207" s="58" t="s">
        <v>458</v>
      </c>
      <c r="N5207" s="58" t="s">
        <v>429</v>
      </c>
      <c r="O5207" s="64" t="s">
        <v>310</v>
      </c>
      <c r="P5207" s="64" t="s">
        <v>5359</v>
      </c>
      <c r="Q5207" s="45" t="s">
        <v>922</v>
      </c>
      <c r="R5207" s="32" t="s">
        <v>254</v>
      </c>
      <c r="S5207" s="45" t="s">
        <v>92</v>
      </c>
      <c r="T5207" s="42" t="str">
        <f>VLOOKUP(Tabla1[[#This Row],[AREA]],Hoja1!A:B,2,FALSE)</f>
        <v>03. Participación ciudadana y deportes</v>
      </c>
      <c r="U5207" s="45" t="s">
        <v>215</v>
      </c>
      <c r="V5207" s="42" t="str">
        <f>VLOOKUP(Tabla1[[#This Row],[PROGRAMA]],Hoja1!A:B,2,FALSE)</f>
        <v>9241. Participación ciudadana</v>
      </c>
      <c r="W5207" s="45" t="s">
        <v>238</v>
      </c>
      <c r="X5207" s="45" t="s">
        <v>3118</v>
      </c>
    </row>
    <row r="5208" spans="1:24" x14ac:dyDescent="0.25">
      <c r="A5208" s="57">
        <v>220250045585</v>
      </c>
      <c r="B5208" s="58" t="s">
        <v>349</v>
      </c>
      <c r="C5208" s="59">
        <v>45916</v>
      </c>
      <c r="D5208" s="57">
        <v>22025006780</v>
      </c>
      <c r="E5208" s="58" t="s">
        <v>2478</v>
      </c>
      <c r="F5208" s="60">
        <v>78.05</v>
      </c>
      <c r="G5208" s="58" t="s">
        <v>40</v>
      </c>
      <c r="H5208" s="58" t="s">
        <v>7007</v>
      </c>
      <c r="I5208" s="61">
        <v>220</v>
      </c>
      <c r="J5208" s="58" t="s">
        <v>356</v>
      </c>
      <c r="K5208" s="58" t="s">
        <v>356</v>
      </c>
      <c r="L5208" s="58" t="s">
        <v>367</v>
      </c>
      <c r="M5208" s="58" t="s">
        <v>458</v>
      </c>
      <c r="N5208" s="58" t="s">
        <v>429</v>
      </c>
      <c r="O5208" s="64" t="s">
        <v>310</v>
      </c>
      <c r="P5208" s="64" t="s">
        <v>5359</v>
      </c>
      <c r="Q5208" s="45" t="s">
        <v>922</v>
      </c>
      <c r="R5208" s="32" t="s">
        <v>254</v>
      </c>
      <c r="S5208" s="45" t="s">
        <v>92</v>
      </c>
      <c r="T5208" s="42" t="str">
        <f>VLOOKUP(Tabla1[[#This Row],[AREA]],Hoja1!A:B,2,FALSE)</f>
        <v>03. Participación ciudadana y deportes</v>
      </c>
      <c r="U5208" s="45" t="s">
        <v>215</v>
      </c>
      <c r="V5208" s="42" t="str">
        <f>VLOOKUP(Tabla1[[#This Row],[PROGRAMA]],Hoja1!A:B,2,FALSE)</f>
        <v>9241. Participación ciudadana</v>
      </c>
      <c r="W5208" s="45" t="s">
        <v>238</v>
      </c>
      <c r="X5208" s="45" t="s">
        <v>3118</v>
      </c>
    </row>
    <row r="5209" spans="1:24" x14ac:dyDescent="0.25">
      <c r="A5209" s="57">
        <v>220250045634</v>
      </c>
      <c r="B5209" s="58" t="s">
        <v>349</v>
      </c>
      <c r="C5209" s="59">
        <v>45917</v>
      </c>
      <c r="D5209" s="57">
        <v>22025006499</v>
      </c>
      <c r="E5209" s="58" t="s">
        <v>1902</v>
      </c>
      <c r="F5209" s="60">
        <v>74.81</v>
      </c>
      <c r="G5209" s="58" t="s">
        <v>3223</v>
      </c>
      <c r="H5209" s="58" t="s">
        <v>7008</v>
      </c>
      <c r="I5209" s="61">
        <v>220</v>
      </c>
      <c r="J5209" s="58" t="s">
        <v>356</v>
      </c>
      <c r="K5209" s="58" t="s">
        <v>356</v>
      </c>
      <c r="L5209" s="58" t="s">
        <v>357</v>
      </c>
      <c r="M5209" s="58" t="s">
        <v>458</v>
      </c>
      <c r="N5209" s="58" t="s">
        <v>429</v>
      </c>
      <c r="O5209" s="64" t="s">
        <v>310</v>
      </c>
      <c r="P5209" s="64" t="s">
        <v>5359</v>
      </c>
      <c r="Q5209" s="45" t="s">
        <v>922</v>
      </c>
      <c r="R5209" s="32" t="s">
        <v>254</v>
      </c>
      <c r="S5209" s="45" t="s">
        <v>98</v>
      </c>
      <c r="T5209" s="42" t="str">
        <f>VLOOKUP(Tabla1[[#This Row],[AREA]],Hoja1!A:B,2,FALSE)</f>
        <v>10. Personas mayores, familia y servicios sociales</v>
      </c>
      <c r="U5209" s="45" t="s">
        <v>155</v>
      </c>
      <c r="V5209" s="42" t="str">
        <f>VLOOKUP(Tabla1[[#This Row],[PROGRAMA]],Hoja1!A:B,2,FALSE)</f>
        <v>2312. Iniciativas sociales</v>
      </c>
      <c r="W5209" s="45" t="s">
        <v>238</v>
      </c>
      <c r="X5209" s="45" t="s">
        <v>3161</v>
      </c>
    </row>
    <row r="5210" spans="1:24" x14ac:dyDescent="0.25">
      <c r="A5210" s="57">
        <v>220250043746</v>
      </c>
      <c r="B5210" s="58" t="s">
        <v>526</v>
      </c>
      <c r="C5210" s="59">
        <v>45903</v>
      </c>
      <c r="D5210" s="57">
        <v>22025001347</v>
      </c>
      <c r="E5210" s="58" t="s">
        <v>1493</v>
      </c>
      <c r="F5210" s="60">
        <v>73.010000000000005</v>
      </c>
      <c r="G5210" s="58" t="s">
        <v>506</v>
      </c>
      <c r="H5210" s="58" t="s">
        <v>7009</v>
      </c>
      <c r="I5210" s="61">
        <v>300</v>
      </c>
      <c r="J5210" s="58" t="s">
        <v>356</v>
      </c>
      <c r="K5210" s="58" t="s">
        <v>356</v>
      </c>
      <c r="L5210" s="58" t="s">
        <v>367</v>
      </c>
      <c r="M5210" s="58" t="s">
        <v>354</v>
      </c>
      <c r="N5210" s="58" t="s">
        <v>355</v>
      </c>
      <c r="O5210" s="64" t="s">
        <v>309</v>
      </c>
      <c r="P5210" s="64" t="s">
        <v>5359</v>
      </c>
      <c r="Q5210" s="45" t="s">
        <v>922</v>
      </c>
      <c r="R5210" s="32" t="s">
        <v>254</v>
      </c>
      <c r="S5210" s="45" t="s">
        <v>91</v>
      </c>
      <c r="T5210" s="42" t="str">
        <f>VLOOKUP(Tabla1[[#This Row],[AREA]],Hoja1!A:B,2,FALSE)</f>
        <v>02. Urbanismo y vivienda</v>
      </c>
      <c r="U5210" s="45" t="s">
        <v>220</v>
      </c>
      <c r="V5210" s="42" t="str">
        <f>VLOOKUP(Tabla1[[#This Row],[PROGRAMA]],Hoja1!A:B,2,FALSE)</f>
        <v>9332. Mantenimiento de edificios e instalaciones municipales</v>
      </c>
      <c r="W5210" s="45" t="s">
        <v>236</v>
      </c>
      <c r="X5210" s="45" t="s">
        <v>3048</v>
      </c>
    </row>
    <row r="5211" spans="1:24" x14ac:dyDescent="0.25">
      <c r="A5211" s="57">
        <v>220250033076</v>
      </c>
      <c r="B5211" s="58" t="s">
        <v>349</v>
      </c>
      <c r="C5211" s="59">
        <v>45855</v>
      </c>
      <c r="D5211" s="57">
        <v>22025005208</v>
      </c>
      <c r="E5211" s="58" t="s">
        <v>1495</v>
      </c>
      <c r="F5211" s="60">
        <v>72.599999999999994</v>
      </c>
      <c r="G5211" s="58" t="s">
        <v>3709</v>
      </c>
      <c r="H5211" s="58" t="s">
        <v>7010</v>
      </c>
      <c r="I5211" s="61">
        <v>220</v>
      </c>
      <c r="J5211" s="58" t="s">
        <v>356</v>
      </c>
      <c r="K5211" s="58" t="s">
        <v>356</v>
      </c>
      <c r="L5211" s="58" t="s">
        <v>357</v>
      </c>
      <c r="M5211" s="58" t="s">
        <v>458</v>
      </c>
      <c r="N5211" s="58" t="s">
        <v>429</v>
      </c>
      <c r="O5211" s="64" t="s">
        <v>310</v>
      </c>
      <c r="P5211" s="64" t="s">
        <v>5359</v>
      </c>
      <c r="Q5211" s="45" t="s">
        <v>922</v>
      </c>
      <c r="R5211" s="32" t="s">
        <v>254</v>
      </c>
      <c r="S5211" s="45" t="s">
        <v>92</v>
      </c>
      <c r="T5211" s="42" t="str">
        <f>VLOOKUP(Tabla1[[#This Row],[AREA]],Hoja1!A:B,2,FALSE)</f>
        <v>03. Participación ciudadana y deportes</v>
      </c>
      <c r="U5211" s="45" t="s">
        <v>215</v>
      </c>
      <c r="V5211" s="42" t="str">
        <f>VLOOKUP(Tabla1[[#This Row],[PROGRAMA]],Hoja1!A:B,2,FALSE)</f>
        <v>9241. Participación ciudadana</v>
      </c>
      <c r="W5211" s="45" t="s">
        <v>236</v>
      </c>
      <c r="X5211" s="45" t="s">
        <v>2945</v>
      </c>
    </row>
    <row r="5212" spans="1:24" x14ac:dyDescent="0.25">
      <c r="A5212" s="57">
        <v>220250034063</v>
      </c>
      <c r="B5212" s="58" t="s">
        <v>349</v>
      </c>
      <c r="C5212" s="59">
        <v>45859</v>
      </c>
      <c r="D5212" s="57">
        <v>22025005171</v>
      </c>
      <c r="E5212" s="58" t="s">
        <v>3350</v>
      </c>
      <c r="F5212" s="60">
        <v>72.599999999999994</v>
      </c>
      <c r="G5212" s="58" t="s">
        <v>18</v>
      </c>
      <c r="H5212" s="58" t="s">
        <v>7011</v>
      </c>
      <c r="I5212" s="61">
        <v>220</v>
      </c>
      <c r="J5212" s="58" t="s">
        <v>356</v>
      </c>
      <c r="K5212" s="58" t="s">
        <v>356</v>
      </c>
      <c r="L5212" s="58" t="s">
        <v>357</v>
      </c>
      <c r="M5212" s="58" t="s">
        <v>458</v>
      </c>
      <c r="N5212" s="58" t="s">
        <v>429</v>
      </c>
      <c r="O5212" s="64" t="s">
        <v>310</v>
      </c>
      <c r="P5212" s="64" t="s">
        <v>5359</v>
      </c>
      <c r="Q5212" s="45" t="s">
        <v>922</v>
      </c>
      <c r="R5212" s="32" t="s">
        <v>254</v>
      </c>
      <c r="S5212" s="45" t="s">
        <v>98</v>
      </c>
      <c r="T5212" s="42" t="str">
        <f>VLOOKUP(Tabla1[[#This Row],[AREA]],Hoja1!A:B,2,FALSE)</f>
        <v>10. Personas mayores, familia y servicios sociales</v>
      </c>
      <c r="U5212" s="45" t="s">
        <v>158</v>
      </c>
      <c r="V5212" s="42" t="str">
        <f>VLOOKUP(Tabla1[[#This Row],[PROGRAMA]],Hoja1!A:B,2,FALSE)</f>
        <v>2314. Centro de programas juveniles</v>
      </c>
      <c r="W5212" s="45" t="s">
        <v>236</v>
      </c>
      <c r="X5212" s="45" t="s">
        <v>3048</v>
      </c>
    </row>
    <row r="5213" spans="1:24" x14ac:dyDescent="0.25">
      <c r="A5213" s="57">
        <v>220250047504</v>
      </c>
      <c r="B5213" s="58" t="s">
        <v>349</v>
      </c>
      <c r="C5213" s="59">
        <v>45923</v>
      </c>
      <c r="D5213" s="57">
        <v>22025006965</v>
      </c>
      <c r="E5213" s="58" t="s">
        <v>1417</v>
      </c>
      <c r="F5213" s="60">
        <v>72.599999999999994</v>
      </c>
      <c r="G5213" s="58" t="s">
        <v>6833</v>
      </c>
      <c r="H5213" s="58" t="s">
        <v>7012</v>
      </c>
      <c r="I5213" s="61">
        <v>220</v>
      </c>
      <c r="J5213" s="58" t="s">
        <v>356</v>
      </c>
      <c r="K5213" s="58" t="s">
        <v>356</v>
      </c>
      <c r="L5213" s="58" t="s">
        <v>357</v>
      </c>
      <c r="M5213" s="58" t="s">
        <v>458</v>
      </c>
      <c r="N5213" s="58" t="s">
        <v>429</v>
      </c>
      <c r="O5213" s="64" t="s">
        <v>310</v>
      </c>
      <c r="P5213" s="64" t="s">
        <v>5359</v>
      </c>
      <c r="Q5213" s="45" t="s">
        <v>922</v>
      </c>
      <c r="R5213" s="32" t="s">
        <v>254</v>
      </c>
      <c r="S5213" s="45" t="s">
        <v>291</v>
      </c>
      <c r="T5213" s="42" t="str">
        <f>VLOOKUP(Tabla1[[#This Row],[AREA]],Hoja1!A:B,2,FALSE)</f>
        <v>11. Salud pública y seguridad ciudadana</v>
      </c>
      <c r="U5213" s="45" t="s">
        <v>135</v>
      </c>
      <c r="V5213" s="42" t="str">
        <f>VLOOKUP(Tabla1[[#This Row],[PROGRAMA]],Hoja1!A:B,2,FALSE)</f>
        <v>1361. Prevención y extinción de incencios</v>
      </c>
      <c r="W5213" s="45" t="s">
        <v>236</v>
      </c>
      <c r="X5213" s="45" t="s">
        <v>2945</v>
      </c>
    </row>
    <row r="5214" spans="1:24" x14ac:dyDescent="0.25">
      <c r="A5214" s="57">
        <v>220250044018</v>
      </c>
      <c r="B5214" s="58" t="s">
        <v>349</v>
      </c>
      <c r="C5214" s="59">
        <v>45905</v>
      </c>
      <c r="D5214" s="57">
        <v>22025006588</v>
      </c>
      <c r="E5214" s="58" t="s">
        <v>1218</v>
      </c>
      <c r="F5214" s="60">
        <v>69.349999999999994</v>
      </c>
      <c r="G5214" s="58" t="s">
        <v>3752</v>
      </c>
      <c r="H5214" s="58" t="s">
        <v>7013</v>
      </c>
      <c r="I5214" s="61">
        <v>220</v>
      </c>
      <c r="J5214" s="58" t="s">
        <v>356</v>
      </c>
      <c r="K5214" s="58" t="s">
        <v>356</v>
      </c>
      <c r="L5214" s="58" t="s">
        <v>357</v>
      </c>
      <c r="M5214" s="58" t="s">
        <v>458</v>
      </c>
      <c r="N5214" s="58" t="s">
        <v>429</v>
      </c>
      <c r="O5214" s="64" t="s">
        <v>310</v>
      </c>
      <c r="P5214" s="64" t="s">
        <v>5359</v>
      </c>
      <c r="Q5214" s="45" t="s">
        <v>922</v>
      </c>
      <c r="R5214" s="32" t="s">
        <v>254</v>
      </c>
      <c r="S5214" s="45" t="s">
        <v>94</v>
      </c>
      <c r="T5214" s="42" t="str">
        <f>VLOOKUP(Tabla1[[#This Row],[AREA]],Hoja1!A:B,2,FALSE)</f>
        <v>06. Educación y cultura</v>
      </c>
      <c r="U5214" s="45" t="s">
        <v>170</v>
      </c>
      <c r="V5214" s="42" t="str">
        <f>VLOOKUP(Tabla1[[#This Row],[PROGRAMA]],Hoja1!A:B,2,FALSE)</f>
        <v>3232. Conservación y mantenimiento centros educación infantil y primaria</v>
      </c>
      <c r="W5214" s="45" t="s">
        <v>236</v>
      </c>
      <c r="X5214" s="45" t="s">
        <v>2945</v>
      </c>
    </row>
    <row r="5215" spans="1:24" x14ac:dyDescent="0.25">
      <c r="A5215" s="57">
        <v>220250041156</v>
      </c>
      <c r="B5215" s="58" t="s">
        <v>495</v>
      </c>
      <c r="C5215" s="59">
        <v>45890</v>
      </c>
      <c r="D5215" s="57">
        <v>22025006163</v>
      </c>
      <c r="E5215" s="58" t="s">
        <v>7014</v>
      </c>
      <c r="F5215" s="60">
        <v>67.13</v>
      </c>
      <c r="G5215" s="58" t="s">
        <v>604</v>
      </c>
      <c r="H5215" s="58" t="s">
        <v>7015</v>
      </c>
      <c r="I5215" s="61">
        <v>240</v>
      </c>
      <c r="J5215" s="58" t="s">
        <v>504</v>
      </c>
      <c r="K5215" s="58" t="s">
        <v>352</v>
      </c>
      <c r="L5215" s="58" t="s">
        <v>357</v>
      </c>
      <c r="M5215" s="58" t="s">
        <v>458</v>
      </c>
      <c r="N5215" s="58" t="s">
        <v>429</v>
      </c>
      <c r="O5215" s="64" t="s">
        <v>310</v>
      </c>
      <c r="P5215" s="64" t="s">
        <v>5359</v>
      </c>
      <c r="Q5215" s="45" t="s">
        <v>922</v>
      </c>
      <c r="R5215" s="32" t="s">
        <v>254</v>
      </c>
      <c r="S5215" s="45" t="s">
        <v>291</v>
      </c>
      <c r="T5215" s="42" t="str">
        <f>VLOOKUP(Tabla1[[#This Row],[AREA]],Hoja1!A:B,2,FALSE)</f>
        <v>11. Salud pública y seguridad ciudadana</v>
      </c>
      <c r="U5215" s="45" t="s">
        <v>135</v>
      </c>
      <c r="V5215" s="42" t="str">
        <f>VLOOKUP(Tabla1[[#This Row],[PROGRAMA]],Hoja1!A:B,2,FALSE)</f>
        <v>1361. Prevención y extinción de incencios</v>
      </c>
      <c r="W5215" s="45" t="s">
        <v>238</v>
      </c>
      <c r="X5215" s="45" t="s">
        <v>4587</v>
      </c>
    </row>
    <row r="5216" spans="1:24" x14ac:dyDescent="0.25">
      <c r="A5216" s="57">
        <v>220250031556</v>
      </c>
      <c r="B5216" s="58" t="s">
        <v>349</v>
      </c>
      <c r="C5216" s="59">
        <v>45846</v>
      </c>
      <c r="D5216" s="57">
        <v>22025005137</v>
      </c>
      <c r="E5216" s="58" t="s">
        <v>1614</v>
      </c>
      <c r="F5216" s="60">
        <v>66.16</v>
      </c>
      <c r="G5216" s="58" t="s">
        <v>81</v>
      </c>
      <c r="H5216" s="58" t="s">
        <v>7016</v>
      </c>
      <c r="I5216" s="61">
        <v>220</v>
      </c>
      <c r="J5216" s="58" t="s">
        <v>356</v>
      </c>
      <c r="K5216" s="58" t="s">
        <v>356</v>
      </c>
      <c r="L5216" s="58" t="s">
        <v>367</v>
      </c>
      <c r="M5216" s="58" t="s">
        <v>458</v>
      </c>
      <c r="N5216" s="58" t="s">
        <v>429</v>
      </c>
      <c r="O5216" s="64" t="s">
        <v>310</v>
      </c>
      <c r="P5216" s="64" t="s">
        <v>5359</v>
      </c>
      <c r="Q5216" s="45" t="s">
        <v>922</v>
      </c>
      <c r="R5216" s="32" t="s">
        <v>254</v>
      </c>
      <c r="S5216" s="45" t="s">
        <v>291</v>
      </c>
      <c r="T5216" s="42" t="str">
        <f>VLOOKUP(Tabla1[[#This Row],[AREA]],Hoja1!A:B,2,FALSE)</f>
        <v>11. Salud pública y seguridad ciudadana</v>
      </c>
      <c r="U5216" s="45" t="s">
        <v>164</v>
      </c>
      <c r="V5216" s="42" t="str">
        <f>VLOOKUP(Tabla1[[#This Row],[PROGRAMA]],Hoja1!A:B,2,FALSE)</f>
        <v>3111. Protección de la salubridad pública</v>
      </c>
      <c r="W5216" s="45" t="s">
        <v>238</v>
      </c>
      <c r="X5216" s="45" t="s">
        <v>3118</v>
      </c>
    </row>
    <row r="5217" spans="1:24" x14ac:dyDescent="0.25">
      <c r="A5217" s="57">
        <v>220250044636</v>
      </c>
      <c r="B5217" s="58" t="s">
        <v>526</v>
      </c>
      <c r="C5217" s="59">
        <v>45910</v>
      </c>
      <c r="D5217" s="57">
        <v>22025001347</v>
      </c>
      <c r="E5217" s="58" t="s">
        <v>1493</v>
      </c>
      <c r="F5217" s="60">
        <v>64.61</v>
      </c>
      <c r="G5217" s="58" t="s">
        <v>600</v>
      </c>
      <c r="H5217" s="58" t="s">
        <v>7017</v>
      </c>
      <c r="I5217" s="61">
        <v>300</v>
      </c>
      <c r="J5217" s="58" t="s">
        <v>356</v>
      </c>
      <c r="K5217" s="58" t="s">
        <v>356</v>
      </c>
      <c r="L5217" s="58" t="s">
        <v>367</v>
      </c>
      <c r="M5217" s="58" t="s">
        <v>354</v>
      </c>
      <c r="N5217" s="58" t="s">
        <v>355</v>
      </c>
      <c r="O5217" s="64" t="s">
        <v>309</v>
      </c>
      <c r="P5217" s="64" t="s">
        <v>5359</v>
      </c>
      <c r="Q5217" s="45" t="s">
        <v>922</v>
      </c>
      <c r="R5217" s="32" t="s">
        <v>254</v>
      </c>
      <c r="S5217" s="45" t="s">
        <v>91</v>
      </c>
      <c r="T5217" s="42" t="str">
        <f>VLOOKUP(Tabla1[[#This Row],[AREA]],Hoja1!A:B,2,FALSE)</f>
        <v>02. Urbanismo y vivienda</v>
      </c>
      <c r="U5217" s="45" t="s">
        <v>220</v>
      </c>
      <c r="V5217" s="42" t="str">
        <f>VLOOKUP(Tabla1[[#This Row],[PROGRAMA]],Hoja1!A:B,2,FALSE)</f>
        <v>9332. Mantenimiento de edificios e instalaciones municipales</v>
      </c>
      <c r="W5217" s="45" t="s">
        <v>236</v>
      </c>
      <c r="X5217" s="45" t="s">
        <v>3048</v>
      </c>
    </row>
    <row r="5218" spans="1:24" x14ac:dyDescent="0.25">
      <c r="A5218" s="57">
        <v>220250035918</v>
      </c>
      <c r="B5218" s="58" t="s">
        <v>349</v>
      </c>
      <c r="C5218" s="59">
        <v>45868</v>
      </c>
      <c r="D5218" s="57">
        <v>22025005497</v>
      </c>
      <c r="E5218" s="58" t="s">
        <v>1462</v>
      </c>
      <c r="F5218" s="60">
        <v>60.5</v>
      </c>
      <c r="G5218" s="58" t="s">
        <v>334</v>
      </c>
      <c r="H5218" s="58" t="s">
        <v>7018</v>
      </c>
      <c r="I5218" s="61">
        <v>220</v>
      </c>
      <c r="J5218" s="58" t="s">
        <v>356</v>
      </c>
      <c r="K5218" s="58" t="s">
        <v>356</v>
      </c>
      <c r="L5218" s="58" t="s">
        <v>367</v>
      </c>
      <c r="M5218" s="58" t="s">
        <v>458</v>
      </c>
      <c r="N5218" s="58" t="s">
        <v>429</v>
      </c>
      <c r="O5218" s="64" t="s">
        <v>310</v>
      </c>
      <c r="P5218" s="64" t="s">
        <v>5359</v>
      </c>
      <c r="Q5218" s="45" t="s">
        <v>922</v>
      </c>
      <c r="R5218" s="32" t="s">
        <v>254</v>
      </c>
      <c r="S5218" s="45" t="s">
        <v>98</v>
      </c>
      <c r="T5218" s="42" t="str">
        <f>VLOOKUP(Tabla1[[#This Row],[AREA]],Hoja1!A:B,2,FALSE)</f>
        <v>10. Personas mayores, familia y servicios sociales</v>
      </c>
      <c r="U5218" s="45" t="s">
        <v>153</v>
      </c>
      <c r="V5218" s="42" t="str">
        <f>VLOOKUP(Tabla1[[#This Row],[PROGRAMA]],Hoja1!A:B,2,FALSE)</f>
        <v>2311. Intervención social</v>
      </c>
      <c r="W5218" s="45" t="s">
        <v>236</v>
      </c>
      <c r="X5218" s="45" t="s">
        <v>3048</v>
      </c>
    </row>
    <row r="5219" spans="1:24" x14ac:dyDescent="0.25">
      <c r="A5219" s="57">
        <v>220250048231</v>
      </c>
      <c r="B5219" s="58" t="s">
        <v>349</v>
      </c>
      <c r="C5219" s="59">
        <v>45926</v>
      </c>
      <c r="D5219" s="57">
        <v>22025001053</v>
      </c>
      <c r="E5219" s="58" t="s">
        <v>1714</v>
      </c>
      <c r="F5219" s="60">
        <v>60</v>
      </c>
      <c r="G5219" s="58" t="s">
        <v>312</v>
      </c>
      <c r="H5219" s="58" t="s">
        <v>7019</v>
      </c>
      <c r="I5219" s="61">
        <v>220</v>
      </c>
      <c r="J5219" s="58" t="s">
        <v>352</v>
      </c>
      <c r="K5219" s="58" t="s">
        <v>352</v>
      </c>
      <c r="L5219" s="58" t="s">
        <v>367</v>
      </c>
      <c r="M5219" s="58" t="s">
        <v>458</v>
      </c>
      <c r="N5219" s="58" t="s">
        <v>429</v>
      </c>
      <c r="O5219" s="64" t="s">
        <v>310</v>
      </c>
      <c r="P5219" s="64" t="s">
        <v>5359</v>
      </c>
      <c r="Q5219" s="45" t="s">
        <v>922</v>
      </c>
      <c r="R5219" s="32" t="s">
        <v>254</v>
      </c>
      <c r="S5219" s="45" t="s">
        <v>89</v>
      </c>
      <c r="T5219" s="42" t="str">
        <f>VLOOKUP(Tabla1[[#This Row],[AREA]],Hoja1!A:B,2,FALSE)</f>
        <v>01. Alcaldía</v>
      </c>
      <c r="U5219" s="45" t="s">
        <v>211</v>
      </c>
      <c r="V5219" s="42" t="str">
        <f>VLOOKUP(Tabla1[[#This Row],[PROGRAMA]],Hoja1!A:B,2,FALSE)</f>
        <v>9206. Archivo municipal</v>
      </c>
      <c r="W5219" s="45" t="s">
        <v>238</v>
      </c>
      <c r="X5219" s="45" t="s">
        <v>3120</v>
      </c>
    </row>
    <row r="5220" spans="1:24" x14ac:dyDescent="0.25">
      <c r="A5220" s="57">
        <v>220250031927</v>
      </c>
      <c r="B5220" s="58" t="s">
        <v>526</v>
      </c>
      <c r="C5220" s="59">
        <v>45847</v>
      </c>
      <c r="D5220" s="57">
        <v>22025000731</v>
      </c>
      <c r="E5220" s="58" t="s">
        <v>1838</v>
      </c>
      <c r="F5220" s="60">
        <v>59.59</v>
      </c>
      <c r="G5220" s="58" t="s">
        <v>77</v>
      </c>
      <c r="H5220" s="58" t="s">
        <v>7020</v>
      </c>
      <c r="I5220" s="61">
        <v>300</v>
      </c>
      <c r="J5220" s="58" t="s">
        <v>356</v>
      </c>
      <c r="K5220" s="58" t="s">
        <v>356</v>
      </c>
      <c r="L5220" s="58" t="s">
        <v>367</v>
      </c>
      <c r="M5220" s="58" t="s">
        <v>354</v>
      </c>
      <c r="N5220" s="58" t="s">
        <v>355</v>
      </c>
      <c r="O5220" s="64" t="s">
        <v>309</v>
      </c>
      <c r="P5220" s="64" t="s">
        <v>5359</v>
      </c>
      <c r="Q5220" s="45" t="s">
        <v>922</v>
      </c>
      <c r="R5220" s="32" t="s">
        <v>254</v>
      </c>
      <c r="S5220" s="45" t="s">
        <v>98</v>
      </c>
      <c r="T5220" s="42" t="str">
        <f>VLOOKUP(Tabla1[[#This Row],[AREA]],Hoja1!A:B,2,FALSE)</f>
        <v>10. Personas mayores, familia y servicios sociales</v>
      </c>
      <c r="U5220" s="45" t="s">
        <v>155</v>
      </c>
      <c r="V5220" s="42" t="str">
        <f>VLOOKUP(Tabla1[[#This Row],[PROGRAMA]],Hoja1!A:B,2,FALSE)</f>
        <v>2312. Iniciativas sociales</v>
      </c>
      <c r="W5220" s="45" t="s">
        <v>236</v>
      </c>
      <c r="X5220" s="45" t="s">
        <v>3048</v>
      </c>
    </row>
    <row r="5221" spans="1:24" x14ac:dyDescent="0.25">
      <c r="A5221" s="57">
        <v>220250047802</v>
      </c>
      <c r="B5221" s="58" t="s">
        <v>526</v>
      </c>
      <c r="C5221" s="59">
        <v>45925</v>
      </c>
      <c r="D5221" s="57">
        <v>22025001347</v>
      </c>
      <c r="E5221" s="58" t="s">
        <v>1493</v>
      </c>
      <c r="F5221" s="60">
        <v>58.91</v>
      </c>
      <c r="G5221" s="58" t="s">
        <v>73</v>
      </c>
      <c r="H5221" s="58" t="s">
        <v>7021</v>
      </c>
      <c r="I5221" s="61">
        <v>300</v>
      </c>
      <c r="J5221" s="58" t="s">
        <v>356</v>
      </c>
      <c r="K5221" s="58" t="s">
        <v>356</v>
      </c>
      <c r="L5221" s="58" t="s">
        <v>367</v>
      </c>
      <c r="M5221" s="58" t="s">
        <v>354</v>
      </c>
      <c r="N5221" s="58" t="s">
        <v>355</v>
      </c>
      <c r="O5221" s="64" t="s">
        <v>309</v>
      </c>
      <c r="P5221" s="64" t="s">
        <v>5359</v>
      </c>
      <c r="Q5221" s="45" t="s">
        <v>922</v>
      </c>
      <c r="R5221" s="32" t="s">
        <v>254</v>
      </c>
      <c r="S5221" s="45" t="s">
        <v>91</v>
      </c>
      <c r="T5221" s="42" t="str">
        <f>VLOOKUP(Tabla1[[#This Row],[AREA]],Hoja1!A:B,2,FALSE)</f>
        <v>02. Urbanismo y vivienda</v>
      </c>
      <c r="U5221" s="45" t="s">
        <v>220</v>
      </c>
      <c r="V5221" s="42" t="str">
        <f>VLOOKUP(Tabla1[[#This Row],[PROGRAMA]],Hoja1!A:B,2,FALSE)</f>
        <v>9332. Mantenimiento de edificios e instalaciones municipales</v>
      </c>
      <c r="W5221" s="45" t="s">
        <v>236</v>
      </c>
      <c r="X5221" s="45" t="s">
        <v>3048</v>
      </c>
    </row>
    <row r="5222" spans="1:24" x14ac:dyDescent="0.25">
      <c r="A5222" s="57">
        <v>220250036139</v>
      </c>
      <c r="B5222" s="58" t="s">
        <v>349</v>
      </c>
      <c r="C5222" s="59">
        <v>45868</v>
      </c>
      <c r="D5222" s="57">
        <v>22025005502</v>
      </c>
      <c r="E5222" s="58" t="s">
        <v>1355</v>
      </c>
      <c r="F5222" s="60">
        <v>58.08</v>
      </c>
      <c r="G5222" s="58" t="s">
        <v>16</v>
      </c>
      <c r="H5222" s="58" t="s">
        <v>7022</v>
      </c>
      <c r="I5222" s="61">
        <v>220</v>
      </c>
      <c r="J5222" s="58" t="s">
        <v>356</v>
      </c>
      <c r="K5222" s="58" t="s">
        <v>356</v>
      </c>
      <c r="L5222" s="58" t="s">
        <v>357</v>
      </c>
      <c r="M5222" s="58" t="s">
        <v>458</v>
      </c>
      <c r="N5222" s="58" t="s">
        <v>429</v>
      </c>
      <c r="O5222" s="64" t="s">
        <v>310</v>
      </c>
      <c r="P5222" s="64" t="s">
        <v>5359</v>
      </c>
      <c r="Q5222" s="45" t="s">
        <v>922</v>
      </c>
      <c r="R5222" s="32" t="s">
        <v>254</v>
      </c>
      <c r="S5222" s="45" t="s">
        <v>98</v>
      </c>
      <c r="T5222" s="42" t="str">
        <f>VLOOKUP(Tabla1[[#This Row],[AREA]],Hoja1!A:B,2,FALSE)</f>
        <v>10. Personas mayores, familia y servicios sociales</v>
      </c>
      <c r="U5222" s="45" t="s">
        <v>155</v>
      </c>
      <c r="V5222" s="42" t="str">
        <f>VLOOKUP(Tabla1[[#This Row],[PROGRAMA]],Hoja1!A:B,2,FALSE)</f>
        <v>2312. Iniciativas sociales</v>
      </c>
      <c r="W5222" s="45" t="s">
        <v>236</v>
      </c>
      <c r="X5222" s="45" t="s">
        <v>2945</v>
      </c>
    </row>
    <row r="5223" spans="1:24" x14ac:dyDescent="0.25">
      <c r="A5223" s="57">
        <v>220250045634</v>
      </c>
      <c r="B5223" s="58" t="s">
        <v>349</v>
      </c>
      <c r="C5223" s="59">
        <v>45917</v>
      </c>
      <c r="D5223" s="57">
        <v>22025006498</v>
      </c>
      <c r="E5223" s="58" t="s">
        <v>1902</v>
      </c>
      <c r="F5223" s="60">
        <v>53.45</v>
      </c>
      <c r="G5223" s="58" t="s">
        <v>3223</v>
      </c>
      <c r="H5223" s="58" t="s">
        <v>7008</v>
      </c>
      <c r="I5223" s="61">
        <v>220</v>
      </c>
      <c r="J5223" s="58" t="s">
        <v>356</v>
      </c>
      <c r="K5223" s="58" t="s">
        <v>356</v>
      </c>
      <c r="L5223" s="58" t="s">
        <v>357</v>
      </c>
      <c r="M5223" s="58" t="s">
        <v>458</v>
      </c>
      <c r="N5223" s="58" t="s">
        <v>429</v>
      </c>
      <c r="O5223" s="64" t="s">
        <v>310</v>
      </c>
      <c r="P5223" s="64" t="s">
        <v>5359</v>
      </c>
      <c r="Q5223" s="45" t="s">
        <v>922</v>
      </c>
      <c r="R5223" s="32" t="s">
        <v>254</v>
      </c>
      <c r="S5223" s="45" t="s">
        <v>98</v>
      </c>
      <c r="T5223" s="42" t="str">
        <f>VLOOKUP(Tabla1[[#This Row],[AREA]],Hoja1!A:B,2,FALSE)</f>
        <v>10. Personas mayores, familia y servicios sociales</v>
      </c>
      <c r="U5223" s="45" t="s">
        <v>155</v>
      </c>
      <c r="V5223" s="42" t="str">
        <f>VLOOKUP(Tabla1[[#This Row],[PROGRAMA]],Hoja1!A:B,2,FALSE)</f>
        <v>2312. Iniciativas sociales</v>
      </c>
      <c r="W5223" s="45" t="s">
        <v>238</v>
      </c>
      <c r="X5223" s="45" t="s">
        <v>3161</v>
      </c>
    </row>
    <row r="5224" spans="1:24" x14ac:dyDescent="0.25">
      <c r="A5224" s="57">
        <v>220250047569</v>
      </c>
      <c r="B5224" s="58" t="s">
        <v>349</v>
      </c>
      <c r="C5224" s="59">
        <v>45924</v>
      </c>
      <c r="D5224" s="57">
        <v>22025006608</v>
      </c>
      <c r="E5224" s="58" t="s">
        <v>1709</v>
      </c>
      <c r="F5224" s="60">
        <v>52</v>
      </c>
      <c r="G5224" s="58" t="s">
        <v>4932</v>
      </c>
      <c r="H5224" s="58" t="s">
        <v>7023</v>
      </c>
      <c r="I5224" s="61">
        <v>220</v>
      </c>
      <c r="J5224" s="58" t="s">
        <v>356</v>
      </c>
      <c r="K5224" s="58" t="s">
        <v>356</v>
      </c>
      <c r="L5224" s="58" t="s">
        <v>367</v>
      </c>
      <c r="M5224" s="58" t="s">
        <v>458</v>
      </c>
      <c r="N5224" s="58" t="s">
        <v>429</v>
      </c>
      <c r="O5224" s="64" t="s">
        <v>310</v>
      </c>
      <c r="P5224" s="64" t="s">
        <v>5359</v>
      </c>
      <c r="Q5224" s="45" t="s">
        <v>922</v>
      </c>
      <c r="R5224" s="32" t="s">
        <v>254</v>
      </c>
      <c r="S5224" s="45" t="s">
        <v>89</v>
      </c>
      <c r="T5224" s="42" t="str">
        <f>VLOOKUP(Tabla1[[#This Row],[AREA]],Hoja1!A:B,2,FALSE)</f>
        <v>01. Alcaldía</v>
      </c>
      <c r="U5224" s="45" t="s">
        <v>294</v>
      </c>
      <c r="V5224" s="42" t="str">
        <f>VLOOKUP(Tabla1[[#This Row],[PROGRAMA]],Hoja1!A:B,2,FALSE)</f>
        <v>4331. Desarrollo empresarial</v>
      </c>
      <c r="W5224" s="45" t="s">
        <v>238</v>
      </c>
      <c r="X5224" s="45" t="s">
        <v>3120</v>
      </c>
    </row>
    <row r="5225" spans="1:24" x14ac:dyDescent="0.25">
      <c r="A5225" s="57">
        <v>220250048703</v>
      </c>
      <c r="B5225" s="58" t="s">
        <v>349</v>
      </c>
      <c r="C5225" s="59">
        <v>45930</v>
      </c>
      <c r="D5225" s="57">
        <v>22025006947</v>
      </c>
      <c r="E5225" s="58" t="s">
        <v>5391</v>
      </c>
      <c r="F5225" s="60">
        <v>50.9</v>
      </c>
      <c r="G5225" s="58" t="s">
        <v>316</v>
      </c>
      <c r="H5225" s="58" t="s">
        <v>7024</v>
      </c>
      <c r="I5225" s="61">
        <v>220</v>
      </c>
      <c r="J5225" s="58" t="s">
        <v>356</v>
      </c>
      <c r="K5225" s="58" t="s">
        <v>356</v>
      </c>
      <c r="L5225" s="58" t="s">
        <v>357</v>
      </c>
      <c r="M5225" s="58" t="s">
        <v>458</v>
      </c>
      <c r="N5225" s="58" t="s">
        <v>429</v>
      </c>
      <c r="O5225" s="64" t="s">
        <v>310</v>
      </c>
      <c r="P5225" s="64" t="s">
        <v>5359</v>
      </c>
      <c r="Q5225" s="45" t="s">
        <v>926</v>
      </c>
      <c r="R5225" s="32" t="s">
        <v>255</v>
      </c>
      <c r="S5225" s="45" t="s">
        <v>291</v>
      </c>
      <c r="T5225" s="42" t="str">
        <f>VLOOKUP(Tabla1[[#This Row],[AREA]],Hoja1!A:B,2,FALSE)</f>
        <v>11. Salud pública y seguridad ciudadana</v>
      </c>
      <c r="U5225" s="45" t="s">
        <v>144</v>
      </c>
      <c r="V5225" s="42" t="str">
        <f>VLOOKUP(Tabla1[[#This Row],[PROGRAMA]],Hoja1!A:B,2,FALSE)</f>
        <v>1631. Limpieza viaria</v>
      </c>
      <c r="W5225" s="45" t="s">
        <v>244</v>
      </c>
      <c r="X5225" s="45" t="s">
        <v>2903</v>
      </c>
    </row>
    <row r="5226" spans="1:24" x14ac:dyDescent="0.25">
      <c r="A5226" s="57">
        <v>220250045580</v>
      </c>
      <c r="B5226" s="58" t="s">
        <v>349</v>
      </c>
      <c r="C5226" s="59">
        <v>45916</v>
      </c>
      <c r="D5226" s="57">
        <v>22025006614</v>
      </c>
      <c r="E5226" s="58" t="s">
        <v>5051</v>
      </c>
      <c r="F5226" s="60">
        <v>49.9</v>
      </c>
      <c r="G5226" s="58" t="s">
        <v>57</v>
      </c>
      <c r="H5226" s="58" t="s">
        <v>7025</v>
      </c>
      <c r="I5226" s="61">
        <v>220</v>
      </c>
      <c r="J5226" s="58" t="s">
        <v>356</v>
      </c>
      <c r="K5226" s="58" t="s">
        <v>356</v>
      </c>
      <c r="L5226" s="58" t="s">
        <v>367</v>
      </c>
      <c r="M5226" s="58" t="s">
        <v>458</v>
      </c>
      <c r="N5226" s="58" t="s">
        <v>429</v>
      </c>
      <c r="O5226" s="64" t="s">
        <v>310</v>
      </c>
      <c r="P5226" s="64" t="s">
        <v>5359</v>
      </c>
      <c r="Q5226" s="45" t="s">
        <v>922</v>
      </c>
      <c r="R5226" s="32" t="s">
        <v>254</v>
      </c>
      <c r="S5226" s="45" t="s">
        <v>91</v>
      </c>
      <c r="T5226" s="42" t="str">
        <f>VLOOKUP(Tabla1[[#This Row],[AREA]],Hoja1!A:B,2,FALSE)</f>
        <v>02. Urbanismo y vivienda</v>
      </c>
      <c r="U5226" s="45" t="s">
        <v>220</v>
      </c>
      <c r="V5226" s="42" t="str">
        <f>VLOOKUP(Tabla1[[#This Row],[PROGRAMA]],Hoja1!A:B,2,FALSE)</f>
        <v>9332. Mantenimiento de edificios e instalaciones municipales</v>
      </c>
      <c r="W5226" s="45" t="s">
        <v>238</v>
      </c>
      <c r="X5226" s="45" t="s">
        <v>3161</v>
      </c>
    </row>
    <row r="5227" spans="1:24" x14ac:dyDescent="0.25">
      <c r="A5227" s="57">
        <v>220250047712</v>
      </c>
      <c r="B5227" s="58" t="s">
        <v>526</v>
      </c>
      <c r="C5227" s="59">
        <v>45925</v>
      </c>
      <c r="D5227" s="57">
        <v>22025001347</v>
      </c>
      <c r="E5227" s="58" t="s">
        <v>1493</v>
      </c>
      <c r="F5227" s="60">
        <v>49.61</v>
      </c>
      <c r="G5227" s="58" t="s">
        <v>524</v>
      </c>
      <c r="H5227" s="58" t="s">
        <v>4271</v>
      </c>
      <c r="I5227" s="61">
        <v>300</v>
      </c>
      <c r="J5227" s="58" t="s">
        <v>427</v>
      </c>
      <c r="K5227" s="58" t="s">
        <v>427</v>
      </c>
      <c r="L5227" s="58" t="s">
        <v>367</v>
      </c>
      <c r="M5227" s="58" t="s">
        <v>354</v>
      </c>
      <c r="N5227" s="58" t="s">
        <v>355</v>
      </c>
      <c r="O5227" s="64" t="s">
        <v>309</v>
      </c>
      <c r="P5227" s="64" t="s">
        <v>5359</v>
      </c>
      <c r="Q5227" s="45" t="s">
        <v>922</v>
      </c>
      <c r="R5227" s="32" t="s">
        <v>254</v>
      </c>
      <c r="S5227" s="45" t="s">
        <v>91</v>
      </c>
      <c r="T5227" s="42" t="str">
        <f>VLOOKUP(Tabla1[[#This Row],[AREA]],Hoja1!A:B,2,FALSE)</f>
        <v>02. Urbanismo y vivienda</v>
      </c>
      <c r="U5227" s="45" t="s">
        <v>220</v>
      </c>
      <c r="V5227" s="42" t="str">
        <f>VLOOKUP(Tabla1[[#This Row],[PROGRAMA]],Hoja1!A:B,2,FALSE)</f>
        <v>9332. Mantenimiento de edificios e instalaciones municipales</v>
      </c>
      <c r="W5227" s="45" t="s">
        <v>236</v>
      </c>
      <c r="X5227" s="45" t="s">
        <v>3048</v>
      </c>
    </row>
    <row r="5228" spans="1:24" x14ac:dyDescent="0.25">
      <c r="A5228" s="57">
        <v>220250046300</v>
      </c>
      <c r="B5228" s="58" t="s">
        <v>526</v>
      </c>
      <c r="C5228" s="59">
        <v>45922</v>
      </c>
      <c r="D5228" s="57">
        <v>22025001270</v>
      </c>
      <c r="E5228" s="58" t="s">
        <v>2310</v>
      </c>
      <c r="F5228" s="60">
        <v>23.33</v>
      </c>
      <c r="G5228" s="58" t="s">
        <v>73</v>
      </c>
      <c r="H5228" s="58" t="s">
        <v>7026</v>
      </c>
      <c r="I5228" s="61">
        <v>300</v>
      </c>
      <c r="J5228" s="58" t="s">
        <v>356</v>
      </c>
      <c r="K5228" s="58" t="s">
        <v>356</v>
      </c>
      <c r="L5228" s="58" t="s">
        <v>367</v>
      </c>
      <c r="M5228" s="58" t="s">
        <v>354</v>
      </c>
      <c r="N5228" s="58" t="s">
        <v>355</v>
      </c>
      <c r="O5228" s="64" t="s">
        <v>309</v>
      </c>
      <c r="P5228" s="64" t="s">
        <v>5359</v>
      </c>
      <c r="Q5228" s="45" t="s">
        <v>922</v>
      </c>
      <c r="R5228" s="32" t="s">
        <v>254</v>
      </c>
      <c r="S5228" s="45" t="s">
        <v>95</v>
      </c>
      <c r="T5228" s="42" t="str">
        <f>VLOOKUP(Tabla1[[#This Row],[AREA]],Hoja1!A:B,2,FALSE)</f>
        <v>07. Medio ambiente</v>
      </c>
      <c r="U5228" s="45" t="s">
        <v>149</v>
      </c>
      <c r="V5228" s="42" t="str">
        <f>VLOOKUP(Tabla1[[#This Row],[PROGRAMA]],Hoja1!A:B,2,FALSE)</f>
        <v>1711. Parques y jardines</v>
      </c>
      <c r="W5228" s="45" t="s">
        <v>238</v>
      </c>
      <c r="X5228" s="45" t="s">
        <v>3118</v>
      </c>
    </row>
    <row r="5229" spans="1:24" x14ac:dyDescent="0.25">
      <c r="A5229" s="57">
        <v>220250034588</v>
      </c>
      <c r="B5229" s="58" t="s">
        <v>349</v>
      </c>
      <c r="C5229" s="59">
        <v>45862</v>
      </c>
      <c r="D5229" s="57">
        <v>22025005473</v>
      </c>
      <c r="E5229" s="58" t="s">
        <v>1733</v>
      </c>
      <c r="F5229" s="60">
        <v>45.98</v>
      </c>
      <c r="G5229" s="58" t="s">
        <v>3741</v>
      </c>
      <c r="H5229" s="58" t="s">
        <v>3742</v>
      </c>
      <c r="I5229" s="61">
        <v>220</v>
      </c>
      <c r="J5229" s="58" t="s">
        <v>3743</v>
      </c>
      <c r="K5229" s="58" t="s">
        <v>378</v>
      </c>
      <c r="L5229" s="58" t="s">
        <v>367</v>
      </c>
      <c r="M5229" s="58" t="s">
        <v>458</v>
      </c>
      <c r="N5229" s="58" t="s">
        <v>429</v>
      </c>
      <c r="O5229" s="64" t="s">
        <v>310</v>
      </c>
      <c r="P5229" s="64" t="s">
        <v>5359</v>
      </c>
      <c r="Q5229" s="45" t="s">
        <v>922</v>
      </c>
      <c r="R5229" s="32" t="s">
        <v>254</v>
      </c>
      <c r="S5229" s="45" t="s">
        <v>291</v>
      </c>
      <c r="T5229" s="42" t="str">
        <f>VLOOKUP(Tabla1[[#This Row],[AREA]],Hoja1!A:B,2,FALSE)</f>
        <v>11. Salud pública y seguridad ciudadana</v>
      </c>
      <c r="U5229" s="45" t="s">
        <v>129</v>
      </c>
      <c r="V5229" s="42" t="str">
        <f>VLOOKUP(Tabla1[[#This Row],[PROGRAMA]],Hoja1!A:B,2,FALSE)</f>
        <v>1321. Policía municipal</v>
      </c>
      <c r="W5229" s="45" t="s">
        <v>238</v>
      </c>
      <c r="X5229" s="45" t="s">
        <v>3161</v>
      </c>
    </row>
    <row r="5230" spans="1:24" x14ac:dyDescent="0.25">
      <c r="A5230" s="57">
        <v>220250044638</v>
      </c>
      <c r="B5230" s="58" t="s">
        <v>526</v>
      </c>
      <c r="C5230" s="59">
        <v>45910</v>
      </c>
      <c r="D5230" s="57">
        <v>22025001349</v>
      </c>
      <c r="E5230" s="58" t="s">
        <v>1971</v>
      </c>
      <c r="F5230" s="60">
        <v>44.99</v>
      </c>
      <c r="G5230" s="58" t="s">
        <v>961</v>
      </c>
      <c r="H5230" s="58" t="s">
        <v>7027</v>
      </c>
      <c r="I5230" s="61">
        <v>300</v>
      </c>
      <c r="J5230" s="58" t="s">
        <v>356</v>
      </c>
      <c r="K5230" s="58" t="s">
        <v>356</v>
      </c>
      <c r="L5230" s="58" t="s">
        <v>367</v>
      </c>
      <c r="M5230" s="58" t="s">
        <v>354</v>
      </c>
      <c r="N5230" s="58" t="s">
        <v>355</v>
      </c>
      <c r="O5230" s="64" t="s">
        <v>309</v>
      </c>
      <c r="P5230" s="64" t="s">
        <v>5359</v>
      </c>
      <c r="Q5230" s="45" t="s">
        <v>922</v>
      </c>
      <c r="R5230" s="32" t="s">
        <v>254</v>
      </c>
      <c r="S5230" s="45" t="s">
        <v>91</v>
      </c>
      <c r="T5230" s="42" t="str">
        <f>VLOOKUP(Tabla1[[#This Row],[AREA]],Hoja1!A:B,2,FALSE)</f>
        <v>02. Urbanismo y vivienda</v>
      </c>
      <c r="U5230" s="45" t="s">
        <v>220</v>
      </c>
      <c r="V5230" s="42" t="str">
        <f>VLOOKUP(Tabla1[[#This Row],[PROGRAMA]],Hoja1!A:B,2,FALSE)</f>
        <v>9332. Mantenimiento de edificios e instalaciones municipales</v>
      </c>
      <c r="W5230" s="45" t="s">
        <v>236</v>
      </c>
      <c r="X5230" s="45" t="s">
        <v>3180</v>
      </c>
    </row>
    <row r="5231" spans="1:24" x14ac:dyDescent="0.25">
      <c r="A5231" s="57">
        <v>220250036278</v>
      </c>
      <c r="B5231" s="58" t="s">
        <v>349</v>
      </c>
      <c r="C5231" s="59">
        <v>45870</v>
      </c>
      <c r="D5231" s="57">
        <v>22025006047</v>
      </c>
      <c r="E5231" s="58" t="s">
        <v>1355</v>
      </c>
      <c r="F5231" s="60">
        <v>44.48</v>
      </c>
      <c r="G5231" s="58" t="s">
        <v>18</v>
      </c>
      <c r="H5231" s="58" t="s">
        <v>7028</v>
      </c>
      <c r="I5231" s="61">
        <v>220</v>
      </c>
      <c r="J5231" s="58" t="s">
        <v>356</v>
      </c>
      <c r="K5231" s="58" t="s">
        <v>356</v>
      </c>
      <c r="L5231" s="58" t="s">
        <v>357</v>
      </c>
      <c r="M5231" s="58" t="s">
        <v>458</v>
      </c>
      <c r="N5231" s="58" t="s">
        <v>429</v>
      </c>
      <c r="O5231" s="64" t="s">
        <v>310</v>
      </c>
      <c r="P5231" s="64" t="s">
        <v>5359</v>
      </c>
      <c r="Q5231" s="45" t="s">
        <v>922</v>
      </c>
      <c r="R5231" s="32" t="s">
        <v>254</v>
      </c>
      <c r="S5231" s="45" t="s">
        <v>98</v>
      </c>
      <c r="T5231" s="42" t="str">
        <f>VLOOKUP(Tabla1[[#This Row],[AREA]],Hoja1!A:B,2,FALSE)</f>
        <v>10. Personas mayores, familia y servicios sociales</v>
      </c>
      <c r="U5231" s="45" t="s">
        <v>155</v>
      </c>
      <c r="V5231" s="42" t="str">
        <f>VLOOKUP(Tabla1[[#This Row],[PROGRAMA]],Hoja1!A:B,2,FALSE)</f>
        <v>2312. Iniciativas sociales</v>
      </c>
      <c r="W5231" s="45" t="s">
        <v>236</v>
      </c>
      <c r="X5231" s="45" t="s">
        <v>2945</v>
      </c>
    </row>
    <row r="5232" spans="1:24" x14ac:dyDescent="0.25">
      <c r="A5232" s="57">
        <v>220250046439</v>
      </c>
      <c r="B5232" s="58" t="s">
        <v>349</v>
      </c>
      <c r="C5232" s="59">
        <v>45922</v>
      </c>
      <c r="D5232" s="57">
        <v>22025006934</v>
      </c>
      <c r="E5232" s="58" t="s">
        <v>1375</v>
      </c>
      <c r="F5232" s="60">
        <v>43.91</v>
      </c>
      <c r="G5232" s="58" t="s">
        <v>316</v>
      </c>
      <c r="H5232" s="58" t="s">
        <v>7029</v>
      </c>
      <c r="I5232" s="61">
        <v>220</v>
      </c>
      <c r="J5232" s="58" t="s">
        <v>356</v>
      </c>
      <c r="K5232" s="58" t="s">
        <v>356</v>
      </c>
      <c r="L5232" s="58" t="s">
        <v>357</v>
      </c>
      <c r="M5232" s="58" t="s">
        <v>458</v>
      </c>
      <c r="N5232" s="58" t="s">
        <v>429</v>
      </c>
      <c r="O5232" s="64" t="s">
        <v>310</v>
      </c>
      <c r="P5232" s="64" t="s">
        <v>5359</v>
      </c>
      <c r="Q5232" s="45" t="s">
        <v>922</v>
      </c>
      <c r="R5232" s="32" t="s">
        <v>254</v>
      </c>
      <c r="S5232" s="45" t="s">
        <v>291</v>
      </c>
      <c r="T5232" s="42" t="str">
        <f>VLOOKUP(Tabla1[[#This Row],[AREA]],Hoja1!A:B,2,FALSE)</f>
        <v>11. Salud pública y seguridad ciudadana</v>
      </c>
      <c r="U5232" s="45" t="s">
        <v>129</v>
      </c>
      <c r="V5232" s="42" t="str">
        <f>VLOOKUP(Tabla1[[#This Row],[PROGRAMA]],Hoja1!A:B,2,FALSE)</f>
        <v>1321. Policía municipal</v>
      </c>
      <c r="W5232" s="45" t="s">
        <v>238</v>
      </c>
      <c r="X5232" s="45" t="s">
        <v>2926</v>
      </c>
    </row>
    <row r="5233" spans="1:24" x14ac:dyDescent="0.25">
      <c r="A5233" s="57">
        <v>220250037609</v>
      </c>
      <c r="B5233" s="58" t="s">
        <v>526</v>
      </c>
      <c r="C5233" s="59">
        <v>45876</v>
      </c>
      <c r="D5233" s="57">
        <v>22025001269</v>
      </c>
      <c r="E5233" s="58" t="s">
        <v>2542</v>
      </c>
      <c r="F5233" s="60">
        <v>21.84</v>
      </c>
      <c r="G5233" s="58" t="s">
        <v>50</v>
      </c>
      <c r="H5233" s="58" t="s">
        <v>7030</v>
      </c>
      <c r="I5233" s="61">
        <v>300</v>
      </c>
      <c r="J5233" s="58" t="s">
        <v>356</v>
      </c>
      <c r="K5233" s="58" t="s">
        <v>356</v>
      </c>
      <c r="L5233" s="58" t="s">
        <v>367</v>
      </c>
      <c r="M5233" s="58" t="s">
        <v>354</v>
      </c>
      <c r="N5233" s="58" t="s">
        <v>355</v>
      </c>
      <c r="O5233" s="64" t="s">
        <v>309</v>
      </c>
      <c r="P5233" s="64" t="s">
        <v>5359</v>
      </c>
      <c r="Q5233" s="45" t="s">
        <v>922</v>
      </c>
      <c r="R5233" s="32" t="s">
        <v>254</v>
      </c>
      <c r="S5233" s="45" t="s">
        <v>95</v>
      </c>
      <c r="T5233" s="42" t="str">
        <f>VLOOKUP(Tabla1[[#This Row],[AREA]],Hoja1!A:B,2,FALSE)</f>
        <v>07. Medio ambiente</v>
      </c>
      <c r="U5233" s="45" t="s">
        <v>149</v>
      </c>
      <c r="V5233" s="42" t="str">
        <f>VLOOKUP(Tabla1[[#This Row],[PROGRAMA]],Hoja1!A:B,2,FALSE)</f>
        <v>1711. Parques y jardines</v>
      </c>
      <c r="W5233" s="45" t="s">
        <v>238</v>
      </c>
      <c r="X5233" s="45" t="s">
        <v>3053</v>
      </c>
    </row>
    <row r="5234" spans="1:24" x14ac:dyDescent="0.25">
      <c r="A5234" s="57">
        <v>220250044687</v>
      </c>
      <c r="B5234" s="58" t="s">
        <v>526</v>
      </c>
      <c r="C5234" s="59">
        <v>45910</v>
      </c>
      <c r="D5234" s="57">
        <v>22025001132</v>
      </c>
      <c r="E5234" s="58" t="s">
        <v>1599</v>
      </c>
      <c r="F5234" s="60">
        <v>21.8</v>
      </c>
      <c r="G5234" s="58" t="s">
        <v>74</v>
      </c>
      <c r="H5234" s="58" t="s">
        <v>7031</v>
      </c>
      <c r="I5234" s="61">
        <v>300</v>
      </c>
      <c r="J5234" s="58" t="s">
        <v>356</v>
      </c>
      <c r="K5234" s="58" t="s">
        <v>356</v>
      </c>
      <c r="L5234" s="58" t="s">
        <v>367</v>
      </c>
      <c r="M5234" s="58" t="s">
        <v>354</v>
      </c>
      <c r="N5234" s="58" t="s">
        <v>355</v>
      </c>
      <c r="O5234" s="64" t="s">
        <v>309</v>
      </c>
      <c r="P5234" s="64" t="s">
        <v>5359</v>
      </c>
      <c r="Q5234" s="45" t="s">
        <v>922</v>
      </c>
      <c r="R5234" s="32" t="s">
        <v>254</v>
      </c>
      <c r="S5234" s="45" t="s">
        <v>291</v>
      </c>
      <c r="T5234" s="42" t="str">
        <f>VLOOKUP(Tabla1[[#This Row],[AREA]],Hoja1!A:B,2,FALSE)</f>
        <v>11. Salud pública y seguridad ciudadana</v>
      </c>
      <c r="U5234" s="45" t="s">
        <v>144</v>
      </c>
      <c r="V5234" s="42" t="str">
        <f>VLOOKUP(Tabla1[[#This Row],[PROGRAMA]],Hoja1!A:B,2,FALSE)</f>
        <v>1631. Limpieza viaria</v>
      </c>
      <c r="W5234" s="45" t="s">
        <v>238</v>
      </c>
      <c r="X5234" s="45" t="s">
        <v>3118</v>
      </c>
    </row>
    <row r="5235" spans="1:24" x14ac:dyDescent="0.25">
      <c r="A5235" s="57">
        <v>220250043135</v>
      </c>
      <c r="B5235" s="58" t="s">
        <v>526</v>
      </c>
      <c r="C5235" s="59">
        <v>45897</v>
      </c>
      <c r="D5235" s="57">
        <v>22025004010</v>
      </c>
      <c r="E5235" s="58" t="s">
        <v>1495</v>
      </c>
      <c r="F5235" s="60">
        <v>21.71</v>
      </c>
      <c r="G5235" s="58" t="s">
        <v>612</v>
      </c>
      <c r="H5235" s="58" t="s">
        <v>7032</v>
      </c>
      <c r="I5235" s="61">
        <v>300</v>
      </c>
      <c r="J5235" s="58" t="s">
        <v>356</v>
      </c>
      <c r="K5235" s="58" t="s">
        <v>356</v>
      </c>
      <c r="L5235" s="58" t="s">
        <v>367</v>
      </c>
      <c r="M5235" s="58" t="s">
        <v>354</v>
      </c>
      <c r="N5235" s="58" t="s">
        <v>355</v>
      </c>
      <c r="O5235" s="64" t="s">
        <v>309</v>
      </c>
      <c r="P5235" s="64" t="s">
        <v>5359</v>
      </c>
      <c r="Q5235" s="45" t="s">
        <v>922</v>
      </c>
      <c r="R5235" s="32" t="s">
        <v>254</v>
      </c>
      <c r="S5235" s="45" t="s">
        <v>92</v>
      </c>
      <c r="T5235" s="42" t="str">
        <f>VLOOKUP(Tabla1[[#This Row],[AREA]],Hoja1!A:B,2,FALSE)</f>
        <v>03. Participación ciudadana y deportes</v>
      </c>
      <c r="U5235" s="45" t="s">
        <v>215</v>
      </c>
      <c r="V5235" s="42" t="str">
        <f>VLOOKUP(Tabla1[[#This Row],[PROGRAMA]],Hoja1!A:B,2,FALSE)</f>
        <v>9241. Participación ciudadana</v>
      </c>
      <c r="W5235" s="45" t="s">
        <v>236</v>
      </c>
      <c r="X5235" s="45" t="s">
        <v>2945</v>
      </c>
    </row>
    <row r="5236" spans="1:24" x14ac:dyDescent="0.25">
      <c r="A5236" s="57">
        <v>220250047783</v>
      </c>
      <c r="B5236" s="58" t="s">
        <v>526</v>
      </c>
      <c r="C5236" s="59">
        <v>45925</v>
      </c>
      <c r="D5236" s="57">
        <v>22025004895</v>
      </c>
      <c r="E5236" s="58" t="s">
        <v>1878</v>
      </c>
      <c r="F5236" s="60">
        <v>21.61</v>
      </c>
      <c r="G5236" s="58" t="s">
        <v>573</v>
      </c>
      <c r="H5236" s="58" t="s">
        <v>7033</v>
      </c>
      <c r="I5236" s="61">
        <v>300</v>
      </c>
      <c r="J5236" s="58" t="s">
        <v>356</v>
      </c>
      <c r="K5236" s="58" t="s">
        <v>356</v>
      </c>
      <c r="L5236" s="58" t="s">
        <v>367</v>
      </c>
      <c r="M5236" s="58" t="s">
        <v>354</v>
      </c>
      <c r="N5236" s="58" t="s">
        <v>355</v>
      </c>
      <c r="O5236" s="64" t="s">
        <v>309</v>
      </c>
      <c r="P5236" s="64" t="s">
        <v>5359</v>
      </c>
      <c r="Q5236" s="45" t="s">
        <v>922</v>
      </c>
      <c r="R5236" s="32" t="s">
        <v>254</v>
      </c>
      <c r="S5236" s="45" t="s">
        <v>94</v>
      </c>
      <c r="T5236" s="42" t="str">
        <f>VLOOKUP(Tabla1[[#This Row],[AREA]],Hoja1!A:B,2,FALSE)</f>
        <v>06. Educación y cultura</v>
      </c>
      <c r="U5236" s="45" t="s">
        <v>168</v>
      </c>
      <c r="V5236" s="42" t="str">
        <f>VLOOKUP(Tabla1[[#This Row],[PROGRAMA]],Hoja1!A:B,2,FALSE)</f>
        <v>3231. Escuelas infantiles</v>
      </c>
      <c r="W5236" s="45" t="s">
        <v>236</v>
      </c>
      <c r="X5236" s="45" t="s">
        <v>3048</v>
      </c>
    </row>
    <row r="5237" spans="1:24" x14ac:dyDescent="0.25">
      <c r="A5237" s="57">
        <v>220250044470</v>
      </c>
      <c r="B5237" s="58" t="s">
        <v>526</v>
      </c>
      <c r="C5237" s="59">
        <v>45910</v>
      </c>
      <c r="D5237" s="57">
        <v>22025000731</v>
      </c>
      <c r="E5237" s="58" t="s">
        <v>1838</v>
      </c>
      <c r="F5237" s="60">
        <v>21.6</v>
      </c>
      <c r="G5237" s="58" t="s">
        <v>612</v>
      </c>
      <c r="H5237" s="58" t="s">
        <v>7034</v>
      </c>
      <c r="I5237" s="61">
        <v>300</v>
      </c>
      <c r="J5237" s="58" t="s">
        <v>356</v>
      </c>
      <c r="K5237" s="58" t="s">
        <v>356</v>
      </c>
      <c r="L5237" s="58" t="s">
        <v>367</v>
      </c>
      <c r="M5237" s="58" t="s">
        <v>354</v>
      </c>
      <c r="N5237" s="58" t="s">
        <v>355</v>
      </c>
      <c r="O5237" s="64" t="s">
        <v>309</v>
      </c>
      <c r="P5237" s="64" t="s">
        <v>5359</v>
      </c>
      <c r="Q5237" s="45" t="s">
        <v>922</v>
      </c>
      <c r="R5237" s="32" t="s">
        <v>254</v>
      </c>
      <c r="S5237" s="45" t="s">
        <v>98</v>
      </c>
      <c r="T5237" s="42" t="str">
        <f>VLOOKUP(Tabla1[[#This Row],[AREA]],Hoja1!A:B,2,FALSE)</f>
        <v>10. Personas mayores, familia y servicios sociales</v>
      </c>
      <c r="U5237" s="45" t="s">
        <v>155</v>
      </c>
      <c r="V5237" s="42" t="str">
        <f>VLOOKUP(Tabla1[[#This Row],[PROGRAMA]],Hoja1!A:B,2,FALSE)</f>
        <v>2312. Iniciativas sociales</v>
      </c>
      <c r="W5237" s="45" t="s">
        <v>236</v>
      </c>
      <c r="X5237" s="45" t="s">
        <v>3048</v>
      </c>
    </row>
    <row r="5238" spans="1:24" x14ac:dyDescent="0.25">
      <c r="A5238" s="57">
        <v>220250037588</v>
      </c>
      <c r="B5238" s="58" t="s">
        <v>526</v>
      </c>
      <c r="C5238" s="59">
        <v>45876</v>
      </c>
      <c r="D5238" s="57">
        <v>22025001324</v>
      </c>
      <c r="E5238" s="58" t="s">
        <v>3329</v>
      </c>
      <c r="F5238" s="60">
        <v>20.350000000000001</v>
      </c>
      <c r="G5238" s="58" t="s">
        <v>73</v>
      </c>
      <c r="H5238" s="58" t="s">
        <v>7035</v>
      </c>
      <c r="I5238" s="61">
        <v>300</v>
      </c>
      <c r="J5238" s="58" t="s">
        <v>356</v>
      </c>
      <c r="K5238" s="58" t="s">
        <v>356</v>
      </c>
      <c r="L5238" s="58" t="s">
        <v>367</v>
      </c>
      <c r="M5238" s="58" t="s">
        <v>354</v>
      </c>
      <c r="N5238" s="58" t="s">
        <v>355</v>
      </c>
      <c r="O5238" s="64" t="s">
        <v>309</v>
      </c>
      <c r="P5238" s="64" t="s">
        <v>5359</v>
      </c>
      <c r="Q5238" s="45" t="s">
        <v>922</v>
      </c>
      <c r="R5238" s="32" t="s">
        <v>254</v>
      </c>
      <c r="S5238" s="45" t="s">
        <v>98</v>
      </c>
      <c r="T5238" s="42" t="str">
        <f>VLOOKUP(Tabla1[[#This Row],[AREA]],Hoja1!A:B,2,FALSE)</f>
        <v>10. Personas mayores, familia y servicios sociales</v>
      </c>
      <c r="U5238" s="45" t="s">
        <v>162</v>
      </c>
      <c r="V5238" s="42" t="str">
        <f>VLOOKUP(Tabla1[[#This Row],[PROGRAMA]],Hoja1!A:B,2,FALSE)</f>
        <v>2412. Formación para el empleo</v>
      </c>
      <c r="W5238" s="45" t="s">
        <v>238</v>
      </c>
      <c r="X5238" s="45" t="s">
        <v>3118</v>
      </c>
    </row>
    <row r="5239" spans="1:24" x14ac:dyDescent="0.25">
      <c r="A5239" s="57">
        <v>220250039224</v>
      </c>
      <c r="B5239" s="58" t="s">
        <v>526</v>
      </c>
      <c r="C5239" s="59">
        <v>45883</v>
      </c>
      <c r="D5239" s="57">
        <v>22025004894</v>
      </c>
      <c r="E5239" s="58" t="s">
        <v>1303</v>
      </c>
      <c r="F5239" s="60">
        <v>19.54</v>
      </c>
      <c r="G5239" s="58" t="s">
        <v>564</v>
      </c>
      <c r="H5239" s="58" t="s">
        <v>7036</v>
      </c>
      <c r="I5239" s="61">
        <v>300</v>
      </c>
      <c r="J5239" s="58" t="s">
        <v>356</v>
      </c>
      <c r="K5239" s="58" t="s">
        <v>356</v>
      </c>
      <c r="L5239" s="58" t="s">
        <v>367</v>
      </c>
      <c r="M5239" s="58" t="s">
        <v>354</v>
      </c>
      <c r="N5239" s="58" t="s">
        <v>355</v>
      </c>
      <c r="O5239" s="64" t="s">
        <v>309</v>
      </c>
      <c r="P5239" s="64" t="s">
        <v>5359</v>
      </c>
      <c r="Q5239" s="45" t="s">
        <v>922</v>
      </c>
      <c r="R5239" s="32" t="s">
        <v>254</v>
      </c>
      <c r="S5239" s="45" t="s">
        <v>94</v>
      </c>
      <c r="T5239" s="42" t="str">
        <f>VLOOKUP(Tabla1[[#This Row],[AREA]],Hoja1!A:B,2,FALSE)</f>
        <v>06. Educación y cultura</v>
      </c>
      <c r="U5239" s="45" t="s">
        <v>170</v>
      </c>
      <c r="V5239" s="42" t="str">
        <f>VLOOKUP(Tabla1[[#This Row],[PROGRAMA]],Hoja1!A:B,2,FALSE)</f>
        <v>3232. Conservación y mantenimiento centros educación infantil y primaria</v>
      </c>
      <c r="W5239" s="45" t="s">
        <v>236</v>
      </c>
      <c r="X5239" s="45" t="s">
        <v>3048</v>
      </c>
    </row>
    <row r="5240" spans="1:24" x14ac:dyDescent="0.25">
      <c r="A5240" s="57">
        <v>220250046386</v>
      </c>
      <c r="B5240" s="58" t="s">
        <v>526</v>
      </c>
      <c r="C5240" s="59">
        <v>45922</v>
      </c>
      <c r="D5240" s="57">
        <v>22025004894</v>
      </c>
      <c r="E5240" s="58" t="s">
        <v>1303</v>
      </c>
      <c r="F5240" s="60">
        <v>18.920000000000002</v>
      </c>
      <c r="G5240" s="58" t="s">
        <v>38</v>
      </c>
      <c r="H5240" s="58" t="s">
        <v>7037</v>
      </c>
      <c r="I5240" s="61">
        <v>300</v>
      </c>
      <c r="J5240" s="58" t="s">
        <v>356</v>
      </c>
      <c r="K5240" s="58" t="s">
        <v>356</v>
      </c>
      <c r="L5240" s="58" t="s">
        <v>367</v>
      </c>
      <c r="M5240" s="58" t="s">
        <v>354</v>
      </c>
      <c r="N5240" s="58" t="s">
        <v>355</v>
      </c>
      <c r="O5240" s="64" t="s">
        <v>309</v>
      </c>
      <c r="P5240" s="64" t="s">
        <v>5359</v>
      </c>
      <c r="Q5240" s="45" t="s">
        <v>922</v>
      </c>
      <c r="R5240" s="32" t="s">
        <v>254</v>
      </c>
      <c r="S5240" s="45" t="s">
        <v>94</v>
      </c>
      <c r="T5240" s="42" t="str">
        <f>VLOOKUP(Tabla1[[#This Row],[AREA]],Hoja1!A:B,2,FALSE)</f>
        <v>06. Educación y cultura</v>
      </c>
      <c r="U5240" s="45" t="s">
        <v>170</v>
      </c>
      <c r="V5240" s="42" t="str">
        <f>VLOOKUP(Tabla1[[#This Row],[PROGRAMA]],Hoja1!A:B,2,FALSE)</f>
        <v>3232. Conservación y mantenimiento centros educación infantil y primaria</v>
      </c>
      <c r="W5240" s="45" t="s">
        <v>236</v>
      </c>
      <c r="X5240" s="45" t="s">
        <v>3048</v>
      </c>
    </row>
    <row r="5241" spans="1:24" x14ac:dyDescent="0.25">
      <c r="A5241" s="57">
        <v>220250044011</v>
      </c>
      <c r="B5241" s="58" t="s">
        <v>526</v>
      </c>
      <c r="C5241" s="59">
        <v>45904</v>
      </c>
      <c r="D5241" s="57">
        <v>22025002401</v>
      </c>
      <c r="E5241" s="58" t="s">
        <v>1411</v>
      </c>
      <c r="F5241" s="60">
        <v>243.11</v>
      </c>
      <c r="G5241" s="58" t="s">
        <v>18</v>
      </c>
      <c r="H5241" s="58" t="s">
        <v>7038</v>
      </c>
      <c r="I5241" s="61">
        <v>300</v>
      </c>
      <c r="J5241" s="58" t="s">
        <v>356</v>
      </c>
      <c r="K5241" s="58" t="s">
        <v>356</v>
      </c>
      <c r="L5241" s="58" t="s">
        <v>357</v>
      </c>
      <c r="M5241" s="58" t="s">
        <v>354</v>
      </c>
      <c r="N5241" s="58" t="s">
        <v>355</v>
      </c>
      <c r="O5241" s="64" t="s">
        <v>309</v>
      </c>
      <c r="P5241" s="64" t="s">
        <v>5359</v>
      </c>
      <c r="Q5241" s="45" t="s">
        <v>922</v>
      </c>
      <c r="R5241" s="32" t="s">
        <v>254</v>
      </c>
      <c r="S5241" s="45" t="s">
        <v>98</v>
      </c>
      <c r="T5241" s="42" t="str">
        <f>VLOOKUP(Tabla1[[#This Row],[AREA]],Hoja1!A:B,2,FALSE)</f>
        <v>10. Personas mayores, familia y servicios sociales</v>
      </c>
      <c r="U5241" s="45" t="s">
        <v>159</v>
      </c>
      <c r="V5241" s="42" t="str">
        <f>VLOOKUP(Tabla1[[#This Row],[PROGRAMA]],Hoja1!A:B,2,FALSE)</f>
        <v>2315. Políticas de Igualdad e infancia</v>
      </c>
      <c r="W5241" s="45" t="s">
        <v>236</v>
      </c>
      <c r="X5241" s="45" t="s">
        <v>2945</v>
      </c>
    </row>
    <row r="5242" spans="1:24" x14ac:dyDescent="0.25">
      <c r="A5242" s="57">
        <v>220250044043</v>
      </c>
      <c r="B5242" s="58" t="s">
        <v>526</v>
      </c>
      <c r="C5242" s="59">
        <v>45905</v>
      </c>
      <c r="D5242" s="57">
        <v>22025004932</v>
      </c>
      <c r="E5242" s="58" t="s">
        <v>1727</v>
      </c>
      <c r="F5242" s="60">
        <v>18.25</v>
      </c>
      <c r="G5242" s="58" t="s">
        <v>74</v>
      </c>
      <c r="H5242" s="58" t="s">
        <v>7039</v>
      </c>
      <c r="I5242" s="61">
        <v>300</v>
      </c>
      <c r="J5242" s="58" t="s">
        <v>356</v>
      </c>
      <c r="K5242" s="58" t="s">
        <v>356</v>
      </c>
      <c r="L5242" s="58" t="s">
        <v>367</v>
      </c>
      <c r="M5242" s="58" t="s">
        <v>354</v>
      </c>
      <c r="N5242" s="58" t="s">
        <v>355</v>
      </c>
      <c r="O5242" s="64" t="s">
        <v>309</v>
      </c>
      <c r="P5242" s="64" t="s">
        <v>5359</v>
      </c>
      <c r="Q5242" s="45" t="s">
        <v>922</v>
      </c>
      <c r="R5242" s="32" t="s">
        <v>254</v>
      </c>
      <c r="S5242" s="45" t="s">
        <v>94</v>
      </c>
      <c r="T5242" s="42" t="str">
        <f>VLOOKUP(Tabla1[[#This Row],[AREA]],Hoja1!A:B,2,FALSE)</f>
        <v>06. Educación y cultura</v>
      </c>
      <c r="U5242" s="45" t="s">
        <v>176</v>
      </c>
      <c r="V5242" s="42" t="str">
        <f>VLOOKUP(Tabla1[[#This Row],[PROGRAMA]],Hoja1!A:B,2,FALSE)</f>
        <v>3321. Bibliotecas públicas</v>
      </c>
      <c r="W5242" s="45" t="s">
        <v>236</v>
      </c>
      <c r="X5242" s="45" t="s">
        <v>3048</v>
      </c>
    </row>
    <row r="5243" spans="1:24" x14ac:dyDescent="0.25">
      <c r="A5243" s="57">
        <v>220250046224</v>
      </c>
      <c r="B5243" s="58" t="s">
        <v>526</v>
      </c>
      <c r="C5243" s="59">
        <v>45919</v>
      </c>
      <c r="D5243" s="57">
        <v>22025004894</v>
      </c>
      <c r="E5243" s="58" t="s">
        <v>1303</v>
      </c>
      <c r="F5243" s="60">
        <v>17.149999999999999</v>
      </c>
      <c r="G5243" s="58" t="s">
        <v>38</v>
      </c>
      <c r="H5243" s="58" t="s">
        <v>7040</v>
      </c>
      <c r="I5243" s="61">
        <v>300</v>
      </c>
      <c r="J5243" s="58" t="s">
        <v>356</v>
      </c>
      <c r="K5243" s="58" t="s">
        <v>356</v>
      </c>
      <c r="L5243" s="58" t="s">
        <v>367</v>
      </c>
      <c r="M5243" s="58" t="s">
        <v>354</v>
      </c>
      <c r="N5243" s="58" t="s">
        <v>355</v>
      </c>
      <c r="O5243" s="64" t="s">
        <v>309</v>
      </c>
      <c r="P5243" s="64" t="s">
        <v>5359</v>
      </c>
      <c r="Q5243" s="45" t="s">
        <v>922</v>
      </c>
      <c r="R5243" s="32" t="s">
        <v>254</v>
      </c>
      <c r="S5243" s="45" t="s">
        <v>94</v>
      </c>
      <c r="T5243" s="42" t="str">
        <f>VLOOKUP(Tabla1[[#This Row],[AREA]],Hoja1!A:B,2,FALSE)</f>
        <v>06. Educación y cultura</v>
      </c>
      <c r="U5243" s="45" t="s">
        <v>170</v>
      </c>
      <c r="V5243" s="42" t="str">
        <f>VLOOKUP(Tabla1[[#This Row],[PROGRAMA]],Hoja1!A:B,2,FALSE)</f>
        <v>3232. Conservación y mantenimiento centros educación infantil y primaria</v>
      </c>
      <c r="W5243" s="45" t="s">
        <v>236</v>
      </c>
      <c r="X5243" s="45" t="s">
        <v>3048</v>
      </c>
    </row>
    <row r="5244" spans="1:24" x14ac:dyDescent="0.25">
      <c r="A5244" s="57">
        <v>220250046382</v>
      </c>
      <c r="B5244" s="58" t="s">
        <v>526</v>
      </c>
      <c r="C5244" s="59">
        <v>45922</v>
      </c>
      <c r="D5244" s="57">
        <v>22025004894</v>
      </c>
      <c r="E5244" s="58" t="s">
        <v>1303</v>
      </c>
      <c r="F5244" s="60">
        <v>17.149999999999999</v>
      </c>
      <c r="G5244" s="58" t="s">
        <v>38</v>
      </c>
      <c r="H5244" s="58" t="s">
        <v>7040</v>
      </c>
      <c r="I5244" s="61">
        <v>300</v>
      </c>
      <c r="J5244" s="58" t="s">
        <v>356</v>
      </c>
      <c r="K5244" s="58" t="s">
        <v>356</v>
      </c>
      <c r="L5244" s="58" t="s">
        <v>367</v>
      </c>
      <c r="M5244" s="58" t="s">
        <v>354</v>
      </c>
      <c r="N5244" s="58" t="s">
        <v>355</v>
      </c>
      <c r="O5244" s="64" t="s">
        <v>309</v>
      </c>
      <c r="P5244" s="64" t="s">
        <v>5359</v>
      </c>
      <c r="Q5244" s="45" t="s">
        <v>922</v>
      </c>
      <c r="R5244" s="32" t="s">
        <v>254</v>
      </c>
      <c r="S5244" s="45" t="s">
        <v>94</v>
      </c>
      <c r="T5244" s="42" t="str">
        <f>VLOOKUP(Tabla1[[#This Row],[AREA]],Hoja1!A:B,2,FALSE)</f>
        <v>06. Educación y cultura</v>
      </c>
      <c r="U5244" s="45" t="s">
        <v>170</v>
      </c>
      <c r="V5244" s="42" t="str">
        <f>VLOOKUP(Tabla1[[#This Row],[PROGRAMA]],Hoja1!A:B,2,FALSE)</f>
        <v>3232. Conservación y mantenimiento centros educación infantil y primaria</v>
      </c>
      <c r="W5244" s="45" t="s">
        <v>236</v>
      </c>
      <c r="X5244" s="45" t="s">
        <v>3048</v>
      </c>
    </row>
    <row r="5245" spans="1:24" x14ac:dyDescent="0.25">
      <c r="A5245" s="57">
        <v>220250043694</v>
      </c>
      <c r="B5245" s="58" t="s">
        <v>526</v>
      </c>
      <c r="C5245" s="59">
        <v>45903</v>
      </c>
      <c r="D5245" s="57">
        <v>22025000769</v>
      </c>
      <c r="E5245" s="58" t="s">
        <v>1623</v>
      </c>
      <c r="F5245" s="60">
        <v>16.649999999999999</v>
      </c>
      <c r="G5245" s="58" t="s">
        <v>506</v>
      </c>
      <c r="H5245" s="58" t="s">
        <v>7041</v>
      </c>
      <c r="I5245" s="61">
        <v>300</v>
      </c>
      <c r="J5245" s="58" t="s">
        <v>356</v>
      </c>
      <c r="K5245" s="58" t="s">
        <v>356</v>
      </c>
      <c r="L5245" s="58" t="s">
        <v>367</v>
      </c>
      <c r="M5245" s="58" t="s">
        <v>354</v>
      </c>
      <c r="N5245" s="58" t="s">
        <v>355</v>
      </c>
      <c r="O5245" s="64" t="s">
        <v>309</v>
      </c>
      <c r="P5245" s="64" t="s">
        <v>5359</v>
      </c>
      <c r="Q5245" s="45" t="s">
        <v>922</v>
      </c>
      <c r="R5245" s="32" t="s">
        <v>254</v>
      </c>
      <c r="S5245" s="45" t="s">
        <v>291</v>
      </c>
      <c r="T5245" s="42" t="str">
        <f>VLOOKUP(Tabla1[[#This Row],[AREA]],Hoja1!A:B,2,FALSE)</f>
        <v>11. Salud pública y seguridad ciudadana</v>
      </c>
      <c r="U5245" s="45" t="s">
        <v>135</v>
      </c>
      <c r="V5245" s="42" t="str">
        <f>VLOOKUP(Tabla1[[#This Row],[PROGRAMA]],Hoja1!A:B,2,FALSE)</f>
        <v>1361. Prevención y extinción de incencios</v>
      </c>
      <c r="W5245" s="45" t="s">
        <v>238</v>
      </c>
      <c r="X5245" s="45" t="s">
        <v>3118</v>
      </c>
    </row>
    <row r="5246" spans="1:24" x14ac:dyDescent="0.25">
      <c r="A5246" s="57">
        <v>220250037395</v>
      </c>
      <c r="B5246" s="58" t="s">
        <v>526</v>
      </c>
      <c r="C5246" s="59">
        <v>45876</v>
      </c>
      <c r="D5246" s="57">
        <v>22025001270</v>
      </c>
      <c r="E5246" s="58" t="s">
        <v>2310</v>
      </c>
      <c r="F5246" s="60">
        <v>16.55</v>
      </c>
      <c r="G5246" s="58" t="s">
        <v>573</v>
      </c>
      <c r="H5246" s="58" t="s">
        <v>7042</v>
      </c>
      <c r="I5246" s="61">
        <v>300</v>
      </c>
      <c r="J5246" s="58" t="s">
        <v>356</v>
      </c>
      <c r="K5246" s="58" t="s">
        <v>356</v>
      </c>
      <c r="L5246" s="58" t="s">
        <v>367</v>
      </c>
      <c r="M5246" s="58" t="s">
        <v>354</v>
      </c>
      <c r="N5246" s="58" t="s">
        <v>355</v>
      </c>
      <c r="O5246" s="64" t="s">
        <v>309</v>
      </c>
      <c r="P5246" s="64" t="s">
        <v>5359</v>
      </c>
      <c r="Q5246" s="45" t="s">
        <v>922</v>
      </c>
      <c r="R5246" s="32" t="s">
        <v>254</v>
      </c>
      <c r="S5246" s="45" t="s">
        <v>95</v>
      </c>
      <c r="T5246" s="42" t="str">
        <f>VLOOKUP(Tabla1[[#This Row],[AREA]],Hoja1!A:B,2,FALSE)</f>
        <v>07. Medio ambiente</v>
      </c>
      <c r="U5246" s="45" t="s">
        <v>149</v>
      </c>
      <c r="V5246" s="42" t="str">
        <f>VLOOKUP(Tabla1[[#This Row],[PROGRAMA]],Hoja1!A:B,2,FALSE)</f>
        <v>1711. Parques y jardines</v>
      </c>
      <c r="W5246" s="45" t="s">
        <v>238</v>
      </c>
      <c r="X5246" s="45" t="s">
        <v>3118</v>
      </c>
    </row>
    <row r="5247" spans="1:24" x14ac:dyDescent="0.25">
      <c r="A5247" s="57">
        <v>220250039153</v>
      </c>
      <c r="B5247" s="58" t="s">
        <v>526</v>
      </c>
      <c r="C5247" s="59">
        <v>45883</v>
      </c>
      <c r="D5247" s="57">
        <v>22025004894</v>
      </c>
      <c r="E5247" s="58" t="s">
        <v>1303</v>
      </c>
      <c r="F5247" s="60">
        <v>16.29</v>
      </c>
      <c r="G5247" s="58" t="s">
        <v>608</v>
      </c>
      <c r="H5247" s="58" t="s">
        <v>7043</v>
      </c>
      <c r="I5247" s="61">
        <v>300</v>
      </c>
      <c r="J5247" s="58" t="s">
        <v>356</v>
      </c>
      <c r="K5247" s="58" t="s">
        <v>356</v>
      </c>
      <c r="L5247" s="58" t="s">
        <v>367</v>
      </c>
      <c r="M5247" s="58" t="s">
        <v>354</v>
      </c>
      <c r="N5247" s="58" t="s">
        <v>355</v>
      </c>
      <c r="O5247" s="64" t="s">
        <v>309</v>
      </c>
      <c r="P5247" s="64" t="s">
        <v>5359</v>
      </c>
      <c r="Q5247" s="45" t="s">
        <v>922</v>
      </c>
      <c r="R5247" s="32" t="s">
        <v>254</v>
      </c>
      <c r="S5247" s="45" t="s">
        <v>94</v>
      </c>
      <c r="T5247" s="42" t="str">
        <f>VLOOKUP(Tabla1[[#This Row],[AREA]],Hoja1!A:B,2,FALSE)</f>
        <v>06. Educación y cultura</v>
      </c>
      <c r="U5247" s="45" t="s">
        <v>170</v>
      </c>
      <c r="V5247" s="42" t="str">
        <f>VLOOKUP(Tabla1[[#This Row],[PROGRAMA]],Hoja1!A:B,2,FALSE)</f>
        <v>3232. Conservación y mantenimiento centros educación infantil y primaria</v>
      </c>
      <c r="W5247" s="45" t="s">
        <v>236</v>
      </c>
      <c r="X5247" s="45" t="s">
        <v>3048</v>
      </c>
    </row>
    <row r="5248" spans="1:24" x14ac:dyDescent="0.25">
      <c r="A5248" s="57">
        <v>220250037477</v>
      </c>
      <c r="B5248" s="58" t="s">
        <v>526</v>
      </c>
      <c r="C5248" s="59">
        <v>45876</v>
      </c>
      <c r="D5248" s="57">
        <v>22025001042</v>
      </c>
      <c r="E5248" s="58" t="s">
        <v>1462</v>
      </c>
      <c r="F5248" s="60">
        <v>16.11</v>
      </c>
      <c r="G5248" s="58" t="s">
        <v>74</v>
      </c>
      <c r="H5248" s="58" t="s">
        <v>7044</v>
      </c>
      <c r="I5248" s="61">
        <v>300</v>
      </c>
      <c r="J5248" s="58" t="s">
        <v>356</v>
      </c>
      <c r="K5248" s="58" t="s">
        <v>356</v>
      </c>
      <c r="L5248" s="58" t="s">
        <v>367</v>
      </c>
      <c r="M5248" s="58" t="s">
        <v>354</v>
      </c>
      <c r="N5248" s="58" t="s">
        <v>355</v>
      </c>
      <c r="O5248" s="64" t="s">
        <v>309</v>
      </c>
      <c r="P5248" s="64" t="s">
        <v>5359</v>
      </c>
      <c r="Q5248" s="45" t="s">
        <v>922</v>
      </c>
      <c r="R5248" s="32" t="s">
        <v>254</v>
      </c>
      <c r="S5248" s="45" t="s">
        <v>98</v>
      </c>
      <c r="T5248" s="42" t="str">
        <f>VLOOKUP(Tabla1[[#This Row],[AREA]],Hoja1!A:B,2,FALSE)</f>
        <v>10. Personas mayores, familia y servicios sociales</v>
      </c>
      <c r="U5248" s="45" t="s">
        <v>153</v>
      </c>
      <c r="V5248" s="42" t="str">
        <f>VLOOKUP(Tabla1[[#This Row],[PROGRAMA]],Hoja1!A:B,2,FALSE)</f>
        <v>2311. Intervención social</v>
      </c>
      <c r="W5248" s="45" t="s">
        <v>236</v>
      </c>
      <c r="X5248" s="45" t="s">
        <v>3048</v>
      </c>
    </row>
    <row r="5249" spans="1:24" x14ac:dyDescent="0.25">
      <c r="A5249" s="57">
        <v>220250048701</v>
      </c>
      <c r="B5249" s="58" t="s">
        <v>349</v>
      </c>
      <c r="C5249" s="59">
        <v>45930</v>
      </c>
      <c r="D5249" s="57">
        <v>22025006939</v>
      </c>
      <c r="E5249" s="58" t="s">
        <v>3018</v>
      </c>
      <c r="F5249" s="60">
        <v>42.83</v>
      </c>
      <c r="G5249" s="58" t="s">
        <v>316</v>
      </c>
      <c r="H5249" s="58" t="s">
        <v>7045</v>
      </c>
      <c r="I5249" s="61">
        <v>220</v>
      </c>
      <c r="J5249" s="58" t="s">
        <v>356</v>
      </c>
      <c r="K5249" s="58" t="s">
        <v>356</v>
      </c>
      <c r="L5249" s="58" t="s">
        <v>357</v>
      </c>
      <c r="M5249" s="58" t="s">
        <v>458</v>
      </c>
      <c r="N5249" s="58" t="s">
        <v>429</v>
      </c>
      <c r="O5249" s="64" t="s">
        <v>310</v>
      </c>
      <c r="P5249" s="64" t="s">
        <v>5359</v>
      </c>
      <c r="Q5249" s="45" t="s">
        <v>926</v>
      </c>
      <c r="R5249" s="32" t="s">
        <v>255</v>
      </c>
      <c r="S5249" s="45" t="s">
        <v>291</v>
      </c>
      <c r="T5249" s="42" t="str">
        <f>VLOOKUP(Tabla1[[#This Row],[AREA]],Hoja1!A:B,2,FALSE)</f>
        <v>11. Salud pública y seguridad ciudadana</v>
      </c>
      <c r="U5249" s="45" t="s">
        <v>144</v>
      </c>
      <c r="V5249" s="42" t="str">
        <f>VLOOKUP(Tabla1[[#This Row],[PROGRAMA]],Hoja1!A:B,2,FALSE)</f>
        <v>1631. Limpieza viaria</v>
      </c>
      <c r="W5249" s="45" t="s">
        <v>246</v>
      </c>
      <c r="X5249" s="45" t="s">
        <v>3021</v>
      </c>
    </row>
    <row r="5250" spans="1:24" x14ac:dyDescent="0.25">
      <c r="A5250" s="57">
        <v>220250044866</v>
      </c>
      <c r="B5250" s="58" t="s">
        <v>349</v>
      </c>
      <c r="C5250" s="59">
        <v>45912</v>
      </c>
      <c r="D5250" s="57">
        <v>22025006179</v>
      </c>
      <c r="E5250" s="58" t="s">
        <v>1902</v>
      </c>
      <c r="F5250" s="60">
        <v>41.01</v>
      </c>
      <c r="G5250" s="58" t="s">
        <v>72</v>
      </c>
      <c r="H5250" s="58" t="s">
        <v>7046</v>
      </c>
      <c r="I5250" s="61">
        <v>220</v>
      </c>
      <c r="J5250" s="58" t="s">
        <v>356</v>
      </c>
      <c r="K5250" s="58" t="s">
        <v>356</v>
      </c>
      <c r="L5250" s="58" t="s">
        <v>367</v>
      </c>
      <c r="M5250" s="58" t="s">
        <v>458</v>
      </c>
      <c r="N5250" s="58" t="s">
        <v>429</v>
      </c>
      <c r="O5250" s="64" t="s">
        <v>310</v>
      </c>
      <c r="P5250" s="64" t="s">
        <v>5359</v>
      </c>
      <c r="Q5250" s="45" t="s">
        <v>922</v>
      </c>
      <c r="R5250" s="32" t="s">
        <v>254</v>
      </c>
      <c r="S5250" s="45" t="s">
        <v>98</v>
      </c>
      <c r="T5250" s="42" t="str">
        <f>VLOOKUP(Tabla1[[#This Row],[AREA]],Hoja1!A:B,2,FALSE)</f>
        <v>10. Personas mayores, familia y servicios sociales</v>
      </c>
      <c r="U5250" s="45" t="s">
        <v>155</v>
      </c>
      <c r="V5250" s="42" t="str">
        <f>VLOOKUP(Tabla1[[#This Row],[PROGRAMA]],Hoja1!A:B,2,FALSE)</f>
        <v>2312. Iniciativas sociales</v>
      </c>
      <c r="W5250" s="45" t="s">
        <v>238</v>
      </c>
      <c r="X5250" s="45" t="s">
        <v>3161</v>
      </c>
    </row>
    <row r="5251" spans="1:24" x14ac:dyDescent="0.25">
      <c r="A5251" s="57">
        <v>220250037593</v>
      </c>
      <c r="B5251" s="58" t="s">
        <v>526</v>
      </c>
      <c r="C5251" s="59">
        <v>45876</v>
      </c>
      <c r="D5251" s="57">
        <v>22025003875</v>
      </c>
      <c r="E5251" s="58" t="s">
        <v>1410</v>
      </c>
      <c r="F5251" s="60">
        <v>38.479999999999997</v>
      </c>
      <c r="G5251" s="58" t="s">
        <v>38</v>
      </c>
      <c r="H5251" s="58" t="s">
        <v>7047</v>
      </c>
      <c r="I5251" s="61">
        <v>300</v>
      </c>
      <c r="J5251" s="58" t="s">
        <v>356</v>
      </c>
      <c r="K5251" s="58" t="s">
        <v>356</v>
      </c>
      <c r="L5251" s="58" t="s">
        <v>367</v>
      </c>
      <c r="M5251" s="58" t="s">
        <v>354</v>
      </c>
      <c r="N5251" s="58" t="s">
        <v>355</v>
      </c>
      <c r="O5251" s="64" t="s">
        <v>309</v>
      </c>
      <c r="P5251" s="64" t="s">
        <v>5359</v>
      </c>
      <c r="Q5251" s="45" t="s">
        <v>922</v>
      </c>
      <c r="R5251" s="32" t="s">
        <v>254</v>
      </c>
      <c r="S5251" s="45" t="s">
        <v>93</v>
      </c>
      <c r="T5251" s="42" t="str">
        <f>VLOOKUP(Tabla1[[#This Row],[AREA]],Hoja1!A:B,2,FALSE)</f>
        <v>04. Hacienda, personal y modernización administrativa</v>
      </c>
      <c r="U5251" s="45" t="s">
        <v>209</v>
      </c>
      <c r="V5251" s="42" t="str">
        <f>VLOOKUP(Tabla1[[#This Row],[PROGRAMA]],Hoja1!A:B,2,FALSE)</f>
        <v>9204. Tecnologías de la información y comunicación</v>
      </c>
      <c r="W5251" s="45" t="s">
        <v>236</v>
      </c>
      <c r="X5251" s="45" t="s">
        <v>2945</v>
      </c>
    </row>
    <row r="5252" spans="1:24" x14ac:dyDescent="0.25">
      <c r="A5252" s="57">
        <v>220250031446</v>
      </c>
      <c r="B5252" s="58" t="s">
        <v>349</v>
      </c>
      <c r="C5252" s="59">
        <v>45846</v>
      </c>
      <c r="D5252" s="57">
        <v>22025005083</v>
      </c>
      <c r="E5252" s="58" t="s">
        <v>1411</v>
      </c>
      <c r="F5252" s="60">
        <v>34.26</v>
      </c>
      <c r="G5252" s="58" t="s">
        <v>18</v>
      </c>
      <c r="H5252" s="58" t="s">
        <v>7048</v>
      </c>
      <c r="I5252" s="61">
        <v>220</v>
      </c>
      <c r="J5252" s="58" t="s">
        <v>356</v>
      </c>
      <c r="K5252" s="58" t="s">
        <v>356</v>
      </c>
      <c r="L5252" s="58" t="s">
        <v>357</v>
      </c>
      <c r="M5252" s="58" t="s">
        <v>458</v>
      </c>
      <c r="N5252" s="58" t="s">
        <v>429</v>
      </c>
      <c r="O5252" s="64" t="s">
        <v>310</v>
      </c>
      <c r="P5252" s="64" t="s">
        <v>5359</v>
      </c>
      <c r="Q5252" s="45" t="s">
        <v>922</v>
      </c>
      <c r="R5252" s="32" t="s">
        <v>254</v>
      </c>
      <c r="S5252" s="45" t="s">
        <v>98</v>
      </c>
      <c r="T5252" s="42" t="str">
        <f>VLOOKUP(Tabla1[[#This Row],[AREA]],Hoja1!A:B,2,FALSE)</f>
        <v>10. Personas mayores, familia y servicios sociales</v>
      </c>
      <c r="U5252" s="45" t="s">
        <v>159</v>
      </c>
      <c r="V5252" s="42" t="str">
        <f>VLOOKUP(Tabla1[[#This Row],[PROGRAMA]],Hoja1!A:B,2,FALSE)</f>
        <v>2315. Políticas de Igualdad e infancia</v>
      </c>
      <c r="W5252" s="45" t="s">
        <v>236</v>
      </c>
      <c r="X5252" s="45" t="s">
        <v>2945</v>
      </c>
    </row>
    <row r="5253" spans="1:24" x14ac:dyDescent="0.25">
      <c r="A5253" s="57">
        <v>220250043740</v>
      </c>
      <c r="B5253" s="58" t="s">
        <v>526</v>
      </c>
      <c r="C5253" s="59">
        <v>45903</v>
      </c>
      <c r="D5253" s="57">
        <v>22025001347</v>
      </c>
      <c r="E5253" s="58" t="s">
        <v>1493</v>
      </c>
      <c r="F5253" s="60">
        <v>33.83</v>
      </c>
      <c r="G5253" s="58" t="s">
        <v>73</v>
      </c>
      <c r="H5253" s="58" t="s">
        <v>7049</v>
      </c>
      <c r="I5253" s="61">
        <v>300</v>
      </c>
      <c r="J5253" s="58" t="s">
        <v>356</v>
      </c>
      <c r="K5253" s="58" t="s">
        <v>356</v>
      </c>
      <c r="L5253" s="58" t="s">
        <v>367</v>
      </c>
      <c r="M5253" s="58" t="s">
        <v>354</v>
      </c>
      <c r="N5253" s="58" t="s">
        <v>355</v>
      </c>
      <c r="O5253" s="64" t="s">
        <v>309</v>
      </c>
      <c r="P5253" s="64" t="s">
        <v>5359</v>
      </c>
      <c r="Q5253" s="45" t="s">
        <v>922</v>
      </c>
      <c r="R5253" s="32" t="s">
        <v>254</v>
      </c>
      <c r="S5253" s="45" t="s">
        <v>91</v>
      </c>
      <c r="T5253" s="42" t="str">
        <f>VLOOKUP(Tabla1[[#This Row],[AREA]],Hoja1!A:B,2,FALSE)</f>
        <v>02. Urbanismo y vivienda</v>
      </c>
      <c r="U5253" s="45" t="s">
        <v>220</v>
      </c>
      <c r="V5253" s="42" t="str">
        <f>VLOOKUP(Tabla1[[#This Row],[PROGRAMA]],Hoja1!A:B,2,FALSE)</f>
        <v>9332. Mantenimiento de edificios e instalaciones municipales</v>
      </c>
      <c r="W5253" s="45" t="s">
        <v>236</v>
      </c>
      <c r="X5253" s="45" t="s">
        <v>3048</v>
      </c>
    </row>
    <row r="5254" spans="1:24" x14ac:dyDescent="0.25">
      <c r="A5254" s="57">
        <v>220250043640</v>
      </c>
      <c r="B5254" s="58" t="s">
        <v>349</v>
      </c>
      <c r="C5254" s="59">
        <v>45902</v>
      </c>
      <c r="D5254" s="57">
        <v>22025006399</v>
      </c>
      <c r="E5254" s="58" t="s">
        <v>1169</v>
      </c>
      <c r="F5254" s="60">
        <v>33.26</v>
      </c>
      <c r="G5254" s="58" t="s">
        <v>48</v>
      </c>
      <c r="H5254" s="58" t="s">
        <v>7050</v>
      </c>
      <c r="I5254" s="61">
        <v>220</v>
      </c>
      <c r="J5254" s="58" t="s">
        <v>455</v>
      </c>
      <c r="K5254" s="58" t="s">
        <v>356</v>
      </c>
      <c r="L5254" s="58" t="s">
        <v>358</v>
      </c>
      <c r="M5254" s="58" t="s">
        <v>354</v>
      </c>
      <c r="N5254" s="58" t="s">
        <v>355</v>
      </c>
      <c r="O5254" s="64" t="s">
        <v>309</v>
      </c>
      <c r="P5254" s="64" t="s">
        <v>5359</v>
      </c>
      <c r="Q5254" s="45" t="s">
        <v>926</v>
      </c>
      <c r="R5254" s="32" t="s">
        <v>255</v>
      </c>
      <c r="S5254" s="45" t="s">
        <v>96</v>
      </c>
      <c r="T5254" s="42" t="str">
        <f>VLOOKUP(Tabla1[[#This Row],[AREA]],Hoja1!A:B,2,FALSE)</f>
        <v>08. Tráfico y movilidad</v>
      </c>
      <c r="U5254" s="45" t="s">
        <v>140</v>
      </c>
      <c r="V5254" s="42" t="str">
        <f>VLOOKUP(Tabla1[[#This Row],[PROGRAMA]],Hoja1!A:B,2,FALSE)</f>
        <v>1532. Pavimentación vias públicas y otros servicios urbanísticos</v>
      </c>
      <c r="W5254" s="45" t="s">
        <v>244</v>
      </c>
      <c r="X5254" s="45" t="s">
        <v>2903</v>
      </c>
    </row>
    <row r="5255" spans="1:24" x14ac:dyDescent="0.25">
      <c r="A5255" s="57">
        <v>220250045560</v>
      </c>
      <c r="B5255" s="58" t="s">
        <v>526</v>
      </c>
      <c r="C5255" s="59">
        <v>45916</v>
      </c>
      <c r="D5255" s="57">
        <v>22025004014</v>
      </c>
      <c r="E5255" s="58" t="s">
        <v>1534</v>
      </c>
      <c r="F5255" s="60">
        <v>15.92</v>
      </c>
      <c r="G5255" s="58" t="s">
        <v>608</v>
      </c>
      <c r="H5255" s="58" t="s">
        <v>7051</v>
      </c>
      <c r="I5255" s="61">
        <v>300</v>
      </c>
      <c r="J5255" s="58" t="s">
        <v>356</v>
      </c>
      <c r="K5255" s="58" t="s">
        <v>356</v>
      </c>
      <c r="L5255" s="58" t="s">
        <v>367</v>
      </c>
      <c r="M5255" s="58" t="s">
        <v>354</v>
      </c>
      <c r="N5255" s="58" t="s">
        <v>355</v>
      </c>
      <c r="O5255" s="64" t="s">
        <v>309</v>
      </c>
      <c r="P5255" s="64" t="s">
        <v>5359</v>
      </c>
      <c r="Q5255" s="45" t="s">
        <v>922</v>
      </c>
      <c r="R5255" s="32" t="s">
        <v>254</v>
      </c>
      <c r="S5255" s="45" t="s">
        <v>92</v>
      </c>
      <c r="T5255" s="42" t="str">
        <f>VLOOKUP(Tabla1[[#This Row],[AREA]],Hoja1!A:B,2,FALSE)</f>
        <v>03. Participación ciudadana y deportes</v>
      </c>
      <c r="U5255" s="45" t="s">
        <v>215</v>
      </c>
      <c r="V5255" s="42" t="str">
        <f>VLOOKUP(Tabla1[[#This Row],[PROGRAMA]],Hoja1!A:B,2,FALSE)</f>
        <v>9241. Participación ciudadana</v>
      </c>
      <c r="W5255" s="45" t="s">
        <v>236</v>
      </c>
      <c r="X5255" s="45" t="s">
        <v>3048</v>
      </c>
    </row>
    <row r="5256" spans="1:24" x14ac:dyDescent="0.25">
      <c r="A5256" s="57">
        <v>220250037351</v>
      </c>
      <c r="B5256" s="58" t="s">
        <v>526</v>
      </c>
      <c r="C5256" s="59">
        <v>45876</v>
      </c>
      <c r="D5256" s="57">
        <v>22025002819</v>
      </c>
      <c r="E5256" s="58" t="s">
        <v>1481</v>
      </c>
      <c r="F5256" s="60">
        <v>15.61</v>
      </c>
      <c r="G5256" s="58" t="s">
        <v>633</v>
      </c>
      <c r="H5256" s="58" t="s">
        <v>7052</v>
      </c>
      <c r="I5256" s="61">
        <v>300</v>
      </c>
      <c r="J5256" s="58" t="s">
        <v>356</v>
      </c>
      <c r="K5256" s="58" t="s">
        <v>356</v>
      </c>
      <c r="L5256" s="58" t="s">
        <v>367</v>
      </c>
      <c r="M5256" s="58" t="s">
        <v>354</v>
      </c>
      <c r="N5256" s="58" t="s">
        <v>355</v>
      </c>
      <c r="O5256" s="64" t="s">
        <v>309</v>
      </c>
      <c r="P5256" s="64" t="s">
        <v>5359</v>
      </c>
      <c r="Q5256" s="45" t="s">
        <v>922</v>
      </c>
      <c r="R5256" s="32" t="s">
        <v>254</v>
      </c>
      <c r="S5256" s="45" t="s">
        <v>96</v>
      </c>
      <c r="T5256" s="42" t="str">
        <f>VLOOKUP(Tabla1[[#This Row],[AREA]],Hoja1!A:B,2,FALSE)</f>
        <v>08. Tráfico y movilidad</v>
      </c>
      <c r="U5256" s="45" t="s">
        <v>140</v>
      </c>
      <c r="V5256" s="42" t="str">
        <f>VLOOKUP(Tabla1[[#This Row],[PROGRAMA]],Hoja1!A:B,2,FALSE)</f>
        <v>1532. Pavimentación vias públicas y otros servicios urbanísticos</v>
      </c>
      <c r="W5256" s="45" t="s">
        <v>236</v>
      </c>
      <c r="X5256" s="45" t="s">
        <v>3215</v>
      </c>
    </row>
    <row r="5257" spans="1:24" x14ac:dyDescent="0.25">
      <c r="A5257" s="57">
        <v>220250039165</v>
      </c>
      <c r="B5257" s="58" t="s">
        <v>526</v>
      </c>
      <c r="C5257" s="59">
        <v>45883</v>
      </c>
      <c r="D5257" s="57">
        <v>22025004014</v>
      </c>
      <c r="E5257" s="58" t="s">
        <v>1534</v>
      </c>
      <c r="F5257" s="60">
        <v>15.49</v>
      </c>
      <c r="G5257" s="58" t="s">
        <v>38</v>
      </c>
      <c r="H5257" s="58" t="s">
        <v>7053</v>
      </c>
      <c r="I5257" s="61">
        <v>300</v>
      </c>
      <c r="J5257" s="58" t="s">
        <v>356</v>
      </c>
      <c r="K5257" s="58" t="s">
        <v>356</v>
      </c>
      <c r="L5257" s="58" t="s">
        <v>367</v>
      </c>
      <c r="M5257" s="58" t="s">
        <v>354</v>
      </c>
      <c r="N5257" s="58" t="s">
        <v>355</v>
      </c>
      <c r="O5257" s="64" t="s">
        <v>309</v>
      </c>
      <c r="P5257" s="64" t="s">
        <v>5359</v>
      </c>
      <c r="Q5257" s="45" t="s">
        <v>922</v>
      </c>
      <c r="R5257" s="32" t="s">
        <v>254</v>
      </c>
      <c r="S5257" s="45" t="s">
        <v>92</v>
      </c>
      <c r="T5257" s="42" t="str">
        <f>VLOOKUP(Tabla1[[#This Row],[AREA]],Hoja1!A:B,2,FALSE)</f>
        <v>03. Participación ciudadana y deportes</v>
      </c>
      <c r="U5257" s="45" t="s">
        <v>215</v>
      </c>
      <c r="V5257" s="42" t="str">
        <f>VLOOKUP(Tabla1[[#This Row],[PROGRAMA]],Hoja1!A:B,2,FALSE)</f>
        <v>9241. Participación ciudadana</v>
      </c>
      <c r="W5257" s="45" t="s">
        <v>236</v>
      </c>
      <c r="X5257" s="45" t="s">
        <v>3048</v>
      </c>
    </row>
    <row r="5258" spans="1:24" x14ac:dyDescent="0.25">
      <c r="A5258" s="57">
        <v>220250046380</v>
      </c>
      <c r="B5258" s="58" t="s">
        <v>526</v>
      </c>
      <c r="C5258" s="59">
        <v>45922</v>
      </c>
      <c r="D5258" s="57">
        <v>22025004894</v>
      </c>
      <c r="E5258" s="58" t="s">
        <v>1303</v>
      </c>
      <c r="F5258" s="60">
        <v>15.48</v>
      </c>
      <c r="G5258" s="58" t="s">
        <v>38</v>
      </c>
      <c r="H5258" s="58" t="s">
        <v>7054</v>
      </c>
      <c r="I5258" s="61">
        <v>300</v>
      </c>
      <c r="J5258" s="58" t="s">
        <v>356</v>
      </c>
      <c r="K5258" s="58" t="s">
        <v>356</v>
      </c>
      <c r="L5258" s="58" t="s">
        <v>367</v>
      </c>
      <c r="M5258" s="58" t="s">
        <v>354</v>
      </c>
      <c r="N5258" s="58" t="s">
        <v>355</v>
      </c>
      <c r="O5258" s="64" t="s">
        <v>309</v>
      </c>
      <c r="P5258" s="64" t="s">
        <v>5359</v>
      </c>
      <c r="Q5258" s="45" t="s">
        <v>922</v>
      </c>
      <c r="R5258" s="32" t="s">
        <v>254</v>
      </c>
      <c r="S5258" s="45" t="s">
        <v>94</v>
      </c>
      <c r="T5258" s="42" t="str">
        <f>VLOOKUP(Tabla1[[#This Row],[AREA]],Hoja1!A:B,2,FALSE)</f>
        <v>06. Educación y cultura</v>
      </c>
      <c r="U5258" s="45" t="s">
        <v>170</v>
      </c>
      <c r="V5258" s="42" t="str">
        <f>VLOOKUP(Tabla1[[#This Row],[PROGRAMA]],Hoja1!A:B,2,FALSE)</f>
        <v>3232. Conservación y mantenimiento centros educación infantil y primaria</v>
      </c>
      <c r="W5258" s="45" t="s">
        <v>236</v>
      </c>
      <c r="X5258" s="45" t="s">
        <v>3048</v>
      </c>
    </row>
    <row r="5259" spans="1:24" x14ac:dyDescent="0.25">
      <c r="A5259" s="57">
        <v>220250037457</v>
      </c>
      <c r="B5259" s="58" t="s">
        <v>526</v>
      </c>
      <c r="C5259" s="59">
        <v>45876</v>
      </c>
      <c r="D5259" s="57">
        <v>22025004895</v>
      </c>
      <c r="E5259" s="58" t="s">
        <v>1878</v>
      </c>
      <c r="F5259" s="60">
        <v>15.27</v>
      </c>
      <c r="G5259" s="58" t="s">
        <v>573</v>
      </c>
      <c r="H5259" s="58" t="s">
        <v>7055</v>
      </c>
      <c r="I5259" s="61">
        <v>300</v>
      </c>
      <c r="J5259" s="58" t="s">
        <v>356</v>
      </c>
      <c r="K5259" s="58" t="s">
        <v>356</v>
      </c>
      <c r="L5259" s="58" t="s">
        <v>367</v>
      </c>
      <c r="M5259" s="58" t="s">
        <v>354</v>
      </c>
      <c r="N5259" s="58" t="s">
        <v>355</v>
      </c>
      <c r="O5259" s="64" t="s">
        <v>309</v>
      </c>
      <c r="P5259" s="64" t="s">
        <v>5359</v>
      </c>
      <c r="Q5259" s="45" t="s">
        <v>922</v>
      </c>
      <c r="R5259" s="32" t="s">
        <v>254</v>
      </c>
      <c r="S5259" s="45" t="s">
        <v>94</v>
      </c>
      <c r="T5259" s="42" t="str">
        <f>VLOOKUP(Tabla1[[#This Row],[AREA]],Hoja1!A:B,2,FALSE)</f>
        <v>06. Educación y cultura</v>
      </c>
      <c r="U5259" s="45" t="s">
        <v>168</v>
      </c>
      <c r="V5259" s="42" t="str">
        <f>VLOOKUP(Tabla1[[#This Row],[PROGRAMA]],Hoja1!A:B,2,FALSE)</f>
        <v>3231. Escuelas infantiles</v>
      </c>
      <c r="W5259" s="45" t="s">
        <v>236</v>
      </c>
      <c r="X5259" s="45" t="s">
        <v>3048</v>
      </c>
    </row>
    <row r="5260" spans="1:24" x14ac:dyDescent="0.25">
      <c r="A5260" s="57">
        <v>220250037379</v>
      </c>
      <c r="B5260" s="58" t="s">
        <v>526</v>
      </c>
      <c r="C5260" s="59">
        <v>45876</v>
      </c>
      <c r="D5260" s="57">
        <v>22025004014</v>
      </c>
      <c r="E5260" s="58" t="s">
        <v>1534</v>
      </c>
      <c r="F5260" s="60">
        <v>14.83</v>
      </c>
      <c r="G5260" s="58" t="s">
        <v>600</v>
      </c>
      <c r="H5260" s="58" t="s">
        <v>7056</v>
      </c>
      <c r="I5260" s="61">
        <v>300</v>
      </c>
      <c r="J5260" s="58" t="s">
        <v>356</v>
      </c>
      <c r="K5260" s="58" t="s">
        <v>356</v>
      </c>
      <c r="L5260" s="58" t="s">
        <v>367</v>
      </c>
      <c r="M5260" s="58" t="s">
        <v>354</v>
      </c>
      <c r="N5260" s="58" t="s">
        <v>355</v>
      </c>
      <c r="O5260" s="64" t="s">
        <v>309</v>
      </c>
      <c r="P5260" s="64" t="s">
        <v>5359</v>
      </c>
      <c r="Q5260" s="45" t="s">
        <v>922</v>
      </c>
      <c r="R5260" s="32" t="s">
        <v>254</v>
      </c>
      <c r="S5260" s="45" t="s">
        <v>92</v>
      </c>
      <c r="T5260" s="42" t="str">
        <f>VLOOKUP(Tabla1[[#This Row],[AREA]],Hoja1!A:B,2,FALSE)</f>
        <v>03. Participación ciudadana y deportes</v>
      </c>
      <c r="U5260" s="45" t="s">
        <v>215</v>
      </c>
      <c r="V5260" s="42" t="str">
        <f>VLOOKUP(Tabla1[[#This Row],[PROGRAMA]],Hoja1!A:B,2,FALSE)</f>
        <v>9241. Participación ciudadana</v>
      </c>
      <c r="W5260" s="45" t="s">
        <v>236</v>
      </c>
      <c r="X5260" s="45" t="s">
        <v>3048</v>
      </c>
    </row>
    <row r="5261" spans="1:24" x14ac:dyDescent="0.25">
      <c r="A5261" s="57">
        <v>220250037470</v>
      </c>
      <c r="B5261" s="58" t="s">
        <v>526</v>
      </c>
      <c r="C5261" s="59">
        <v>45876</v>
      </c>
      <c r="D5261" s="57">
        <v>22025000731</v>
      </c>
      <c r="E5261" s="58" t="s">
        <v>1838</v>
      </c>
      <c r="F5261" s="60">
        <v>14.55</v>
      </c>
      <c r="G5261" s="58" t="s">
        <v>573</v>
      </c>
      <c r="H5261" s="58" t="s">
        <v>6936</v>
      </c>
      <c r="I5261" s="61">
        <v>300</v>
      </c>
      <c r="J5261" s="58" t="s">
        <v>356</v>
      </c>
      <c r="K5261" s="58" t="s">
        <v>356</v>
      </c>
      <c r="L5261" s="58" t="s">
        <v>367</v>
      </c>
      <c r="M5261" s="58" t="s">
        <v>354</v>
      </c>
      <c r="N5261" s="58" t="s">
        <v>355</v>
      </c>
      <c r="O5261" s="64" t="s">
        <v>309</v>
      </c>
      <c r="P5261" s="64" t="s">
        <v>5359</v>
      </c>
      <c r="Q5261" s="45" t="s">
        <v>922</v>
      </c>
      <c r="R5261" s="32" t="s">
        <v>254</v>
      </c>
      <c r="S5261" s="45" t="s">
        <v>98</v>
      </c>
      <c r="T5261" s="42" t="str">
        <f>VLOOKUP(Tabla1[[#This Row],[AREA]],Hoja1!A:B,2,FALSE)</f>
        <v>10. Personas mayores, familia y servicios sociales</v>
      </c>
      <c r="U5261" s="45" t="s">
        <v>155</v>
      </c>
      <c r="V5261" s="42" t="str">
        <f>VLOOKUP(Tabla1[[#This Row],[PROGRAMA]],Hoja1!A:B,2,FALSE)</f>
        <v>2312. Iniciativas sociales</v>
      </c>
      <c r="W5261" s="45" t="s">
        <v>236</v>
      </c>
      <c r="X5261" s="45" t="s">
        <v>3048</v>
      </c>
    </row>
    <row r="5262" spans="1:24" x14ac:dyDescent="0.25">
      <c r="A5262" s="57">
        <v>220250040715</v>
      </c>
      <c r="B5262" s="58" t="s">
        <v>526</v>
      </c>
      <c r="C5262" s="59">
        <v>45888</v>
      </c>
      <c r="D5262" s="57">
        <v>22025004010</v>
      </c>
      <c r="E5262" s="58" t="s">
        <v>1495</v>
      </c>
      <c r="F5262" s="60">
        <v>13.78</v>
      </c>
      <c r="G5262" s="58" t="s">
        <v>564</v>
      </c>
      <c r="H5262" s="58" t="s">
        <v>7057</v>
      </c>
      <c r="I5262" s="61">
        <v>300</v>
      </c>
      <c r="J5262" s="58" t="s">
        <v>356</v>
      </c>
      <c r="K5262" s="58" t="s">
        <v>356</v>
      </c>
      <c r="L5262" s="58" t="s">
        <v>367</v>
      </c>
      <c r="M5262" s="58" t="s">
        <v>354</v>
      </c>
      <c r="N5262" s="58" t="s">
        <v>355</v>
      </c>
      <c r="O5262" s="64" t="s">
        <v>309</v>
      </c>
      <c r="P5262" s="64" t="s">
        <v>5359</v>
      </c>
      <c r="Q5262" s="45" t="s">
        <v>922</v>
      </c>
      <c r="R5262" s="32" t="s">
        <v>254</v>
      </c>
      <c r="S5262" s="45" t="s">
        <v>92</v>
      </c>
      <c r="T5262" s="42" t="str">
        <f>VLOOKUP(Tabla1[[#This Row],[AREA]],Hoja1!A:B,2,FALSE)</f>
        <v>03. Participación ciudadana y deportes</v>
      </c>
      <c r="U5262" s="45" t="s">
        <v>215</v>
      </c>
      <c r="V5262" s="42" t="str">
        <f>VLOOKUP(Tabla1[[#This Row],[PROGRAMA]],Hoja1!A:B,2,FALSE)</f>
        <v>9241. Participación ciudadana</v>
      </c>
      <c r="W5262" s="45" t="s">
        <v>236</v>
      </c>
      <c r="X5262" s="45" t="s">
        <v>2945</v>
      </c>
    </row>
    <row r="5263" spans="1:24" x14ac:dyDescent="0.25">
      <c r="A5263" s="57">
        <v>220250044693</v>
      </c>
      <c r="B5263" s="58" t="s">
        <v>526</v>
      </c>
      <c r="C5263" s="59">
        <v>45910</v>
      </c>
      <c r="D5263" s="57">
        <v>22025001132</v>
      </c>
      <c r="E5263" s="58" t="s">
        <v>1599</v>
      </c>
      <c r="F5263" s="60">
        <v>13.75</v>
      </c>
      <c r="G5263" s="58" t="s">
        <v>74</v>
      </c>
      <c r="H5263" s="58" t="s">
        <v>7058</v>
      </c>
      <c r="I5263" s="61">
        <v>300</v>
      </c>
      <c r="J5263" s="58" t="s">
        <v>356</v>
      </c>
      <c r="K5263" s="58" t="s">
        <v>356</v>
      </c>
      <c r="L5263" s="58" t="s">
        <v>367</v>
      </c>
      <c r="M5263" s="58" t="s">
        <v>354</v>
      </c>
      <c r="N5263" s="58" t="s">
        <v>355</v>
      </c>
      <c r="O5263" s="64" t="s">
        <v>309</v>
      </c>
      <c r="P5263" s="64" t="s">
        <v>5359</v>
      </c>
      <c r="Q5263" s="45" t="s">
        <v>922</v>
      </c>
      <c r="R5263" s="32" t="s">
        <v>254</v>
      </c>
      <c r="S5263" s="45" t="s">
        <v>291</v>
      </c>
      <c r="T5263" s="42" t="str">
        <f>VLOOKUP(Tabla1[[#This Row],[AREA]],Hoja1!A:B,2,FALSE)</f>
        <v>11. Salud pública y seguridad ciudadana</v>
      </c>
      <c r="U5263" s="45" t="s">
        <v>144</v>
      </c>
      <c r="V5263" s="42" t="str">
        <f>VLOOKUP(Tabla1[[#This Row],[PROGRAMA]],Hoja1!A:B,2,FALSE)</f>
        <v>1631. Limpieza viaria</v>
      </c>
      <c r="W5263" s="45" t="s">
        <v>238</v>
      </c>
      <c r="X5263" s="45" t="s">
        <v>3118</v>
      </c>
    </row>
    <row r="5264" spans="1:24" x14ac:dyDescent="0.25">
      <c r="A5264" s="57">
        <v>220250044059</v>
      </c>
      <c r="B5264" s="58" t="s">
        <v>526</v>
      </c>
      <c r="C5264" s="59">
        <v>45905</v>
      </c>
      <c r="D5264" s="57">
        <v>22025000920</v>
      </c>
      <c r="E5264" s="58" t="s">
        <v>1373</v>
      </c>
      <c r="F5264" s="60">
        <v>13.48</v>
      </c>
      <c r="G5264" s="58" t="s">
        <v>74</v>
      </c>
      <c r="H5264" s="58" t="s">
        <v>7059</v>
      </c>
      <c r="I5264" s="61">
        <v>300</v>
      </c>
      <c r="J5264" s="58" t="s">
        <v>356</v>
      </c>
      <c r="K5264" s="58" t="s">
        <v>356</v>
      </c>
      <c r="L5264" s="58" t="s">
        <v>367</v>
      </c>
      <c r="M5264" s="58" t="s">
        <v>354</v>
      </c>
      <c r="N5264" s="58" t="s">
        <v>355</v>
      </c>
      <c r="O5264" s="64" t="s">
        <v>309</v>
      </c>
      <c r="P5264" s="64" t="s">
        <v>5359</v>
      </c>
      <c r="Q5264" s="45" t="s">
        <v>922</v>
      </c>
      <c r="R5264" s="32" t="s">
        <v>254</v>
      </c>
      <c r="S5264" s="45" t="s">
        <v>291</v>
      </c>
      <c r="T5264" s="42" t="str">
        <f>VLOOKUP(Tabla1[[#This Row],[AREA]],Hoja1!A:B,2,FALSE)</f>
        <v>11. Salud pública y seguridad ciudadana</v>
      </c>
      <c r="U5264" s="45" t="s">
        <v>129</v>
      </c>
      <c r="V5264" s="42" t="str">
        <f>VLOOKUP(Tabla1[[#This Row],[PROGRAMA]],Hoja1!A:B,2,FALSE)</f>
        <v>1321. Policía municipal</v>
      </c>
      <c r="W5264" s="45" t="s">
        <v>238</v>
      </c>
      <c r="X5264" s="45" t="s">
        <v>3118</v>
      </c>
    </row>
    <row r="5265" spans="1:24" x14ac:dyDescent="0.25">
      <c r="A5265" s="57">
        <v>220250041766</v>
      </c>
      <c r="B5265" s="58" t="s">
        <v>526</v>
      </c>
      <c r="C5265" s="59">
        <v>45894</v>
      </c>
      <c r="D5265" s="57">
        <v>22025001128</v>
      </c>
      <c r="E5265" s="58" t="s">
        <v>1498</v>
      </c>
      <c r="F5265" s="60">
        <v>12.66</v>
      </c>
      <c r="G5265" s="58" t="s">
        <v>564</v>
      </c>
      <c r="H5265" s="58" t="s">
        <v>7060</v>
      </c>
      <c r="I5265" s="61">
        <v>300</v>
      </c>
      <c r="J5265" s="58" t="s">
        <v>356</v>
      </c>
      <c r="K5265" s="58" t="s">
        <v>356</v>
      </c>
      <c r="L5265" s="58" t="s">
        <v>367</v>
      </c>
      <c r="M5265" s="58" t="s">
        <v>354</v>
      </c>
      <c r="N5265" s="58" t="s">
        <v>355</v>
      </c>
      <c r="O5265" s="64" t="s">
        <v>309</v>
      </c>
      <c r="P5265" s="64" t="s">
        <v>5359</v>
      </c>
      <c r="Q5265" s="45" t="s">
        <v>922</v>
      </c>
      <c r="R5265" s="32" t="s">
        <v>254</v>
      </c>
      <c r="S5265" s="45" t="s">
        <v>291</v>
      </c>
      <c r="T5265" s="42" t="str">
        <f>VLOOKUP(Tabla1[[#This Row],[AREA]],Hoja1!A:B,2,FALSE)</f>
        <v>11. Salud pública y seguridad ciudadana</v>
      </c>
      <c r="U5265" s="45" t="s">
        <v>141</v>
      </c>
      <c r="V5265" s="42" t="str">
        <f>VLOOKUP(Tabla1[[#This Row],[PROGRAMA]],Hoja1!A:B,2,FALSE)</f>
        <v>1621. Recogida de residuos</v>
      </c>
      <c r="W5265" s="45" t="s">
        <v>238</v>
      </c>
      <c r="X5265" s="45" t="s">
        <v>3118</v>
      </c>
    </row>
    <row r="5266" spans="1:24" x14ac:dyDescent="0.25">
      <c r="A5266" s="57">
        <v>220250041774</v>
      </c>
      <c r="B5266" s="58" t="s">
        <v>526</v>
      </c>
      <c r="C5266" s="59">
        <v>45894</v>
      </c>
      <c r="D5266" s="57">
        <v>22025001132</v>
      </c>
      <c r="E5266" s="58" t="s">
        <v>1599</v>
      </c>
      <c r="F5266" s="60">
        <v>12.56</v>
      </c>
      <c r="G5266" s="58" t="s">
        <v>74</v>
      </c>
      <c r="H5266" s="58" t="s">
        <v>7061</v>
      </c>
      <c r="I5266" s="61">
        <v>300</v>
      </c>
      <c r="J5266" s="58" t="s">
        <v>356</v>
      </c>
      <c r="K5266" s="58" t="s">
        <v>356</v>
      </c>
      <c r="L5266" s="58" t="s">
        <v>367</v>
      </c>
      <c r="M5266" s="58" t="s">
        <v>354</v>
      </c>
      <c r="N5266" s="58" t="s">
        <v>355</v>
      </c>
      <c r="O5266" s="64" t="s">
        <v>309</v>
      </c>
      <c r="P5266" s="64" t="s">
        <v>5359</v>
      </c>
      <c r="Q5266" s="45" t="s">
        <v>922</v>
      </c>
      <c r="R5266" s="32" t="s">
        <v>254</v>
      </c>
      <c r="S5266" s="45" t="s">
        <v>291</v>
      </c>
      <c r="T5266" s="42" t="str">
        <f>VLOOKUP(Tabla1[[#This Row],[AREA]],Hoja1!A:B,2,FALSE)</f>
        <v>11. Salud pública y seguridad ciudadana</v>
      </c>
      <c r="U5266" s="45" t="s">
        <v>144</v>
      </c>
      <c r="V5266" s="42" t="str">
        <f>VLOOKUP(Tabla1[[#This Row],[PROGRAMA]],Hoja1!A:B,2,FALSE)</f>
        <v>1631. Limpieza viaria</v>
      </c>
      <c r="W5266" s="45" t="s">
        <v>238</v>
      </c>
      <c r="X5266" s="45" t="s">
        <v>3118</v>
      </c>
    </row>
    <row r="5267" spans="1:24" x14ac:dyDescent="0.25">
      <c r="A5267" s="57">
        <v>220250048084</v>
      </c>
      <c r="B5267" s="58" t="s">
        <v>526</v>
      </c>
      <c r="C5267" s="59">
        <v>45926</v>
      </c>
      <c r="D5267" s="57">
        <v>22025001496</v>
      </c>
      <c r="E5267" s="58" t="s">
        <v>3385</v>
      </c>
      <c r="F5267" s="60">
        <v>11.98</v>
      </c>
      <c r="G5267" s="58" t="s">
        <v>573</v>
      </c>
      <c r="H5267" s="58" t="s">
        <v>6719</v>
      </c>
      <c r="I5267" s="61">
        <v>300</v>
      </c>
      <c r="J5267" s="58" t="s">
        <v>356</v>
      </c>
      <c r="K5267" s="58" t="s">
        <v>356</v>
      </c>
      <c r="L5267" s="58" t="s">
        <v>367</v>
      </c>
      <c r="M5267" s="58" t="s">
        <v>354</v>
      </c>
      <c r="N5267" s="58" t="s">
        <v>355</v>
      </c>
      <c r="O5267" s="64" t="s">
        <v>309</v>
      </c>
      <c r="P5267" s="64" t="s">
        <v>5359</v>
      </c>
      <c r="Q5267" s="45" t="s">
        <v>922</v>
      </c>
      <c r="R5267" s="32" t="s">
        <v>254</v>
      </c>
      <c r="S5267" s="45" t="s">
        <v>290</v>
      </c>
      <c r="T5267" s="42" t="str">
        <f>VLOOKUP(Tabla1[[#This Row],[AREA]],Hoja1!A:B,2,FALSE)</f>
        <v>05. Comercio, mercados y consumo</v>
      </c>
      <c r="U5267" s="45" t="s">
        <v>197</v>
      </c>
      <c r="V5267" s="42" t="str">
        <f>VLOOKUP(Tabla1[[#This Row],[PROGRAMA]],Hoja1!A:B,2,FALSE)</f>
        <v>4312. Mercados</v>
      </c>
      <c r="W5267" s="45" t="s">
        <v>238</v>
      </c>
      <c r="X5267" s="45" t="s">
        <v>3118</v>
      </c>
    </row>
    <row r="5268" spans="1:24" x14ac:dyDescent="0.25">
      <c r="A5268" s="57">
        <v>220250039104</v>
      </c>
      <c r="B5268" s="58" t="s">
        <v>526</v>
      </c>
      <c r="C5268" s="59">
        <v>45883</v>
      </c>
      <c r="D5268" s="57">
        <v>22025000730</v>
      </c>
      <c r="E5268" s="58" t="s">
        <v>1838</v>
      </c>
      <c r="F5268" s="60">
        <v>11.71</v>
      </c>
      <c r="G5268" s="58" t="s">
        <v>74</v>
      </c>
      <c r="H5268" s="58" t="s">
        <v>7062</v>
      </c>
      <c r="I5268" s="61">
        <v>300</v>
      </c>
      <c r="J5268" s="58" t="s">
        <v>356</v>
      </c>
      <c r="K5268" s="58" t="s">
        <v>356</v>
      </c>
      <c r="L5268" s="58" t="s">
        <v>367</v>
      </c>
      <c r="M5268" s="58" t="s">
        <v>354</v>
      </c>
      <c r="N5268" s="58" t="s">
        <v>355</v>
      </c>
      <c r="O5268" s="64" t="s">
        <v>309</v>
      </c>
      <c r="P5268" s="64" t="s">
        <v>5359</v>
      </c>
      <c r="Q5268" s="45" t="s">
        <v>922</v>
      </c>
      <c r="R5268" s="32" t="s">
        <v>254</v>
      </c>
      <c r="S5268" s="45" t="s">
        <v>98</v>
      </c>
      <c r="T5268" s="42" t="str">
        <f>VLOOKUP(Tabla1[[#This Row],[AREA]],Hoja1!A:B,2,FALSE)</f>
        <v>10. Personas mayores, familia y servicios sociales</v>
      </c>
      <c r="U5268" s="45" t="s">
        <v>155</v>
      </c>
      <c r="V5268" s="42" t="str">
        <f>VLOOKUP(Tabla1[[#This Row],[PROGRAMA]],Hoja1!A:B,2,FALSE)</f>
        <v>2312. Iniciativas sociales</v>
      </c>
      <c r="W5268" s="45" t="s">
        <v>236</v>
      </c>
      <c r="X5268" s="45" t="s">
        <v>3048</v>
      </c>
    </row>
    <row r="5269" spans="1:24" x14ac:dyDescent="0.25">
      <c r="A5269" s="57">
        <v>220250044025</v>
      </c>
      <c r="B5269" s="58" t="s">
        <v>526</v>
      </c>
      <c r="C5269" s="59">
        <v>45905</v>
      </c>
      <c r="D5269" s="57">
        <v>22025004895</v>
      </c>
      <c r="E5269" s="58" t="s">
        <v>1878</v>
      </c>
      <c r="F5269" s="60">
        <v>11.01</v>
      </c>
      <c r="G5269" s="58" t="s">
        <v>564</v>
      </c>
      <c r="H5269" s="58" t="s">
        <v>7063</v>
      </c>
      <c r="I5269" s="61">
        <v>300</v>
      </c>
      <c r="J5269" s="58" t="s">
        <v>356</v>
      </c>
      <c r="K5269" s="58" t="s">
        <v>356</v>
      </c>
      <c r="L5269" s="58" t="s">
        <v>367</v>
      </c>
      <c r="M5269" s="58" t="s">
        <v>354</v>
      </c>
      <c r="N5269" s="58" t="s">
        <v>355</v>
      </c>
      <c r="O5269" s="64" t="s">
        <v>309</v>
      </c>
      <c r="P5269" s="64" t="s">
        <v>5359</v>
      </c>
      <c r="Q5269" s="45" t="s">
        <v>922</v>
      </c>
      <c r="R5269" s="32" t="s">
        <v>254</v>
      </c>
      <c r="S5269" s="45" t="s">
        <v>94</v>
      </c>
      <c r="T5269" s="42" t="str">
        <f>VLOOKUP(Tabla1[[#This Row],[AREA]],Hoja1!A:B,2,FALSE)</f>
        <v>06. Educación y cultura</v>
      </c>
      <c r="U5269" s="45" t="s">
        <v>168</v>
      </c>
      <c r="V5269" s="42" t="str">
        <f>VLOOKUP(Tabla1[[#This Row],[PROGRAMA]],Hoja1!A:B,2,FALSE)</f>
        <v>3231. Escuelas infantiles</v>
      </c>
      <c r="W5269" s="45" t="s">
        <v>236</v>
      </c>
      <c r="X5269" s="45" t="s">
        <v>3048</v>
      </c>
    </row>
    <row r="5270" spans="1:24" x14ac:dyDescent="0.25">
      <c r="A5270" s="57">
        <v>220250046222</v>
      </c>
      <c r="B5270" s="58" t="s">
        <v>526</v>
      </c>
      <c r="C5270" s="59">
        <v>45919</v>
      </c>
      <c r="D5270" s="57">
        <v>22025004894</v>
      </c>
      <c r="E5270" s="58" t="s">
        <v>1303</v>
      </c>
      <c r="F5270" s="60">
        <v>10.94</v>
      </c>
      <c r="G5270" s="58" t="s">
        <v>38</v>
      </c>
      <c r="H5270" s="58" t="s">
        <v>4006</v>
      </c>
      <c r="I5270" s="61">
        <v>300</v>
      </c>
      <c r="J5270" s="58" t="s">
        <v>356</v>
      </c>
      <c r="K5270" s="58" t="s">
        <v>356</v>
      </c>
      <c r="L5270" s="58" t="s">
        <v>367</v>
      </c>
      <c r="M5270" s="58" t="s">
        <v>354</v>
      </c>
      <c r="N5270" s="58" t="s">
        <v>355</v>
      </c>
      <c r="O5270" s="64" t="s">
        <v>309</v>
      </c>
      <c r="P5270" s="64" t="s">
        <v>5359</v>
      </c>
      <c r="Q5270" s="45" t="s">
        <v>922</v>
      </c>
      <c r="R5270" s="32" t="s">
        <v>254</v>
      </c>
      <c r="S5270" s="45" t="s">
        <v>94</v>
      </c>
      <c r="T5270" s="42" t="str">
        <f>VLOOKUP(Tabla1[[#This Row],[AREA]],Hoja1!A:B,2,FALSE)</f>
        <v>06. Educación y cultura</v>
      </c>
      <c r="U5270" s="45" t="s">
        <v>170</v>
      </c>
      <c r="V5270" s="42" t="str">
        <f>VLOOKUP(Tabla1[[#This Row],[PROGRAMA]],Hoja1!A:B,2,FALSE)</f>
        <v>3232. Conservación y mantenimiento centros educación infantil y primaria</v>
      </c>
      <c r="W5270" s="45" t="s">
        <v>236</v>
      </c>
      <c r="X5270" s="45" t="s">
        <v>3048</v>
      </c>
    </row>
    <row r="5271" spans="1:24" x14ac:dyDescent="0.25">
      <c r="A5271" s="57">
        <v>220250046226</v>
      </c>
      <c r="B5271" s="58" t="s">
        <v>526</v>
      </c>
      <c r="C5271" s="59">
        <v>45919</v>
      </c>
      <c r="D5271" s="57">
        <v>22025004894</v>
      </c>
      <c r="E5271" s="58" t="s">
        <v>1303</v>
      </c>
      <c r="F5271" s="60">
        <v>10.82</v>
      </c>
      <c r="G5271" s="58" t="s">
        <v>38</v>
      </c>
      <c r="H5271" s="58" t="s">
        <v>7064</v>
      </c>
      <c r="I5271" s="61">
        <v>300</v>
      </c>
      <c r="J5271" s="58" t="s">
        <v>356</v>
      </c>
      <c r="K5271" s="58" t="s">
        <v>356</v>
      </c>
      <c r="L5271" s="58" t="s">
        <v>367</v>
      </c>
      <c r="M5271" s="58" t="s">
        <v>354</v>
      </c>
      <c r="N5271" s="58" t="s">
        <v>355</v>
      </c>
      <c r="O5271" s="64" t="s">
        <v>309</v>
      </c>
      <c r="P5271" s="64" t="s">
        <v>5359</v>
      </c>
      <c r="Q5271" s="45" t="s">
        <v>922</v>
      </c>
      <c r="R5271" s="32" t="s">
        <v>254</v>
      </c>
      <c r="S5271" s="45" t="s">
        <v>94</v>
      </c>
      <c r="T5271" s="42" t="str">
        <f>VLOOKUP(Tabla1[[#This Row],[AREA]],Hoja1!A:B,2,FALSE)</f>
        <v>06. Educación y cultura</v>
      </c>
      <c r="U5271" s="45" t="s">
        <v>170</v>
      </c>
      <c r="V5271" s="42" t="str">
        <f>VLOOKUP(Tabla1[[#This Row],[PROGRAMA]],Hoja1!A:B,2,FALSE)</f>
        <v>3232. Conservación y mantenimiento centros educación infantil y primaria</v>
      </c>
      <c r="W5271" s="45" t="s">
        <v>236</v>
      </c>
      <c r="X5271" s="45" t="s">
        <v>3048</v>
      </c>
    </row>
    <row r="5272" spans="1:24" x14ac:dyDescent="0.25">
      <c r="A5272" s="57">
        <v>220250043127</v>
      </c>
      <c r="B5272" s="58" t="s">
        <v>526</v>
      </c>
      <c r="C5272" s="59">
        <v>45897</v>
      </c>
      <c r="D5272" s="57">
        <v>22025004932</v>
      </c>
      <c r="E5272" s="58" t="s">
        <v>1727</v>
      </c>
      <c r="F5272" s="60">
        <v>10.64</v>
      </c>
      <c r="G5272" s="58" t="s">
        <v>564</v>
      </c>
      <c r="H5272" s="58" t="s">
        <v>7065</v>
      </c>
      <c r="I5272" s="61">
        <v>300</v>
      </c>
      <c r="J5272" s="58" t="s">
        <v>356</v>
      </c>
      <c r="K5272" s="58" t="s">
        <v>356</v>
      </c>
      <c r="L5272" s="58" t="s">
        <v>367</v>
      </c>
      <c r="M5272" s="58" t="s">
        <v>354</v>
      </c>
      <c r="N5272" s="58" t="s">
        <v>355</v>
      </c>
      <c r="O5272" s="64" t="s">
        <v>309</v>
      </c>
      <c r="P5272" s="64" t="s">
        <v>5359</v>
      </c>
      <c r="Q5272" s="45" t="s">
        <v>922</v>
      </c>
      <c r="R5272" s="32" t="s">
        <v>254</v>
      </c>
      <c r="S5272" s="45" t="s">
        <v>94</v>
      </c>
      <c r="T5272" s="42" t="str">
        <f>VLOOKUP(Tabla1[[#This Row],[AREA]],Hoja1!A:B,2,FALSE)</f>
        <v>06. Educación y cultura</v>
      </c>
      <c r="U5272" s="45" t="s">
        <v>176</v>
      </c>
      <c r="V5272" s="42" t="str">
        <f>VLOOKUP(Tabla1[[#This Row],[PROGRAMA]],Hoja1!A:B,2,FALSE)</f>
        <v>3321. Bibliotecas públicas</v>
      </c>
      <c r="W5272" s="45" t="s">
        <v>236</v>
      </c>
      <c r="X5272" s="45" t="s">
        <v>3048</v>
      </c>
    </row>
    <row r="5273" spans="1:24" x14ac:dyDescent="0.25">
      <c r="A5273" s="57">
        <v>220250039216</v>
      </c>
      <c r="B5273" s="58" t="s">
        <v>526</v>
      </c>
      <c r="C5273" s="59">
        <v>45883</v>
      </c>
      <c r="D5273" s="57">
        <v>22025004894</v>
      </c>
      <c r="E5273" s="58" t="s">
        <v>1303</v>
      </c>
      <c r="F5273" s="60">
        <v>10.29</v>
      </c>
      <c r="G5273" s="58" t="s">
        <v>38</v>
      </c>
      <c r="H5273" s="58" t="s">
        <v>7066</v>
      </c>
      <c r="I5273" s="61">
        <v>300</v>
      </c>
      <c r="J5273" s="58" t="s">
        <v>356</v>
      </c>
      <c r="K5273" s="58" t="s">
        <v>356</v>
      </c>
      <c r="L5273" s="58" t="s">
        <v>367</v>
      </c>
      <c r="M5273" s="58" t="s">
        <v>354</v>
      </c>
      <c r="N5273" s="58" t="s">
        <v>355</v>
      </c>
      <c r="O5273" s="64" t="s">
        <v>309</v>
      </c>
      <c r="P5273" s="64" t="s">
        <v>5359</v>
      </c>
      <c r="Q5273" s="45" t="s">
        <v>922</v>
      </c>
      <c r="R5273" s="32" t="s">
        <v>254</v>
      </c>
      <c r="S5273" s="45" t="s">
        <v>94</v>
      </c>
      <c r="T5273" s="42" t="str">
        <f>VLOOKUP(Tabla1[[#This Row],[AREA]],Hoja1!A:B,2,FALSE)</f>
        <v>06. Educación y cultura</v>
      </c>
      <c r="U5273" s="45" t="s">
        <v>170</v>
      </c>
      <c r="V5273" s="42" t="str">
        <f>VLOOKUP(Tabla1[[#This Row],[PROGRAMA]],Hoja1!A:B,2,FALSE)</f>
        <v>3232. Conservación y mantenimiento centros educación infantil y primaria</v>
      </c>
      <c r="W5273" s="45" t="s">
        <v>236</v>
      </c>
      <c r="X5273" s="45" t="s">
        <v>3048</v>
      </c>
    </row>
    <row r="5274" spans="1:24" x14ac:dyDescent="0.25">
      <c r="A5274" s="57">
        <v>220250041166</v>
      </c>
      <c r="B5274" s="58" t="s">
        <v>526</v>
      </c>
      <c r="C5274" s="59">
        <v>45890</v>
      </c>
      <c r="D5274" s="57">
        <v>22025001276</v>
      </c>
      <c r="E5274" s="58" t="s">
        <v>2347</v>
      </c>
      <c r="F5274" s="60">
        <v>9.68</v>
      </c>
      <c r="G5274" s="58" t="s">
        <v>943</v>
      </c>
      <c r="H5274" s="58" t="s">
        <v>7067</v>
      </c>
      <c r="I5274" s="61">
        <v>300</v>
      </c>
      <c r="J5274" s="58" t="s">
        <v>356</v>
      </c>
      <c r="K5274" s="58" t="s">
        <v>356</v>
      </c>
      <c r="L5274" s="58" t="s">
        <v>357</v>
      </c>
      <c r="M5274" s="58" t="s">
        <v>354</v>
      </c>
      <c r="N5274" s="58" t="s">
        <v>355</v>
      </c>
      <c r="O5274" s="64" t="s">
        <v>309</v>
      </c>
      <c r="P5274" s="64" t="s">
        <v>5359</v>
      </c>
      <c r="Q5274" s="45" t="s">
        <v>922</v>
      </c>
      <c r="R5274" s="32" t="s">
        <v>254</v>
      </c>
      <c r="S5274" s="45" t="s">
        <v>95</v>
      </c>
      <c r="T5274" s="42" t="str">
        <f>VLOOKUP(Tabla1[[#This Row],[AREA]],Hoja1!A:B,2,FALSE)</f>
        <v>07. Medio ambiente</v>
      </c>
      <c r="U5274" s="45" t="s">
        <v>149</v>
      </c>
      <c r="V5274" s="42" t="str">
        <f>VLOOKUP(Tabla1[[#This Row],[PROGRAMA]],Hoja1!A:B,2,FALSE)</f>
        <v>1711. Parques y jardines</v>
      </c>
      <c r="W5274" s="45" t="s">
        <v>236</v>
      </c>
      <c r="X5274" s="45" t="s">
        <v>3180</v>
      </c>
    </row>
    <row r="5275" spans="1:24" x14ac:dyDescent="0.25">
      <c r="A5275" s="57">
        <v>220250045467</v>
      </c>
      <c r="B5275" s="58" t="s">
        <v>526</v>
      </c>
      <c r="C5275" s="59">
        <v>45916</v>
      </c>
      <c r="D5275" s="57">
        <v>22025001128</v>
      </c>
      <c r="E5275" s="58" t="s">
        <v>1498</v>
      </c>
      <c r="F5275" s="60">
        <v>9</v>
      </c>
      <c r="G5275" s="58" t="s">
        <v>38</v>
      </c>
      <c r="H5275" s="58" t="s">
        <v>7068</v>
      </c>
      <c r="I5275" s="61">
        <v>300</v>
      </c>
      <c r="J5275" s="58" t="s">
        <v>356</v>
      </c>
      <c r="K5275" s="58" t="s">
        <v>356</v>
      </c>
      <c r="L5275" s="58" t="s">
        <v>367</v>
      </c>
      <c r="M5275" s="58" t="s">
        <v>354</v>
      </c>
      <c r="N5275" s="58" t="s">
        <v>355</v>
      </c>
      <c r="O5275" s="64" t="s">
        <v>309</v>
      </c>
      <c r="P5275" s="64" t="s">
        <v>5359</v>
      </c>
      <c r="Q5275" s="45" t="s">
        <v>922</v>
      </c>
      <c r="R5275" s="32" t="s">
        <v>254</v>
      </c>
      <c r="S5275" s="45" t="s">
        <v>291</v>
      </c>
      <c r="T5275" s="42" t="str">
        <f>VLOOKUP(Tabla1[[#This Row],[AREA]],Hoja1!A:B,2,FALSE)</f>
        <v>11. Salud pública y seguridad ciudadana</v>
      </c>
      <c r="U5275" s="45" t="s">
        <v>141</v>
      </c>
      <c r="V5275" s="42" t="str">
        <f>VLOOKUP(Tabla1[[#This Row],[PROGRAMA]],Hoja1!A:B,2,FALSE)</f>
        <v>1621. Recogida de residuos</v>
      </c>
      <c r="W5275" s="45" t="s">
        <v>238</v>
      </c>
      <c r="X5275" s="45" t="s">
        <v>3118</v>
      </c>
    </row>
    <row r="5276" spans="1:24" x14ac:dyDescent="0.25">
      <c r="A5276" s="57">
        <v>220250045380</v>
      </c>
      <c r="B5276" s="58" t="s">
        <v>526</v>
      </c>
      <c r="C5276" s="59">
        <v>45916</v>
      </c>
      <c r="D5276" s="57">
        <v>22025001104</v>
      </c>
      <c r="E5276" s="58" t="s">
        <v>3791</v>
      </c>
      <c r="F5276" s="60">
        <v>32.61</v>
      </c>
      <c r="G5276" s="58" t="s">
        <v>573</v>
      </c>
      <c r="H5276" s="58" t="s">
        <v>7069</v>
      </c>
      <c r="I5276" s="61">
        <v>300</v>
      </c>
      <c r="J5276" s="58" t="s">
        <v>356</v>
      </c>
      <c r="K5276" s="58" t="s">
        <v>356</v>
      </c>
      <c r="L5276" s="58" t="s">
        <v>367</v>
      </c>
      <c r="M5276" s="58" t="s">
        <v>354</v>
      </c>
      <c r="N5276" s="58" t="s">
        <v>355</v>
      </c>
      <c r="O5276" s="64" t="s">
        <v>309</v>
      </c>
      <c r="P5276" s="64" t="s">
        <v>5359</v>
      </c>
      <c r="Q5276" s="45" t="s">
        <v>922</v>
      </c>
      <c r="R5276" s="32" t="s">
        <v>254</v>
      </c>
      <c r="S5276" s="45" t="s">
        <v>98</v>
      </c>
      <c r="T5276" s="42" t="str">
        <f>VLOOKUP(Tabla1[[#This Row],[AREA]],Hoja1!A:B,2,FALSE)</f>
        <v>10. Personas mayores, familia y servicios sociales</v>
      </c>
      <c r="U5276" s="45" t="s">
        <v>159</v>
      </c>
      <c r="V5276" s="42" t="str">
        <f>VLOOKUP(Tabla1[[#This Row],[PROGRAMA]],Hoja1!A:B,2,FALSE)</f>
        <v>2315. Políticas de Igualdad e infancia</v>
      </c>
      <c r="W5276" s="45" t="s">
        <v>236</v>
      </c>
      <c r="X5276" s="45" t="s">
        <v>3048</v>
      </c>
    </row>
    <row r="5277" spans="1:24" x14ac:dyDescent="0.25">
      <c r="A5277" s="57">
        <v>220250037446</v>
      </c>
      <c r="B5277" s="58" t="s">
        <v>526</v>
      </c>
      <c r="C5277" s="59">
        <v>45876</v>
      </c>
      <c r="D5277" s="57">
        <v>22025004894</v>
      </c>
      <c r="E5277" s="58" t="s">
        <v>1303</v>
      </c>
      <c r="F5277" s="60">
        <v>8.98</v>
      </c>
      <c r="G5277" s="58" t="s">
        <v>38</v>
      </c>
      <c r="H5277" s="58" t="s">
        <v>7070</v>
      </c>
      <c r="I5277" s="61">
        <v>300</v>
      </c>
      <c r="J5277" s="58" t="s">
        <v>356</v>
      </c>
      <c r="K5277" s="58" t="s">
        <v>356</v>
      </c>
      <c r="L5277" s="58" t="s">
        <v>367</v>
      </c>
      <c r="M5277" s="58" t="s">
        <v>354</v>
      </c>
      <c r="N5277" s="58" t="s">
        <v>355</v>
      </c>
      <c r="O5277" s="64" t="s">
        <v>309</v>
      </c>
      <c r="P5277" s="64" t="s">
        <v>5359</v>
      </c>
      <c r="Q5277" s="45" t="s">
        <v>922</v>
      </c>
      <c r="R5277" s="32" t="s">
        <v>254</v>
      </c>
      <c r="S5277" s="45" t="s">
        <v>94</v>
      </c>
      <c r="T5277" s="42" t="str">
        <f>VLOOKUP(Tabla1[[#This Row],[AREA]],Hoja1!A:B,2,FALSE)</f>
        <v>06. Educación y cultura</v>
      </c>
      <c r="U5277" s="45" t="s">
        <v>170</v>
      </c>
      <c r="V5277" s="42" t="str">
        <f>VLOOKUP(Tabla1[[#This Row],[PROGRAMA]],Hoja1!A:B,2,FALSE)</f>
        <v>3232. Conservación y mantenimiento centros educación infantil y primaria</v>
      </c>
      <c r="W5277" s="45" t="s">
        <v>236</v>
      </c>
      <c r="X5277" s="45" t="s">
        <v>3048</v>
      </c>
    </row>
    <row r="5278" spans="1:24" x14ac:dyDescent="0.25">
      <c r="A5278" s="57">
        <v>220250048699</v>
      </c>
      <c r="B5278" s="58" t="s">
        <v>349</v>
      </c>
      <c r="C5278" s="59">
        <v>45930</v>
      </c>
      <c r="D5278" s="57">
        <v>22025006936</v>
      </c>
      <c r="E5278" s="58" t="s">
        <v>3018</v>
      </c>
      <c r="F5278" s="60">
        <v>32.22</v>
      </c>
      <c r="G5278" s="58" t="s">
        <v>316</v>
      </c>
      <c r="H5278" s="58" t="s">
        <v>7071</v>
      </c>
      <c r="I5278" s="61">
        <v>220</v>
      </c>
      <c r="J5278" s="58" t="s">
        <v>356</v>
      </c>
      <c r="K5278" s="58" t="s">
        <v>356</v>
      </c>
      <c r="L5278" s="58" t="s">
        <v>357</v>
      </c>
      <c r="M5278" s="58" t="s">
        <v>458</v>
      </c>
      <c r="N5278" s="58" t="s">
        <v>429</v>
      </c>
      <c r="O5278" s="64" t="s">
        <v>310</v>
      </c>
      <c r="P5278" s="64" t="s">
        <v>5359</v>
      </c>
      <c r="Q5278" s="45" t="s">
        <v>926</v>
      </c>
      <c r="R5278" s="32" t="s">
        <v>255</v>
      </c>
      <c r="S5278" s="45" t="s">
        <v>291</v>
      </c>
      <c r="T5278" s="42" t="str">
        <f>VLOOKUP(Tabla1[[#This Row],[AREA]],Hoja1!A:B,2,FALSE)</f>
        <v>11. Salud pública y seguridad ciudadana</v>
      </c>
      <c r="U5278" s="45" t="s">
        <v>144</v>
      </c>
      <c r="V5278" s="42" t="str">
        <f>VLOOKUP(Tabla1[[#This Row],[PROGRAMA]],Hoja1!A:B,2,FALSE)</f>
        <v>1631. Limpieza viaria</v>
      </c>
      <c r="W5278" s="45" t="s">
        <v>246</v>
      </c>
      <c r="X5278" s="45" t="s">
        <v>3021</v>
      </c>
    </row>
    <row r="5279" spans="1:24" x14ac:dyDescent="0.25">
      <c r="A5279" s="57">
        <v>220250044640</v>
      </c>
      <c r="B5279" s="58" t="s">
        <v>526</v>
      </c>
      <c r="C5279" s="59">
        <v>45910</v>
      </c>
      <c r="D5279" s="57">
        <v>22025001349</v>
      </c>
      <c r="E5279" s="58" t="s">
        <v>1971</v>
      </c>
      <c r="F5279" s="60">
        <v>31.28</v>
      </c>
      <c r="G5279" s="58" t="s">
        <v>554</v>
      </c>
      <c r="H5279" s="58" t="s">
        <v>7072</v>
      </c>
      <c r="I5279" s="61">
        <v>300</v>
      </c>
      <c r="J5279" s="58" t="s">
        <v>356</v>
      </c>
      <c r="K5279" s="58" t="s">
        <v>356</v>
      </c>
      <c r="L5279" s="58" t="s">
        <v>367</v>
      </c>
      <c r="M5279" s="58" t="s">
        <v>354</v>
      </c>
      <c r="N5279" s="58" t="s">
        <v>355</v>
      </c>
      <c r="O5279" s="64" t="s">
        <v>309</v>
      </c>
      <c r="P5279" s="64" t="s">
        <v>5359</v>
      </c>
      <c r="Q5279" s="45" t="s">
        <v>922</v>
      </c>
      <c r="R5279" s="32" t="s">
        <v>254</v>
      </c>
      <c r="S5279" s="45" t="s">
        <v>91</v>
      </c>
      <c r="T5279" s="42" t="str">
        <f>VLOOKUP(Tabla1[[#This Row],[AREA]],Hoja1!A:B,2,FALSE)</f>
        <v>02. Urbanismo y vivienda</v>
      </c>
      <c r="U5279" s="45" t="s">
        <v>220</v>
      </c>
      <c r="V5279" s="42" t="str">
        <f>VLOOKUP(Tabla1[[#This Row],[PROGRAMA]],Hoja1!A:B,2,FALSE)</f>
        <v>9332. Mantenimiento de edificios e instalaciones municipales</v>
      </c>
      <c r="W5279" s="45" t="s">
        <v>236</v>
      </c>
      <c r="X5279" s="45" t="s">
        <v>3180</v>
      </c>
    </row>
    <row r="5280" spans="1:24" x14ac:dyDescent="0.25">
      <c r="A5280" s="57">
        <v>220250036275</v>
      </c>
      <c r="B5280" s="58" t="s">
        <v>349</v>
      </c>
      <c r="C5280" s="59">
        <v>45870</v>
      </c>
      <c r="D5280" s="57">
        <v>22025006048</v>
      </c>
      <c r="E5280" s="58" t="s">
        <v>2310</v>
      </c>
      <c r="F5280" s="60">
        <v>50.9</v>
      </c>
      <c r="G5280" s="58" t="s">
        <v>77</v>
      </c>
      <c r="H5280" s="58" t="s">
        <v>7073</v>
      </c>
      <c r="I5280" s="61">
        <v>220</v>
      </c>
      <c r="J5280" s="58" t="s">
        <v>356</v>
      </c>
      <c r="K5280" s="58" t="s">
        <v>356</v>
      </c>
      <c r="L5280" s="58" t="s">
        <v>367</v>
      </c>
      <c r="M5280" s="58" t="s">
        <v>458</v>
      </c>
      <c r="N5280" s="58" t="s">
        <v>429</v>
      </c>
      <c r="O5280" s="64" t="s">
        <v>310</v>
      </c>
      <c r="P5280" s="64" t="s">
        <v>5359</v>
      </c>
      <c r="Q5280" s="45" t="s">
        <v>922</v>
      </c>
      <c r="R5280" s="32" t="s">
        <v>254</v>
      </c>
      <c r="S5280" s="45" t="s">
        <v>95</v>
      </c>
      <c r="T5280" s="42" t="str">
        <f>VLOOKUP(Tabla1[[#This Row],[AREA]],Hoja1!A:B,2,FALSE)</f>
        <v>07. Medio ambiente</v>
      </c>
      <c r="U5280" s="45" t="s">
        <v>149</v>
      </c>
      <c r="V5280" s="42" t="str">
        <f>VLOOKUP(Tabla1[[#This Row],[PROGRAMA]],Hoja1!A:B,2,FALSE)</f>
        <v>1711. Parques y jardines</v>
      </c>
      <c r="W5280" s="45" t="s">
        <v>238</v>
      </c>
      <c r="X5280" s="45" t="s">
        <v>3118</v>
      </c>
    </row>
    <row r="5281" spans="1:24" x14ac:dyDescent="0.25">
      <c r="A5281" s="57">
        <v>220250044011</v>
      </c>
      <c r="B5281" s="58" t="s">
        <v>526</v>
      </c>
      <c r="C5281" s="59">
        <v>45904</v>
      </c>
      <c r="D5281" s="57">
        <v>22025002401</v>
      </c>
      <c r="E5281" s="58" t="s">
        <v>1411</v>
      </c>
      <c r="F5281" s="60">
        <v>125.35</v>
      </c>
      <c r="G5281" s="58" t="s">
        <v>18</v>
      </c>
      <c r="H5281" s="58" t="s">
        <v>7038</v>
      </c>
      <c r="I5281" s="61">
        <v>300</v>
      </c>
      <c r="J5281" s="58" t="s">
        <v>356</v>
      </c>
      <c r="K5281" s="58" t="s">
        <v>356</v>
      </c>
      <c r="L5281" s="58" t="s">
        <v>357</v>
      </c>
      <c r="M5281" s="58" t="s">
        <v>354</v>
      </c>
      <c r="N5281" s="58" t="s">
        <v>355</v>
      </c>
      <c r="O5281" s="64" t="s">
        <v>309</v>
      </c>
      <c r="P5281" s="64" t="s">
        <v>5359</v>
      </c>
      <c r="Q5281" s="45" t="s">
        <v>922</v>
      </c>
      <c r="R5281" s="32" t="s">
        <v>254</v>
      </c>
      <c r="S5281" s="45" t="s">
        <v>98</v>
      </c>
      <c r="T5281" s="42" t="str">
        <f>VLOOKUP(Tabla1[[#This Row],[AREA]],Hoja1!A:B,2,FALSE)</f>
        <v>10. Personas mayores, familia y servicios sociales</v>
      </c>
      <c r="U5281" s="45" t="s">
        <v>159</v>
      </c>
      <c r="V5281" s="42" t="str">
        <f>VLOOKUP(Tabla1[[#This Row],[PROGRAMA]],Hoja1!A:B,2,FALSE)</f>
        <v>2315. Políticas de Igualdad e infancia</v>
      </c>
      <c r="W5281" s="45" t="s">
        <v>236</v>
      </c>
      <c r="X5281" s="45" t="s">
        <v>2945</v>
      </c>
    </row>
    <row r="5282" spans="1:24" x14ac:dyDescent="0.25">
      <c r="A5282" s="57">
        <v>220250044856</v>
      </c>
      <c r="B5282" s="58" t="s">
        <v>349</v>
      </c>
      <c r="C5282" s="59">
        <v>45911</v>
      </c>
      <c r="D5282" s="57">
        <v>22025006607</v>
      </c>
      <c r="E5282" s="58" t="s">
        <v>1495</v>
      </c>
      <c r="F5282" s="60">
        <v>30.25</v>
      </c>
      <c r="G5282" s="58" t="s">
        <v>3965</v>
      </c>
      <c r="H5282" s="58" t="s">
        <v>7074</v>
      </c>
      <c r="I5282" s="61">
        <v>220</v>
      </c>
      <c r="J5282" s="58" t="s">
        <v>356</v>
      </c>
      <c r="K5282" s="58" t="s">
        <v>356</v>
      </c>
      <c r="L5282" s="58" t="s">
        <v>357</v>
      </c>
      <c r="M5282" s="58" t="s">
        <v>458</v>
      </c>
      <c r="N5282" s="58" t="s">
        <v>429</v>
      </c>
      <c r="O5282" s="64" t="s">
        <v>310</v>
      </c>
      <c r="P5282" s="64" t="s">
        <v>5359</v>
      </c>
      <c r="Q5282" s="45" t="s">
        <v>922</v>
      </c>
      <c r="R5282" s="32" t="s">
        <v>254</v>
      </c>
      <c r="S5282" s="45" t="s">
        <v>92</v>
      </c>
      <c r="T5282" s="42" t="str">
        <f>VLOOKUP(Tabla1[[#This Row],[AREA]],Hoja1!A:B,2,FALSE)</f>
        <v>03. Participación ciudadana y deportes</v>
      </c>
      <c r="U5282" s="45" t="s">
        <v>215</v>
      </c>
      <c r="V5282" s="42" t="str">
        <f>VLOOKUP(Tabla1[[#This Row],[PROGRAMA]],Hoja1!A:B,2,FALSE)</f>
        <v>9241. Participación ciudadana</v>
      </c>
      <c r="W5282" s="45" t="s">
        <v>236</v>
      </c>
      <c r="X5282" s="45" t="s">
        <v>2945</v>
      </c>
    </row>
    <row r="5283" spans="1:24" x14ac:dyDescent="0.25">
      <c r="A5283" s="57">
        <v>220250033078</v>
      </c>
      <c r="B5283" s="58" t="s">
        <v>349</v>
      </c>
      <c r="C5283" s="59">
        <v>45855</v>
      </c>
      <c r="D5283" s="57">
        <v>22025005193</v>
      </c>
      <c r="E5283" s="58" t="s">
        <v>1534</v>
      </c>
      <c r="F5283" s="60">
        <v>30</v>
      </c>
      <c r="G5283" s="58" t="s">
        <v>334</v>
      </c>
      <c r="H5283" s="58" t="s">
        <v>7075</v>
      </c>
      <c r="I5283" s="61">
        <v>220</v>
      </c>
      <c r="J5283" s="58" t="s">
        <v>356</v>
      </c>
      <c r="K5283" s="58" t="s">
        <v>356</v>
      </c>
      <c r="L5283" s="58" t="s">
        <v>367</v>
      </c>
      <c r="M5283" s="58" t="s">
        <v>458</v>
      </c>
      <c r="N5283" s="58" t="s">
        <v>429</v>
      </c>
      <c r="O5283" s="64" t="s">
        <v>310</v>
      </c>
      <c r="P5283" s="64" t="s">
        <v>5359</v>
      </c>
      <c r="Q5283" s="45" t="s">
        <v>922</v>
      </c>
      <c r="R5283" s="32" t="s">
        <v>254</v>
      </c>
      <c r="S5283" s="45" t="s">
        <v>92</v>
      </c>
      <c r="T5283" s="42" t="str">
        <f>VLOOKUP(Tabla1[[#This Row],[AREA]],Hoja1!A:B,2,FALSE)</f>
        <v>03. Participación ciudadana y deportes</v>
      </c>
      <c r="U5283" s="45" t="s">
        <v>215</v>
      </c>
      <c r="V5283" s="42" t="str">
        <f>VLOOKUP(Tabla1[[#This Row],[PROGRAMA]],Hoja1!A:B,2,FALSE)</f>
        <v>9241. Participación ciudadana</v>
      </c>
      <c r="W5283" s="45" t="s">
        <v>236</v>
      </c>
      <c r="X5283" s="45" t="s">
        <v>3048</v>
      </c>
    </row>
    <row r="5284" spans="1:24" x14ac:dyDescent="0.25">
      <c r="A5284" s="57">
        <v>220250031923</v>
      </c>
      <c r="B5284" s="58" t="s">
        <v>526</v>
      </c>
      <c r="C5284" s="59">
        <v>45847</v>
      </c>
      <c r="D5284" s="57">
        <v>22025000730</v>
      </c>
      <c r="E5284" s="58" t="s">
        <v>1838</v>
      </c>
      <c r="F5284" s="60">
        <v>37.57</v>
      </c>
      <c r="G5284" s="58" t="s">
        <v>77</v>
      </c>
      <c r="H5284" s="58" t="s">
        <v>7076</v>
      </c>
      <c r="I5284" s="61">
        <v>300</v>
      </c>
      <c r="J5284" s="58" t="s">
        <v>356</v>
      </c>
      <c r="K5284" s="58" t="s">
        <v>356</v>
      </c>
      <c r="L5284" s="58" t="s">
        <v>367</v>
      </c>
      <c r="M5284" s="58" t="s">
        <v>354</v>
      </c>
      <c r="N5284" s="58" t="s">
        <v>355</v>
      </c>
      <c r="O5284" s="64" t="s">
        <v>309</v>
      </c>
      <c r="P5284" s="64" t="s">
        <v>5359</v>
      </c>
      <c r="Q5284" s="45" t="s">
        <v>922</v>
      </c>
      <c r="R5284" s="32" t="s">
        <v>254</v>
      </c>
      <c r="S5284" s="45" t="s">
        <v>98</v>
      </c>
      <c r="T5284" s="42" t="str">
        <f>VLOOKUP(Tabla1[[#This Row],[AREA]],Hoja1!A:B,2,FALSE)</f>
        <v>10. Personas mayores, familia y servicios sociales</v>
      </c>
      <c r="U5284" s="45" t="s">
        <v>155</v>
      </c>
      <c r="V5284" s="42" t="str">
        <f>VLOOKUP(Tabla1[[#This Row],[PROGRAMA]],Hoja1!A:B,2,FALSE)</f>
        <v>2312. Iniciativas sociales</v>
      </c>
      <c r="W5284" s="45" t="s">
        <v>236</v>
      </c>
      <c r="X5284" s="45" t="s">
        <v>3048</v>
      </c>
    </row>
    <row r="5285" spans="1:24" x14ac:dyDescent="0.25">
      <c r="A5285" s="57">
        <v>220250045682</v>
      </c>
      <c r="B5285" s="58" t="s">
        <v>495</v>
      </c>
      <c r="C5285" s="59">
        <v>45918</v>
      </c>
      <c r="D5285" s="57">
        <v>22025006789</v>
      </c>
      <c r="E5285" s="58" t="s">
        <v>1284</v>
      </c>
      <c r="F5285" s="60">
        <v>29.04</v>
      </c>
      <c r="G5285" s="58" t="s">
        <v>652</v>
      </c>
      <c r="H5285" s="58" t="s">
        <v>7077</v>
      </c>
      <c r="I5285" s="61">
        <v>240</v>
      </c>
      <c r="J5285" s="58" t="s">
        <v>356</v>
      </c>
      <c r="K5285" s="58" t="s">
        <v>356</v>
      </c>
      <c r="L5285" s="58" t="s">
        <v>357</v>
      </c>
      <c r="M5285" s="58" t="s">
        <v>354</v>
      </c>
      <c r="N5285" s="58" t="s">
        <v>355</v>
      </c>
      <c r="O5285" s="64" t="s">
        <v>305</v>
      </c>
      <c r="P5285" s="64" t="s">
        <v>5359</v>
      </c>
      <c r="Q5285" s="45" t="s">
        <v>922</v>
      </c>
      <c r="R5285" s="32" t="s">
        <v>254</v>
      </c>
      <c r="S5285" s="45" t="s">
        <v>97</v>
      </c>
      <c r="T5285" s="42" t="str">
        <f>VLOOKUP(Tabla1[[#This Row],[AREA]],Hoja1!A:B,2,FALSE)</f>
        <v>09. Turismo, eventos y marca ciudad</v>
      </c>
      <c r="U5285" s="45" t="s">
        <v>199</v>
      </c>
      <c r="V5285" s="42" t="str">
        <f>VLOOKUP(Tabla1[[#This Row],[PROGRAMA]],Hoja1!A:B,2,FALSE)</f>
        <v>4321. Turismo</v>
      </c>
      <c r="W5285" s="45" t="s">
        <v>238</v>
      </c>
      <c r="X5285" s="45" t="s">
        <v>2926</v>
      </c>
    </row>
    <row r="5286" spans="1:24" x14ac:dyDescent="0.25">
      <c r="A5286" s="57">
        <v>220250045389</v>
      </c>
      <c r="B5286" s="58" t="s">
        <v>526</v>
      </c>
      <c r="C5286" s="59">
        <v>45916</v>
      </c>
      <c r="D5286" s="57">
        <v>22025000731</v>
      </c>
      <c r="E5286" s="58" t="s">
        <v>1838</v>
      </c>
      <c r="F5286" s="60">
        <v>24.16</v>
      </c>
      <c r="G5286" s="58" t="s">
        <v>77</v>
      </c>
      <c r="H5286" s="58" t="s">
        <v>7078</v>
      </c>
      <c r="I5286" s="61">
        <v>300</v>
      </c>
      <c r="J5286" s="58" t="s">
        <v>356</v>
      </c>
      <c r="K5286" s="58" t="s">
        <v>356</v>
      </c>
      <c r="L5286" s="58" t="s">
        <v>367</v>
      </c>
      <c r="M5286" s="58" t="s">
        <v>354</v>
      </c>
      <c r="N5286" s="58" t="s">
        <v>355</v>
      </c>
      <c r="O5286" s="64" t="s">
        <v>309</v>
      </c>
      <c r="P5286" s="64" t="s">
        <v>5359</v>
      </c>
      <c r="Q5286" s="45" t="s">
        <v>922</v>
      </c>
      <c r="R5286" s="32" t="s">
        <v>254</v>
      </c>
      <c r="S5286" s="45" t="s">
        <v>98</v>
      </c>
      <c r="T5286" s="42" t="str">
        <f>VLOOKUP(Tabla1[[#This Row],[AREA]],Hoja1!A:B,2,FALSE)</f>
        <v>10. Personas mayores, familia y servicios sociales</v>
      </c>
      <c r="U5286" s="45" t="s">
        <v>155</v>
      </c>
      <c r="V5286" s="42" t="str">
        <f>VLOOKUP(Tabla1[[#This Row],[PROGRAMA]],Hoja1!A:B,2,FALSE)</f>
        <v>2312. Iniciativas sociales</v>
      </c>
      <c r="W5286" s="45" t="s">
        <v>236</v>
      </c>
      <c r="X5286" s="45" t="s">
        <v>3048</v>
      </c>
    </row>
    <row r="5287" spans="1:24" x14ac:dyDescent="0.25">
      <c r="A5287" s="57">
        <v>220250038400</v>
      </c>
      <c r="B5287" s="58" t="s">
        <v>526</v>
      </c>
      <c r="C5287" s="59">
        <v>45880</v>
      </c>
      <c r="D5287" s="57">
        <v>22025001324</v>
      </c>
      <c r="E5287" s="58" t="s">
        <v>3329</v>
      </c>
      <c r="F5287" s="60">
        <v>21.28</v>
      </c>
      <c r="G5287" s="58" t="s">
        <v>7079</v>
      </c>
      <c r="H5287" s="58" t="s">
        <v>7080</v>
      </c>
      <c r="I5287" s="61">
        <v>300</v>
      </c>
      <c r="J5287" s="58" t="s">
        <v>356</v>
      </c>
      <c r="K5287" s="58" t="s">
        <v>356</v>
      </c>
      <c r="L5287" s="58" t="s">
        <v>367</v>
      </c>
      <c r="M5287" s="58" t="s">
        <v>354</v>
      </c>
      <c r="N5287" s="58" t="s">
        <v>355</v>
      </c>
      <c r="O5287" s="64" t="s">
        <v>309</v>
      </c>
      <c r="P5287" s="64" t="s">
        <v>5359</v>
      </c>
      <c r="Q5287" s="45" t="s">
        <v>922</v>
      </c>
      <c r="R5287" s="32" t="s">
        <v>254</v>
      </c>
      <c r="S5287" s="45" t="s">
        <v>98</v>
      </c>
      <c r="T5287" s="42" t="str">
        <f>VLOOKUP(Tabla1[[#This Row],[AREA]],Hoja1!A:B,2,FALSE)</f>
        <v>10. Personas mayores, familia y servicios sociales</v>
      </c>
      <c r="U5287" s="45" t="s">
        <v>162</v>
      </c>
      <c r="V5287" s="42" t="str">
        <f>VLOOKUP(Tabla1[[#This Row],[PROGRAMA]],Hoja1!A:B,2,FALSE)</f>
        <v>2412. Formación para el empleo</v>
      </c>
      <c r="W5287" s="45" t="s">
        <v>238</v>
      </c>
      <c r="X5287" s="45" t="s">
        <v>3118</v>
      </c>
    </row>
    <row r="5288" spans="1:24" x14ac:dyDescent="0.25">
      <c r="A5288" s="57">
        <v>220250048698</v>
      </c>
      <c r="B5288" s="58" t="s">
        <v>503</v>
      </c>
      <c r="C5288" s="59">
        <v>45930</v>
      </c>
      <c r="D5288" s="57">
        <v>22025002248</v>
      </c>
      <c r="E5288" s="58" t="s">
        <v>2087</v>
      </c>
      <c r="F5288" s="60">
        <v>-1928.03</v>
      </c>
      <c r="G5288" s="58" t="s">
        <v>955</v>
      </c>
      <c r="H5288" s="58" t="s">
        <v>2088</v>
      </c>
      <c r="I5288" s="61">
        <v>220</v>
      </c>
      <c r="J5288" s="58" t="s">
        <v>487</v>
      </c>
      <c r="K5288" s="58" t="s">
        <v>411</v>
      </c>
      <c r="L5288" s="58" t="s">
        <v>367</v>
      </c>
      <c r="M5288" s="58" t="s">
        <v>354</v>
      </c>
      <c r="N5288" s="58" t="s">
        <v>355</v>
      </c>
      <c r="O5288" s="64" t="s">
        <v>305</v>
      </c>
      <c r="P5288" s="64" t="s">
        <v>5359</v>
      </c>
      <c r="Q5288" s="45" t="s">
        <v>922</v>
      </c>
      <c r="R5288" s="32" t="s">
        <v>254</v>
      </c>
      <c r="S5288" s="45" t="s">
        <v>291</v>
      </c>
      <c r="T5288" s="42" t="str">
        <f>VLOOKUP(Tabla1[[#This Row],[AREA]],Hoja1!A:B,2,FALSE)</f>
        <v>11. Salud pública y seguridad ciudadana</v>
      </c>
      <c r="U5288" s="45" t="s">
        <v>164</v>
      </c>
      <c r="V5288" s="42" t="str">
        <f>VLOOKUP(Tabla1[[#This Row],[PROGRAMA]],Hoja1!A:B,2,FALSE)</f>
        <v>3111. Protección de la salubridad pública</v>
      </c>
      <c r="W5288" s="45" t="s">
        <v>238</v>
      </c>
      <c r="X5288" s="45" t="s">
        <v>4575</v>
      </c>
    </row>
    <row r="5289" spans="1:24" x14ac:dyDescent="0.25">
      <c r="A5289" s="57">
        <v>220250043097</v>
      </c>
      <c r="B5289" s="58" t="s">
        <v>526</v>
      </c>
      <c r="C5289" s="59">
        <v>45897</v>
      </c>
      <c r="D5289" s="57">
        <v>22025004014</v>
      </c>
      <c r="E5289" s="58" t="s">
        <v>1534</v>
      </c>
      <c r="F5289" s="60">
        <v>8.01</v>
      </c>
      <c r="G5289" s="58" t="s">
        <v>74</v>
      </c>
      <c r="H5289" s="58" t="s">
        <v>7081</v>
      </c>
      <c r="I5289" s="61">
        <v>300</v>
      </c>
      <c r="J5289" s="58" t="s">
        <v>356</v>
      </c>
      <c r="K5289" s="58" t="s">
        <v>356</v>
      </c>
      <c r="L5289" s="58" t="s">
        <v>367</v>
      </c>
      <c r="M5289" s="58" t="s">
        <v>354</v>
      </c>
      <c r="N5289" s="58" t="s">
        <v>355</v>
      </c>
      <c r="O5289" s="64" t="s">
        <v>309</v>
      </c>
      <c r="P5289" s="64" t="s">
        <v>5359</v>
      </c>
      <c r="Q5289" s="45" t="s">
        <v>922</v>
      </c>
      <c r="R5289" s="32" t="s">
        <v>254</v>
      </c>
      <c r="S5289" s="45" t="s">
        <v>92</v>
      </c>
      <c r="T5289" s="42" t="str">
        <f>VLOOKUP(Tabla1[[#This Row],[AREA]],Hoja1!A:B,2,FALSE)</f>
        <v>03. Participación ciudadana y deportes</v>
      </c>
      <c r="U5289" s="45" t="s">
        <v>215</v>
      </c>
      <c r="V5289" s="42" t="str">
        <f>VLOOKUP(Tabla1[[#This Row],[PROGRAMA]],Hoja1!A:B,2,FALSE)</f>
        <v>9241. Participación ciudadana</v>
      </c>
      <c r="W5289" s="45" t="s">
        <v>236</v>
      </c>
      <c r="X5289" s="45" t="s">
        <v>3048</v>
      </c>
    </row>
    <row r="5290" spans="1:24" x14ac:dyDescent="0.25">
      <c r="A5290" s="57">
        <v>220250038622</v>
      </c>
      <c r="B5290" s="58" t="s">
        <v>503</v>
      </c>
      <c r="C5290" s="59">
        <v>45881</v>
      </c>
      <c r="D5290" s="57">
        <v>22025002217</v>
      </c>
      <c r="E5290" s="58" t="s">
        <v>1397</v>
      </c>
      <c r="F5290" s="60">
        <v>-2775</v>
      </c>
      <c r="G5290" s="58" t="s">
        <v>379</v>
      </c>
      <c r="H5290" s="58" t="s">
        <v>1967</v>
      </c>
      <c r="I5290" s="61">
        <v>220</v>
      </c>
      <c r="J5290" s="58" t="s">
        <v>356</v>
      </c>
      <c r="K5290" s="58" t="s">
        <v>356</v>
      </c>
      <c r="L5290" s="58" t="s">
        <v>357</v>
      </c>
      <c r="M5290" s="58" t="s">
        <v>354</v>
      </c>
      <c r="N5290" s="58" t="s">
        <v>355</v>
      </c>
      <c r="O5290" s="64" t="s">
        <v>305</v>
      </c>
      <c r="P5290" s="64" t="s">
        <v>5359</v>
      </c>
      <c r="Q5290" s="45" t="s">
        <v>922</v>
      </c>
      <c r="R5290" s="32" t="s">
        <v>254</v>
      </c>
      <c r="S5290" s="45" t="s">
        <v>98</v>
      </c>
      <c r="T5290" s="42" t="str">
        <f>VLOOKUP(Tabla1[[#This Row],[AREA]],Hoja1!A:B,2,FALSE)</f>
        <v>10. Personas mayores, familia y servicios sociales</v>
      </c>
      <c r="U5290" s="45" t="s">
        <v>162</v>
      </c>
      <c r="V5290" s="42" t="str">
        <f>VLOOKUP(Tabla1[[#This Row],[PROGRAMA]],Hoja1!A:B,2,FALSE)</f>
        <v>2412. Formación para el empleo</v>
      </c>
      <c r="W5290" s="45" t="s">
        <v>236</v>
      </c>
      <c r="X5290" s="45" t="s">
        <v>2945</v>
      </c>
    </row>
    <row r="5291" spans="1:24" x14ac:dyDescent="0.25">
      <c r="A5291" s="57">
        <v>220250034058</v>
      </c>
      <c r="B5291" s="58" t="s">
        <v>349</v>
      </c>
      <c r="C5291" s="59">
        <v>45856</v>
      </c>
      <c r="D5291" s="57">
        <v>22025005354</v>
      </c>
      <c r="E5291" s="58" t="s">
        <v>1462</v>
      </c>
      <c r="F5291" s="60">
        <v>30</v>
      </c>
      <c r="G5291" s="58" t="s">
        <v>334</v>
      </c>
      <c r="H5291" s="58" t="s">
        <v>7082</v>
      </c>
      <c r="I5291" s="61">
        <v>220</v>
      </c>
      <c r="J5291" s="58" t="s">
        <v>356</v>
      </c>
      <c r="K5291" s="58" t="s">
        <v>356</v>
      </c>
      <c r="L5291" s="58" t="s">
        <v>367</v>
      </c>
      <c r="M5291" s="58" t="s">
        <v>458</v>
      </c>
      <c r="N5291" s="58" t="s">
        <v>429</v>
      </c>
      <c r="O5291" s="64" t="s">
        <v>310</v>
      </c>
      <c r="P5291" s="64" t="s">
        <v>5359</v>
      </c>
      <c r="Q5291" s="45" t="s">
        <v>922</v>
      </c>
      <c r="R5291" s="32" t="s">
        <v>254</v>
      </c>
      <c r="S5291" s="45" t="s">
        <v>98</v>
      </c>
      <c r="T5291" s="42" t="str">
        <f>VLOOKUP(Tabla1[[#This Row],[AREA]],Hoja1!A:B,2,FALSE)</f>
        <v>10. Personas mayores, familia y servicios sociales</v>
      </c>
      <c r="U5291" s="45" t="s">
        <v>153</v>
      </c>
      <c r="V5291" s="42" t="str">
        <f>VLOOKUP(Tabla1[[#This Row],[PROGRAMA]],Hoja1!A:B,2,FALSE)</f>
        <v>2311. Intervención social</v>
      </c>
      <c r="W5291" s="45" t="s">
        <v>236</v>
      </c>
      <c r="X5291" s="45" t="s">
        <v>3048</v>
      </c>
    </row>
    <row r="5292" spans="1:24" x14ac:dyDescent="0.25">
      <c r="A5292" s="57">
        <v>220250044600</v>
      </c>
      <c r="B5292" s="58" t="s">
        <v>526</v>
      </c>
      <c r="C5292" s="59">
        <v>45910</v>
      </c>
      <c r="D5292" s="57">
        <v>22025001128</v>
      </c>
      <c r="E5292" s="58" t="s">
        <v>1498</v>
      </c>
      <c r="F5292" s="60">
        <v>7.89</v>
      </c>
      <c r="G5292" s="58" t="s">
        <v>590</v>
      </c>
      <c r="H5292" s="58" t="s">
        <v>7083</v>
      </c>
      <c r="I5292" s="61">
        <v>300</v>
      </c>
      <c r="J5292" s="58" t="s">
        <v>356</v>
      </c>
      <c r="K5292" s="58" t="s">
        <v>356</v>
      </c>
      <c r="L5292" s="58" t="s">
        <v>367</v>
      </c>
      <c r="M5292" s="58" t="s">
        <v>354</v>
      </c>
      <c r="N5292" s="58" t="s">
        <v>355</v>
      </c>
      <c r="O5292" s="64" t="s">
        <v>309</v>
      </c>
      <c r="P5292" s="64" t="s">
        <v>5359</v>
      </c>
      <c r="Q5292" s="45" t="s">
        <v>922</v>
      </c>
      <c r="R5292" s="32" t="s">
        <v>254</v>
      </c>
      <c r="S5292" s="45" t="s">
        <v>291</v>
      </c>
      <c r="T5292" s="42" t="str">
        <f>VLOOKUP(Tabla1[[#This Row],[AREA]],Hoja1!A:B,2,FALSE)</f>
        <v>11. Salud pública y seguridad ciudadana</v>
      </c>
      <c r="U5292" s="45" t="s">
        <v>141</v>
      </c>
      <c r="V5292" s="42" t="str">
        <f>VLOOKUP(Tabla1[[#This Row],[PROGRAMA]],Hoja1!A:B,2,FALSE)</f>
        <v>1621. Recogida de residuos</v>
      </c>
      <c r="W5292" s="45" t="s">
        <v>238</v>
      </c>
      <c r="X5292" s="45" t="s">
        <v>3118</v>
      </c>
    </row>
    <row r="5293" spans="1:24" x14ac:dyDescent="0.25">
      <c r="A5293" s="57">
        <v>220250039119</v>
      </c>
      <c r="B5293" s="58" t="s">
        <v>526</v>
      </c>
      <c r="C5293" s="59">
        <v>45883</v>
      </c>
      <c r="D5293" s="57">
        <v>22025001325</v>
      </c>
      <c r="E5293" s="58" t="s">
        <v>3329</v>
      </c>
      <c r="F5293" s="60">
        <v>7.84</v>
      </c>
      <c r="G5293" s="58" t="s">
        <v>38</v>
      </c>
      <c r="H5293" s="58" t="s">
        <v>7084</v>
      </c>
      <c r="I5293" s="61">
        <v>300</v>
      </c>
      <c r="J5293" s="58" t="s">
        <v>356</v>
      </c>
      <c r="K5293" s="58" t="s">
        <v>356</v>
      </c>
      <c r="L5293" s="58" t="s">
        <v>367</v>
      </c>
      <c r="M5293" s="58" t="s">
        <v>354</v>
      </c>
      <c r="N5293" s="58" t="s">
        <v>355</v>
      </c>
      <c r="O5293" s="64" t="s">
        <v>309</v>
      </c>
      <c r="P5293" s="64" t="s">
        <v>5359</v>
      </c>
      <c r="Q5293" s="45" t="s">
        <v>922</v>
      </c>
      <c r="R5293" s="32" t="s">
        <v>254</v>
      </c>
      <c r="S5293" s="45" t="s">
        <v>98</v>
      </c>
      <c r="T5293" s="42" t="str">
        <f>VLOOKUP(Tabla1[[#This Row],[AREA]],Hoja1!A:B,2,FALSE)</f>
        <v>10. Personas mayores, familia y servicios sociales</v>
      </c>
      <c r="U5293" s="45" t="s">
        <v>162</v>
      </c>
      <c r="V5293" s="42" t="str">
        <f>VLOOKUP(Tabla1[[#This Row],[PROGRAMA]],Hoja1!A:B,2,FALSE)</f>
        <v>2412. Formación para el empleo</v>
      </c>
      <c r="W5293" s="45" t="s">
        <v>238</v>
      </c>
      <c r="X5293" s="45" t="s">
        <v>3118</v>
      </c>
    </row>
    <row r="5294" spans="1:24" x14ac:dyDescent="0.25">
      <c r="A5294" s="57">
        <v>220250043099</v>
      </c>
      <c r="B5294" s="58" t="s">
        <v>526</v>
      </c>
      <c r="C5294" s="59">
        <v>45897</v>
      </c>
      <c r="D5294" s="57">
        <v>22025004014</v>
      </c>
      <c r="E5294" s="58" t="s">
        <v>1534</v>
      </c>
      <c r="F5294" s="60">
        <v>7.64</v>
      </c>
      <c r="G5294" s="58" t="s">
        <v>74</v>
      </c>
      <c r="H5294" s="58" t="s">
        <v>7085</v>
      </c>
      <c r="I5294" s="61">
        <v>300</v>
      </c>
      <c r="J5294" s="58" t="s">
        <v>356</v>
      </c>
      <c r="K5294" s="58" t="s">
        <v>356</v>
      </c>
      <c r="L5294" s="58" t="s">
        <v>367</v>
      </c>
      <c r="M5294" s="58" t="s">
        <v>354</v>
      </c>
      <c r="N5294" s="58" t="s">
        <v>355</v>
      </c>
      <c r="O5294" s="64" t="s">
        <v>309</v>
      </c>
      <c r="P5294" s="64" t="s">
        <v>5359</v>
      </c>
      <c r="Q5294" s="45" t="s">
        <v>922</v>
      </c>
      <c r="R5294" s="32" t="s">
        <v>254</v>
      </c>
      <c r="S5294" s="45" t="s">
        <v>92</v>
      </c>
      <c r="T5294" s="42" t="str">
        <f>VLOOKUP(Tabla1[[#This Row],[AREA]],Hoja1!A:B,2,FALSE)</f>
        <v>03. Participación ciudadana y deportes</v>
      </c>
      <c r="U5294" s="45" t="s">
        <v>215</v>
      </c>
      <c r="V5294" s="42" t="str">
        <f>VLOOKUP(Tabla1[[#This Row],[PROGRAMA]],Hoja1!A:B,2,FALSE)</f>
        <v>9241. Participación ciudadana</v>
      </c>
      <c r="W5294" s="45" t="s">
        <v>236</v>
      </c>
      <c r="X5294" s="45" t="s">
        <v>3048</v>
      </c>
    </row>
    <row r="5295" spans="1:24" x14ac:dyDescent="0.25">
      <c r="A5295" s="57">
        <v>220250043698</v>
      </c>
      <c r="B5295" s="58" t="s">
        <v>526</v>
      </c>
      <c r="C5295" s="59">
        <v>45903</v>
      </c>
      <c r="D5295" s="57">
        <v>22025000769</v>
      </c>
      <c r="E5295" s="58" t="s">
        <v>1623</v>
      </c>
      <c r="F5295" s="60">
        <v>7.55</v>
      </c>
      <c r="G5295" s="58" t="s">
        <v>524</v>
      </c>
      <c r="H5295" s="58" t="s">
        <v>7086</v>
      </c>
      <c r="I5295" s="61">
        <v>300</v>
      </c>
      <c r="J5295" s="58" t="s">
        <v>427</v>
      </c>
      <c r="K5295" s="58" t="s">
        <v>427</v>
      </c>
      <c r="L5295" s="58" t="s">
        <v>367</v>
      </c>
      <c r="M5295" s="58" t="s">
        <v>354</v>
      </c>
      <c r="N5295" s="58" t="s">
        <v>355</v>
      </c>
      <c r="O5295" s="64" t="s">
        <v>309</v>
      </c>
      <c r="P5295" s="64" t="s">
        <v>5359</v>
      </c>
      <c r="Q5295" s="45" t="s">
        <v>922</v>
      </c>
      <c r="R5295" s="32" t="s">
        <v>254</v>
      </c>
      <c r="S5295" s="45" t="s">
        <v>291</v>
      </c>
      <c r="T5295" s="42" t="str">
        <f>VLOOKUP(Tabla1[[#This Row],[AREA]],Hoja1!A:B,2,FALSE)</f>
        <v>11. Salud pública y seguridad ciudadana</v>
      </c>
      <c r="U5295" s="45" t="s">
        <v>135</v>
      </c>
      <c r="V5295" s="42" t="str">
        <f>VLOOKUP(Tabla1[[#This Row],[PROGRAMA]],Hoja1!A:B,2,FALSE)</f>
        <v>1361. Prevención y extinción de incencios</v>
      </c>
      <c r="W5295" s="45" t="s">
        <v>238</v>
      </c>
      <c r="X5295" s="45" t="s">
        <v>3118</v>
      </c>
    </row>
    <row r="5296" spans="1:24" x14ac:dyDescent="0.25">
      <c r="A5296" s="57">
        <v>220250037433</v>
      </c>
      <c r="B5296" s="58" t="s">
        <v>526</v>
      </c>
      <c r="C5296" s="59">
        <v>45876</v>
      </c>
      <c r="D5296" s="57">
        <v>22025000730</v>
      </c>
      <c r="E5296" s="58" t="s">
        <v>1838</v>
      </c>
      <c r="F5296" s="60">
        <v>7.24</v>
      </c>
      <c r="G5296" s="58" t="s">
        <v>73</v>
      </c>
      <c r="H5296" s="58" t="s">
        <v>7087</v>
      </c>
      <c r="I5296" s="61">
        <v>300</v>
      </c>
      <c r="J5296" s="58" t="s">
        <v>356</v>
      </c>
      <c r="K5296" s="58" t="s">
        <v>356</v>
      </c>
      <c r="L5296" s="58" t="s">
        <v>367</v>
      </c>
      <c r="M5296" s="58" t="s">
        <v>354</v>
      </c>
      <c r="N5296" s="58" t="s">
        <v>355</v>
      </c>
      <c r="O5296" s="64" t="s">
        <v>309</v>
      </c>
      <c r="P5296" s="64" t="s">
        <v>5359</v>
      </c>
      <c r="Q5296" s="45" t="s">
        <v>922</v>
      </c>
      <c r="R5296" s="32" t="s">
        <v>254</v>
      </c>
      <c r="S5296" s="45" t="s">
        <v>98</v>
      </c>
      <c r="T5296" s="42" t="str">
        <f>VLOOKUP(Tabla1[[#This Row],[AREA]],Hoja1!A:B,2,FALSE)</f>
        <v>10. Personas mayores, familia y servicios sociales</v>
      </c>
      <c r="U5296" s="45" t="s">
        <v>155</v>
      </c>
      <c r="V5296" s="42" t="str">
        <f>VLOOKUP(Tabla1[[#This Row],[PROGRAMA]],Hoja1!A:B,2,FALSE)</f>
        <v>2312. Iniciativas sociales</v>
      </c>
      <c r="W5296" s="45" t="s">
        <v>236</v>
      </c>
      <c r="X5296" s="45" t="s">
        <v>3048</v>
      </c>
    </row>
    <row r="5297" spans="1:24" x14ac:dyDescent="0.25">
      <c r="A5297" s="57">
        <v>220250045305</v>
      </c>
      <c r="B5297" s="58" t="s">
        <v>526</v>
      </c>
      <c r="C5297" s="59">
        <v>45916</v>
      </c>
      <c r="D5297" s="57">
        <v>22025000731</v>
      </c>
      <c r="E5297" s="58" t="s">
        <v>1838</v>
      </c>
      <c r="F5297" s="60">
        <v>6.35</v>
      </c>
      <c r="G5297" s="58" t="s">
        <v>74</v>
      </c>
      <c r="H5297" s="58" t="s">
        <v>6690</v>
      </c>
      <c r="I5297" s="61">
        <v>300</v>
      </c>
      <c r="J5297" s="58" t="s">
        <v>356</v>
      </c>
      <c r="K5297" s="58" t="s">
        <v>356</v>
      </c>
      <c r="L5297" s="58" t="s">
        <v>367</v>
      </c>
      <c r="M5297" s="58" t="s">
        <v>354</v>
      </c>
      <c r="N5297" s="58" t="s">
        <v>355</v>
      </c>
      <c r="O5297" s="64" t="s">
        <v>309</v>
      </c>
      <c r="P5297" s="64" t="s">
        <v>5359</v>
      </c>
      <c r="Q5297" s="45" t="s">
        <v>922</v>
      </c>
      <c r="R5297" s="32" t="s">
        <v>254</v>
      </c>
      <c r="S5297" s="45" t="s">
        <v>98</v>
      </c>
      <c r="T5297" s="42" t="str">
        <f>VLOOKUP(Tabla1[[#This Row],[AREA]],Hoja1!A:B,2,FALSE)</f>
        <v>10. Personas mayores, familia y servicios sociales</v>
      </c>
      <c r="U5297" s="45" t="s">
        <v>155</v>
      </c>
      <c r="V5297" s="42" t="str">
        <f>VLOOKUP(Tabla1[[#This Row],[PROGRAMA]],Hoja1!A:B,2,FALSE)</f>
        <v>2312. Iniciativas sociales</v>
      </c>
      <c r="W5297" s="45" t="s">
        <v>236</v>
      </c>
      <c r="X5297" s="45" t="s">
        <v>3048</v>
      </c>
    </row>
    <row r="5298" spans="1:24" x14ac:dyDescent="0.25">
      <c r="A5298" s="57">
        <v>220250045325</v>
      </c>
      <c r="B5298" s="58" t="s">
        <v>526</v>
      </c>
      <c r="C5298" s="59">
        <v>45916</v>
      </c>
      <c r="D5298" s="57">
        <v>22025000731</v>
      </c>
      <c r="E5298" s="58" t="s">
        <v>1838</v>
      </c>
      <c r="F5298" s="60">
        <v>6.24</v>
      </c>
      <c r="G5298" s="58" t="s">
        <v>38</v>
      </c>
      <c r="H5298" s="58" t="s">
        <v>6944</v>
      </c>
      <c r="I5298" s="61">
        <v>300</v>
      </c>
      <c r="J5298" s="58" t="s">
        <v>356</v>
      </c>
      <c r="K5298" s="58" t="s">
        <v>356</v>
      </c>
      <c r="L5298" s="58" t="s">
        <v>367</v>
      </c>
      <c r="M5298" s="58" t="s">
        <v>354</v>
      </c>
      <c r="N5298" s="58" t="s">
        <v>355</v>
      </c>
      <c r="O5298" s="64" t="s">
        <v>309</v>
      </c>
      <c r="P5298" s="64" t="s">
        <v>5359</v>
      </c>
      <c r="Q5298" s="45" t="s">
        <v>922</v>
      </c>
      <c r="R5298" s="32" t="s">
        <v>254</v>
      </c>
      <c r="S5298" s="45" t="s">
        <v>98</v>
      </c>
      <c r="T5298" s="42" t="str">
        <f>VLOOKUP(Tabla1[[#This Row],[AREA]],Hoja1!A:B,2,FALSE)</f>
        <v>10. Personas mayores, familia y servicios sociales</v>
      </c>
      <c r="U5298" s="45" t="s">
        <v>155</v>
      </c>
      <c r="V5298" s="42" t="str">
        <f>VLOOKUP(Tabla1[[#This Row],[PROGRAMA]],Hoja1!A:B,2,FALSE)</f>
        <v>2312. Iniciativas sociales</v>
      </c>
      <c r="W5298" s="45" t="s">
        <v>236</v>
      </c>
      <c r="X5298" s="45" t="s">
        <v>3048</v>
      </c>
    </row>
    <row r="5299" spans="1:24" x14ac:dyDescent="0.25">
      <c r="A5299" s="57">
        <v>220250043093</v>
      </c>
      <c r="B5299" s="58" t="s">
        <v>526</v>
      </c>
      <c r="C5299" s="59">
        <v>45897</v>
      </c>
      <c r="D5299" s="57">
        <v>22025004014</v>
      </c>
      <c r="E5299" s="58" t="s">
        <v>1534</v>
      </c>
      <c r="F5299" s="60">
        <v>6.18</v>
      </c>
      <c r="G5299" s="58" t="s">
        <v>74</v>
      </c>
      <c r="H5299" s="58" t="s">
        <v>7088</v>
      </c>
      <c r="I5299" s="61">
        <v>300</v>
      </c>
      <c r="J5299" s="58" t="s">
        <v>356</v>
      </c>
      <c r="K5299" s="58" t="s">
        <v>356</v>
      </c>
      <c r="L5299" s="58" t="s">
        <v>367</v>
      </c>
      <c r="M5299" s="58" t="s">
        <v>354</v>
      </c>
      <c r="N5299" s="58" t="s">
        <v>355</v>
      </c>
      <c r="O5299" s="64" t="s">
        <v>309</v>
      </c>
      <c r="P5299" s="64" t="s">
        <v>5359</v>
      </c>
      <c r="Q5299" s="45" t="s">
        <v>922</v>
      </c>
      <c r="R5299" s="32" t="s">
        <v>254</v>
      </c>
      <c r="S5299" s="45" t="s">
        <v>92</v>
      </c>
      <c r="T5299" s="42" t="str">
        <f>VLOOKUP(Tabla1[[#This Row],[AREA]],Hoja1!A:B,2,FALSE)</f>
        <v>03. Participación ciudadana y deportes</v>
      </c>
      <c r="U5299" s="45" t="s">
        <v>215</v>
      </c>
      <c r="V5299" s="42" t="str">
        <f>VLOOKUP(Tabla1[[#This Row],[PROGRAMA]],Hoja1!A:B,2,FALSE)</f>
        <v>9241. Participación ciudadana</v>
      </c>
      <c r="W5299" s="45" t="s">
        <v>236</v>
      </c>
      <c r="X5299" s="45" t="s">
        <v>3048</v>
      </c>
    </row>
    <row r="5300" spans="1:24" x14ac:dyDescent="0.25">
      <c r="A5300" s="57">
        <v>220250044057</v>
      </c>
      <c r="B5300" s="58" t="s">
        <v>526</v>
      </c>
      <c r="C5300" s="59">
        <v>45905</v>
      </c>
      <c r="D5300" s="57">
        <v>22025000920</v>
      </c>
      <c r="E5300" s="58" t="s">
        <v>1373</v>
      </c>
      <c r="F5300" s="60">
        <v>6.11</v>
      </c>
      <c r="G5300" s="58" t="s">
        <v>74</v>
      </c>
      <c r="H5300" s="58" t="s">
        <v>5301</v>
      </c>
      <c r="I5300" s="61">
        <v>300</v>
      </c>
      <c r="J5300" s="58" t="s">
        <v>356</v>
      </c>
      <c r="K5300" s="58" t="s">
        <v>356</v>
      </c>
      <c r="L5300" s="58" t="s">
        <v>367</v>
      </c>
      <c r="M5300" s="58" t="s">
        <v>354</v>
      </c>
      <c r="N5300" s="58" t="s">
        <v>355</v>
      </c>
      <c r="O5300" s="64" t="s">
        <v>309</v>
      </c>
      <c r="P5300" s="64" t="s">
        <v>5359</v>
      </c>
      <c r="Q5300" s="45" t="s">
        <v>922</v>
      </c>
      <c r="R5300" s="32" t="s">
        <v>254</v>
      </c>
      <c r="S5300" s="45" t="s">
        <v>291</v>
      </c>
      <c r="T5300" s="42" t="str">
        <f>VLOOKUP(Tabla1[[#This Row],[AREA]],Hoja1!A:B,2,FALSE)</f>
        <v>11. Salud pública y seguridad ciudadana</v>
      </c>
      <c r="U5300" s="45" t="s">
        <v>129</v>
      </c>
      <c r="V5300" s="42" t="str">
        <f>VLOOKUP(Tabla1[[#This Row],[PROGRAMA]],Hoja1!A:B,2,FALSE)</f>
        <v>1321. Policía municipal</v>
      </c>
      <c r="W5300" s="45" t="s">
        <v>238</v>
      </c>
      <c r="X5300" s="45" t="s">
        <v>3118</v>
      </c>
    </row>
    <row r="5301" spans="1:24" x14ac:dyDescent="0.25">
      <c r="A5301" s="57">
        <v>220250044039</v>
      </c>
      <c r="B5301" s="58" t="s">
        <v>526</v>
      </c>
      <c r="C5301" s="59">
        <v>45905</v>
      </c>
      <c r="D5301" s="57">
        <v>22025004932</v>
      </c>
      <c r="E5301" s="58" t="s">
        <v>1727</v>
      </c>
      <c r="F5301" s="60">
        <v>5.12</v>
      </c>
      <c r="G5301" s="58" t="s">
        <v>74</v>
      </c>
      <c r="H5301" s="58" t="s">
        <v>7089</v>
      </c>
      <c r="I5301" s="61">
        <v>300</v>
      </c>
      <c r="J5301" s="58" t="s">
        <v>356</v>
      </c>
      <c r="K5301" s="58" t="s">
        <v>356</v>
      </c>
      <c r="L5301" s="58" t="s">
        <v>367</v>
      </c>
      <c r="M5301" s="58" t="s">
        <v>354</v>
      </c>
      <c r="N5301" s="58" t="s">
        <v>355</v>
      </c>
      <c r="O5301" s="64" t="s">
        <v>309</v>
      </c>
      <c r="P5301" s="64" t="s">
        <v>5359</v>
      </c>
      <c r="Q5301" s="45" t="s">
        <v>922</v>
      </c>
      <c r="R5301" s="32" t="s">
        <v>254</v>
      </c>
      <c r="S5301" s="45" t="s">
        <v>94</v>
      </c>
      <c r="T5301" s="42" t="str">
        <f>VLOOKUP(Tabla1[[#This Row],[AREA]],Hoja1!A:B,2,FALSE)</f>
        <v>06. Educación y cultura</v>
      </c>
      <c r="U5301" s="45" t="s">
        <v>176</v>
      </c>
      <c r="V5301" s="42" t="str">
        <f>VLOOKUP(Tabla1[[#This Row],[PROGRAMA]],Hoja1!A:B,2,FALSE)</f>
        <v>3321. Bibliotecas públicas</v>
      </c>
      <c r="W5301" s="45" t="s">
        <v>236</v>
      </c>
      <c r="X5301" s="45" t="s">
        <v>3048</v>
      </c>
    </row>
    <row r="5302" spans="1:24" x14ac:dyDescent="0.25">
      <c r="A5302" s="57">
        <v>220250039114</v>
      </c>
      <c r="B5302" s="58" t="s">
        <v>526</v>
      </c>
      <c r="C5302" s="59">
        <v>45883</v>
      </c>
      <c r="D5302" s="57">
        <v>22025000731</v>
      </c>
      <c r="E5302" s="58" t="s">
        <v>1838</v>
      </c>
      <c r="F5302" s="60">
        <v>4.8899999999999997</v>
      </c>
      <c r="G5302" s="58" t="s">
        <v>564</v>
      </c>
      <c r="H5302" s="58" t="s">
        <v>7090</v>
      </c>
      <c r="I5302" s="61">
        <v>300</v>
      </c>
      <c r="J5302" s="58" t="s">
        <v>356</v>
      </c>
      <c r="K5302" s="58" t="s">
        <v>356</v>
      </c>
      <c r="L5302" s="58" t="s">
        <v>367</v>
      </c>
      <c r="M5302" s="58" t="s">
        <v>354</v>
      </c>
      <c r="N5302" s="58" t="s">
        <v>355</v>
      </c>
      <c r="O5302" s="64" t="s">
        <v>309</v>
      </c>
      <c r="P5302" s="64" t="s">
        <v>5359</v>
      </c>
      <c r="Q5302" s="45" t="s">
        <v>922</v>
      </c>
      <c r="R5302" s="32" t="s">
        <v>254</v>
      </c>
      <c r="S5302" s="45" t="s">
        <v>98</v>
      </c>
      <c r="T5302" s="42" t="str">
        <f>VLOOKUP(Tabla1[[#This Row],[AREA]],Hoja1!A:B,2,FALSE)</f>
        <v>10. Personas mayores, familia y servicios sociales</v>
      </c>
      <c r="U5302" s="45" t="s">
        <v>155</v>
      </c>
      <c r="V5302" s="42" t="str">
        <f>VLOOKUP(Tabla1[[#This Row],[PROGRAMA]],Hoja1!A:B,2,FALSE)</f>
        <v>2312. Iniciativas sociales</v>
      </c>
      <c r="W5302" s="45" t="s">
        <v>236</v>
      </c>
      <c r="X5302" s="45" t="s">
        <v>3048</v>
      </c>
    </row>
    <row r="5303" spans="1:24" x14ac:dyDescent="0.25">
      <c r="A5303" s="57">
        <v>220250044866</v>
      </c>
      <c r="B5303" s="58" t="s">
        <v>349</v>
      </c>
      <c r="C5303" s="59">
        <v>45912</v>
      </c>
      <c r="D5303" s="57">
        <v>22025006178</v>
      </c>
      <c r="E5303" s="58" t="s">
        <v>1902</v>
      </c>
      <c r="F5303" s="60">
        <v>29.3</v>
      </c>
      <c r="G5303" s="58" t="s">
        <v>72</v>
      </c>
      <c r="H5303" s="58" t="s">
        <v>7046</v>
      </c>
      <c r="I5303" s="61">
        <v>220</v>
      </c>
      <c r="J5303" s="58" t="s">
        <v>356</v>
      </c>
      <c r="K5303" s="58" t="s">
        <v>356</v>
      </c>
      <c r="L5303" s="58" t="s">
        <v>367</v>
      </c>
      <c r="M5303" s="58" t="s">
        <v>458</v>
      </c>
      <c r="N5303" s="58" t="s">
        <v>429</v>
      </c>
      <c r="O5303" s="64" t="s">
        <v>310</v>
      </c>
      <c r="P5303" s="64" t="s">
        <v>5359</v>
      </c>
      <c r="Q5303" s="45" t="s">
        <v>922</v>
      </c>
      <c r="R5303" s="32" t="s">
        <v>254</v>
      </c>
      <c r="S5303" s="45" t="s">
        <v>98</v>
      </c>
      <c r="T5303" s="42" t="str">
        <f>VLOOKUP(Tabla1[[#This Row],[AREA]],Hoja1!A:B,2,FALSE)</f>
        <v>10. Personas mayores, familia y servicios sociales</v>
      </c>
      <c r="U5303" s="45" t="s">
        <v>155</v>
      </c>
      <c r="V5303" s="42" t="str">
        <f>VLOOKUP(Tabla1[[#This Row],[PROGRAMA]],Hoja1!A:B,2,FALSE)</f>
        <v>2312. Iniciativas sociales</v>
      </c>
      <c r="W5303" s="45" t="s">
        <v>238</v>
      </c>
      <c r="X5303" s="45" t="s">
        <v>3161</v>
      </c>
    </row>
    <row r="5304" spans="1:24" x14ac:dyDescent="0.25">
      <c r="A5304" s="57">
        <v>220250045555</v>
      </c>
      <c r="B5304" s="58" t="s">
        <v>526</v>
      </c>
      <c r="C5304" s="59">
        <v>45916</v>
      </c>
      <c r="D5304" s="57">
        <v>22025001496</v>
      </c>
      <c r="E5304" s="58" t="s">
        <v>3385</v>
      </c>
      <c r="F5304" s="60">
        <v>3.48</v>
      </c>
      <c r="G5304" s="58" t="s">
        <v>73</v>
      </c>
      <c r="H5304" s="58" t="s">
        <v>7091</v>
      </c>
      <c r="I5304" s="61">
        <v>300</v>
      </c>
      <c r="J5304" s="58" t="s">
        <v>356</v>
      </c>
      <c r="K5304" s="58" t="s">
        <v>356</v>
      </c>
      <c r="L5304" s="58" t="s">
        <v>367</v>
      </c>
      <c r="M5304" s="58" t="s">
        <v>354</v>
      </c>
      <c r="N5304" s="58" t="s">
        <v>355</v>
      </c>
      <c r="O5304" s="64" t="s">
        <v>309</v>
      </c>
      <c r="P5304" s="64" t="s">
        <v>5359</v>
      </c>
      <c r="Q5304" s="45" t="s">
        <v>922</v>
      </c>
      <c r="R5304" s="32" t="s">
        <v>254</v>
      </c>
      <c r="S5304" s="45" t="s">
        <v>290</v>
      </c>
      <c r="T5304" s="42" t="str">
        <f>VLOOKUP(Tabla1[[#This Row],[AREA]],Hoja1!A:B,2,FALSE)</f>
        <v>05. Comercio, mercados y consumo</v>
      </c>
      <c r="U5304" s="45" t="s">
        <v>197</v>
      </c>
      <c r="V5304" s="42" t="str">
        <f>VLOOKUP(Tabla1[[#This Row],[PROGRAMA]],Hoja1!A:B,2,FALSE)</f>
        <v>4312. Mercados</v>
      </c>
      <c r="W5304" s="45" t="s">
        <v>238</v>
      </c>
      <c r="X5304" s="45" t="s">
        <v>3118</v>
      </c>
    </row>
    <row r="5305" spans="1:24" x14ac:dyDescent="0.25">
      <c r="A5305" s="57">
        <v>220250047714</v>
      </c>
      <c r="B5305" s="58" t="s">
        <v>526</v>
      </c>
      <c r="C5305" s="59">
        <v>45925</v>
      </c>
      <c r="D5305" s="57">
        <v>22025001347</v>
      </c>
      <c r="E5305" s="58" t="s">
        <v>1493</v>
      </c>
      <c r="F5305" s="60">
        <v>27.5</v>
      </c>
      <c r="G5305" s="58" t="s">
        <v>38</v>
      </c>
      <c r="H5305" s="58" t="s">
        <v>7092</v>
      </c>
      <c r="I5305" s="61">
        <v>300</v>
      </c>
      <c r="J5305" s="58" t="s">
        <v>356</v>
      </c>
      <c r="K5305" s="58" t="s">
        <v>356</v>
      </c>
      <c r="L5305" s="58" t="s">
        <v>367</v>
      </c>
      <c r="M5305" s="58" t="s">
        <v>354</v>
      </c>
      <c r="N5305" s="58" t="s">
        <v>355</v>
      </c>
      <c r="O5305" s="64" t="s">
        <v>309</v>
      </c>
      <c r="P5305" s="64" t="s">
        <v>5359</v>
      </c>
      <c r="Q5305" s="45" t="s">
        <v>922</v>
      </c>
      <c r="R5305" s="32" t="s">
        <v>254</v>
      </c>
      <c r="S5305" s="45" t="s">
        <v>91</v>
      </c>
      <c r="T5305" s="42" t="str">
        <f>VLOOKUP(Tabla1[[#This Row],[AREA]],Hoja1!A:B,2,FALSE)</f>
        <v>02. Urbanismo y vivienda</v>
      </c>
      <c r="U5305" s="45" t="s">
        <v>220</v>
      </c>
      <c r="V5305" s="42" t="str">
        <f>VLOOKUP(Tabla1[[#This Row],[PROGRAMA]],Hoja1!A:B,2,FALSE)</f>
        <v>9332. Mantenimiento de edificios e instalaciones municipales</v>
      </c>
      <c r="W5305" s="45" t="s">
        <v>236</v>
      </c>
      <c r="X5305" s="45" t="s">
        <v>3048</v>
      </c>
    </row>
    <row r="5306" spans="1:24" x14ac:dyDescent="0.25">
      <c r="A5306" s="57">
        <v>220250045487</v>
      </c>
      <c r="B5306" s="58" t="s">
        <v>526</v>
      </c>
      <c r="C5306" s="59">
        <v>45916</v>
      </c>
      <c r="D5306" s="57">
        <v>22025001128</v>
      </c>
      <c r="E5306" s="58" t="s">
        <v>1498</v>
      </c>
      <c r="F5306" s="60">
        <v>3.12</v>
      </c>
      <c r="G5306" s="58" t="s">
        <v>3738</v>
      </c>
      <c r="H5306" s="58" t="s">
        <v>7093</v>
      </c>
      <c r="I5306" s="61">
        <v>300</v>
      </c>
      <c r="J5306" s="58" t="s">
        <v>356</v>
      </c>
      <c r="K5306" s="58" t="s">
        <v>356</v>
      </c>
      <c r="L5306" s="58" t="s">
        <v>367</v>
      </c>
      <c r="M5306" s="58" t="s">
        <v>354</v>
      </c>
      <c r="N5306" s="58" t="s">
        <v>355</v>
      </c>
      <c r="O5306" s="64" t="s">
        <v>309</v>
      </c>
      <c r="P5306" s="64" t="s">
        <v>5359</v>
      </c>
      <c r="Q5306" s="45" t="s">
        <v>922</v>
      </c>
      <c r="R5306" s="32" t="s">
        <v>254</v>
      </c>
      <c r="S5306" s="45" t="s">
        <v>291</v>
      </c>
      <c r="T5306" s="42" t="str">
        <f>VLOOKUP(Tabla1[[#This Row],[AREA]],Hoja1!A:B,2,FALSE)</f>
        <v>11. Salud pública y seguridad ciudadana</v>
      </c>
      <c r="U5306" s="45" t="s">
        <v>141</v>
      </c>
      <c r="V5306" s="42" t="str">
        <f>VLOOKUP(Tabla1[[#This Row],[PROGRAMA]],Hoja1!A:B,2,FALSE)</f>
        <v>1621. Recogida de residuos</v>
      </c>
      <c r="W5306" s="45" t="s">
        <v>238</v>
      </c>
      <c r="X5306" s="45" t="s">
        <v>3118</v>
      </c>
    </row>
    <row r="5307" spans="1:24" x14ac:dyDescent="0.25">
      <c r="A5307" s="57">
        <v>220250044706</v>
      </c>
      <c r="B5307" s="58" t="s">
        <v>526</v>
      </c>
      <c r="C5307" s="59">
        <v>45910</v>
      </c>
      <c r="D5307" s="57">
        <v>22025001128</v>
      </c>
      <c r="E5307" s="58" t="s">
        <v>1498</v>
      </c>
      <c r="F5307" s="60">
        <v>2.25</v>
      </c>
      <c r="G5307" s="58" t="s">
        <v>76</v>
      </c>
      <c r="H5307" s="58" t="s">
        <v>7094</v>
      </c>
      <c r="I5307" s="61">
        <v>300</v>
      </c>
      <c r="J5307" s="58" t="s">
        <v>356</v>
      </c>
      <c r="K5307" s="58" t="s">
        <v>356</v>
      </c>
      <c r="L5307" s="58" t="s">
        <v>367</v>
      </c>
      <c r="M5307" s="58" t="s">
        <v>354</v>
      </c>
      <c r="N5307" s="58" t="s">
        <v>355</v>
      </c>
      <c r="O5307" s="64" t="s">
        <v>309</v>
      </c>
      <c r="P5307" s="64" t="s">
        <v>5359</v>
      </c>
      <c r="Q5307" s="45" t="s">
        <v>922</v>
      </c>
      <c r="R5307" s="32" t="s">
        <v>254</v>
      </c>
      <c r="S5307" s="45" t="s">
        <v>291</v>
      </c>
      <c r="T5307" s="42" t="str">
        <f>VLOOKUP(Tabla1[[#This Row],[AREA]],Hoja1!A:B,2,FALSE)</f>
        <v>11. Salud pública y seguridad ciudadana</v>
      </c>
      <c r="U5307" s="45" t="s">
        <v>141</v>
      </c>
      <c r="V5307" s="42" t="str">
        <f>VLOOKUP(Tabla1[[#This Row],[PROGRAMA]],Hoja1!A:B,2,FALSE)</f>
        <v>1621. Recogida de residuos</v>
      </c>
      <c r="W5307" s="45" t="s">
        <v>238</v>
      </c>
      <c r="X5307" s="45" t="s">
        <v>3118</v>
      </c>
    </row>
    <row r="5308" spans="1:24" x14ac:dyDescent="0.25">
      <c r="A5308" s="57">
        <v>220250048107</v>
      </c>
      <c r="B5308" s="58" t="s">
        <v>526</v>
      </c>
      <c r="C5308" s="59">
        <v>45926</v>
      </c>
      <c r="D5308" s="57">
        <v>22025001270</v>
      </c>
      <c r="E5308" s="58" t="s">
        <v>2310</v>
      </c>
      <c r="F5308" s="60">
        <v>2.2000000000000002</v>
      </c>
      <c r="G5308" s="58" t="s">
        <v>608</v>
      </c>
      <c r="H5308" s="58" t="s">
        <v>7095</v>
      </c>
      <c r="I5308" s="61">
        <v>300</v>
      </c>
      <c r="J5308" s="58" t="s">
        <v>356</v>
      </c>
      <c r="K5308" s="58" t="s">
        <v>356</v>
      </c>
      <c r="L5308" s="58" t="s">
        <v>367</v>
      </c>
      <c r="M5308" s="58" t="s">
        <v>354</v>
      </c>
      <c r="N5308" s="58" t="s">
        <v>355</v>
      </c>
      <c r="O5308" s="64" t="s">
        <v>309</v>
      </c>
      <c r="P5308" s="64" t="s">
        <v>5359</v>
      </c>
      <c r="Q5308" s="45" t="s">
        <v>922</v>
      </c>
      <c r="R5308" s="32" t="s">
        <v>254</v>
      </c>
      <c r="S5308" s="45" t="s">
        <v>95</v>
      </c>
      <c r="T5308" s="42" t="str">
        <f>VLOOKUP(Tabla1[[#This Row],[AREA]],Hoja1!A:B,2,FALSE)</f>
        <v>07. Medio ambiente</v>
      </c>
      <c r="U5308" s="45" t="s">
        <v>149</v>
      </c>
      <c r="V5308" s="42" t="str">
        <f>VLOOKUP(Tabla1[[#This Row],[PROGRAMA]],Hoja1!A:B,2,FALSE)</f>
        <v>1711. Parques y jardines</v>
      </c>
      <c r="W5308" s="45" t="s">
        <v>238</v>
      </c>
      <c r="X5308" s="45" t="s">
        <v>3118</v>
      </c>
    </row>
    <row r="5309" spans="1:24" x14ac:dyDescent="0.25">
      <c r="A5309" s="57">
        <v>220250044634</v>
      </c>
      <c r="B5309" s="58" t="s">
        <v>526</v>
      </c>
      <c r="C5309" s="59">
        <v>45910</v>
      </c>
      <c r="D5309" s="57">
        <v>22025001347</v>
      </c>
      <c r="E5309" s="58" t="s">
        <v>1493</v>
      </c>
      <c r="F5309" s="60">
        <v>22.49</v>
      </c>
      <c r="G5309" s="58" t="s">
        <v>74</v>
      </c>
      <c r="H5309" s="58" t="s">
        <v>7096</v>
      </c>
      <c r="I5309" s="61">
        <v>300</v>
      </c>
      <c r="J5309" s="58" t="s">
        <v>356</v>
      </c>
      <c r="K5309" s="58" t="s">
        <v>356</v>
      </c>
      <c r="L5309" s="58" t="s">
        <v>367</v>
      </c>
      <c r="M5309" s="58" t="s">
        <v>354</v>
      </c>
      <c r="N5309" s="58" t="s">
        <v>355</v>
      </c>
      <c r="O5309" s="64" t="s">
        <v>309</v>
      </c>
      <c r="P5309" s="64" t="s">
        <v>5359</v>
      </c>
      <c r="Q5309" s="45" t="s">
        <v>922</v>
      </c>
      <c r="R5309" s="32" t="s">
        <v>254</v>
      </c>
      <c r="S5309" s="45" t="s">
        <v>91</v>
      </c>
      <c r="T5309" s="42" t="str">
        <f>VLOOKUP(Tabla1[[#This Row],[AREA]],Hoja1!A:B,2,FALSE)</f>
        <v>02. Urbanismo y vivienda</v>
      </c>
      <c r="U5309" s="45" t="s">
        <v>220</v>
      </c>
      <c r="V5309" s="42" t="str">
        <f>VLOOKUP(Tabla1[[#This Row],[PROGRAMA]],Hoja1!A:B,2,FALSE)</f>
        <v>9332. Mantenimiento de edificios e instalaciones municipales</v>
      </c>
      <c r="W5309" s="45" t="s">
        <v>236</v>
      </c>
      <c r="X5309" s="45" t="s">
        <v>3048</v>
      </c>
    </row>
    <row r="5310" spans="1:24" x14ac:dyDescent="0.25">
      <c r="A5310" s="57">
        <v>220250036614</v>
      </c>
      <c r="B5310" s="58" t="s">
        <v>349</v>
      </c>
      <c r="C5310" s="59">
        <v>45874</v>
      </c>
      <c r="D5310" s="57">
        <v>22025006014</v>
      </c>
      <c r="E5310" s="58" t="s">
        <v>1902</v>
      </c>
      <c r="F5310" s="60">
        <v>21.65</v>
      </c>
      <c r="G5310" s="58" t="s">
        <v>313</v>
      </c>
      <c r="H5310" s="58" t="s">
        <v>7097</v>
      </c>
      <c r="I5310" s="61">
        <v>220</v>
      </c>
      <c r="J5310" s="58" t="s">
        <v>356</v>
      </c>
      <c r="K5310" s="58" t="s">
        <v>356</v>
      </c>
      <c r="L5310" s="58" t="s">
        <v>367</v>
      </c>
      <c r="M5310" s="58" t="s">
        <v>458</v>
      </c>
      <c r="N5310" s="58" t="s">
        <v>429</v>
      </c>
      <c r="O5310" s="64" t="s">
        <v>310</v>
      </c>
      <c r="P5310" s="64" t="s">
        <v>5359</v>
      </c>
      <c r="Q5310" s="45" t="s">
        <v>922</v>
      </c>
      <c r="R5310" s="32" t="s">
        <v>254</v>
      </c>
      <c r="S5310" s="45" t="s">
        <v>98</v>
      </c>
      <c r="T5310" s="42" t="str">
        <f>VLOOKUP(Tabla1[[#This Row],[AREA]],Hoja1!A:B,2,FALSE)</f>
        <v>10. Personas mayores, familia y servicios sociales</v>
      </c>
      <c r="U5310" s="45" t="s">
        <v>155</v>
      </c>
      <c r="V5310" s="42" t="str">
        <f>VLOOKUP(Tabla1[[#This Row],[PROGRAMA]],Hoja1!A:B,2,FALSE)</f>
        <v>2312. Iniciativas sociales</v>
      </c>
      <c r="W5310" s="45" t="s">
        <v>238</v>
      </c>
      <c r="X5310" s="45" t="s">
        <v>3161</v>
      </c>
    </row>
    <row r="5311" spans="1:24" x14ac:dyDescent="0.25">
      <c r="A5311" s="57">
        <v>220250044628</v>
      </c>
      <c r="B5311" s="58" t="s">
        <v>526</v>
      </c>
      <c r="C5311" s="59">
        <v>45910</v>
      </c>
      <c r="D5311" s="57">
        <v>22025001347</v>
      </c>
      <c r="E5311" s="58" t="s">
        <v>1493</v>
      </c>
      <c r="F5311" s="60">
        <v>20.74</v>
      </c>
      <c r="G5311" s="58" t="s">
        <v>608</v>
      </c>
      <c r="H5311" s="58" t="s">
        <v>7098</v>
      </c>
      <c r="I5311" s="61">
        <v>300</v>
      </c>
      <c r="J5311" s="58" t="s">
        <v>356</v>
      </c>
      <c r="K5311" s="58" t="s">
        <v>356</v>
      </c>
      <c r="L5311" s="58" t="s">
        <v>367</v>
      </c>
      <c r="M5311" s="58" t="s">
        <v>354</v>
      </c>
      <c r="N5311" s="58" t="s">
        <v>355</v>
      </c>
      <c r="O5311" s="64" t="s">
        <v>309</v>
      </c>
      <c r="P5311" s="64" t="s">
        <v>5359</v>
      </c>
      <c r="Q5311" s="45" t="s">
        <v>922</v>
      </c>
      <c r="R5311" s="32" t="s">
        <v>254</v>
      </c>
      <c r="S5311" s="45" t="s">
        <v>91</v>
      </c>
      <c r="T5311" s="42" t="str">
        <f>VLOOKUP(Tabla1[[#This Row],[AREA]],Hoja1!A:B,2,FALSE)</f>
        <v>02. Urbanismo y vivienda</v>
      </c>
      <c r="U5311" s="45" t="s">
        <v>220</v>
      </c>
      <c r="V5311" s="42" t="str">
        <f>VLOOKUP(Tabla1[[#This Row],[PROGRAMA]],Hoja1!A:B,2,FALSE)</f>
        <v>9332. Mantenimiento de edificios e instalaciones municipales</v>
      </c>
      <c r="W5311" s="45" t="s">
        <v>236</v>
      </c>
      <c r="X5311" s="45" t="s">
        <v>3048</v>
      </c>
    </row>
    <row r="5312" spans="1:24" x14ac:dyDescent="0.25">
      <c r="A5312" s="57">
        <v>220250034466</v>
      </c>
      <c r="B5312" s="58" t="s">
        <v>349</v>
      </c>
      <c r="C5312" s="59">
        <v>45860</v>
      </c>
      <c r="D5312" s="57">
        <v>22025005438</v>
      </c>
      <c r="E5312" s="58" t="s">
        <v>3980</v>
      </c>
      <c r="F5312" s="60">
        <v>20.7</v>
      </c>
      <c r="G5312" s="58" t="s">
        <v>56</v>
      </c>
      <c r="H5312" s="58" t="s">
        <v>7099</v>
      </c>
      <c r="I5312" s="61">
        <v>220</v>
      </c>
      <c r="J5312" s="58" t="s">
        <v>356</v>
      </c>
      <c r="K5312" s="58" t="s">
        <v>356</v>
      </c>
      <c r="L5312" s="58" t="s">
        <v>367</v>
      </c>
      <c r="M5312" s="58" t="s">
        <v>458</v>
      </c>
      <c r="N5312" s="58" t="s">
        <v>429</v>
      </c>
      <c r="O5312" s="64" t="s">
        <v>310</v>
      </c>
      <c r="P5312" s="64" t="s">
        <v>5359</v>
      </c>
      <c r="Q5312" s="45" t="s">
        <v>922</v>
      </c>
      <c r="R5312" s="32" t="s">
        <v>254</v>
      </c>
      <c r="S5312" s="45" t="s">
        <v>93</v>
      </c>
      <c r="T5312" s="42" t="str">
        <f>VLOOKUP(Tabla1[[#This Row],[AREA]],Hoja1!A:B,2,FALSE)</f>
        <v>04. Hacienda, personal y modernización administrativa</v>
      </c>
      <c r="U5312" s="45" t="s">
        <v>207</v>
      </c>
      <c r="V5312" s="42" t="str">
        <f>VLOOKUP(Tabla1[[#This Row],[PROGRAMA]],Hoja1!A:B,2,FALSE)</f>
        <v>9202. Gestión de recursos humanos</v>
      </c>
      <c r="W5312" s="45" t="s">
        <v>238</v>
      </c>
      <c r="X5312" s="45" t="s">
        <v>3161</v>
      </c>
    </row>
    <row r="5313" spans="1:24" x14ac:dyDescent="0.25">
      <c r="A5313" s="57">
        <v>220250042123</v>
      </c>
      <c r="B5313" s="58" t="s">
        <v>349</v>
      </c>
      <c r="C5313" s="59">
        <v>45895</v>
      </c>
      <c r="D5313" s="57">
        <v>22025006348</v>
      </c>
      <c r="E5313" s="58" t="s">
        <v>1235</v>
      </c>
      <c r="F5313" s="60">
        <v>20</v>
      </c>
      <c r="G5313" s="58" t="s">
        <v>7100</v>
      </c>
      <c r="H5313" s="58" t="s">
        <v>7101</v>
      </c>
      <c r="I5313" s="61">
        <v>220</v>
      </c>
      <c r="J5313" s="58" t="s">
        <v>7102</v>
      </c>
      <c r="K5313" s="58" t="s">
        <v>7102</v>
      </c>
      <c r="L5313" s="58" t="s">
        <v>367</v>
      </c>
      <c r="M5313" s="58" t="s">
        <v>458</v>
      </c>
      <c r="N5313" s="58" t="s">
        <v>429</v>
      </c>
      <c r="O5313" s="64" t="s">
        <v>310</v>
      </c>
      <c r="P5313" s="64" t="s">
        <v>5359</v>
      </c>
      <c r="Q5313" s="45" t="s">
        <v>922</v>
      </c>
      <c r="R5313" s="32" t="s">
        <v>254</v>
      </c>
      <c r="S5313" s="45" t="s">
        <v>94</v>
      </c>
      <c r="T5313" s="42" t="str">
        <f>VLOOKUP(Tabla1[[#This Row],[AREA]],Hoja1!A:B,2,FALSE)</f>
        <v>06. Educación y cultura</v>
      </c>
      <c r="U5313" s="45" t="s">
        <v>176</v>
      </c>
      <c r="V5313" s="42" t="str">
        <f>VLOOKUP(Tabla1[[#This Row],[PROGRAMA]],Hoja1!A:B,2,FALSE)</f>
        <v>3321. Bibliotecas públicas</v>
      </c>
      <c r="W5313" s="45" t="s">
        <v>238</v>
      </c>
      <c r="X5313" s="45" t="s">
        <v>3120</v>
      </c>
    </row>
    <row r="5314" spans="1:24" x14ac:dyDescent="0.25">
      <c r="A5314" s="57">
        <v>220250041176</v>
      </c>
      <c r="B5314" s="58" t="s">
        <v>526</v>
      </c>
      <c r="C5314" s="59">
        <v>45890</v>
      </c>
      <c r="D5314" s="57">
        <v>22025000913</v>
      </c>
      <c r="E5314" s="58" t="s">
        <v>1747</v>
      </c>
      <c r="F5314" s="60">
        <v>18.45</v>
      </c>
      <c r="G5314" s="58" t="s">
        <v>564</v>
      </c>
      <c r="H5314" s="58" t="s">
        <v>7103</v>
      </c>
      <c r="I5314" s="61">
        <v>300</v>
      </c>
      <c r="J5314" s="58" t="s">
        <v>356</v>
      </c>
      <c r="K5314" s="58" t="s">
        <v>356</v>
      </c>
      <c r="L5314" s="58" t="s">
        <v>367</v>
      </c>
      <c r="M5314" s="58" t="s">
        <v>354</v>
      </c>
      <c r="N5314" s="58" t="s">
        <v>429</v>
      </c>
      <c r="O5314" s="64" t="s">
        <v>309</v>
      </c>
      <c r="P5314" s="64" t="s">
        <v>5359</v>
      </c>
      <c r="Q5314" s="45" t="s">
        <v>922</v>
      </c>
      <c r="R5314" s="32" t="s">
        <v>254</v>
      </c>
      <c r="S5314" s="45" t="s">
        <v>95</v>
      </c>
      <c r="T5314" s="42" t="str">
        <f>VLOOKUP(Tabla1[[#This Row],[AREA]],Hoja1!A:B,2,FALSE)</f>
        <v>07. Medio ambiente</v>
      </c>
      <c r="U5314" s="45" t="s">
        <v>151</v>
      </c>
      <c r="V5314" s="42" t="str">
        <f>VLOOKUP(Tabla1[[#This Row],[PROGRAMA]],Hoja1!A:B,2,FALSE)</f>
        <v>1721. Protección del medio ambiente</v>
      </c>
      <c r="W5314" s="45" t="s">
        <v>238</v>
      </c>
      <c r="X5314" s="45" t="s">
        <v>3218</v>
      </c>
    </row>
    <row r="5315" spans="1:24" x14ac:dyDescent="0.25">
      <c r="A5315" s="57">
        <v>220250041721</v>
      </c>
      <c r="B5315" s="58" t="s">
        <v>526</v>
      </c>
      <c r="C5315" s="59">
        <v>45894</v>
      </c>
      <c r="D5315" s="57">
        <v>22025001104</v>
      </c>
      <c r="E5315" s="58" t="s">
        <v>3791</v>
      </c>
      <c r="F5315" s="60">
        <v>17.79</v>
      </c>
      <c r="G5315" s="58" t="s">
        <v>564</v>
      </c>
      <c r="H5315" s="58" t="s">
        <v>7104</v>
      </c>
      <c r="I5315" s="61">
        <v>300</v>
      </c>
      <c r="J5315" s="58" t="s">
        <v>356</v>
      </c>
      <c r="K5315" s="58" t="s">
        <v>356</v>
      </c>
      <c r="L5315" s="58" t="s">
        <v>367</v>
      </c>
      <c r="M5315" s="58" t="s">
        <v>354</v>
      </c>
      <c r="N5315" s="58" t="s">
        <v>355</v>
      </c>
      <c r="O5315" s="64" t="s">
        <v>309</v>
      </c>
      <c r="P5315" s="64" t="s">
        <v>5359</v>
      </c>
      <c r="Q5315" s="45" t="s">
        <v>922</v>
      </c>
      <c r="R5315" s="32" t="s">
        <v>254</v>
      </c>
      <c r="S5315" s="45" t="s">
        <v>98</v>
      </c>
      <c r="T5315" s="42" t="str">
        <f>VLOOKUP(Tabla1[[#This Row],[AREA]],Hoja1!A:B,2,FALSE)</f>
        <v>10. Personas mayores, familia y servicios sociales</v>
      </c>
      <c r="U5315" s="45" t="s">
        <v>159</v>
      </c>
      <c r="V5315" s="42" t="str">
        <f>VLOOKUP(Tabla1[[#This Row],[PROGRAMA]],Hoja1!A:B,2,FALSE)</f>
        <v>2315. Políticas de Igualdad e infancia</v>
      </c>
      <c r="W5315" s="45" t="s">
        <v>236</v>
      </c>
      <c r="X5315" s="45" t="s">
        <v>3048</v>
      </c>
    </row>
    <row r="5316" spans="1:24" x14ac:dyDescent="0.25">
      <c r="A5316" s="57">
        <v>220250045378</v>
      </c>
      <c r="B5316" s="58" t="s">
        <v>526</v>
      </c>
      <c r="C5316" s="59">
        <v>45916</v>
      </c>
      <c r="D5316" s="57">
        <v>22025001104</v>
      </c>
      <c r="E5316" s="58" t="s">
        <v>3791</v>
      </c>
      <c r="F5316" s="60">
        <v>17.55</v>
      </c>
      <c r="G5316" s="58" t="s">
        <v>564</v>
      </c>
      <c r="H5316" s="58" t="s">
        <v>7105</v>
      </c>
      <c r="I5316" s="61">
        <v>300</v>
      </c>
      <c r="J5316" s="58" t="s">
        <v>356</v>
      </c>
      <c r="K5316" s="58" t="s">
        <v>356</v>
      </c>
      <c r="L5316" s="58" t="s">
        <v>367</v>
      </c>
      <c r="M5316" s="58" t="s">
        <v>354</v>
      </c>
      <c r="N5316" s="58" t="s">
        <v>355</v>
      </c>
      <c r="O5316" s="64" t="s">
        <v>309</v>
      </c>
      <c r="P5316" s="64" t="s">
        <v>5359</v>
      </c>
      <c r="Q5316" s="45" t="s">
        <v>922</v>
      </c>
      <c r="R5316" s="32" t="s">
        <v>254</v>
      </c>
      <c r="S5316" s="45" t="s">
        <v>98</v>
      </c>
      <c r="T5316" s="42" t="str">
        <f>VLOOKUP(Tabla1[[#This Row],[AREA]],Hoja1!A:B,2,FALSE)</f>
        <v>10. Personas mayores, familia y servicios sociales</v>
      </c>
      <c r="U5316" s="45" t="s">
        <v>159</v>
      </c>
      <c r="V5316" s="42" t="str">
        <f>VLOOKUP(Tabla1[[#This Row],[PROGRAMA]],Hoja1!A:B,2,FALSE)</f>
        <v>2315. Políticas de Igualdad e infancia</v>
      </c>
      <c r="W5316" s="45" t="s">
        <v>236</v>
      </c>
      <c r="X5316" s="45" t="s">
        <v>3048</v>
      </c>
    </row>
    <row r="5317" spans="1:24" x14ac:dyDescent="0.25">
      <c r="A5317" s="57">
        <v>220250043748</v>
      </c>
      <c r="B5317" s="58" t="s">
        <v>526</v>
      </c>
      <c r="C5317" s="59">
        <v>45903</v>
      </c>
      <c r="D5317" s="57">
        <v>22025001347</v>
      </c>
      <c r="E5317" s="58" t="s">
        <v>1493</v>
      </c>
      <c r="F5317" s="60">
        <v>17.059999999999999</v>
      </c>
      <c r="G5317" s="58" t="s">
        <v>600</v>
      </c>
      <c r="H5317" s="58" t="s">
        <v>7106</v>
      </c>
      <c r="I5317" s="61">
        <v>300</v>
      </c>
      <c r="J5317" s="58" t="s">
        <v>356</v>
      </c>
      <c r="K5317" s="58" t="s">
        <v>356</v>
      </c>
      <c r="L5317" s="58" t="s">
        <v>367</v>
      </c>
      <c r="M5317" s="58" t="s">
        <v>354</v>
      </c>
      <c r="N5317" s="58" t="s">
        <v>355</v>
      </c>
      <c r="O5317" s="64" t="s">
        <v>309</v>
      </c>
      <c r="P5317" s="64" t="s">
        <v>5359</v>
      </c>
      <c r="Q5317" s="45" t="s">
        <v>922</v>
      </c>
      <c r="R5317" s="32" t="s">
        <v>254</v>
      </c>
      <c r="S5317" s="45" t="s">
        <v>91</v>
      </c>
      <c r="T5317" s="42" t="str">
        <f>VLOOKUP(Tabla1[[#This Row],[AREA]],Hoja1!A:B,2,FALSE)</f>
        <v>02. Urbanismo y vivienda</v>
      </c>
      <c r="U5317" s="45" t="s">
        <v>220</v>
      </c>
      <c r="V5317" s="42" t="str">
        <f>VLOOKUP(Tabla1[[#This Row],[PROGRAMA]],Hoja1!A:B,2,FALSE)</f>
        <v>9332. Mantenimiento de edificios e instalaciones municipales</v>
      </c>
      <c r="W5317" s="45" t="s">
        <v>236</v>
      </c>
      <c r="X5317" s="45" t="s">
        <v>3048</v>
      </c>
    </row>
    <row r="5318" spans="1:24" x14ac:dyDescent="0.25">
      <c r="A5318" s="57">
        <v>220250048610</v>
      </c>
      <c r="B5318" s="58" t="s">
        <v>503</v>
      </c>
      <c r="C5318" s="59">
        <v>45929</v>
      </c>
      <c r="D5318" s="57">
        <v>22025001905</v>
      </c>
      <c r="E5318" s="58" t="s">
        <v>1348</v>
      </c>
      <c r="F5318" s="60">
        <v>-3219.96</v>
      </c>
      <c r="G5318" s="58" t="s">
        <v>490</v>
      </c>
      <c r="H5318" s="58" t="s">
        <v>7107</v>
      </c>
      <c r="I5318" s="61">
        <v>220</v>
      </c>
      <c r="J5318" s="58" t="s">
        <v>352</v>
      </c>
      <c r="K5318" s="58" t="s">
        <v>352</v>
      </c>
      <c r="L5318" s="58" t="s">
        <v>357</v>
      </c>
      <c r="M5318" s="58" t="s">
        <v>354</v>
      </c>
      <c r="N5318" s="58" t="s">
        <v>355</v>
      </c>
      <c r="O5318" s="64" t="s">
        <v>305</v>
      </c>
      <c r="P5318" s="64" t="s">
        <v>5359</v>
      </c>
      <c r="Q5318" s="45" t="s">
        <v>922</v>
      </c>
      <c r="R5318" s="32" t="s">
        <v>254</v>
      </c>
      <c r="S5318" s="45" t="s">
        <v>98</v>
      </c>
      <c r="T5318" s="42" t="str">
        <f>VLOOKUP(Tabla1[[#This Row],[AREA]],Hoja1!A:B,2,FALSE)</f>
        <v>10. Personas mayores, familia y servicios sociales</v>
      </c>
      <c r="U5318" s="45" t="s">
        <v>159</v>
      </c>
      <c r="V5318" s="42" t="str">
        <f>VLOOKUP(Tabla1[[#This Row],[PROGRAMA]],Hoja1!A:B,2,FALSE)</f>
        <v>2315. Políticas de Igualdad e infancia</v>
      </c>
      <c r="W5318" s="45" t="s">
        <v>238</v>
      </c>
      <c r="X5318" s="45" t="s">
        <v>7146</v>
      </c>
    </row>
    <row r="5319" spans="1:24" x14ac:dyDescent="0.25">
      <c r="A5319" s="57">
        <v>220250048608</v>
      </c>
      <c r="B5319" s="58" t="s">
        <v>503</v>
      </c>
      <c r="C5319" s="59">
        <v>45929</v>
      </c>
      <c r="D5319" s="57">
        <v>22025001904</v>
      </c>
      <c r="E5319" s="58" t="s">
        <v>1348</v>
      </c>
      <c r="F5319" s="60">
        <v>-4975.2</v>
      </c>
      <c r="G5319" s="58" t="s">
        <v>489</v>
      </c>
      <c r="H5319" s="58" t="s">
        <v>7108</v>
      </c>
      <c r="I5319" s="61">
        <v>220</v>
      </c>
      <c r="J5319" s="58" t="s">
        <v>356</v>
      </c>
      <c r="K5319" s="58" t="s">
        <v>356</v>
      </c>
      <c r="L5319" s="58" t="s">
        <v>357</v>
      </c>
      <c r="M5319" s="58" t="s">
        <v>354</v>
      </c>
      <c r="N5319" s="58" t="s">
        <v>355</v>
      </c>
      <c r="O5319" s="64" t="s">
        <v>305</v>
      </c>
      <c r="P5319" s="64" t="s">
        <v>5359</v>
      </c>
      <c r="Q5319" s="45" t="s">
        <v>922</v>
      </c>
      <c r="R5319" s="32" t="s">
        <v>254</v>
      </c>
      <c r="S5319" s="45" t="s">
        <v>98</v>
      </c>
      <c r="T5319" s="42" t="str">
        <f>VLOOKUP(Tabla1[[#This Row],[AREA]],Hoja1!A:B,2,FALSE)</f>
        <v>10. Personas mayores, familia y servicios sociales</v>
      </c>
      <c r="U5319" s="45" t="s">
        <v>159</v>
      </c>
      <c r="V5319" s="42" t="str">
        <f>VLOOKUP(Tabla1[[#This Row],[PROGRAMA]],Hoja1!A:B,2,FALSE)</f>
        <v>2315. Políticas de Igualdad e infancia</v>
      </c>
      <c r="W5319" s="45" t="s">
        <v>238</v>
      </c>
      <c r="X5319" s="45" t="s">
        <v>7146</v>
      </c>
    </row>
    <row r="5320" spans="1:24" x14ac:dyDescent="0.25">
      <c r="A5320" s="57">
        <v>220250047562</v>
      </c>
      <c r="B5320" s="58" t="s">
        <v>503</v>
      </c>
      <c r="C5320" s="59">
        <v>45924</v>
      </c>
      <c r="D5320" s="57">
        <v>22025002244</v>
      </c>
      <c r="E5320" s="58" t="s">
        <v>1206</v>
      </c>
      <c r="F5320" s="60">
        <v>-6791.2</v>
      </c>
      <c r="G5320" s="58" t="s">
        <v>976</v>
      </c>
      <c r="H5320" s="58" t="s">
        <v>7109</v>
      </c>
      <c r="I5320" s="61">
        <v>220</v>
      </c>
      <c r="J5320" s="58" t="s">
        <v>356</v>
      </c>
      <c r="K5320" s="58" t="s">
        <v>356</v>
      </c>
      <c r="L5320" s="58" t="s">
        <v>357</v>
      </c>
      <c r="M5320" s="58" t="s">
        <v>354</v>
      </c>
      <c r="N5320" s="58" t="s">
        <v>355</v>
      </c>
      <c r="O5320" s="64" t="s">
        <v>305</v>
      </c>
      <c r="P5320" s="64" t="s">
        <v>5359</v>
      </c>
      <c r="Q5320" s="45" t="s">
        <v>922</v>
      </c>
      <c r="R5320" s="32" t="s">
        <v>254</v>
      </c>
      <c r="S5320" s="45" t="s">
        <v>98</v>
      </c>
      <c r="T5320" s="42" t="str">
        <f>VLOOKUP(Tabla1[[#This Row],[AREA]],Hoja1!A:B,2,FALSE)</f>
        <v>10. Personas mayores, familia y servicios sociales</v>
      </c>
      <c r="U5320" s="45" t="s">
        <v>155</v>
      </c>
      <c r="V5320" s="42" t="str">
        <f>VLOOKUP(Tabla1[[#This Row],[PROGRAMA]],Hoja1!A:B,2,FALSE)</f>
        <v>2312. Iniciativas sociales</v>
      </c>
      <c r="W5320" s="45" t="s">
        <v>238</v>
      </c>
      <c r="X5320" s="45" t="s">
        <v>3697</v>
      </c>
    </row>
    <row r="5321" spans="1:24" x14ac:dyDescent="0.25">
      <c r="A5321" s="57">
        <v>220250047710</v>
      </c>
      <c r="B5321" s="58" t="s">
        <v>526</v>
      </c>
      <c r="C5321" s="59">
        <v>45925</v>
      </c>
      <c r="D5321" s="57">
        <v>22025001347</v>
      </c>
      <c r="E5321" s="58" t="s">
        <v>1493</v>
      </c>
      <c r="F5321" s="60">
        <v>16.64</v>
      </c>
      <c r="G5321" s="58" t="s">
        <v>39</v>
      </c>
      <c r="H5321" s="58" t="s">
        <v>7110</v>
      </c>
      <c r="I5321" s="61">
        <v>300</v>
      </c>
      <c r="J5321" s="58" t="s">
        <v>356</v>
      </c>
      <c r="K5321" s="58" t="s">
        <v>356</v>
      </c>
      <c r="L5321" s="58" t="s">
        <v>367</v>
      </c>
      <c r="M5321" s="58" t="s">
        <v>354</v>
      </c>
      <c r="N5321" s="58" t="s">
        <v>355</v>
      </c>
      <c r="O5321" s="64" t="s">
        <v>309</v>
      </c>
      <c r="P5321" s="64" t="s">
        <v>5359</v>
      </c>
      <c r="Q5321" s="45" t="s">
        <v>922</v>
      </c>
      <c r="R5321" s="32" t="s">
        <v>254</v>
      </c>
      <c r="S5321" s="45" t="s">
        <v>91</v>
      </c>
      <c r="T5321" s="42" t="str">
        <f>VLOOKUP(Tabla1[[#This Row],[AREA]],Hoja1!A:B,2,FALSE)</f>
        <v>02. Urbanismo y vivienda</v>
      </c>
      <c r="U5321" s="45" t="s">
        <v>220</v>
      </c>
      <c r="V5321" s="42" t="str">
        <f>VLOOKUP(Tabla1[[#This Row],[PROGRAMA]],Hoja1!A:B,2,FALSE)</f>
        <v>9332. Mantenimiento de edificios e instalaciones municipales</v>
      </c>
      <c r="W5321" s="45" t="s">
        <v>236</v>
      </c>
      <c r="X5321" s="45" t="s">
        <v>3048</v>
      </c>
    </row>
    <row r="5322" spans="1:24" x14ac:dyDescent="0.25">
      <c r="A5322" s="57">
        <v>220250036614</v>
      </c>
      <c r="B5322" s="58" t="s">
        <v>349</v>
      </c>
      <c r="C5322" s="59">
        <v>45874</v>
      </c>
      <c r="D5322" s="57">
        <v>22025006013</v>
      </c>
      <c r="E5322" s="58" t="s">
        <v>1902</v>
      </c>
      <c r="F5322" s="60">
        <v>15.5</v>
      </c>
      <c r="G5322" s="58" t="s">
        <v>313</v>
      </c>
      <c r="H5322" s="58" t="s">
        <v>7097</v>
      </c>
      <c r="I5322" s="61">
        <v>220</v>
      </c>
      <c r="J5322" s="58" t="s">
        <v>356</v>
      </c>
      <c r="K5322" s="58" t="s">
        <v>356</v>
      </c>
      <c r="L5322" s="58" t="s">
        <v>367</v>
      </c>
      <c r="M5322" s="58" t="s">
        <v>458</v>
      </c>
      <c r="N5322" s="58" t="s">
        <v>429</v>
      </c>
      <c r="O5322" s="64" t="s">
        <v>310</v>
      </c>
      <c r="P5322" s="64" t="s">
        <v>5359</v>
      </c>
      <c r="Q5322" s="45" t="s">
        <v>922</v>
      </c>
      <c r="R5322" s="32" t="s">
        <v>254</v>
      </c>
      <c r="S5322" s="45" t="s">
        <v>98</v>
      </c>
      <c r="T5322" s="42" t="str">
        <f>VLOOKUP(Tabla1[[#This Row],[AREA]],Hoja1!A:B,2,FALSE)</f>
        <v>10. Personas mayores, familia y servicios sociales</v>
      </c>
      <c r="U5322" s="45" t="s">
        <v>155</v>
      </c>
      <c r="V5322" s="42" t="str">
        <f>VLOOKUP(Tabla1[[#This Row],[PROGRAMA]],Hoja1!A:B,2,FALSE)</f>
        <v>2312. Iniciativas sociales</v>
      </c>
      <c r="W5322" s="45" t="s">
        <v>238</v>
      </c>
      <c r="X5322" s="45" t="s">
        <v>3161</v>
      </c>
    </row>
    <row r="5323" spans="1:24" x14ac:dyDescent="0.25">
      <c r="A5323" s="57">
        <v>220250035494</v>
      </c>
      <c r="B5323" s="58" t="s">
        <v>349</v>
      </c>
      <c r="C5323" s="59">
        <v>45866</v>
      </c>
      <c r="D5323" s="57">
        <v>22025005485</v>
      </c>
      <c r="E5323" s="58" t="s">
        <v>3174</v>
      </c>
      <c r="F5323" s="60">
        <v>15.22</v>
      </c>
      <c r="G5323" s="58" t="s">
        <v>316</v>
      </c>
      <c r="H5323" s="58" t="s">
        <v>7111</v>
      </c>
      <c r="I5323" s="61">
        <v>220</v>
      </c>
      <c r="J5323" s="58" t="s">
        <v>356</v>
      </c>
      <c r="K5323" s="58" t="s">
        <v>356</v>
      </c>
      <c r="L5323" s="58" t="s">
        <v>357</v>
      </c>
      <c r="M5323" s="58" t="s">
        <v>458</v>
      </c>
      <c r="N5323" s="58" t="s">
        <v>429</v>
      </c>
      <c r="O5323" s="64" t="s">
        <v>310</v>
      </c>
      <c r="P5323" s="64" t="s">
        <v>5359</v>
      </c>
      <c r="Q5323" s="45" t="s">
        <v>922</v>
      </c>
      <c r="R5323" s="32" t="s">
        <v>254</v>
      </c>
      <c r="S5323" s="45" t="s">
        <v>291</v>
      </c>
      <c r="T5323" s="42" t="str">
        <f>VLOOKUP(Tabla1[[#This Row],[AREA]],Hoja1!A:B,2,FALSE)</f>
        <v>11. Salud pública y seguridad ciudadana</v>
      </c>
      <c r="U5323" s="45" t="s">
        <v>144</v>
      </c>
      <c r="V5323" s="42" t="str">
        <f>VLOOKUP(Tabla1[[#This Row],[PROGRAMA]],Hoja1!A:B,2,FALSE)</f>
        <v>1631. Limpieza viaria</v>
      </c>
      <c r="W5323" s="45" t="s">
        <v>236</v>
      </c>
      <c r="X5323" s="45" t="s">
        <v>3048</v>
      </c>
    </row>
    <row r="5324" spans="1:24" x14ac:dyDescent="0.25">
      <c r="A5324" s="57">
        <v>220250036612</v>
      </c>
      <c r="B5324" s="58" t="s">
        <v>349</v>
      </c>
      <c r="C5324" s="59">
        <v>45874</v>
      </c>
      <c r="D5324" s="57">
        <v>22025005522</v>
      </c>
      <c r="E5324" s="58" t="s">
        <v>1733</v>
      </c>
      <c r="F5324" s="60">
        <v>14.52</v>
      </c>
      <c r="G5324" s="58" t="s">
        <v>3772</v>
      </c>
      <c r="H5324" s="58" t="s">
        <v>3773</v>
      </c>
      <c r="I5324" s="61">
        <v>220</v>
      </c>
      <c r="J5324" s="58" t="s">
        <v>477</v>
      </c>
      <c r="K5324" s="58" t="s">
        <v>356</v>
      </c>
      <c r="L5324" s="58" t="s">
        <v>357</v>
      </c>
      <c r="M5324" s="58" t="s">
        <v>458</v>
      </c>
      <c r="N5324" s="58" t="s">
        <v>429</v>
      </c>
      <c r="O5324" s="64" t="s">
        <v>310</v>
      </c>
      <c r="P5324" s="64" t="s">
        <v>5359</v>
      </c>
      <c r="Q5324" s="45" t="s">
        <v>922</v>
      </c>
      <c r="R5324" s="32" t="s">
        <v>254</v>
      </c>
      <c r="S5324" s="45" t="s">
        <v>291</v>
      </c>
      <c r="T5324" s="42" t="str">
        <f>VLOOKUP(Tabla1[[#This Row],[AREA]],Hoja1!A:B,2,FALSE)</f>
        <v>11. Salud pública y seguridad ciudadana</v>
      </c>
      <c r="U5324" s="45" t="s">
        <v>129</v>
      </c>
      <c r="V5324" s="42" t="str">
        <f>VLOOKUP(Tabla1[[#This Row],[PROGRAMA]],Hoja1!A:B,2,FALSE)</f>
        <v>1321. Policía municipal</v>
      </c>
      <c r="W5324" s="45" t="s">
        <v>238</v>
      </c>
      <c r="X5324" s="45" t="s">
        <v>3161</v>
      </c>
    </row>
    <row r="5325" spans="1:24" x14ac:dyDescent="0.25">
      <c r="A5325" s="57">
        <v>220250040580</v>
      </c>
      <c r="B5325" s="58" t="s">
        <v>526</v>
      </c>
      <c r="C5325" s="59">
        <v>45888</v>
      </c>
      <c r="D5325" s="57">
        <v>22025001103</v>
      </c>
      <c r="E5325" s="58" t="s">
        <v>3350</v>
      </c>
      <c r="F5325" s="60">
        <v>13.84</v>
      </c>
      <c r="G5325" s="58" t="s">
        <v>564</v>
      </c>
      <c r="H5325" s="58" t="s">
        <v>7112</v>
      </c>
      <c r="I5325" s="61">
        <v>300</v>
      </c>
      <c r="J5325" s="58" t="s">
        <v>356</v>
      </c>
      <c r="K5325" s="58" t="s">
        <v>356</v>
      </c>
      <c r="L5325" s="58" t="s">
        <v>367</v>
      </c>
      <c r="M5325" s="58" t="s">
        <v>354</v>
      </c>
      <c r="N5325" s="58" t="s">
        <v>355</v>
      </c>
      <c r="O5325" s="64" t="s">
        <v>309</v>
      </c>
      <c r="P5325" s="64" t="s">
        <v>5359</v>
      </c>
      <c r="Q5325" s="45" t="s">
        <v>922</v>
      </c>
      <c r="R5325" s="32" t="s">
        <v>254</v>
      </c>
      <c r="S5325" s="45" t="s">
        <v>98</v>
      </c>
      <c r="T5325" s="42" t="str">
        <f>VLOOKUP(Tabla1[[#This Row],[AREA]],Hoja1!A:B,2,FALSE)</f>
        <v>10. Personas mayores, familia y servicios sociales</v>
      </c>
      <c r="U5325" s="45" t="s">
        <v>158</v>
      </c>
      <c r="V5325" s="42" t="str">
        <f>VLOOKUP(Tabla1[[#This Row],[PROGRAMA]],Hoja1!A:B,2,FALSE)</f>
        <v>2314. Centro de programas juveniles</v>
      </c>
      <c r="W5325" s="45" t="s">
        <v>236</v>
      </c>
      <c r="X5325" s="45" t="s">
        <v>3048</v>
      </c>
    </row>
    <row r="5326" spans="1:24" x14ac:dyDescent="0.25">
      <c r="A5326" s="57">
        <v>220250036779</v>
      </c>
      <c r="B5326" s="58" t="s">
        <v>503</v>
      </c>
      <c r="C5326" s="59">
        <v>45875</v>
      </c>
      <c r="D5326" s="57">
        <v>22025001565</v>
      </c>
      <c r="E5326" s="58" t="s">
        <v>1791</v>
      </c>
      <c r="F5326" s="60">
        <v>-8000</v>
      </c>
      <c r="G5326" s="58" t="s">
        <v>449</v>
      </c>
      <c r="H5326" s="58" t="s">
        <v>7113</v>
      </c>
      <c r="I5326" s="61">
        <v>220</v>
      </c>
      <c r="J5326" s="58" t="s">
        <v>436</v>
      </c>
      <c r="K5326" s="58" t="s">
        <v>436</v>
      </c>
      <c r="L5326" s="58" t="s">
        <v>357</v>
      </c>
      <c r="M5326" s="58" t="s">
        <v>354</v>
      </c>
      <c r="N5326" s="58" t="s">
        <v>355</v>
      </c>
      <c r="O5326" s="64" t="s">
        <v>305</v>
      </c>
      <c r="P5326" s="64" t="s">
        <v>5359</v>
      </c>
      <c r="Q5326" s="45" t="s">
        <v>922</v>
      </c>
      <c r="R5326" s="32" t="s">
        <v>254</v>
      </c>
      <c r="S5326" s="45" t="s">
        <v>93</v>
      </c>
      <c r="T5326" s="42" t="str">
        <f>VLOOKUP(Tabla1[[#This Row],[AREA]],Hoja1!A:B,2,FALSE)</f>
        <v>04. Hacienda, personal y modernización administrativa</v>
      </c>
      <c r="U5326" s="45" t="s">
        <v>232</v>
      </c>
      <c r="V5326" s="42" t="str">
        <f>VLOOKUP(Tabla1[[#This Row],[PROGRAMA]],Hoja1!A:B,2,FALSE)</f>
        <v>9341. Tesorería y recaudación</v>
      </c>
      <c r="W5326" s="45" t="s">
        <v>238</v>
      </c>
      <c r="X5326" s="45" t="s">
        <v>3161</v>
      </c>
    </row>
    <row r="5327" spans="1:24" x14ac:dyDescent="0.25">
      <c r="A5327" s="57">
        <v>220250044024</v>
      </c>
      <c r="B5327" s="58" t="s">
        <v>503</v>
      </c>
      <c r="C5327" s="59">
        <v>45905</v>
      </c>
      <c r="D5327" s="57">
        <v>22025001719</v>
      </c>
      <c r="E5327" s="58" t="s">
        <v>1231</v>
      </c>
      <c r="F5327" s="60">
        <v>-10416.67</v>
      </c>
      <c r="G5327" s="58" t="s">
        <v>325</v>
      </c>
      <c r="H5327" s="58" t="s">
        <v>7114</v>
      </c>
      <c r="I5327" s="61">
        <v>220</v>
      </c>
      <c r="J5327" s="58" t="s">
        <v>352</v>
      </c>
      <c r="K5327" s="58" t="s">
        <v>352</v>
      </c>
      <c r="L5327" s="58" t="s">
        <v>357</v>
      </c>
      <c r="M5327" s="58" t="s">
        <v>354</v>
      </c>
      <c r="N5327" s="58" t="s">
        <v>355</v>
      </c>
      <c r="O5327" s="64" t="s">
        <v>305</v>
      </c>
      <c r="P5327" s="64" t="s">
        <v>5359</v>
      </c>
      <c r="Q5327" s="45" t="s">
        <v>922</v>
      </c>
      <c r="R5327" s="32" t="s">
        <v>254</v>
      </c>
      <c r="S5327" s="45" t="s">
        <v>291</v>
      </c>
      <c r="T5327" s="42" t="str">
        <f>VLOOKUP(Tabla1[[#This Row],[AREA]],Hoja1!A:B,2,FALSE)</f>
        <v>11. Salud pública y seguridad ciudadana</v>
      </c>
      <c r="U5327" s="45" t="s">
        <v>141</v>
      </c>
      <c r="V5327" s="42" t="str">
        <f>VLOOKUP(Tabla1[[#This Row],[PROGRAMA]],Hoja1!A:B,2,FALSE)</f>
        <v>1621. Recogida de residuos</v>
      </c>
      <c r="W5327" s="45" t="s">
        <v>238</v>
      </c>
      <c r="X5327" s="45" t="s">
        <v>2943</v>
      </c>
    </row>
    <row r="5328" spans="1:24" x14ac:dyDescent="0.25">
      <c r="A5328" s="57">
        <v>220250037310</v>
      </c>
      <c r="B5328" s="58" t="s">
        <v>503</v>
      </c>
      <c r="C5328" s="59">
        <v>45876</v>
      </c>
      <c r="D5328" s="57">
        <v>22025001865</v>
      </c>
      <c r="E5328" s="58" t="s">
        <v>2045</v>
      </c>
      <c r="F5328" s="60">
        <v>-39930</v>
      </c>
      <c r="G5328" s="58" t="s">
        <v>667</v>
      </c>
      <c r="H5328" s="58" t="s">
        <v>7115</v>
      </c>
      <c r="I5328" s="61">
        <v>220</v>
      </c>
      <c r="J5328" s="58" t="s">
        <v>668</v>
      </c>
      <c r="K5328" s="58" t="s">
        <v>625</v>
      </c>
      <c r="L5328" s="58" t="s">
        <v>367</v>
      </c>
      <c r="M5328" s="58" t="s">
        <v>354</v>
      </c>
      <c r="N5328" s="58" t="s">
        <v>355</v>
      </c>
      <c r="O5328" s="64" t="s">
        <v>305</v>
      </c>
      <c r="P5328" s="64" t="s">
        <v>5359</v>
      </c>
      <c r="Q5328" s="45" t="s">
        <v>922</v>
      </c>
      <c r="R5328" s="32" t="s">
        <v>254</v>
      </c>
      <c r="S5328" s="45" t="s">
        <v>291</v>
      </c>
      <c r="T5328" s="42" t="str">
        <f>VLOOKUP(Tabla1[[#This Row],[AREA]],Hoja1!A:B,2,FALSE)</f>
        <v>11. Salud pública y seguridad ciudadana</v>
      </c>
      <c r="U5328" s="45" t="s">
        <v>144</v>
      </c>
      <c r="V5328" s="42" t="str">
        <f>VLOOKUP(Tabla1[[#This Row],[PROGRAMA]],Hoja1!A:B,2,FALSE)</f>
        <v>1631. Limpieza viaria</v>
      </c>
      <c r="W5328" s="45" t="s">
        <v>238</v>
      </c>
      <c r="X5328" s="45" t="s">
        <v>3381</v>
      </c>
    </row>
    <row r="5329" spans="1:24" x14ac:dyDescent="0.25">
      <c r="A5329" s="57">
        <v>220250043638</v>
      </c>
      <c r="B5329" s="58" t="s">
        <v>503</v>
      </c>
      <c r="C5329" s="59">
        <v>45902</v>
      </c>
      <c r="D5329" s="57">
        <v>22025001638</v>
      </c>
      <c r="E5329" s="58" t="s">
        <v>1718</v>
      </c>
      <c r="F5329" s="60">
        <v>-74873.62</v>
      </c>
      <c r="G5329" s="58" t="s">
        <v>434</v>
      </c>
      <c r="H5329" s="58" t="s">
        <v>865</v>
      </c>
      <c r="I5329" s="61">
        <v>220</v>
      </c>
      <c r="J5329" s="58" t="s">
        <v>435</v>
      </c>
      <c r="K5329" s="58" t="s">
        <v>436</v>
      </c>
      <c r="L5329" s="58" t="s">
        <v>367</v>
      </c>
      <c r="M5329" s="58" t="s">
        <v>354</v>
      </c>
      <c r="N5329" s="58" t="s">
        <v>355</v>
      </c>
      <c r="O5329" s="64" t="s">
        <v>305</v>
      </c>
      <c r="P5329" s="64" t="s">
        <v>5359</v>
      </c>
      <c r="Q5329" s="45" t="s">
        <v>926</v>
      </c>
      <c r="R5329" s="32" t="s">
        <v>255</v>
      </c>
      <c r="S5329" s="45" t="s">
        <v>291</v>
      </c>
      <c r="T5329" s="42" t="str">
        <f>VLOOKUP(Tabla1[[#This Row],[AREA]],Hoja1!A:B,2,FALSE)</f>
        <v>11. Salud pública y seguridad ciudadana</v>
      </c>
      <c r="U5329" s="45" t="s">
        <v>129</v>
      </c>
      <c r="V5329" s="42" t="str">
        <f>VLOOKUP(Tabla1[[#This Row],[PROGRAMA]],Hoja1!A:B,2,FALSE)</f>
        <v>1321. Policía municipal</v>
      </c>
      <c r="W5329" s="45" t="s">
        <v>250</v>
      </c>
      <c r="X5329" s="45" t="s">
        <v>2949</v>
      </c>
    </row>
    <row r="5330" spans="1:24" x14ac:dyDescent="0.25">
      <c r="A5330" s="57">
        <v>220250047584</v>
      </c>
      <c r="B5330" s="58" t="s">
        <v>349</v>
      </c>
      <c r="C5330" s="59">
        <v>45924</v>
      </c>
      <c r="D5330" s="57">
        <v>22025006788</v>
      </c>
      <c r="E5330" s="58" t="s">
        <v>1623</v>
      </c>
      <c r="F5330" s="60">
        <v>13.02</v>
      </c>
      <c r="G5330" s="58" t="s">
        <v>7116</v>
      </c>
      <c r="H5330" s="58" t="s">
        <v>7117</v>
      </c>
      <c r="I5330" s="61">
        <v>220</v>
      </c>
      <c r="J5330" s="58" t="s">
        <v>356</v>
      </c>
      <c r="K5330" s="58" t="s">
        <v>356</v>
      </c>
      <c r="L5330" s="58" t="s">
        <v>367</v>
      </c>
      <c r="M5330" s="58" t="s">
        <v>458</v>
      </c>
      <c r="N5330" s="58" t="s">
        <v>429</v>
      </c>
      <c r="O5330" s="64" t="s">
        <v>310</v>
      </c>
      <c r="P5330" s="64" t="s">
        <v>5359</v>
      </c>
      <c r="Q5330" s="45" t="s">
        <v>922</v>
      </c>
      <c r="R5330" s="32" t="s">
        <v>254</v>
      </c>
      <c r="S5330" s="45" t="s">
        <v>291</v>
      </c>
      <c r="T5330" s="42" t="str">
        <f>VLOOKUP(Tabla1[[#This Row],[AREA]],Hoja1!A:B,2,FALSE)</f>
        <v>11. Salud pública y seguridad ciudadana</v>
      </c>
      <c r="U5330" s="45" t="s">
        <v>135</v>
      </c>
      <c r="V5330" s="42" t="str">
        <f>VLOOKUP(Tabla1[[#This Row],[PROGRAMA]],Hoja1!A:B,2,FALSE)</f>
        <v>1361. Prevención y extinción de incencios</v>
      </c>
      <c r="W5330" s="45" t="s">
        <v>238</v>
      </c>
      <c r="X5330" s="45" t="s">
        <v>3118</v>
      </c>
    </row>
    <row r="5331" spans="1:24" x14ac:dyDescent="0.25">
      <c r="A5331" s="57">
        <v>220250043744</v>
      </c>
      <c r="B5331" s="58" t="s">
        <v>526</v>
      </c>
      <c r="C5331" s="59">
        <v>45903</v>
      </c>
      <c r="D5331" s="57">
        <v>22025001347</v>
      </c>
      <c r="E5331" s="58" t="s">
        <v>1493</v>
      </c>
      <c r="F5331" s="60">
        <v>10.89</v>
      </c>
      <c r="G5331" s="58" t="s">
        <v>334</v>
      </c>
      <c r="H5331" s="58" t="s">
        <v>7118</v>
      </c>
      <c r="I5331" s="61">
        <v>300</v>
      </c>
      <c r="J5331" s="58" t="s">
        <v>356</v>
      </c>
      <c r="K5331" s="58" t="s">
        <v>356</v>
      </c>
      <c r="L5331" s="58" t="s">
        <v>367</v>
      </c>
      <c r="M5331" s="58" t="s">
        <v>458</v>
      </c>
      <c r="N5331" s="58" t="s">
        <v>429</v>
      </c>
      <c r="O5331" s="64" t="s">
        <v>310</v>
      </c>
      <c r="P5331" s="64" t="s">
        <v>5359</v>
      </c>
      <c r="Q5331" s="45" t="s">
        <v>922</v>
      </c>
      <c r="R5331" s="32" t="s">
        <v>254</v>
      </c>
      <c r="S5331" s="45" t="s">
        <v>91</v>
      </c>
      <c r="T5331" s="42" t="str">
        <f>VLOOKUP(Tabla1[[#This Row],[AREA]],Hoja1!A:B,2,FALSE)</f>
        <v>02. Urbanismo y vivienda</v>
      </c>
      <c r="U5331" s="45" t="s">
        <v>220</v>
      </c>
      <c r="V5331" s="42" t="str">
        <f>VLOOKUP(Tabla1[[#This Row],[PROGRAMA]],Hoja1!A:B,2,FALSE)</f>
        <v>9332. Mantenimiento de edificios e instalaciones municipales</v>
      </c>
      <c r="W5331" s="45" t="s">
        <v>236</v>
      </c>
      <c r="X5331" s="45" t="s">
        <v>3048</v>
      </c>
    </row>
    <row r="5332" spans="1:24" x14ac:dyDescent="0.25">
      <c r="A5332" s="57">
        <v>220250040486</v>
      </c>
      <c r="B5332" s="58" t="s">
        <v>349</v>
      </c>
      <c r="C5332" s="59">
        <v>45888</v>
      </c>
      <c r="D5332" s="57">
        <v>22025006267</v>
      </c>
      <c r="E5332" s="58" t="s">
        <v>2310</v>
      </c>
      <c r="F5332" s="60">
        <v>10.79</v>
      </c>
      <c r="G5332" s="58" t="s">
        <v>77</v>
      </c>
      <c r="H5332" s="58" t="s">
        <v>7119</v>
      </c>
      <c r="I5332" s="61">
        <v>220</v>
      </c>
      <c r="J5332" s="58" t="s">
        <v>356</v>
      </c>
      <c r="K5332" s="58" t="s">
        <v>356</v>
      </c>
      <c r="L5332" s="58" t="s">
        <v>367</v>
      </c>
      <c r="M5332" s="58" t="s">
        <v>458</v>
      </c>
      <c r="N5332" s="58" t="s">
        <v>429</v>
      </c>
      <c r="O5332" s="64" t="s">
        <v>310</v>
      </c>
      <c r="P5332" s="64" t="s">
        <v>5359</v>
      </c>
      <c r="Q5332" s="45" t="s">
        <v>922</v>
      </c>
      <c r="R5332" s="32" t="s">
        <v>254</v>
      </c>
      <c r="S5332" s="45" t="s">
        <v>95</v>
      </c>
      <c r="T5332" s="42" t="str">
        <f>VLOOKUP(Tabla1[[#This Row],[AREA]],Hoja1!A:B,2,FALSE)</f>
        <v>07. Medio ambiente</v>
      </c>
      <c r="U5332" s="45" t="s">
        <v>149</v>
      </c>
      <c r="V5332" s="42" t="str">
        <f>VLOOKUP(Tabla1[[#This Row],[PROGRAMA]],Hoja1!A:B,2,FALSE)</f>
        <v>1711. Parques y jardines</v>
      </c>
      <c r="W5332" s="45" t="s">
        <v>238</v>
      </c>
      <c r="X5332" s="45" t="s">
        <v>3118</v>
      </c>
    </row>
    <row r="5333" spans="1:24" x14ac:dyDescent="0.25">
      <c r="A5333" s="57">
        <v>220250044619</v>
      </c>
      <c r="B5333" s="58" t="s">
        <v>526</v>
      </c>
      <c r="C5333" s="59">
        <v>45910</v>
      </c>
      <c r="D5333" s="57">
        <v>22025001347</v>
      </c>
      <c r="E5333" s="58" t="s">
        <v>1493</v>
      </c>
      <c r="F5333" s="60">
        <v>10.16</v>
      </c>
      <c r="G5333" s="58" t="s">
        <v>612</v>
      </c>
      <c r="H5333" s="58" t="s">
        <v>7120</v>
      </c>
      <c r="I5333" s="61">
        <v>300</v>
      </c>
      <c r="J5333" s="58" t="s">
        <v>356</v>
      </c>
      <c r="K5333" s="58" t="s">
        <v>356</v>
      </c>
      <c r="L5333" s="58" t="s">
        <v>367</v>
      </c>
      <c r="M5333" s="58" t="s">
        <v>354</v>
      </c>
      <c r="N5333" s="58" t="s">
        <v>355</v>
      </c>
      <c r="O5333" s="64" t="s">
        <v>309</v>
      </c>
      <c r="P5333" s="64" t="s">
        <v>5359</v>
      </c>
      <c r="Q5333" s="45" t="s">
        <v>922</v>
      </c>
      <c r="R5333" s="32" t="s">
        <v>254</v>
      </c>
      <c r="S5333" s="45" t="s">
        <v>91</v>
      </c>
      <c r="T5333" s="42" t="str">
        <f>VLOOKUP(Tabla1[[#This Row],[AREA]],Hoja1!A:B,2,FALSE)</f>
        <v>02. Urbanismo y vivienda</v>
      </c>
      <c r="U5333" s="45" t="s">
        <v>220</v>
      </c>
      <c r="V5333" s="42" t="str">
        <f>VLOOKUP(Tabla1[[#This Row],[PROGRAMA]],Hoja1!A:B,2,FALSE)</f>
        <v>9332. Mantenimiento de edificios e instalaciones municipales</v>
      </c>
      <c r="W5333" s="45" t="s">
        <v>236</v>
      </c>
      <c r="X5333" s="45" t="s">
        <v>3048</v>
      </c>
    </row>
    <row r="5334" spans="1:24" x14ac:dyDescent="0.25">
      <c r="A5334" s="57">
        <v>220250041719</v>
      </c>
      <c r="B5334" s="58" t="s">
        <v>526</v>
      </c>
      <c r="C5334" s="59">
        <v>45894</v>
      </c>
      <c r="D5334" s="57">
        <v>22025001104</v>
      </c>
      <c r="E5334" s="58" t="s">
        <v>3791</v>
      </c>
      <c r="F5334" s="60">
        <v>7.8</v>
      </c>
      <c r="G5334" s="58" t="s">
        <v>74</v>
      </c>
      <c r="H5334" s="58" t="s">
        <v>7121</v>
      </c>
      <c r="I5334" s="61">
        <v>300</v>
      </c>
      <c r="J5334" s="58" t="s">
        <v>356</v>
      </c>
      <c r="K5334" s="58" t="s">
        <v>356</v>
      </c>
      <c r="L5334" s="58" t="s">
        <v>367</v>
      </c>
      <c r="M5334" s="58" t="s">
        <v>354</v>
      </c>
      <c r="N5334" s="58" t="s">
        <v>355</v>
      </c>
      <c r="O5334" s="64" t="s">
        <v>309</v>
      </c>
      <c r="P5334" s="64" t="s">
        <v>5359</v>
      </c>
      <c r="Q5334" s="45" t="s">
        <v>922</v>
      </c>
      <c r="R5334" s="32" t="s">
        <v>254</v>
      </c>
      <c r="S5334" s="45" t="s">
        <v>98</v>
      </c>
      <c r="T5334" s="42" t="str">
        <f>VLOOKUP(Tabla1[[#This Row],[AREA]],Hoja1!A:B,2,FALSE)</f>
        <v>10. Personas mayores, familia y servicios sociales</v>
      </c>
      <c r="U5334" s="45" t="s">
        <v>159</v>
      </c>
      <c r="V5334" s="42" t="str">
        <f>VLOOKUP(Tabla1[[#This Row],[PROGRAMA]],Hoja1!A:B,2,FALSE)</f>
        <v>2315. Políticas de Igualdad e infancia</v>
      </c>
      <c r="W5334" s="45" t="s">
        <v>236</v>
      </c>
      <c r="X5334" s="45" t="s">
        <v>3048</v>
      </c>
    </row>
    <row r="5335" spans="1:24" x14ac:dyDescent="0.25">
      <c r="A5335" s="57">
        <v>220250030495</v>
      </c>
      <c r="B5335" s="58" t="s">
        <v>349</v>
      </c>
      <c r="C5335" s="59">
        <v>45840</v>
      </c>
      <c r="D5335" s="57">
        <v>22025005038</v>
      </c>
      <c r="E5335" s="58" t="s">
        <v>3238</v>
      </c>
      <c r="F5335" s="60">
        <v>7.5</v>
      </c>
      <c r="G5335" s="58" t="s">
        <v>3330</v>
      </c>
      <c r="H5335" s="58" t="s">
        <v>7122</v>
      </c>
      <c r="I5335" s="61">
        <v>220</v>
      </c>
      <c r="J5335" s="58" t="s">
        <v>356</v>
      </c>
      <c r="K5335" s="58" t="s">
        <v>356</v>
      </c>
      <c r="L5335" s="58" t="s">
        <v>367</v>
      </c>
      <c r="M5335" s="58" t="s">
        <v>458</v>
      </c>
      <c r="N5335" s="58" t="s">
        <v>429</v>
      </c>
      <c r="O5335" s="64" t="s">
        <v>310</v>
      </c>
      <c r="P5335" s="64" t="s">
        <v>5359</v>
      </c>
      <c r="Q5335" s="45" t="s">
        <v>922</v>
      </c>
      <c r="R5335" s="32" t="s">
        <v>254</v>
      </c>
      <c r="S5335" s="45" t="s">
        <v>93</v>
      </c>
      <c r="T5335" s="42" t="str">
        <f>VLOOKUP(Tabla1[[#This Row],[AREA]],Hoja1!A:B,2,FALSE)</f>
        <v>04. Hacienda, personal y modernización administrativa</v>
      </c>
      <c r="U5335" s="45" t="s">
        <v>207</v>
      </c>
      <c r="V5335" s="42" t="str">
        <f>VLOOKUP(Tabla1[[#This Row],[PROGRAMA]],Hoja1!A:B,2,FALSE)</f>
        <v>9202. Gestión de recursos humanos</v>
      </c>
      <c r="W5335" s="45" t="s">
        <v>238</v>
      </c>
      <c r="X5335" s="45" t="s">
        <v>2926</v>
      </c>
    </row>
    <row r="5336" spans="1:24" x14ac:dyDescent="0.25">
      <c r="A5336" s="57">
        <v>220250047708</v>
      </c>
      <c r="B5336" s="58" t="s">
        <v>526</v>
      </c>
      <c r="C5336" s="59">
        <v>45925</v>
      </c>
      <c r="D5336" s="57">
        <v>22025001347</v>
      </c>
      <c r="E5336" s="58" t="s">
        <v>1493</v>
      </c>
      <c r="F5336" s="60">
        <v>6.84</v>
      </c>
      <c r="G5336" s="58" t="s">
        <v>74</v>
      </c>
      <c r="H5336" s="58" t="s">
        <v>7123</v>
      </c>
      <c r="I5336" s="61">
        <v>300</v>
      </c>
      <c r="J5336" s="58" t="s">
        <v>356</v>
      </c>
      <c r="K5336" s="58" t="s">
        <v>356</v>
      </c>
      <c r="L5336" s="58" t="s">
        <v>367</v>
      </c>
      <c r="M5336" s="58" t="s">
        <v>354</v>
      </c>
      <c r="N5336" s="58" t="s">
        <v>355</v>
      </c>
      <c r="O5336" s="64" t="s">
        <v>309</v>
      </c>
      <c r="P5336" s="64" t="s">
        <v>5359</v>
      </c>
      <c r="Q5336" s="45" t="s">
        <v>922</v>
      </c>
      <c r="R5336" s="32" t="s">
        <v>254</v>
      </c>
      <c r="S5336" s="45" t="s">
        <v>91</v>
      </c>
      <c r="T5336" s="42" t="str">
        <f>VLOOKUP(Tabla1[[#This Row],[AREA]],Hoja1!A:B,2,FALSE)</f>
        <v>02. Urbanismo y vivienda</v>
      </c>
      <c r="U5336" s="45" t="s">
        <v>220</v>
      </c>
      <c r="V5336" s="42" t="str">
        <f>VLOOKUP(Tabla1[[#This Row],[PROGRAMA]],Hoja1!A:B,2,FALSE)</f>
        <v>9332. Mantenimiento de edificios e instalaciones municipales</v>
      </c>
      <c r="W5336" s="45" t="s">
        <v>236</v>
      </c>
      <c r="X5336" s="45" t="s">
        <v>3048</v>
      </c>
    </row>
    <row r="5337" spans="1:24" x14ac:dyDescent="0.25">
      <c r="A5337" s="57">
        <v>220250044632</v>
      </c>
      <c r="B5337" s="58" t="s">
        <v>526</v>
      </c>
      <c r="C5337" s="59">
        <v>45910</v>
      </c>
      <c r="D5337" s="57">
        <v>22025001347</v>
      </c>
      <c r="E5337" s="58" t="s">
        <v>1493</v>
      </c>
      <c r="F5337" s="60">
        <v>6.66</v>
      </c>
      <c r="G5337" s="58" t="s">
        <v>573</v>
      </c>
      <c r="H5337" s="58" t="s">
        <v>7124</v>
      </c>
      <c r="I5337" s="61">
        <v>300</v>
      </c>
      <c r="J5337" s="58" t="s">
        <v>356</v>
      </c>
      <c r="K5337" s="58" t="s">
        <v>356</v>
      </c>
      <c r="L5337" s="58" t="s">
        <v>367</v>
      </c>
      <c r="M5337" s="58" t="s">
        <v>354</v>
      </c>
      <c r="N5337" s="58" t="s">
        <v>355</v>
      </c>
      <c r="O5337" s="64" t="s">
        <v>309</v>
      </c>
      <c r="P5337" s="64" t="s">
        <v>5359</v>
      </c>
      <c r="Q5337" s="45" t="s">
        <v>922</v>
      </c>
      <c r="R5337" s="32" t="s">
        <v>254</v>
      </c>
      <c r="S5337" s="45" t="s">
        <v>91</v>
      </c>
      <c r="T5337" s="42" t="str">
        <f>VLOOKUP(Tabla1[[#This Row],[AREA]],Hoja1!A:B,2,FALSE)</f>
        <v>02. Urbanismo y vivienda</v>
      </c>
      <c r="U5337" s="45" t="s">
        <v>220</v>
      </c>
      <c r="V5337" s="42" t="str">
        <f>VLOOKUP(Tabla1[[#This Row],[PROGRAMA]],Hoja1!A:B,2,FALSE)</f>
        <v>9332. Mantenimiento de edificios e instalaciones municipales</v>
      </c>
      <c r="W5337" s="45" t="s">
        <v>236</v>
      </c>
      <c r="X5337" s="45" t="s">
        <v>3048</v>
      </c>
    </row>
    <row r="5338" spans="1:24" x14ac:dyDescent="0.25">
      <c r="A5338" s="57">
        <v>220250031095</v>
      </c>
      <c r="B5338" s="58" t="s">
        <v>349</v>
      </c>
      <c r="C5338" s="59">
        <v>45842</v>
      </c>
      <c r="D5338" s="57">
        <v>22025005108</v>
      </c>
      <c r="E5338" s="58" t="s">
        <v>1727</v>
      </c>
      <c r="F5338" s="60">
        <v>6.05</v>
      </c>
      <c r="G5338" s="58" t="s">
        <v>334</v>
      </c>
      <c r="H5338" s="58" t="s">
        <v>7125</v>
      </c>
      <c r="I5338" s="61">
        <v>220</v>
      </c>
      <c r="J5338" s="58" t="s">
        <v>356</v>
      </c>
      <c r="K5338" s="58" t="s">
        <v>356</v>
      </c>
      <c r="L5338" s="58" t="s">
        <v>367</v>
      </c>
      <c r="M5338" s="58" t="s">
        <v>458</v>
      </c>
      <c r="N5338" s="58" t="s">
        <v>429</v>
      </c>
      <c r="O5338" s="64" t="s">
        <v>310</v>
      </c>
      <c r="P5338" s="64" t="s">
        <v>5359</v>
      </c>
      <c r="Q5338" s="45" t="s">
        <v>922</v>
      </c>
      <c r="R5338" s="32" t="s">
        <v>254</v>
      </c>
      <c r="S5338" s="45" t="s">
        <v>94</v>
      </c>
      <c r="T5338" s="42" t="str">
        <f>VLOOKUP(Tabla1[[#This Row],[AREA]],Hoja1!A:B,2,FALSE)</f>
        <v>06. Educación y cultura</v>
      </c>
      <c r="U5338" s="45" t="s">
        <v>176</v>
      </c>
      <c r="V5338" s="42" t="str">
        <f>VLOOKUP(Tabla1[[#This Row],[PROGRAMA]],Hoja1!A:B,2,FALSE)</f>
        <v>3321. Bibliotecas públicas</v>
      </c>
      <c r="W5338" s="45" t="s">
        <v>236</v>
      </c>
      <c r="X5338" s="45" t="s">
        <v>3048</v>
      </c>
    </row>
    <row r="5339" spans="1:24" x14ac:dyDescent="0.25">
      <c r="A5339" s="57">
        <v>220250048074</v>
      </c>
      <c r="B5339" s="58" t="s">
        <v>503</v>
      </c>
      <c r="C5339" s="59">
        <v>45926</v>
      </c>
      <c r="D5339" s="57">
        <v>22025003037</v>
      </c>
      <c r="E5339" s="58" t="s">
        <v>1171</v>
      </c>
      <c r="F5339" s="60">
        <v>-180000</v>
      </c>
      <c r="G5339" s="58" t="s">
        <v>1062</v>
      </c>
      <c r="H5339" s="58" t="s">
        <v>7126</v>
      </c>
      <c r="I5339" s="61">
        <v>220</v>
      </c>
      <c r="J5339" s="58" t="s">
        <v>356</v>
      </c>
      <c r="K5339" s="58" t="s">
        <v>356</v>
      </c>
      <c r="L5339" s="58" t="s">
        <v>358</v>
      </c>
      <c r="M5339" s="58" t="s">
        <v>354</v>
      </c>
      <c r="N5339" s="58" t="s">
        <v>355</v>
      </c>
      <c r="O5339" s="64" t="s">
        <v>305</v>
      </c>
      <c r="P5339" s="64" t="s">
        <v>5359</v>
      </c>
      <c r="Q5339" s="45">
        <v>6</v>
      </c>
      <c r="R5339" s="32" t="s">
        <v>255</v>
      </c>
      <c r="S5339" s="45" t="s">
        <v>91</v>
      </c>
      <c r="T5339" s="42" t="str">
        <f>VLOOKUP(Tabla1[[#This Row],[AREA]],Hoja1!A:B,2,FALSE)</f>
        <v>02. Urbanismo y vivienda</v>
      </c>
      <c r="U5339" s="45">
        <v>9332</v>
      </c>
      <c r="V5339" s="42" t="str">
        <f>VLOOKUP(Tabla1[[#This Row],[PROGRAMA]],Hoja1!A:B,2,FALSE)</f>
        <v>9332. Mantenimiento de edificios e instalaciones municipales</v>
      </c>
      <c r="W5339" s="45">
        <v>63</v>
      </c>
      <c r="X5339" s="45">
        <v>632</v>
      </c>
    </row>
    <row r="5340" spans="1:24" x14ac:dyDescent="0.25">
      <c r="A5340" s="57">
        <v>220250039173</v>
      </c>
      <c r="B5340" s="58" t="s">
        <v>526</v>
      </c>
      <c r="C5340" s="59">
        <v>45883</v>
      </c>
      <c r="D5340" s="57">
        <v>22025004014</v>
      </c>
      <c r="E5340" s="58" t="s">
        <v>1534</v>
      </c>
      <c r="F5340" s="60">
        <v>1.86</v>
      </c>
      <c r="G5340" s="58" t="s">
        <v>74</v>
      </c>
      <c r="H5340" s="58" t="s">
        <v>7127</v>
      </c>
      <c r="I5340" s="61">
        <v>300</v>
      </c>
      <c r="J5340" s="58" t="s">
        <v>356</v>
      </c>
      <c r="K5340" s="58" t="s">
        <v>356</v>
      </c>
      <c r="L5340" s="58" t="s">
        <v>367</v>
      </c>
      <c r="M5340" s="58" t="s">
        <v>354</v>
      </c>
      <c r="N5340" s="58" t="s">
        <v>355</v>
      </c>
      <c r="O5340" s="64" t="s">
        <v>309</v>
      </c>
      <c r="P5340" s="64" t="s">
        <v>5359</v>
      </c>
      <c r="Q5340" s="45" t="s">
        <v>922</v>
      </c>
      <c r="R5340" s="32" t="s">
        <v>254</v>
      </c>
      <c r="S5340" s="45" t="s">
        <v>92</v>
      </c>
      <c r="T5340" s="42" t="str">
        <f>VLOOKUP(Tabla1[[#This Row],[AREA]],Hoja1!A:B,2,FALSE)</f>
        <v>03. Participación ciudadana y deportes</v>
      </c>
      <c r="U5340" s="45" t="s">
        <v>215</v>
      </c>
      <c r="V5340" s="42" t="str">
        <f>VLOOKUP(Tabla1[[#This Row],[PROGRAMA]],Hoja1!A:B,2,FALSE)</f>
        <v>9241. Participación ciudadana</v>
      </c>
      <c r="W5340" s="45" t="s">
        <v>236</v>
      </c>
      <c r="X5340" s="45" t="s">
        <v>3048</v>
      </c>
    </row>
    <row r="5341" spans="1:24" x14ac:dyDescent="0.25">
      <c r="A5341" s="57">
        <v>220250039194</v>
      </c>
      <c r="B5341" s="58" t="s">
        <v>526</v>
      </c>
      <c r="C5341" s="59">
        <v>45883</v>
      </c>
      <c r="D5341" s="57">
        <v>22025001043</v>
      </c>
      <c r="E5341" s="58" t="s">
        <v>1462</v>
      </c>
      <c r="F5341" s="60">
        <v>1.52</v>
      </c>
      <c r="G5341" s="58" t="s">
        <v>74</v>
      </c>
      <c r="H5341" s="58" t="s">
        <v>7128</v>
      </c>
      <c r="I5341" s="61">
        <v>300</v>
      </c>
      <c r="J5341" s="58" t="s">
        <v>356</v>
      </c>
      <c r="K5341" s="58" t="s">
        <v>356</v>
      </c>
      <c r="L5341" s="58" t="s">
        <v>367</v>
      </c>
      <c r="M5341" s="58" t="s">
        <v>354</v>
      </c>
      <c r="N5341" s="58" t="s">
        <v>355</v>
      </c>
      <c r="O5341" s="64" t="s">
        <v>309</v>
      </c>
      <c r="P5341" s="64" t="s">
        <v>5359</v>
      </c>
      <c r="Q5341" s="45" t="s">
        <v>922</v>
      </c>
      <c r="R5341" s="32" t="s">
        <v>254</v>
      </c>
      <c r="S5341" s="45" t="s">
        <v>98</v>
      </c>
      <c r="T5341" s="42" t="str">
        <f>VLOOKUP(Tabla1[[#This Row],[AREA]],Hoja1!A:B,2,FALSE)</f>
        <v>10. Personas mayores, familia y servicios sociales</v>
      </c>
      <c r="U5341" s="45" t="s">
        <v>153</v>
      </c>
      <c r="V5341" s="42" t="str">
        <f>VLOOKUP(Tabla1[[#This Row],[PROGRAMA]],Hoja1!A:B,2,FALSE)</f>
        <v>2311. Intervención social</v>
      </c>
      <c r="W5341" s="45" t="s">
        <v>236</v>
      </c>
      <c r="X5341" s="45" t="s">
        <v>3048</v>
      </c>
    </row>
    <row r="5342" spans="1:24" x14ac:dyDescent="0.25">
      <c r="A5342" s="57">
        <v>220250034060</v>
      </c>
      <c r="B5342" s="58" t="s">
        <v>349</v>
      </c>
      <c r="C5342" s="59">
        <v>45856</v>
      </c>
      <c r="D5342" s="57">
        <v>22025005133</v>
      </c>
      <c r="E5342" s="58" t="s">
        <v>1466</v>
      </c>
      <c r="F5342" s="60">
        <v>4</v>
      </c>
      <c r="G5342" s="58" t="s">
        <v>2180</v>
      </c>
      <c r="H5342" s="58" t="s">
        <v>7129</v>
      </c>
      <c r="I5342" s="61">
        <v>220</v>
      </c>
      <c r="J5342" s="58" t="s">
        <v>2182</v>
      </c>
      <c r="K5342" s="58" t="s">
        <v>499</v>
      </c>
      <c r="L5342" s="58" t="s">
        <v>357</v>
      </c>
      <c r="M5342" s="58" t="s">
        <v>458</v>
      </c>
      <c r="N5342" s="58" t="s">
        <v>429</v>
      </c>
      <c r="O5342" s="64" t="s">
        <v>310</v>
      </c>
      <c r="P5342" s="64" t="s">
        <v>5359</v>
      </c>
      <c r="Q5342" s="45" t="s">
        <v>922</v>
      </c>
      <c r="R5342" s="32" t="s">
        <v>254</v>
      </c>
      <c r="S5342" s="45" t="s">
        <v>98</v>
      </c>
      <c r="T5342" s="42" t="str">
        <f>VLOOKUP(Tabla1[[#This Row],[AREA]],Hoja1!A:B,2,FALSE)</f>
        <v>10. Personas mayores, familia y servicios sociales</v>
      </c>
      <c r="U5342" s="45" t="s">
        <v>159</v>
      </c>
      <c r="V5342" s="42" t="str">
        <f>VLOOKUP(Tabla1[[#This Row],[PROGRAMA]],Hoja1!A:B,2,FALSE)</f>
        <v>2315. Políticas de Igualdad e infancia</v>
      </c>
      <c r="W5342" s="45" t="s">
        <v>238</v>
      </c>
      <c r="X5342" s="45" t="s">
        <v>2926</v>
      </c>
    </row>
    <row r="5343" spans="1:24" x14ac:dyDescent="0.25">
      <c r="A5343" s="57">
        <v>220250030304</v>
      </c>
      <c r="B5343" s="58" t="s">
        <v>349</v>
      </c>
      <c r="C5343" s="59">
        <v>45839</v>
      </c>
      <c r="D5343" s="57">
        <v>22025004088</v>
      </c>
      <c r="E5343" s="58" t="s">
        <v>1560</v>
      </c>
      <c r="F5343" s="60">
        <v>0.84</v>
      </c>
      <c r="G5343" s="58" t="s">
        <v>5932</v>
      </c>
      <c r="H5343" s="58" t="s">
        <v>7130</v>
      </c>
      <c r="I5343" s="61">
        <v>220</v>
      </c>
      <c r="J5343" s="58" t="s">
        <v>352</v>
      </c>
      <c r="K5343" s="58" t="s">
        <v>352</v>
      </c>
      <c r="L5343" s="58" t="s">
        <v>357</v>
      </c>
      <c r="M5343" s="58" t="s">
        <v>458</v>
      </c>
      <c r="N5343" s="58" t="s">
        <v>429</v>
      </c>
      <c r="O5343" s="64" t="s">
        <v>310</v>
      </c>
      <c r="P5343" s="64" t="s">
        <v>5359</v>
      </c>
      <c r="Q5343" s="45" t="s">
        <v>922</v>
      </c>
      <c r="R5343" s="32" t="s">
        <v>254</v>
      </c>
      <c r="S5343" s="45" t="s">
        <v>95</v>
      </c>
      <c r="T5343" s="42" t="str">
        <f>VLOOKUP(Tabla1[[#This Row],[AREA]],Hoja1!A:B,2,FALSE)</f>
        <v>07. Medio ambiente</v>
      </c>
      <c r="U5343" s="45" t="s">
        <v>151</v>
      </c>
      <c r="V5343" s="42" t="str">
        <f>VLOOKUP(Tabla1[[#This Row],[PROGRAMA]],Hoja1!A:B,2,FALSE)</f>
        <v>1721. Protección del medio ambiente</v>
      </c>
      <c r="W5343" s="45" t="s">
        <v>238</v>
      </c>
      <c r="X5343" s="45" t="s">
        <v>2955</v>
      </c>
    </row>
    <row r="5344" spans="1:24" x14ac:dyDescent="0.25">
      <c r="A5344" s="57">
        <v>220250034547</v>
      </c>
      <c r="B5344" s="58" t="s">
        <v>503</v>
      </c>
      <c r="C5344" s="59">
        <v>45861</v>
      </c>
      <c r="D5344" s="57">
        <v>22025003978</v>
      </c>
      <c r="E5344" s="58" t="s">
        <v>1344</v>
      </c>
      <c r="F5344" s="60">
        <v>-161.58000000000001</v>
      </c>
      <c r="G5344" s="58" t="s">
        <v>285</v>
      </c>
      <c r="H5344" s="58" t="s">
        <v>3953</v>
      </c>
      <c r="I5344" s="61">
        <v>220</v>
      </c>
      <c r="J5344" s="58" t="s">
        <v>356</v>
      </c>
      <c r="K5344" s="58" t="s">
        <v>356</v>
      </c>
      <c r="L5344" s="58" t="s">
        <v>357</v>
      </c>
      <c r="M5344" s="58" t="s">
        <v>458</v>
      </c>
      <c r="N5344" s="58" t="s">
        <v>429</v>
      </c>
      <c r="O5344" s="64" t="s">
        <v>310</v>
      </c>
      <c r="P5344" s="64" t="s">
        <v>5359</v>
      </c>
      <c r="Q5344" s="45" t="s">
        <v>926</v>
      </c>
      <c r="R5344" s="32" t="s">
        <v>255</v>
      </c>
      <c r="S5344" s="45" t="s">
        <v>94</v>
      </c>
      <c r="T5344" s="42" t="str">
        <f>VLOOKUP(Tabla1[[#This Row],[AREA]],Hoja1!A:B,2,FALSE)</f>
        <v>06. Educación y cultura</v>
      </c>
      <c r="U5344" s="45" t="s">
        <v>170</v>
      </c>
      <c r="V5344" s="42" t="str">
        <f>VLOOKUP(Tabla1[[#This Row],[PROGRAMA]],Hoja1!A:B,2,FALSE)</f>
        <v>3232. Conservación y mantenimiento centros educación infantil y primaria</v>
      </c>
      <c r="W5344" s="45" t="s">
        <v>248</v>
      </c>
      <c r="X5344" s="45" t="s">
        <v>2991</v>
      </c>
    </row>
    <row r="5345" spans="1:24" x14ac:dyDescent="0.25">
      <c r="A5345" s="57">
        <v>220250034543</v>
      </c>
      <c r="B5345" s="58" t="s">
        <v>503</v>
      </c>
      <c r="C5345" s="59">
        <v>45861</v>
      </c>
      <c r="D5345" s="57">
        <v>22025001102</v>
      </c>
      <c r="E5345" s="58" t="s">
        <v>1279</v>
      </c>
      <c r="F5345" s="60">
        <v>-217.8</v>
      </c>
      <c r="G5345" s="58" t="s">
        <v>1023</v>
      </c>
      <c r="H5345" s="58" t="s">
        <v>7131</v>
      </c>
      <c r="I5345" s="61">
        <v>220</v>
      </c>
      <c r="J5345" s="58" t="s">
        <v>356</v>
      </c>
      <c r="K5345" s="58" t="s">
        <v>356</v>
      </c>
      <c r="L5345" s="58" t="s">
        <v>357</v>
      </c>
      <c r="M5345" s="58" t="s">
        <v>458</v>
      </c>
      <c r="N5345" s="58" t="s">
        <v>429</v>
      </c>
      <c r="O5345" s="64" t="s">
        <v>310</v>
      </c>
      <c r="P5345" s="64" t="s">
        <v>5359</v>
      </c>
      <c r="Q5345" s="45" t="s">
        <v>922</v>
      </c>
      <c r="R5345" s="32" t="s">
        <v>254</v>
      </c>
      <c r="S5345" s="45" t="s">
        <v>98</v>
      </c>
      <c r="T5345" s="42" t="str">
        <f>VLOOKUP(Tabla1[[#This Row],[AREA]],Hoja1!A:B,2,FALSE)</f>
        <v>10. Personas mayores, familia y servicios sociales</v>
      </c>
      <c r="U5345" s="45" t="s">
        <v>158</v>
      </c>
      <c r="V5345" s="42" t="str">
        <f>VLOOKUP(Tabla1[[#This Row],[PROGRAMA]],Hoja1!A:B,2,FALSE)</f>
        <v>2314. Centro de programas juveniles</v>
      </c>
      <c r="W5345" s="45" t="s">
        <v>238</v>
      </c>
      <c r="X5345" s="45" t="s">
        <v>3267</v>
      </c>
    </row>
    <row r="5346" spans="1:24" x14ac:dyDescent="0.25">
      <c r="A5346" s="57">
        <v>220250047213</v>
      </c>
      <c r="B5346" s="58" t="s">
        <v>503</v>
      </c>
      <c r="C5346" s="59">
        <v>45923</v>
      </c>
      <c r="D5346" s="57">
        <v>22025000754</v>
      </c>
      <c r="E5346" s="58" t="s">
        <v>1325</v>
      </c>
      <c r="F5346" s="60">
        <v>-227676.84</v>
      </c>
      <c r="G5346" s="58" t="s">
        <v>556</v>
      </c>
      <c r="H5346" s="58" t="s">
        <v>7132</v>
      </c>
      <c r="I5346" s="61">
        <v>220</v>
      </c>
      <c r="J5346" s="58" t="s">
        <v>395</v>
      </c>
      <c r="K5346" s="58" t="s">
        <v>395</v>
      </c>
      <c r="L5346" s="58" t="s">
        <v>357</v>
      </c>
      <c r="M5346" s="58" t="s">
        <v>354</v>
      </c>
      <c r="N5346" s="58" t="s">
        <v>355</v>
      </c>
      <c r="O5346" s="64" t="s">
        <v>305</v>
      </c>
      <c r="P5346" s="64" t="s">
        <v>5359</v>
      </c>
      <c r="Q5346" s="45" t="s">
        <v>922</v>
      </c>
      <c r="R5346" s="32" t="s">
        <v>254</v>
      </c>
      <c r="S5346" s="45" t="s">
        <v>93</v>
      </c>
      <c r="T5346" s="42" t="str">
        <f>VLOOKUP(Tabla1[[#This Row],[AREA]],Hoja1!A:B,2,FALSE)</f>
        <v>04. Hacienda, personal y modernización administrativa</v>
      </c>
      <c r="U5346" s="45" t="s">
        <v>214</v>
      </c>
      <c r="V5346" s="42" t="str">
        <f>VLOOKUP(Tabla1[[#This Row],[PROGRAMA]],Hoja1!A:B,2,FALSE)</f>
        <v>9231. Información, registro y gestión del padrón</v>
      </c>
      <c r="W5346" s="45" t="s">
        <v>238</v>
      </c>
      <c r="X5346" s="45" t="s">
        <v>2926</v>
      </c>
    </row>
    <row r="5347" spans="1:24" x14ac:dyDescent="0.25">
      <c r="A5347" s="57">
        <v>220250033864</v>
      </c>
      <c r="B5347" s="58" t="s">
        <v>503</v>
      </c>
      <c r="C5347" s="59">
        <v>45856</v>
      </c>
      <c r="D5347" s="57">
        <v>22025002648</v>
      </c>
      <c r="E5347" s="58" t="s">
        <v>1730</v>
      </c>
      <c r="F5347" s="60">
        <v>-550</v>
      </c>
      <c r="G5347" s="58" t="s">
        <v>5592</v>
      </c>
      <c r="H5347" s="58" t="s">
        <v>7133</v>
      </c>
      <c r="I5347" s="61">
        <v>220</v>
      </c>
      <c r="J5347" s="58" t="s">
        <v>356</v>
      </c>
      <c r="K5347" s="58" t="s">
        <v>356</v>
      </c>
      <c r="L5347" s="58" t="s">
        <v>357</v>
      </c>
      <c r="M5347" s="58" t="s">
        <v>458</v>
      </c>
      <c r="N5347" s="58" t="s">
        <v>429</v>
      </c>
      <c r="O5347" s="64" t="s">
        <v>310</v>
      </c>
      <c r="P5347" s="64" t="s">
        <v>5359</v>
      </c>
      <c r="Q5347" s="45" t="s">
        <v>922</v>
      </c>
      <c r="R5347" s="32" t="s">
        <v>254</v>
      </c>
      <c r="S5347" s="45" t="s">
        <v>92</v>
      </c>
      <c r="T5347" s="42" t="str">
        <f>VLOOKUP(Tabla1[[#This Row],[AREA]],Hoja1!A:B,2,FALSE)</f>
        <v>03. Participación ciudadana y deportes</v>
      </c>
      <c r="U5347" s="45" t="s">
        <v>215</v>
      </c>
      <c r="V5347" s="42" t="str">
        <f>VLOOKUP(Tabla1[[#This Row],[PROGRAMA]],Hoja1!A:B,2,FALSE)</f>
        <v>9241. Participación ciudadana</v>
      </c>
      <c r="W5347" s="45" t="s">
        <v>238</v>
      </c>
      <c r="X5347" s="45" t="s">
        <v>7142</v>
      </c>
    </row>
    <row r="5348" spans="1:24" x14ac:dyDescent="0.25">
      <c r="A5348" s="57">
        <v>220250046313</v>
      </c>
      <c r="B5348" s="58" t="s">
        <v>526</v>
      </c>
      <c r="C5348" s="59">
        <v>45922</v>
      </c>
      <c r="D5348" s="57">
        <v>22025001270</v>
      </c>
      <c r="E5348" s="58" t="s">
        <v>2310</v>
      </c>
      <c r="F5348" s="60">
        <v>1.21</v>
      </c>
      <c r="G5348" s="58" t="s">
        <v>73</v>
      </c>
      <c r="H5348" s="58" t="s">
        <v>7134</v>
      </c>
      <c r="I5348" s="61">
        <v>300</v>
      </c>
      <c r="J5348" s="58" t="s">
        <v>356</v>
      </c>
      <c r="K5348" s="58" t="s">
        <v>356</v>
      </c>
      <c r="L5348" s="58" t="s">
        <v>367</v>
      </c>
      <c r="M5348" s="58" t="s">
        <v>354</v>
      </c>
      <c r="N5348" s="58" t="s">
        <v>355</v>
      </c>
      <c r="O5348" s="64" t="s">
        <v>309</v>
      </c>
      <c r="P5348" s="64" t="s">
        <v>5359</v>
      </c>
      <c r="Q5348" s="45" t="s">
        <v>922</v>
      </c>
      <c r="R5348" s="32" t="s">
        <v>254</v>
      </c>
      <c r="S5348" s="45" t="s">
        <v>95</v>
      </c>
      <c r="T5348" s="42" t="str">
        <f>VLOOKUP(Tabla1[[#This Row],[AREA]],Hoja1!A:B,2,FALSE)</f>
        <v>07. Medio ambiente</v>
      </c>
      <c r="U5348" s="45" t="s">
        <v>149</v>
      </c>
      <c r="V5348" s="42" t="str">
        <f>VLOOKUP(Tabla1[[#This Row],[PROGRAMA]],Hoja1!A:B,2,FALSE)</f>
        <v>1711. Parques y jardines</v>
      </c>
      <c r="W5348" s="45" t="s">
        <v>238</v>
      </c>
      <c r="X5348" s="45" t="s">
        <v>3118</v>
      </c>
    </row>
    <row r="5349" spans="1:24" x14ac:dyDescent="0.25">
      <c r="A5349" s="57">
        <v>220250034504</v>
      </c>
      <c r="B5349" s="58" t="s">
        <v>503</v>
      </c>
      <c r="C5349" s="59">
        <v>45861</v>
      </c>
      <c r="D5349" s="57">
        <v>22024006310</v>
      </c>
      <c r="E5349" s="58" t="s">
        <v>2987</v>
      </c>
      <c r="F5349" s="60">
        <v>-956.72</v>
      </c>
      <c r="G5349" s="58" t="s">
        <v>2988</v>
      </c>
      <c r="H5349" s="58" t="s">
        <v>2989</v>
      </c>
      <c r="I5349" s="61">
        <v>220</v>
      </c>
      <c r="J5349" s="58" t="s">
        <v>356</v>
      </c>
      <c r="K5349" s="58" t="s">
        <v>356</v>
      </c>
      <c r="L5349" s="58" t="s">
        <v>358</v>
      </c>
      <c r="M5349" s="58" t="s">
        <v>458</v>
      </c>
      <c r="N5349" s="58" t="s">
        <v>429</v>
      </c>
      <c r="O5349" s="64" t="s">
        <v>310</v>
      </c>
      <c r="P5349" s="64" t="s">
        <v>5359</v>
      </c>
      <c r="Q5349" s="45" t="s">
        <v>926</v>
      </c>
      <c r="R5349" s="32" t="s">
        <v>255</v>
      </c>
      <c r="S5349" s="45" t="s">
        <v>290</v>
      </c>
      <c r="T5349" s="42" t="str">
        <f>VLOOKUP(Tabla1[[#This Row],[AREA]],Hoja1!A:B,2,FALSE)</f>
        <v>05. Comercio, mercados y consumo</v>
      </c>
      <c r="U5349" s="45" t="s">
        <v>197</v>
      </c>
      <c r="V5349" s="42" t="str">
        <f>VLOOKUP(Tabla1[[#This Row],[PROGRAMA]],Hoja1!A:B,2,FALSE)</f>
        <v>4312. Mercados</v>
      </c>
      <c r="W5349" s="45" t="s">
        <v>248</v>
      </c>
      <c r="X5349" s="45" t="s">
        <v>2991</v>
      </c>
    </row>
    <row r="5350" spans="1:24" x14ac:dyDescent="0.25">
      <c r="A5350" s="57">
        <v>220250048666</v>
      </c>
      <c r="B5350" s="58" t="s">
        <v>503</v>
      </c>
      <c r="C5350" s="59">
        <v>45930</v>
      </c>
      <c r="D5350" s="57">
        <v>22025004873</v>
      </c>
      <c r="E5350" s="58" t="s">
        <v>1662</v>
      </c>
      <c r="F5350" s="60">
        <v>-1179.99</v>
      </c>
      <c r="G5350" s="58" t="s">
        <v>4874</v>
      </c>
      <c r="H5350" s="58" t="s">
        <v>4875</v>
      </c>
      <c r="I5350" s="61">
        <v>220</v>
      </c>
      <c r="J5350" s="58" t="s">
        <v>411</v>
      </c>
      <c r="K5350" s="58" t="s">
        <v>411</v>
      </c>
      <c r="L5350" s="58" t="s">
        <v>367</v>
      </c>
      <c r="M5350" s="58" t="s">
        <v>458</v>
      </c>
      <c r="N5350" s="58" t="s">
        <v>429</v>
      </c>
      <c r="O5350" s="64" t="s">
        <v>310</v>
      </c>
      <c r="P5350" s="64" t="s">
        <v>5359</v>
      </c>
      <c r="Q5350" s="45" t="s">
        <v>926</v>
      </c>
      <c r="R5350" s="32" t="s">
        <v>255</v>
      </c>
      <c r="S5350" s="45" t="s">
        <v>291</v>
      </c>
      <c r="T5350" s="42" t="str">
        <f>VLOOKUP(Tabla1[[#This Row],[AREA]],Hoja1!A:B,2,FALSE)</f>
        <v>11. Salud pública y seguridad ciudadana</v>
      </c>
      <c r="U5350" s="45" t="s">
        <v>135</v>
      </c>
      <c r="V5350" s="42" t="str">
        <f>VLOOKUP(Tabla1[[#This Row],[PROGRAMA]],Hoja1!A:B,2,FALSE)</f>
        <v>1361. Prevención y extinción de incencios</v>
      </c>
      <c r="W5350" s="45" t="s">
        <v>246</v>
      </c>
      <c r="X5350" s="45" t="s">
        <v>2936</v>
      </c>
    </row>
    <row r="5351" spans="1:24" x14ac:dyDescent="0.25">
      <c r="A5351" s="57">
        <v>220250036276</v>
      </c>
      <c r="B5351" s="58" t="s">
        <v>503</v>
      </c>
      <c r="C5351" s="59">
        <v>45870</v>
      </c>
      <c r="D5351" s="57">
        <v>22025004664</v>
      </c>
      <c r="E5351" s="58" t="s">
        <v>1793</v>
      </c>
      <c r="F5351" s="60">
        <v>-1279.58</v>
      </c>
      <c r="G5351" s="58" t="s">
        <v>5314</v>
      </c>
      <c r="H5351" s="58" t="s">
        <v>7135</v>
      </c>
      <c r="I5351" s="61">
        <v>220</v>
      </c>
      <c r="J5351" s="58" t="s">
        <v>356</v>
      </c>
      <c r="K5351" s="58" t="s">
        <v>356</v>
      </c>
      <c r="L5351" s="58" t="s">
        <v>358</v>
      </c>
      <c r="M5351" s="58" t="s">
        <v>458</v>
      </c>
      <c r="N5351" s="58" t="s">
        <v>429</v>
      </c>
      <c r="O5351" s="64" t="s">
        <v>310</v>
      </c>
      <c r="P5351" s="64" t="s">
        <v>5359</v>
      </c>
      <c r="Q5351" s="45" t="s">
        <v>926</v>
      </c>
      <c r="R5351" s="32" t="s">
        <v>255</v>
      </c>
      <c r="S5351" s="45" t="s">
        <v>98</v>
      </c>
      <c r="T5351" s="42" t="str">
        <f>VLOOKUP(Tabla1[[#This Row],[AREA]],Hoja1!A:B,2,FALSE)</f>
        <v>10. Personas mayores, familia y servicios sociales</v>
      </c>
      <c r="U5351" s="45" t="s">
        <v>155</v>
      </c>
      <c r="V5351" s="42" t="str">
        <f>VLOOKUP(Tabla1[[#This Row],[PROGRAMA]],Hoja1!A:B,2,FALSE)</f>
        <v>2312. Iniciativas sociales</v>
      </c>
      <c r="W5351" s="45" t="s">
        <v>248</v>
      </c>
      <c r="X5351" s="45" t="s">
        <v>2991</v>
      </c>
    </row>
    <row r="5352" spans="1:24" x14ac:dyDescent="0.25">
      <c r="A5352" s="57">
        <v>220250035363</v>
      </c>
      <c r="B5352" s="58" t="s">
        <v>503</v>
      </c>
      <c r="C5352" s="59">
        <v>45863</v>
      </c>
      <c r="D5352" s="57">
        <v>22025004199</v>
      </c>
      <c r="E5352" s="58" t="s">
        <v>1534</v>
      </c>
      <c r="F5352" s="60">
        <v>-1558.48</v>
      </c>
      <c r="G5352" s="58" t="s">
        <v>32</v>
      </c>
      <c r="H5352" s="58" t="s">
        <v>4908</v>
      </c>
      <c r="I5352" s="61">
        <v>220</v>
      </c>
      <c r="J5352" s="58" t="s">
        <v>487</v>
      </c>
      <c r="K5352" s="58" t="s">
        <v>411</v>
      </c>
      <c r="L5352" s="58" t="s">
        <v>367</v>
      </c>
      <c r="M5352" s="58" t="s">
        <v>458</v>
      </c>
      <c r="N5352" s="58" t="s">
        <v>429</v>
      </c>
      <c r="O5352" s="64" t="s">
        <v>310</v>
      </c>
      <c r="P5352" s="64" t="s">
        <v>5359</v>
      </c>
      <c r="Q5352" s="45" t="s">
        <v>922</v>
      </c>
      <c r="R5352" s="32" t="s">
        <v>254</v>
      </c>
      <c r="S5352" s="45" t="s">
        <v>92</v>
      </c>
      <c r="T5352" s="42" t="str">
        <f>VLOOKUP(Tabla1[[#This Row],[AREA]],Hoja1!A:B,2,FALSE)</f>
        <v>03. Participación ciudadana y deportes</v>
      </c>
      <c r="U5352" s="45" t="s">
        <v>215</v>
      </c>
      <c r="V5352" s="42" t="str">
        <f>VLOOKUP(Tabla1[[#This Row],[PROGRAMA]],Hoja1!A:B,2,FALSE)</f>
        <v>9241. Participación ciudadana</v>
      </c>
      <c r="W5352" s="45" t="s">
        <v>236</v>
      </c>
      <c r="X5352" s="45" t="s">
        <v>3048</v>
      </c>
    </row>
    <row r="5353" spans="1:24" x14ac:dyDescent="0.25">
      <c r="A5353" s="57">
        <v>220250047561</v>
      </c>
      <c r="B5353" s="58" t="s">
        <v>503</v>
      </c>
      <c r="C5353" s="59">
        <v>45924</v>
      </c>
      <c r="D5353" s="57">
        <v>22025004877</v>
      </c>
      <c r="E5353" s="58" t="s">
        <v>1206</v>
      </c>
      <c r="F5353" s="60">
        <v>-1604.52</v>
      </c>
      <c r="G5353" s="58" t="s">
        <v>4958</v>
      </c>
      <c r="H5353" s="58" t="s">
        <v>7136</v>
      </c>
      <c r="I5353" s="61">
        <v>220</v>
      </c>
      <c r="J5353" s="58" t="s">
        <v>356</v>
      </c>
      <c r="K5353" s="58" t="s">
        <v>356</v>
      </c>
      <c r="L5353" s="58" t="s">
        <v>357</v>
      </c>
      <c r="M5353" s="58" t="s">
        <v>458</v>
      </c>
      <c r="N5353" s="58" t="s">
        <v>429</v>
      </c>
      <c r="O5353" s="64" t="s">
        <v>310</v>
      </c>
      <c r="P5353" s="64" t="s">
        <v>5359</v>
      </c>
      <c r="Q5353" s="45" t="s">
        <v>922</v>
      </c>
      <c r="R5353" s="32" t="s">
        <v>254</v>
      </c>
      <c r="S5353" s="45" t="s">
        <v>98</v>
      </c>
      <c r="T5353" s="42" t="str">
        <f>VLOOKUP(Tabla1[[#This Row],[AREA]],Hoja1!A:B,2,FALSE)</f>
        <v>10. Personas mayores, familia y servicios sociales</v>
      </c>
      <c r="U5353" s="45" t="s">
        <v>155</v>
      </c>
      <c r="V5353" s="42" t="str">
        <f>VLOOKUP(Tabla1[[#This Row],[PROGRAMA]],Hoja1!A:B,2,FALSE)</f>
        <v>2312. Iniciativas sociales</v>
      </c>
      <c r="W5353" s="45" t="s">
        <v>238</v>
      </c>
      <c r="X5353" s="45" t="s">
        <v>3697</v>
      </c>
    </row>
    <row r="5354" spans="1:24" x14ac:dyDescent="0.25">
      <c r="A5354" s="57">
        <v>220250042991</v>
      </c>
      <c r="B5354" s="58" t="s">
        <v>7137</v>
      </c>
      <c r="C5354" s="59">
        <v>45897</v>
      </c>
      <c r="D5354" s="57">
        <v>22025004534</v>
      </c>
      <c r="E5354" s="58" t="s">
        <v>1498</v>
      </c>
      <c r="F5354" s="60">
        <v>-7138.18</v>
      </c>
      <c r="G5354" s="58" t="s">
        <v>640</v>
      </c>
      <c r="H5354" s="58" t="s">
        <v>7138</v>
      </c>
      <c r="I5354" s="61">
        <v>240</v>
      </c>
      <c r="J5354" s="58" t="s">
        <v>562</v>
      </c>
      <c r="K5354" s="58" t="s">
        <v>436</v>
      </c>
      <c r="L5354" s="58" t="s">
        <v>367</v>
      </c>
      <c r="M5354" s="58" t="s">
        <v>458</v>
      </c>
      <c r="N5354" s="58" t="s">
        <v>429</v>
      </c>
      <c r="O5354" s="64" t="s">
        <v>310</v>
      </c>
      <c r="P5354" s="64" t="s">
        <v>5359</v>
      </c>
      <c r="Q5354" s="45" t="s">
        <v>922</v>
      </c>
      <c r="R5354" s="32" t="s">
        <v>254</v>
      </c>
      <c r="S5354" s="45" t="s">
        <v>291</v>
      </c>
      <c r="T5354" s="42" t="str">
        <f>VLOOKUP(Tabla1[[#This Row],[AREA]],Hoja1!A:B,2,FALSE)</f>
        <v>11. Salud pública y seguridad ciudadana</v>
      </c>
      <c r="U5354" s="45" t="s">
        <v>141</v>
      </c>
      <c r="V5354" s="42" t="str">
        <f>VLOOKUP(Tabla1[[#This Row],[PROGRAMA]],Hoja1!A:B,2,FALSE)</f>
        <v>1621. Recogida de residuos</v>
      </c>
      <c r="W5354" s="45" t="s">
        <v>238</v>
      </c>
      <c r="X5354" s="45" t="s">
        <v>3118</v>
      </c>
    </row>
    <row r="5355" spans="1:24" x14ac:dyDescent="0.25">
      <c r="A5355" s="57">
        <v>220250042990</v>
      </c>
      <c r="B5355" s="58" t="s">
        <v>7137</v>
      </c>
      <c r="C5355" s="59">
        <v>45897</v>
      </c>
      <c r="D5355" s="57">
        <v>22025004109</v>
      </c>
      <c r="E5355" s="58" t="s">
        <v>1498</v>
      </c>
      <c r="F5355" s="60">
        <v>-7138.19</v>
      </c>
      <c r="G5355" s="58" t="s">
        <v>640</v>
      </c>
      <c r="H5355" s="58" t="s">
        <v>7139</v>
      </c>
      <c r="I5355" s="61">
        <v>240</v>
      </c>
      <c r="J5355" s="58" t="s">
        <v>562</v>
      </c>
      <c r="K5355" s="58" t="s">
        <v>436</v>
      </c>
      <c r="L5355" s="58" t="s">
        <v>367</v>
      </c>
      <c r="M5355" s="58" t="s">
        <v>458</v>
      </c>
      <c r="N5355" s="58" t="s">
        <v>429</v>
      </c>
      <c r="O5355" s="64" t="s">
        <v>310</v>
      </c>
      <c r="P5355" s="64" t="s">
        <v>5359</v>
      </c>
      <c r="Q5355" s="45" t="s">
        <v>922</v>
      </c>
      <c r="R5355" s="32" t="s">
        <v>254</v>
      </c>
      <c r="S5355" s="45" t="s">
        <v>291</v>
      </c>
      <c r="T5355" s="42" t="str">
        <f>VLOOKUP(Tabla1[[#This Row],[AREA]],Hoja1!A:B,2,FALSE)</f>
        <v>11. Salud pública y seguridad ciudadana</v>
      </c>
      <c r="U5355" s="45" t="s">
        <v>141</v>
      </c>
      <c r="V5355" s="42" t="str">
        <f>VLOOKUP(Tabla1[[#This Row],[PROGRAMA]],Hoja1!A:B,2,FALSE)</f>
        <v>1621. Recogida de residuos</v>
      </c>
      <c r="W5355" s="45" t="s">
        <v>238</v>
      </c>
      <c r="X5355" s="45" t="s">
        <v>3118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44"/>
  <sheetViews>
    <sheetView showGridLines="0" tabSelected="1" view="pageLayout" zoomScaleNormal="100" workbookViewId="0"/>
  </sheetViews>
  <sheetFormatPr baseColWidth="10" defaultColWidth="27.140625" defaultRowHeight="11.25" x14ac:dyDescent="0.25"/>
  <cols>
    <col min="1" max="1" width="28.28515625" style="5" customWidth="1"/>
    <col min="2" max="2" width="11.7109375" style="5" bestFit="1" customWidth="1"/>
    <col min="3" max="3" width="12" style="5" customWidth="1"/>
    <col min="4" max="4" width="11.140625" style="5" bestFit="1" customWidth="1"/>
    <col min="5" max="5" width="12.5703125" style="5" customWidth="1"/>
    <col min="6" max="6" width="10.140625" style="5" bestFit="1" customWidth="1"/>
    <col min="7" max="7" width="10.85546875" style="5" bestFit="1" customWidth="1"/>
    <col min="8" max="9" width="10.7109375" style="5" bestFit="1" customWidth="1"/>
    <col min="10" max="10" width="10" style="5" bestFit="1" customWidth="1"/>
    <col min="11" max="12" width="10.7109375" style="5" bestFit="1" customWidth="1"/>
    <col min="13" max="13" width="11.7109375" style="5" bestFit="1" customWidth="1"/>
    <col min="14" max="16384" width="27.140625" style="5"/>
  </cols>
  <sheetData>
    <row r="1" spans="1:13" x14ac:dyDescent="0.25">
      <c r="A1" s="4" t="s">
        <v>264</v>
      </c>
      <c r="B1" s="5" t="s">
        <v>265</v>
      </c>
    </row>
    <row r="3" spans="1:13" ht="22.5" x14ac:dyDescent="0.25">
      <c r="A3" s="4" t="s">
        <v>269</v>
      </c>
      <c r="B3" s="4" t="s">
        <v>268</v>
      </c>
    </row>
    <row r="4" spans="1:13" ht="56.25" x14ac:dyDescent="0.25">
      <c r="A4" s="6" t="s">
        <v>266</v>
      </c>
      <c r="B4" s="7" t="s">
        <v>90</v>
      </c>
      <c r="C4" s="7" t="s">
        <v>900</v>
      </c>
      <c r="D4" s="7" t="s">
        <v>308</v>
      </c>
      <c r="E4" s="7" t="s">
        <v>901</v>
      </c>
      <c r="F4" s="7" t="s">
        <v>902</v>
      </c>
      <c r="G4" s="7" t="s">
        <v>903</v>
      </c>
      <c r="H4" s="7" t="s">
        <v>904</v>
      </c>
      <c r="I4" s="7" t="s">
        <v>905</v>
      </c>
      <c r="J4" s="7" t="s">
        <v>906</v>
      </c>
      <c r="K4" s="7" t="s">
        <v>907</v>
      </c>
      <c r="L4" s="7" t="s">
        <v>289</v>
      </c>
      <c r="M4" s="7" t="s">
        <v>267</v>
      </c>
    </row>
    <row r="5" spans="1:13" x14ac:dyDescent="0.25">
      <c r="A5" s="8" t="s">
        <v>309</v>
      </c>
      <c r="B5" s="9">
        <v>12732.29</v>
      </c>
      <c r="C5" s="9">
        <v>659895.54</v>
      </c>
      <c r="D5" s="9">
        <v>11085.15</v>
      </c>
      <c r="E5" s="9">
        <v>24171.72</v>
      </c>
      <c r="F5" s="9">
        <v>6335.49</v>
      </c>
      <c r="G5" s="9">
        <v>6179.35</v>
      </c>
      <c r="H5" s="9">
        <v>45642.080000000002</v>
      </c>
      <c r="I5" s="9">
        <v>48025.499999999985</v>
      </c>
      <c r="J5" s="9">
        <v>65.88</v>
      </c>
      <c r="K5" s="9">
        <v>4775.3100000000004</v>
      </c>
      <c r="L5" s="9">
        <v>238955.88999999996</v>
      </c>
      <c r="M5" s="9">
        <v>1057864.2</v>
      </c>
    </row>
    <row r="6" spans="1:13" x14ac:dyDescent="0.25">
      <c r="A6" s="8" t="s">
        <v>1084</v>
      </c>
      <c r="B6" s="9"/>
      <c r="C6" s="9"/>
      <c r="D6" s="9"/>
      <c r="E6" s="9"/>
      <c r="F6" s="9"/>
      <c r="G6" s="9"/>
      <c r="H6" s="9"/>
      <c r="I6" s="9">
        <v>923276.73</v>
      </c>
      <c r="J6" s="9"/>
      <c r="K6" s="9"/>
      <c r="L6" s="9"/>
      <c r="M6" s="9">
        <v>923276.73</v>
      </c>
    </row>
    <row r="7" spans="1:13" x14ac:dyDescent="0.25">
      <c r="A7" s="8" t="s">
        <v>310</v>
      </c>
      <c r="B7" s="9">
        <v>271790.24999999994</v>
      </c>
      <c r="C7" s="9">
        <v>11115.119999999999</v>
      </c>
      <c r="D7" s="9">
        <v>53193.159999999989</v>
      </c>
      <c r="E7" s="9">
        <v>81367.460000000006</v>
      </c>
      <c r="F7" s="9">
        <v>5730.8499999999995</v>
      </c>
      <c r="G7" s="9">
        <v>257891.44000000012</v>
      </c>
      <c r="H7" s="9">
        <v>43741.020000000004</v>
      </c>
      <c r="I7" s="9">
        <v>52573.67</v>
      </c>
      <c r="J7" s="9">
        <v>29193.949999999997</v>
      </c>
      <c r="K7" s="9">
        <v>206720.50000000003</v>
      </c>
      <c r="L7" s="9">
        <v>237643.61</v>
      </c>
      <c r="M7" s="9">
        <v>1250961.03</v>
      </c>
    </row>
    <row r="8" spans="1:13" x14ac:dyDescent="0.25">
      <c r="A8" s="8" t="s">
        <v>305</v>
      </c>
      <c r="B8" s="9">
        <v>338261.39</v>
      </c>
      <c r="C8" s="9">
        <v>8504149.9800000004</v>
      </c>
      <c r="D8" s="9">
        <v>2103821.1300000004</v>
      </c>
      <c r="E8" s="9">
        <v>5911265.8399999999</v>
      </c>
      <c r="F8" s="9">
        <v>1022840.07</v>
      </c>
      <c r="G8" s="9">
        <v>9416122.790000001</v>
      </c>
      <c r="H8" s="9">
        <v>8227285.1200000001</v>
      </c>
      <c r="I8" s="9">
        <v>22932906.70000001</v>
      </c>
      <c r="J8" s="9">
        <v>4486393.21</v>
      </c>
      <c r="K8" s="9">
        <v>30684922.450000003</v>
      </c>
      <c r="L8" s="9">
        <v>8701797.6699999999</v>
      </c>
      <c r="M8" s="9">
        <v>102329766.35000001</v>
      </c>
    </row>
    <row r="9" spans="1:13" x14ac:dyDescent="0.25">
      <c r="A9" s="8" t="s">
        <v>307</v>
      </c>
      <c r="B9" s="9"/>
      <c r="C9" s="9"/>
      <c r="D9" s="9"/>
      <c r="E9" s="9">
        <v>2666342.5499999998</v>
      </c>
      <c r="F9" s="9"/>
      <c r="G9" s="9">
        <v>15730</v>
      </c>
      <c r="H9" s="9"/>
      <c r="I9" s="9"/>
      <c r="J9" s="9"/>
      <c r="K9" s="9">
        <v>7986</v>
      </c>
      <c r="L9" s="9"/>
      <c r="M9" s="9">
        <v>2690058.55</v>
      </c>
    </row>
    <row r="10" spans="1:13" x14ac:dyDescent="0.25">
      <c r="A10" s="8" t="s">
        <v>267</v>
      </c>
      <c r="B10" s="9">
        <v>622783.92999999993</v>
      </c>
      <c r="C10" s="9">
        <v>9175160.6400000006</v>
      </c>
      <c r="D10" s="9">
        <v>2168099.4400000004</v>
      </c>
      <c r="E10" s="9">
        <v>8683147.5700000003</v>
      </c>
      <c r="F10" s="9">
        <v>1034906.4099999999</v>
      </c>
      <c r="G10" s="9">
        <v>9695923.5800000019</v>
      </c>
      <c r="H10" s="9">
        <v>8316668.2199999997</v>
      </c>
      <c r="I10" s="9">
        <v>23956782.600000009</v>
      </c>
      <c r="J10" s="9">
        <v>4515653.04</v>
      </c>
      <c r="K10" s="9">
        <v>30904404.260000002</v>
      </c>
      <c r="L10" s="9">
        <v>9178397.1699999999</v>
      </c>
      <c r="M10" s="9">
        <v>108251926.86</v>
      </c>
    </row>
    <row r="11" spans="1:13" ht="21.75" customHeight="1" x14ac:dyDescent="0.25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 x14ac:dyDescent="0.25">
      <c r="A12" s="4" t="s">
        <v>264</v>
      </c>
      <c r="B12" s="5" t="s">
        <v>2902</v>
      </c>
    </row>
    <row r="14" spans="1:13" ht="22.5" x14ac:dyDescent="0.25">
      <c r="A14" s="4" t="s">
        <v>269</v>
      </c>
      <c r="B14" s="4" t="s">
        <v>268</v>
      </c>
    </row>
    <row r="15" spans="1:13" ht="56.25" x14ac:dyDescent="0.25">
      <c r="A15" s="6" t="s">
        <v>266</v>
      </c>
      <c r="B15" s="7" t="s">
        <v>90</v>
      </c>
      <c r="C15" s="7" t="s">
        <v>900</v>
      </c>
      <c r="D15" s="7" t="s">
        <v>308</v>
      </c>
      <c r="E15" s="7" t="s">
        <v>901</v>
      </c>
      <c r="F15" s="7" t="s">
        <v>902</v>
      </c>
      <c r="G15" s="7" t="s">
        <v>903</v>
      </c>
      <c r="H15" s="7" t="s">
        <v>904</v>
      </c>
      <c r="I15" s="7" t="s">
        <v>905</v>
      </c>
      <c r="J15" s="7" t="s">
        <v>906</v>
      </c>
      <c r="K15" s="7" t="s">
        <v>907</v>
      </c>
      <c r="L15" s="7" t="s">
        <v>289</v>
      </c>
      <c r="M15" s="7" t="s">
        <v>267</v>
      </c>
    </row>
    <row r="16" spans="1:13" x14ac:dyDescent="0.25">
      <c r="A16" s="8" t="s">
        <v>309</v>
      </c>
      <c r="B16" s="9">
        <v>4042.0299999999997</v>
      </c>
      <c r="C16" s="9">
        <v>116501.91</v>
      </c>
      <c r="D16" s="9">
        <v>16441.36</v>
      </c>
      <c r="E16" s="9">
        <v>138320.54999999999</v>
      </c>
      <c r="F16" s="9">
        <v>15504.150000000001</v>
      </c>
      <c r="G16" s="9">
        <v>57073.98000000001</v>
      </c>
      <c r="H16" s="9">
        <v>78263.520000000004</v>
      </c>
      <c r="I16" s="9">
        <v>238657.25999999995</v>
      </c>
      <c r="J16" s="9">
        <v>29655.96</v>
      </c>
      <c r="K16" s="9">
        <v>44090.280000000006</v>
      </c>
      <c r="L16" s="9">
        <v>535401.09000000008</v>
      </c>
      <c r="M16" s="9">
        <v>1273952.0900000001</v>
      </c>
    </row>
    <row r="17" spans="1:13" x14ac:dyDescent="0.25">
      <c r="A17" s="8" t="s">
        <v>1084</v>
      </c>
      <c r="B17" s="9"/>
      <c r="C17" s="9">
        <v>189473.53</v>
      </c>
      <c r="D17" s="9"/>
      <c r="E17" s="9"/>
      <c r="F17" s="9"/>
      <c r="G17" s="9"/>
      <c r="H17" s="9"/>
      <c r="I17" s="9"/>
      <c r="J17" s="9"/>
      <c r="K17" s="9"/>
      <c r="L17" s="9"/>
      <c r="M17" s="9">
        <v>189473.53</v>
      </c>
    </row>
    <row r="18" spans="1:13" x14ac:dyDescent="0.25">
      <c r="A18" s="8" t="s">
        <v>310</v>
      </c>
      <c r="B18" s="9">
        <v>382933.32999999984</v>
      </c>
      <c r="C18" s="9">
        <v>111495.92000000001</v>
      </c>
      <c r="D18" s="9">
        <v>115673.68999999999</v>
      </c>
      <c r="E18" s="9">
        <v>85263.65</v>
      </c>
      <c r="F18" s="9">
        <v>118799.33999999998</v>
      </c>
      <c r="G18" s="9">
        <v>195403.2</v>
      </c>
      <c r="H18" s="9">
        <v>162380.54999999999</v>
      </c>
      <c r="I18" s="9">
        <v>111458.12</v>
      </c>
      <c r="J18" s="9">
        <v>50996.53</v>
      </c>
      <c r="K18" s="9">
        <v>285760.24999999988</v>
      </c>
      <c r="L18" s="9">
        <v>296168.44000000006</v>
      </c>
      <c r="M18" s="9">
        <v>1916333.0199999996</v>
      </c>
    </row>
    <row r="19" spans="1:13" x14ac:dyDescent="0.25">
      <c r="A19" s="8" t="s">
        <v>305</v>
      </c>
      <c r="B19" s="9">
        <v>350190.43</v>
      </c>
      <c r="C19" s="9">
        <v>3632207.77</v>
      </c>
      <c r="D19" s="9">
        <v>196646.83000000002</v>
      </c>
      <c r="E19" s="9">
        <v>476920.36</v>
      </c>
      <c r="F19" s="9">
        <v>168292.83000000002</v>
      </c>
      <c r="G19" s="9">
        <v>180950.63999999998</v>
      </c>
      <c r="H19" s="9">
        <v>5086416.4400000004</v>
      </c>
      <c r="I19" s="9">
        <v>3437798.0500000007</v>
      </c>
      <c r="J19" s="9">
        <v>1160903.79</v>
      </c>
      <c r="K19" s="9">
        <v>78113.329999999973</v>
      </c>
      <c r="L19" s="9">
        <v>670543.86</v>
      </c>
      <c r="M19" s="9">
        <v>15438984.33</v>
      </c>
    </row>
    <row r="20" spans="1:13" x14ac:dyDescent="0.25">
      <c r="A20" s="8" t="s">
        <v>307</v>
      </c>
      <c r="B20" s="9">
        <v>25994.799999999999</v>
      </c>
      <c r="C20" s="9"/>
      <c r="D20" s="9">
        <v>52163.59</v>
      </c>
      <c r="E20" s="9">
        <v>179232.35</v>
      </c>
      <c r="F20" s="9"/>
      <c r="G20" s="9">
        <v>165290</v>
      </c>
      <c r="H20" s="9"/>
      <c r="I20" s="9"/>
      <c r="J20" s="9">
        <v>392000</v>
      </c>
      <c r="K20" s="9"/>
      <c r="L20" s="9"/>
      <c r="M20" s="9">
        <v>814680.74</v>
      </c>
    </row>
    <row r="21" spans="1:13" x14ac:dyDescent="0.25">
      <c r="A21" s="8" t="s">
        <v>267</v>
      </c>
      <c r="B21" s="9">
        <v>763160.58999999985</v>
      </c>
      <c r="C21" s="9">
        <v>4049679.13</v>
      </c>
      <c r="D21" s="9">
        <v>380925.47</v>
      </c>
      <c r="E21" s="9">
        <v>879736.90999999992</v>
      </c>
      <c r="F21" s="9">
        <v>302596.32</v>
      </c>
      <c r="G21" s="9">
        <v>598717.82000000007</v>
      </c>
      <c r="H21" s="9">
        <v>5327060.5100000007</v>
      </c>
      <c r="I21" s="9">
        <v>3787913.4300000006</v>
      </c>
      <c r="J21" s="9">
        <v>1633556.28</v>
      </c>
      <c r="K21" s="9">
        <v>407963.85999999987</v>
      </c>
      <c r="L21" s="9">
        <v>1502113.3900000001</v>
      </c>
      <c r="M21" s="9">
        <v>19633423.709999997</v>
      </c>
    </row>
    <row r="22" spans="1:13" ht="21.75" customHeigh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x14ac:dyDescent="0.25">
      <c r="A23" s="4" t="s">
        <v>264</v>
      </c>
      <c r="B23" s="5" t="s">
        <v>5359</v>
      </c>
    </row>
    <row r="25" spans="1:13" ht="22.5" x14ac:dyDescent="0.25">
      <c r="A25" s="4" t="s">
        <v>269</v>
      </c>
      <c r="B25" s="4" t="s">
        <v>268</v>
      </c>
    </row>
    <row r="26" spans="1:13" ht="56.25" x14ac:dyDescent="0.25">
      <c r="A26" s="6" t="s">
        <v>266</v>
      </c>
      <c r="B26" s="7" t="s">
        <v>90</v>
      </c>
      <c r="C26" s="7" t="s">
        <v>900</v>
      </c>
      <c r="D26" s="7" t="s">
        <v>308</v>
      </c>
      <c r="E26" s="7" t="s">
        <v>901</v>
      </c>
      <c r="F26" s="7" t="s">
        <v>902</v>
      </c>
      <c r="G26" s="7" t="s">
        <v>903</v>
      </c>
      <c r="H26" s="7" t="s">
        <v>904</v>
      </c>
      <c r="I26" s="7" t="s">
        <v>905</v>
      </c>
      <c r="J26" s="7" t="s">
        <v>906</v>
      </c>
      <c r="K26" s="7" t="s">
        <v>907</v>
      </c>
      <c r="L26" s="7" t="s">
        <v>289</v>
      </c>
      <c r="M26" s="7" t="s">
        <v>267</v>
      </c>
    </row>
    <row r="27" spans="1:13" x14ac:dyDescent="0.25">
      <c r="A27" s="8" t="s">
        <v>309</v>
      </c>
      <c r="B27" s="9">
        <v>37676.44</v>
      </c>
      <c r="C27" s="9">
        <v>212679.16</v>
      </c>
      <c r="D27" s="9">
        <v>10513.660000000002</v>
      </c>
      <c r="E27" s="9">
        <v>1334.02</v>
      </c>
      <c r="F27" s="9">
        <v>1409.3700000000001</v>
      </c>
      <c r="G27" s="9">
        <v>57935.62</v>
      </c>
      <c r="H27" s="9">
        <v>191221.8</v>
      </c>
      <c r="I27" s="9">
        <v>44252.41</v>
      </c>
      <c r="J27" s="9">
        <v>211.57000000000002</v>
      </c>
      <c r="K27" s="9">
        <v>42592.71</v>
      </c>
      <c r="L27" s="9">
        <v>320698.95000000024</v>
      </c>
      <c r="M27" s="9">
        <v>920525.7100000002</v>
      </c>
    </row>
    <row r="28" spans="1:13" x14ac:dyDescent="0.25">
      <c r="A28" s="8" t="s">
        <v>310</v>
      </c>
      <c r="B28" s="9">
        <v>305638.47000000003</v>
      </c>
      <c r="C28" s="9">
        <v>45216.260000000009</v>
      </c>
      <c r="D28" s="9">
        <v>189241.46000000002</v>
      </c>
      <c r="E28" s="9">
        <v>54724.39</v>
      </c>
      <c r="F28" s="9">
        <v>46274.759999999995</v>
      </c>
      <c r="G28" s="9">
        <v>210670.88</v>
      </c>
      <c r="H28" s="9">
        <v>103941.81</v>
      </c>
      <c r="I28" s="9">
        <v>92439.72</v>
      </c>
      <c r="J28" s="9">
        <v>54217.4</v>
      </c>
      <c r="K28" s="9">
        <v>247857.88999999998</v>
      </c>
      <c r="L28" s="9">
        <v>258976.77999999997</v>
      </c>
      <c r="M28" s="9">
        <v>1609199.8199999998</v>
      </c>
    </row>
    <row r="29" spans="1:13" x14ac:dyDescent="0.25">
      <c r="A29" s="8" t="s">
        <v>305</v>
      </c>
      <c r="B29" s="9">
        <v>1737162.4400000002</v>
      </c>
      <c r="C29" s="9">
        <v>1304502.19</v>
      </c>
      <c r="D29" s="9">
        <v>-40362.370000000039</v>
      </c>
      <c r="E29" s="9">
        <v>1582565.82</v>
      </c>
      <c r="F29" s="9">
        <v>33681.949999999997</v>
      </c>
      <c r="G29" s="9">
        <v>535229.04999999993</v>
      </c>
      <c r="H29" s="9">
        <v>4311879.55</v>
      </c>
      <c r="I29" s="9">
        <v>160687.16</v>
      </c>
      <c r="J29" s="9">
        <v>129765.23999999999</v>
      </c>
      <c r="K29" s="9">
        <v>743005.32</v>
      </c>
      <c r="L29" s="9">
        <v>1164067.47</v>
      </c>
      <c r="M29" s="9">
        <v>11662183.82</v>
      </c>
    </row>
    <row r="30" spans="1:13" x14ac:dyDescent="0.25">
      <c r="A30" s="8" t="s">
        <v>307</v>
      </c>
      <c r="B30" s="9"/>
      <c r="C30" s="9"/>
      <c r="D30" s="9"/>
      <c r="E30" s="9">
        <v>32988.089999999997</v>
      </c>
      <c r="F30" s="9"/>
      <c r="G30" s="9"/>
      <c r="H30" s="9"/>
      <c r="I30" s="9"/>
      <c r="J30" s="9">
        <v>175450</v>
      </c>
      <c r="K30" s="9">
        <v>254.28</v>
      </c>
      <c r="L30" s="9"/>
      <c r="M30" s="9">
        <v>208692.37</v>
      </c>
    </row>
    <row r="31" spans="1:13" x14ac:dyDescent="0.25">
      <c r="A31" s="8" t="s">
        <v>267</v>
      </c>
      <c r="B31" s="9">
        <v>2080477.35</v>
      </c>
      <c r="C31" s="9">
        <v>1562397.6099999999</v>
      </c>
      <c r="D31" s="9">
        <v>159392.75</v>
      </c>
      <c r="E31" s="9">
        <v>1671612.32</v>
      </c>
      <c r="F31" s="9">
        <v>81366.079999999987</v>
      </c>
      <c r="G31" s="9">
        <v>803835.54999999993</v>
      </c>
      <c r="H31" s="9">
        <v>4607043.16</v>
      </c>
      <c r="I31" s="9">
        <v>297379.29000000004</v>
      </c>
      <c r="J31" s="9">
        <v>359644.20999999996</v>
      </c>
      <c r="K31" s="9">
        <v>1033710.2</v>
      </c>
      <c r="L31" s="9">
        <v>1743743.2000000002</v>
      </c>
      <c r="M31" s="9">
        <v>14400601.720000001</v>
      </c>
    </row>
    <row r="32" spans="1:13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1.7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1.75" customHeigh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21.7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x14ac:dyDescent="0.25">
      <c r="A36" s="4" t="s">
        <v>264</v>
      </c>
      <c r="B36" s="5" t="s">
        <v>921</v>
      </c>
      <c r="M36" s="10"/>
    </row>
    <row r="38" spans="1:13" ht="22.5" x14ac:dyDescent="0.25">
      <c r="A38" s="6" t="s">
        <v>266</v>
      </c>
      <c r="B38" s="7" t="s">
        <v>269</v>
      </c>
      <c r="C38" s="23" t="s">
        <v>280</v>
      </c>
      <c r="D38"/>
      <c r="E38"/>
      <c r="F38"/>
      <c r="G38"/>
      <c r="H38"/>
      <c r="I38"/>
      <c r="J38"/>
      <c r="K38"/>
    </row>
    <row r="39" spans="1:13" ht="15" x14ac:dyDescent="0.25">
      <c r="A39" s="8" t="s">
        <v>309</v>
      </c>
      <c r="B39" s="9">
        <v>3252342.0000000028</v>
      </c>
      <c r="C39" s="40">
        <f>B39/B44</f>
        <v>2.2857787066507054E-2</v>
      </c>
      <c r="D39"/>
      <c r="E39" s="48"/>
      <c r="F39" s="10"/>
      <c r="G39"/>
      <c r="H39"/>
      <c r="I39"/>
      <c r="J39"/>
      <c r="K39"/>
    </row>
    <row r="40" spans="1:13" ht="15" x14ac:dyDescent="0.25">
      <c r="A40" s="8" t="s">
        <v>1084</v>
      </c>
      <c r="B40" s="9">
        <v>1112750.26</v>
      </c>
      <c r="C40" s="40">
        <f>B40/B44</f>
        <v>7.8205208742747039E-3</v>
      </c>
      <c r="D40"/>
      <c r="E40" s="48"/>
      <c r="F40" s="10"/>
      <c r="G40"/>
      <c r="H40"/>
      <c r="I40"/>
      <c r="J40"/>
      <c r="K40"/>
    </row>
    <row r="41" spans="1:13" s="53" customFormat="1" ht="15" x14ac:dyDescent="0.25">
      <c r="A41" s="8" t="s">
        <v>310</v>
      </c>
      <c r="B41" s="9">
        <v>4776493.8699999955</v>
      </c>
      <c r="C41" s="54">
        <f>B41/B44</f>
        <v>3.3569679881431912E-2</v>
      </c>
      <c r="D41" s="50"/>
      <c r="E41" s="51"/>
      <c r="F41" s="52"/>
      <c r="G41" s="50"/>
      <c r="H41" s="50"/>
      <c r="I41" s="50"/>
      <c r="J41" s="50"/>
      <c r="K41" s="50"/>
    </row>
    <row r="42" spans="1:13" ht="15" x14ac:dyDescent="0.25">
      <c r="A42" s="8" t="s">
        <v>305</v>
      </c>
      <c r="B42" s="9">
        <v>129430934.50000006</v>
      </c>
      <c r="C42" s="40">
        <f>B42/B44</f>
        <v>0.90965364055195308</v>
      </c>
      <c r="D42"/>
      <c r="E42" s="48"/>
      <c r="F42" s="10"/>
      <c r="G42"/>
      <c r="H42"/>
      <c r="I42"/>
      <c r="J42"/>
      <c r="K42"/>
    </row>
    <row r="43" spans="1:13" ht="15" x14ac:dyDescent="0.25">
      <c r="A43" s="8" t="s">
        <v>307</v>
      </c>
      <c r="B43" s="9">
        <v>3713431.6599999988</v>
      </c>
      <c r="C43" s="40">
        <f>B43/B44</f>
        <v>2.6098371625833235E-2</v>
      </c>
      <c r="D43"/>
      <c r="E43" s="48"/>
      <c r="F43" s="10"/>
      <c r="G43"/>
      <c r="H43"/>
      <c r="I43"/>
      <c r="J43"/>
      <c r="K43"/>
    </row>
    <row r="44" spans="1:13" ht="15" x14ac:dyDescent="0.25">
      <c r="A44" s="8" t="s">
        <v>267</v>
      </c>
      <c r="B44" s="9">
        <v>142285952.29000005</v>
      </c>
      <c r="D44"/>
      <c r="E44" s="41"/>
      <c r="F44"/>
      <c r="G44"/>
      <c r="H44"/>
      <c r="I44"/>
      <c r="J44"/>
      <c r="K44"/>
    </row>
  </sheetData>
  <printOptions horizontalCentered="1"/>
  <pageMargins left="0.31496062992125984" right="0.31496062992125984" top="0.82677165354330717" bottom="0.35433070866141736" header="0.31496062992125984" footer="0.31496062992125984"/>
  <pageSetup paperSize="9" scale="87" fitToHeight="0" orientation="landscape" r:id="rId5"/>
  <headerFooter>
    <oddHeader>&amp;C&amp;"Arial Narrow,Negrita"&amp;14&amp;UCONTRATACION AYUNTAMIENTO DE VALLADOLID -  PRIMER, SEGUNDO Y TERCER TRIMESTRE EJERCICIO 2025
&amp;"-,Normal"&amp;11&amp;U
&amp;G</oddHeader>
    <oddFooter>&amp;R&amp;P / &amp;N</oddFooter>
  </headerFooter>
  <legacyDrawingHF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91"/>
  <sheetViews>
    <sheetView showGridLines="0" view="pageLayout" zoomScaleNormal="100" workbookViewId="0"/>
  </sheetViews>
  <sheetFormatPr baseColWidth="10" defaultColWidth="44.28515625" defaultRowHeight="12.75" x14ac:dyDescent="0.25"/>
  <cols>
    <col min="1" max="1" width="42.140625" style="12" customWidth="1"/>
    <col min="2" max="13" width="11.5703125" style="12" customWidth="1"/>
    <col min="14" max="16384" width="44.28515625" style="12"/>
  </cols>
  <sheetData>
    <row r="1" spans="1:13" x14ac:dyDescent="0.25">
      <c r="A1" s="11" t="s">
        <v>264</v>
      </c>
      <c r="B1" s="12" t="s">
        <v>921</v>
      </c>
    </row>
    <row r="2" spans="1:13" x14ac:dyDescent="0.25">
      <c r="A2" s="11" t="s">
        <v>6</v>
      </c>
      <c r="B2" s="12" t="s">
        <v>921</v>
      </c>
      <c r="G2" s="39"/>
    </row>
    <row r="3" spans="1:13" ht="25.5" x14ac:dyDescent="0.25">
      <c r="A3" s="11" t="s">
        <v>62</v>
      </c>
      <c r="B3" s="12" t="s">
        <v>310</v>
      </c>
    </row>
    <row r="4" spans="1:13" x14ac:dyDescent="0.2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</row>
    <row r="5" spans="1:13" s="14" customFormat="1" ht="25.5" x14ac:dyDescent="0.25">
      <c r="A5" s="11" t="s">
        <v>269</v>
      </c>
      <c r="B5" s="11" t="s">
        <v>268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</row>
    <row r="6" spans="1:13" ht="51" x14ac:dyDescent="0.25">
      <c r="A6" s="15" t="s">
        <v>266</v>
      </c>
      <c r="B6" s="16" t="s">
        <v>90</v>
      </c>
      <c r="C6" s="16" t="s">
        <v>900</v>
      </c>
      <c r="D6" s="16" t="s">
        <v>308</v>
      </c>
      <c r="E6" s="16" t="s">
        <v>901</v>
      </c>
      <c r="F6" s="16" t="s">
        <v>902</v>
      </c>
      <c r="G6" s="16" t="s">
        <v>903</v>
      </c>
      <c r="H6" s="16" t="s">
        <v>904</v>
      </c>
      <c r="I6" s="16" t="s">
        <v>905</v>
      </c>
      <c r="J6" s="16" t="s">
        <v>906</v>
      </c>
      <c r="K6" s="16" t="s">
        <v>907</v>
      </c>
      <c r="L6" s="16" t="s">
        <v>289</v>
      </c>
      <c r="M6" s="16" t="s">
        <v>267</v>
      </c>
    </row>
    <row r="7" spans="1:13" x14ac:dyDescent="0.25">
      <c r="A7" s="18" t="s">
        <v>285</v>
      </c>
      <c r="B7" s="17">
        <v>2044.9</v>
      </c>
      <c r="C7" s="17"/>
      <c r="D7" s="17">
        <v>822.8</v>
      </c>
      <c r="E7" s="17"/>
      <c r="F7" s="17">
        <v>750.2</v>
      </c>
      <c r="G7" s="17">
        <v>823.66</v>
      </c>
      <c r="H7" s="17"/>
      <c r="I7" s="17"/>
      <c r="J7" s="17">
        <v>980.1</v>
      </c>
      <c r="K7" s="17">
        <v>4452.8</v>
      </c>
      <c r="L7" s="17"/>
      <c r="M7" s="17">
        <v>9874.4599999999991</v>
      </c>
    </row>
    <row r="8" spans="1:13" x14ac:dyDescent="0.25">
      <c r="A8" s="18" t="s">
        <v>4664</v>
      </c>
      <c r="B8" s="17"/>
      <c r="C8" s="17"/>
      <c r="D8" s="17">
        <v>450</v>
      </c>
      <c r="E8" s="17"/>
      <c r="F8" s="17"/>
      <c r="G8" s="17"/>
      <c r="H8" s="17"/>
      <c r="I8" s="17"/>
      <c r="J8" s="17"/>
      <c r="K8" s="17"/>
      <c r="L8" s="17"/>
      <c r="M8" s="17">
        <v>450</v>
      </c>
    </row>
    <row r="9" spans="1:13" x14ac:dyDescent="0.25">
      <c r="A9" s="18" t="s">
        <v>1216</v>
      </c>
      <c r="B9" s="17"/>
      <c r="C9" s="17"/>
      <c r="D9" s="17"/>
      <c r="E9" s="17"/>
      <c r="F9" s="17"/>
      <c r="G9" s="17"/>
      <c r="H9" s="17"/>
      <c r="I9" s="17"/>
      <c r="J9" s="17"/>
      <c r="K9" s="17">
        <v>17932.2</v>
      </c>
      <c r="L9" s="17"/>
      <c r="M9" s="17">
        <v>17932.2</v>
      </c>
    </row>
    <row r="10" spans="1:13" x14ac:dyDescent="0.25">
      <c r="A10" s="18" t="s">
        <v>3156</v>
      </c>
      <c r="B10" s="17"/>
      <c r="C10" s="17"/>
      <c r="D10" s="17"/>
      <c r="E10" s="17"/>
      <c r="F10" s="17"/>
      <c r="G10" s="17"/>
      <c r="H10" s="17"/>
      <c r="I10" s="17"/>
      <c r="J10" s="17"/>
      <c r="K10" s="17">
        <v>6655</v>
      </c>
      <c r="L10" s="17"/>
      <c r="M10" s="17">
        <v>6655</v>
      </c>
    </row>
    <row r="11" spans="1:13" x14ac:dyDescent="0.25">
      <c r="A11" s="18" t="s">
        <v>3239</v>
      </c>
      <c r="B11" s="17"/>
      <c r="C11" s="17"/>
      <c r="D11" s="17"/>
      <c r="E11" s="17">
        <v>4473.45</v>
      </c>
      <c r="F11" s="17"/>
      <c r="G11" s="17"/>
      <c r="H11" s="17"/>
      <c r="I11" s="17"/>
      <c r="J11" s="17"/>
      <c r="K11" s="17"/>
      <c r="L11" s="17"/>
      <c r="M11" s="17">
        <v>4473.45</v>
      </c>
    </row>
    <row r="12" spans="1:13" x14ac:dyDescent="0.25">
      <c r="A12" s="18" t="s">
        <v>2993</v>
      </c>
      <c r="B12" s="17"/>
      <c r="C12" s="17"/>
      <c r="D12" s="17"/>
      <c r="E12" s="17"/>
      <c r="F12" s="17"/>
      <c r="G12" s="17">
        <v>46054.44</v>
      </c>
      <c r="H12" s="17"/>
      <c r="I12" s="17"/>
      <c r="J12" s="17"/>
      <c r="K12" s="17"/>
      <c r="L12" s="17"/>
      <c r="M12" s="17">
        <v>46054.44</v>
      </c>
    </row>
    <row r="13" spans="1:13" x14ac:dyDescent="0.25">
      <c r="A13" s="18" t="s">
        <v>872</v>
      </c>
      <c r="B13" s="17"/>
      <c r="C13" s="17"/>
      <c r="D13" s="17"/>
      <c r="E13" s="17"/>
      <c r="F13" s="17"/>
      <c r="G13" s="17"/>
      <c r="H13" s="17"/>
      <c r="I13" s="17">
        <v>726</v>
      </c>
      <c r="J13" s="17"/>
      <c r="K13" s="17"/>
      <c r="L13" s="17"/>
      <c r="M13" s="17">
        <v>726</v>
      </c>
    </row>
    <row r="14" spans="1:13" x14ac:dyDescent="0.25">
      <c r="A14" s="18" t="s">
        <v>359</v>
      </c>
      <c r="B14" s="17"/>
      <c r="C14" s="17">
        <v>635.25</v>
      </c>
      <c r="D14" s="17"/>
      <c r="E14" s="17"/>
      <c r="F14" s="17"/>
      <c r="G14" s="17"/>
      <c r="H14" s="17"/>
      <c r="I14" s="17"/>
      <c r="J14" s="17"/>
      <c r="K14" s="17"/>
      <c r="L14" s="17"/>
      <c r="M14" s="17">
        <v>635.25</v>
      </c>
    </row>
    <row r="15" spans="1:13" x14ac:dyDescent="0.25">
      <c r="A15" s="18" t="s">
        <v>657</v>
      </c>
      <c r="B15" s="17"/>
      <c r="C15" s="17"/>
      <c r="D15" s="17"/>
      <c r="E15" s="17"/>
      <c r="F15" s="17"/>
      <c r="G15" s="17"/>
      <c r="H15" s="17"/>
      <c r="I15" s="17"/>
      <c r="J15" s="17"/>
      <c r="K15" s="17">
        <v>3690</v>
      </c>
      <c r="L15" s="17"/>
      <c r="M15" s="17">
        <v>3690</v>
      </c>
    </row>
    <row r="16" spans="1:13" x14ac:dyDescent="0.25">
      <c r="A16" s="18" t="s">
        <v>3470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>
        <v>1246.3</v>
      </c>
      <c r="M16" s="17">
        <v>1246.3</v>
      </c>
    </row>
    <row r="17" spans="1:13" x14ac:dyDescent="0.25">
      <c r="A17" s="18" t="s">
        <v>537</v>
      </c>
      <c r="B17" s="17"/>
      <c r="C17" s="17">
        <v>771.38</v>
      </c>
      <c r="D17" s="17">
        <v>1064.8</v>
      </c>
      <c r="E17" s="17"/>
      <c r="F17" s="17"/>
      <c r="G17" s="17">
        <v>6340.4</v>
      </c>
      <c r="H17" s="17"/>
      <c r="I17" s="17"/>
      <c r="J17" s="17">
        <v>719.95</v>
      </c>
      <c r="K17" s="17">
        <v>3720.7500000000005</v>
      </c>
      <c r="L17" s="17">
        <v>359.98</v>
      </c>
      <c r="M17" s="17">
        <v>12977.26</v>
      </c>
    </row>
    <row r="18" spans="1:13" x14ac:dyDescent="0.25">
      <c r="A18" s="18" t="s">
        <v>3368</v>
      </c>
      <c r="B18" s="17"/>
      <c r="C18" s="17"/>
      <c r="D18" s="17"/>
      <c r="E18" s="17"/>
      <c r="F18" s="17"/>
      <c r="G18" s="17"/>
      <c r="H18" s="17"/>
      <c r="I18" s="17"/>
      <c r="J18" s="17"/>
      <c r="K18" s="17">
        <v>2123</v>
      </c>
      <c r="L18" s="17"/>
      <c r="M18" s="17">
        <v>2123</v>
      </c>
    </row>
    <row r="19" spans="1:13" x14ac:dyDescent="0.25">
      <c r="A19" s="18" t="s">
        <v>3477</v>
      </c>
      <c r="B19" s="17"/>
      <c r="C19" s="17">
        <v>1213.6300000000001</v>
      </c>
      <c r="D19" s="17"/>
      <c r="E19" s="17"/>
      <c r="F19" s="17"/>
      <c r="G19" s="17"/>
      <c r="H19" s="17"/>
      <c r="I19" s="17"/>
      <c r="J19" s="17"/>
      <c r="K19" s="17"/>
      <c r="L19" s="17"/>
      <c r="M19" s="17">
        <v>1213.6300000000001</v>
      </c>
    </row>
    <row r="20" spans="1:13" x14ac:dyDescent="0.25">
      <c r="A20" s="18" t="s">
        <v>1067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663.08</v>
      </c>
      <c r="M20" s="17">
        <v>663.08</v>
      </c>
    </row>
    <row r="21" spans="1:13" x14ac:dyDescent="0.25">
      <c r="A21" s="18" t="s">
        <v>3547</v>
      </c>
      <c r="B21" s="17"/>
      <c r="C21" s="17"/>
      <c r="D21" s="17"/>
      <c r="E21" s="17"/>
      <c r="F21" s="17"/>
      <c r="G21" s="17"/>
      <c r="H21" s="17">
        <v>968</v>
      </c>
      <c r="I21" s="17"/>
      <c r="J21" s="17"/>
      <c r="K21" s="17"/>
      <c r="L21" s="17"/>
      <c r="M21" s="17">
        <v>968</v>
      </c>
    </row>
    <row r="22" spans="1:13" x14ac:dyDescent="0.25">
      <c r="A22" s="18" t="s">
        <v>3169</v>
      </c>
      <c r="B22" s="17">
        <v>14568.4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>
        <v>14568.4</v>
      </c>
    </row>
    <row r="23" spans="1:13" x14ac:dyDescent="0.25">
      <c r="A23" s="18" t="s">
        <v>886</v>
      </c>
      <c r="B23" s="17">
        <v>7018</v>
      </c>
      <c r="C23" s="17"/>
      <c r="D23" s="17"/>
      <c r="E23" s="17"/>
      <c r="F23" s="17"/>
      <c r="G23" s="17"/>
      <c r="H23" s="17"/>
      <c r="I23" s="17"/>
      <c r="J23" s="17">
        <v>9450.1</v>
      </c>
      <c r="K23" s="17"/>
      <c r="L23" s="17"/>
      <c r="M23" s="17">
        <v>16468.099999999999</v>
      </c>
    </row>
    <row r="24" spans="1:13" x14ac:dyDescent="0.25">
      <c r="A24" s="18" t="s">
        <v>1702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>
        <v>2082.17</v>
      </c>
      <c r="M24" s="17">
        <v>2082.17</v>
      </c>
    </row>
    <row r="25" spans="1:13" x14ac:dyDescent="0.25">
      <c r="A25" s="18" t="s">
        <v>23</v>
      </c>
      <c r="B25" s="17">
        <v>13000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>
        <v>13000</v>
      </c>
    </row>
    <row r="26" spans="1:13" x14ac:dyDescent="0.25">
      <c r="A26" s="18" t="s">
        <v>22</v>
      </c>
      <c r="B26" s="17">
        <v>14315.32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>
        <v>14315.32</v>
      </c>
    </row>
    <row r="27" spans="1:13" x14ac:dyDescent="0.25">
      <c r="A27" s="18" t="s">
        <v>1204</v>
      </c>
      <c r="B27" s="17">
        <v>19910.64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>
        <v>19910.64</v>
      </c>
    </row>
    <row r="28" spans="1:13" x14ac:dyDescent="0.25">
      <c r="A28" s="18" t="s">
        <v>5978</v>
      </c>
      <c r="B28" s="17">
        <v>1136.3800000000001</v>
      </c>
      <c r="C28" s="17">
        <v>1841.32</v>
      </c>
      <c r="D28" s="17"/>
      <c r="E28" s="17"/>
      <c r="F28" s="17"/>
      <c r="G28" s="17"/>
      <c r="H28" s="17"/>
      <c r="I28" s="17"/>
      <c r="J28" s="17"/>
      <c r="K28" s="17"/>
      <c r="L28" s="17"/>
      <c r="M28" s="17">
        <v>2977.7</v>
      </c>
    </row>
    <row r="29" spans="1:13" x14ac:dyDescent="0.25">
      <c r="A29" s="18" t="s">
        <v>4967</v>
      </c>
      <c r="B29" s="17"/>
      <c r="C29" s="17"/>
      <c r="D29" s="17"/>
      <c r="E29" s="17"/>
      <c r="F29" s="17"/>
      <c r="G29" s="17"/>
      <c r="H29" s="17"/>
      <c r="I29" s="17"/>
      <c r="J29" s="17"/>
      <c r="K29" s="17">
        <v>7018</v>
      </c>
      <c r="L29" s="17"/>
      <c r="M29" s="17">
        <v>7018</v>
      </c>
    </row>
    <row r="30" spans="1:13" x14ac:dyDescent="0.25">
      <c r="A30" s="18" t="s">
        <v>3398</v>
      </c>
      <c r="B30" s="17">
        <v>17436.099999999999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>
        <v>17436.099999999999</v>
      </c>
    </row>
    <row r="31" spans="1:13" x14ac:dyDescent="0.25">
      <c r="A31" s="18" t="s">
        <v>460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>
        <v>3923.5299999999997</v>
      </c>
      <c r="M31" s="17">
        <v>3923.5299999999997</v>
      </c>
    </row>
    <row r="32" spans="1:13" x14ac:dyDescent="0.25">
      <c r="A32" s="18" t="s">
        <v>6543</v>
      </c>
      <c r="B32" s="17"/>
      <c r="C32" s="17">
        <v>364.62</v>
      </c>
      <c r="D32" s="17"/>
      <c r="E32" s="17"/>
      <c r="F32" s="17"/>
      <c r="G32" s="17"/>
      <c r="H32" s="17"/>
      <c r="I32" s="17"/>
      <c r="J32" s="17"/>
      <c r="K32" s="17"/>
      <c r="L32" s="17"/>
      <c r="M32" s="17">
        <v>364.62</v>
      </c>
    </row>
    <row r="33" spans="1:13" x14ac:dyDescent="0.25">
      <c r="A33" s="18" t="s">
        <v>5341</v>
      </c>
      <c r="B33" s="17"/>
      <c r="C33" s="17"/>
      <c r="D33" s="17"/>
      <c r="E33" s="17"/>
      <c r="F33" s="17"/>
      <c r="G33" s="17"/>
      <c r="H33" s="17"/>
      <c r="I33" s="17"/>
      <c r="J33" s="17"/>
      <c r="K33" s="17">
        <v>108.9</v>
      </c>
      <c r="L33" s="17"/>
      <c r="M33" s="17">
        <v>108.9</v>
      </c>
    </row>
    <row r="34" spans="1:13" x14ac:dyDescent="0.25">
      <c r="A34" s="18" t="s">
        <v>5766</v>
      </c>
      <c r="B34" s="17"/>
      <c r="C34" s="17"/>
      <c r="D34" s="17"/>
      <c r="E34" s="17"/>
      <c r="F34" s="17"/>
      <c r="G34" s="17"/>
      <c r="H34" s="17"/>
      <c r="I34" s="17"/>
      <c r="J34" s="17"/>
      <c r="K34" s="17">
        <v>5000</v>
      </c>
      <c r="L34" s="17"/>
      <c r="M34" s="17">
        <v>5000</v>
      </c>
    </row>
    <row r="35" spans="1:13" x14ac:dyDescent="0.25">
      <c r="A35" s="18" t="s">
        <v>77</v>
      </c>
      <c r="B35" s="17">
        <v>205.57</v>
      </c>
      <c r="C35" s="17">
        <v>540</v>
      </c>
      <c r="D35" s="17">
        <v>1607.2900000000002</v>
      </c>
      <c r="E35" s="17"/>
      <c r="F35" s="17">
        <v>15.25</v>
      </c>
      <c r="G35" s="17">
        <v>7840.8</v>
      </c>
      <c r="H35" s="17">
        <v>185</v>
      </c>
      <c r="I35" s="17"/>
      <c r="J35" s="17"/>
      <c r="K35" s="17">
        <v>5335.14</v>
      </c>
      <c r="L35" s="17">
        <v>1345.3899999999999</v>
      </c>
      <c r="M35" s="17">
        <v>17074.439999999999</v>
      </c>
    </row>
    <row r="36" spans="1:13" x14ac:dyDescent="0.25">
      <c r="A36" s="18" t="s">
        <v>6302</v>
      </c>
      <c r="B36" s="17"/>
      <c r="C36" s="17"/>
      <c r="D36" s="17"/>
      <c r="E36" s="17"/>
      <c r="F36" s="17"/>
      <c r="G36" s="17"/>
      <c r="H36" s="17"/>
      <c r="I36" s="17"/>
      <c r="J36" s="17"/>
      <c r="K36" s="17">
        <v>605</v>
      </c>
      <c r="L36" s="17"/>
      <c r="M36" s="17">
        <v>605</v>
      </c>
    </row>
    <row r="37" spans="1:13" x14ac:dyDescent="0.25">
      <c r="A37" s="18" t="s">
        <v>5937</v>
      </c>
      <c r="B37" s="17"/>
      <c r="C37" s="17"/>
      <c r="D37" s="17"/>
      <c r="E37" s="17"/>
      <c r="F37" s="17"/>
      <c r="G37" s="17"/>
      <c r="H37" s="17"/>
      <c r="I37" s="17"/>
      <c r="J37" s="17"/>
      <c r="K37" s="17">
        <v>2420</v>
      </c>
      <c r="L37" s="17"/>
      <c r="M37" s="17">
        <v>2420</v>
      </c>
    </row>
    <row r="38" spans="1:13" x14ac:dyDescent="0.25">
      <c r="A38" s="18" t="s">
        <v>2100</v>
      </c>
      <c r="B38" s="17"/>
      <c r="C38" s="17"/>
      <c r="D38" s="17">
        <v>1045</v>
      </c>
      <c r="E38" s="17"/>
      <c r="F38" s="17"/>
      <c r="G38" s="17"/>
      <c r="H38" s="17"/>
      <c r="I38" s="17"/>
      <c r="J38" s="17"/>
      <c r="K38" s="17"/>
      <c r="L38" s="17"/>
      <c r="M38" s="17">
        <v>1045</v>
      </c>
    </row>
    <row r="39" spans="1:13" x14ac:dyDescent="0.25">
      <c r="A39" s="18" t="s">
        <v>2144</v>
      </c>
      <c r="B39" s="17"/>
      <c r="C39" s="17"/>
      <c r="D39" s="17"/>
      <c r="E39" s="17"/>
      <c r="F39" s="17"/>
      <c r="G39" s="17">
        <v>979</v>
      </c>
      <c r="H39" s="17"/>
      <c r="I39" s="17"/>
      <c r="J39" s="17"/>
      <c r="K39" s="17"/>
      <c r="L39" s="17"/>
      <c r="M39" s="17">
        <v>979</v>
      </c>
    </row>
    <row r="40" spans="1:13" x14ac:dyDescent="0.25">
      <c r="A40" s="18" t="s">
        <v>692</v>
      </c>
      <c r="B40" s="17"/>
      <c r="C40" s="17"/>
      <c r="D40" s="17"/>
      <c r="E40" s="17"/>
      <c r="F40" s="17"/>
      <c r="G40" s="17"/>
      <c r="H40" s="17"/>
      <c r="I40" s="17"/>
      <c r="J40" s="17"/>
      <c r="K40" s="17">
        <v>4240.32</v>
      </c>
      <c r="L40" s="17"/>
      <c r="M40" s="17">
        <v>4240.32</v>
      </c>
    </row>
    <row r="41" spans="1:13" x14ac:dyDescent="0.25">
      <c r="A41" s="18" t="s">
        <v>1036</v>
      </c>
      <c r="B41" s="17"/>
      <c r="C41" s="17"/>
      <c r="D41" s="17">
        <v>1045</v>
      </c>
      <c r="E41" s="17"/>
      <c r="F41" s="17"/>
      <c r="G41" s="17"/>
      <c r="H41" s="17"/>
      <c r="I41" s="17"/>
      <c r="J41" s="17"/>
      <c r="K41" s="17">
        <v>3064.5</v>
      </c>
      <c r="L41" s="17"/>
      <c r="M41" s="17">
        <v>4109.5</v>
      </c>
    </row>
    <row r="42" spans="1:13" x14ac:dyDescent="0.25">
      <c r="A42" s="18" t="s">
        <v>6323</v>
      </c>
      <c r="B42" s="17"/>
      <c r="C42" s="17"/>
      <c r="D42" s="17"/>
      <c r="E42" s="17"/>
      <c r="F42" s="17"/>
      <c r="G42" s="17"/>
      <c r="H42" s="17">
        <v>574.75</v>
      </c>
      <c r="I42" s="17"/>
      <c r="J42" s="17"/>
      <c r="K42" s="17"/>
      <c r="L42" s="17"/>
      <c r="M42" s="17">
        <v>574.75</v>
      </c>
    </row>
    <row r="43" spans="1:13" x14ac:dyDescent="0.25">
      <c r="A43" s="18" t="s">
        <v>343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>
        <v>2000</v>
      </c>
      <c r="M43" s="17">
        <v>2000</v>
      </c>
    </row>
    <row r="44" spans="1:13" x14ac:dyDescent="0.25">
      <c r="A44" s="18" t="s">
        <v>938</v>
      </c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>
        <v>2420</v>
      </c>
      <c r="M44" s="17">
        <v>2420</v>
      </c>
    </row>
    <row r="45" spans="1:13" x14ac:dyDescent="0.25">
      <c r="A45" s="18" t="s">
        <v>623</v>
      </c>
      <c r="B45" s="17"/>
      <c r="C45" s="17"/>
      <c r="D45" s="17"/>
      <c r="E45" s="17"/>
      <c r="F45" s="17"/>
      <c r="G45" s="17"/>
      <c r="H45" s="17">
        <v>1656.23</v>
      </c>
      <c r="I45" s="17"/>
      <c r="J45" s="17"/>
      <c r="K45" s="17"/>
      <c r="L45" s="17"/>
      <c r="M45" s="17">
        <v>1656.23</v>
      </c>
    </row>
    <row r="46" spans="1:13" x14ac:dyDescent="0.25">
      <c r="A46" s="18" t="s">
        <v>334</v>
      </c>
      <c r="B46" s="17"/>
      <c r="C46" s="17">
        <v>4965.76</v>
      </c>
      <c r="D46" s="17">
        <v>2457.87</v>
      </c>
      <c r="E46" s="17"/>
      <c r="F46" s="17"/>
      <c r="G46" s="17">
        <v>6.05</v>
      </c>
      <c r="H46" s="17"/>
      <c r="I46" s="17">
        <v>4030.39</v>
      </c>
      <c r="J46" s="17"/>
      <c r="K46" s="17">
        <v>8841.2000000000007</v>
      </c>
      <c r="L46" s="17">
        <v>4030.39</v>
      </c>
      <c r="M46" s="17">
        <v>24331.66</v>
      </c>
    </row>
    <row r="47" spans="1:13" x14ac:dyDescent="0.25">
      <c r="A47" s="18" t="s">
        <v>6152</v>
      </c>
      <c r="B47" s="17"/>
      <c r="C47" s="17"/>
      <c r="D47" s="17">
        <v>907.5</v>
      </c>
      <c r="E47" s="17"/>
      <c r="F47" s="17"/>
      <c r="G47" s="17"/>
      <c r="H47" s="17"/>
      <c r="I47" s="17"/>
      <c r="J47" s="17"/>
      <c r="K47" s="17"/>
      <c r="L47" s="17"/>
      <c r="M47" s="17">
        <v>907.5</v>
      </c>
    </row>
    <row r="48" spans="1:13" x14ac:dyDescent="0.25">
      <c r="A48" s="18" t="s">
        <v>84</v>
      </c>
      <c r="B48" s="17"/>
      <c r="C48" s="17"/>
      <c r="D48" s="17"/>
      <c r="E48" s="17"/>
      <c r="F48" s="17"/>
      <c r="G48" s="17"/>
      <c r="H48" s="17"/>
      <c r="I48" s="17">
        <v>500</v>
      </c>
      <c r="J48" s="17"/>
      <c r="K48" s="17"/>
      <c r="L48" s="17"/>
      <c r="M48" s="17">
        <v>500</v>
      </c>
    </row>
    <row r="49" spans="1:13" x14ac:dyDescent="0.25">
      <c r="A49" s="18" t="s">
        <v>4909</v>
      </c>
      <c r="B49" s="17"/>
      <c r="C49" s="17"/>
      <c r="D49" s="17"/>
      <c r="E49" s="17"/>
      <c r="F49" s="17"/>
      <c r="G49" s="17"/>
      <c r="H49" s="17">
        <v>1578.5</v>
      </c>
      <c r="I49" s="17"/>
      <c r="J49" s="17"/>
      <c r="K49" s="17"/>
      <c r="L49" s="17"/>
      <c r="M49" s="17">
        <v>1578.5</v>
      </c>
    </row>
    <row r="50" spans="1:13" x14ac:dyDescent="0.25">
      <c r="A50" s="18" t="s">
        <v>284</v>
      </c>
      <c r="B50" s="17"/>
      <c r="C50" s="17"/>
      <c r="D50" s="17"/>
      <c r="E50" s="17"/>
      <c r="F50" s="17"/>
      <c r="G50" s="17">
        <v>275</v>
      </c>
      <c r="H50" s="17"/>
      <c r="I50" s="17"/>
      <c r="J50" s="17"/>
      <c r="K50" s="17"/>
      <c r="L50" s="17"/>
      <c r="M50" s="17">
        <v>275</v>
      </c>
    </row>
    <row r="51" spans="1:13" x14ac:dyDescent="0.25">
      <c r="A51" s="18" t="s">
        <v>36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>
        <v>7247.9</v>
      </c>
      <c r="M51" s="17">
        <v>7247.9</v>
      </c>
    </row>
    <row r="52" spans="1:13" x14ac:dyDescent="0.25">
      <c r="A52" s="18" t="s">
        <v>5314</v>
      </c>
      <c r="B52" s="17"/>
      <c r="C52" s="17"/>
      <c r="D52" s="17">
        <v>18029</v>
      </c>
      <c r="E52" s="17"/>
      <c r="F52" s="17"/>
      <c r="G52" s="17"/>
      <c r="H52" s="17"/>
      <c r="I52" s="17"/>
      <c r="J52" s="17"/>
      <c r="K52" s="17">
        <v>15781.42</v>
      </c>
      <c r="L52" s="17"/>
      <c r="M52" s="17">
        <v>33810.42</v>
      </c>
    </row>
    <row r="53" spans="1:13" x14ac:dyDescent="0.25">
      <c r="A53" s="18" t="s">
        <v>963</v>
      </c>
      <c r="B53" s="17">
        <v>2153.8000000000002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>
        <v>2153.8000000000002</v>
      </c>
    </row>
    <row r="54" spans="1:13" x14ac:dyDescent="0.25">
      <c r="A54" s="18" t="s">
        <v>4885</v>
      </c>
      <c r="B54" s="17"/>
      <c r="C54" s="17"/>
      <c r="D54" s="17"/>
      <c r="E54" s="17"/>
      <c r="F54" s="17"/>
      <c r="G54" s="17"/>
      <c r="H54" s="17"/>
      <c r="I54" s="17"/>
      <c r="J54" s="17"/>
      <c r="K54" s="17">
        <v>1234.2</v>
      </c>
      <c r="L54" s="17"/>
      <c r="M54" s="17">
        <v>1234.2</v>
      </c>
    </row>
    <row r="55" spans="1:13" x14ac:dyDescent="0.25">
      <c r="A55" s="18" t="s">
        <v>70</v>
      </c>
      <c r="B55" s="17"/>
      <c r="C55" s="17"/>
      <c r="D55" s="17"/>
      <c r="E55" s="17"/>
      <c r="F55" s="17"/>
      <c r="G55" s="17"/>
      <c r="H55" s="17"/>
      <c r="I55" s="17">
        <v>3630</v>
      </c>
      <c r="J55" s="17"/>
      <c r="K55" s="17"/>
      <c r="L55" s="17"/>
      <c r="M55" s="17">
        <v>3630</v>
      </c>
    </row>
    <row r="56" spans="1:13" x14ac:dyDescent="0.25">
      <c r="A56" s="18" t="s">
        <v>59</v>
      </c>
      <c r="B56" s="17"/>
      <c r="C56" s="17"/>
      <c r="D56" s="17"/>
      <c r="E56" s="17"/>
      <c r="F56" s="17"/>
      <c r="G56" s="17"/>
      <c r="H56" s="17"/>
      <c r="I56" s="17"/>
      <c r="J56" s="17"/>
      <c r="K56" s="17">
        <v>5686.85</v>
      </c>
      <c r="L56" s="17"/>
      <c r="M56" s="17">
        <v>5686.85</v>
      </c>
    </row>
    <row r="57" spans="1:13" x14ac:dyDescent="0.25">
      <c r="A57" s="18" t="s">
        <v>5325</v>
      </c>
      <c r="B57" s="17"/>
      <c r="C57" s="17"/>
      <c r="D57" s="17"/>
      <c r="E57" s="17"/>
      <c r="F57" s="17"/>
      <c r="G57" s="17"/>
      <c r="H57" s="17"/>
      <c r="I57" s="17"/>
      <c r="J57" s="17"/>
      <c r="K57" s="17">
        <v>575</v>
      </c>
      <c r="L57" s="17"/>
      <c r="M57" s="17">
        <v>575</v>
      </c>
    </row>
    <row r="58" spans="1:13" x14ac:dyDescent="0.25">
      <c r="A58" s="18" t="s">
        <v>581</v>
      </c>
      <c r="B58" s="17"/>
      <c r="C58" s="17"/>
      <c r="D58" s="17"/>
      <c r="E58" s="17"/>
      <c r="F58" s="17"/>
      <c r="G58" s="17"/>
      <c r="H58" s="17"/>
      <c r="I58" s="17"/>
      <c r="J58" s="17"/>
      <c r="K58" s="17">
        <v>1830.4</v>
      </c>
      <c r="L58" s="17"/>
      <c r="M58" s="17">
        <v>1830.4</v>
      </c>
    </row>
    <row r="59" spans="1:13" x14ac:dyDescent="0.25">
      <c r="A59" s="18" t="s">
        <v>3540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>
        <v>988.45</v>
      </c>
      <c r="M59" s="17">
        <v>988.45</v>
      </c>
    </row>
    <row r="60" spans="1:13" x14ac:dyDescent="0.25">
      <c r="A60" s="18" t="s">
        <v>6833</v>
      </c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>
        <v>266.2</v>
      </c>
      <c r="M60" s="17">
        <v>266.2</v>
      </c>
    </row>
    <row r="61" spans="1:13" x14ac:dyDescent="0.25">
      <c r="A61" s="18" t="s">
        <v>984</v>
      </c>
      <c r="B61" s="17"/>
      <c r="C61" s="17"/>
      <c r="D61" s="17">
        <v>30419.46</v>
      </c>
      <c r="E61" s="17"/>
      <c r="F61" s="17"/>
      <c r="G61" s="17">
        <v>3630</v>
      </c>
      <c r="H61" s="17"/>
      <c r="I61" s="17"/>
      <c r="J61" s="17"/>
      <c r="K61" s="17"/>
      <c r="L61" s="17"/>
      <c r="M61" s="17">
        <v>34049.46</v>
      </c>
    </row>
    <row r="62" spans="1:13" x14ac:dyDescent="0.25">
      <c r="A62" s="18" t="s">
        <v>26</v>
      </c>
      <c r="B62" s="17"/>
      <c r="C62" s="17"/>
      <c r="D62" s="17">
        <v>1540</v>
      </c>
      <c r="E62" s="17"/>
      <c r="F62" s="17"/>
      <c r="G62" s="17"/>
      <c r="H62" s="17"/>
      <c r="I62" s="17"/>
      <c r="J62" s="17"/>
      <c r="K62" s="17"/>
      <c r="L62" s="17"/>
      <c r="M62" s="17">
        <v>1540</v>
      </c>
    </row>
    <row r="63" spans="1:13" x14ac:dyDescent="0.25">
      <c r="A63" s="18" t="s">
        <v>78</v>
      </c>
      <c r="B63" s="17">
        <v>7139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>
        <v>7139</v>
      </c>
    </row>
    <row r="64" spans="1:13" x14ac:dyDescent="0.25">
      <c r="A64" s="18" t="s">
        <v>2458</v>
      </c>
      <c r="B64" s="17"/>
      <c r="C64" s="17"/>
      <c r="D64" s="17"/>
      <c r="E64" s="17"/>
      <c r="F64" s="17"/>
      <c r="G64" s="17"/>
      <c r="H64" s="17"/>
      <c r="I64" s="17"/>
      <c r="J64" s="17"/>
      <c r="K64" s="17">
        <v>273.35000000000002</v>
      </c>
      <c r="L64" s="17"/>
      <c r="M64" s="17">
        <v>273.35000000000002</v>
      </c>
    </row>
    <row r="65" spans="1:13" x14ac:dyDescent="0.25">
      <c r="A65" s="18" t="s">
        <v>6004</v>
      </c>
      <c r="B65" s="17">
        <v>1452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>
        <v>1452</v>
      </c>
    </row>
    <row r="66" spans="1:13" x14ac:dyDescent="0.25">
      <c r="A66" s="18" t="s">
        <v>5331</v>
      </c>
      <c r="B66" s="17">
        <v>17785.79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>
        <v>17785.79</v>
      </c>
    </row>
    <row r="67" spans="1:13" x14ac:dyDescent="0.25">
      <c r="A67" s="18" t="s">
        <v>2269</v>
      </c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>
        <v>726.84999999999991</v>
      </c>
      <c r="M67" s="17">
        <v>726.84999999999991</v>
      </c>
    </row>
    <row r="68" spans="1:13" x14ac:dyDescent="0.25">
      <c r="A68" s="18" t="s">
        <v>1073</v>
      </c>
      <c r="B68" s="17"/>
      <c r="C68" s="17"/>
      <c r="D68" s="17"/>
      <c r="E68" s="17"/>
      <c r="F68" s="17"/>
      <c r="G68" s="17"/>
      <c r="H68" s="17"/>
      <c r="I68" s="17"/>
      <c r="J68" s="17"/>
      <c r="K68" s="17">
        <v>1800</v>
      </c>
      <c r="L68" s="17"/>
      <c r="M68" s="17">
        <v>1800</v>
      </c>
    </row>
    <row r="69" spans="1:13" x14ac:dyDescent="0.25">
      <c r="A69" s="18" t="s">
        <v>773</v>
      </c>
      <c r="B69" s="17">
        <v>18016.900000000001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>
        <v>18016.900000000001</v>
      </c>
    </row>
    <row r="70" spans="1:13" x14ac:dyDescent="0.25">
      <c r="A70" s="18" t="s">
        <v>3327</v>
      </c>
      <c r="B70" s="17"/>
      <c r="C70" s="17"/>
      <c r="D70" s="17">
        <v>477.95</v>
      </c>
      <c r="E70" s="17">
        <v>7282.99</v>
      </c>
      <c r="F70" s="17"/>
      <c r="G70" s="17"/>
      <c r="H70" s="17"/>
      <c r="I70" s="17"/>
      <c r="J70" s="17"/>
      <c r="K70" s="17"/>
      <c r="L70" s="17"/>
      <c r="M70" s="17">
        <v>7760.94</v>
      </c>
    </row>
    <row r="71" spans="1:13" x14ac:dyDescent="0.25">
      <c r="A71" s="18" t="s">
        <v>344</v>
      </c>
      <c r="B71" s="17"/>
      <c r="C71" s="17"/>
      <c r="D71" s="17"/>
      <c r="E71" s="17"/>
      <c r="F71" s="17"/>
      <c r="G71" s="17">
        <v>24883.65</v>
      </c>
      <c r="H71" s="17"/>
      <c r="I71" s="17"/>
      <c r="J71" s="17"/>
      <c r="K71" s="17"/>
      <c r="L71" s="17"/>
      <c r="M71" s="17">
        <v>24883.65</v>
      </c>
    </row>
    <row r="72" spans="1:13" x14ac:dyDescent="0.25">
      <c r="A72" s="18" t="s">
        <v>3554</v>
      </c>
      <c r="B72" s="17"/>
      <c r="C72" s="17"/>
      <c r="D72" s="17">
        <v>952.51</v>
      </c>
      <c r="E72" s="17"/>
      <c r="F72" s="17"/>
      <c r="G72" s="17"/>
      <c r="H72" s="17"/>
      <c r="I72" s="17"/>
      <c r="J72" s="17"/>
      <c r="K72" s="17"/>
      <c r="L72" s="17"/>
      <c r="M72" s="17">
        <v>952.51</v>
      </c>
    </row>
    <row r="73" spans="1:13" x14ac:dyDescent="0.25">
      <c r="A73" s="18" t="s">
        <v>3776</v>
      </c>
      <c r="B73" s="17">
        <v>335.05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>
        <v>335.05</v>
      </c>
    </row>
    <row r="74" spans="1:13" x14ac:dyDescent="0.25">
      <c r="A74" s="18" t="s">
        <v>3298</v>
      </c>
      <c r="B74" s="17"/>
      <c r="C74" s="17"/>
      <c r="D74" s="17">
        <v>3236.75</v>
      </c>
      <c r="E74" s="17"/>
      <c r="F74" s="17"/>
      <c r="G74" s="17"/>
      <c r="H74" s="17"/>
      <c r="I74" s="17"/>
      <c r="J74" s="17"/>
      <c r="K74" s="17"/>
      <c r="L74" s="17"/>
      <c r="M74" s="17">
        <v>3236.75</v>
      </c>
    </row>
    <row r="75" spans="1:13" x14ac:dyDescent="0.25">
      <c r="A75" s="18" t="s">
        <v>580</v>
      </c>
      <c r="B75" s="17"/>
      <c r="C75" s="17"/>
      <c r="D75" s="17">
        <v>1089</v>
      </c>
      <c r="E75" s="17"/>
      <c r="F75" s="17"/>
      <c r="G75" s="17"/>
      <c r="H75" s="17"/>
      <c r="I75" s="17"/>
      <c r="J75" s="17"/>
      <c r="K75" s="17"/>
      <c r="L75" s="17"/>
      <c r="M75" s="17">
        <v>1089</v>
      </c>
    </row>
    <row r="76" spans="1:13" x14ac:dyDescent="0.25">
      <c r="A76" s="18" t="s">
        <v>32</v>
      </c>
      <c r="B76" s="17"/>
      <c r="C76" s="17"/>
      <c r="D76" s="17">
        <v>1469.78</v>
      </c>
      <c r="E76" s="17"/>
      <c r="F76" s="17"/>
      <c r="G76" s="17">
        <v>3027.42</v>
      </c>
      <c r="H76" s="17">
        <v>3386.5</v>
      </c>
      <c r="I76" s="17"/>
      <c r="J76" s="17"/>
      <c r="K76" s="17">
        <v>359.37</v>
      </c>
      <c r="L76" s="17">
        <v>436.8</v>
      </c>
      <c r="M76" s="17">
        <v>8679.869999999999</v>
      </c>
    </row>
    <row r="77" spans="1:13" x14ac:dyDescent="0.25">
      <c r="A77" s="18" t="s">
        <v>1048</v>
      </c>
      <c r="B77" s="17"/>
      <c r="C77" s="17">
        <v>713.46</v>
      </c>
      <c r="D77" s="17"/>
      <c r="E77" s="17"/>
      <c r="F77" s="17"/>
      <c r="G77" s="17"/>
      <c r="H77" s="17"/>
      <c r="I77" s="17"/>
      <c r="J77" s="17"/>
      <c r="K77" s="17"/>
      <c r="L77" s="17"/>
      <c r="M77" s="17">
        <v>713.46</v>
      </c>
    </row>
    <row r="78" spans="1:13" x14ac:dyDescent="0.25">
      <c r="A78" s="18" t="s">
        <v>14</v>
      </c>
      <c r="B78" s="17"/>
      <c r="C78" s="17"/>
      <c r="D78" s="17"/>
      <c r="E78" s="17"/>
      <c r="F78" s="17"/>
      <c r="G78" s="17"/>
      <c r="H78" s="17"/>
      <c r="I78" s="17"/>
      <c r="J78" s="17"/>
      <c r="K78" s="17">
        <v>4193.87</v>
      </c>
      <c r="L78" s="17"/>
      <c r="M78" s="17">
        <v>4193.87</v>
      </c>
    </row>
    <row r="79" spans="1:13" x14ac:dyDescent="0.25">
      <c r="A79" s="18" t="s">
        <v>2333</v>
      </c>
      <c r="B79" s="17"/>
      <c r="C79" s="17"/>
      <c r="D79" s="17">
        <v>450</v>
      </c>
      <c r="E79" s="17"/>
      <c r="F79" s="17"/>
      <c r="G79" s="17"/>
      <c r="H79" s="17"/>
      <c r="I79" s="17"/>
      <c r="J79" s="17"/>
      <c r="K79" s="17"/>
      <c r="L79" s="17"/>
      <c r="M79" s="17">
        <v>450</v>
      </c>
    </row>
    <row r="80" spans="1:13" ht="25.5" x14ac:dyDescent="0.25">
      <c r="A80" s="18" t="s">
        <v>5969</v>
      </c>
      <c r="B80" s="17"/>
      <c r="C80" s="17"/>
      <c r="D80" s="17"/>
      <c r="E80" s="17"/>
      <c r="F80" s="17"/>
      <c r="G80" s="17"/>
      <c r="H80" s="17"/>
      <c r="I80" s="17"/>
      <c r="J80" s="17"/>
      <c r="K80" s="17">
        <v>1980</v>
      </c>
      <c r="L80" s="17"/>
      <c r="M80" s="17">
        <v>1980</v>
      </c>
    </row>
    <row r="81" spans="1:13" x14ac:dyDescent="0.25">
      <c r="A81" s="18" t="s">
        <v>1575</v>
      </c>
      <c r="B81" s="17">
        <v>3569.5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>
        <v>3569.5</v>
      </c>
    </row>
    <row r="82" spans="1:13" x14ac:dyDescent="0.25">
      <c r="A82" s="18" t="s">
        <v>3837</v>
      </c>
      <c r="B82" s="17"/>
      <c r="C82" s="17"/>
      <c r="D82" s="17"/>
      <c r="E82" s="17"/>
      <c r="F82" s="17"/>
      <c r="G82" s="17"/>
      <c r="H82" s="17"/>
      <c r="I82" s="17"/>
      <c r="J82" s="17"/>
      <c r="K82" s="17">
        <v>300</v>
      </c>
      <c r="L82" s="17"/>
      <c r="M82" s="17">
        <v>300</v>
      </c>
    </row>
    <row r="83" spans="1:13" x14ac:dyDescent="0.25">
      <c r="A83" s="18" t="s">
        <v>4832</v>
      </c>
      <c r="B83" s="17">
        <v>705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>
        <v>705</v>
      </c>
    </row>
    <row r="84" spans="1:13" x14ac:dyDescent="0.25">
      <c r="A84" s="18" t="s">
        <v>4901</v>
      </c>
      <c r="B84" s="17"/>
      <c r="C84" s="17"/>
      <c r="D84" s="17"/>
      <c r="E84" s="17"/>
      <c r="F84" s="17"/>
      <c r="G84" s="17"/>
      <c r="H84" s="17"/>
      <c r="I84" s="17"/>
      <c r="J84" s="17">
        <v>1500</v>
      </c>
      <c r="K84" s="17"/>
      <c r="L84" s="17"/>
      <c r="M84" s="17">
        <v>1500</v>
      </c>
    </row>
    <row r="85" spans="1:13" x14ac:dyDescent="0.25">
      <c r="A85" s="18" t="s">
        <v>2161</v>
      </c>
      <c r="B85" s="17"/>
      <c r="C85" s="17"/>
      <c r="D85" s="17">
        <v>900</v>
      </c>
      <c r="E85" s="17"/>
      <c r="F85" s="17"/>
      <c r="G85" s="17"/>
      <c r="H85" s="17"/>
      <c r="I85" s="17"/>
      <c r="J85" s="17"/>
      <c r="K85" s="17"/>
      <c r="L85" s="17"/>
      <c r="M85" s="17">
        <v>900</v>
      </c>
    </row>
    <row r="86" spans="1:13" x14ac:dyDescent="0.25">
      <c r="A86" s="18" t="s">
        <v>2634</v>
      </c>
      <c r="B86" s="17">
        <v>150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>
        <v>150</v>
      </c>
    </row>
    <row r="87" spans="1:13" x14ac:dyDescent="0.25">
      <c r="A87" s="18" t="s">
        <v>3810</v>
      </c>
      <c r="B87" s="17"/>
      <c r="C87" s="17"/>
      <c r="D87" s="17"/>
      <c r="E87" s="17"/>
      <c r="F87" s="17"/>
      <c r="G87" s="17"/>
      <c r="H87" s="17"/>
      <c r="I87" s="17"/>
      <c r="J87" s="17"/>
      <c r="K87" s="17">
        <v>332</v>
      </c>
      <c r="L87" s="17"/>
      <c r="M87" s="17">
        <v>332</v>
      </c>
    </row>
    <row r="88" spans="1:13" x14ac:dyDescent="0.25">
      <c r="A88" s="18" t="s">
        <v>1074</v>
      </c>
      <c r="B88" s="17"/>
      <c r="C88" s="17"/>
      <c r="D88" s="17"/>
      <c r="E88" s="17"/>
      <c r="F88" s="17"/>
      <c r="G88" s="17">
        <v>101.98</v>
      </c>
      <c r="H88" s="17"/>
      <c r="I88" s="17"/>
      <c r="J88" s="17"/>
      <c r="K88" s="17"/>
      <c r="L88" s="17"/>
      <c r="M88" s="17">
        <v>101.98</v>
      </c>
    </row>
    <row r="89" spans="1:13" ht="25.5" x14ac:dyDescent="0.25">
      <c r="A89" s="18" t="s">
        <v>720</v>
      </c>
      <c r="B89" s="17"/>
      <c r="C89" s="17"/>
      <c r="D89" s="17">
        <v>950</v>
      </c>
      <c r="E89" s="17"/>
      <c r="F89" s="17"/>
      <c r="G89" s="17"/>
      <c r="H89" s="17"/>
      <c r="I89" s="17"/>
      <c r="J89" s="17"/>
      <c r="K89" s="17"/>
      <c r="L89" s="17"/>
      <c r="M89" s="17">
        <v>950</v>
      </c>
    </row>
    <row r="90" spans="1:13" x14ac:dyDescent="0.25">
      <c r="A90" s="18" t="s">
        <v>2246</v>
      </c>
      <c r="B90" s="17"/>
      <c r="C90" s="17"/>
      <c r="D90" s="17"/>
      <c r="E90" s="17"/>
      <c r="F90" s="17"/>
      <c r="G90" s="17">
        <v>580</v>
      </c>
      <c r="H90" s="17"/>
      <c r="I90" s="17"/>
      <c r="J90" s="17"/>
      <c r="K90" s="17"/>
      <c r="L90" s="17"/>
      <c r="M90" s="17">
        <v>580</v>
      </c>
    </row>
    <row r="91" spans="1:13" x14ac:dyDescent="0.25">
      <c r="A91" s="18" t="s">
        <v>864</v>
      </c>
      <c r="B91" s="17"/>
      <c r="C91" s="17"/>
      <c r="D91" s="17">
        <v>2000</v>
      </c>
      <c r="E91" s="17"/>
      <c r="F91" s="17"/>
      <c r="G91" s="17"/>
      <c r="H91" s="17"/>
      <c r="I91" s="17"/>
      <c r="J91" s="17"/>
      <c r="K91" s="17"/>
      <c r="L91" s="17"/>
      <c r="M91" s="17">
        <v>2000</v>
      </c>
    </row>
    <row r="92" spans="1:13" x14ac:dyDescent="0.25">
      <c r="A92" s="18" t="s">
        <v>6000</v>
      </c>
      <c r="B92" s="17">
        <v>1500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>
        <v>1500</v>
      </c>
    </row>
    <row r="93" spans="1:13" x14ac:dyDescent="0.25">
      <c r="A93" s="18" t="s">
        <v>6889</v>
      </c>
      <c r="B93" s="17"/>
      <c r="C93" s="17"/>
      <c r="D93" s="17"/>
      <c r="E93" s="17"/>
      <c r="F93" s="17"/>
      <c r="G93" s="17">
        <v>136</v>
      </c>
      <c r="H93" s="17"/>
      <c r="I93" s="17"/>
      <c r="J93" s="17"/>
      <c r="K93" s="17"/>
      <c r="L93" s="17"/>
      <c r="M93" s="17">
        <v>136</v>
      </c>
    </row>
    <row r="94" spans="1:13" x14ac:dyDescent="0.25">
      <c r="A94" s="18" t="s">
        <v>1361</v>
      </c>
      <c r="B94" s="17"/>
      <c r="C94" s="17"/>
      <c r="D94" s="17"/>
      <c r="E94" s="17">
        <v>6050</v>
      </c>
      <c r="F94" s="17"/>
      <c r="G94" s="17"/>
      <c r="H94" s="17"/>
      <c r="I94" s="17"/>
      <c r="J94" s="17"/>
      <c r="K94" s="17"/>
      <c r="L94" s="17"/>
      <c r="M94" s="17">
        <v>6050</v>
      </c>
    </row>
    <row r="95" spans="1:13" ht="25.5" x14ac:dyDescent="0.25">
      <c r="A95" s="18" t="s">
        <v>335</v>
      </c>
      <c r="B95" s="17"/>
      <c r="C95" s="17"/>
      <c r="D95" s="17"/>
      <c r="E95" s="17"/>
      <c r="F95" s="17"/>
      <c r="G95" s="17"/>
      <c r="H95" s="17"/>
      <c r="I95" s="17"/>
      <c r="J95" s="17"/>
      <c r="K95" s="17">
        <v>1000</v>
      </c>
      <c r="L95" s="17"/>
      <c r="M95" s="17">
        <v>1000</v>
      </c>
    </row>
    <row r="96" spans="1:13" x14ac:dyDescent="0.25">
      <c r="A96" s="18" t="s">
        <v>1366</v>
      </c>
      <c r="B96" s="17"/>
      <c r="C96" s="17"/>
      <c r="D96" s="17"/>
      <c r="E96" s="17"/>
      <c r="F96" s="17"/>
      <c r="G96" s="17"/>
      <c r="H96" s="17"/>
      <c r="I96" s="17">
        <v>3000</v>
      </c>
      <c r="J96" s="17"/>
      <c r="K96" s="17"/>
      <c r="L96" s="17"/>
      <c r="M96" s="17">
        <v>3000</v>
      </c>
    </row>
    <row r="97" spans="1:13" x14ac:dyDescent="0.25">
      <c r="A97" s="18" t="s">
        <v>6560</v>
      </c>
      <c r="B97" s="17"/>
      <c r="C97" s="17"/>
      <c r="D97" s="17"/>
      <c r="E97" s="17"/>
      <c r="F97" s="17">
        <v>342.38</v>
      </c>
      <c r="G97" s="17"/>
      <c r="H97" s="17"/>
      <c r="I97" s="17"/>
      <c r="J97" s="17"/>
      <c r="K97" s="17"/>
      <c r="L97" s="17"/>
      <c r="M97" s="17">
        <v>342.38</v>
      </c>
    </row>
    <row r="98" spans="1:13" x14ac:dyDescent="0.25">
      <c r="A98" s="18" t="s">
        <v>5231</v>
      </c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>
        <v>273.67</v>
      </c>
      <c r="M98" s="17">
        <v>273.67</v>
      </c>
    </row>
    <row r="99" spans="1:13" x14ac:dyDescent="0.25">
      <c r="A99" s="18" t="s">
        <v>722</v>
      </c>
      <c r="B99" s="17"/>
      <c r="C99" s="17"/>
      <c r="D99" s="17">
        <v>1350</v>
      </c>
      <c r="E99" s="17"/>
      <c r="F99" s="17"/>
      <c r="G99" s="17"/>
      <c r="H99" s="17"/>
      <c r="I99" s="17"/>
      <c r="J99" s="17"/>
      <c r="K99" s="17"/>
      <c r="L99" s="17"/>
      <c r="M99" s="17">
        <v>1350</v>
      </c>
    </row>
    <row r="100" spans="1:13" x14ac:dyDescent="0.25">
      <c r="A100" s="18" t="s">
        <v>5597</v>
      </c>
      <c r="B100" s="17"/>
      <c r="C100" s="17"/>
      <c r="D100" s="17"/>
      <c r="E100" s="17">
        <v>7119.16</v>
      </c>
      <c r="F100" s="17"/>
      <c r="G100" s="17"/>
      <c r="H100" s="17"/>
      <c r="I100" s="17"/>
      <c r="J100" s="17"/>
      <c r="K100" s="17"/>
      <c r="L100" s="17"/>
      <c r="M100" s="17">
        <v>7119.16</v>
      </c>
    </row>
    <row r="101" spans="1:13" x14ac:dyDescent="0.25">
      <c r="A101" s="18" t="s">
        <v>5467</v>
      </c>
      <c r="B101" s="17"/>
      <c r="C101" s="17"/>
      <c r="D101" s="17"/>
      <c r="E101" s="17"/>
      <c r="F101" s="17"/>
      <c r="G101" s="17"/>
      <c r="H101" s="17">
        <v>17012.599999999999</v>
      </c>
      <c r="I101" s="17"/>
      <c r="J101" s="17"/>
      <c r="K101" s="17"/>
      <c r="L101" s="17"/>
      <c r="M101" s="17">
        <v>17012.599999999999</v>
      </c>
    </row>
    <row r="102" spans="1:13" x14ac:dyDescent="0.25">
      <c r="A102" s="18" t="s">
        <v>463</v>
      </c>
      <c r="B102" s="17">
        <v>2586.62</v>
      </c>
      <c r="C102" s="17"/>
      <c r="D102" s="17">
        <v>7840.2</v>
      </c>
      <c r="E102" s="17"/>
      <c r="F102" s="17"/>
      <c r="G102" s="17"/>
      <c r="H102" s="17"/>
      <c r="I102" s="17"/>
      <c r="J102" s="17"/>
      <c r="K102" s="17">
        <v>834.91000000000008</v>
      </c>
      <c r="L102" s="17"/>
      <c r="M102" s="17">
        <v>11261.73</v>
      </c>
    </row>
    <row r="103" spans="1:13" x14ac:dyDescent="0.25">
      <c r="A103" s="18" t="s">
        <v>957</v>
      </c>
      <c r="B103" s="17"/>
      <c r="C103" s="17"/>
      <c r="D103" s="17"/>
      <c r="E103" s="17"/>
      <c r="F103" s="17"/>
      <c r="G103" s="17">
        <v>2963.29</v>
      </c>
      <c r="H103" s="17"/>
      <c r="I103" s="17"/>
      <c r="J103" s="17"/>
      <c r="K103" s="17"/>
      <c r="L103" s="17">
        <v>6023.38</v>
      </c>
      <c r="M103" s="17">
        <v>8986.67</v>
      </c>
    </row>
    <row r="104" spans="1:13" x14ac:dyDescent="0.25">
      <c r="A104" s="18" t="s">
        <v>595</v>
      </c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>
        <v>3630</v>
      </c>
      <c r="M104" s="17">
        <v>3630</v>
      </c>
    </row>
    <row r="105" spans="1:13" x14ac:dyDescent="0.25">
      <c r="A105" s="18" t="s">
        <v>4762</v>
      </c>
      <c r="B105" s="17"/>
      <c r="C105" s="17"/>
      <c r="D105" s="17"/>
      <c r="E105" s="17"/>
      <c r="F105" s="17"/>
      <c r="G105" s="17"/>
      <c r="H105" s="17"/>
      <c r="I105" s="17"/>
      <c r="J105" s="17"/>
      <c r="K105" s="17">
        <v>902</v>
      </c>
      <c r="L105" s="17"/>
      <c r="M105" s="17">
        <v>902</v>
      </c>
    </row>
    <row r="106" spans="1:13" x14ac:dyDescent="0.25">
      <c r="A106" s="18" t="s">
        <v>4578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>
        <v>1126.51</v>
      </c>
      <c r="L106" s="17"/>
      <c r="M106" s="17">
        <v>1126.51</v>
      </c>
    </row>
    <row r="107" spans="1:13" x14ac:dyDescent="0.25">
      <c r="A107" s="18" t="s">
        <v>3482</v>
      </c>
      <c r="B107" s="17"/>
      <c r="C107" s="17"/>
      <c r="D107" s="17"/>
      <c r="E107" s="17"/>
      <c r="F107" s="17">
        <v>1210</v>
      </c>
      <c r="G107" s="17"/>
      <c r="H107" s="17"/>
      <c r="I107" s="17"/>
      <c r="J107" s="17"/>
      <c r="K107" s="17"/>
      <c r="L107" s="17"/>
      <c r="M107" s="17">
        <v>1210</v>
      </c>
    </row>
    <row r="108" spans="1:13" x14ac:dyDescent="0.25">
      <c r="A108" s="18" t="s">
        <v>986</v>
      </c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>
        <v>5396.6</v>
      </c>
      <c r="M108" s="17">
        <v>5396.6</v>
      </c>
    </row>
    <row r="109" spans="1:13" x14ac:dyDescent="0.25">
      <c r="A109" s="18" t="s">
        <v>979</v>
      </c>
      <c r="B109" s="17"/>
      <c r="C109" s="17"/>
      <c r="D109" s="17"/>
      <c r="E109" s="17"/>
      <c r="F109" s="17"/>
      <c r="G109" s="17">
        <v>464</v>
      </c>
      <c r="H109" s="17"/>
      <c r="I109" s="17"/>
      <c r="J109" s="17"/>
      <c r="K109" s="17"/>
      <c r="L109" s="17"/>
      <c r="M109" s="17">
        <v>464</v>
      </c>
    </row>
    <row r="110" spans="1:13" x14ac:dyDescent="0.25">
      <c r="A110" s="18" t="s">
        <v>4404</v>
      </c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>
        <v>3630</v>
      </c>
      <c r="M110" s="17">
        <v>3630</v>
      </c>
    </row>
    <row r="111" spans="1:13" x14ac:dyDescent="0.25">
      <c r="A111" s="18" t="s">
        <v>491</v>
      </c>
      <c r="B111" s="17"/>
      <c r="C111" s="17"/>
      <c r="D111" s="17">
        <v>544.5</v>
      </c>
      <c r="E111" s="17"/>
      <c r="F111" s="17"/>
      <c r="G111" s="17"/>
      <c r="H111" s="17"/>
      <c r="I111" s="17"/>
      <c r="J111" s="17"/>
      <c r="K111" s="17">
        <v>7723.5</v>
      </c>
      <c r="L111" s="17"/>
      <c r="M111" s="17">
        <v>8268</v>
      </c>
    </row>
    <row r="112" spans="1:13" x14ac:dyDescent="0.25">
      <c r="A112" s="18" t="s">
        <v>1019</v>
      </c>
      <c r="B112" s="17">
        <v>202.77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>
        <v>202.77</v>
      </c>
    </row>
    <row r="113" spans="1:13" x14ac:dyDescent="0.25">
      <c r="A113" s="18" t="s">
        <v>2428</v>
      </c>
      <c r="B113" s="17"/>
      <c r="C113" s="17"/>
      <c r="D113" s="17"/>
      <c r="E113" s="17"/>
      <c r="F113" s="17"/>
      <c r="G113" s="17">
        <v>312.27999999999997</v>
      </c>
      <c r="H113" s="17"/>
      <c r="I113" s="17"/>
      <c r="J113" s="17"/>
      <c r="K113" s="17"/>
      <c r="L113" s="17"/>
      <c r="M113" s="17">
        <v>312.27999999999997</v>
      </c>
    </row>
    <row r="114" spans="1:13" x14ac:dyDescent="0.25">
      <c r="A114" s="18" t="s">
        <v>585</v>
      </c>
      <c r="B114" s="17"/>
      <c r="C114" s="17"/>
      <c r="D114" s="17"/>
      <c r="E114" s="17"/>
      <c r="F114" s="17"/>
      <c r="G114" s="17">
        <v>3963.01</v>
      </c>
      <c r="H114" s="17"/>
      <c r="I114" s="17"/>
      <c r="J114" s="17"/>
      <c r="K114" s="17"/>
      <c r="L114" s="17"/>
      <c r="M114" s="17">
        <v>3963.01</v>
      </c>
    </row>
    <row r="115" spans="1:13" x14ac:dyDescent="0.25">
      <c r="A115" s="18" t="s">
        <v>1077</v>
      </c>
      <c r="B115" s="17"/>
      <c r="C115" s="17"/>
      <c r="D115" s="17">
        <v>20859.8</v>
      </c>
      <c r="E115" s="17">
        <v>762.61</v>
      </c>
      <c r="F115" s="17"/>
      <c r="G115" s="17">
        <v>36.049999999999997</v>
      </c>
      <c r="H115" s="17"/>
      <c r="I115" s="17"/>
      <c r="J115" s="17"/>
      <c r="K115" s="17"/>
      <c r="L115" s="17"/>
      <c r="M115" s="17">
        <v>21658.46</v>
      </c>
    </row>
    <row r="116" spans="1:13" x14ac:dyDescent="0.25">
      <c r="A116" s="18" t="s">
        <v>799</v>
      </c>
      <c r="B116" s="17"/>
      <c r="C116" s="17"/>
      <c r="D116" s="17"/>
      <c r="E116" s="17"/>
      <c r="F116" s="17"/>
      <c r="G116" s="17">
        <v>1058.75</v>
      </c>
      <c r="H116" s="17"/>
      <c r="I116" s="17"/>
      <c r="J116" s="17"/>
      <c r="K116" s="17"/>
      <c r="L116" s="17"/>
      <c r="M116" s="17">
        <v>1058.75</v>
      </c>
    </row>
    <row r="117" spans="1:13" x14ac:dyDescent="0.25">
      <c r="A117" s="18" t="s">
        <v>86</v>
      </c>
      <c r="B117" s="17"/>
      <c r="C117" s="17"/>
      <c r="D117" s="17"/>
      <c r="E117" s="17"/>
      <c r="F117" s="17"/>
      <c r="G117" s="17"/>
      <c r="H117" s="17"/>
      <c r="I117" s="17"/>
      <c r="J117" s="17"/>
      <c r="K117" s="17">
        <v>21199.09</v>
      </c>
      <c r="L117" s="17">
        <v>6533.19</v>
      </c>
      <c r="M117" s="17">
        <v>27732.28</v>
      </c>
    </row>
    <row r="118" spans="1:13" x14ac:dyDescent="0.25">
      <c r="A118" s="18" t="s">
        <v>1052</v>
      </c>
      <c r="B118" s="17"/>
      <c r="C118" s="17"/>
      <c r="D118" s="17"/>
      <c r="E118" s="17"/>
      <c r="F118" s="17"/>
      <c r="G118" s="17"/>
      <c r="H118" s="17"/>
      <c r="I118" s="17"/>
      <c r="J118" s="17"/>
      <c r="K118" s="17">
        <v>1950</v>
      </c>
      <c r="L118" s="17"/>
      <c r="M118" s="17">
        <v>1950</v>
      </c>
    </row>
    <row r="119" spans="1:13" x14ac:dyDescent="0.25">
      <c r="A119" s="18" t="s">
        <v>4947</v>
      </c>
      <c r="B119" s="17"/>
      <c r="C119" s="17"/>
      <c r="D119" s="17"/>
      <c r="E119" s="17"/>
      <c r="F119" s="17"/>
      <c r="G119" s="17"/>
      <c r="H119" s="17"/>
      <c r="I119" s="17">
        <v>2420</v>
      </c>
      <c r="J119" s="17"/>
      <c r="K119" s="17"/>
      <c r="L119" s="17"/>
      <c r="M119" s="17">
        <v>2420</v>
      </c>
    </row>
    <row r="120" spans="1:13" x14ac:dyDescent="0.25">
      <c r="A120" s="18" t="s">
        <v>85</v>
      </c>
      <c r="B120" s="17"/>
      <c r="C120" s="17"/>
      <c r="D120" s="17"/>
      <c r="E120" s="17"/>
      <c r="F120" s="17"/>
      <c r="G120" s="17">
        <v>2328.65</v>
      </c>
      <c r="H120" s="17"/>
      <c r="I120" s="17"/>
      <c r="J120" s="17"/>
      <c r="K120" s="17">
        <v>12346.869999999999</v>
      </c>
      <c r="L120" s="17"/>
      <c r="M120" s="17">
        <v>14675.519999999999</v>
      </c>
    </row>
    <row r="121" spans="1:13" x14ac:dyDescent="0.25">
      <c r="A121" s="18" t="s">
        <v>6234</v>
      </c>
      <c r="B121" s="17"/>
      <c r="C121" s="17"/>
      <c r="D121" s="17">
        <v>635.25</v>
      </c>
      <c r="E121" s="17"/>
      <c r="F121" s="17"/>
      <c r="G121" s="17"/>
      <c r="H121" s="17"/>
      <c r="I121" s="17"/>
      <c r="J121" s="17"/>
      <c r="K121" s="17"/>
      <c r="L121" s="17"/>
      <c r="M121" s="17">
        <v>635.25</v>
      </c>
    </row>
    <row r="122" spans="1:13" x14ac:dyDescent="0.25">
      <c r="A122" s="18" t="s">
        <v>5520</v>
      </c>
      <c r="B122" s="17">
        <v>13915</v>
      </c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>
        <v>13915</v>
      </c>
    </row>
    <row r="123" spans="1:13" x14ac:dyDescent="0.25">
      <c r="A123" s="18" t="s">
        <v>5673</v>
      </c>
      <c r="B123" s="17">
        <v>5662.8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>
        <v>5662.8</v>
      </c>
    </row>
    <row r="124" spans="1:13" x14ac:dyDescent="0.25">
      <c r="A124" s="18" t="s">
        <v>3460</v>
      </c>
      <c r="B124" s="17">
        <v>1306.8</v>
      </c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>
        <v>1306.8</v>
      </c>
    </row>
    <row r="125" spans="1:13" x14ac:dyDescent="0.25">
      <c r="A125" s="18" t="s">
        <v>270</v>
      </c>
      <c r="B125" s="17"/>
      <c r="C125" s="17"/>
      <c r="D125" s="17"/>
      <c r="E125" s="17"/>
      <c r="F125" s="17"/>
      <c r="G125" s="17"/>
      <c r="H125" s="17"/>
      <c r="I125" s="17">
        <v>1547.19</v>
      </c>
      <c r="J125" s="17"/>
      <c r="K125" s="17"/>
      <c r="L125" s="17"/>
      <c r="M125" s="17">
        <v>1547.19</v>
      </c>
    </row>
    <row r="126" spans="1:13" x14ac:dyDescent="0.25">
      <c r="A126" s="18" t="s">
        <v>5310</v>
      </c>
      <c r="B126" s="17">
        <v>17061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>
        <v>17061</v>
      </c>
    </row>
    <row r="127" spans="1:13" x14ac:dyDescent="0.25">
      <c r="A127" s="18" t="s">
        <v>950</v>
      </c>
      <c r="B127" s="17">
        <v>2297.79</v>
      </c>
      <c r="C127" s="17"/>
      <c r="D127" s="17"/>
      <c r="E127" s="17"/>
      <c r="F127" s="17">
        <v>709.06</v>
      </c>
      <c r="G127" s="17"/>
      <c r="H127" s="17"/>
      <c r="I127" s="17"/>
      <c r="J127" s="17"/>
      <c r="K127" s="17">
        <v>1349.44</v>
      </c>
      <c r="L127" s="17"/>
      <c r="M127" s="17">
        <v>4356.29</v>
      </c>
    </row>
    <row r="128" spans="1:13" x14ac:dyDescent="0.25">
      <c r="A128" s="18" t="s">
        <v>947</v>
      </c>
      <c r="B128" s="17">
        <v>3061</v>
      </c>
      <c r="C128" s="17"/>
      <c r="D128" s="17"/>
      <c r="E128" s="17"/>
      <c r="F128" s="17"/>
      <c r="G128" s="17"/>
      <c r="H128" s="17"/>
      <c r="I128" s="17"/>
      <c r="J128" s="17">
        <v>3751</v>
      </c>
      <c r="K128" s="17"/>
      <c r="L128" s="17"/>
      <c r="M128" s="17">
        <v>6812</v>
      </c>
    </row>
    <row r="129" spans="1:13" x14ac:dyDescent="0.25">
      <c r="A129" s="18" t="s">
        <v>685</v>
      </c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>
        <v>550</v>
      </c>
      <c r="M129" s="17">
        <v>550</v>
      </c>
    </row>
    <row r="130" spans="1:13" x14ac:dyDescent="0.25">
      <c r="A130" s="18" t="s">
        <v>5322</v>
      </c>
      <c r="B130" s="17">
        <v>17182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>
        <v>17182</v>
      </c>
    </row>
    <row r="131" spans="1:13" x14ac:dyDescent="0.25">
      <c r="A131" s="18" t="s">
        <v>1075</v>
      </c>
      <c r="B131" s="17"/>
      <c r="C131" s="17"/>
      <c r="D131" s="17"/>
      <c r="E131" s="17"/>
      <c r="F131" s="17"/>
      <c r="G131" s="17"/>
      <c r="H131" s="17"/>
      <c r="I131" s="17"/>
      <c r="J131" s="17">
        <v>0</v>
      </c>
      <c r="K131" s="17"/>
      <c r="L131" s="17"/>
      <c r="M131" s="17">
        <v>0</v>
      </c>
    </row>
    <row r="132" spans="1:13" x14ac:dyDescent="0.25">
      <c r="A132" s="18" t="s">
        <v>1099</v>
      </c>
      <c r="B132" s="17"/>
      <c r="C132" s="17"/>
      <c r="D132" s="17">
        <v>396.25</v>
      </c>
      <c r="E132" s="17"/>
      <c r="F132" s="17"/>
      <c r="G132" s="17">
        <v>3331.6899999999996</v>
      </c>
      <c r="H132" s="17">
        <v>3738.9</v>
      </c>
      <c r="I132" s="17"/>
      <c r="J132" s="17">
        <v>1657.7</v>
      </c>
      <c r="K132" s="17"/>
      <c r="L132" s="17">
        <v>7761.75</v>
      </c>
      <c r="M132" s="17">
        <v>16886.29</v>
      </c>
    </row>
    <row r="133" spans="1:13" x14ac:dyDescent="0.25">
      <c r="A133" s="18" t="s">
        <v>3619</v>
      </c>
      <c r="B133" s="17"/>
      <c r="C133" s="17"/>
      <c r="D133" s="17"/>
      <c r="E133" s="17">
        <v>3150</v>
      </c>
      <c r="F133" s="17"/>
      <c r="G133" s="17"/>
      <c r="H133" s="17"/>
      <c r="I133" s="17"/>
      <c r="J133" s="17"/>
      <c r="K133" s="17"/>
      <c r="L133" s="17"/>
      <c r="M133" s="17">
        <v>3150</v>
      </c>
    </row>
    <row r="134" spans="1:13" x14ac:dyDescent="0.25">
      <c r="A134" s="18" t="s">
        <v>697</v>
      </c>
      <c r="B134" s="17"/>
      <c r="C134" s="17">
        <v>39301.279999999999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>
        <v>39301.279999999999</v>
      </c>
    </row>
    <row r="135" spans="1:13" x14ac:dyDescent="0.25">
      <c r="A135" s="18" t="s">
        <v>4670</v>
      </c>
      <c r="B135" s="17"/>
      <c r="C135" s="17"/>
      <c r="D135" s="17"/>
      <c r="E135" s="17"/>
      <c r="F135" s="17"/>
      <c r="G135" s="17"/>
      <c r="H135" s="17"/>
      <c r="I135" s="17"/>
      <c r="J135" s="17"/>
      <c r="K135" s="17">
        <v>467.5</v>
      </c>
      <c r="L135" s="17"/>
      <c r="M135" s="17">
        <v>467.5</v>
      </c>
    </row>
    <row r="136" spans="1:13" x14ac:dyDescent="0.25">
      <c r="A136" s="18" t="s">
        <v>324</v>
      </c>
      <c r="B136" s="17"/>
      <c r="C136" s="17"/>
      <c r="D136" s="17"/>
      <c r="E136" s="17"/>
      <c r="F136" s="17"/>
      <c r="G136" s="17"/>
      <c r="H136" s="17"/>
      <c r="I136" s="17">
        <v>7677.4500000000007</v>
      </c>
      <c r="J136" s="17"/>
      <c r="K136" s="17">
        <v>42471</v>
      </c>
      <c r="L136" s="17"/>
      <c r="M136" s="17">
        <v>50148.45</v>
      </c>
    </row>
    <row r="137" spans="1:13" x14ac:dyDescent="0.25">
      <c r="A137" s="18" t="s">
        <v>37</v>
      </c>
      <c r="B137" s="17"/>
      <c r="C137" s="17"/>
      <c r="D137" s="17"/>
      <c r="E137" s="17"/>
      <c r="F137" s="17"/>
      <c r="G137" s="17">
        <v>17800</v>
      </c>
      <c r="H137" s="17"/>
      <c r="I137" s="17"/>
      <c r="J137" s="17"/>
      <c r="K137" s="17">
        <v>2751.56</v>
      </c>
      <c r="L137" s="17"/>
      <c r="M137" s="17">
        <v>20551.560000000001</v>
      </c>
    </row>
    <row r="138" spans="1:13" x14ac:dyDescent="0.25">
      <c r="A138" s="18" t="s">
        <v>1080</v>
      </c>
      <c r="B138" s="17"/>
      <c r="C138" s="17"/>
      <c r="D138" s="17"/>
      <c r="E138" s="17"/>
      <c r="F138" s="17"/>
      <c r="G138" s="17">
        <v>9723.75</v>
      </c>
      <c r="H138" s="17"/>
      <c r="I138" s="17"/>
      <c r="J138" s="17"/>
      <c r="K138" s="17"/>
      <c r="L138" s="17"/>
      <c r="M138" s="17">
        <v>9723.75</v>
      </c>
    </row>
    <row r="139" spans="1:13" ht="25.5" x14ac:dyDescent="0.25">
      <c r="A139" s="18" t="s">
        <v>660</v>
      </c>
      <c r="B139" s="17"/>
      <c r="C139" s="17"/>
      <c r="D139" s="17"/>
      <c r="E139" s="17"/>
      <c r="F139" s="17">
        <v>30340.75</v>
      </c>
      <c r="G139" s="17">
        <v>3510</v>
      </c>
      <c r="H139" s="17"/>
      <c r="I139" s="17">
        <v>12245.2</v>
      </c>
      <c r="J139" s="17"/>
      <c r="K139" s="17"/>
      <c r="L139" s="17"/>
      <c r="M139" s="17">
        <v>46095.95</v>
      </c>
    </row>
    <row r="140" spans="1:13" x14ac:dyDescent="0.25">
      <c r="A140" s="18" t="s">
        <v>565</v>
      </c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>
        <v>5445</v>
      </c>
      <c r="M140" s="17">
        <v>5445</v>
      </c>
    </row>
    <row r="141" spans="1:13" x14ac:dyDescent="0.25">
      <c r="A141" s="18" t="s">
        <v>4071</v>
      </c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>
        <v>85</v>
      </c>
      <c r="M141" s="17">
        <v>85</v>
      </c>
    </row>
    <row r="142" spans="1:13" x14ac:dyDescent="0.25">
      <c r="A142" s="18" t="s">
        <v>311</v>
      </c>
      <c r="B142" s="17"/>
      <c r="C142" s="17"/>
      <c r="D142" s="17"/>
      <c r="E142" s="17"/>
      <c r="F142" s="17"/>
      <c r="G142" s="17"/>
      <c r="H142" s="17"/>
      <c r="I142" s="17"/>
      <c r="J142" s="17"/>
      <c r="K142" s="17">
        <v>159.72</v>
      </c>
      <c r="L142" s="17"/>
      <c r="M142" s="17">
        <v>159.72</v>
      </c>
    </row>
    <row r="143" spans="1:13" x14ac:dyDescent="0.25">
      <c r="A143" s="18" t="s">
        <v>3847</v>
      </c>
      <c r="B143" s="17"/>
      <c r="C143" s="17"/>
      <c r="D143" s="17"/>
      <c r="E143" s="17"/>
      <c r="F143" s="17"/>
      <c r="G143" s="17">
        <v>617.1</v>
      </c>
      <c r="H143" s="17"/>
      <c r="I143" s="17"/>
      <c r="J143" s="17"/>
      <c r="K143" s="17">
        <v>1933.58</v>
      </c>
      <c r="L143" s="17"/>
      <c r="M143" s="17">
        <v>2550.6799999999998</v>
      </c>
    </row>
    <row r="144" spans="1:13" x14ac:dyDescent="0.25">
      <c r="A144" s="18" t="s">
        <v>5502</v>
      </c>
      <c r="B144" s="17"/>
      <c r="C144" s="17"/>
      <c r="D144" s="17"/>
      <c r="E144" s="17"/>
      <c r="F144" s="17"/>
      <c r="G144" s="17"/>
      <c r="H144" s="17"/>
      <c r="I144" s="17"/>
      <c r="J144" s="17">
        <v>16940</v>
      </c>
      <c r="K144" s="17"/>
      <c r="L144" s="17"/>
      <c r="M144" s="17">
        <v>16940</v>
      </c>
    </row>
    <row r="145" spans="1:13" x14ac:dyDescent="0.25">
      <c r="A145" s="18" t="s">
        <v>1720</v>
      </c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>
        <v>2044.9</v>
      </c>
      <c r="M145" s="17">
        <v>2044.9</v>
      </c>
    </row>
    <row r="146" spans="1:13" ht="25.5" x14ac:dyDescent="0.25">
      <c r="A146" s="18" t="s">
        <v>3651</v>
      </c>
      <c r="B146" s="17">
        <v>1210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>
        <v>1210</v>
      </c>
    </row>
    <row r="147" spans="1:13" x14ac:dyDescent="0.25">
      <c r="A147" s="18" t="s">
        <v>75</v>
      </c>
      <c r="B147" s="17"/>
      <c r="C147" s="17"/>
      <c r="D147" s="17"/>
      <c r="E147" s="17"/>
      <c r="F147" s="17"/>
      <c r="G147" s="17"/>
      <c r="H147" s="17">
        <v>3000</v>
      </c>
      <c r="I147" s="17"/>
      <c r="J147" s="17"/>
      <c r="K147" s="17"/>
      <c r="L147" s="17"/>
      <c r="M147" s="17">
        <v>3000</v>
      </c>
    </row>
    <row r="148" spans="1:13" x14ac:dyDescent="0.25">
      <c r="A148" s="18" t="s">
        <v>3178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>
        <v>12886.5</v>
      </c>
      <c r="M148" s="17">
        <v>12886.5</v>
      </c>
    </row>
    <row r="149" spans="1:13" x14ac:dyDescent="0.25">
      <c r="A149" s="18" t="s">
        <v>663</v>
      </c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>
        <v>3630</v>
      </c>
      <c r="M149" s="17">
        <v>3630</v>
      </c>
    </row>
    <row r="150" spans="1:13" x14ac:dyDescent="0.25">
      <c r="A150" s="18" t="s">
        <v>56</v>
      </c>
      <c r="B150" s="17">
        <v>6018.84</v>
      </c>
      <c r="C150" s="17"/>
      <c r="D150" s="17">
        <v>2625.7</v>
      </c>
      <c r="E150" s="17">
        <v>20.7</v>
      </c>
      <c r="F150" s="17"/>
      <c r="G150" s="17"/>
      <c r="H150" s="17"/>
      <c r="I150" s="17">
        <v>115.51</v>
      </c>
      <c r="J150" s="17"/>
      <c r="K150" s="17"/>
      <c r="L150" s="17"/>
      <c r="M150" s="17">
        <v>8780.7500000000018</v>
      </c>
    </row>
    <row r="151" spans="1:13" x14ac:dyDescent="0.25">
      <c r="A151" s="18" t="s">
        <v>694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>
        <v>2472.0300000000002</v>
      </c>
      <c r="M151" s="17">
        <v>2472.0300000000002</v>
      </c>
    </row>
    <row r="152" spans="1:13" x14ac:dyDescent="0.25">
      <c r="A152" s="18" t="s">
        <v>939</v>
      </c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>
        <v>93.11</v>
      </c>
      <c r="M152" s="17">
        <v>93.11</v>
      </c>
    </row>
    <row r="153" spans="1:13" x14ac:dyDescent="0.25">
      <c r="A153" s="18" t="s">
        <v>494</v>
      </c>
      <c r="B153" s="17"/>
      <c r="C153" s="17"/>
      <c r="D153" s="17"/>
      <c r="E153" s="17"/>
      <c r="F153" s="17"/>
      <c r="G153" s="17">
        <v>4719</v>
      </c>
      <c r="H153" s="17"/>
      <c r="I153" s="17"/>
      <c r="J153" s="17"/>
      <c r="K153" s="17"/>
      <c r="L153" s="17"/>
      <c r="M153" s="17">
        <v>4719</v>
      </c>
    </row>
    <row r="154" spans="1:13" x14ac:dyDescent="0.25">
      <c r="A154" s="18" t="s">
        <v>566</v>
      </c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>
        <v>7139</v>
      </c>
      <c r="M154" s="17">
        <v>7139</v>
      </c>
    </row>
    <row r="155" spans="1:13" x14ac:dyDescent="0.25">
      <c r="A155" s="18" t="s">
        <v>1100</v>
      </c>
      <c r="B155" s="17">
        <v>7260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>
        <v>7260</v>
      </c>
    </row>
    <row r="156" spans="1:13" x14ac:dyDescent="0.25">
      <c r="A156" s="18" t="s">
        <v>3141</v>
      </c>
      <c r="B156" s="17"/>
      <c r="C156" s="17"/>
      <c r="D156" s="17"/>
      <c r="E156" s="17"/>
      <c r="F156" s="17"/>
      <c r="G156" s="17"/>
      <c r="H156" s="17"/>
      <c r="I156" s="17"/>
      <c r="J156" s="17"/>
      <c r="K156" s="17">
        <v>12832.2</v>
      </c>
      <c r="L156" s="17"/>
      <c r="M156" s="17">
        <v>12832.2</v>
      </c>
    </row>
    <row r="157" spans="1:13" x14ac:dyDescent="0.25">
      <c r="A157" s="18" t="s">
        <v>1081</v>
      </c>
      <c r="B157" s="17"/>
      <c r="C157" s="17"/>
      <c r="D157" s="17"/>
      <c r="E157" s="17"/>
      <c r="F157" s="17"/>
      <c r="G157" s="17">
        <v>50.63</v>
      </c>
      <c r="H157" s="17"/>
      <c r="I157" s="17"/>
      <c r="J157" s="17"/>
      <c r="K157" s="17"/>
      <c r="L157" s="17"/>
      <c r="M157" s="17">
        <v>50.63</v>
      </c>
    </row>
    <row r="158" spans="1:13" x14ac:dyDescent="0.25">
      <c r="A158" s="18" t="s">
        <v>3438</v>
      </c>
      <c r="B158" s="17"/>
      <c r="C158" s="17"/>
      <c r="D158" s="17"/>
      <c r="E158" s="17"/>
      <c r="F158" s="17"/>
      <c r="G158" s="17"/>
      <c r="H158" s="17"/>
      <c r="I158" s="17"/>
      <c r="J158" s="17"/>
      <c r="K158" s="17">
        <v>1500</v>
      </c>
      <c r="L158" s="17"/>
      <c r="M158" s="17">
        <v>1500</v>
      </c>
    </row>
    <row r="159" spans="1:13" x14ac:dyDescent="0.25">
      <c r="A159" s="18" t="s">
        <v>719</v>
      </c>
      <c r="B159" s="17"/>
      <c r="C159" s="17"/>
      <c r="D159" s="17"/>
      <c r="E159" s="17"/>
      <c r="F159" s="17"/>
      <c r="G159" s="17">
        <v>1070.8499999999999</v>
      </c>
      <c r="H159" s="17"/>
      <c r="I159" s="17"/>
      <c r="J159" s="17"/>
      <c r="K159" s="17"/>
      <c r="L159" s="17"/>
      <c r="M159" s="17">
        <v>1070.8499999999999</v>
      </c>
    </row>
    <row r="160" spans="1:13" ht="25.5" x14ac:dyDescent="0.25">
      <c r="A160" s="18" t="s">
        <v>340</v>
      </c>
      <c r="B160" s="17">
        <v>621.73</v>
      </c>
      <c r="C160" s="17">
        <v>517.16</v>
      </c>
      <c r="D160" s="17">
        <v>7021.68</v>
      </c>
      <c r="E160" s="17"/>
      <c r="F160" s="17"/>
      <c r="G160" s="17"/>
      <c r="H160" s="17"/>
      <c r="I160" s="17"/>
      <c r="J160" s="17"/>
      <c r="K160" s="17"/>
      <c r="L160" s="17">
        <v>217.8</v>
      </c>
      <c r="M160" s="17">
        <v>8378.369999999999</v>
      </c>
    </row>
    <row r="161" spans="1:13" ht="25.5" x14ac:dyDescent="0.25">
      <c r="A161" s="18" t="s">
        <v>1836</v>
      </c>
      <c r="B161" s="17"/>
      <c r="C161" s="17"/>
      <c r="D161" s="17"/>
      <c r="E161" s="17"/>
      <c r="F161" s="17"/>
      <c r="G161" s="17"/>
      <c r="H161" s="17"/>
      <c r="I161" s="17"/>
      <c r="J161" s="17"/>
      <c r="K161" s="17">
        <v>5659.7</v>
      </c>
      <c r="L161" s="17"/>
      <c r="M161" s="17">
        <v>5659.7</v>
      </c>
    </row>
    <row r="162" spans="1:13" x14ac:dyDescent="0.25">
      <c r="A162" s="18" t="s">
        <v>4764</v>
      </c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>
        <v>529.53</v>
      </c>
      <c r="M162" s="17">
        <v>529.53</v>
      </c>
    </row>
    <row r="163" spans="1:13" x14ac:dyDescent="0.25">
      <c r="A163" s="18" t="s">
        <v>3296</v>
      </c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>
        <v>2976.6</v>
      </c>
      <c r="M163" s="17">
        <v>2976.6</v>
      </c>
    </row>
    <row r="164" spans="1:13" x14ac:dyDescent="0.25">
      <c r="A164" s="18" t="s">
        <v>4779</v>
      </c>
      <c r="B164" s="17"/>
      <c r="C164" s="17"/>
      <c r="D164" s="17"/>
      <c r="E164" s="17"/>
      <c r="F164" s="17"/>
      <c r="G164" s="17">
        <v>2389.15</v>
      </c>
      <c r="H164" s="17"/>
      <c r="I164" s="17"/>
      <c r="J164" s="17"/>
      <c r="K164" s="17"/>
      <c r="L164" s="17">
        <v>768.40000000000009</v>
      </c>
      <c r="M164" s="17">
        <v>3157.55</v>
      </c>
    </row>
    <row r="165" spans="1:13" x14ac:dyDescent="0.25">
      <c r="A165" s="18" t="s">
        <v>5926</v>
      </c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>
        <v>2642.64</v>
      </c>
      <c r="M165" s="17">
        <v>2642.64</v>
      </c>
    </row>
    <row r="166" spans="1:13" x14ac:dyDescent="0.25">
      <c r="A166" s="18" t="s">
        <v>6018</v>
      </c>
      <c r="B166" s="17"/>
      <c r="C166" s="17"/>
      <c r="D166" s="17"/>
      <c r="E166" s="17"/>
      <c r="F166" s="17">
        <v>1258.4000000000001</v>
      </c>
      <c r="G166" s="17"/>
      <c r="H166" s="17"/>
      <c r="I166" s="17"/>
      <c r="J166" s="17"/>
      <c r="K166" s="17"/>
      <c r="L166" s="17"/>
      <c r="M166" s="17">
        <v>1258.4000000000001</v>
      </c>
    </row>
    <row r="167" spans="1:13" x14ac:dyDescent="0.25">
      <c r="A167" s="18" t="s">
        <v>1085</v>
      </c>
      <c r="B167" s="17"/>
      <c r="C167" s="17"/>
      <c r="D167" s="17">
        <v>556.6</v>
      </c>
      <c r="E167" s="17"/>
      <c r="F167" s="17"/>
      <c r="G167" s="17"/>
      <c r="H167" s="17"/>
      <c r="I167" s="17"/>
      <c r="J167" s="17"/>
      <c r="K167" s="17"/>
      <c r="L167" s="17"/>
      <c r="M167" s="17">
        <v>556.6</v>
      </c>
    </row>
    <row r="168" spans="1:13" x14ac:dyDescent="0.25">
      <c r="A168" s="18" t="s">
        <v>933</v>
      </c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>
        <v>1546.99</v>
      </c>
      <c r="M168" s="17">
        <v>1546.99</v>
      </c>
    </row>
    <row r="169" spans="1:13" x14ac:dyDescent="0.25">
      <c r="A169" s="18" t="s">
        <v>988</v>
      </c>
      <c r="B169" s="17"/>
      <c r="C169" s="17"/>
      <c r="D169" s="17"/>
      <c r="E169" s="17"/>
      <c r="F169" s="17"/>
      <c r="G169" s="17">
        <v>178</v>
      </c>
      <c r="H169" s="17"/>
      <c r="I169" s="17"/>
      <c r="J169" s="17"/>
      <c r="K169" s="17"/>
      <c r="L169" s="17"/>
      <c r="M169" s="17">
        <v>178</v>
      </c>
    </row>
    <row r="170" spans="1:13" x14ac:dyDescent="0.25">
      <c r="A170" s="18" t="s">
        <v>596</v>
      </c>
      <c r="B170" s="17"/>
      <c r="C170" s="17"/>
      <c r="D170" s="17"/>
      <c r="E170" s="17">
        <v>16846.75</v>
      </c>
      <c r="F170" s="17"/>
      <c r="G170" s="17"/>
      <c r="H170" s="17"/>
      <c r="I170" s="17"/>
      <c r="J170" s="17"/>
      <c r="K170" s="17"/>
      <c r="L170" s="17"/>
      <c r="M170" s="17">
        <v>16846.75</v>
      </c>
    </row>
    <row r="171" spans="1:13" ht="25.5" x14ac:dyDescent="0.25">
      <c r="A171" s="18" t="s">
        <v>312</v>
      </c>
      <c r="B171" s="17">
        <v>1082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>
        <v>1082</v>
      </c>
    </row>
    <row r="172" spans="1:13" x14ac:dyDescent="0.25">
      <c r="A172" s="18" t="s">
        <v>724</v>
      </c>
      <c r="B172" s="17"/>
      <c r="C172" s="17"/>
      <c r="D172" s="17"/>
      <c r="E172" s="17"/>
      <c r="F172" s="17"/>
      <c r="G172" s="17">
        <v>3200</v>
      </c>
      <c r="H172" s="17"/>
      <c r="I172" s="17"/>
      <c r="J172" s="17"/>
      <c r="K172" s="17"/>
      <c r="L172" s="17"/>
      <c r="M172" s="17">
        <v>3200</v>
      </c>
    </row>
    <row r="173" spans="1:13" x14ac:dyDescent="0.25">
      <c r="A173" s="18" t="s">
        <v>35</v>
      </c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>
        <v>6500</v>
      </c>
      <c r="M173" s="17">
        <v>6500</v>
      </c>
    </row>
    <row r="174" spans="1:13" x14ac:dyDescent="0.25">
      <c r="A174" s="18" t="s">
        <v>572</v>
      </c>
      <c r="B174" s="17"/>
      <c r="C174" s="17"/>
      <c r="D174" s="17"/>
      <c r="E174" s="17"/>
      <c r="F174" s="17"/>
      <c r="G174" s="17"/>
      <c r="H174" s="17">
        <v>2000</v>
      </c>
      <c r="I174" s="17"/>
      <c r="J174" s="17"/>
      <c r="K174" s="17"/>
      <c r="L174" s="17"/>
      <c r="M174" s="17">
        <v>2000</v>
      </c>
    </row>
    <row r="175" spans="1:13" x14ac:dyDescent="0.25">
      <c r="A175" s="18" t="s">
        <v>5199</v>
      </c>
      <c r="B175" s="17"/>
      <c r="C175" s="17"/>
      <c r="D175" s="17"/>
      <c r="E175" s="17"/>
      <c r="F175" s="17"/>
      <c r="G175" s="17"/>
      <c r="H175" s="17"/>
      <c r="I175" s="17"/>
      <c r="J175" s="17">
        <v>10309.200000000001</v>
      </c>
      <c r="K175" s="17"/>
      <c r="L175" s="17"/>
      <c r="M175" s="17">
        <v>10309.200000000001</v>
      </c>
    </row>
    <row r="176" spans="1:13" x14ac:dyDescent="0.25">
      <c r="A176" s="18" t="s">
        <v>3066</v>
      </c>
      <c r="B176" s="17"/>
      <c r="C176" s="17">
        <v>15624.58</v>
      </c>
      <c r="D176" s="17"/>
      <c r="E176" s="17"/>
      <c r="F176" s="17"/>
      <c r="G176" s="17"/>
      <c r="H176" s="17"/>
      <c r="I176" s="17"/>
      <c r="J176" s="17"/>
      <c r="K176" s="17"/>
      <c r="L176" s="17"/>
      <c r="M176" s="17">
        <v>15624.58</v>
      </c>
    </row>
    <row r="177" spans="1:13" x14ac:dyDescent="0.25">
      <c r="A177" s="18" t="s">
        <v>50</v>
      </c>
      <c r="B177" s="17"/>
      <c r="C177" s="17"/>
      <c r="D177" s="17"/>
      <c r="E177" s="17">
        <v>2032.8</v>
      </c>
      <c r="F177" s="17"/>
      <c r="G177" s="17"/>
      <c r="H177" s="17"/>
      <c r="I177" s="17"/>
      <c r="J177" s="17"/>
      <c r="K177" s="17"/>
      <c r="L177" s="17"/>
      <c r="M177" s="17">
        <v>2032.8</v>
      </c>
    </row>
    <row r="178" spans="1:13" x14ac:dyDescent="0.25">
      <c r="A178" s="18" t="s">
        <v>320</v>
      </c>
      <c r="B178" s="17">
        <v>686.07</v>
      </c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>
        <v>686.07</v>
      </c>
    </row>
    <row r="179" spans="1:13" x14ac:dyDescent="0.25">
      <c r="A179" s="18" t="s">
        <v>6875</v>
      </c>
      <c r="B179" s="17"/>
      <c r="C179" s="17"/>
      <c r="D179" s="17"/>
      <c r="E179" s="17"/>
      <c r="F179" s="17"/>
      <c r="G179" s="17">
        <v>152</v>
      </c>
      <c r="H179" s="17"/>
      <c r="I179" s="17"/>
      <c r="J179" s="17"/>
      <c r="K179" s="17"/>
      <c r="L179" s="17"/>
      <c r="M179" s="17">
        <v>152</v>
      </c>
    </row>
    <row r="180" spans="1:13" x14ac:dyDescent="0.25">
      <c r="A180" s="18" t="s">
        <v>4115</v>
      </c>
      <c r="B180" s="17"/>
      <c r="C180" s="17"/>
      <c r="D180" s="17"/>
      <c r="E180" s="17"/>
      <c r="F180" s="17"/>
      <c r="G180" s="17"/>
      <c r="H180" s="17">
        <v>67.27</v>
      </c>
      <c r="I180" s="17"/>
      <c r="J180" s="17"/>
      <c r="K180" s="17"/>
      <c r="L180" s="17"/>
      <c r="M180" s="17">
        <v>67.27</v>
      </c>
    </row>
    <row r="181" spans="1:13" x14ac:dyDescent="0.25">
      <c r="A181" s="18" t="s">
        <v>975</v>
      </c>
      <c r="B181" s="17"/>
      <c r="C181" s="17"/>
      <c r="D181" s="17">
        <v>3682.18</v>
      </c>
      <c r="E181" s="17"/>
      <c r="F181" s="17"/>
      <c r="G181" s="17"/>
      <c r="H181" s="17"/>
      <c r="I181" s="17"/>
      <c r="J181" s="17"/>
      <c r="K181" s="17">
        <v>3368.64</v>
      </c>
      <c r="L181" s="17"/>
      <c r="M181" s="17">
        <v>7050.82</v>
      </c>
    </row>
    <row r="182" spans="1:13" x14ac:dyDescent="0.25">
      <c r="A182" s="18" t="s">
        <v>2899</v>
      </c>
      <c r="B182" s="17"/>
      <c r="C182" s="17"/>
      <c r="D182" s="17"/>
      <c r="E182" s="17"/>
      <c r="F182" s="17"/>
      <c r="G182" s="17"/>
      <c r="H182" s="17"/>
      <c r="I182" s="17">
        <v>48328.61</v>
      </c>
      <c r="J182" s="17"/>
      <c r="K182" s="17"/>
      <c r="L182" s="17"/>
      <c r="M182" s="17">
        <v>48328.61</v>
      </c>
    </row>
    <row r="183" spans="1:13" x14ac:dyDescent="0.25">
      <c r="A183" s="18" t="s">
        <v>2110</v>
      </c>
      <c r="B183" s="17"/>
      <c r="C183" s="17"/>
      <c r="D183" s="17"/>
      <c r="E183" s="17"/>
      <c r="F183" s="17"/>
      <c r="G183" s="17"/>
      <c r="H183" s="17">
        <v>38012.15</v>
      </c>
      <c r="I183" s="17"/>
      <c r="J183" s="17"/>
      <c r="K183" s="17"/>
      <c r="L183" s="17"/>
      <c r="M183" s="17">
        <v>38012.15</v>
      </c>
    </row>
    <row r="184" spans="1:13" x14ac:dyDescent="0.25">
      <c r="A184" s="18" t="s">
        <v>4913</v>
      </c>
      <c r="B184" s="17"/>
      <c r="C184" s="17"/>
      <c r="D184" s="17"/>
      <c r="E184" s="17"/>
      <c r="F184" s="17"/>
      <c r="G184" s="17">
        <v>1584</v>
      </c>
      <c r="H184" s="17"/>
      <c r="I184" s="17"/>
      <c r="J184" s="17"/>
      <c r="K184" s="17"/>
      <c r="L184" s="17"/>
      <c r="M184" s="17">
        <v>1584</v>
      </c>
    </row>
    <row r="185" spans="1:13" x14ac:dyDescent="0.25">
      <c r="A185" s="18" t="s">
        <v>83</v>
      </c>
      <c r="B185" s="17"/>
      <c r="C185" s="17"/>
      <c r="D185" s="17">
        <v>121</v>
      </c>
      <c r="E185" s="17"/>
      <c r="F185" s="17">
        <v>121</v>
      </c>
      <c r="G185" s="17">
        <v>6000</v>
      </c>
      <c r="H185" s="17"/>
      <c r="I185" s="17">
        <v>1331</v>
      </c>
      <c r="J185" s="17"/>
      <c r="K185" s="17">
        <v>1452</v>
      </c>
      <c r="L185" s="17"/>
      <c r="M185" s="17">
        <v>9025</v>
      </c>
    </row>
    <row r="186" spans="1:13" x14ac:dyDescent="0.25">
      <c r="A186" s="18" t="s">
        <v>3434</v>
      </c>
      <c r="B186" s="17"/>
      <c r="C186" s="17"/>
      <c r="D186" s="17"/>
      <c r="E186" s="17"/>
      <c r="F186" s="17"/>
      <c r="G186" s="17">
        <v>1512.5</v>
      </c>
      <c r="H186" s="17"/>
      <c r="I186" s="17"/>
      <c r="J186" s="17"/>
      <c r="K186" s="17"/>
      <c r="L186" s="17"/>
      <c r="M186" s="17">
        <v>1512.5</v>
      </c>
    </row>
    <row r="187" spans="1:13" x14ac:dyDescent="0.25">
      <c r="A187" s="18" t="s">
        <v>5529</v>
      </c>
      <c r="B187" s="17">
        <v>12100</v>
      </c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>
        <v>12100</v>
      </c>
    </row>
    <row r="188" spans="1:13" x14ac:dyDescent="0.25">
      <c r="A188" s="18" t="s">
        <v>16</v>
      </c>
      <c r="B188" s="17">
        <v>3300.08</v>
      </c>
      <c r="C188" s="17">
        <v>7181.3499999999995</v>
      </c>
      <c r="D188" s="17"/>
      <c r="E188" s="17"/>
      <c r="F188" s="17"/>
      <c r="G188" s="17">
        <v>19155.38</v>
      </c>
      <c r="H188" s="17">
        <v>123.42</v>
      </c>
      <c r="I188" s="17">
        <v>584.37</v>
      </c>
      <c r="J188" s="17"/>
      <c r="K188" s="17">
        <v>6910.71</v>
      </c>
      <c r="L188" s="17">
        <v>2364.6600000000003</v>
      </c>
      <c r="M188" s="17">
        <v>39619.97</v>
      </c>
    </row>
    <row r="189" spans="1:13" x14ac:dyDescent="0.25">
      <c r="A189" s="18" t="s">
        <v>4439</v>
      </c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>
        <v>2420</v>
      </c>
      <c r="M189" s="17">
        <v>2420</v>
      </c>
    </row>
    <row r="190" spans="1:13" x14ac:dyDescent="0.25">
      <c r="A190" s="18" t="s">
        <v>5549</v>
      </c>
      <c r="B190" s="17"/>
      <c r="C190" s="17"/>
      <c r="D190" s="17"/>
      <c r="E190" s="17"/>
      <c r="F190" s="17">
        <v>4725.05</v>
      </c>
      <c r="G190" s="17">
        <v>9009.66</v>
      </c>
      <c r="H190" s="17"/>
      <c r="I190" s="17"/>
      <c r="J190" s="17"/>
      <c r="K190" s="17"/>
      <c r="L190" s="17"/>
      <c r="M190" s="17">
        <v>13734.71</v>
      </c>
    </row>
    <row r="191" spans="1:13" x14ac:dyDescent="0.25">
      <c r="A191" s="18" t="s">
        <v>3360</v>
      </c>
      <c r="B191" s="17"/>
      <c r="C191" s="17"/>
      <c r="D191" s="17"/>
      <c r="E191" s="17"/>
      <c r="F191" s="17"/>
      <c r="G191" s="17"/>
      <c r="H191" s="17"/>
      <c r="I191" s="17">
        <v>2238.5</v>
      </c>
      <c r="J191" s="17"/>
      <c r="K191" s="17"/>
      <c r="L191" s="17"/>
      <c r="M191" s="17">
        <v>2238.5</v>
      </c>
    </row>
    <row r="192" spans="1:13" x14ac:dyDescent="0.25">
      <c r="A192" s="18" t="s">
        <v>734</v>
      </c>
      <c r="B192" s="17">
        <v>501.72</v>
      </c>
      <c r="C192" s="17"/>
      <c r="D192" s="17"/>
      <c r="E192" s="17"/>
      <c r="F192" s="17"/>
      <c r="G192" s="17"/>
      <c r="H192" s="17"/>
      <c r="I192" s="17">
        <v>81.069999999999993</v>
      </c>
      <c r="J192" s="17"/>
      <c r="K192" s="17"/>
      <c r="L192" s="17">
        <v>1972.54</v>
      </c>
      <c r="M192" s="17">
        <v>2555.33</v>
      </c>
    </row>
    <row r="193" spans="1:13" ht="25.5" x14ac:dyDescent="0.25">
      <c r="A193" s="18" t="s">
        <v>1213</v>
      </c>
      <c r="B193" s="17">
        <v>17968.5</v>
      </c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>
        <v>17968.5</v>
      </c>
    </row>
    <row r="194" spans="1:13" x14ac:dyDescent="0.25">
      <c r="A194" s="18" t="s">
        <v>1711</v>
      </c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>
        <v>2069.1</v>
      </c>
      <c r="M194" s="17">
        <v>2069.1</v>
      </c>
    </row>
    <row r="195" spans="1:13" x14ac:dyDescent="0.25">
      <c r="A195" s="18" t="s">
        <v>6611</v>
      </c>
      <c r="B195" s="17"/>
      <c r="C195" s="17"/>
      <c r="D195" s="17"/>
      <c r="E195" s="17"/>
      <c r="F195" s="17"/>
      <c r="G195" s="17"/>
      <c r="H195" s="17">
        <v>316.8</v>
      </c>
      <c r="I195" s="17"/>
      <c r="J195" s="17"/>
      <c r="K195" s="17"/>
      <c r="L195" s="17"/>
      <c r="M195" s="17">
        <v>316.8</v>
      </c>
    </row>
    <row r="196" spans="1:13" x14ac:dyDescent="0.25">
      <c r="A196" s="18" t="s">
        <v>966</v>
      </c>
      <c r="B196" s="17"/>
      <c r="C196" s="17"/>
      <c r="D196" s="17"/>
      <c r="E196" s="17"/>
      <c r="F196" s="17"/>
      <c r="G196" s="17"/>
      <c r="H196" s="17">
        <v>5450</v>
      </c>
      <c r="I196" s="17">
        <v>7622.35</v>
      </c>
      <c r="J196" s="17"/>
      <c r="K196" s="17"/>
      <c r="L196" s="17"/>
      <c r="M196" s="17">
        <v>13072.35</v>
      </c>
    </row>
    <row r="197" spans="1:13" ht="25.5" x14ac:dyDescent="0.25">
      <c r="A197" s="18" t="s">
        <v>670</v>
      </c>
      <c r="B197" s="17"/>
      <c r="C197" s="17"/>
      <c r="D197" s="17"/>
      <c r="E197" s="17"/>
      <c r="F197" s="17"/>
      <c r="G197" s="17"/>
      <c r="H197" s="17">
        <v>2499.98</v>
      </c>
      <c r="I197" s="17"/>
      <c r="J197" s="17"/>
      <c r="K197" s="17"/>
      <c r="L197" s="17"/>
      <c r="M197" s="17">
        <v>2499.98</v>
      </c>
    </row>
    <row r="198" spans="1:13" x14ac:dyDescent="0.25">
      <c r="A198" s="18" t="s">
        <v>5158</v>
      </c>
      <c r="B198" s="17"/>
      <c r="C198" s="17"/>
      <c r="D198" s="17"/>
      <c r="E198" s="17"/>
      <c r="F198" s="17"/>
      <c r="G198" s="17">
        <v>4393.51</v>
      </c>
      <c r="H198" s="17"/>
      <c r="I198" s="17"/>
      <c r="J198" s="17"/>
      <c r="K198" s="17"/>
      <c r="L198" s="17"/>
      <c r="M198" s="17">
        <v>4393.51</v>
      </c>
    </row>
    <row r="199" spans="1:13" x14ac:dyDescent="0.25">
      <c r="A199" s="18" t="s">
        <v>3784</v>
      </c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>
        <v>363</v>
      </c>
      <c r="M199" s="17">
        <v>363</v>
      </c>
    </row>
    <row r="200" spans="1:13" x14ac:dyDescent="0.25">
      <c r="A200" s="18" t="s">
        <v>3584</v>
      </c>
      <c r="B200" s="17"/>
      <c r="C200" s="17"/>
      <c r="D200" s="17"/>
      <c r="E200" s="17"/>
      <c r="F200" s="17"/>
      <c r="G200" s="17"/>
      <c r="H200" s="17"/>
      <c r="I200" s="17"/>
      <c r="J200" s="17"/>
      <c r="K200" s="17">
        <v>1391.5</v>
      </c>
      <c r="L200" s="17"/>
      <c r="M200" s="17">
        <v>1391.5</v>
      </c>
    </row>
    <row r="201" spans="1:13" x14ac:dyDescent="0.25">
      <c r="A201" s="18" t="s">
        <v>563</v>
      </c>
      <c r="B201" s="17"/>
      <c r="C201" s="17"/>
      <c r="D201" s="17"/>
      <c r="E201" s="17">
        <v>13733.5</v>
      </c>
      <c r="F201" s="17"/>
      <c r="G201" s="17"/>
      <c r="H201" s="17">
        <v>102.85</v>
      </c>
      <c r="I201" s="17"/>
      <c r="J201" s="17"/>
      <c r="K201" s="17"/>
      <c r="L201" s="17"/>
      <c r="M201" s="17">
        <v>13836.35</v>
      </c>
    </row>
    <row r="202" spans="1:13" x14ac:dyDescent="0.25">
      <c r="A202" s="18" t="s">
        <v>4842</v>
      </c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>
        <v>762.3</v>
      </c>
      <c r="M202" s="17">
        <v>762.3</v>
      </c>
    </row>
    <row r="203" spans="1:13" x14ac:dyDescent="0.25">
      <c r="A203" s="18" t="s">
        <v>5589</v>
      </c>
      <c r="B203" s="17">
        <v>7260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>
        <v>7260</v>
      </c>
    </row>
    <row r="204" spans="1:13" x14ac:dyDescent="0.25">
      <c r="A204" s="18" t="s">
        <v>3212</v>
      </c>
      <c r="B204" s="17"/>
      <c r="C204" s="17">
        <v>9690</v>
      </c>
      <c r="D204" s="17"/>
      <c r="E204" s="17"/>
      <c r="F204" s="17"/>
      <c r="G204" s="17">
        <v>7211.6</v>
      </c>
      <c r="H204" s="17"/>
      <c r="I204" s="17"/>
      <c r="J204" s="17"/>
      <c r="K204" s="17"/>
      <c r="L204" s="17"/>
      <c r="M204" s="17">
        <v>16901.599999999999</v>
      </c>
    </row>
    <row r="205" spans="1:13" x14ac:dyDescent="0.25">
      <c r="A205" s="18" t="s">
        <v>3153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>
        <v>6772.24</v>
      </c>
      <c r="M205" s="17">
        <v>6772.24</v>
      </c>
    </row>
    <row r="206" spans="1:13" x14ac:dyDescent="0.25">
      <c r="A206" s="18" t="s">
        <v>17</v>
      </c>
      <c r="B206" s="17">
        <v>19481</v>
      </c>
      <c r="C206" s="17"/>
      <c r="D206" s="17"/>
      <c r="E206" s="17"/>
      <c r="F206" s="17"/>
      <c r="G206" s="17"/>
      <c r="H206" s="17"/>
      <c r="I206" s="17">
        <v>5828.17</v>
      </c>
      <c r="J206" s="17"/>
      <c r="K206" s="17"/>
      <c r="L206" s="17"/>
      <c r="M206" s="17">
        <v>25309.17</v>
      </c>
    </row>
    <row r="207" spans="1:13" x14ac:dyDescent="0.25">
      <c r="A207" s="18" t="s">
        <v>3081</v>
      </c>
      <c r="B207" s="17"/>
      <c r="C207" s="17"/>
      <c r="D207" s="17"/>
      <c r="E207" s="17"/>
      <c r="F207" s="17"/>
      <c r="G207" s="17"/>
      <c r="H207" s="17"/>
      <c r="I207" s="17">
        <v>25683.25</v>
      </c>
      <c r="J207" s="17"/>
      <c r="K207" s="17"/>
      <c r="L207" s="17"/>
      <c r="M207" s="17">
        <v>25683.25</v>
      </c>
    </row>
    <row r="208" spans="1:13" x14ac:dyDescent="0.25">
      <c r="A208" s="18" t="s">
        <v>6121</v>
      </c>
      <c r="B208" s="17"/>
      <c r="C208" s="17"/>
      <c r="D208" s="17"/>
      <c r="E208" s="17"/>
      <c r="F208" s="17"/>
      <c r="G208" s="17">
        <v>1108.06</v>
      </c>
      <c r="H208" s="17"/>
      <c r="I208" s="17"/>
      <c r="J208" s="17"/>
      <c r="K208" s="17">
        <v>333.96</v>
      </c>
      <c r="L208" s="17"/>
      <c r="M208" s="17">
        <v>1442.02</v>
      </c>
    </row>
    <row r="209" spans="1:13" x14ac:dyDescent="0.25">
      <c r="A209" s="18" t="s">
        <v>1102</v>
      </c>
      <c r="B209" s="17"/>
      <c r="C209" s="17"/>
      <c r="D209" s="17"/>
      <c r="E209" s="17"/>
      <c r="F209" s="17">
        <v>3884.9799999999996</v>
      </c>
      <c r="G209" s="17"/>
      <c r="H209" s="17"/>
      <c r="I209" s="17"/>
      <c r="J209" s="17"/>
      <c r="K209" s="17"/>
      <c r="L209" s="17"/>
      <c r="M209" s="17">
        <v>3884.9799999999996</v>
      </c>
    </row>
    <row r="210" spans="1:13" x14ac:dyDescent="0.25">
      <c r="A210" s="18" t="s">
        <v>7116</v>
      </c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>
        <v>13.02</v>
      </c>
      <c r="M210" s="17">
        <v>13.02</v>
      </c>
    </row>
    <row r="211" spans="1:13" x14ac:dyDescent="0.25">
      <c r="A211" s="18" t="s">
        <v>4546</v>
      </c>
      <c r="B211" s="17"/>
      <c r="C211" s="17"/>
      <c r="D211" s="17"/>
      <c r="E211" s="17"/>
      <c r="F211" s="17"/>
      <c r="G211" s="17"/>
      <c r="H211" s="17"/>
      <c r="I211" s="17"/>
      <c r="J211" s="17"/>
      <c r="K211" s="17">
        <v>3850</v>
      </c>
      <c r="L211" s="17"/>
      <c r="M211" s="17">
        <v>3850</v>
      </c>
    </row>
    <row r="212" spans="1:13" x14ac:dyDescent="0.25">
      <c r="A212" s="18" t="s">
        <v>4846</v>
      </c>
      <c r="B212" s="17"/>
      <c r="C212" s="17"/>
      <c r="D212" s="17"/>
      <c r="E212" s="17"/>
      <c r="F212" s="17"/>
      <c r="G212" s="17">
        <v>1800</v>
      </c>
      <c r="H212" s="17"/>
      <c r="I212" s="17"/>
      <c r="J212" s="17"/>
      <c r="K212" s="17"/>
      <c r="L212" s="17"/>
      <c r="M212" s="17">
        <v>1800</v>
      </c>
    </row>
    <row r="213" spans="1:13" x14ac:dyDescent="0.25">
      <c r="A213" s="18" t="s">
        <v>996</v>
      </c>
      <c r="B213" s="17">
        <v>750</v>
      </c>
      <c r="C213" s="17"/>
      <c r="D213" s="17"/>
      <c r="E213" s="17"/>
      <c r="F213" s="17"/>
      <c r="G213" s="17">
        <v>4320</v>
      </c>
      <c r="H213" s="17"/>
      <c r="I213" s="17"/>
      <c r="J213" s="17"/>
      <c r="K213" s="17"/>
      <c r="L213" s="17"/>
      <c r="M213" s="17">
        <v>5070</v>
      </c>
    </row>
    <row r="214" spans="1:13" x14ac:dyDescent="0.25">
      <c r="A214" s="18" t="s">
        <v>695</v>
      </c>
      <c r="B214" s="17"/>
      <c r="C214" s="17"/>
      <c r="D214" s="17"/>
      <c r="E214" s="17"/>
      <c r="F214" s="17"/>
      <c r="G214" s="17">
        <v>260</v>
      </c>
      <c r="H214" s="17"/>
      <c r="I214" s="17"/>
      <c r="J214" s="17"/>
      <c r="K214" s="17"/>
      <c r="L214" s="17"/>
      <c r="M214" s="17">
        <v>260</v>
      </c>
    </row>
    <row r="215" spans="1:13" x14ac:dyDescent="0.25">
      <c r="A215" s="18" t="s">
        <v>21</v>
      </c>
      <c r="B215" s="17"/>
      <c r="C215" s="17"/>
      <c r="D215" s="17">
        <v>7425.53</v>
      </c>
      <c r="E215" s="17"/>
      <c r="F215" s="17"/>
      <c r="G215" s="17"/>
      <c r="H215" s="17"/>
      <c r="I215" s="17"/>
      <c r="J215" s="17"/>
      <c r="K215" s="17"/>
      <c r="L215" s="17"/>
      <c r="M215" s="17">
        <v>7425.53</v>
      </c>
    </row>
    <row r="216" spans="1:13" x14ac:dyDescent="0.25">
      <c r="A216" s="18" t="s">
        <v>67</v>
      </c>
      <c r="B216" s="17">
        <v>42.29</v>
      </c>
      <c r="C216" s="17"/>
      <c r="D216" s="17"/>
      <c r="E216" s="17"/>
      <c r="F216" s="17">
        <v>2377.65</v>
      </c>
      <c r="G216" s="17"/>
      <c r="H216" s="17">
        <v>18.149999999999999</v>
      </c>
      <c r="I216" s="17"/>
      <c r="J216" s="17"/>
      <c r="K216" s="17">
        <v>36.299999999999997</v>
      </c>
      <c r="L216" s="17"/>
      <c r="M216" s="17">
        <v>2474.3900000000003</v>
      </c>
    </row>
    <row r="217" spans="1:13" x14ac:dyDescent="0.25">
      <c r="A217" s="18" t="s">
        <v>5010</v>
      </c>
      <c r="B217" s="17">
        <v>3521</v>
      </c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>
        <v>3521</v>
      </c>
    </row>
    <row r="218" spans="1:13" x14ac:dyDescent="0.25">
      <c r="A218" s="18" t="s">
        <v>638</v>
      </c>
      <c r="B218" s="17"/>
      <c r="C218" s="17"/>
      <c r="D218" s="17"/>
      <c r="E218" s="17"/>
      <c r="F218" s="17"/>
      <c r="G218" s="17"/>
      <c r="H218" s="17"/>
      <c r="I218" s="17">
        <v>1008.28</v>
      </c>
      <c r="J218" s="17"/>
      <c r="K218" s="17"/>
      <c r="L218" s="17"/>
      <c r="M218" s="17">
        <v>1008.28</v>
      </c>
    </row>
    <row r="219" spans="1:13" x14ac:dyDescent="0.25">
      <c r="A219" s="18" t="s">
        <v>29</v>
      </c>
      <c r="B219" s="17"/>
      <c r="C219" s="17"/>
      <c r="D219" s="17">
        <v>502.15</v>
      </c>
      <c r="E219" s="17"/>
      <c r="F219" s="17"/>
      <c r="G219" s="17"/>
      <c r="H219" s="17"/>
      <c r="I219" s="17">
        <v>5069.8999999999996</v>
      </c>
      <c r="J219" s="17"/>
      <c r="K219" s="17"/>
      <c r="L219" s="17">
        <v>3000</v>
      </c>
      <c r="M219" s="17">
        <v>8572.0499999999993</v>
      </c>
    </row>
    <row r="220" spans="1:13" x14ac:dyDescent="0.25">
      <c r="A220" s="18" t="s">
        <v>313</v>
      </c>
      <c r="B220" s="17">
        <v>7258.8</v>
      </c>
      <c r="C220" s="17"/>
      <c r="D220" s="17">
        <v>895.81</v>
      </c>
      <c r="E220" s="17"/>
      <c r="F220" s="17"/>
      <c r="G220" s="17">
        <v>985.74</v>
      </c>
      <c r="H220" s="17"/>
      <c r="I220" s="17"/>
      <c r="J220" s="17"/>
      <c r="K220" s="17">
        <v>1538.0700000000002</v>
      </c>
      <c r="L220" s="17">
        <v>297.18</v>
      </c>
      <c r="M220" s="17">
        <v>10975.6</v>
      </c>
    </row>
    <row r="221" spans="1:13" x14ac:dyDescent="0.25">
      <c r="A221" s="18" t="s">
        <v>586</v>
      </c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>
        <v>5445</v>
      </c>
      <c r="M221" s="17">
        <v>5445</v>
      </c>
    </row>
    <row r="222" spans="1:13" x14ac:dyDescent="0.25">
      <c r="A222" s="18" t="s">
        <v>3946</v>
      </c>
      <c r="B222" s="17"/>
      <c r="C222" s="17"/>
      <c r="D222" s="17"/>
      <c r="E222" s="17"/>
      <c r="F222" s="17"/>
      <c r="G222" s="17">
        <v>163.35</v>
      </c>
      <c r="H222" s="17"/>
      <c r="I222" s="17"/>
      <c r="J222" s="17"/>
      <c r="K222" s="17"/>
      <c r="L222" s="17"/>
      <c r="M222" s="17">
        <v>163.35</v>
      </c>
    </row>
    <row r="223" spans="1:13" x14ac:dyDescent="0.25">
      <c r="A223" s="18" t="s">
        <v>497</v>
      </c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>
        <v>375.59000000000003</v>
      </c>
      <c r="M223" s="17">
        <v>375.59000000000003</v>
      </c>
    </row>
    <row r="224" spans="1:13" x14ac:dyDescent="0.25">
      <c r="A224" s="18" t="s">
        <v>661</v>
      </c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>
        <v>2369.88</v>
      </c>
      <c r="M224" s="17">
        <v>2369.88</v>
      </c>
    </row>
    <row r="225" spans="1:13" x14ac:dyDescent="0.25">
      <c r="A225" s="18" t="s">
        <v>437</v>
      </c>
      <c r="B225" s="17"/>
      <c r="C225" s="17"/>
      <c r="D225" s="17"/>
      <c r="E225" s="17">
        <v>7096.65</v>
      </c>
      <c r="F225" s="17"/>
      <c r="G225" s="17"/>
      <c r="H225" s="17"/>
      <c r="I225" s="17"/>
      <c r="J225" s="17"/>
      <c r="K225" s="17"/>
      <c r="L225" s="17"/>
      <c r="M225" s="17">
        <v>7096.65</v>
      </c>
    </row>
    <row r="226" spans="1:13" x14ac:dyDescent="0.25">
      <c r="A226" s="18" t="s">
        <v>1088</v>
      </c>
      <c r="B226" s="17">
        <v>609.84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>
        <v>609.84</v>
      </c>
    </row>
    <row r="227" spans="1:13" x14ac:dyDescent="0.25">
      <c r="A227" s="18" t="s">
        <v>2998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>
        <v>15705.2</v>
      </c>
      <c r="M227" s="17">
        <v>15705.2</v>
      </c>
    </row>
    <row r="228" spans="1:13" x14ac:dyDescent="0.25">
      <c r="A228" s="18" t="s">
        <v>5229</v>
      </c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>
        <v>9500</v>
      </c>
      <c r="M228" s="17">
        <v>9500</v>
      </c>
    </row>
    <row r="229" spans="1:13" x14ac:dyDescent="0.25">
      <c r="A229" s="18" t="s">
        <v>500</v>
      </c>
      <c r="B229" s="17"/>
      <c r="C229" s="17"/>
      <c r="D229" s="17"/>
      <c r="E229" s="17"/>
      <c r="F229" s="17"/>
      <c r="G229" s="17">
        <v>16</v>
      </c>
      <c r="H229" s="17"/>
      <c r="I229" s="17"/>
      <c r="J229" s="17"/>
      <c r="K229" s="17"/>
      <c r="L229" s="17"/>
      <c r="M229" s="17">
        <v>16</v>
      </c>
    </row>
    <row r="230" spans="1:13" x14ac:dyDescent="0.25">
      <c r="A230" s="18" t="s">
        <v>314</v>
      </c>
      <c r="B230" s="17"/>
      <c r="C230" s="17"/>
      <c r="D230" s="17"/>
      <c r="E230" s="17"/>
      <c r="F230" s="17"/>
      <c r="G230" s="17">
        <v>136.62</v>
      </c>
      <c r="H230" s="17"/>
      <c r="I230" s="17"/>
      <c r="J230" s="17"/>
      <c r="K230" s="17"/>
      <c r="L230" s="17">
        <v>2000</v>
      </c>
      <c r="M230" s="17">
        <v>2136.62</v>
      </c>
    </row>
    <row r="231" spans="1:13" x14ac:dyDescent="0.25">
      <c r="A231" s="18" t="s">
        <v>5320</v>
      </c>
      <c r="B231" s="17">
        <v>17121.5</v>
      </c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>
        <v>17121.5</v>
      </c>
    </row>
    <row r="232" spans="1:13" x14ac:dyDescent="0.25">
      <c r="A232" s="18" t="s">
        <v>3130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>
        <v>7108.75</v>
      </c>
      <c r="M232" s="17">
        <v>7108.75</v>
      </c>
    </row>
    <row r="233" spans="1:13" x14ac:dyDescent="0.25">
      <c r="A233" s="18" t="s">
        <v>79</v>
      </c>
      <c r="B233" s="17"/>
      <c r="C233" s="17"/>
      <c r="D233" s="17"/>
      <c r="E233" s="17"/>
      <c r="F233" s="17"/>
      <c r="G233" s="17">
        <v>72.010000000000005</v>
      </c>
      <c r="H233" s="17"/>
      <c r="I233" s="17"/>
      <c r="J233" s="17"/>
      <c r="K233" s="17"/>
      <c r="L233" s="17"/>
      <c r="M233" s="17">
        <v>72.010000000000005</v>
      </c>
    </row>
    <row r="234" spans="1:13" x14ac:dyDescent="0.25">
      <c r="A234" s="18" t="s">
        <v>5980</v>
      </c>
      <c r="B234" s="17">
        <v>1815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>
        <v>1815</v>
      </c>
    </row>
    <row r="235" spans="1:13" x14ac:dyDescent="0.25">
      <c r="A235" s="18" t="s">
        <v>1090</v>
      </c>
      <c r="B235" s="17"/>
      <c r="C235" s="17"/>
      <c r="D235" s="17"/>
      <c r="E235" s="17"/>
      <c r="F235" s="17"/>
      <c r="G235" s="17">
        <v>14</v>
      </c>
      <c r="H235" s="17"/>
      <c r="I235" s="17"/>
      <c r="J235" s="17"/>
      <c r="K235" s="17"/>
      <c r="L235" s="17"/>
      <c r="M235" s="17">
        <v>14</v>
      </c>
    </row>
    <row r="236" spans="1:13" x14ac:dyDescent="0.25">
      <c r="A236" s="18" t="s">
        <v>662</v>
      </c>
      <c r="B236" s="17"/>
      <c r="C236" s="17"/>
      <c r="D236" s="17"/>
      <c r="E236" s="17"/>
      <c r="F236" s="17"/>
      <c r="G236" s="17">
        <v>5210</v>
      </c>
      <c r="H236" s="17"/>
      <c r="I236" s="17"/>
      <c r="J236" s="17"/>
      <c r="K236" s="17"/>
      <c r="L236" s="17"/>
      <c r="M236" s="17">
        <v>5210</v>
      </c>
    </row>
    <row r="237" spans="1:13" x14ac:dyDescent="0.25">
      <c r="A237" s="18" t="s">
        <v>4932</v>
      </c>
      <c r="B237" s="17">
        <v>1933.55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>
        <v>1933.55</v>
      </c>
    </row>
    <row r="238" spans="1:13" x14ac:dyDescent="0.25">
      <c r="A238" s="18" t="s">
        <v>3494</v>
      </c>
      <c r="B238" s="17"/>
      <c r="C238" s="17"/>
      <c r="D238" s="17"/>
      <c r="E238" s="17"/>
      <c r="F238" s="17"/>
      <c r="G238" s="17"/>
      <c r="H238" s="17"/>
      <c r="I238" s="17"/>
      <c r="J238" s="17"/>
      <c r="K238" s="17">
        <v>2596.0100000000002</v>
      </c>
      <c r="L238" s="17"/>
      <c r="M238" s="17">
        <v>2596.0100000000002</v>
      </c>
    </row>
    <row r="239" spans="1:13" x14ac:dyDescent="0.25">
      <c r="A239" s="18" t="s">
        <v>2697</v>
      </c>
      <c r="B239" s="17"/>
      <c r="C239" s="17"/>
      <c r="D239" s="17"/>
      <c r="E239" s="17"/>
      <c r="F239" s="17"/>
      <c r="G239" s="17">
        <v>121.5</v>
      </c>
      <c r="H239" s="17"/>
      <c r="I239" s="17"/>
      <c r="J239" s="17"/>
      <c r="K239" s="17"/>
      <c r="L239" s="17"/>
      <c r="M239" s="17">
        <v>121.5</v>
      </c>
    </row>
    <row r="240" spans="1:13" x14ac:dyDescent="0.25">
      <c r="A240" s="18" t="s">
        <v>3922</v>
      </c>
      <c r="B240" s="17"/>
      <c r="C240" s="17"/>
      <c r="D240" s="17"/>
      <c r="E240" s="17"/>
      <c r="F240" s="17"/>
      <c r="G240" s="17"/>
      <c r="H240" s="17"/>
      <c r="I240" s="17"/>
      <c r="J240" s="17"/>
      <c r="K240" s="17">
        <v>188.98</v>
      </c>
      <c r="L240" s="17"/>
      <c r="M240" s="17">
        <v>188.98</v>
      </c>
    </row>
    <row r="241" spans="1:13" x14ac:dyDescent="0.25">
      <c r="A241" s="18" t="s">
        <v>543</v>
      </c>
      <c r="B241" s="17"/>
      <c r="C241" s="17">
        <v>958.32999999999993</v>
      </c>
      <c r="D241" s="17"/>
      <c r="E241" s="17"/>
      <c r="F241" s="17"/>
      <c r="G241" s="17"/>
      <c r="H241" s="17"/>
      <c r="I241" s="17"/>
      <c r="J241" s="17"/>
      <c r="K241" s="17"/>
      <c r="L241" s="17"/>
      <c r="M241" s="17">
        <v>958.32999999999993</v>
      </c>
    </row>
    <row r="242" spans="1:13" x14ac:dyDescent="0.25">
      <c r="A242" s="18" t="s">
        <v>2317</v>
      </c>
      <c r="B242" s="17"/>
      <c r="C242" s="17"/>
      <c r="D242" s="17"/>
      <c r="E242" s="17"/>
      <c r="F242" s="17"/>
      <c r="G242" s="17">
        <v>478</v>
      </c>
      <c r="H242" s="17"/>
      <c r="I242" s="17"/>
      <c r="J242" s="17"/>
      <c r="K242" s="17"/>
      <c r="L242" s="17"/>
      <c r="M242" s="17">
        <v>478</v>
      </c>
    </row>
    <row r="243" spans="1:13" x14ac:dyDescent="0.25">
      <c r="A243" s="18" t="s">
        <v>64</v>
      </c>
      <c r="B243" s="17"/>
      <c r="C243" s="17"/>
      <c r="D243" s="17"/>
      <c r="E243" s="17"/>
      <c r="F243" s="17"/>
      <c r="G243" s="17">
        <v>375.02</v>
      </c>
      <c r="H243" s="17"/>
      <c r="I243" s="17"/>
      <c r="J243" s="17"/>
      <c r="K243" s="17"/>
      <c r="L243" s="17"/>
      <c r="M243" s="17">
        <v>375.02</v>
      </c>
    </row>
    <row r="244" spans="1:13" x14ac:dyDescent="0.25">
      <c r="A244" s="18" t="s">
        <v>1229</v>
      </c>
      <c r="B244" s="17"/>
      <c r="C244" s="17"/>
      <c r="D244" s="17"/>
      <c r="E244" s="17"/>
      <c r="F244" s="17"/>
      <c r="G244" s="17"/>
      <c r="H244" s="17"/>
      <c r="I244" s="17"/>
      <c r="J244" s="17"/>
      <c r="K244" s="17">
        <v>16445</v>
      </c>
      <c r="L244" s="17"/>
      <c r="M244" s="17">
        <v>16445</v>
      </c>
    </row>
    <row r="245" spans="1:13" x14ac:dyDescent="0.25">
      <c r="A245" s="18" t="s">
        <v>5227</v>
      </c>
      <c r="B245" s="17"/>
      <c r="C245" s="17">
        <v>9389.6</v>
      </c>
      <c r="D245" s="17"/>
      <c r="E245" s="17"/>
      <c r="F245" s="17"/>
      <c r="G245" s="17"/>
      <c r="H245" s="17"/>
      <c r="I245" s="17"/>
      <c r="J245" s="17"/>
      <c r="K245" s="17"/>
      <c r="L245" s="17"/>
      <c r="M245" s="17">
        <v>9389.6</v>
      </c>
    </row>
    <row r="246" spans="1:13" x14ac:dyDescent="0.25">
      <c r="A246" s="18" t="s">
        <v>5333</v>
      </c>
      <c r="B246" s="17"/>
      <c r="C246" s="17"/>
      <c r="D246" s="17"/>
      <c r="E246" s="17"/>
      <c r="F246" s="17"/>
      <c r="G246" s="17"/>
      <c r="H246" s="17">
        <v>17787</v>
      </c>
      <c r="I246" s="17"/>
      <c r="J246" s="17"/>
      <c r="K246" s="17"/>
      <c r="L246" s="17"/>
      <c r="M246" s="17">
        <v>17787</v>
      </c>
    </row>
    <row r="247" spans="1:13" x14ac:dyDescent="0.25">
      <c r="A247" s="18" t="s">
        <v>54</v>
      </c>
      <c r="B247" s="17">
        <v>5000</v>
      </c>
      <c r="C247" s="17">
        <v>9158.42</v>
      </c>
      <c r="D247" s="17"/>
      <c r="E247" s="17"/>
      <c r="F247" s="17"/>
      <c r="G247" s="17"/>
      <c r="H247" s="17"/>
      <c r="I247" s="17"/>
      <c r="J247" s="17">
        <v>16968.7</v>
      </c>
      <c r="K247" s="17"/>
      <c r="L247" s="17"/>
      <c r="M247" s="17">
        <v>31127.120000000003</v>
      </c>
    </row>
    <row r="248" spans="1:13" x14ac:dyDescent="0.25">
      <c r="A248" s="18" t="s">
        <v>509</v>
      </c>
      <c r="B248" s="17">
        <v>976.77</v>
      </c>
      <c r="C248" s="17"/>
      <c r="D248" s="17"/>
      <c r="E248" s="17"/>
      <c r="F248" s="17"/>
      <c r="G248" s="17"/>
      <c r="H248" s="17"/>
      <c r="I248" s="17">
        <v>9257.81</v>
      </c>
      <c r="J248" s="17"/>
      <c r="K248" s="17">
        <v>1383.76</v>
      </c>
      <c r="L248" s="17">
        <v>3577.3700000000003</v>
      </c>
      <c r="M248" s="17">
        <v>15195.710000000001</v>
      </c>
    </row>
    <row r="249" spans="1:13" x14ac:dyDescent="0.25">
      <c r="A249" s="18" t="s">
        <v>1026</v>
      </c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>
        <v>245.99</v>
      </c>
      <c r="M249" s="17">
        <v>245.99</v>
      </c>
    </row>
    <row r="250" spans="1:13" x14ac:dyDescent="0.25">
      <c r="A250" s="18" t="s">
        <v>5020</v>
      </c>
      <c r="B250" s="17">
        <v>69</v>
      </c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>
        <v>69</v>
      </c>
    </row>
    <row r="251" spans="1:13" x14ac:dyDescent="0.25">
      <c r="A251" s="18" t="s">
        <v>951</v>
      </c>
      <c r="B251" s="17">
        <v>1135.5</v>
      </c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>
        <v>1135.5</v>
      </c>
    </row>
    <row r="252" spans="1:13" x14ac:dyDescent="0.25">
      <c r="A252" s="18" t="s">
        <v>71</v>
      </c>
      <c r="B252" s="17">
        <v>11313.01</v>
      </c>
      <c r="C252" s="17"/>
      <c r="D252" s="17"/>
      <c r="E252" s="17"/>
      <c r="F252" s="17"/>
      <c r="G252" s="17">
        <v>14996.28</v>
      </c>
      <c r="H252" s="17"/>
      <c r="I252" s="17"/>
      <c r="J252" s="17"/>
      <c r="K252" s="17"/>
      <c r="L252" s="17"/>
      <c r="M252" s="17">
        <v>26309.29</v>
      </c>
    </row>
    <row r="253" spans="1:13" x14ac:dyDescent="0.25">
      <c r="A253" s="18" t="s">
        <v>24</v>
      </c>
      <c r="B253" s="17">
        <v>18634.36</v>
      </c>
      <c r="C253" s="17">
        <v>7139</v>
      </c>
      <c r="D253" s="17"/>
      <c r="E253" s="17"/>
      <c r="F253" s="17"/>
      <c r="G253" s="17">
        <v>10291.73</v>
      </c>
      <c r="H253" s="17"/>
      <c r="I253" s="17"/>
      <c r="J253" s="17"/>
      <c r="K253" s="17">
        <v>28774.35</v>
      </c>
      <c r="L253" s="17"/>
      <c r="M253" s="17">
        <v>64839.439999999995</v>
      </c>
    </row>
    <row r="254" spans="1:13" x14ac:dyDescent="0.25">
      <c r="A254" s="18" t="s">
        <v>338</v>
      </c>
      <c r="B254" s="17"/>
      <c r="C254" s="17"/>
      <c r="D254" s="17">
        <v>574.95000000000005</v>
      </c>
      <c r="E254" s="17"/>
      <c r="F254" s="17"/>
      <c r="G254" s="17"/>
      <c r="H254" s="17">
        <v>1815</v>
      </c>
      <c r="I254" s="17"/>
      <c r="J254" s="17"/>
      <c r="K254" s="17"/>
      <c r="L254" s="17"/>
      <c r="M254" s="17">
        <v>2389.9499999999998</v>
      </c>
    </row>
    <row r="255" spans="1:13" x14ac:dyDescent="0.25">
      <c r="A255" s="18" t="s">
        <v>61</v>
      </c>
      <c r="B255" s="17"/>
      <c r="C255" s="17">
        <v>314.77</v>
      </c>
      <c r="D255" s="17"/>
      <c r="E255" s="17"/>
      <c r="F255" s="17"/>
      <c r="G255" s="17"/>
      <c r="H255" s="17"/>
      <c r="I255" s="17"/>
      <c r="J255" s="17">
        <v>2783</v>
      </c>
      <c r="K255" s="17"/>
      <c r="L255" s="17"/>
      <c r="M255" s="17">
        <v>3097.77</v>
      </c>
    </row>
    <row r="256" spans="1:13" x14ac:dyDescent="0.25">
      <c r="A256" s="18" t="s">
        <v>273</v>
      </c>
      <c r="B256" s="17">
        <v>85.26</v>
      </c>
      <c r="C256" s="17">
        <v>474.32</v>
      </c>
      <c r="D256" s="17">
        <v>3187.27</v>
      </c>
      <c r="E256" s="17"/>
      <c r="F256" s="17"/>
      <c r="G256" s="17">
        <v>1210</v>
      </c>
      <c r="H256" s="17"/>
      <c r="I256" s="17"/>
      <c r="J256" s="17"/>
      <c r="K256" s="17"/>
      <c r="L256" s="17">
        <v>684.86</v>
      </c>
      <c r="M256" s="17">
        <v>5641.71</v>
      </c>
    </row>
    <row r="257" spans="1:13" x14ac:dyDescent="0.25">
      <c r="A257" s="18" t="s">
        <v>514</v>
      </c>
      <c r="B257" s="17"/>
      <c r="C257" s="17"/>
      <c r="D257" s="17"/>
      <c r="E257" s="17"/>
      <c r="F257" s="17"/>
      <c r="G257" s="17"/>
      <c r="H257" s="17"/>
      <c r="I257" s="17"/>
      <c r="J257" s="17"/>
      <c r="K257" s="17">
        <v>1200</v>
      </c>
      <c r="L257" s="17"/>
      <c r="M257" s="17">
        <v>1200</v>
      </c>
    </row>
    <row r="258" spans="1:13" x14ac:dyDescent="0.25">
      <c r="A258" s="18" t="s">
        <v>5800</v>
      </c>
      <c r="B258" s="17">
        <v>3787.3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>
        <v>3787.3</v>
      </c>
    </row>
    <row r="259" spans="1:13" x14ac:dyDescent="0.25">
      <c r="A259" s="18" t="s">
        <v>935</v>
      </c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>
        <v>6158.4000000000005</v>
      </c>
      <c r="M259" s="17">
        <v>6158.4000000000005</v>
      </c>
    </row>
    <row r="260" spans="1:13" x14ac:dyDescent="0.25">
      <c r="A260" s="18" t="s">
        <v>454</v>
      </c>
      <c r="B260" s="17">
        <v>16608.03</v>
      </c>
      <c r="C260" s="17"/>
      <c r="D260" s="17"/>
      <c r="E260" s="17">
        <v>16776.759999999998</v>
      </c>
      <c r="F260" s="17"/>
      <c r="G260" s="17"/>
      <c r="H260" s="17"/>
      <c r="I260" s="17"/>
      <c r="J260" s="17"/>
      <c r="K260" s="17"/>
      <c r="L260" s="17"/>
      <c r="M260" s="17">
        <v>33384.789999999994</v>
      </c>
    </row>
    <row r="261" spans="1:13" x14ac:dyDescent="0.25">
      <c r="A261" s="18" t="s">
        <v>1003</v>
      </c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>
        <v>2844</v>
      </c>
      <c r="M261" s="17">
        <v>2844</v>
      </c>
    </row>
    <row r="262" spans="1:13" x14ac:dyDescent="0.25">
      <c r="A262" s="18" t="s">
        <v>330</v>
      </c>
      <c r="B262" s="17"/>
      <c r="C262" s="17"/>
      <c r="D262" s="17"/>
      <c r="E262" s="17"/>
      <c r="F262" s="17"/>
      <c r="G262" s="17"/>
      <c r="H262" s="17"/>
      <c r="I262" s="17"/>
      <c r="J262" s="17"/>
      <c r="K262" s="17">
        <v>1620</v>
      </c>
      <c r="L262" s="17"/>
      <c r="M262" s="17">
        <v>1620</v>
      </c>
    </row>
    <row r="263" spans="1:13" x14ac:dyDescent="0.25">
      <c r="A263" s="18" t="s">
        <v>3640</v>
      </c>
      <c r="B263" s="17"/>
      <c r="C263" s="17"/>
      <c r="D263" s="17"/>
      <c r="E263" s="17"/>
      <c r="F263" s="17"/>
      <c r="G263" s="17">
        <v>1000</v>
      </c>
      <c r="H263" s="17"/>
      <c r="I263" s="17"/>
      <c r="J263" s="17"/>
      <c r="K263" s="17">
        <v>1405</v>
      </c>
      <c r="L263" s="17"/>
      <c r="M263" s="17">
        <v>2405</v>
      </c>
    </row>
    <row r="264" spans="1:13" ht="25.5" x14ac:dyDescent="0.25">
      <c r="A264" s="18" t="s">
        <v>5771</v>
      </c>
      <c r="B264" s="17">
        <v>4840</v>
      </c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>
        <v>4840</v>
      </c>
    </row>
    <row r="265" spans="1:13" x14ac:dyDescent="0.25">
      <c r="A265" s="18" t="s">
        <v>506</v>
      </c>
      <c r="B265" s="17"/>
      <c r="C265" s="17"/>
      <c r="D265" s="17"/>
      <c r="E265" s="17">
        <v>7328.58</v>
      </c>
      <c r="F265" s="17"/>
      <c r="G265" s="17"/>
      <c r="H265" s="17">
        <v>5475.25</v>
      </c>
      <c r="I265" s="17"/>
      <c r="J265" s="17"/>
      <c r="K265" s="17">
        <v>13973.58</v>
      </c>
      <c r="L265" s="17"/>
      <c r="M265" s="17">
        <v>26777.41</v>
      </c>
    </row>
    <row r="266" spans="1:13" x14ac:dyDescent="0.25">
      <c r="A266" s="18" t="s">
        <v>1110</v>
      </c>
      <c r="B266" s="17">
        <v>3997.84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>
        <v>3997.84</v>
      </c>
    </row>
    <row r="267" spans="1:13" x14ac:dyDescent="0.25">
      <c r="A267" s="18" t="s">
        <v>4897</v>
      </c>
      <c r="B267" s="17"/>
      <c r="C267" s="17"/>
      <c r="D267" s="17"/>
      <c r="E267" s="17"/>
      <c r="F267" s="17"/>
      <c r="G267" s="17">
        <v>1440</v>
      </c>
      <c r="H267" s="17"/>
      <c r="I267" s="17"/>
      <c r="J267" s="17"/>
      <c r="K267" s="17"/>
      <c r="L267" s="17"/>
      <c r="M267" s="17">
        <v>1440</v>
      </c>
    </row>
    <row r="268" spans="1:13" x14ac:dyDescent="0.25">
      <c r="A268" s="18" t="s">
        <v>1112</v>
      </c>
      <c r="B268" s="17"/>
      <c r="C268" s="17"/>
      <c r="D268" s="17"/>
      <c r="E268" s="17"/>
      <c r="F268" s="17"/>
      <c r="G268" s="17"/>
      <c r="H268" s="17"/>
      <c r="I268" s="17"/>
      <c r="J268" s="17"/>
      <c r="K268" s="17">
        <v>1860</v>
      </c>
      <c r="L268" s="17"/>
      <c r="M268" s="17">
        <v>1860</v>
      </c>
    </row>
    <row r="269" spans="1:13" x14ac:dyDescent="0.25">
      <c r="A269" s="18" t="s">
        <v>3842</v>
      </c>
      <c r="B269" s="17"/>
      <c r="C269" s="17">
        <v>2860</v>
      </c>
      <c r="D269" s="17"/>
      <c r="E269" s="17"/>
      <c r="F269" s="17"/>
      <c r="G269" s="17"/>
      <c r="H269" s="17"/>
      <c r="I269" s="17"/>
      <c r="J269" s="17"/>
      <c r="K269" s="17">
        <v>286</v>
      </c>
      <c r="L269" s="17"/>
      <c r="M269" s="17">
        <v>3146</v>
      </c>
    </row>
    <row r="270" spans="1:13" x14ac:dyDescent="0.25">
      <c r="A270" s="18" t="s">
        <v>517</v>
      </c>
      <c r="B270" s="17"/>
      <c r="C270" s="17"/>
      <c r="D270" s="17"/>
      <c r="E270" s="17"/>
      <c r="F270" s="17"/>
      <c r="G270" s="17"/>
      <c r="H270" s="17"/>
      <c r="I270" s="17"/>
      <c r="J270" s="17"/>
      <c r="K270" s="17">
        <v>5400</v>
      </c>
      <c r="L270" s="17"/>
      <c r="M270" s="17">
        <v>5400</v>
      </c>
    </row>
    <row r="271" spans="1:13" x14ac:dyDescent="0.25">
      <c r="A271" s="18" t="s">
        <v>5932</v>
      </c>
      <c r="B271" s="17"/>
      <c r="C271" s="17"/>
      <c r="D271" s="17"/>
      <c r="E271" s="17"/>
      <c r="F271" s="17"/>
      <c r="G271" s="17"/>
      <c r="H271" s="17">
        <v>2424.84</v>
      </c>
      <c r="I271" s="17"/>
      <c r="J271" s="17"/>
      <c r="K271" s="17"/>
      <c r="L271" s="17"/>
      <c r="M271" s="17">
        <v>2424.84</v>
      </c>
    </row>
    <row r="272" spans="1:13" x14ac:dyDescent="0.25">
      <c r="A272" s="18" t="s">
        <v>3076</v>
      </c>
      <c r="B272" s="17">
        <v>14036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>
        <v>593.63</v>
      </c>
      <c r="M272" s="17">
        <v>14629.63</v>
      </c>
    </row>
    <row r="273" spans="1:13" x14ac:dyDescent="0.25">
      <c r="A273" s="18" t="s">
        <v>519</v>
      </c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>
        <v>153.69999999999999</v>
      </c>
      <c r="M273" s="17">
        <v>153.69999999999999</v>
      </c>
    </row>
    <row r="274" spans="1:13" x14ac:dyDescent="0.25">
      <c r="A274" s="18" t="s">
        <v>2271</v>
      </c>
      <c r="B274" s="17"/>
      <c r="C274" s="17"/>
      <c r="D274" s="17"/>
      <c r="E274" s="17"/>
      <c r="F274" s="17">
        <v>505.78</v>
      </c>
      <c r="G274" s="17"/>
      <c r="H274" s="17"/>
      <c r="I274" s="17"/>
      <c r="J274" s="17"/>
      <c r="K274" s="17"/>
      <c r="L274" s="17"/>
      <c r="M274" s="17">
        <v>505.78</v>
      </c>
    </row>
    <row r="275" spans="1:13" x14ac:dyDescent="0.25">
      <c r="A275" s="18" t="s">
        <v>3782</v>
      </c>
      <c r="B275" s="17"/>
      <c r="C275" s="17"/>
      <c r="D275" s="17"/>
      <c r="E275" s="17"/>
      <c r="F275" s="17"/>
      <c r="G275" s="17"/>
      <c r="H275" s="17"/>
      <c r="I275" s="17"/>
      <c r="J275" s="17"/>
      <c r="K275" s="17">
        <v>484</v>
      </c>
      <c r="L275" s="17"/>
      <c r="M275" s="17">
        <v>484</v>
      </c>
    </row>
    <row r="276" spans="1:13" x14ac:dyDescent="0.25">
      <c r="A276" s="18" t="s">
        <v>1779</v>
      </c>
      <c r="B276" s="17"/>
      <c r="C276" s="17"/>
      <c r="D276" s="17"/>
      <c r="E276" s="17"/>
      <c r="F276" s="17"/>
      <c r="G276" s="17"/>
      <c r="H276" s="17"/>
      <c r="I276" s="17"/>
      <c r="J276" s="17"/>
      <c r="K276" s="17">
        <v>1694</v>
      </c>
      <c r="L276" s="17"/>
      <c r="M276" s="17">
        <v>1694</v>
      </c>
    </row>
    <row r="277" spans="1:13" x14ac:dyDescent="0.25">
      <c r="A277" s="18" t="s">
        <v>5670</v>
      </c>
      <c r="B277" s="17">
        <v>5773.4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>
        <v>5773.4</v>
      </c>
    </row>
    <row r="278" spans="1:13" x14ac:dyDescent="0.25">
      <c r="A278" s="18" t="s">
        <v>999</v>
      </c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>
        <v>2896.15</v>
      </c>
      <c r="M278" s="17">
        <v>2896.15</v>
      </c>
    </row>
    <row r="279" spans="1:13" x14ac:dyDescent="0.25">
      <c r="A279" s="18" t="s">
        <v>5450</v>
      </c>
      <c r="B279" s="17"/>
      <c r="C279" s="17"/>
      <c r="D279" s="17"/>
      <c r="E279" s="17"/>
      <c r="F279" s="17"/>
      <c r="G279" s="17"/>
      <c r="H279" s="17"/>
      <c r="I279" s="17">
        <v>17847.5</v>
      </c>
      <c r="J279" s="17"/>
      <c r="K279" s="17"/>
      <c r="L279" s="17"/>
      <c r="M279" s="17">
        <v>17847.5</v>
      </c>
    </row>
    <row r="280" spans="1:13" x14ac:dyDescent="0.25">
      <c r="A280" s="18" t="s">
        <v>332</v>
      </c>
      <c r="B280" s="17">
        <v>1791.05</v>
      </c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>
        <v>1791.05</v>
      </c>
    </row>
    <row r="281" spans="1:13" x14ac:dyDescent="0.25">
      <c r="A281" s="18" t="s">
        <v>47</v>
      </c>
      <c r="B281" s="17"/>
      <c r="C281" s="17"/>
      <c r="D281" s="17">
        <v>4444.8500000000004</v>
      </c>
      <c r="E281" s="17"/>
      <c r="F281" s="17">
        <v>35879.480000000003</v>
      </c>
      <c r="G281" s="17">
        <v>3307.38</v>
      </c>
      <c r="H281" s="17"/>
      <c r="I281" s="17"/>
      <c r="J281" s="17"/>
      <c r="K281" s="17">
        <v>1414.1999999999998</v>
      </c>
      <c r="L281" s="17"/>
      <c r="M281" s="17">
        <v>45045.909999999996</v>
      </c>
    </row>
    <row r="282" spans="1:13" x14ac:dyDescent="0.25">
      <c r="A282" s="18" t="s">
        <v>3353</v>
      </c>
      <c r="B282" s="17"/>
      <c r="C282" s="17"/>
      <c r="D282" s="17"/>
      <c r="E282" s="17"/>
      <c r="F282" s="17"/>
      <c r="G282" s="17"/>
      <c r="H282" s="17">
        <v>2269.96</v>
      </c>
      <c r="I282" s="17"/>
      <c r="J282" s="17"/>
      <c r="K282" s="17"/>
      <c r="L282" s="17"/>
      <c r="M282" s="17">
        <v>2269.96</v>
      </c>
    </row>
    <row r="283" spans="1:13" x14ac:dyDescent="0.25">
      <c r="A283" s="18" t="s">
        <v>942</v>
      </c>
      <c r="B283" s="17"/>
      <c r="C283" s="17"/>
      <c r="D283" s="17">
        <v>344.85</v>
      </c>
      <c r="E283" s="17"/>
      <c r="F283" s="17"/>
      <c r="G283" s="17"/>
      <c r="H283" s="17"/>
      <c r="I283" s="17"/>
      <c r="J283" s="17"/>
      <c r="K283" s="17"/>
      <c r="L283" s="17"/>
      <c r="M283" s="17">
        <v>344.85</v>
      </c>
    </row>
    <row r="284" spans="1:13" x14ac:dyDescent="0.25">
      <c r="A284" s="18" t="s">
        <v>687</v>
      </c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>
        <v>7159.57</v>
      </c>
      <c r="M284" s="17">
        <v>7159.57</v>
      </c>
    </row>
    <row r="285" spans="1:13" x14ac:dyDescent="0.25">
      <c r="A285" s="18" t="s">
        <v>34</v>
      </c>
      <c r="B285" s="17"/>
      <c r="C285" s="17"/>
      <c r="D285" s="17">
        <v>1045</v>
      </c>
      <c r="E285" s="17"/>
      <c r="F285" s="17"/>
      <c r="G285" s="17"/>
      <c r="H285" s="17"/>
      <c r="I285" s="17"/>
      <c r="J285" s="17"/>
      <c r="K285" s="17"/>
      <c r="L285" s="17"/>
      <c r="M285" s="17">
        <v>1045</v>
      </c>
    </row>
    <row r="286" spans="1:13" x14ac:dyDescent="0.25">
      <c r="A286" s="18" t="s">
        <v>573</v>
      </c>
      <c r="B286" s="17"/>
      <c r="C286" s="17"/>
      <c r="D286" s="17"/>
      <c r="E286" s="17">
        <v>215.74</v>
      </c>
      <c r="F286" s="17"/>
      <c r="G286" s="17"/>
      <c r="H286" s="17"/>
      <c r="I286" s="17"/>
      <c r="J286" s="17"/>
      <c r="K286" s="17">
        <v>2324.8200000000002</v>
      </c>
      <c r="L286" s="17"/>
      <c r="M286" s="17">
        <v>2540.5600000000004</v>
      </c>
    </row>
    <row r="287" spans="1:13" x14ac:dyDescent="0.25">
      <c r="A287" s="18" t="s">
        <v>336</v>
      </c>
      <c r="B287" s="17"/>
      <c r="C287" s="17"/>
      <c r="D287" s="17"/>
      <c r="E287" s="17"/>
      <c r="F287" s="17"/>
      <c r="G287" s="17"/>
      <c r="H287" s="17"/>
      <c r="I287" s="17"/>
      <c r="J287" s="17"/>
      <c r="K287" s="17">
        <v>3993</v>
      </c>
      <c r="L287" s="17"/>
      <c r="M287" s="17">
        <v>3993</v>
      </c>
    </row>
    <row r="288" spans="1:13" x14ac:dyDescent="0.25">
      <c r="A288" s="18" t="s">
        <v>3889</v>
      </c>
      <c r="B288" s="17"/>
      <c r="C288" s="17"/>
      <c r="D288" s="17">
        <v>482.75</v>
      </c>
      <c r="E288" s="17"/>
      <c r="F288" s="17"/>
      <c r="G288" s="17">
        <v>222.98</v>
      </c>
      <c r="H288" s="17"/>
      <c r="I288" s="17"/>
      <c r="J288" s="17"/>
      <c r="K288" s="17"/>
      <c r="L288" s="17"/>
      <c r="M288" s="17">
        <v>705.73</v>
      </c>
    </row>
    <row r="289" spans="1:13" x14ac:dyDescent="0.25">
      <c r="A289" s="18" t="s">
        <v>325</v>
      </c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>
        <v>23479.24</v>
      </c>
      <c r="M289" s="17">
        <v>23479.24</v>
      </c>
    </row>
    <row r="290" spans="1:13" x14ac:dyDescent="0.25">
      <c r="A290" s="18" t="s">
        <v>4046</v>
      </c>
      <c r="B290" s="17"/>
      <c r="C290" s="17"/>
      <c r="D290" s="17"/>
      <c r="E290" s="17"/>
      <c r="F290" s="17"/>
      <c r="G290" s="17"/>
      <c r="H290" s="17"/>
      <c r="I290" s="17"/>
      <c r="J290" s="17"/>
      <c r="K290" s="17">
        <v>99.8</v>
      </c>
      <c r="L290" s="17"/>
      <c r="M290" s="17">
        <v>99.8</v>
      </c>
    </row>
    <row r="291" spans="1:13" x14ac:dyDescent="0.25">
      <c r="A291" s="18" t="s">
        <v>399</v>
      </c>
      <c r="B291" s="17"/>
      <c r="C291" s="17"/>
      <c r="D291" s="17"/>
      <c r="E291" s="17"/>
      <c r="F291" s="17"/>
      <c r="G291" s="17">
        <v>8409</v>
      </c>
      <c r="H291" s="17"/>
      <c r="I291" s="17"/>
      <c r="J291" s="17"/>
      <c r="K291" s="17"/>
      <c r="L291" s="17"/>
      <c r="M291" s="17">
        <v>8409</v>
      </c>
    </row>
    <row r="292" spans="1:13" x14ac:dyDescent="0.25">
      <c r="A292" s="18" t="s">
        <v>2377</v>
      </c>
      <c r="B292" s="17">
        <v>510.62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>
        <v>510.62</v>
      </c>
    </row>
    <row r="293" spans="1:13" x14ac:dyDescent="0.25">
      <c r="A293" s="18" t="s">
        <v>4835</v>
      </c>
      <c r="B293" s="17"/>
      <c r="C293" s="17"/>
      <c r="D293" s="17"/>
      <c r="E293" s="17"/>
      <c r="F293" s="17"/>
      <c r="G293" s="17">
        <v>726</v>
      </c>
      <c r="H293" s="17"/>
      <c r="I293" s="17"/>
      <c r="J293" s="17"/>
      <c r="K293" s="17"/>
      <c r="L293" s="17"/>
      <c r="M293" s="17">
        <v>726</v>
      </c>
    </row>
    <row r="294" spans="1:13" x14ac:dyDescent="0.25">
      <c r="A294" s="18" t="s">
        <v>3358</v>
      </c>
      <c r="B294" s="17">
        <v>2238.5</v>
      </c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>
        <v>2238.5</v>
      </c>
    </row>
    <row r="295" spans="1:13" x14ac:dyDescent="0.25">
      <c r="A295" s="18" t="s">
        <v>1005</v>
      </c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>
        <v>5998.21</v>
      </c>
      <c r="M295" s="17">
        <v>5998.21</v>
      </c>
    </row>
    <row r="296" spans="1:13" x14ac:dyDescent="0.25">
      <c r="A296" s="18" t="s">
        <v>74</v>
      </c>
      <c r="B296" s="17"/>
      <c r="C296" s="17"/>
      <c r="D296" s="17"/>
      <c r="E296" s="17">
        <v>97.9</v>
      </c>
      <c r="F296" s="17"/>
      <c r="G296" s="17"/>
      <c r="H296" s="17"/>
      <c r="I296" s="17"/>
      <c r="J296" s="17"/>
      <c r="K296" s="17"/>
      <c r="L296" s="17"/>
      <c r="M296" s="17">
        <v>97.9</v>
      </c>
    </row>
    <row r="297" spans="1:13" x14ac:dyDescent="0.25">
      <c r="A297" s="18" t="s">
        <v>1458</v>
      </c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>
        <v>10224.5</v>
      </c>
      <c r="M297" s="17">
        <v>10224.5</v>
      </c>
    </row>
    <row r="298" spans="1:13" x14ac:dyDescent="0.25">
      <c r="A298" s="18" t="s">
        <v>69</v>
      </c>
      <c r="B298" s="17">
        <v>531.69000000000005</v>
      </c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>
        <v>531.69000000000005</v>
      </c>
    </row>
    <row r="299" spans="1:13" x14ac:dyDescent="0.25">
      <c r="A299" s="18" t="s">
        <v>527</v>
      </c>
      <c r="B299" s="17">
        <v>1282.5999999999999</v>
      </c>
      <c r="C299" s="17"/>
      <c r="D299" s="17"/>
      <c r="E299" s="17"/>
      <c r="F299" s="17"/>
      <c r="G299" s="17"/>
      <c r="H299" s="17"/>
      <c r="I299" s="17">
        <v>157.30000000000001</v>
      </c>
      <c r="J299" s="17"/>
      <c r="K299" s="17"/>
      <c r="L299" s="17"/>
      <c r="M299" s="17">
        <v>1439.8999999999999</v>
      </c>
    </row>
    <row r="300" spans="1:13" x14ac:dyDescent="0.25">
      <c r="A300" s="18" t="s">
        <v>3544</v>
      </c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>
        <v>493.68</v>
      </c>
      <c r="M300" s="17">
        <v>493.68</v>
      </c>
    </row>
    <row r="301" spans="1:13" x14ac:dyDescent="0.25">
      <c r="A301" s="18" t="s">
        <v>6319</v>
      </c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>
        <v>580.79999999999995</v>
      </c>
      <c r="M301" s="17">
        <v>580.79999999999995</v>
      </c>
    </row>
    <row r="302" spans="1:13" x14ac:dyDescent="0.25">
      <c r="A302" s="18" t="s">
        <v>1054</v>
      </c>
      <c r="B302" s="17"/>
      <c r="C302" s="17"/>
      <c r="D302" s="17"/>
      <c r="E302" s="17"/>
      <c r="F302" s="17"/>
      <c r="G302" s="17"/>
      <c r="H302" s="17"/>
      <c r="I302" s="17"/>
      <c r="J302" s="17"/>
      <c r="K302" s="17">
        <v>755</v>
      </c>
      <c r="L302" s="17"/>
      <c r="M302" s="17">
        <v>755</v>
      </c>
    </row>
    <row r="303" spans="1:13" x14ac:dyDescent="0.25">
      <c r="A303" s="18" t="s">
        <v>73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>
        <v>5226.18</v>
      </c>
      <c r="L303" s="17"/>
      <c r="M303" s="17">
        <v>5226.18</v>
      </c>
    </row>
    <row r="304" spans="1:13" x14ac:dyDescent="0.25">
      <c r="A304" s="18" t="s">
        <v>5012</v>
      </c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>
        <v>3667.51</v>
      </c>
      <c r="M304" s="17">
        <v>3667.51</v>
      </c>
    </row>
    <row r="305" spans="1:13" x14ac:dyDescent="0.25">
      <c r="A305" s="18" t="s">
        <v>5204</v>
      </c>
      <c r="B305" s="17"/>
      <c r="C305" s="17"/>
      <c r="D305" s="17"/>
      <c r="E305" s="17"/>
      <c r="F305" s="17"/>
      <c r="G305" s="17"/>
      <c r="H305" s="17"/>
      <c r="I305" s="17"/>
      <c r="J305" s="17"/>
      <c r="K305" s="17">
        <v>6267.8</v>
      </c>
      <c r="L305" s="17"/>
      <c r="M305" s="17">
        <v>6267.8</v>
      </c>
    </row>
    <row r="306" spans="1:13" x14ac:dyDescent="0.25">
      <c r="A306" s="18" t="s">
        <v>418</v>
      </c>
      <c r="B306" s="17"/>
      <c r="C306" s="17"/>
      <c r="D306" s="17"/>
      <c r="E306" s="17"/>
      <c r="F306" s="17"/>
      <c r="G306" s="17"/>
      <c r="H306" s="17"/>
      <c r="I306" s="17"/>
      <c r="J306" s="17"/>
      <c r="K306" s="17">
        <v>214.5</v>
      </c>
      <c r="L306" s="17"/>
      <c r="M306" s="17">
        <v>214.5</v>
      </c>
    </row>
    <row r="307" spans="1:13" x14ac:dyDescent="0.25">
      <c r="A307" s="18" t="s">
        <v>932</v>
      </c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>
        <v>736.02</v>
      </c>
      <c r="M307" s="17">
        <v>736.02</v>
      </c>
    </row>
    <row r="308" spans="1:13" x14ac:dyDescent="0.25">
      <c r="A308" s="18" t="s">
        <v>3873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>
        <v>239.34</v>
      </c>
      <c r="M308" s="17">
        <v>239.34</v>
      </c>
    </row>
    <row r="309" spans="1:13" x14ac:dyDescent="0.25">
      <c r="A309" s="18" t="s">
        <v>1163</v>
      </c>
      <c r="B309" s="17"/>
      <c r="C309" s="17"/>
      <c r="D309" s="17"/>
      <c r="E309" s="17"/>
      <c r="F309" s="17"/>
      <c r="G309" s="17">
        <v>2193.13</v>
      </c>
      <c r="H309" s="17"/>
      <c r="I309" s="17"/>
      <c r="J309" s="17"/>
      <c r="K309" s="17"/>
      <c r="L309" s="17"/>
      <c r="M309" s="17">
        <v>2193.13</v>
      </c>
    </row>
    <row r="310" spans="1:13" x14ac:dyDescent="0.25">
      <c r="A310" s="18" t="s">
        <v>1858</v>
      </c>
      <c r="B310" s="17"/>
      <c r="C310" s="17"/>
      <c r="D310" s="17"/>
      <c r="E310" s="17"/>
      <c r="F310" s="17"/>
      <c r="G310" s="17"/>
      <c r="H310" s="17">
        <v>1464.1</v>
      </c>
      <c r="I310" s="17"/>
      <c r="J310" s="17"/>
      <c r="K310" s="17"/>
      <c r="L310" s="17"/>
      <c r="M310" s="17">
        <v>1464.1</v>
      </c>
    </row>
    <row r="311" spans="1:13" x14ac:dyDescent="0.25">
      <c r="A311" s="18" t="s">
        <v>81</v>
      </c>
      <c r="B311" s="17"/>
      <c r="C311" s="17">
        <v>870.5</v>
      </c>
      <c r="D311" s="17">
        <v>880.94</v>
      </c>
      <c r="E311" s="17"/>
      <c r="F311" s="17"/>
      <c r="G311" s="17"/>
      <c r="H311" s="17"/>
      <c r="I311" s="17"/>
      <c r="J311" s="17"/>
      <c r="K311" s="17"/>
      <c r="L311" s="17">
        <v>297.58</v>
      </c>
      <c r="M311" s="17">
        <v>2049.02</v>
      </c>
    </row>
    <row r="312" spans="1:13" x14ac:dyDescent="0.25">
      <c r="A312" s="18" t="s">
        <v>6170</v>
      </c>
      <c r="B312" s="17"/>
      <c r="C312" s="17"/>
      <c r="D312" s="17"/>
      <c r="E312" s="17"/>
      <c r="F312" s="17"/>
      <c r="G312" s="17"/>
      <c r="H312" s="17"/>
      <c r="I312" s="17"/>
      <c r="J312" s="17"/>
      <c r="K312" s="17">
        <v>850</v>
      </c>
      <c r="L312" s="17"/>
      <c r="M312" s="17">
        <v>850</v>
      </c>
    </row>
    <row r="313" spans="1:13" x14ac:dyDescent="0.25">
      <c r="A313" s="18" t="s">
        <v>530</v>
      </c>
      <c r="B313" s="17"/>
      <c r="C313" s="17"/>
      <c r="D313" s="17"/>
      <c r="E313" s="17"/>
      <c r="F313" s="17">
        <v>6563.04</v>
      </c>
      <c r="G313" s="17"/>
      <c r="H313" s="17"/>
      <c r="I313" s="17"/>
      <c r="J313" s="17"/>
      <c r="K313" s="17"/>
      <c r="L313" s="17">
        <v>368.01</v>
      </c>
      <c r="M313" s="17">
        <v>6931.05</v>
      </c>
    </row>
    <row r="314" spans="1:13" x14ac:dyDescent="0.25">
      <c r="A314" s="18" t="s">
        <v>531</v>
      </c>
      <c r="B314" s="17"/>
      <c r="C314" s="17"/>
      <c r="D314" s="17"/>
      <c r="E314" s="17"/>
      <c r="F314" s="17"/>
      <c r="G314" s="17"/>
      <c r="H314" s="17">
        <v>3432.77</v>
      </c>
      <c r="I314" s="17"/>
      <c r="J314" s="17"/>
      <c r="K314" s="17">
        <v>3657.76</v>
      </c>
      <c r="L314" s="17">
        <v>12559.8</v>
      </c>
      <c r="M314" s="17">
        <v>19650.330000000002</v>
      </c>
    </row>
    <row r="315" spans="1:13" x14ac:dyDescent="0.25">
      <c r="A315" s="18" t="s">
        <v>3204</v>
      </c>
      <c r="B315" s="17"/>
      <c r="C315" s="17"/>
      <c r="D315" s="17"/>
      <c r="E315" s="17"/>
      <c r="F315" s="17"/>
      <c r="G315" s="17"/>
      <c r="H315" s="17">
        <v>5087.6099999999997</v>
      </c>
      <c r="I315" s="17"/>
      <c r="J315" s="17"/>
      <c r="K315" s="17"/>
      <c r="L315" s="17"/>
      <c r="M315" s="17">
        <v>5087.6099999999997</v>
      </c>
    </row>
    <row r="316" spans="1:13" x14ac:dyDescent="0.25">
      <c r="A316" s="18" t="s">
        <v>4753</v>
      </c>
      <c r="B316" s="17">
        <v>500</v>
      </c>
      <c r="C316" s="17"/>
      <c r="D316" s="17"/>
      <c r="E316" s="17"/>
      <c r="F316" s="17"/>
      <c r="G316" s="17"/>
      <c r="H316" s="17"/>
      <c r="I316" s="17"/>
      <c r="J316" s="17"/>
      <c r="K316" s="17">
        <v>11000</v>
      </c>
      <c r="L316" s="17"/>
      <c r="M316" s="17">
        <v>11500</v>
      </c>
    </row>
    <row r="317" spans="1:13" x14ac:dyDescent="0.25">
      <c r="A317" s="18" t="s">
        <v>716</v>
      </c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>
        <v>5628.92</v>
      </c>
      <c r="M317" s="17">
        <v>5628.92</v>
      </c>
    </row>
    <row r="318" spans="1:13" x14ac:dyDescent="0.25">
      <c r="A318" s="18" t="s">
        <v>3219</v>
      </c>
      <c r="B318" s="17"/>
      <c r="C318" s="17"/>
      <c r="D318" s="17"/>
      <c r="E318" s="17"/>
      <c r="F318" s="17"/>
      <c r="G318" s="17"/>
      <c r="H318" s="17"/>
      <c r="I318" s="17"/>
      <c r="J318" s="17"/>
      <c r="K318" s="17">
        <v>5000</v>
      </c>
      <c r="L318" s="17"/>
      <c r="M318" s="17">
        <v>5000</v>
      </c>
    </row>
    <row r="319" spans="1:13" x14ac:dyDescent="0.25">
      <c r="A319" s="18" t="s">
        <v>1037</v>
      </c>
      <c r="B319" s="17">
        <v>2238.5</v>
      </c>
      <c r="C319" s="17"/>
      <c r="D319" s="17"/>
      <c r="E319" s="17"/>
      <c r="F319" s="17"/>
      <c r="G319" s="17"/>
      <c r="H319" s="17"/>
      <c r="I319" s="17"/>
      <c r="J319" s="17"/>
      <c r="K319" s="17">
        <v>934.45</v>
      </c>
      <c r="L319" s="17"/>
      <c r="M319" s="17">
        <v>3172.95</v>
      </c>
    </row>
    <row r="320" spans="1:13" x14ac:dyDescent="0.25">
      <c r="A320" s="18" t="s">
        <v>4004</v>
      </c>
      <c r="B320" s="17"/>
      <c r="C320" s="17"/>
      <c r="D320" s="17"/>
      <c r="E320" s="17"/>
      <c r="F320" s="17"/>
      <c r="G320" s="17"/>
      <c r="H320" s="17"/>
      <c r="I320" s="17">
        <v>127.05</v>
      </c>
      <c r="J320" s="17"/>
      <c r="K320" s="17"/>
      <c r="L320" s="17"/>
      <c r="M320" s="17">
        <v>127.05</v>
      </c>
    </row>
    <row r="321" spans="1:13" x14ac:dyDescent="0.25">
      <c r="A321" s="18" t="s">
        <v>87</v>
      </c>
      <c r="B321" s="17"/>
      <c r="C321" s="17"/>
      <c r="D321" s="17"/>
      <c r="E321" s="17">
        <v>68.94</v>
      </c>
      <c r="F321" s="17"/>
      <c r="G321" s="17"/>
      <c r="H321" s="17"/>
      <c r="I321" s="17"/>
      <c r="J321" s="17"/>
      <c r="K321" s="17">
        <v>234</v>
      </c>
      <c r="L321" s="17"/>
      <c r="M321" s="17">
        <v>302.94</v>
      </c>
    </row>
    <row r="322" spans="1:13" ht="25.5" x14ac:dyDescent="0.25">
      <c r="A322" s="18" t="s">
        <v>582</v>
      </c>
      <c r="B322" s="17"/>
      <c r="C322" s="17"/>
      <c r="D322" s="17"/>
      <c r="E322" s="17"/>
      <c r="F322" s="17"/>
      <c r="G322" s="17"/>
      <c r="H322" s="17">
        <v>1046.8900000000001</v>
      </c>
      <c r="I322" s="17"/>
      <c r="J322" s="17"/>
      <c r="K322" s="17"/>
      <c r="L322" s="17"/>
      <c r="M322" s="17">
        <v>1046.8900000000001</v>
      </c>
    </row>
    <row r="323" spans="1:13" ht="25.5" x14ac:dyDescent="0.25">
      <c r="A323" s="18" t="s">
        <v>1855</v>
      </c>
      <c r="B323" s="17">
        <v>2200</v>
      </c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>
        <v>2200</v>
      </c>
    </row>
    <row r="324" spans="1:13" ht="25.5" x14ac:dyDescent="0.25">
      <c r="A324" s="18" t="s">
        <v>533</v>
      </c>
      <c r="B324" s="17"/>
      <c r="C324" s="17"/>
      <c r="D324" s="17"/>
      <c r="E324" s="17"/>
      <c r="F324" s="17"/>
      <c r="G324" s="17"/>
      <c r="H324" s="17"/>
      <c r="I324" s="17"/>
      <c r="J324" s="17"/>
      <c r="K324" s="17">
        <v>10726.900000000001</v>
      </c>
      <c r="L324" s="17"/>
      <c r="M324" s="17">
        <v>10726.900000000001</v>
      </c>
    </row>
    <row r="325" spans="1:13" x14ac:dyDescent="0.25">
      <c r="A325" s="18" t="s">
        <v>4955</v>
      </c>
      <c r="B325" s="17"/>
      <c r="C325" s="17"/>
      <c r="D325" s="17"/>
      <c r="E325" s="17"/>
      <c r="F325" s="17"/>
      <c r="G325" s="17">
        <v>200</v>
      </c>
      <c r="H325" s="17"/>
      <c r="I325" s="17"/>
      <c r="J325" s="17"/>
      <c r="K325" s="17"/>
      <c r="L325" s="17"/>
      <c r="M325" s="17">
        <v>200</v>
      </c>
    </row>
    <row r="326" spans="1:13" x14ac:dyDescent="0.25">
      <c r="A326" s="18" t="s">
        <v>4319</v>
      </c>
      <c r="B326" s="17"/>
      <c r="C326" s="17"/>
      <c r="D326" s="17"/>
      <c r="E326" s="17"/>
      <c r="F326" s="17">
        <v>744.15</v>
      </c>
      <c r="G326" s="17"/>
      <c r="H326" s="17"/>
      <c r="I326" s="17"/>
      <c r="J326" s="17"/>
      <c r="K326" s="17"/>
      <c r="L326" s="17"/>
      <c r="M326" s="17">
        <v>744.15</v>
      </c>
    </row>
    <row r="327" spans="1:13" x14ac:dyDescent="0.25">
      <c r="A327" s="18" t="s">
        <v>1673</v>
      </c>
      <c r="B327" s="17"/>
      <c r="C327" s="17"/>
      <c r="D327" s="17"/>
      <c r="E327" s="17"/>
      <c r="F327" s="17"/>
      <c r="G327" s="17"/>
      <c r="H327" s="17"/>
      <c r="I327" s="17">
        <v>175</v>
      </c>
      <c r="J327" s="17"/>
      <c r="K327" s="17"/>
      <c r="L327" s="17">
        <v>2320</v>
      </c>
      <c r="M327" s="17">
        <v>2495</v>
      </c>
    </row>
    <row r="328" spans="1:13" x14ac:dyDescent="0.25">
      <c r="A328" s="18" t="s">
        <v>6193</v>
      </c>
      <c r="B328" s="17"/>
      <c r="C328" s="17"/>
      <c r="D328" s="17"/>
      <c r="E328" s="17"/>
      <c r="F328" s="17">
        <v>783.6</v>
      </c>
      <c r="G328" s="17"/>
      <c r="H328" s="17"/>
      <c r="I328" s="17"/>
      <c r="J328" s="17"/>
      <c r="K328" s="17"/>
      <c r="L328" s="17"/>
      <c r="M328" s="17">
        <v>783.6</v>
      </c>
    </row>
    <row r="329" spans="1:13" x14ac:dyDescent="0.25">
      <c r="A329" s="18" t="s">
        <v>15</v>
      </c>
      <c r="B329" s="17"/>
      <c r="C329" s="17"/>
      <c r="D329" s="17"/>
      <c r="E329" s="17"/>
      <c r="F329" s="17"/>
      <c r="G329" s="17">
        <v>3993</v>
      </c>
      <c r="H329" s="17"/>
      <c r="I329" s="17"/>
      <c r="J329" s="17"/>
      <c r="K329" s="17"/>
      <c r="L329" s="17"/>
      <c r="M329" s="17">
        <v>3993</v>
      </c>
    </row>
    <row r="330" spans="1:13" x14ac:dyDescent="0.25">
      <c r="A330" s="18" t="s">
        <v>4953</v>
      </c>
      <c r="B330" s="17"/>
      <c r="C330" s="17"/>
      <c r="D330" s="17"/>
      <c r="E330" s="17"/>
      <c r="F330" s="17"/>
      <c r="G330" s="17">
        <v>268.32</v>
      </c>
      <c r="H330" s="17"/>
      <c r="I330" s="17"/>
      <c r="J330" s="17"/>
      <c r="K330" s="17">
        <v>260.63</v>
      </c>
      <c r="L330" s="17"/>
      <c r="M330" s="17">
        <v>528.95000000000005</v>
      </c>
    </row>
    <row r="331" spans="1:13" x14ac:dyDescent="0.25">
      <c r="A331" s="18" t="s">
        <v>3351</v>
      </c>
      <c r="B331" s="17"/>
      <c r="C331" s="17"/>
      <c r="D331" s="17"/>
      <c r="E331" s="17"/>
      <c r="F331" s="17"/>
      <c r="G331" s="17"/>
      <c r="H331" s="17"/>
      <c r="I331" s="17"/>
      <c r="J331" s="17"/>
      <c r="K331" s="17">
        <v>2283.88</v>
      </c>
      <c r="L331" s="17"/>
      <c r="M331" s="17">
        <v>2283.88</v>
      </c>
    </row>
    <row r="332" spans="1:13" x14ac:dyDescent="0.25">
      <c r="A332" s="18" t="s">
        <v>6860</v>
      </c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>
        <v>160.16999999999999</v>
      </c>
      <c r="M332" s="17">
        <v>160.16999999999999</v>
      </c>
    </row>
    <row r="333" spans="1:13" x14ac:dyDescent="0.25">
      <c r="A333" s="18" t="s">
        <v>944</v>
      </c>
      <c r="B333" s="17"/>
      <c r="C333" s="17"/>
      <c r="D333" s="17"/>
      <c r="E333" s="17"/>
      <c r="F333" s="17"/>
      <c r="G333" s="17"/>
      <c r="H333" s="17">
        <v>5808</v>
      </c>
      <c r="I333" s="17"/>
      <c r="J333" s="17"/>
      <c r="K333" s="17"/>
      <c r="L333" s="17"/>
      <c r="M333" s="17">
        <v>5808</v>
      </c>
    </row>
    <row r="334" spans="1:13" x14ac:dyDescent="0.25">
      <c r="A334" s="18" t="s">
        <v>3069</v>
      </c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>
        <v>14570.82</v>
      </c>
      <c r="M334" s="17">
        <v>14570.82</v>
      </c>
    </row>
    <row r="335" spans="1:13" x14ac:dyDescent="0.25">
      <c r="A335" s="18" t="s">
        <v>3236</v>
      </c>
      <c r="B335" s="17"/>
      <c r="C335" s="17"/>
      <c r="D335" s="17"/>
      <c r="E335" s="17">
        <v>4500</v>
      </c>
      <c r="F335" s="17"/>
      <c r="G335" s="17"/>
      <c r="H335" s="17"/>
      <c r="I335" s="17"/>
      <c r="J335" s="17"/>
      <c r="K335" s="17"/>
      <c r="L335" s="17"/>
      <c r="M335" s="17">
        <v>4500</v>
      </c>
    </row>
    <row r="336" spans="1:13" x14ac:dyDescent="0.25">
      <c r="A336" s="18" t="s">
        <v>3063</v>
      </c>
      <c r="B336" s="17">
        <v>15730</v>
      </c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>
        <v>15730</v>
      </c>
    </row>
    <row r="337" spans="1:13" x14ac:dyDescent="0.25">
      <c r="A337" s="18" t="s">
        <v>881</v>
      </c>
      <c r="B337" s="17"/>
      <c r="C337" s="17"/>
      <c r="D337" s="17"/>
      <c r="E337" s="17"/>
      <c r="F337" s="17"/>
      <c r="G337" s="17"/>
      <c r="H337" s="17"/>
      <c r="I337" s="17"/>
      <c r="J337" s="17"/>
      <c r="K337" s="17">
        <v>5172.75</v>
      </c>
      <c r="L337" s="17"/>
      <c r="M337" s="17">
        <v>5172.75</v>
      </c>
    </row>
    <row r="338" spans="1:13" x14ac:dyDescent="0.25">
      <c r="A338" s="18" t="s">
        <v>3567</v>
      </c>
      <c r="B338" s="17">
        <v>907.5</v>
      </c>
      <c r="C338" s="17"/>
      <c r="D338" s="17"/>
      <c r="E338" s="17"/>
      <c r="F338" s="17"/>
      <c r="G338" s="17"/>
      <c r="H338" s="17"/>
      <c r="I338" s="17"/>
      <c r="J338" s="17"/>
      <c r="K338" s="17">
        <v>2299</v>
      </c>
      <c r="L338" s="17"/>
      <c r="M338" s="17">
        <v>3206.5</v>
      </c>
    </row>
    <row r="339" spans="1:13" x14ac:dyDescent="0.25">
      <c r="A339" s="18" t="s">
        <v>3862</v>
      </c>
      <c r="B339" s="17"/>
      <c r="C339" s="17"/>
      <c r="D339" s="17"/>
      <c r="E339" s="17"/>
      <c r="F339" s="17"/>
      <c r="G339" s="17"/>
      <c r="H339" s="17"/>
      <c r="I339" s="17"/>
      <c r="J339" s="17"/>
      <c r="K339" s="17">
        <v>254.71</v>
      </c>
      <c r="L339" s="17"/>
      <c r="M339" s="17">
        <v>254.71</v>
      </c>
    </row>
    <row r="340" spans="1:13" x14ac:dyDescent="0.25">
      <c r="A340" s="18" t="s">
        <v>6620</v>
      </c>
      <c r="B340" s="17"/>
      <c r="C340" s="17"/>
      <c r="D340" s="17"/>
      <c r="E340" s="17">
        <v>312.67</v>
      </c>
      <c r="F340" s="17"/>
      <c r="G340" s="17"/>
      <c r="H340" s="17"/>
      <c r="I340" s="17"/>
      <c r="J340" s="17"/>
      <c r="K340" s="17"/>
      <c r="L340" s="17"/>
      <c r="M340" s="17">
        <v>312.67</v>
      </c>
    </row>
    <row r="341" spans="1:13" ht="25.5" x14ac:dyDescent="0.25">
      <c r="A341" s="18" t="s">
        <v>5038</v>
      </c>
      <c r="B341" s="17">
        <v>3999.05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>
        <v>3999.05</v>
      </c>
    </row>
    <row r="342" spans="1:13" x14ac:dyDescent="0.25">
      <c r="A342" s="18" t="s">
        <v>6216</v>
      </c>
      <c r="B342" s="17"/>
      <c r="C342" s="17"/>
      <c r="D342" s="17"/>
      <c r="E342" s="17"/>
      <c r="F342" s="17"/>
      <c r="G342" s="17"/>
      <c r="H342" s="17"/>
      <c r="I342" s="17"/>
      <c r="J342" s="17"/>
      <c r="K342" s="17">
        <v>702</v>
      </c>
      <c r="L342" s="17"/>
      <c r="M342" s="17">
        <v>702</v>
      </c>
    </row>
    <row r="343" spans="1:13" x14ac:dyDescent="0.25">
      <c r="A343" s="18" t="s">
        <v>6168</v>
      </c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>
        <v>851.92</v>
      </c>
      <c r="M343" s="17">
        <v>851.92</v>
      </c>
    </row>
    <row r="344" spans="1:13" x14ac:dyDescent="0.25">
      <c r="A344" s="18" t="s">
        <v>5372</v>
      </c>
      <c r="B344" s="17"/>
      <c r="C344" s="17"/>
      <c r="D344" s="17">
        <v>44878.09</v>
      </c>
      <c r="E344" s="17"/>
      <c r="F344" s="17"/>
      <c r="G344" s="17"/>
      <c r="H344" s="17"/>
      <c r="I344" s="17"/>
      <c r="J344" s="17"/>
      <c r="K344" s="17"/>
      <c r="L344" s="17"/>
      <c r="M344" s="17">
        <v>44878.09</v>
      </c>
    </row>
    <row r="345" spans="1:13" x14ac:dyDescent="0.25">
      <c r="A345" s="18" t="s">
        <v>524</v>
      </c>
      <c r="B345" s="17"/>
      <c r="C345" s="17"/>
      <c r="D345" s="17"/>
      <c r="E345" s="17"/>
      <c r="F345" s="17"/>
      <c r="G345" s="17"/>
      <c r="H345" s="17"/>
      <c r="I345" s="17">
        <v>39.880000000000003</v>
      </c>
      <c r="J345" s="17"/>
      <c r="K345" s="17"/>
      <c r="L345" s="17"/>
      <c r="M345" s="17">
        <v>39.880000000000003</v>
      </c>
    </row>
    <row r="346" spans="1:13" x14ac:dyDescent="0.25">
      <c r="A346" s="18" t="s">
        <v>544</v>
      </c>
      <c r="B346" s="17"/>
      <c r="C346" s="17"/>
      <c r="D346" s="17"/>
      <c r="E346" s="17">
        <v>3774.24</v>
      </c>
      <c r="F346" s="17"/>
      <c r="G346" s="17"/>
      <c r="H346" s="17"/>
      <c r="I346" s="17"/>
      <c r="J346" s="17"/>
      <c r="K346" s="17"/>
      <c r="L346" s="17">
        <v>10140</v>
      </c>
      <c r="M346" s="17">
        <v>13914.24</v>
      </c>
    </row>
    <row r="347" spans="1:13" x14ac:dyDescent="0.25">
      <c r="A347" s="18" t="s">
        <v>40</v>
      </c>
      <c r="B347" s="17">
        <v>1644.5</v>
      </c>
      <c r="C347" s="17"/>
      <c r="D347" s="17">
        <v>1298.75</v>
      </c>
      <c r="E347" s="17">
        <v>650</v>
      </c>
      <c r="F347" s="17"/>
      <c r="G347" s="17">
        <v>11329.84</v>
      </c>
      <c r="H347" s="17">
        <v>638</v>
      </c>
      <c r="I347" s="17"/>
      <c r="J347" s="17"/>
      <c r="K347" s="17"/>
      <c r="L347" s="17"/>
      <c r="M347" s="17">
        <v>15561.09</v>
      </c>
    </row>
    <row r="348" spans="1:13" x14ac:dyDescent="0.25">
      <c r="A348" s="18" t="s">
        <v>3175</v>
      </c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>
        <v>7083.23</v>
      </c>
      <c r="M348" s="17">
        <v>7083.23</v>
      </c>
    </row>
    <row r="349" spans="1:13" x14ac:dyDescent="0.25">
      <c r="A349" s="18" t="s">
        <v>546</v>
      </c>
      <c r="B349" s="17"/>
      <c r="C349" s="17"/>
      <c r="D349" s="17"/>
      <c r="E349" s="17"/>
      <c r="F349" s="17"/>
      <c r="G349" s="17"/>
      <c r="H349" s="17"/>
      <c r="I349" s="17"/>
      <c r="J349" s="17"/>
      <c r="K349" s="17">
        <v>2337.69</v>
      </c>
      <c r="L349" s="17"/>
      <c r="M349" s="17">
        <v>2337.69</v>
      </c>
    </row>
    <row r="350" spans="1:13" x14ac:dyDescent="0.25">
      <c r="A350" s="18" t="s">
        <v>4776</v>
      </c>
      <c r="B350" s="17"/>
      <c r="C350" s="17"/>
      <c r="D350" s="17"/>
      <c r="E350" s="17"/>
      <c r="F350" s="17"/>
      <c r="G350" s="17">
        <v>600</v>
      </c>
      <c r="H350" s="17"/>
      <c r="I350" s="17"/>
      <c r="J350" s="17"/>
      <c r="K350" s="17"/>
      <c r="L350" s="17"/>
      <c r="M350" s="17">
        <v>600</v>
      </c>
    </row>
    <row r="351" spans="1:13" x14ac:dyDescent="0.25">
      <c r="A351" s="18" t="s">
        <v>6032</v>
      </c>
      <c r="B351" s="17"/>
      <c r="C351" s="17"/>
      <c r="D351" s="17"/>
      <c r="E351" s="17"/>
      <c r="F351" s="17"/>
      <c r="G351" s="17"/>
      <c r="H351" s="17">
        <v>1210</v>
      </c>
      <c r="I351" s="17"/>
      <c r="J351" s="17"/>
      <c r="K351" s="17"/>
      <c r="L351" s="17"/>
      <c r="M351" s="17">
        <v>1210</v>
      </c>
    </row>
    <row r="352" spans="1:13" x14ac:dyDescent="0.25">
      <c r="A352" s="18" t="s">
        <v>547</v>
      </c>
      <c r="B352" s="17"/>
      <c r="C352" s="17"/>
      <c r="D352" s="17"/>
      <c r="E352" s="17"/>
      <c r="F352" s="17"/>
      <c r="G352" s="17">
        <v>75.25</v>
      </c>
      <c r="H352" s="17"/>
      <c r="I352" s="17"/>
      <c r="J352" s="17"/>
      <c r="K352" s="17"/>
      <c r="L352" s="17"/>
      <c r="M352" s="17">
        <v>75.25</v>
      </c>
    </row>
    <row r="353" spans="1:13" x14ac:dyDescent="0.25">
      <c r="A353" s="18" t="s">
        <v>3330</v>
      </c>
      <c r="B353" s="17"/>
      <c r="C353" s="17"/>
      <c r="D353" s="17"/>
      <c r="E353" s="17">
        <v>7.5</v>
      </c>
      <c r="F353" s="17"/>
      <c r="G353" s="17"/>
      <c r="H353" s="17"/>
      <c r="I353" s="17"/>
      <c r="J353" s="17"/>
      <c r="K353" s="17">
        <v>6000</v>
      </c>
      <c r="L353" s="17"/>
      <c r="M353" s="17">
        <v>6007.5</v>
      </c>
    </row>
    <row r="354" spans="1:13" x14ac:dyDescent="0.25">
      <c r="A354" s="18" t="s">
        <v>997</v>
      </c>
      <c r="B354" s="17"/>
      <c r="C354" s="17"/>
      <c r="D354" s="17"/>
      <c r="E354" s="17"/>
      <c r="F354" s="17"/>
      <c r="G354" s="17"/>
      <c r="H354" s="17">
        <v>319.44</v>
      </c>
      <c r="I354" s="17"/>
      <c r="J354" s="17"/>
      <c r="K354" s="17"/>
      <c r="L354" s="17"/>
      <c r="M354" s="17">
        <v>319.44</v>
      </c>
    </row>
    <row r="355" spans="1:13" x14ac:dyDescent="0.25">
      <c r="A355" s="18" t="s">
        <v>5379</v>
      </c>
      <c r="B355" s="17"/>
      <c r="C355" s="17"/>
      <c r="D355" s="17">
        <v>37309.26</v>
      </c>
      <c r="E355" s="17"/>
      <c r="F355" s="17"/>
      <c r="G355" s="17"/>
      <c r="H355" s="17"/>
      <c r="I355" s="17"/>
      <c r="J355" s="17"/>
      <c r="K355" s="17"/>
      <c r="L355" s="17"/>
      <c r="M355" s="17">
        <v>37309.26</v>
      </c>
    </row>
    <row r="356" spans="1:13" x14ac:dyDescent="0.25">
      <c r="A356" s="18" t="s">
        <v>665</v>
      </c>
      <c r="B356" s="17"/>
      <c r="C356" s="17"/>
      <c r="D356" s="17"/>
      <c r="E356" s="17">
        <v>6882.71</v>
      </c>
      <c r="F356" s="17"/>
      <c r="G356" s="17"/>
      <c r="H356" s="17"/>
      <c r="I356" s="17"/>
      <c r="J356" s="17"/>
      <c r="K356" s="17"/>
      <c r="L356" s="17"/>
      <c r="M356" s="17">
        <v>6882.71</v>
      </c>
    </row>
    <row r="357" spans="1:13" x14ac:dyDescent="0.25">
      <c r="A357" s="18" t="s">
        <v>989</v>
      </c>
      <c r="B357" s="17"/>
      <c r="C357" s="17"/>
      <c r="D357" s="17"/>
      <c r="E357" s="17"/>
      <c r="F357" s="17"/>
      <c r="G357" s="17">
        <v>432.01</v>
      </c>
      <c r="H357" s="17"/>
      <c r="I357" s="17"/>
      <c r="J357" s="17"/>
      <c r="K357" s="17"/>
      <c r="L357" s="17"/>
      <c r="M357" s="17">
        <v>432.01</v>
      </c>
    </row>
    <row r="358" spans="1:13" x14ac:dyDescent="0.25">
      <c r="A358" s="18" t="s">
        <v>4557</v>
      </c>
      <c r="B358" s="17"/>
      <c r="C358" s="17"/>
      <c r="D358" s="17"/>
      <c r="E358" s="17"/>
      <c r="F358" s="17"/>
      <c r="G358" s="17"/>
      <c r="H358" s="17"/>
      <c r="I358" s="17"/>
      <c r="J358" s="17"/>
      <c r="K358" s="17">
        <v>440</v>
      </c>
      <c r="L358" s="17"/>
      <c r="M358" s="17">
        <v>440</v>
      </c>
    </row>
    <row r="359" spans="1:13" ht="25.5" x14ac:dyDescent="0.25">
      <c r="A359" s="18" t="s">
        <v>548</v>
      </c>
      <c r="B359" s="17">
        <v>1600.1</v>
      </c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>
        <v>1600.1</v>
      </c>
    </row>
    <row r="360" spans="1:13" x14ac:dyDescent="0.25">
      <c r="A360" s="18" t="s">
        <v>5210</v>
      </c>
      <c r="B360" s="17"/>
      <c r="C360" s="17"/>
      <c r="D360" s="17"/>
      <c r="E360" s="17"/>
      <c r="F360" s="17"/>
      <c r="G360" s="17">
        <v>7574.5999999999995</v>
      </c>
      <c r="H360" s="17"/>
      <c r="I360" s="17"/>
      <c r="J360" s="17"/>
      <c r="K360" s="17"/>
      <c r="L360" s="17"/>
      <c r="M360" s="17">
        <v>7574.5999999999995</v>
      </c>
    </row>
    <row r="361" spans="1:13" x14ac:dyDescent="0.25">
      <c r="A361" s="18" t="s">
        <v>589</v>
      </c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>
        <v>7139</v>
      </c>
      <c r="M361" s="17">
        <v>7139</v>
      </c>
    </row>
    <row r="362" spans="1:13" x14ac:dyDescent="0.25">
      <c r="A362" s="18" t="s">
        <v>1209</v>
      </c>
      <c r="B362" s="17">
        <v>18029</v>
      </c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>
        <v>18029</v>
      </c>
    </row>
    <row r="363" spans="1:13" x14ac:dyDescent="0.25">
      <c r="A363" s="18" t="s">
        <v>6209</v>
      </c>
      <c r="B363" s="17"/>
      <c r="C363" s="17"/>
      <c r="D363" s="17">
        <v>739.31</v>
      </c>
      <c r="E363" s="17"/>
      <c r="F363" s="17"/>
      <c r="G363" s="17"/>
      <c r="H363" s="17"/>
      <c r="I363" s="17"/>
      <c r="J363" s="17"/>
      <c r="K363" s="17"/>
      <c r="L363" s="17"/>
      <c r="M363" s="17">
        <v>739.31</v>
      </c>
    </row>
    <row r="364" spans="1:13" x14ac:dyDescent="0.25">
      <c r="A364" s="18" t="s">
        <v>1007</v>
      </c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>
        <v>1638.5</v>
      </c>
      <c r="M364" s="17">
        <v>1638.5</v>
      </c>
    </row>
    <row r="365" spans="1:13" x14ac:dyDescent="0.25">
      <c r="A365" s="18" t="s">
        <v>6197</v>
      </c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>
        <v>770.62</v>
      </c>
      <c r="M365" s="17">
        <v>770.62</v>
      </c>
    </row>
    <row r="366" spans="1:13" x14ac:dyDescent="0.25">
      <c r="A366" s="18" t="s">
        <v>400</v>
      </c>
      <c r="B366" s="17"/>
      <c r="C366" s="17"/>
      <c r="D366" s="17">
        <v>7697.83</v>
      </c>
      <c r="E366" s="17"/>
      <c r="F366" s="17"/>
      <c r="G366" s="17"/>
      <c r="H366" s="17"/>
      <c r="I366" s="17"/>
      <c r="J366" s="17"/>
      <c r="K366" s="17"/>
      <c r="L366" s="17"/>
      <c r="M366" s="17">
        <v>7697.83</v>
      </c>
    </row>
    <row r="367" spans="1:13" x14ac:dyDescent="0.25">
      <c r="A367" s="18" t="s">
        <v>4856</v>
      </c>
      <c r="B367" s="17"/>
      <c r="C367" s="17"/>
      <c r="D367" s="17"/>
      <c r="E367" s="17"/>
      <c r="F367" s="17"/>
      <c r="G367" s="17">
        <v>2178</v>
      </c>
      <c r="H367" s="17"/>
      <c r="I367" s="17"/>
      <c r="J367" s="17"/>
      <c r="K367" s="17"/>
      <c r="L367" s="17"/>
      <c r="M367" s="17">
        <v>2178</v>
      </c>
    </row>
    <row r="368" spans="1:13" x14ac:dyDescent="0.25">
      <c r="A368" s="18" t="s">
        <v>3310</v>
      </c>
      <c r="B368" s="17"/>
      <c r="C368" s="17"/>
      <c r="D368" s="17"/>
      <c r="E368" s="17"/>
      <c r="F368" s="17"/>
      <c r="G368" s="17"/>
      <c r="H368" s="17"/>
      <c r="I368" s="17"/>
      <c r="J368" s="17"/>
      <c r="K368" s="17">
        <v>3645.99</v>
      </c>
      <c r="L368" s="17"/>
      <c r="M368" s="17">
        <v>3645.99</v>
      </c>
    </row>
    <row r="369" spans="1:13" x14ac:dyDescent="0.25">
      <c r="A369" s="18" t="s">
        <v>3015</v>
      </c>
      <c r="B369" s="17"/>
      <c r="C369" s="17"/>
      <c r="D369" s="17"/>
      <c r="E369" s="17"/>
      <c r="F369" s="17"/>
      <c r="G369" s="17"/>
      <c r="H369" s="17">
        <v>1013.98</v>
      </c>
      <c r="I369" s="17"/>
      <c r="J369" s="17"/>
      <c r="K369" s="17"/>
      <c r="L369" s="17"/>
      <c r="M369" s="17">
        <v>1013.98</v>
      </c>
    </row>
    <row r="370" spans="1:13" x14ac:dyDescent="0.25">
      <c r="A370" s="18" t="s">
        <v>6606</v>
      </c>
      <c r="B370" s="17"/>
      <c r="C370" s="17"/>
      <c r="D370" s="17"/>
      <c r="E370" s="17"/>
      <c r="F370" s="17"/>
      <c r="G370" s="17"/>
      <c r="H370" s="17">
        <v>322.33</v>
      </c>
      <c r="I370" s="17"/>
      <c r="J370" s="17"/>
      <c r="K370" s="17"/>
      <c r="L370" s="17"/>
      <c r="M370" s="17">
        <v>322.33</v>
      </c>
    </row>
    <row r="371" spans="1:13" x14ac:dyDescent="0.25">
      <c r="A371" s="18" t="s">
        <v>2563</v>
      </c>
      <c r="B371" s="17"/>
      <c r="C371" s="17"/>
      <c r="D371" s="17"/>
      <c r="E371" s="17"/>
      <c r="F371" s="17"/>
      <c r="G371" s="17"/>
      <c r="H371" s="17"/>
      <c r="I371" s="17">
        <v>158.81</v>
      </c>
      <c r="J371" s="17"/>
      <c r="K371" s="17"/>
      <c r="L371" s="17"/>
      <c r="M371" s="17">
        <v>158.81</v>
      </c>
    </row>
    <row r="372" spans="1:13" x14ac:dyDescent="0.25">
      <c r="A372" s="18" t="s">
        <v>376</v>
      </c>
      <c r="B372" s="17">
        <v>4181.76</v>
      </c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>
        <v>4181.76</v>
      </c>
    </row>
    <row r="373" spans="1:13" x14ac:dyDescent="0.25">
      <c r="A373" s="18" t="s">
        <v>3709</v>
      </c>
      <c r="B373" s="17"/>
      <c r="C373" s="17"/>
      <c r="D373" s="17">
        <v>217.79999999999998</v>
      </c>
      <c r="E373" s="17">
        <v>816.39</v>
      </c>
      <c r="F373" s="17"/>
      <c r="G373" s="17"/>
      <c r="H373" s="17"/>
      <c r="I373" s="17"/>
      <c r="J373" s="17"/>
      <c r="K373" s="17"/>
      <c r="L373" s="17"/>
      <c r="M373" s="17">
        <v>1034.19</v>
      </c>
    </row>
    <row r="374" spans="1:13" x14ac:dyDescent="0.25">
      <c r="A374" s="18" t="s">
        <v>553</v>
      </c>
      <c r="B374" s="17">
        <v>6004.75</v>
      </c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>
        <v>6004.75</v>
      </c>
    </row>
    <row r="375" spans="1:13" x14ac:dyDescent="0.25">
      <c r="A375" s="18" t="s">
        <v>4938</v>
      </c>
      <c r="B375" s="17">
        <v>334.48</v>
      </c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>
        <v>334.48</v>
      </c>
    </row>
    <row r="376" spans="1:13" x14ac:dyDescent="0.25">
      <c r="A376" s="18" t="s">
        <v>570</v>
      </c>
      <c r="B376" s="17"/>
      <c r="C376" s="17"/>
      <c r="D376" s="17"/>
      <c r="E376" s="17"/>
      <c r="F376" s="17"/>
      <c r="G376" s="17"/>
      <c r="H376" s="17"/>
      <c r="I376" s="17"/>
      <c r="J376" s="17"/>
      <c r="K376" s="17">
        <v>9087.1</v>
      </c>
      <c r="L376" s="17"/>
      <c r="M376" s="17">
        <v>9087.1</v>
      </c>
    </row>
    <row r="377" spans="1:13" x14ac:dyDescent="0.25">
      <c r="A377" s="18" t="s">
        <v>4934</v>
      </c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>
        <v>133.1</v>
      </c>
      <c r="M377" s="17">
        <v>133.1</v>
      </c>
    </row>
    <row r="378" spans="1:13" x14ac:dyDescent="0.25">
      <c r="A378" s="18" t="s">
        <v>5239</v>
      </c>
      <c r="B378" s="17">
        <v>11011</v>
      </c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>
        <v>11011</v>
      </c>
    </row>
    <row r="379" spans="1:13" x14ac:dyDescent="0.25">
      <c r="A379" s="18" t="s">
        <v>3983</v>
      </c>
      <c r="B379" s="17"/>
      <c r="C379" s="17"/>
      <c r="D379" s="17"/>
      <c r="E379" s="17"/>
      <c r="F379" s="17"/>
      <c r="G379" s="17"/>
      <c r="H379" s="17"/>
      <c r="I379" s="17"/>
      <c r="J379" s="17"/>
      <c r="K379" s="17">
        <v>142.78</v>
      </c>
      <c r="L379" s="17"/>
      <c r="M379" s="17">
        <v>142.78</v>
      </c>
    </row>
    <row r="380" spans="1:13" x14ac:dyDescent="0.25">
      <c r="A380" s="18" t="s">
        <v>5657</v>
      </c>
      <c r="B380" s="17">
        <v>6050</v>
      </c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>
        <v>6050</v>
      </c>
    </row>
    <row r="381" spans="1:13" x14ac:dyDescent="0.25">
      <c r="A381" s="18" t="s">
        <v>5409</v>
      </c>
      <c r="B381" s="17"/>
      <c r="C381" s="17"/>
      <c r="D381" s="17"/>
      <c r="E381" s="17"/>
      <c r="F381" s="17"/>
      <c r="G381" s="17"/>
      <c r="H381" s="17"/>
      <c r="I381" s="17"/>
      <c r="J381" s="17">
        <v>18029</v>
      </c>
      <c r="K381" s="17"/>
      <c r="L381" s="17"/>
      <c r="M381" s="17">
        <v>18029</v>
      </c>
    </row>
    <row r="382" spans="1:13" x14ac:dyDescent="0.25">
      <c r="A382" s="18" t="s">
        <v>3202</v>
      </c>
      <c r="B382" s="17"/>
      <c r="C382" s="17"/>
      <c r="D382" s="17"/>
      <c r="E382" s="17"/>
      <c r="F382" s="17">
        <v>5095.26</v>
      </c>
      <c r="G382" s="17"/>
      <c r="H382" s="17"/>
      <c r="I382" s="17"/>
      <c r="J382" s="17"/>
      <c r="K382" s="17"/>
      <c r="L382" s="17"/>
      <c r="M382" s="17">
        <v>5095.26</v>
      </c>
    </row>
    <row r="383" spans="1:13" x14ac:dyDescent="0.25">
      <c r="A383" s="18" t="s">
        <v>3772</v>
      </c>
      <c r="B383" s="17"/>
      <c r="C383" s="17"/>
      <c r="D383" s="17"/>
      <c r="E383" s="17"/>
      <c r="F383" s="17">
        <v>4438.28</v>
      </c>
      <c r="G383" s="17"/>
      <c r="H383" s="17"/>
      <c r="I383" s="17"/>
      <c r="J383" s="17"/>
      <c r="K383" s="17"/>
      <c r="L383" s="17">
        <v>392.03999999999996</v>
      </c>
      <c r="M383" s="17">
        <v>4830.32</v>
      </c>
    </row>
    <row r="384" spans="1:13" x14ac:dyDescent="0.25">
      <c r="A384" s="18" t="s">
        <v>6968</v>
      </c>
      <c r="B384" s="17"/>
      <c r="C384" s="17"/>
      <c r="D384" s="17"/>
      <c r="E384" s="17"/>
      <c r="F384" s="17"/>
      <c r="G384" s="17"/>
      <c r="H384" s="17"/>
      <c r="I384" s="17"/>
      <c r="J384" s="17"/>
      <c r="K384" s="17">
        <v>99.8</v>
      </c>
      <c r="L384" s="17"/>
      <c r="M384" s="17">
        <v>99.8</v>
      </c>
    </row>
    <row r="385" spans="1:13" x14ac:dyDescent="0.25">
      <c r="A385" s="18" t="s">
        <v>2190</v>
      </c>
      <c r="B385" s="17">
        <v>857.89</v>
      </c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>
        <v>857.89</v>
      </c>
    </row>
    <row r="386" spans="1:13" x14ac:dyDescent="0.25">
      <c r="A386" s="18" t="s">
        <v>5812</v>
      </c>
      <c r="B386" s="17"/>
      <c r="C386" s="17"/>
      <c r="D386" s="17"/>
      <c r="E386" s="17"/>
      <c r="F386" s="17"/>
      <c r="G386" s="17"/>
      <c r="H386" s="17">
        <v>3630</v>
      </c>
      <c r="I386" s="17"/>
      <c r="J386" s="17"/>
      <c r="K386" s="17"/>
      <c r="L386" s="17"/>
      <c r="M386" s="17">
        <v>3630</v>
      </c>
    </row>
    <row r="387" spans="1:13" x14ac:dyDescent="0.25">
      <c r="A387" s="18" t="s">
        <v>478</v>
      </c>
      <c r="B387" s="17"/>
      <c r="C387" s="17"/>
      <c r="D387" s="17"/>
      <c r="E387" s="17"/>
      <c r="F387" s="17"/>
      <c r="G387" s="17">
        <v>7199.5</v>
      </c>
      <c r="H387" s="17"/>
      <c r="I387" s="17"/>
      <c r="J387" s="17"/>
      <c r="K387" s="17"/>
      <c r="L387" s="17"/>
      <c r="M387" s="17">
        <v>7199.5</v>
      </c>
    </row>
    <row r="388" spans="1:13" x14ac:dyDescent="0.25">
      <c r="A388" s="18" t="s">
        <v>48</v>
      </c>
      <c r="B388" s="17"/>
      <c r="C388" s="17">
        <v>4945.72</v>
      </c>
      <c r="D388" s="17"/>
      <c r="E388" s="17"/>
      <c r="F388" s="17">
        <v>1210</v>
      </c>
      <c r="G388" s="17"/>
      <c r="H388" s="17"/>
      <c r="I388" s="17">
        <v>32712.840000000004</v>
      </c>
      <c r="J388" s="17">
        <v>7439.79</v>
      </c>
      <c r="K388" s="17"/>
      <c r="L388" s="17">
        <v>15226.25</v>
      </c>
      <c r="M388" s="17">
        <v>61534.600000000006</v>
      </c>
    </row>
    <row r="389" spans="1:13" x14ac:dyDescent="0.25">
      <c r="A389" s="18" t="s">
        <v>3149</v>
      </c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>
        <v>3427.06</v>
      </c>
      <c r="M389" s="17">
        <v>3427.06</v>
      </c>
    </row>
    <row r="390" spans="1:13" x14ac:dyDescent="0.25">
      <c r="A390" s="18" t="s">
        <v>705</v>
      </c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>
        <v>452.06</v>
      </c>
      <c r="M390" s="17">
        <v>452.06</v>
      </c>
    </row>
    <row r="391" spans="1:13" x14ac:dyDescent="0.25">
      <c r="A391" s="18" t="s">
        <v>415</v>
      </c>
      <c r="B391" s="17"/>
      <c r="C391" s="17"/>
      <c r="D391" s="17"/>
      <c r="E391" s="17"/>
      <c r="F391" s="17"/>
      <c r="G391" s="17"/>
      <c r="H391" s="17">
        <v>11755.15</v>
      </c>
      <c r="I391" s="17"/>
      <c r="J391" s="17"/>
      <c r="K391" s="17"/>
      <c r="L391" s="17"/>
      <c r="M391" s="17">
        <v>11755.15</v>
      </c>
    </row>
    <row r="392" spans="1:13" x14ac:dyDescent="0.25">
      <c r="A392" s="18" t="s">
        <v>2240</v>
      </c>
      <c r="B392" s="17"/>
      <c r="C392" s="17"/>
      <c r="D392" s="17"/>
      <c r="E392" s="17"/>
      <c r="F392" s="17"/>
      <c r="G392" s="17"/>
      <c r="H392" s="17"/>
      <c r="I392" s="17"/>
      <c r="J392" s="17"/>
      <c r="K392" s="17">
        <v>114.95</v>
      </c>
      <c r="L392" s="17"/>
      <c r="M392" s="17">
        <v>114.95</v>
      </c>
    </row>
    <row r="393" spans="1:13" x14ac:dyDescent="0.25">
      <c r="A393" s="18" t="s">
        <v>3188</v>
      </c>
      <c r="B393" s="17"/>
      <c r="C393" s="17"/>
      <c r="D393" s="17"/>
      <c r="E393" s="17"/>
      <c r="F393" s="17"/>
      <c r="G393" s="17"/>
      <c r="H393" s="17">
        <v>22203.5</v>
      </c>
      <c r="I393" s="17"/>
      <c r="J393" s="17"/>
      <c r="K393" s="17"/>
      <c r="L393" s="17"/>
      <c r="M393" s="17">
        <v>22203.5</v>
      </c>
    </row>
    <row r="394" spans="1:13" x14ac:dyDescent="0.25">
      <c r="A394" s="18" t="s">
        <v>3970</v>
      </c>
      <c r="B394" s="17"/>
      <c r="C394" s="17"/>
      <c r="D394" s="17"/>
      <c r="E394" s="17"/>
      <c r="F394" s="17"/>
      <c r="G394" s="17"/>
      <c r="H394" s="17">
        <v>150</v>
      </c>
      <c r="I394" s="17"/>
      <c r="J394" s="17"/>
      <c r="K394" s="17"/>
      <c r="L394" s="17"/>
      <c r="M394" s="17">
        <v>150</v>
      </c>
    </row>
    <row r="395" spans="1:13" x14ac:dyDescent="0.25">
      <c r="A395" s="18" t="s">
        <v>579</v>
      </c>
      <c r="B395" s="17"/>
      <c r="C395" s="17"/>
      <c r="D395" s="17"/>
      <c r="E395" s="17"/>
      <c r="F395" s="17"/>
      <c r="G395" s="17"/>
      <c r="H395" s="17"/>
      <c r="I395" s="17"/>
      <c r="J395" s="17"/>
      <c r="K395" s="17">
        <v>5855.1900000000005</v>
      </c>
      <c r="L395" s="17"/>
      <c r="M395" s="17">
        <v>5855.1900000000005</v>
      </c>
    </row>
    <row r="396" spans="1:13" x14ac:dyDescent="0.25">
      <c r="A396" s="18" t="s">
        <v>1587</v>
      </c>
      <c r="B396" s="17">
        <v>3429.14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>
        <v>3429.14</v>
      </c>
    </row>
    <row r="397" spans="1:13" x14ac:dyDescent="0.25">
      <c r="A397" s="18" t="s">
        <v>3403</v>
      </c>
      <c r="B397" s="17"/>
      <c r="C397" s="17"/>
      <c r="D397" s="17"/>
      <c r="E397" s="17"/>
      <c r="F397" s="17"/>
      <c r="G397" s="17"/>
      <c r="H397" s="17">
        <v>1815</v>
      </c>
      <c r="I397" s="17"/>
      <c r="J397" s="17"/>
      <c r="K397" s="17"/>
      <c r="L397" s="17"/>
      <c r="M397" s="17">
        <v>1815</v>
      </c>
    </row>
    <row r="398" spans="1:13" x14ac:dyDescent="0.25">
      <c r="A398" s="18" t="s">
        <v>1055</v>
      </c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>
        <v>1262.97</v>
      </c>
      <c r="M398" s="17">
        <v>1262.97</v>
      </c>
    </row>
    <row r="399" spans="1:13" x14ac:dyDescent="0.25">
      <c r="A399" s="18" t="s">
        <v>5824</v>
      </c>
      <c r="B399" s="17"/>
      <c r="C399" s="17"/>
      <c r="D399" s="17"/>
      <c r="E399" s="17"/>
      <c r="F399" s="17"/>
      <c r="G399" s="17">
        <v>3008.06</v>
      </c>
      <c r="H399" s="17"/>
      <c r="I399" s="17"/>
      <c r="J399" s="17"/>
      <c r="K399" s="17"/>
      <c r="L399" s="17"/>
      <c r="M399" s="17">
        <v>3008.06</v>
      </c>
    </row>
    <row r="400" spans="1:13" x14ac:dyDescent="0.25">
      <c r="A400" s="18" t="s">
        <v>25</v>
      </c>
      <c r="B400" s="17">
        <v>2305.0500000000002</v>
      </c>
      <c r="C400" s="17"/>
      <c r="D400" s="17"/>
      <c r="E400" s="17"/>
      <c r="F400" s="17"/>
      <c r="G400" s="17"/>
      <c r="H400" s="17">
        <v>3890.15</v>
      </c>
      <c r="I400" s="17"/>
      <c r="J400" s="17">
        <v>1824.6799999999998</v>
      </c>
      <c r="K400" s="17">
        <v>847</v>
      </c>
      <c r="L400" s="17">
        <v>2964.5</v>
      </c>
      <c r="M400" s="17">
        <v>11831.380000000001</v>
      </c>
    </row>
    <row r="401" spans="1:13" x14ac:dyDescent="0.25">
      <c r="A401" s="18" t="s">
        <v>666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>
        <v>1452</v>
      </c>
      <c r="M401" s="17">
        <v>1452</v>
      </c>
    </row>
    <row r="402" spans="1:13" x14ac:dyDescent="0.25">
      <c r="A402" s="18" t="s">
        <v>2150</v>
      </c>
      <c r="B402" s="17"/>
      <c r="C402" s="17"/>
      <c r="D402" s="17"/>
      <c r="E402" s="17"/>
      <c r="F402" s="17"/>
      <c r="G402" s="17"/>
      <c r="H402" s="17">
        <v>968</v>
      </c>
      <c r="I402" s="17"/>
      <c r="J402" s="17"/>
      <c r="K402" s="17"/>
      <c r="L402" s="17"/>
      <c r="M402" s="17">
        <v>968</v>
      </c>
    </row>
    <row r="403" spans="1:13" x14ac:dyDescent="0.25">
      <c r="A403" s="18" t="s">
        <v>6002</v>
      </c>
      <c r="B403" s="17"/>
      <c r="C403" s="17"/>
      <c r="D403" s="17"/>
      <c r="E403" s="17"/>
      <c r="F403" s="17"/>
      <c r="G403" s="17"/>
      <c r="H403" s="17">
        <v>1497.75</v>
      </c>
      <c r="I403" s="17"/>
      <c r="J403" s="17"/>
      <c r="K403" s="17"/>
      <c r="L403" s="17"/>
      <c r="M403" s="17">
        <v>1497.75</v>
      </c>
    </row>
    <row r="404" spans="1:13" x14ac:dyDescent="0.25">
      <c r="A404" s="18" t="s">
        <v>3135</v>
      </c>
      <c r="B404" s="17"/>
      <c r="C404" s="17"/>
      <c r="D404" s="17"/>
      <c r="E404" s="17"/>
      <c r="F404" s="17"/>
      <c r="G404" s="17"/>
      <c r="H404" s="17"/>
      <c r="I404" s="17"/>
      <c r="J404" s="17">
        <v>7048.25</v>
      </c>
      <c r="K404" s="17"/>
      <c r="L404" s="17"/>
      <c r="M404" s="17">
        <v>7048.25</v>
      </c>
    </row>
    <row r="405" spans="1:13" x14ac:dyDescent="0.25">
      <c r="A405" s="18" t="s">
        <v>6847</v>
      </c>
      <c r="B405" s="17"/>
      <c r="C405" s="17"/>
      <c r="D405" s="17"/>
      <c r="E405" s="17"/>
      <c r="F405" s="17"/>
      <c r="G405" s="17">
        <v>188.42</v>
      </c>
      <c r="H405" s="17"/>
      <c r="I405" s="17"/>
      <c r="J405" s="17"/>
      <c r="K405" s="17"/>
      <c r="L405" s="17"/>
      <c r="M405" s="17">
        <v>188.42</v>
      </c>
    </row>
    <row r="406" spans="1:13" x14ac:dyDescent="0.25">
      <c r="A406" s="18" t="s">
        <v>1139</v>
      </c>
      <c r="B406" s="17"/>
      <c r="C406" s="17"/>
      <c r="D406" s="17"/>
      <c r="E406" s="17">
        <v>10367.33</v>
      </c>
      <c r="F406" s="17"/>
      <c r="G406" s="17"/>
      <c r="H406" s="17"/>
      <c r="I406" s="17"/>
      <c r="J406" s="17"/>
      <c r="K406" s="17"/>
      <c r="L406" s="17"/>
      <c r="M406" s="17">
        <v>10367.33</v>
      </c>
    </row>
    <row r="407" spans="1:13" x14ac:dyDescent="0.25">
      <c r="A407" s="18" t="s">
        <v>5989</v>
      </c>
      <c r="B407" s="17"/>
      <c r="C407" s="17"/>
      <c r="D407" s="17"/>
      <c r="E407" s="17"/>
      <c r="F407" s="17"/>
      <c r="G407" s="17"/>
      <c r="H407" s="17"/>
      <c r="I407" s="17"/>
      <c r="J407" s="17"/>
      <c r="K407" s="17">
        <v>1694</v>
      </c>
      <c r="L407" s="17"/>
      <c r="M407" s="17">
        <v>1694</v>
      </c>
    </row>
    <row r="408" spans="1:13" x14ac:dyDescent="0.25">
      <c r="A408" s="18" t="s">
        <v>18</v>
      </c>
      <c r="B408" s="17"/>
      <c r="C408" s="17">
        <v>4751.57</v>
      </c>
      <c r="D408" s="17">
        <v>511.65</v>
      </c>
      <c r="E408" s="17"/>
      <c r="F408" s="17"/>
      <c r="G408" s="17">
        <v>7460</v>
      </c>
      <c r="H408" s="17"/>
      <c r="I408" s="17"/>
      <c r="J408" s="17">
        <v>432.5</v>
      </c>
      <c r="K408" s="17">
        <v>1060.6199999999999</v>
      </c>
      <c r="L408" s="17">
        <v>493.32</v>
      </c>
      <c r="M408" s="17">
        <v>14709.66</v>
      </c>
    </row>
    <row r="409" spans="1:13" x14ac:dyDescent="0.25">
      <c r="A409" s="18" t="s">
        <v>316</v>
      </c>
      <c r="B409" s="17"/>
      <c r="C409" s="17"/>
      <c r="D409" s="17">
        <v>315.93</v>
      </c>
      <c r="E409" s="17"/>
      <c r="F409" s="17">
        <v>90.87</v>
      </c>
      <c r="G409" s="17">
        <v>154.83000000000001</v>
      </c>
      <c r="H409" s="17">
        <v>10347.589999999998</v>
      </c>
      <c r="I409" s="17">
        <v>1439.49</v>
      </c>
      <c r="J409" s="17">
        <v>1004.61</v>
      </c>
      <c r="K409" s="17"/>
      <c r="L409" s="17">
        <v>3431.62</v>
      </c>
      <c r="M409" s="17">
        <v>16784.939999999999</v>
      </c>
    </row>
    <row r="410" spans="1:13" x14ac:dyDescent="0.25">
      <c r="A410" s="18" t="s">
        <v>2431</v>
      </c>
      <c r="B410" s="17"/>
      <c r="C410" s="17"/>
      <c r="D410" s="17"/>
      <c r="E410" s="17"/>
      <c r="F410" s="17"/>
      <c r="G410" s="17"/>
      <c r="H410" s="17"/>
      <c r="I410" s="17"/>
      <c r="J410" s="17"/>
      <c r="K410" s="17">
        <v>3068.16</v>
      </c>
      <c r="L410" s="17"/>
      <c r="M410" s="17">
        <v>3068.16</v>
      </c>
    </row>
    <row r="411" spans="1:13" x14ac:dyDescent="0.25">
      <c r="A411" s="18" t="s">
        <v>41</v>
      </c>
      <c r="B411" s="17"/>
      <c r="C411" s="17"/>
      <c r="D411" s="17"/>
      <c r="E411" s="17"/>
      <c r="F411" s="17"/>
      <c r="G411" s="17"/>
      <c r="H411" s="17"/>
      <c r="I411" s="17"/>
      <c r="J411" s="17"/>
      <c r="K411" s="17">
        <v>544.5</v>
      </c>
      <c r="L411" s="17"/>
      <c r="M411" s="17">
        <v>544.5</v>
      </c>
    </row>
    <row r="412" spans="1:13" x14ac:dyDescent="0.25">
      <c r="A412" s="18" t="s">
        <v>733</v>
      </c>
      <c r="B412" s="17"/>
      <c r="C412" s="17"/>
      <c r="D412" s="17"/>
      <c r="E412" s="17"/>
      <c r="F412" s="17"/>
      <c r="G412" s="17"/>
      <c r="H412" s="17"/>
      <c r="I412" s="17"/>
      <c r="J412" s="17"/>
      <c r="K412" s="17">
        <v>2500</v>
      </c>
      <c r="L412" s="17"/>
      <c r="M412" s="17">
        <v>2500</v>
      </c>
    </row>
    <row r="413" spans="1:13" x14ac:dyDescent="0.25">
      <c r="A413" s="18" t="s">
        <v>4929</v>
      </c>
      <c r="B413" s="17">
        <v>1815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>
        <v>1815</v>
      </c>
    </row>
    <row r="414" spans="1:13" x14ac:dyDescent="0.25">
      <c r="A414" s="18" t="s">
        <v>5583</v>
      </c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>
        <v>21884.06</v>
      </c>
      <c r="M414" s="17">
        <v>21884.06</v>
      </c>
    </row>
    <row r="415" spans="1:13" x14ac:dyDescent="0.25">
      <c r="A415" s="18" t="s">
        <v>1001</v>
      </c>
      <c r="B415" s="17"/>
      <c r="C415" s="17"/>
      <c r="D415" s="17"/>
      <c r="E415" s="17"/>
      <c r="F415" s="17"/>
      <c r="G415" s="17"/>
      <c r="H415" s="17">
        <v>5097.7299999999996</v>
      </c>
      <c r="I415" s="17"/>
      <c r="J415" s="17"/>
      <c r="K415" s="17"/>
      <c r="L415" s="17"/>
      <c r="M415" s="17">
        <v>5097.7299999999996</v>
      </c>
    </row>
    <row r="416" spans="1:13" x14ac:dyDescent="0.25">
      <c r="A416" s="18" t="s">
        <v>5942</v>
      </c>
      <c r="B416" s="17"/>
      <c r="C416" s="17"/>
      <c r="D416" s="17"/>
      <c r="E416" s="17">
        <v>2366.7600000000002</v>
      </c>
      <c r="F416" s="17"/>
      <c r="G416" s="17"/>
      <c r="H416" s="17"/>
      <c r="I416" s="17"/>
      <c r="J416" s="17"/>
      <c r="K416" s="17"/>
      <c r="L416" s="17"/>
      <c r="M416" s="17">
        <v>2366.7600000000002</v>
      </c>
    </row>
    <row r="417" spans="1:13" x14ac:dyDescent="0.25">
      <c r="A417" s="18" t="s">
        <v>3401</v>
      </c>
      <c r="B417" s="17"/>
      <c r="C417" s="17"/>
      <c r="D417" s="17">
        <v>1120.46</v>
      </c>
      <c r="E417" s="17"/>
      <c r="F417" s="17"/>
      <c r="G417" s="17"/>
      <c r="H417" s="17"/>
      <c r="I417" s="17"/>
      <c r="J417" s="17"/>
      <c r="K417" s="17"/>
      <c r="L417" s="17"/>
      <c r="M417" s="17">
        <v>1120.46</v>
      </c>
    </row>
    <row r="418" spans="1:13" x14ac:dyDescent="0.25">
      <c r="A418" s="18" t="s">
        <v>575</v>
      </c>
      <c r="B418" s="17">
        <v>647.35</v>
      </c>
      <c r="C418" s="17"/>
      <c r="D418" s="17"/>
      <c r="E418" s="17"/>
      <c r="F418" s="17"/>
      <c r="G418" s="17"/>
      <c r="H418" s="17"/>
      <c r="I418" s="17"/>
      <c r="J418" s="17">
        <v>17307.84</v>
      </c>
      <c r="K418" s="17">
        <v>2178</v>
      </c>
      <c r="L418" s="17"/>
      <c r="M418" s="17">
        <v>20133.189999999999</v>
      </c>
    </row>
    <row r="419" spans="1:13" x14ac:dyDescent="0.25">
      <c r="A419" s="18" t="s">
        <v>717</v>
      </c>
      <c r="B419" s="17"/>
      <c r="C419" s="17"/>
      <c r="D419" s="17">
        <v>1149.5</v>
      </c>
      <c r="E419" s="17"/>
      <c r="F419" s="17"/>
      <c r="G419" s="17"/>
      <c r="H419" s="17"/>
      <c r="I419" s="17"/>
      <c r="J419" s="17"/>
      <c r="K419" s="17"/>
      <c r="L419" s="17"/>
      <c r="M419" s="17">
        <v>1149.5</v>
      </c>
    </row>
    <row r="420" spans="1:13" x14ac:dyDescent="0.25">
      <c r="A420" s="18" t="s">
        <v>4936</v>
      </c>
      <c r="B420" s="17"/>
      <c r="C420" s="17"/>
      <c r="D420" s="17"/>
      <c r="E420" s="17"/>
      <c r="F420" s="17"/>
      <c r="G420" s="17"/>
      <c r="H420" s="17"/>
      <c r="I420" s="17"/>
      <c r="J420" s="17"/>
      <c r="K420" s="17">
        <v>2000</v>
      </c>
      <c r="L420" s="17"/>
      <c r="M420" s="17">
        <v>2000</v>
      </c>
    </row>
    <row r="421" spans="1:13" x14ac:dyDescent="0.25">
      <c r="A421" s="18" t="s">
        <v>711</v>
      </c>
      <c r="B421" s="17">
        <v>1452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>
        <v>1452</v>
      </c>
    </row>
    <row r="422" spans="1:13" x14ac:dyDescent="0.25">
      <c r="A422" s="18" t="s">
        <v>683</v>
      </c>
      <c r="B422" s="17"/>
      <c r="C422" s="17"/>
      <c r="D422" s="17"/>
      <c r="E422" s="17"/>
      <c r="F422" s="17"/>
      <c r="G422" s="17"/>
      <c r="H422" s="17"/>
      <c r="I422" s="17"/>
      <c r="J422" s="17"/>
      <c r="K422" s="17">
        <v>243.45</v>
      </c>
      <c r="L422" s="17"/>
      <c r="M422" s="17">
        <v>243.45</v>
      </c>
    </row>
    <row r="423" spans="1:13" x14ac:dyDescent="0.25">
      <c r="A423" s="18" t="s">
        <v>5547</v>
      </c>
      <c r="B423" s="17">
        <v>9014.5</v>
      </c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>
        <v>9014.5</v>
      </c>
    </row>
    <row r="424" spans="1:13" x14ac:dyDescent="0.25">
      <c r="A424" s="18" t="s">
        <v>3789</v>
      </c>
      <c r="B424" s="17"/>
      <c r="C424" s="17"/>
      <c r="D424" s="17"/>
      <c r="E424" s="17"/>
      <c r="F424" s="17"/>
      <c r="G424" s="17"/>
      <c r="H424" s="17"/>
      <c r="I424" s="17"/>
      <c r="J424" s="17"/>
      <c r="K424" s="17">
        <v>650</v>
      </c>
      <c r="L424" s="17"/>
      <c r="M424" s="17">
        <v>650</v>
      </c>
    </row>
    <row r="425" spans="1:13" x14ac:dyDescent="0.25">
      <c r="A425" s="18" t="s">
        <v>7100</v>
      </c>
      <c r="B425" s="17"/>
      <c r="C425" s="17"/>
      <c r="D425" s="17"/>
      <c r="E425" s="17"/>
      <c r="F425" s="17"/>
      <c r="G425" s="17">
        <v>20</v>
      </c>
      <c r="H425" s="17"/>
      <c r="I425" s="17"/>
      <c r="J425" s="17"/>
      <c r="K425" s="17"/>
      <c r="L425" s="17"/>
      <c r="M425" s="17">
        <v>20</v>
      </c>
    </row>
    <row r="426" spans="1:13" x14ac:dyDescent="0.25">
      <c r="A426" s="18" t="s">
        <v>3667</v>
      </c>
      <c r="B426" s="17"/>
      <c r="C426" s="17"/>
      <c r="D426" s="17">
        <v>574.75</v>
      </c>
      <c r="E426" s="17"/>
      <c r="F426" s="17"/>
      <c r="G426" s="17"/>
      <c r="H426" s="17"/>
      <c r="I426" s="17"/>
      <c r="J426" s="17"/>
      <c r="K426" s="17"/>
      <c r="L426" s="17"/>
      <c r="M426" s="17">
        <v>574.75</v>
      </c>
    </row>
    <row r="427" spans="1:13" x14ac:dyDescent="0.25">
      <c r="A427" s="18" t="s">
        <v>1141</v>
      </c>
      <c r="B427" s="17"/>
      <c r="C427" s="17"/>
      <c r="D427" s="17">
        <v>1045</v>
      </c>
      <c r="E427" s="17"/>
      <c r="F427" s="17"/>
      <c r="G427" s="17"/>
      <c r="H427" s="17"/>
      <c r="I427" s="17"/>
      <c r="J427" s="17"/>
      <c r="K427" s="17"/>
      <c r="L427" s="17"/>
      <c r="M427" s="17">
        <v>1045</v>
      </c>
    </row>
    <row r="428" spans="1:13" x14ac:dyDescent="0.25">
      <c r="A428" s="18" t="s">
        <v>1142</v>
      </c>
      <c r="B428" s="17"/>
      <c r="C428" s="17"/>
      <c r="D428" s="17"/>
      <c r="E428" s="17"/>
      <c r="F428" s="17"/>
      <c r="G428" s="17"/>
      <c r="H428" s="17">
        <v>2751.8</v>
      </c>
      <c r="I428" s="17"/>
      <c r="J428" s="17"/>
      <c r="K428" s="17"/>
      <c r="L428" s="17"/>
      <c r="M428" s="17">
        <v>2751.8</v>
      </c>
    </row>
    <row r="429" spans="1:13" x14ac:dyDescent="0.25">
      <c r="A429" s="18" t="s">
        <v>3182</v>
      </c>
      <c r="B429" s="17"/>
      <c r="C429" s="17">
        <v>5645.86</v>
      </c>
      <c r="D429" s="17"/>
      <c r="E429" s="17"/>
      <c r="F429" s="17"/>
      <c r="G429" s="17"/>
      <c r="H429" s="17"/>
      <c r="I429" s="17"/>
      <c r="J429" s="17"/>
      <c r="K429" s="17"/>
      <c r="L429" s="17"/>
      <c r="M429" s="17">
        <v>5645.86</v>
      </c>
    </row>
    <row r="430" spans="1:13" x14ac:dyDescent="0.25">
      <c r="A430" s="18" t="s">
        <v>5543</v>
      </c>
      <c r="B430" s="17"/>
      <c r="C430" s="17"/>
      <c r="D430" s="17"/>
      <c r="E430" s="17"/>
      <c r="F430" s="17"/>
      <c r="G430" s="17"/>
      <c r="H430" s="17"/>
      <c r="I430" s="17">
        <v>9559</v>
      </c>
      <c r="J430" s="17"/>
      <c r="K430" s="17"/>
      <c r="L430" s="17"/>
      <c r="M430" s="17">
        <v>9559</v>
      </c>
    </row>
    <row r="431" spans="1:13" x14ac:dyDescent="0.25">
      <c r="A431" s="18" t="s">
        <v>534</v>
      </c>
      <c r="B431" s="17"/>
      <c r="C431" s="17">
        <v>2906.25</v>
      </c>
      <c r="D431" s="17"/>
      <c r="E431" s="17"/>
      <c r="F431" s="17"/>
      <c r="G431" s="17"/>
      <c r="H431" s="17"/>
      <c r="I431" s="17"/>
      <c r="J431" s="17"/>
      <c r="K431" s="17">
        <v>287.98</v>
      </c>
      <c r="L431" s="17"/>
      <c r="M431" s="17">
        <v>3194.23</v>
      </c>
    </row>
    <row r="432" spans="1:13" x14ac:dyDescent="0.25">
      <c r="A432" s="18" t="s">
        <v>1143</v>
      </c>
      <c r="B432" s="17"/>
      <c r="C432" s="17"/>
      <c r="D432" s="17"/>
      <c r="E432" s="17"/>
      <c r="F432" s="17"/>
      <c r="G432" s="17">
        <v>2782.52</v>
      </c>
      <c r="H432" s="17"/>
      <c r="I432" s="17"/>
      <c r="J432" s="17"/>
      <c r="K432" s="17"/>
      <c r="L432" s="17"/>
      <c r="M432" s="17">
        <v>2782.52</v>
      </c>
    </row>
    <row r="433" spans="1:13" x14ac:dyDescent="0.25">
      <c r="A433" s="18" t="s">
        <v>3502</v>
      </c>
      <c r="B433" s="17"/>
      <c r="C433" s="17"/>
      <c r="D433" s="17"/>
      <c r="E433" s="17"/>
      <c r="F433" s="17">
        <v>1149.5</v>
      </c>
      <c r="G433" s="17"/>
      <c r="H433" s="17"/>
      <c r="I433" s="17"/>
      <c r="J433" s="17"/>
      <c r="K433" s="17"/>
      <c r="L433" s="17"/>
      <c r="M433" s="17">
        <v>1149.5</v>
      </c>
    </row>
    <row r="434" spans="1:13" x14ac:dyDescent="0.25">
      <c r="A434" s="18" t="s">
        <v>5505</v>
      </c>
      <c r="B434" s="17"/>
      <c r="C434" s="17"/>
      <c r="D434" s="17"/>
      <c r="E434" s="17"/>
      <c r="F434" s="17"/>
      <c r="G434" s="17"/>
      <c r="H434" s="17"/>
      <c r="I434" s="17"/>
      <c r="J434" s="17"/>
      <c r="K434" s="17">
        <v>16400</v>
      </c>
      <c r="L434" s="17"/>
      <c r="M434" s="17">
        <v>16400</v>
      </c>
    </row>
    <row r="435" spans="1:13" x14ac:dyDescent="0.25">
      <c r="A435" s="18" t="s">
        <v>1518</v>
      </c>
      <c r="B435" s="17"/>
      <c r="C435" s="17"/>
      <c r="D435" s="17">
        <v>4235</v>
      </c>
      <c r="E435" s="17"/>
      <c r="F435" s="17"/>
      <c r="G435" s="17"/>
      <c r="H435" s="17"/>
      <c r="I435" s="17"/>
      <c r="J435" s="17"/>
      <c r="K435" s="17"/>
      <c r="L435" s="17"/>
      <c r="M435" s="17">
        <v>4235</v>
      </c>
    </row>
    <row r="436" spans="1:13" x14ac:dyDescent="0.25">
      <c r="A436" s="18" t="s">
        <v>6658</v>
      </c>
      <c r="B436" s="17"/>
      <c r="C436" s="17"/>
      <c r="D436" s="17">
        <v>272.25</v>
      </c>
      <c r="E436" s="17"/>
      <c r="F436" s="17"/>
      <c r="G436" s="17"/>
      <c r="H436" s="17"/>
      <c r="I436" s="17"/>
      <c r="J436" s="17"/>
      <c r="K436" s="17"/>
      <c r="L436" s="17"/>
      <c r="M436" s="17">
        <v>272.25</v>
      </c>
    </row>
    <row r="437" spans="1:13" x14ac:dyDescent="0.25">
      <c r="A437" s="18" t="s">
        <v>5764</v>
      </c>
      <c r="B437" s="17"/>
      <c r="C437" s="17"/>
      <c r="D437" s="17"/>
      <c r="E437" s="17"/>
      <c r="F437" s="17"/>
      <c r="G437" s="17"/>
      <c r="H437" s="17"/>
      <c r="I437" s="17">
        <v>5142.5</v>
      </c>
      <c r="J437" s="17"/>
      <c r="K437" s="17"/>
      <c r="L437" s="17"/>
      <c r="M437" s="17">
        <v>5142.5</v>
      </c>
    </row>
    <row r="438" spans="1:13" x14ac:dyDescent="0.25">
      <c r="A438" s="18" t="s">
        <v>3780</v>
      </c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>
        <v>364</v>
      </c>
      <c r="M438" s="17">
        <v>364</v>
      </c>
    </row>
    <row r="439" spans="1:13" x14ac:dyDescent="0.25">
      <c r="A439" s="18" t="s">
        <v>1103</v>
      </c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>
        <v>5929</v>
      </c>
      <c r="M439" s="17">
        <v>5929</v>
      </c>
    </row>
    <row r="440" spans="1:13" x14ac:dyDescent="0.25">
      <c r="A440" s="18" t="s">
        <v>6226</v>
      </c>
      <c r="B440" s="17"/>
      <c r="C440" s="17"/>
      <c r="D440" s="17"/>
      <c r="E440" s="17"/>
      <c r="F440" s="17"/>
      <c r="G440" s="17"/>
      <c r="H440" s="17"/>
      <c r="I440" s="17"/>
      <c r="J440" s="17"/>
      <c r="K440" s="17">
        <v>677.82</v>
      </c>
      <c r="L440" s="17"/>
      <c r="M440" s="17">
        <v>677.82</v>
      </c>
    </row>
    <row r="441" spans="1:13" x14ac:dyDescent="0.25">
      <c r="A441" s="18" t="s">
        <v>2410</v>
      </c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>
        <v>330</v>
      </c>
      <c r="M441" s="17">
        <v>330</v>
      </c>
    </row>
    <row r="442" spans="1:13" x14ac:dyDescent="0.25">
      <c r="A442" s="18" t="s">
        <v>892</v>
      </c>
      <c r="B442" s="17">
        <v>9656.130000000001</v>
      </c>
      <c r="C442" s="17"/>
      <c r="D442" s="17"/>
      <c r="E442" s="17"/>
      <c r="F442" s="17"/>
      <c r="G442" s="17">
        <v>7381</v>
      </c>
      <c r="H442" s="17"/>
      <c r="I442" s="17"/>
      <c r="J442" s="17"/>
      <c r="K442" s="17"/>
      <c r="L442" s="17"/>
      <c r="M442" s="17">
        <v>17037.13</v>
      </c>
    </row>
    <row r="443" spans="1:13" x14ac:dyDescent="0.25">
      <c r="A443" s="18" t="s">
        <v>873</v>
      </c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>
        <v>2105.4</v>
      </c>
      <c r="M443" s="17">
        <v>2105.4</v>
      </c>
    </row>
    <row r="444" spans="1:13" x14ac:dyDescent="0.25">
      <c r="A444" s="18" t="s">
        <v>1815</v>
      </c>
      <c r="B444" s="17"/>
      <c r="C444" s="17"/>
      <c r="D444" s="17">
        <v>1633.5</v>
      </c>
      <c r="E444" s="17"/>
      <c r="F444" s="17"/>
      <c r="G444" s="17"/>
      <c r="H444" s="17"/>
      <c r="I444" s="17"/>
      <c r="J444" s="17"/>
      <c r="K444" s="17"/>
      <c r="L444" s="17"/>
      <c r="M444" s="17">
        <v>1633.5</v>
      </c>
    </row>
    <row r="445" spans="1:13" x14ac:dyDescent="0.25">
      <c r="A445" s="18" t="s">
        <v>3981</v>
      </c>
      <c r="B445" s="17"/>
      <c r="C445" s="17"/>
      <c r="D445" s="17"/>
      <c r="E445" s="17">
        <v>143.55000000000001</v>
      </c>
      <c r="F445" s="17"/>
      <c r="G445" s="17"/>
      <c r="H445" s="17"/>
      <c r="I445" s="17"/>
      <c r="J445" s="17"/>
      <c r="K445" s="17"/>
      <c r="L445" s="17"/>
      <c r="M445" s="17">
        <v>143.55000000000001</v>
      </c>
    </row>
    <row r="446" spans="1:13" x14ac:dyDescent="0.25">
      <c r="A446" s="18" t="s">
        <v>4025</v>
      </c>
      <c r="B446" s="17"/>
      <c r="C446" s="17"/>
      <c r="D446" s="17"/>
      <c r="E446" s="17"/>
      <c r="F446" s="17"/>
      <c r="G446" s="17"/>
      <c r="H446" s="17"/>
      <c r="I446" s="17"/>
      <c r="J446" s="17"/>
      <c r="K446" s="17">
        <v>571.48</v>
      </c>
      <c r="L446" s="17"/>
      <c r="M446" s="17">
        <v>571.48</v>
      </c>
    </row>
    <row r="447" spans="1:13" ht="25.5" x14ac:dyDescent="0.25">
      <c r="A447" s="18" t="s">
        <v>5163</v>
      </c>
      <c r="B447" s="17">
        <v>4576.96</v>
      </c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>
        <v>4576.96</v>
      </c>
    </row>
    <row r="448" spans="1:13" x14ac:dyDescent="0.25">
      <c r="A448" s="18" t="s">
        <v>971</v>
      </c>
      <c r="B448" s="17">
        <v>9730.42</v>
      </c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>
        <v>9730.42</v>
      </c>
    </row>
    <row r="449" spans="1:13" x14ac:dyDescent="0.25">
      <c r="A449" s="18" t="s">
        <v>5389</v>
      </c>
      <c r="B449" s="17">
        <v>28858.5</v>
      </c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>
        <v>28858.5</v>
      </c>
    </row>
    <row r="450" spans="1:13" x14ac:dyDescent="0.25">
      <c r="A450" s="18" t="s">
        <v>5350</v>
      </c>
      <c r="B450" s="17">
        <v>32473.55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>
        <v>32473.55</v>
      </c>
    </row>
    <row r="451" spans="1:13" x14ac:dyDescent="0.25">
      <c r="A451" s="18" t="s">
        <v>1479</v>
      </c>
      <c r="B451" s="17">
        <v>4840</v>
      </c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>
        <v>4840</v>
      </c>
    </row>
    <row r="452" spans="1:13" x14ac:dyDescent="0.25">
      <c r="A452" s="18" t="s">
        <v>649</v>
      </c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>
        <v>1640.16</v>
      </c>
      <c r="M452" s="17">
        <v>1640.16</v>
      </c>
    </row>
    <row r="453" spans="1:13" x14ac:dyDescent="0.25">
      <c r="A453" s="18" t="s">
        <v>5241</v>
      </c>
      <c r="B453" s="17"/>
      <c r="C453" s="17"/>
      <c r="D453" s="17"/>
      <c r="E453" s="17"/>
      <c r="F453" s="17"/>
      <c r="G453" s="17"/>
      <c r="H453" s="17">
        <v>14217.5</v>
      </c>
      <c r="I453" s="17"/>
      <c r="J453" s="17"/>
      <c r="K453" s="17"/>
      <c r="L453" s="17"/>
      <c r="M453" s="17">
        <v>14217.5</v>
      </c>
    </row>
    <row r="454" spans="1:13" x14ac:dyDescent="0.25">
      <c r="A454" s="18" t="s">
        <v>5994</v>
      </c>
      <c r="B454" s="17">
        <v>1692.79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>
        <v>1692.79</v>
      </c>
    </row>
    <row r="455" spans="1:13" x14ac:dyDescent="0.25">
      <c r="A455" s="18" t="s">
        <v>4879</v>
      </c>
      <c r="B455" s="17"/>
      <c r="C455" s="17"/>
      <c r="D455" s="17"/>
      <c r="E455" s="17"/>
      <c r="F455" s="17"/>
      <c r="G455" s="17"/>
      <c r="H455" s="17"/>
      <c r="I455" s="17"/>
      <c r="J455" s="17"/>
      <c r="K455" s="17">
        <v>1210</v>
      </c>
      <c r="L455" s="17"/>
      <c r="M455" s="17">
        <v>1210</v>
      </c>
    </row>
    <row r="456" spans="1:13" x14ac:dyDescent="0.25">
      <c r="A456" s="18" t="s">
        <v>6161</v>
      </c>
      <c r="B456" s="17">
        <v>864</v>
      </c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>
        <v>864</v>
      </c>
    </row>
    <row r="457" spans="1:13" x14ac:dyDescent="0.25">
      <c r="A457" s="18" t="s">
        <v>5395</v>
      </c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>
        <v>20859.52</v>
      </c>
      <c r="M457" s="17">
        <v>20859.52</v>
      </c>
    </row>
    <row r="458" spans="1:13" x14ac:dyDescent="0.25">
      <c r="A458" s="18" t="s">
        <v>1023</v>
      </c>
      <c r="B458" s="17"/>
      <c r="C458" s="17"/>
      <c r="D458" s="17"/>
      <c r="E458" s="17"/>
      <c r="F458" s="17">
        <v>3410.87</v>
      </c>
      <c r="G458" s="17"/>
      <c r="H458" s="17"/>
      <c r="I458" s="17"/>
      <c r="J458" s="17"/>
      <c r="K458" s="17">
        <v>871.2</v>
      </c>
      <c r="L458" s="17"/>
      <c r="M458" s="17">
        <v>4282.07</v>
      </c>
    </row>
    <row r="459" spans="1:13" x14ac:dyDescent="0.25">
      <c r="A459" s="18" t="s">
        <v>991</v>
      </c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>
        <v>750</v>
      </c>
      <c r="M459" s="17">
        <v>750</v>
      </c>
    </row>
    <row r="460" spans="1:13" x14ac:dyDescent="0.25">
      <c r="A460" s="18" t="s">
        <v>3417</v>
      </c>
      <c r="B460" s="17">
        <v>4775.2699999999995</v>
      </c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>
        <v>4775.2699999999995</v>
      </c>
    </row>
    <row r="461" spans="1:13" x14ac:dyDescent="0.25">
      <c r="A461" s="18" t="s">
        <v>4941</v>
      </c>
      <c r="B461" s="17"/>
      <c r="C461" s="17"/>
      <c r="D461" s="17"/>
      <c r="E461" s="17"/>
      <c r="F461" s="17"/>
      <c r="G461" s="17"/>
      <c r="H461" s="17"/>
      <c r="I461" s="17"/>
      <c r="J461" s="17"/>
      <c r="K461" s="17">
        <v>2147.75</v>
      </c>
      <c r="L461" s="17"/>
      <c r="M461" s="17">
        <v>2147.75</v>
      </c>
    </row>
    <row r="462" spans="1:13" x14ac:dyDescent="0.25">
      <c r="A462" s="18" t="s">
        <v>3225</v>
      </c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>
        <v>4800.01</v>
      </c>
      <c r="M462" s="17">
        <v>4800.01</v>
      </c>
    </row>
    <row r="463" spans="1:13" x14ac:dyDescent="0.25">
      <c r="A463" s="18" t="s">
        <v>6826</v>
      </c>
      <c r="B463" s="17"/>
      <c r="C463" s="17"/>
      <c r="D463" s="17"/>
      <c r="E463" s="17"/>
      <c r="F463" s="17"/>
      <c r="G463" s="17"/>
      <c r="H463" s="17"/>
      <c r="I463" s="17"/>
      <c r="J463" s="17"/>
      <c r="K463" s="17">
        <v>200</v>
      </c>
      <c r="L463" s="17"/>
      <c r="M463" s="17">
        <v>200</v>
      </c>
    </row>
    <row r="464" spans="1:13" x14ac:dyDescent="0.25">
      <c r="A464" s="18" t="s">
        <v>591</v>
      </c>
      <c r="B464" s="17"/>
      <c r="C464" s="17"/>
      <c r="D464" s="17"/>
      <c r="E464" s="17"/>
      <c r="F464" s="17"/>
      <c r="G464" s="17"/>
      <c r="H464" s="17"/>
      <c r="I464" s="17"/>
      <c r="J464" s="17"/>
      <c r="K464" s="17">
        <v>600</v>
      </c>
      <c r="L464" s="17"/>
      <c r="M464" s="17">
        <v>600</v>
      </c>
    </row>
    <row r="465" spans="1:13" x14ac:dyDescent="0.25">
      <c r="A465" s="18" t="s">
        <v>3323</v>
      </c>
      <c r="B465" s="17"/>
      <c r="C465" s="17"/>
      <c r="D465" s="17"/>
      <c r="E465" s="17"/>
      <c r="F465" s="17"/>
      <c r="G465" s="17"/>
      <c r="H465" s="17">
        <v>6452.93</v>
      </c>
      <c r="I465" s="17"/>
      <c r="J465" s="17"/>
      <c r="K465" s="17"/>
      <c r="L465" s="17"/>
      <c r="M465" s="17">
        <v>6452.93</v>
      </c>
    </row>
    <row r="466" spans="1:13" x14ac:dyDescent="0.25">
      <c r="A466" s="18" t="s">
        <v>6128</v>
      </c>
      <c r="B466" s="17"/>
      <c r="C466" s="17"/>
      <c r="D466" s="17"/>
      <c r="E466" s="17"/>
      <c r="F466" s="17"/>
      <c r="G466" s="17"/>
      <c r="H466" s="17"/>
      <c r="I466" s="17"/>
      <c r="J466" s="17"/>
      <c r="K466" s="17">
        <v>1067.22</v>
      </c>
      <c r="L466" s="17"/>
      <c r="M466" s="17">
        <v>1067.22</v>
      </c>
    </row>
    <row r="467" spans="1:13" x14ac:dyDescent="0.25">
      <c r="A467" s="18" t="s">
        <v>677</v>
      </c>
      <c r="B467" s="17"/>
      <c r="C467" s="17">
        <v>4000</v>
      </c>
      <c r="D467" s="17">
        <v>4599.8200000000006</v>
      </c>
      <c r="E467" s="17"/>
      <c r="F467" s="17"/>
      <c r="G467" s="17">
        <v>14157</v>
      </c>
      <c r="H467" s="17"/>
      <c r="I467" s="17"/>
      <c r="J467" s="17"/>
      <c r="K467" s="17">
        <v>5673.52</v>
      </c>
      <c r="L467" s="17">
        <v>176.55</v>
      </c>
      <c r="M467" s="17">
        <v>28606.89</v>
      </c>
    </row>
    <row r="468" spans="1:13" x14ac:dyDescent="0.25">
      <c r="A468" s="18" t="s">
        <v>3389</v>
      </c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>
        <v>2000</v>
      </c>
      <c r="M468" s="17">
        <v>2000</v>
      </c>
    </row>
    <row r="469" spans="1:13" x14ac:dyDescent="0.25">
      <c r="A469" s="18" t="s">
        <v>347</v>
      </c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>
        <v>4000</v>
      </c>
      <c r="M469" s="17">
        <v>4000</v>
      </c>
    </row>
    <row r="470" spans="1:13" x14ac:dyDescent="0.25">
      <c r="A470" s="18" t="s">
        <v>593</v>
      </c>
      <c r="B470" s="17"/>
      <c r="C470" s="17"/>
      <c r="D470" s="17"/>
      <c r="E470" s="17">
        <v>4999.9799999999996</v>
      </c>
      <c r="F470" s="17"/>
      <c r="G470" s="17"/>
      <c r="H470" s="17"/>
      <c r="I470" s="17"/>
      <c r="J470" s="17"/>
      <c r="K470" s="17"/>
      <c r="L470" s="17"/>
      <c r="M470" s="17">
        <v>4999.9799999999996</v>
      </c>
    </row>
    <row r="471" spans="1:13" x14ac:dyDescent="0.25">
      <c r="A471" s="18" t="s">
        <v>6207</v>
      </c>
      <c r="B471" s="17"/>
      <c r="C471" s="17"/>
      <c r="D471" s="17"/>
      <c r="E471" s="17"/>
      <c r="F471" s="17">
        <v>743.1</v>
      </c>
      <c r="G471" s="17"/>
      <c r="H471" s="17"/>
      <c r="I471" s="17"/>
      <c r="J471" s="17"/>
      <c r="K471" s="17">
        <v>140.36000000000001</v>
      </c>
      <c r="L471" s="17"/>
      <c r="M471" s="17">
        <v>883.46</v>
      </c>
    </row>
    <row r="472" spans="1:13" ht="25.5" x14ac:dyDescent="0.25">
      <c r="A472" s="18" t="s">
        <v>604</v>
      </c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>
        <v>226.39</v>
      </c>
      <c r="M472" s="17">
        <v>226.39</v>
      </c>
    </row>
    <row r="473" spans="1:13" x14ac:dyDescent="0.25">
      <c r="A473" s="18" t="s">
        <v>1145</v>
      </c>
      <c r="B473" s="17"/>
      <c r="C473" s="17"/>
      <c r="D473" s="17"/>
      <c r="E473" s="17"/>
      <c r="F473" s="17"/>
      <c r="G473" s="17">
        <v>4133.3599999999997</v>
      </c>
      <c r="H473" s="17"/>
      <c r="I473" s="17"/>
      <c r="J473" s="17"/>
      <c r="K473" s="17"/>
      <c r="L473" s="17">
        <v>487.63</v>
      </c>
      <c r="M473" s="17">
        <v>4620.99</v>
      </c>
    </row>
    <row r="474" spans="1:13" x14ac:dyDescent="0.25">
      <c r="A474" s="18" t="s">
        <v>4767</v>
      </c>
      <c r="B474" s="17"/>
      <c r="C474" s="17"/>
      <c r="D474" s="17"/>
      <c r="E474" s="17"/>
      <c r="F474" s="17"/>
      <c r="G474" s="17">
        <v>538.17999999999995</v>
      </c>
      <c r="H474" s="17"/>
      <c r="I474" s="17"/>
      <c r="J474" s="17"/>
      <c r="K474" s="17"/>
      <c r="L474" s="17"/>
      <c r="M474" s="17">
        <v>538.17999999999995</v>
      </c>
    </row>
    <row r="475" spans="1:13" x14ac:dyDescent="0.25">
      <c r="A475" s="18" t="s">
        <v>3831</v>
      </c>
      <c r="B475" s="17"/>
      <c r="C475" s="17"/>
      <c r="D475" s="17"/>
      <c r="E475" s="17"/>
      <c r="F475" s="17"/>
      <c r="G475" s="17"/>
      <c r="H475" s="17"/>
      <c r="I475" s="17"/>
      <c r="J475" s="17"/>
      <c r="K475" s="17">
        <v>665.5</v>
      </c>
      <c r="L475" s="17"/>
      <c r="M475" s="17">
        <v>665.5</v>
      </c>
    </row>
    <row r="476" spans="1:13" x14ac:dyDescent="0.25">
      <c r="A476" s="18" t="s">
        <v>728</v>
      </c>
      <c r="B476" s="17"/>
      <c r="C476" s="17"/>
      <c r="D476" s="17"/>
      <c r="E476" s="17"/>
      <c r="F476" s="17"/>
      <c r="G476" s="17">
        <v>4641.2</v>
      </c>
      <c r="H476" s="17"/>
      <c r="I476" s="17"/>
      <c r="J476" s="17"/>
      <c r="K476" s="17"/>
      <c r="L476" s="17"/>
      <c r="M476" s="17">
        <v>4641.2</v>
      </c>
    </row>
    <row r="477" spans="1:13" x14ac:dyDescent="0.25">
      <c r="A477" s="18" t="s">
        <v>5992</v>
      </c>
      <c r="B477" s="17">
        <v>1694</v>
      </c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>
        <v>1694</v>
      </c>
    </row>
    <row r="478" spans="1:13" x14ac:dyDescent="0.25">
      <c r="A478" s="18" t="s">
        <v>1624</v>
      </c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>
        <v>2993.25</v>
      </c>
      <c r="M478" s="17">
        <v>2993.25</v>
      </c>
    </row>
    <row r="479" spans="1:13" x14ac:dyDescent="0.25">
      <c r="A479" s="18" t="s">
        <v>1009</v>
      </c>
      <c r="B479" s="17"/>
      <c r="C479" s="17"/>
      <c r="D479" s="17">
        <v>990</v>
      </c>
      <c r="E479" s="17"/>
      <c r="F479" s="17"/>
      <c r="G479" s="17"/>
      <c r="H479" s="17"/>
      <c r="I479" s="17"/>
      <c r="J479" s="17"/>
      <c r="K479" s="17"/>
      <c r="L479" s="17"/>
      <c r="M479" s="17">
        <v>990</v>
      </c>
    </row>
    <row r="480" spans="1:13" x14ac:dyDescent="0.25">
      <c r="A480" s="18" t="s">
        <v>3087</v>
      </c>
      <c r="B480" s="17">
        <v>11737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>
        <v>11737</v>
      </c>
    </row>
    <row r="481" spans="1:13" x14ac:dyDescent="0.25">
      <c r="A481" s="18" t="s">
        <v>331</v>
      </c>
      <c r="B481" s="17"/>
      <c r="C481" s="17"/>
      <c r="D481" s="17"/>
      <c r="E481" s="17"/>
      <c r="F481" s="17"/>
      <c r="G481" s="17"/>
      <c r="H481" s="17"/>
      <c r="I481" s="17"/>
      <c r="J481" s="17"/>
      <c r="K481" s="17">
        <v>728</v>
      </c>
      <c r="L481" s="17"/>
      <c r="M481" s="17">
        <v>728</v>
      </c>
    </row>
    <row r="482" spans="1:13" x14ac:dyDescent="0.25">
      <c r="A482" s="18" t="s">
        <v>606</v>
      </c>
      <c r="B482" s="17"/>
      <c r="C482" s="17"/>
      <c r="D482" s="17"/>
      <c r="E482" s="17"/>
      <c r="F482" s="17"/>
      <c r="G482" s="17"/>
      <c r="H482" s="17"/>
      <c r="I482" s="17"/>
      <c r="J482" s="17"/>
      <c r="K482" s="17">
        <v>3600</v>
      </c>
      <c r="L482" s="17"/>
      <c r="M482" s="17">
        <v>3600</v>
      </c>
    </row>
    <row r="483" spans="1:13" x14ac:dyDescent="0.25">
      <c r="A483" s="18" t="s">
        <v>803</v>
      </c>
      <c r="B483" s="17"/>
      <c r="C483" s="17"/>
      <c r="D483" s="17">
        <v>1650</v>
      </c>
      <c r="E483" s="17"/>
      <c r="F483" s="17"/>
      <c r="G483" s="17"/>
      <c r="H483" s="17"/>
      <c r="I483" s="17"/>
      <c r="J483" s="17"/>
      <c r="K483" s="17">
        <v>550</v>
      </c>
      <c r="L483" s="17"/>
      <c r="M483" s="17">
        <v>2200</v>
      </c>
    </row>
    <row r="484" spans="1:13" x14ac:dyDescent="0.25">
      <c r="A484" s="18" t="s">
        <v>341</v>
      </c>
      <c r="B484" s="17"/>
      <c r="C484" s="17"/>
      <c r="D484" s="17"/>
      <c r="E484" s="17"/>
      <c r="F484" s="17"/>
      <c r="G484" s="17"/>
      <c r="H484" s="17"/>
      <c r="I484" s="17"/>
      <c r="J484" s="17"/>
      <c r="K484" s="17">
        <v>3294.1</v>
      </c>
      <c r="L484" s="17"/>
      <c r="M484" s="17">
        <v>3294.1</v>
      </c>
    </row>
    <row r="485" spans="1:13" x14ac:dyDescent="0.25">
      <c r="A485" s="18" t="s">
        <v>5215</v>
      </c>
      <c r="B485" s="17"/>
      <c r="C485" s="17">
        <v>6957.5</v>
      </c>
      <c r="D485" s="17"/>
      <c r="E485" s="17"/>
      <c r="F485" s="17"/>
      <c r="G485" s="17"/>
      <c r="H485" s="17"/>
      <c r="I485" s="17"/>
      <c r="J485" s="17"/>
      <c r="K485" s="17"/>
      <c r="L485" s="17"/>
      <c r="M485" s="17">
        <v>6957.5</v>
      </c>
    </row>
    <row r="486" spans="1:13" x14ac:dyDescent="0.25">
      <c r="A486" s="18" t="s">
        <v>3828</v>
      </c>
      <c r="B486" s="17"/>
      <c r="C486" s="17"/>
      <c r="D486" s="17"/>
      <c r="E486" s="17"/>
      <c r="F486" s="17"/>
      <c r="G486" s="17"/>
      <c r="H486" s="17"/>
      <c r="I486" s="17"/>
      <c r="J486" s="17"/>
      <c r="K486" s="17">
        <v>302.5</v>
      </c>
      <c r="L486" s="17"/>
      <c r="M486" s="17">
        <v>302.5</v>
      </c>
    </row>
    <row r="487" spans="1:13" x14ac:dyDescent="0.25">
      <c r="A487" s="18" t="s">
        <v>319</v>
      </c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>
        <v>928.92</v>
      </c>
      <c r="M487" s="17">
        <v>928.92</v>
      </c>
    </row>
    <row r="488" spans="1:13" x14ac:dyDescent="0.25">
      <c r="A488" s="18" t="s">
        <v>718</v>
      </c>
      <c r="B488" s="17"/>
      <c r="C488" s="17"/>
      <c r="D488" s="17">
        <v>1485</v>
      </c>
      <c r="E488" s="17"/>
      <c r="F488" s="17"/>
      <c r="G488" s="17"/>
      <c r="H488" s="17"/>
      <c r="I488" s="17"/>
      <c r="J488" s="17"/>
      <c r="K488" s="17"/>
      <c r="L488" s="17"/>
      <c r="M488" s="17">
        <v>1485</v>
      </c>
    </row>
    <row r="489" spans="1:13" x14ac:dyDescent="0.25">
      <c r="A489" s="18" t="s">
        <v>6445</v>
      </c>
      <c r="B489" s="17"/>
      <c r="C489" s="17"/>
      <c r="D489" s="17"/>
      <c r="E489" s="17"/>
      <c r="F489" s="17"/>
      <c r="G489" s="17"/>
      <c r="H489" s="17"/>
      <c r="I489" s="17"/>
      <c r="J489" s="17"/>
      <c r="K489" s="17">
        <v>480</v>
      </c>
      <c r="L489" s="17"/>
      <c r="M489" s="17">
        <v>480</v>
      </c>
    </row>
    <row r="490" spans="1:13" x14ac:dyDescent="0.25">
      <c r="A490" s="18" t="s">
        <v>983</v>
      </c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>
        <v>896.37</v>
      </c>
      <c r="M490" s="17">
        <v>896.37</v>
      </c>
    </row>
    <row r="491" spans="1:13" x14ac:dyDescent="0.25">
      <c r="A491" s="18" t="s">
        <v>322</v>
      </c>
      <c r="B491" s="17"/>
      <c r="C491" s="17"/>
      <c r="D491" s="17"/>
      <c r="E491" s="17"/>
      <c r="F491" s="17"/>
      <c r="G491" s="17">
        <v>4213</v>
      </c>
      <c r="H491" s="17"/>
      <c r="I491" s="17"/>
      <c r="J491" s="17"/>
      <c r="K491" s="17">
        <v>3867</v>
      </c>
      <c r="L491" s="17"/>
      <c r="M491" s="17">
        <v>8080</v>
      </c>
    </row>
    <row r="492" spans="1:13" x14ac:dyDescent="0.25">
      <c r="A492" s="18" t="s">
        <v>600</v>
      </c>
      <c r="B492" s="17">
        <v>1090.17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>
        <v>1090.17</v>
      </c>
    </row>
    <row r="493" spans="1:13" x14ac:dyDescent="0.25">
      <c r="A493" s="18" t="s">
        <v>2779</v>
      </c>
      <c r="B493" s="17"/>
      <c r="C493" s="17"/>
      <c r="D493" s="17"/>
      <c r="E493" s="17"/>
      <c r="F493" s="17"/>
      <c r="G493" s="17">
        <v>103</v>
      </c>
      <c r="H493" s="17"/>
      <c r="I493" s="17"/>
      <c r="J493" s="17"/>
      <c r="K493" s="17"/>
      <c r="L493" s="17"/>
      <c r="M493" s="17">
        <v>103</v>
      </c>
    </row>
    <row r="494" spans="1:13" x14ac:dyDescent="0.25">
      <c r="A494" s="18" t="s">
        <v>346</v>
      </c>
      <c r="B494" s="17">
        <v>1804</v>
      </c>
      <c r="C494" s="17"/>
      <c r="D494" s="17">
        <v>1210</v>
      </c>
      <c r="E494" s="17"/>
      <c r="F494" s="17"/>
      <c r="G494" s="17">
        <v>3705.66</v>
      </c>
      <c r="H494" s="17"/>
      <c r="I494" s="17"/>
      <c r="J494" s="17"/>
      <c r="K494" s="17">
        <v>800</v>
      </c>
      <c r="L494" s="17"/>
      <c r="M494" s="17">
        <v>7519.66</v>
      </c>
    </row>
    <row r="495" spans="1:13" x14ac:dyDescent="0.25">
      <c r="A495" s="18" t="s">
        <v>3019</v>
      </c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>
        <v>100524.10999999999</v>
      </c>
      <c r="M495" s="17">
        <v>100524.10999999999</v>
      </c>
    </row>
    <row r="496" spans="1:13" x14ac:dyDescent="0.25">
      <c r="A496" s="18" t="s">
        <v>82</v>
      </c>
      <c r="B496" s="17">
        <v>1777.4499999999998</v>
      </c>
      <c r="C496" s="17"/>
      <c r="D496" s="17"/>
      <c r="E496" s="17"/>
      <c r="F496" s="17">
        <v>301</v>
      </c>
      <c r="G496" s="17">
        <v>1633.15</v>
      </c>
      <c r="H496" s="17">
        <v>682.18</v>
      </c>
      <c r="I496" s="17"/>
      <c r="J496" s="17"/>
      <c r="K496" s="17">
        <v>9954.4599999999991</v>
      </c>
      <c r="L496" s="17">
        <v>224.01999999999998</v>
      </c>
      <c r="M496" s="17">
        <v>14572.259999999998</v>
      </c>
    </row>
    <row r="497" spans="1:13" x14ac:dyDescent="0.25">
      <c r="A497" s="18" t="s">
        <v>5031</v>
      </c>
      <c r="B497" s="17"/>
      <c r="C497" s="17"/>
      <c r="D497" s="17"/>
      <c r="E497" s="17"/>
      <c r="F497" s="17"/>
      <c r="G497" s="17"/>
      <c r="H497" s="17"/>
      <c r="I497" s="17"/>
      <c r="J497" s="17"/>
      <c r="K497" s="17">
        <v>3845.04</v>
      </c>
      <c r="L497" s="17"/>
      <c r="M497" s="17">
        <v>3845.04</v>
      </c>
    </row>
    <row r="498" spans="1:13" x14ac:dyDescent="0.25">
      <c r="A498" s="18" t="s">
        <v>3055</v>
      </c>
      <c r="B498" s="17"/>
      <c r="C498" s="17"/>
      <c r="D498" s="17"/>
      <c r="E498" s="17">
        <v>17000</v>
      </c>
      <c r="F498" s="17"/>
      <c r="G498" s="17"/>
      <c r="H498" s="17"/>
      <c r="I498" s="17"/>
      <c r="J498" s="17"/>
      <c r="K498" s="17"/>
      <c r="L498" s="17"/>
      <c r="M498" s="17">
        <v>17000</v>
      </c>
    </row>
    <row r="499" spans="1:13" x14ac:dyDescent="0.25">
      <c r="A499" s="18" t="s">
        <v>1154</v>
      </c>
      <c r="B499" s="17"/>
      <c r="C499" s="17"/>
      <c r="D499" s="17"/>
      <c r="E499" s="17"/>
      <c r="F499" s="17"/>
      <c r="G499" s="17"/>
      <c r="H499" s="17">
        <v>1397.55</v>
      </c>
      <c r="I499" s="17"/>
      <c r="J499" s="17"/>
      <c r="K499" s="17"/>
      <c r="L499" s="17"/>
      <c r="M499" s="17">
        <v>1397.55</v>
      </c>
    </row>
    <row r="500" spans="1:13" x14ac:dyDescent="0.25">
      <c r="A500" s="18" t="s">
        <v>5220</v>
      </c>
      <c r="B500" s="17">
        <v>7260</v>
      </c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>
        <v>7260</v>
      </c>
    </row>
    <row r="501" spans="1:13" x14ac:dyDescent="0.25">
      <c r="A501" s="18" t="s">
        <v>6134</v>
      </c>
      <c r="B501" s="17"/>
      <c r="C501" s="17"/>
      <c r="D501" s="17"/>
      <c r="E501" s="17"/>
      <c r="F501" s="17">
        <v>1058.75</v>
      </c>
      <c r="G501" s="17"/>
      <c r="H501" s="17"/>
      <c r="I501" s="17"/>
      <c r="J501" s="17"/>
      <c r="K501" s="17"/>
      <c r="L501" s="17"/>
      <c r="M501" s="17">
        <v>1058.75</v>
      </c>
    </row>
    <row r="502" spans="1:13" x14ac:dyDescent="0.25">
      <c r="A502" s="18" t="s">
        <v>57</v>
      </c>
      <c r="B502" s="17"/>
      <c r="C502" s="17">
        <v>49.9</v>
      </c>
      <c r="D502" s="17"/>
      <c r="E502" s="17">
        <v>14000</v>
      </c>
      <c r="F502" s="17"/>
      <c r="G502" s="17"/>
      <c r="H502" s="17">
        <v>1000</v>
      </c>
      <c r="I502" s="17"/>
      <c r="J502" s="17"/>
      <c r="K502" s="17"/>
      <c r="L502" s="17">
        <v>6000</v>
      </c>
      <c r="M502" s="17">
        <v>21049.9</v>
      </c>
    </row>
    <row r="503" spans="1:13" x14ac:dyDescent="0.25">
      <c r="A503" s="18" t="s">
        <v>5180</v>
      </c>
      <c r="B503" s="17">
        <v>5142.5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>
        <v>5142.5</v>
      </c>
    </row>
    <row r="504" spans="1:13" x14ac:dyDescent="0.25">
      <c r="A504" s="18" t="s">
        <v>68</v>
      </c>
      <c r="B504" s="17">
        <v>7211.6</v>
      </c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>
        <v>7211.6</v>
      </c>
    </row>
    <row r="505" spans="1:13" x14ac:dyDescent="0.25">
      <c r="A505" s="18" t="s">
        <v>3125</v>
      </c>
      <c r="B505" s="17">
        <v>7163.2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>
        <v>7163.2</v>
      </c>
    </row>
    <row r="506" spans="1:13" x14ac:dyDescent="0.25">
      <c r="A506" s="18" t="s">
        <v>5592</v>
      </c>
      <c r="B506" s="17"/>
      <c r="C506" s="17"/>
      <c r="D506" s="17">
        <v>-550</v>
      </c>
      <c r="E506" s="17"/>
      <c r="F506" s="17"/>
      <c r="G506" s="17">
        <v>7253.95</v>
      </c>
      <c r="H506" s="17"/>
      <c r="I506" s="17"/>
      <c r="J506" s="17"/>
      <c r="K506" s="17"/>
      <c r="L506" s="17"/>
      <c r="M506" s="17">
        <v>6703.95</v>
      </c>
    </row>
    <row r="507" spans="1:13" x14ac:dyDescent="0.25">
      <c r="A507" s="18" t="s">
        <v>2872</v>
      </c>
      <c r="B507" s="17"/>
      <c r="C507" s="17"/>
      <c r="D507" s="17"/>
      <c r="E507" s="17"/>
      <c r="F507" s="17"/>
      <c r="G507" s="17">
        <v>50</v>
      </c>
      <c r="H507" s="17"/>
      <c r="I507" s="17"/>
      <c r="J507" s="17"/>
      <c r="K507" s="17"/>
      <c r="L507" s="17"/>
      <c r="M507" s="17">
        <v>50</v>
      </c>
    </row>
    <row r="508" spans="1:13" x14ac:dyDescent="0.25">
      <c r="A508" s="18" t="s">
        <v>1147</v>
      </c>
      <c r="B508" s="17"/>
      <c r="C508" s="17"/>
      <c r="D508" s="17">
        <v>550</v>
      </c>
      <c r="E508" s="17"/>
      <c r="F508" s="17"/>
      <c r="G508" s="17">
        <v>11515.97</v>
      </c>
      <c r="H508" s="17"/>
      <c r="I508" s="17"/>
      <c r="J508" s="17"/>
      <c r="K508" s="17"/>
      <c r="L508" s="17"/>
      <c r="M508" s="17">
        <v>12065.97</v>
      </c>
    </row>
    <row r="509" spans="1:13" x14ac:dyDescent="0.25">
      <c r="A509" s="18" t="s">
        <v>968</v>
      </c>
      <c r="B509" s="17"/>
      <c r="C509" s="17"/>
      <c r="D509" s="17"/>
      <c r="E509" s="17"/>
      <c r="F509" s="17">
        <v>7054.3</v>
      </c>
      <c r="G509" s="17"/>
      <c r="H509" s="17"/>
      <c r="I509" s="17">
        <v>1089</v>
      </c>
      <c r="J509" s="17"/>
      <c r="K509" s="17"/>
      <c r="L509" s="17"/>
      <c r="M509" s="17">
        <v>8143.3</v>
      </c>
    </row>
    <row r="510" spans="1:13" x14ac:dyDescent="0.25">
      <c r="A510" s="18" t="s">
        <v>6437</v>
      </c>
      <c r="B510" s="17"/>
      <c r="C510" s="17"/>
      <c r="D510" s="17"/>
      <c r="E510" s="17"/>
      <c r="F510" s="17"/>
      <c r="G510" s="17">
        <v>499</v>
      </c>
      <c r="H510" s="17"/>
      <c r="I510" s="17"/>
      <c r="J510" s="17"/>
      <c r="K510" s="17"/>
      <c r="L510" s="17"/>
      <c r="M510" s="17">
        <v>499</v>
      </c>
    </row>
    <row r="511" spans="1:13" x14ac:dyDescent="0.25">
      <c r="A511" s="18" t="s">
        <v>3581</v>
      </c>
      <c r="B511" s="17"/>
      <c r="C511" s="17"/>
      <c r="D511" s="17"/>
      <c r="E511" s="17">
        <v>833.69</v>
      </c>
      <c r="F511" s="17"/>
      <c r="G511" s="17"/>
      <c r="H511" s="17"/>
      <c r="I511" s="17"/>
      <c r="J511" s="17"/>
      <c r="K511" s="17"/>
      <c r="L511" s="17"/>
      <c r="M511" s="17">
        <v>833.69</v>
      </c>
    </row>
    <row r="512" spans="1:13" x14ac:dyDescent="0.25">
      <c r="A512" s="18" t="s">
        <v>2438</v>
      </c>
      <c r="B512" s="17">
        <v>307</v>
      </c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>
        <v>307</v>
      </c>
    </row>
    <row r="513" spans="1:13" x14ac:dyDescent="0.25">
      <c r="A513" s="18" t="s">
        <v>52</v>
      </c>
      <c r="B513" s="17"/>
      <c r="C513" s="17"/>
      <c r="D513" s="17">
        <v>12947.98</v>
      </c>
      <c r="E513" s="17"/>
      <c r="F513" s="17"/>
      <c r="G513" s="17"/>
      <c r="H513" s="17"/>
      <c r="I513" s="17"/>
      <c r="J513" s="17"/>
      <c r="K513" s="17"/>
      <c r="L513" s="17"/>
      <c r="M513" s="17">
        <v>12947.98</v>
      </c>
    </row>
    <row r="514" spans="1:13" x14ac:dyDescent="0.25">
      <c r="A514" s="18" t="s">
        <v>1149</v>
      </c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>
        <v>4356</v>
      </c>
      <c r="M514" s="17">
        <v>4356</v>
      </c>
    </row>
    <row r="515" spans="1:13" x14ac:dyDescent="0.25">
      <c r="A515" s="18" t="s">
        <v>348</v>
      </c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>
        <v>235.4</v>
      </c>
      <c r="M515" s="17">
        <v>235.4</v>
      </c>
    </row>
    <row r="516" spans="1:13" x14ac:dyDescent="0.25">
      <c r="A516" s="18" t="s">
        <v>3864</v>
      </c>
      <c r="B516" s="17"/>
      <c r="C516" s="17"/>
      <c r="D516" s="17"/>
      <c r="E516" s="17"/>
      <c r="F516" s="17"/>
      <c r="G516" s="17">
        <v>254.52</v>
      </c>
      <c r="H516" s="17"/>
      <c r="I516" s="17"/>
      <c r="J516" s="17"/>
      <c r="K516" s="17"/>
      <c r="L516" s="17"/>
      <c r="M516" s="17">
        <v>254.52</v>
      </c>
    </row>
    <row r="517" spans="1:13" x14ac:dyDescent="0.25">
      <c r="A517" s="18" t="s">
        <v>3242</v>
      </c>
      <c r="B517" s="17"/>
      <c r="C517" s="17"/>
      <c r="D517" s="17"/>
      <c r="E517" s="17"/>
      <c r="F517" s="17"/>
      <c r="G517" s="17"/>
      <c r="H517" s="17"/>
      <c r="I517" s="17"/>
      <c r="J517" s="17"/>
      <c r="K517" s="17">
        <v>4254.3599999999997</v>
      </c>
      <c r="L517" s="17"/>
      <c r="M517" s="17">
        <v>4254.3599999999997</v>
      </c>
    </row>
    <row r="518" spans="1:13" x14ac:dyDescent="0.25">
      <c r="A518" s="18" t="s">
        <v>5047</v>
      </c>
      <c r="B518" s="17"/>
      <c r="C518" s="17"/>
      <c r="D518" s="17"/>
      <c r="E518" s="17"/>
      <c r="F518" s="17"/>
      <c r="G518" s="17"/>
      <c r="H518" s="17"/>
      <c r="I518" s="17"/>
      <c r="J518" s="17"/>
      <c r="K518" s="17">
        <v>4033.08</v>
      </c>
      <c r="L518" s="17"/>
      <c r="M518" s="17">
        <v>4033.08</v>
      </c>
    </row>
    <row r="519" spans="1:13" x14ac:dyDescent="0.25">
      <c r="A519" s="18" t="s">
        <v>612</v>
      </c>
      <c r="B519" s="17"/>
      <c r="C519" s="17"/>
      <c r="D519" s="17"/>
      <c r="E519" s="17"/>
      <c r="F519" s="17"/>
      <c r="G519" s="17"/>
      <c r="H519" s="17"/>
      <c r="I519" s="17"/>
      <c r="J519" s="17"/>
      <c r="K519" s="17">
        <v>114.64</v>
      </c>
      <c r="L519" s="17"/>
      <c r="M519" s="17">
        <v>114.64</v>
      </c>
    </row>
    <row r="520" spans="1:13" x14ac:dyDescent="0.25">
      <c r="A520" s="18" t="s">
        <v>729</v>
      </c>
      <c r="B520" s="17"/>
      <c r="C520" s="17"/>
      <c r="D520" s="17">
        <v>544.5</v>
      </c>
      <c r="E520" s="17"/>
      <c r="F520" s="17"/>
      <c r="G520" s="17"/>
      <c r="H520" s="17"/>
      <c r="I520" s="17"/>
      <c r="J520" s="17"/>
      <c r="K520" s="17"/>
      <c r="L520" s="17"/>
      <c r="M520" s="17">
        <v>544.5</v>
      </c>
    </row>
    <row r="521" spans="1:13" x14ac:dyDescent="0.25">
      <c r="A521" s="18" t="s">
        <v>937</v>
      </c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>
        <v>8398.85</v>
      </c>
      <c r="M521" s="17">
        <v>8398.85</v>
      </c>
    </row>
    <row r="522" spans="1:13" x14ac:dyDescent="0.25">
      <c r="A522" s="18" t="s">
        <v>5644</v>
      </c>
      <c r="B522" s="17">
        <v>6715.5</v>
      </c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>
        <v>6715.5</v>
      </c>
    </row>
    <row r="523" spans="1:13" x14ac:dyDescent="0.25">
      <c r="A523" s="18" t="s">
        <v>613</v>
      </c>
      <c r="B523" s="17">
        <v>683.65</v>
      </c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>
        <v>683.65</v>
      </c>
    </row>
    <row r="524" spans="1:13" x14ac:dyDescent="0.25">
      <c r="A524" s="18" t="s">
        <v>1113</v>
      </c>
      <c r="B524" s="17"/>
      <c r="C524" s="17"/>
      <c r="D524" s="17">
        <v>1650</v>
      </c>
      <c r="E524" s="17"/>
      <c r="F524" s="17"/>
      <c r="G524" s="17"/>
      <c r="H524" s="17"/>
      <c r="I524" s="17"/>
      <c r="J524" s="17"/>
      <c r="K524" s="17"/>
      <c r="L524" s="17"/>
      <c r="M524" s="17">
        <v>1650</v>
      </c>
    </row>
    <row r="525" spans="1:13" x14ac:dyDescent="0.25">
      <c r="A525" s="18" t="s">
        <v>1114</v>
      </c>
      <c r="B525" s="17"/>
      <c r="C525" s="17"/>
      <c r="D525" s="17">
        <v>1595</v>
      </c>
      <c r="E525" s="17"/>
      <c r="F525" s="17"/>
      <c r="G525" s="17"/>
      <c r="H525" s="17"/>
      <c r="I525" s="17"/>
      <c r="J525" s="17"/>
      <c r="K525" s="17"/>
      <c r="L525" s="17"/>
      <c r="M525" s="17">
        <v>1595</v>
      </c>
    </row>
    <row r="526" spans="1:13" x14ac:dyDescent="0.25">
      <c r="A526" s="18" t="s">
        <v>448</v>
      </c>
      <c r="B526" s="17"/>
      <c r="C526" s="17"/>
      <c r="D526" s="17"/>
      <c r="E526" s="17"/>
      <c r="F526" s="17"/>
      <c r="G526" s="17"/>
      <c r="H526" s="17"/>
      <c r="I526" s="17"/>
      <c r="J526" s="17">
        <v>2152.8000000000002</v>
      </c>
      <c r="K526" s="17"/>
      <c r="L526" s="17"/>
      <c r="M526" s="17">
        <v>2152.8000000000002</v>
      </c>
    </row>
    <row r="527" spans="1:13" x14ac:dyDescent="0.25">
      <c r="A527" s="18" t="s">
        <v>6507</v>
      </c>
      <c r="B527" s="17"/>
      <c r="C527" s="17"/>
      <c r="D527" s="17"/>
      <c r="E527" s="17"/>
      <c r="F527" s="17"/>
      <c r="G527" s="17"/>
      <c r="H527" s="17">
        <v>8339.3799999999992</v>
      </c>
      <c r="I527" s="17"/>
      <c r="J527" s="17"/>
      <c r="K527" s="17"/>
      <c r="L527" s="17"/>
      <c r="M527" s="17">
        <v>8339.3799999999992</v>
      </c>
    </row>
    <row r="528" spans="1:13" x14ac:dyDescent="0.25">
      <c r="A528" s="18" t="s">
        <v>6029</v>
      </c>
      <c r="B528" s="17"/>
      <c r="C528" s="17"/>
      <c r="D528" s="17"/>
      <c r="E528" s="17"/>
      <c r="F528" s="17"/>
      <c r="G528" s="17"/>
      <c r="H528" s="17"/>
      <c r="I528" s="17"/>
      <c r="J528" s="17"/>
      <c r="K528" s="17">
        <v>1225</v>
      </c>
      <c r="L528" s="17"/>
      <c r="M528" s="17">
        <v>1225</v>
      </c>
    </row>
    <row r="529" spans="1:13" x14ac:dyDescent="0.25">
      <c r="A529" s="18" t="s">
        <v>5782</v>
      </c>
      <c r="B529" s="17">
        <v>4446.75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>
        <v>4446.75</v>
      </c>
    </row>
    <row r="530" spans="1:13" x14ac:dyDescent="0.25">
      <c r="A530" s="18" t="s">
        <v>5518</v>
      </c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>
        <v>14000</v>
      </c>
      <c r="M530" s="17">
        <v>14000</v>
      </c>
    </row>
    <row r="531" spans="1:13" x14ac:dyDescent="0.25">
      <c r="A531" s="18" t="s">
        <v>3145</v>
      </c>
      <c r="B531" s="17">
        <v>6930.88</v>
      </c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>
        <v>6930.88</v>
      </c>
    </row>
    <row r="532" spans="1:13" x14ac:dyDescent="0.25">
      <c r="A532" s="18" t="s">
        <v>461</v>
      </c>
      <c r="B532" s="17">
        <v>17675.14</v>
      </c>
      <c r="C532" s="17"/>
      <c r="D532" s="17"/>
      <c r="E532" s="17"/>
      <c r="F532" s="17"/>
      <c r="G532" s="17">
        <v>2016.66</v>
      </c>
      <c r="H532" s="17"/>
      <c r="I532" s="17"/>
      <c r="J532" s="17"/>
      <c r="K532" s="17"/>
      <c r="L532" s="17"/>
      <c r="M532" s="17">
        <v>19691.8</v>
      </c>
    </row>
    <row r="533" spans="1:13" x14ac:dyDescent="0.25">
      <c r="A533" s="18" t="s">
        <v>1649</v>
      </c>
      <c r="B533" s="17"/>
      <c r="C533" s="17"/>
      <c r="D533" s="17"/>
      <c r="E533" s="17"/>
      <c r="F533" s="17"/>
      <c r="G533" s="17">
        <v>2580.9299999999998</v>
      </c>
      <c r="H533" s="17"/>
      <c r="I533" s="17"/>
      <c r="J533" s="17"/>
      <c r="K533" s="17"/>
      <c r="L533" s="17"/>
      <c r="M533" s="17">
        <v>2580.9299999999998</v>
      </c>
    </row>
    <row r="534" spans="1:13" x14ac:dyDescent="0.25">
      <c r="A534" s="18" t="s">
        <v>4977</v>
      </c>
      <c r="B534" s="17"/>
      <c r="C534" s="17"/>
      <c r="D534" s="17"/>
      <c r="E534" s="17">
        <v>3110.91</v>
      </c>
      <c r="F534" s="17"/>
      <c r="G534" s="17"/>
      <c r="H534" s="17"/>
      <c r="I534" s="17"/>
      <c r="J534" s="17"/>
      <c r="K534" s="17"/>
      <c r="L534" s="17"/>
      <c r="M534" s="17">
        <v>3110.91</v>
      </c>
    </row>
    <row r="535" spans="1:13" x14ac:dyDescent="0.25">
      <c r="A535" s="18" t="s">
        <v>1115</v>
      </c>
      <c r="B535" s="17"/>
      <c r="C535" s="17"/>
      <c r="D535" s="17">
        <v>1485</v>
      </c>
      <c r="E535" s="17"/>
      <c r="F535" s="17"/>
      <c r="G535" s="17"/>
      <c r="H535" s="17"/>
      <c r="I535" s="17"/>
      <c r="J535" s="17"/>
      <c r="K535" s="17"/>
      <c r="L535" s="17"/>
      <c r="M535" s="17">
        <v>1485</v>
      </c>
    </row>
    <row r="536" spans="1:13" x14ac:dyDescent="0.25">
      <c r="A536" s="18" t="s">
        <v>333</v>
      </c>
      <c r="B536" s="17"/>
      <c r="C536" s="17"/>
      <c r="D536" s="17"/>
      <c r="E536" s="17"/>
      <c r="F536" s="17"/>
      <c r="G536" s="17"/>
      <c r="H536" s="17"/>
      <c r="I536" s="17"/>
      <c r="J536" s="17"/>
      <c r="K536" s="17">
        <v>5688.0300000000007</v>
      </c>
      <c r="L536" s="17"/>
      <c r="M536" s="17">
        <v>5688.0300000000007</v>
      </c>
    </row>
    <row r="537" spans="1:13" x14ac:dyDescent="0.25">
      <c r="A537" s="18" t="s">
        <v>339</v>
      </c>
      <c r="B537" s="17"/>
      <c r="C537" s="17"/>
      <c r="D537" s="17"/>
      <c r="E537" s="17"/>
      <c r="F537" s="17"/>
      <c r="G537" s="17"/>
      <c r="H537" s="17"/>
      <c r="I537" s="17">
        <v>4840</v>
      </c>
      <c r="J537" s="17"/>
      <c r="K537" s="17"/>
      <c r="L537" s="17"/>
      <c r="M537" s="17">
        <v>4840</v>
      </c>
    </row>
    <row r="538" spans="1:13" x14ac:dyDescent="0.25">
      <c r="A538" s="18" t="s">
        <v>954</v>
      </c>
      <c r="B538" s="17"/>
      <c r="C538" s="17"/>
      <c r="D538" s="17"/>
      <c r="E538" s="17"/>
      <c r="F538" s="17"/>
      <c r="G538" s="17">
        <v>2750</v>
      </c>
      <c r="H538" s="17"/>
      <c r="I538" s="17"/>
      <c r="J538" s="17"/>
      <c r="K538" s="17"/>
      <c r="L538" s="17"/>
      <c r="M538" s="17">
        <v>2750</v>
      </c>
    </row>
    <row r="539" spans="1:13" ht="25.5" x14ac:dyDescent="0.25">
      <c r="A539" s="18" t="s">
        <v>897</v>
      </c>
      <c r="B539" s="17">
        <v>808.57</v>
      </c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>
        <v>808.57</v>
      </c>
    </row>
    <row r="540" spans="1:13" x14ac:dyDescent="0.25">
      <c r="A540" s="18" t="s">
        <v>3423</v>
      </c>
      <c r="B540" s="17"/>
      <c r="C540" s="17"/>
      <c r="D540" s="17">
        <v>2467.4899999999998</v>
      </c>
      <c r="E540" s="17"/>
      <c r="F540" s="17"/>
      <c r="G540" s="17"/>
      <c r="H540" s="17"/>
      <c r="I540" s="17"/>
      <c r="J540" s="17"/>
      <c r="K540" s="17"/>
      <c r="L540" s="17"/>
      <c r="M540" s="17">
        <v>2467.4899999999998</v>
      </c>
    </row>
    <row r="541" spans="1:13" x14ac:dyDescent="0.25">
      <c r="A541" s="18" t="s">
        <v>368</v>
      </c>
      <c r="B541" s="17"/>
      <c r="C541" s="17"/>
      <c r="D541" s="17"/>
      <c r="E541" s="17">
        <v>996.31</v>
      </c>
      <c r="F541" s="17"/>
      <c r="G541" s="17"/>
      <c r="H541" s="17"/>
      <c r="I541" s="17"/>
      <c r="J541" s="17"/>
      <c r="K541" s="17"/>
      <c r="L541" s="17"/>
      <c r="M541" s="17">
        <v>996.31</v>
      </c>
    </row>
    <row r="542" spans="1:13" x14ac:dyDescent="0.25">
      <c r="A542" s="18" t="s">
        <v>4844</v>
      </c>
      <c r="B542" s="17"/>
      <c r="C542" s="17"/>
      <c r="D542" s="17"/>
      <c r="E542" s="17"/>
      <c r="F542" s="17"/>
      <c r="G542" s="17">
        <v>217.8</v>
      </c>
      <c r="H542" s="17"/>
      <c r="I542" s="17"/>
      <c r="J542" s="17"/>
      <c r="K542" s="17"/>
      <c r="L542" s="17"/>
      <c r="M542" s="17">
        <v>217.8</v>
      </c>
    </row>
    <row r="543" spans="1:13" x14ac:dyDescent="0.25">
      <c r="A543" s="18" t="s">
        <v>721</v>
      </c>
      <c r="B543" s="17"/>
      <c r="C543" s="17"/>
      <c r="D543" s="17">
        <v>1149.5</v>
      </c>
      <c r="E543" s="17"/>
      <c r="F543" s="17"/>
      <c r="G543" s="17"/>
      <c r="H543" s="17"/>
      <c r="I543" s="17"/>
      <c r="J543" s="17"/>
      <c r="K543" s="17"/>
      <c r="L543" s="17"/>
      <c r="M543" s="17">
        <v>1149.5</v>
      </c>
    </row>
    <row r="544" spans="1:13" x14ac:dyDescent="0.25">
      <c r="A544" s="18" t="s">
        <v>6516</v>
      </c>
      <c r="B544" s="17"/>
      <c r="C544" s="17">
        <v>390.01</v>
      </c>
      <c r="D544" s="17"/>
      <c r="E544" s="17"/>
      <c r="F544" s="17"/>
      <c r="G544" s="17"/>
      <c r="H544" s="17"/>
      <c r="I544" s="17"/>
      <c r="J544" s="17"/>
      <c r="K544" s="17"/>
      <c r="L544" s="17"/>
      <c r="M544" s="17">
        <v>390.01</v>
      </c>
    </row>
    <row r="545" spans="1:13" x14ac:dyDescent="0.25">
      <c r="A545" s="18" t="s">
        <v>27</v>
      </c>
      <c r="B545" s="17"/>
      <c r="C545" s="17"/>
      <c r="D545" s="17"/>
      <c r="E545" s="17"/>
      <c r="F545" s="17"/>
      <c r="G545" s="17">
        <v>1922.8200000000002</v>
      </c>
      <c r="H545" s="17"/>
      <c r="I545" s="17"/>
      <c r="J545" s="17"/>
      <c r="K545" s="17">
        <v>124.26</v>
      </c>
      <c r="L545" s="17">
        <v>2403.08</v>
      </c>
      <c r="M545" s="17">
        <v>4450.16</v>
      </c>
    </row>
    <row r="546" spans="1:13" x14ac:dyDescent="0.25">
      <c r="A546" s="18" t="s">
        <v>4773</v>
      </c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>
        <v>579.04999999999995</v>
      </c>
      <c r="M546" s="17">
        <v>579.04999999999995</v>
      </c>
    </row>
    <row r="547" spans="1:13" x14ac:dyDescent="0.25">
      <c r="A547" s="18" t="s">
        <v>1129</v>
      </c>
      <c r="B547" s="17"/>
      <c r="C547" s="17"/>
      <c r="D547" s="17">
        <v>1045</v>
      </c>
      <c r="E547" s="17"/>
      <c r="F547" s="17"/>
      <c r="G547" s="17"/>
      <c r="H547" s="17"/>
      <c r="I547" s="17"/>
      <c r="J547" s="17"/>
      <c r="K547" s="17"/>
      <c r="L547" s="17"/>
      <c r="M547" s="17">
        <v>1045</v>
      </c>
    </row>
    <row r="548" spans="1:13" x14ac:dyDescent="0.25">
      <c r="A548" s="18" t="s">
        <v>279</v>
      </c>
      <c r="B548" s="17">
        <v>16940</v>
      </c>
      <c r="C548" s="17"/>
      <c r="D548" s="17"/>
      <c r="E548" s="17"/>
      <c r="F548" s="17"/>
      <c r="G548" s="17"/>
      <c r="H548" s="17"/>
      <c r="I548" s="17"/>
      <c r="J548" s="17"/>
      <c r="K548" s="17">
        <v>1179.75</v>
      </c>
      <c r="L548" s="17"/>
      <c r="M548" s="17">
        <v>18119.75</v>
      </c>
    </row>
    <row r="549" spans="1:13" x14ac:dyDescent="0.25">
      <c r="A549" s="18" t="s">
        <v>4890</v>
      </c>
      <c r="B549" s="17"/>
      <c r="C549" s="17">
        <v>1268.08</v>
      </c>
      <c r="D549" s="17"/>
      <c r="E549" s="17"/>
      <c r="F549" s="17"/>
      <c r="G549" s="17"/>
      <c r="H549" s="17"/>
      <c r="I549" s="17"/>
      <c r="J549" s="17"/>
      <c r="K549" s="17"/>
      <c r="L549" s="17"/>
      <c r="M549" s="17">
        <v>1268.08</v>
      </c>
    </row>
    <row r="550" spans="1:13" x14ac:dyDescent="0.25">
      <c r="A550" s="18" t="s">
        <v>42</v>
      </c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>
        <v>12155</v>
      </c>
      <c r="M550" s="17">
        <v>12155</v>
      </c>
    </row>
    <row r="551" spans="1:13" x14ac:dyDescent="0.25">
      <c r="A551" s="18" t="s">
        <v>1775</v>
      </c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>
        <v>2285.9299999999998</v>
      </c>
      <c r="M551" s="17">
        <v>2285.9299999999998</v>
      </c>
    </row>
    <row r="552" spans="1:13" x14ac:dyDescent="0.25">
      <c r="A552" s="18" t="s">
        <v>6021</v>
      </c>
      <c r="B552" s="17">
        <v>1246.3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>
        <v>1246.3</v>
      </c>
    </row>
    <row r="553" spans="1:13" x14ac:dyDescent="0.25">
      <c r="A553" s="18" t="s">
        <v>3198</v>
      </c>
      <c r="B553" s="17"/>
      <c r="C553" s="17"/>
      <c r="D553" s="17"/>
      <c r="E553" s="17"/>
      <c r="F553" s="17"/>
      <c r="G553" s="17"/>
      <c r="H553" s="17">
        <v>6164.95</v>
      </c>
      <c r="I553" s="17"/>
      <c r="J553" s="17"/>
      <c r="K553" s="17"/>
      <c r="L553" s="17"/>
      <c r="M553" s="17">
        <v>6164.95</v>
      </c>
    </row>
    <row r="554" spans="1:13" x14ac:dyDescent="0.25">
      <c r="A554" s="18" t="s">
        <v>5218</v>
      </c>
      <c r="B554" s="17">
        <v>7260</v>
      </c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>
        <v>7260</v>
      </c>
    </row>
    <row r="555" spans="1:13" x14ac:dyDescent="0.25">
      <c r="A555" s="18" t="s">
        <v>3043</v>
      </c>
      <c r="B555" s="17"/>
      <c r="C555" s="17"/>
      <c r="D555" s="17"/>
      <c r="E555" s="17"/>
      <c r="F555" s="17"/>
      <c r="G555" s="17"/>
      <c r="H555" s="17"/>
      <c r="I555" s="17"/>
      <c r="J555" s="17"/>
      <c r="K555" s="17">
        <v>18143.95</v>
      </c>
      <c r="L555" s="17"/>
      <c r="M555" s="17">
        <v>18143.95</v>
      </c>
    </row>
    <row r="556" spans="1:13" x14ac:dyDescent="0.25">
      <c r="A556" s="18" t="s">
        <v>689</v>
      </c>
      <c r="B556" s="17"/>
      <c r="C556" s="17"/>
      <c r="D556" s="17"/>
      <c r="E556" s="17"/>
      <c r="F556" s="17"/>
      <c r="G556" s="17"/>
      <c r="H556" s="17"/>
      <c r="I556" s="17"/>
      <c r="J556" s="17"/>
      <c r="K556" s="17">
        <v>563.62</v>
      </c>
      <c r="L556" s="17">
        <v>488.08000000000004</v>
      </c>
      <c r="M556" s="17">
        <v>1051.7</v>
      </c>
    </row>
    <row r="557" spans="1:13" x14ac:dyDescent="0.25">
      <c r="A557" s="18" t="s">
        <v>5780</v>
      </c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>
        <v>4480.38</v>
      </c>
      <c r="M557" s="17">
        <v>4480.38</v>
      </c>
    </row>
    <row r="558" spans="1:13" x14ac:dyDescent="0.25">
      <c r="A558" s="18" t="s">
        <v>5161</v>
      </c>
      <c r="B558" s="17"/>
      <c r="C558" s="17"/>
      <c r="D558" s="17"/>
      <c r="E558" s="17"/>
      <c r="F558" s="17"/>
      <c r="G558" s="17"/>
      <c r="H558" s="17"/>
      <c r="I558" s="17"/>
      <c r="J558" s="17"/>
      <c r="K558" s="17">
        <v>4470.95</v>
      </c>
      <c r="L558" s="17"/>
      <c r="M558" s="17">
        <v>4470.95</v>
      </c>
    </row>
    <row r="559" spans="1:13" x14ac:dyDescent="0.25">
      <c r="A559" s="18" t="s">
        <v>1259</v>
      </c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>
        <v>13576.2</v>
      </c>
      <c r="M559" s="17">
        <v>13576.2</v>
      </c>
    </row>
    <row r="560" spans="1:13" x14ac:dyDescent="0.25">
      <c r="A560" s="18" t="s">
        <v>4759</v>
      </c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>
        <v>738.95</v>
      </c>
      <c r="M560" s="17">
        <v>738.95</v>
      </c>
    </row>
    <row r="561" spans="1:13" x14ac:dyDescent="0.25">
      <c r="A561" s="18" t="s">
        <v>871</v>
      </c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>
        <v>2178</v>
      </c>
      <c r="M561" s="17">
        <v>2178</v>
      </c>
    </row>
    <row r="562" spans="1:13" x14ac:dyDescent="0.25">
      <c r="A562" s="18" t="s">
        <v>4874</v>
      </c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>
        <v>1179.99</v>
      </c>
      <c r="M562" s="17">
        <v>1179.99</v>
      </c>
    </row>
    <row r="563" spans="1:13" x14ac:dyDescent="0.25">
      <c r="A563" s="18" t="s">
        <v>5191</v>
      </c>
      <c r="B563" s="17">
        <v>5747.5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>
        <v>5747.5</v>
      </c>
    </row>
    <row r="564" spans="1:13" x14ac:dyDescent="0.25">
      <c r="A564" s="18" t="s">
        <v>4176</v>
      </c>
      <c r="B564" s="17"/>
      <c r="C564" s="17"/>
      <c r="D564" s="17"/>
      <c r="E564" s="17"/>
      <c r="F564" s="17"/>
      <c r="G564" s="17">
        <v>86.63</v>
      </c>
      <c r="H564" s="17"/>
      <c r="I564" s="17"/>
      <c r="J564" s="17"/>
      <c r="K564" s="17">
        <v>41.14</v>
      </c>
      <c r="L564" s="17"/>
      <c r="M564" s="17">
        <v>127.77</v>
      </c>
    </row>
    <row r="565" spans="1:13" x14ac:dyDescent="0.25">
      <c r="A565" s="18" t="s">
        <v>1150</v>
      </c>
      <c r="B565" s="17"/>
      <c r="C565" s="17"/>
      <c r="D565" s="17"/>
      <c r="E565" s="17"/>
      <c r="F565" s="17"/>
      <c r="G565" s="17">
        <v>1500</v>
      </c>
      <c r="H565" s="17"/>
      <c r="I565" s="17"/>
      <c r="J565" s="17"/>
      <c r="K565" s="17"/>
      <c r="L565" s="17"/>
      <c r="M565" s="17">
        <v>1500</v>
      </c>
    </row>
    <row r="566" spans="1:13" x14ac:dyDescent="0.25">
      <c r="A566" s="18" t="s">
        <v>992</v>
      </c>
      <c r="B566" s="17"/>
      <c r="C566" s="17"/>
      <c r="D566" s="17"/>
      <c r="E566" s="17"/>
      <c r="F566" s="17"/>
      <c r="G566" s="17">
        <v>6655</v>
      </c>
      <c r="H566" s="17"/>
      <c r="I566" s="17"/>
      <c r="J566" s="17"/>
      <c r="K566" s="17"/>
      <c r="L566" s="17"/>
      <c r="M566" s="17">
        <v>6655</v>
      </c>
    </row>
    <row r="567" spans="1:13" x14ac:dyDescent="0.25">
      <c r="A567" s="18" t="s">
        <v>6214</v>
      </c>
      <c r="B567" s="17"/>
      <c r="C567" s="17"/>
      <c r="D567" s="17"/>
      <c r="E567" s="17"/>
      <c r="F567" s="17"/>
      <c r="G567" s="17"/>
      <c r="H567" s="17"/>
      <c r="I567" s="17">
        <v>708.15</v>
      </c>
      <c r="J567" s="17"/>
      <c r="K567" s="17"/>
      <c r="L567" s="17"/>
      <c r="M567" s="17">
        <v>708.15</v>
      </c>
    </row>
    <row r="568" spans="1:13" x14ac:dyDescent="0.25">
      <c r="A568" s="18" t="s">
        <v>329</v>
      </c>
      <c r="B568" s="17">
        <v>1802.3000000000002</v>
      </c>
      <c r="C568" s="17"/>
      <c r="D568" s="17"/>
      <c r="E568" s="17">
        <v>3000</v>
      </c>
      <c r="F568" s="17"/>
      <c r="G568" s="17"/>
      <c r="H568" s="17"/>
      <c r="I568" s="17"/>
      <c r="J568" s="17"/>
      <c r="K568" s="17">
        <v>1680.21</v>
      </c>
      <c r="L568" s="17"/>
      <c r="M568" s="17">
        <v>6482.51</v>
      </c>
    </row>
    <row r="569" spans="1:13" x14ac:dyDescent="0.25">
      <c r="A569" s="18" t="s">
        <v>6986</v>
      </c>
      <c r="B569" s="17"/>
      <c r="C569" s="17"/>
      <c r="D569" s="17"/>
      <c r="E569" s="17"/>
      <c r="F569" s="17"/>
      <c r="G569" s="17"/>
      <c r="H569" s="17">
        <v>418.95</v>
      </c>
      <c r="I569" s="17"/>
      <c r="J569" s="17"/>
      <c r="K569" s="17"/>
      <c r="L569" s="17"/>
      <c r="M569" s="17">
        <v>418.95</v>
      </c>
    </row>
    <row r="570" spans="1:13" x14ac:dyDescent="0.25">
      <c r="A570" s="18" t="s">
        <v>5374</v>
      </c>
      <c r="B570" s="17"/>
      <c r="C570" s="17"/>
      <c r="D570" s="17">
        <v>23630.48</v>
      </c>
      <c r="E570" s="17"/>
      <c r="F570" s="17"/>
      <c r="G570" s="17">
        <v>42920.24</v>
      </c>
      <c r="H570" s="17"/>
      <c r="I570" s="17"/>
      <c r="J570" s="17"/>
      <c r="K570" s="17"/>
      <c r="L570" s="17"/>
      <c r="M570" s="17">
        <v>66550.720000000001</v>
      </c>
    </row>
    <row r="571" spans="1:13" x14ac:dyDescent="0.25">
      <c r="A571" s="18" t="s">
        <v>3096</v>
      </c>
      <c r="B571" s="17"/>
      <c r="C571" s="17">
        <v>2225.4299999999998</v>
      </c>
      <c r="D571" s="17"/>
      <c r="E571" s="17"/>
      <c r="F571" s="17"/>
      <c r="G571" s="17">
        <v>6897</v>
      </c>
      <c r="H571" s="17">
        <v>11049.119999999999</v>
      </c>
      <c r="I571" s="17"/>
      <c r="J571" s="17"/>
      <c r="K571" s="17"/>
      <c r="L571" s="17"/>
      <c r="M571" s="17">
        <v>20171.55</v>
      </c>
    </row>
    <row r="572" spans="1:13" x14ac:dyDescent="0.25">
      <c r="A572" s="18" t="s">
        <v>5385</v>
      </c>
      <c r="B572" s="17">
        <v>36234.71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>
        <v>36234.71</v>
      </c>
    </row>
    <row r="573" spans="1:13" x14ac:dyDescent="0.25">
      <c r="A573" s="18" t="s">
        <v>6009</v>
      </c>
      <c r="B573" s="17"/>
      <c r="C573" s="17"/>
      <c r="D573" s="17"/>
      <c r="E573" s="17"/>
      <c r="F573" s="17">
        <v>1452</v>
      </c>
      <c r="G573" s="17"/>
      <c r="H573" s="17"/>
      <c r="I573" s="17"/>
      <c r="J573" s="17"/>
      <c r="K573" s="17"/>
      <c r="L573" s="17"/>
      <c r="M573" s="17">
        <v>1452</v>
      </c>
    </row>
    <row r="574" spans="1:13" x14ac:dyDescent="0.25">
      <c r="A574" s="18" t="s">
        <v>4326</v>
      </c>
      <c r="B574" s="17"/>
      <c r="C574" s="17"/>
      <c r="D574" s="17"/>
      <c r="E574" s="17"/>
      <c r="F574" s="17"/>
      <c r="G574" s="17"/>
      <c r="H574" s="17"/>
      <c r="I574" s="17"/>
      <c r="J574" s="17"/>
      <c r="K574" s="17">
        <v>363</v>
      </c>
      <c r="L574" s="17"/>
      <c r="M574" s="17">
        <v>363</v>
      </c>
    </row>
    <row r="575" spans="1:13" x14ac:dyDescent="0.25">
      <c r="A575" s="18" t="s">
        <v>3623</v>
      </c>
      <c r="B575" s="17"/>
      <c r="C575" s="17"/>
      <c r="D575" s="17"/>
      <c r="E575" s="17"/>
      <c r="F575" s="17"/>
      <c r="G575" s="17"/>
      <c r="H575" s="17"/>
      <c r="I575" s="17"/>
      <c r="J575" s="17"/>
      <c r="K575" s="17">
        <v>1800</v>
      </c>
      <c r="L575" s="17">
        <v>118.1</v>
      </c>
      <c r="M575" s="17">
        <v>1918.1</v>
      </c>
    </row>
    <row r="576" spans="1:13" x14ac:dyDescent="0.25">
      <c r="A576" s="18" t="s">
        <v>2971</v>
      </c>
      <c r="B576" s="17"/>
      <c r="C576" s="17"/>
      <c r="D576" s="17">
        <v>490.05</v>
      </c>
      <c r="E576" s="17"/>
      <c r="F576" s="17"/>
      <c r="G576" s="17"/>
      <c r="H576" s="17"/>
      <c r="I576" s="17"/>
      <c r="J576" s="17"/>
      <c r="K576" s="17"/>
      <c r="L576" s="17"/>
      <c r="M576" s="17">
        <v>490.05</v>
      </c>
    </row>
    <row r="577" spans="1:13" x14ac:dyDescent="0.25">
      <c r="A577" s="18" t="s">
        <v>887</v>
      </c>
      <c r="B577" s="17">
        <v>17640</v>
      </c>
      <c r="C577" s="17"/>
      <c r="D577" s="17"/>
      <c r="E577" s="17">
        <v>484</v>
      </c>
      <c r="F577" s="17"/>
      <c r="G577" s="17"/>
      <c r="H577" s="17"/>
      <c r="I577" s="17"/>
      <c r="J577" s="17"/>
      <c r="K577" s="17"/>
      <c r="L577" s="17"/>
      <c r="M577" s="17">
        <v>18124</v>
      </c>
    </row>
    <row r="578" spans="1:13" x14ac:dyDescent="0.25">
      <c r="A578" s="18" t="s">
        <v>326</v>
      </c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>
        <v>17995.670000000002</v>
      </c>
      <c r="M578" s="17">
        <v>17995.670000000002</v>
      </c>
    </row>
    <row r="579" spans="1:13" x14ac:dyDescent="0.25">
      <c r="A579" s="18" t="s">
        <v>679</v>
      </c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>
        <v>2500</v>
      </c>
      <c r="M579" s="17">
        <v>2500</v>
      </c>
    </row>
    <row r="580" spans="1:13" x14ac:dyDescent="0.25">
      <c r="A580" s="18" t="s">
        <v>1688</v>
      </c>
      <c r="B580" s="17">
        <v>3060.2</v>
      </c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>
        <v>3060.2</v>
      </c>
    </row>
    <row r="581" spans="1:13" x14ac:dyDescent="0.25">
      <c r="A581" s="18" t="s">
        <v>3103</v>
      </c>
      <c r="B581" s="17"/>
      <c r="C581" s="17"/>
      <c r="D581" s="17">
        <v>9680</v>
      </c>
      <c r="E581" s="17"/>
      <c r="F581" s="17"/>
      <c r="G581" s="17"/>
      <c r="H581" s="17"/>
      <c r="I581" s="17"/>
      <c r="J581" s="17"/>
      <c r="K581" s="17"/>
      <c r="L581" s="17"/>
      <c r="M581" s="17">
        <v>9680</v>
      </c>
    </row>
    <row r="582" spans="1:13" x14ac:dyDescent="0.25">
      <c r="A582" s="18" t="s">
        <v>5512</v>
      </c>
      <c r="B582" s="17">
        <v>14943.5</v>
      </c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>
        <v>14943.5</v>
      </c>
    </row>
    <row r="583" spans="1:13" x14ac:dyDescent="0.25">
      <c r="A583" s="18" t="s">
        <v>1006</v>
      </c>
      <c r="B583" s="17">
        <v>84.7</v>
      </c>
      <c r="C583" s="17"/>
      <c r="D583" s="17"/>
      <c r="E583" s="17"/>
      <c r="F583" s="17">
        <v>1487.21</v>
      </c>
      <c r="G583" s="17"/>
      <c r="H583" s="17"/>
      <c r="I583" s="17"/>
      <c r="J583" s="17"/>
      <c r="K583" s="17">
        <v>130.68</v>
      </c>
      <c r="L583" s="17">
        <v>1200.01</v>
      </c>
      <c r="M583" s="17">
        <v>2902.6000000000004</v>
      </c>
    </row>
    <row r="584" spans="1:13" x14ac:dyDescent="0.25">
      <c r="A584" s="18" t="s">
        <v>5920</v>
      </c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>
        <v>2694.52</v>
      </c>
      <c r="M584" s="17">
        <v>2694.52</v>
      </c>
    </row>
    <row r="585" spans="1:13" x14ac:dyDescent="0.25">
      <c r="A585" s="18" t="s">
        <v>3588</v>
      </c>
      <c r="B585" s="17">
        <v>801.1</v>
      </c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>
        <v>801.1</v>
      </c>
    </row>
    <row r="586" spans="1:13" x14ac:dyDescent="0.25">
      <c r="A586" s="18" t="s">
        <v>723</v>
      </c>
      <c r="B586" s="17"/>
      <c r="C586" s="17"/>
      <c r="D586" s="17"/>
      <c r="E586" s="17"/>
      <c r="F586" s="17"/>
      <c r="G586" s="17"/>
      <c r="H586" s="17"/>
      <c r="I586" s="17"/>
      <c r="J586" s="17"/>
      <c r="K586" s="17">
        <v>423.5</v>
      </c>
      <c r="L586" s="17"/>
      <c r="M586" s="17">
        <v>423.5</v>
      </c>
    </row>
    <row r="587" spans="1:13" x14ac:dyDescent="0.25">
      <c r="A587" s="18" t="s">
        <v>3518</v>
      </c>
      <c r="B587" s="17"/>
      <c r="C587" s="17"/>
      <c r="D587" s="17"/>
      <c r="E587" s="17">
        <v>5190.8999999999996</v>
      </c>
      <c r="F587" s="17"/>
      <c r="G587" s="17"/>
      <c r="H587" s="17"/>
      <c r="I587" s="17"/>
      <c r="J587" s="17"/>
      <c r="K587" s="17"/>
      <c r="L587" s="17"/>
      <c r="M587" s="17">
        <v>5190.8999999999996</v>
      </c>
    </row>
    <row r="588" spans="1:13" x14ac:dyDescent="0.25">
      <c r="A588" s="18" t="s">
        <v>342</v>
      </c>
      <c r="B588" s="17"/>
      <c r="C588" s="17"/>
      <c r="D588" s="17">
        <v>900</v>
      </c>
      <c r="E588" s="17"/>
      <c r="F588" s="17"/>
      <c r="G588" s="17"/>
      <c r="H588" s="17"/>
      <c r="I588" s="17"/>
      <c r="J588" s="17"/>
      <c r="K588" s="17"/>
      <c r="L588" s="17"/>
      <c r="M588" s="17">
        <v>900</v>
      </c>
    </row>
    <row r="589" spans="1:13" x14ac:dyDescent="0.25">
      <c r="A589" s="18" t="s">
        <v>5207</v>
      </c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>
        <v>6655</v>
      </c>
      <c r="M589" s="17">
        <v>6655</v>
      </c>
    </row>
    <row r="590" spans="1:13" x14ac:dyDescent="0.25">
      <c r="A590" s="18" t="s">
        <v>5244</v>
      </c>
      <c r="B590" s="17"/>
      <c r="C590" s="17"/>
      <c r="D590" s="17"/>
      <c r="E590" s="17"/>
      <c r="F590" s="17"/>
      <c r="G590" s="17"/>
      <c r="H590" s="17"/>
      <c r="I590" s="17">
        <v>15400</v>
      </c>
      <c r="J590" s="17"/>
      <c r="K590" s="17"/>
      <c r="L590" s="17"/>
      <c r="M590" s="17">
        <v>15400</v>
      </c>
    </row>
    <row r="591" spans="1:13" x14ac:dyDescent="0.25">
      <c r="A591" s="18" t="s">
        <v>5975</v>
      </c>
      <c r="B591" s="17"/>
      <c r="C591" s="17">
        <v>1913.29</v>
      </c>
      <c r="D591" s="17"/>
      <c r="E591" s="17"/>
      <c r="F591" s="17"/>
      <c r="G591" s="17"/>
      <c r="H591" s="17"/>
      <c r="I591" s="17"/>
      <c r="J591" s="17"/>
      <c r="K591" s="17"/>
      <c r="L591" s="17"/>
      <c r="M591" s="17">
        <v>1913.29</v>
      </c>
    </row>
    <row r="592" spans="1:13" x14ac:dyDescent="0.25">
      <c r="A592" s="18" t="s">
        <v>1124</v>
      </c>
      <c r="B592" s="17"/>
      <c r="C592" s="17"/>
      <c r="D592" s="17">
        <v>495</v>
      </c>
      <c r="E592" s="17"/>
      <c r="F592" s="17"/>
      <c r="G592" s="17"/>
      <c r="H592" s="17"/>
      <c r="I592" s="17"/>
      <c r="J592" s="17"/>
      <c r="K592" s="17"/>
      <c r="L592" s="17"/>
      <c r="M592" s="17">
        <v>495</v>
      </c>
    </row>
    <row r="593" spans="1:13" x14ac:dyDescent="0.25">
      <c r="A593" s="18" t="s">
        <v>327</v>
      </c>
      <c r="B593" s="17"/>
      <c r="C593" s="17"/>
      <c r="D593" s="17"/>
      <c r="E593" s="17"/>
      <c r="F593" s="17"/>
      <c r="G593" s="17">
        <v>6433.23</v>
      </c>
      <c r="H593" s="17"/>
      <c r="I593" s="17"/>
      <c r="J593" s="17"/>
      <c r="K593" s="17"/>
      <c r="L593" s="17"/>
      <c r="M593" s="17">
        <v>6433.23</v>
      </c>
    </row>
    <row r="594" spans="1:13" x14ac:dyDescent="0.25">
      <c r="A594" s="18" t="s">
        <v>278</v>
      </c>
      <c r="B594" s="17"/>
      <c r="C594" s="17"/>
      <c r="D594" s="17"/>
      <c r="E594" s="17"/>
      <c r="F594" s="17"/>
      <c r="G594" s="17"/>
      <c r="H594" s="17"/>
      <c r="I594" s="17">
        <v>3850</v>
      </c>
      <c r="J594" s="17"/>
      <c r="K594" s="17"/>
      <c r="L594" s="17">
        <v>14850</v>
      </c>
      <c r="M594" s="17">
        <v>18700</v>
      </c>
    </row>
    <row r="595" spans="1:13" x14ac:dyDescent="0.25">
      <c r="A595" s="18" t="s">
        <v>5768</v>
      </c>
      <c r="B595" s="17"/>
      <c r="C595" s="17"/>
      <c r="D595" s="17"/>
      <c r="E595" s="17">
        <v>5000</v>
      </c>
      <c r="F595" s="17"/>
      <c r="G595" s="17"/>
      <c r="H595" s="17"/>
      <c r="I595" s="17"/>
      <c r="J595" s="17"/>
      <c r="K595" s="17"/>
      <c r="L595" s="17"/>
      <c r="M595" s="17">
        <v>5000</v>
      </c>
    </row>
    <row r="596" spans="1:13" x14ac:dyDescent="0.25">
      <c r="A596" s="18" t="s">
        <v>1117</v>
      </c>
      <c r="B596" s="17"/>
      <c r="C596" s="17"/>
      <c r="D596" s="17">
        <v>24633.25</v>
      </c>
      <c r="E596" s="17"/>
      <c r="F596" s="17"/>
      <c r="G596" s="17">
        <v>47500.639999999999</v>
      </c>
      <c r="H596" s="17"/>
      <c r="I596" s="17"/>
      <c r="J596" s="17"/>
      <c r="K596" s="17">
        <v>5425.45</v>
      </c>
      <c r="L596" s="17"/>
      <c r="M596" s="17">
        <v>77559.34</v>
      </c>
    </row>
    <row r="597" spans="1:13" x14ac:dyDescent="0.25">
      <c r="A597" s="18" t="s">
        <v>3760</v>
      </c>
      <c r="B597" s="17">
        <v>1294.7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>
        <v>1294.7</v>
      </c>
    </row>
    <row r="598" spans="1:13" x14ac:dyDescent="0.25">
      <c r="A598" s="18" t="s">
        <v>3049</v>
      </c>
      <c r="B598" s="17"/>
      <c r="C598" s="17"/>
      <c r="D598" s="17"/>
      <c r="E598" s="17"/>
      <c r="F598" s="17"/>
      <c r="G598" s="17">
        <v>17833.16</v>
      </c>
      <c r="H598" s="17"/>
      <c r="I598" s="17"/>
      <c r="J598" s="17"/>
      <c r="K598" s="17"/>
      <c r="L598" s="17"/>
      <c r="M598" s="17">
        <v>17833.16</v>
      </c>
    </row>
    <row r="599" spans="1:13" x14ac:dyDescent="0.25">
      <c r="A599" s="18" t="s">
        <v>2988</v>
      </c>
      <c r="B599" s="17"/>
      <c r="C599" s="17"/>
      <c r="D599" s="17"/>
      <c r="E599" s="17"/>
      <c r="F599" s="17">
        <v>47355.64</v>
      </c>
      <c r="G599" s="17"/>
      <c r="H599" s="17"/>
      <c r="I599" s="17"/>
      <c r="J599" s="17"/>
      <c r="K599" s="17"/>
      <c r="L599" s="17"/>
      <c r="M599" s="17">
        <v>47355.64</v>
      </c>
    </row>
    <row r="600" spans="1:13" x14ac:dyDescent="0.25">
      <c r="A600" s="18" t="s">
        <v>1535</v>
      </c>
      <c r="B600" s="17"/>
      <c r="C600" s="17"/>
      <c r="D600" s="17">
        <v>3956.7</v>
      </c>
      <c r="E600" s="17"/>
      <c r="F600" s="17"/>
      <c r="G600" s="17"/>
      <c r="H600" s="17"/>
      <c r="I600" s="17"/>
      <c r="J600" s="17"/>
      <c r="K600" s="17"/>
      <c r="L600" s="17"/>
      <c r="M600" s="17">
        <v>3956.7</v>
      </c>
    </row>
    <row r="601" spans="1:13" x14ac:dyDescent="0.25">
      <c r="A601" s="18" t="s">
        <v>4916</v>
      </c>
      <c r="B601" s="17"/>
      <c r="C601" s="17"/>
      <c r="D601" s="17"/>
      <c r="E601" s="17">
        <v>4099.7299999999996</v>
      </c>
      <c r="F601" s="17"/>
      <c r="G601" s="17"/>
      <c r="H601" s="17"/>
      <c r="I601" s="17"/>
      <c r="J601" s="17"/>
      <c r="K601" s="17"/>
      <c r="L601" s="17"/>
      <c r="M601" s="17">
        <v>4099.7299999999996</v>
      </c>
    </row>
    <row r="602" spans="1:13" x14ac:dyDescent="0.25">
      <c r="A602" s="18" t="s">
        <v>1106</v>
      </c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>
        <v>482.37</v>
      </c>
      <c r="M602" s="17">
        <v>482.37</v>
      </c>
    </row>
    <row r="603" spans="1:13" x14ac:dyDescent="0.25">
      <c r="A603" s="18" t="s">
        <v>2373</v>
      </c>
      <c r="B603" s="17">
        <v>427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>
        <v>427</v>
      </c>
    </row>
    <row r="604" spans="1:13" x14ac:dyDescent="0.25">
      <c r="A604" s="18" t="s">
        <v>4786</v>
      </c>
      <c r="B604" s="17"/>
      <c r="C604" s="17"/>
      <c r="D604" s="17"/>
      <c r="E604" s="17"/>
      <c r="F604" s="17"/>
      <c r="G604" s="17">
        <v>86.65</v>
      </c>
      <c r="H604" s="17"/>
      <c r="I604" s="17"/>
      <c r="J604" s="17"/>
      <c r="K604" s="17"/>
      <c r="L604" s="17"/>
      <c r="M604" s="17">
        <v>86.65</v>
      </c>
    </row>
    <row r="605" spans="1:13" x14ac:dyDescent="0.25">
      <c r="A605" s="18" t="s">
        <v>4784</v>
      </c>
      <c r="B605" s="17"/>
      <c r="C605" s="17"/>
      <c r="D605" s="17"/>
      <c r="E605" s="17"/>
      <c r="F605" s="17"/>
      <c r="G605" s="17"/>
      <c r="H605" s="17">
        <v>324.12</v>
      </c>
      <c r="I605" s="17"/>
      <c r="J605" s="17"/>
      <c r="K605" s="17"/>
      <c r="L605" s="17"/>
      <c r="M605" s="17">
        <v>324.12</v>
      </c>
    </row>
    <row r="606" spans="1:13" x14ac:dyDescent="0.25">
      <c r="A606" s="18" t="s">
        <v>2180</v>
      </c>
      <c r="B606" s="17"/>
      <c r="C606" s="17"/>
      <c r="D606" s="17"/>
      <c r="E606" s="17"/>
      <c r="F606" s="17"/>
      <c r="G606" s="17">
        <v>1800</v>
      </c>
      <c r="H606" s="17"/>
      <c r="I606" s="17"/>
      <c r="J606" s="17"/>
      <c r="K606" s="17">
        <v>1306.8</v>
      </c>
      <c r="L606" s="17"/>
      <c r="M606" s="17">
        <v>3106.8</v>
      </c>
    </row>
    <row r="607" spans="1:13" x14ac:dyDescent="0.25">
      <c r="A607" s="18" t="s">
        <v>3277</v>
      </c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>
        <v>3350</v>
      </c>
      <c r="M607" s="17">
        <v>3350</v>
      </c>
    </row>
    <row r="608" spans="1:13" x14ac:dyDescent="0.25">
      <c r="A608" s="18" t="s">
        <v>5758</v>
      </c>
      <c r="B608" s="17"/>
      <c r="C608" s="17"/>
      <c r="D608" s="17"/>
      <c r="E608" s="17"/>
      <c r="F608" s="17"/>
      <c r="G608" s="17"/>
      <c r="H608" s="17"/>
      <c r="I608" s="17"/>
      <c r="J608" s="17"/>
      <c r="K608" s="17">
        <v>7381</v>
      </c>
      <c r="L608" s="17"/>
      <c r="M608" s="17">
        <v>7381</v>
      </c>
    </row>
    <row r="609" spans="1:13" x14ac:dyDescent="0.25">
      <c r="A609" s="18" t="s">
        <v>317</v>
      </c>
      <c r="B609" s="17">
        <v>327.60000000000002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>
        <v>327.60000000000002</v>
      </c>
    </row>
    <row r="610" spans="1:13" x14ac:dyDescent="0.25">
      <c r="A610" s="18" t="s">
        <v>3060</v>
      </c>
      <c r="B610" s="17">
        <v>16698</v>
      </c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>
        <v>16698</v>
      </c>
    </row>
    <row r="611" spans="1:13" x14ac:dyDescent="0.25">
      <c r="A611" s="18" t="s">
        <v>4838</v>
      </c>
      <c r="B611" s="17"/>
      <c r="C611" s="17"/>
      <c r="D611" s="17"/>
      <c r="E611" s="17">
        <v>757.5</v>
      </c>
      <c r="F611" s="17"/>
      <c r="G611" s="17"/>
      <c r="H611" s="17"/>
      <c r="I611" s="17"/>
      <c r="J611" s="17"/>
      <c r="K611" s="17"/>
      <c r="L611" s="17"/>
      <c r="M611" s="17">
        <v>757.5</v>
      </c>
    </row>
    <row r="612" spans="1:13" x14ac:dyDescent="0.25">
      <c r="A612" s="18" t="s">
        <v>713</v>
      </c>
      <c r="B612" s="17">
        <v>121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>
        <v>121</v>
      </c>
    </row>
    <row r="613" spans="1:13" x14ac:dyDescent="0.25">
      <c r="A613" s="18" t="s">
        <v>3636</v>
      </c>
      <c r="B613" s="17"/>
      <c r="C613" s="17"/>
      <c r="D613" s="17"/>
      <c r="E613" s="17"/>
      <c r="F613" s="17"/>
      <c r="G613" s="17"/>
      <c r="H613" s="17"/>
      <c r="I613" s="17"/>
      <c r="J613" s="17"/>
      <c r="K613" s="17">
        <v>1960.2</v>
      </c>
      <c r="L613" s="17"/>
      <c r="M613" s="17">
        <v>1960.2</v>
      </c>
    </row>
    <row r="614" spans="1:13" x14ac:dyDescent="0.25">
      <c r="A614" s="18" t="s">
        <v>936</v>
      </c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>
        <v>1684.32</v>
      </c>
      <c r="M614" s="17">
        <v>1684.32</v>
      </c>
    </row>
    <row r="615" spans="1:13" x14ac:dyDescent="0.25">
      <c r="A615" s="18" t="s">
        <v>4924</v>
      </c>
      <c r="B615" s="17"/>
      <c r="C615" s="17"/>
      <c r="D615" s="17"/>
      <c r="E615" s="17"/>
      <c r="F615" s="17"/>
      <c r="G615" s="17"/>
      <c r="H615" s="17">
        <v>1742.4</v>
      </c>
      <c r="I615" s="17"/>
      <c r="J615" s="17"/>
      <c r="K615" s="17"/>
      <c r="L615" s="17"/>
      <c r="M615" s="17">
        <v>1742.4</v>
      </c>
    </row>
    <row r="616" spans="1:13" x14ac:dyDescent="0.25">
      <c r="A616" s="18" t="s">
        <v>1275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>
        <v>10445.200000000001</v>
      </c>
      <c r="M616" s="17">
        <v>10445.200000000001</v>
      </c>
    </row>
    <row r="617" spans="1:13" x14ac:dyDescent="0.25">
      <c r="A617" s="18" t="s">
        <v>6728</v>
      </c>
      <c r="B617" s="17"/>
      <c r="C617" s="17"/>
      <c r="D617" s="17"/>
      <c r="E617" s="17"/>
      <c r="F617" s="17"/>
      <c r="G617" s="17"/>
      <c r="H617" s="17"/>
      <c r="I617" s="17"/>
      <c r="J617" s="17"/>
      <c r="K617" s="17">
        <v>235.95</v>
      </c>
      <c r="L617" s="17"/>
      <c r="M617" s="17">
        <v>235.95</v>
      </c>
    </row>
    <row r="618" spans="1:13" x14ac:dyDescent="0.25">
      <c r="A618" s="18" t="s">
        <v>45</v>
      </c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>
        <v>5930.96</v>
      </c>
      <c r="M618" s="17">
        <v>5930.96</v>
      </c>
    </row>
    <row r="619" spans="1:13" x14ac:dyDescent="0.25">
      <c r="A619" s="18" t="s">
        <v>3669</v>
      </c>
      <c r="B619" s="17"/>
      <c r="C619" s="17"/>
      <c r="D619" s="17">
        <v>574.75</v>
      </c>
      <c r="E619" s="17"/>
      <c r="F619" s="17"/>
      <c r="G619" s="17"/>
      <c r="H619" s="17"/>
      <c r="I619" s="17"/>
      <c r="J619" s="17"/>
      <c r="K619" s="17"/>
      <c r="L619" s="17"/>
      <c r="M619" s="17">
        <v>574.75</v>
      </c>
    </row>
    <row r="620" spans="1:13" x14ac:dyDescent="0.25">
      <c r="A620" s="18" t="s">
        <v>1058</v>
      </c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>
        <v>6578.5</v>
      </c>
      <c r="M620" s="17">
        <v>6578.5</v>
      </c>
    </row>
    <row r="621" spans="1:13" x14ac:dyDescent="0.25">
      <c r="A621" s="18" t="s">
        <v>1158</v>
      </c>
      <c r="B621" s="17"/>
      <c r="C621" s="17">
        <v>752.33</v>
      </c>
      <c r="D621" s="17">
        <v>1595.03</v>
      </c>
      <c r="E621" s="17"/>
      <c r="F621" s="17"/>
      <c r="G621" s="17"/>
      <c r="H621" s="17">
        <v>242</v>
      </c>
      <c r="I621" s="17"/>
      <c r="J621" s="17"/>
      <c r="K621" s="17"/>
      <c r="L621" s="17"/>
      <c r="M621" s="17">
        <v>2589.36</v>
      </c>
    </row>
    <row r="622" spans="1:13" x14ac:dyDescent="0.25">
      <c r="A622" s="18" t="s">
        <v>6750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>
        <v>205.7</v>
      </c>
      <c r="L622" s="17"/>
      <c r="M622" s="17">
        <v>205.7</v>
      </c>
    </row>
    <row r="623" spans="1:13" x14ac:dyDescent="0.25">
      <c r="A623" s="18" t="s">
        <v>4945</v>
      </c>
      <c r="B623" s="17">
        <v>2395.8000000000002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>
        <v>2395.8000000000002</v>
      </c>
    </row>
    <row r="624" spans="1:13" x14ac:dyDescent="0.25">
      <c r="A624" s="18" t="s">
        <v>28</v>
      </c>
      <c r="B624" s="17">
        <v>1269.8499999999999</v>
      </c>
      <c r="C624" s="17"/>
      <c r="D624" s="17"/>
      <c r="E624" s="17"/>
      <c r="F624" s="17"/>
      <c r="G624" s="17">
        <v>1000</v>
      </c>
      <c r="H624" s="17"/>
      <c r="I624" s="17"/>
      <c r="J624" s="17"/>
      <c r="K624" s="17"/>
      <c r="L624" s="17"/>
      <c r="M624" s="17">
        <v>2269.85</v>
      </c>
    </row>
    <row r="625" spans="1:13" x14ac:dyDescent="0.25">
      <c r="A625" s="18" t="s">
        <v>1312</v>
      </c>
      <c r="B625" s="17"/>
      <c r="C625" s="17"/>
      <c r="D625" s="17"/>
      <c r="E625" s="17"/>
      <c r="F625" s="17"/>
      <c r="G625" s="17">
        <v>4773.4600000000009</v>
      </c>
      <c r="H625" s="17"/>
      <c r="I625" s="17"/>
      <c r="J625" s="17"/>
      <c r="K625" s="17"/>
      <c r="L625" s="17"/>
      <c r="M625" s="17">
        <v>4773.4600000000009</v>
      </c>
    </row>
    <row r="626" spans="1:13" x14ac:dyDescent="0.25">
      <c r="A626" s="18" t="s">
        <v>630</v>
      </c>
      <c r="B626" s="17">
        <v>1304.3800000000001</v>
      </c>
      <c r="C626" s="17"/>
      <c r="D626" s="17"/>
      <c r="E626" s="17"/>
      <c r="F626" s="17"/>
      <c r="G626" s="17"/>
      <c r="H626" s="17"/>
      <c r="I626" s="17"/>
      <c r="J626" s="17"/>
      <c r="K626" s="17">
        <v>8116.2400000000007</v>
      </c>
      <c r="L626" s="17">
        <v>1225.4299999999998</v>
      </c>
      <c r="M626" s="17">
        <v>10646.050000000001</v>
      </c>
    </row>
    <row r="627" spans="1:13" x14ac:dyDescent="0.25">
      <c r="A627" s="18" t="s">
        <v>33</v>
      </c>
      <c r="B627" s="17">
        <v>7250</v>
      </c>
      <c r="C627" s="17"/>
      <c r="D627" s="17"/>
      <c r="E627" s="17"/>
      <c r="F627" s="17"/>
      <c r="G627" s="17">
        <v>326.7</v>
      </c>
      <c r="H627" s="17"/>
      <c r="I627" s="17">
        <v>971.75</v>
      </c>
      <c r="J627" s="17"/>
      <c r="K627" s="17">
        <v>1729.9</v>
      </c>
      <c r="L627" s="17">
        <v>90.75</v>
      </c>
      <c r="M627" s="17">
        <v>10369.1</v>
      </c>
    </row>
    <row r="628" spans="1:13" x14ac:dyDescent="0.25">
      <c r="A628" s="18" t="s">
        <v>6844</v>
      </c>
      <c r="B628" s="17"/>
      <c r="C628" s="17"/>
      <c r="D628" s="17"/>
      <c r="E628" s="17"/>
      <c r="F628" s="17"/>
      <c r="G628" s="17"/>
      <c r="H628" s="17"/>
      <c r="I628" s="17"/>
      <c r="J628" s="17"/>
      <c r="K628" s="17">
        <v>188.76</v>
      </c>
      <c r="L628" s="17"/>
      <c r="M628" s="17">
        <v>188.76</v>
      </c>
    </row>
    <row r="629" spans="1:13" x14ac:dyDescent="0.25">
      <c r="A629" s="18" t="s">
        <v>31</v>
      </c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>
        <v>1933</v>
      </c>
      <c r="M629" s="17">
        <v>1933</v>
      </c>
    </row>
    <row r="630" spans="1:13" x14ac:dyDescent="0.25">
      <c r="A630" s="18" t="s">
        <v>3171</v>
      </c>
      <c r="B630" s="17"/>
      <c r="C630" s="17"/>
      <c r="D630" s="17"/>
      <c r="E630" s="17"/>
      <c r="F630" s="17"/>
      <c r="G630" s="17"/>
      <c r="H630" s="17"/>
      <c r="I630" s="17"/>
      <c r="J630" s="17"/>
      <c r="K630" s="17">
        <v>5947.76</v>
      </c>
      <c r="L630" s="17"/>
      <c r="M630" s="17">
        <v>5947.76</v>
      </c>
    </row>
    <row r="631" spans="1:13" x14ac:dyDescent="0.25">
      <c r="A631" s="18" t="s">
        <v>3355</v>
      </c>
      <c r="B631" s="17"/>
      <c r="C631" s="17"/>
      <c r="D631" s="17"/>
      <c r="E631" s="17"/>
      <c r="F631" s="17"/>
      <c r="G631" s="17"/>
      <c r="H631" s="17"/>
      <c r="I631" s="17"/>
      <c r="J631" s="17"/>
      <c r="K631" s="17">
        <v>5931.42</v>
      </c>
      <c r="L631" s="17"/>
      <c r="M631" s="17">
        <v>5931.42</v>
      </c>
    </row>
    <row r="632" spans="1:13" x14ac:dyDescent="0.25">
      <c r="A632" s="18" t="s">
        <v>404</v>
      </c>
      <c r="B632" s="17"/>
      <c r="C632" s="17"/>
      <c r="D632" s="17"/>
      <c r="E632" s="17"/>
      <c r="F632" s="17"/>
      <c r="G632" s="17"/>
      <c r="H632" s="17"/>
      <c r="I632" s="17"/>
      <c r="J632" s="17"/>
      <c r="K632" s="17">
        <v>2311.66</v>
      </c>
      <c r="L632" s="17"/>
      <c r="M632" s="17">
        <v>2311.66</v>
      </c>
    </row>
    <row r="633" spans="1:13" x14ac:dyDescent="0.25">
      <c r="A633" s="18" t="s">
        <v>5189</v>
      </c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>
        <v>5723.3</v>
      </c>
      <c r="M633" s="17">
        <v>5723.3</v>
      </c>
    </row>
    <row r="634" spans="1:13" x14ac:dyDescent="0.25">
      <c r="A634" s="18" t="s">
        <v>1045</v>
      </c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>
        <v>10856.119999999999</v>
      </c>
      <c r="M634" s="17">
        <v>10856.119999999999</v>
      </c>
    </row>
    <row r="635" spans="1:13" x14ac:dyDescent="0.25">
      <c r="A635" s="18" t="s">
        <v>3700</v>
      </c>
      <c r="B635" s="17"/>
      <c r="C635" s="17"/>
      <c r="D635" s="17"/>
      <c r="E635" s="17"/>
      <c r="F635" s="17"/>
      <c r="G635" s="17"/>
      <c r="H635" s="17"/>
      <c r="I635" s="17"/>
      <c r="J635" s="17"/>
      <c r="K635" s="17">
        <v>847</v>
      </c>
      <c r="L635" s="17"/>
      <c r="M635" s="17">
        <v>847</v>
      </c>
    </row>
    <row r="636" spans="1:13" x14ac:dyDescent="0.25">
      <c r="A636" s="18" t="s">
        <v>3382</v>
      </c>
      <c r="B636" s="17"/>
      <c r="C636" s="17"/>
      <c r="D636" s="17"/>
      <c r="E636" s="17"/>
      <c r="F636" s="17"/>
      <c r="G636" s="17"/>
      <c r="H636" s="17">
        <v>2051.7800000000002</v>
      </c>
      <c r="I636" s="17"/>
      <c r="J636" s="17"/>
      <c r="K636" s="17"/>
      <c r="L636" s="17"/>
      <c r="M636" s="17">
        <v>2051.7800000000002</v>
      </c>
    </row>
    <row r="637" spans="1:13" x14ac:dyDescent="0.25">
      <c r="A637" s="18" t="s">
        <v>51</v>
      </c>
      <c r="B637" s="17">
        <v>484</v>
      </c>
      <c r="C637" s="17"/>
      <c r="D637" s="17"/>
      <c r="E637" s="17"/>
      <c r="F637" s="17"/>
      <c r="G637" s="17">
        <v>5324</v>
      </c>
      <c r="H637" s="17"/>
      <c r="I637" s="17"/>
      <c r="J637" s="17">
        <v>6897</v>
      </c>
      <c r="K637" s="17">
        <v>515.55999999999995</v>
      </c>
      <c r="L637" s="17"/>
      <c r="M637" s="17">
        <v>13220.56</v>
      </c>
    </row>
    <row r="638" spans="1:13" x14ac:dyDescent="0.25">
      <c r="A638" s="18" t="s">
        <v>1161</v>
      </c>
      <c r="B638" s="17"/>
      <c r="C638" s="17"/>
      <c r="D638" s="17"/>
      <c r="E638" s="17"/>
      <c r="F638" s="17"/>
      <c r="G638" s="17"/>
      <c r="H638" s="17">
        <v>1639.91</v>
      </c>
      <c r="I638" s="17"/>
      <c r="J638" s="17"/>
      <c r="K638" s="17"/>
      <c r="L638" s="17"/>
      <c r="M638" s="17">
        <v>1639.91</v>
      </c>
    </row>
    <row r="639" spans="1:13" x14ac:dyDescent="0.25">
      <c r="A639" s="18" t="s">
        <v>66</v>
      </c>
      <c r="B639" s="17"/>
      <c r="C639" s="17"/>
      <c r="D639" s="17"/>
      <c r="E639" s="17"/>
      <c r="F639" s="17"/>
      <c r="G639" s="17"/>
      <c r="H639" s="17"/>
      <c r="I639" s="17">
        <v>2420</v>
      </c>
      <c r="J639" s="17"/>
      <c r="K639" s="17"/>
      <c r="L639" s="17">
        <v>2252.86</v>
      </c>
      <c r="M639" s="17">
        <v>4672.8600000000006</v>
      </c>
    </row>
    <row r="640" spans="1:13" x14ac:dyDescent="0.25">
      <c r="A640" s="18" t="s">
        <v>6381</v>
      </c>
      <c r="B640" s="17"/>
      <c r="C640" s="17">
        <v>275.52</v>
      </c>
      <c r="D640" s="17"/>
      <c r="E640" s="17"/>
      <c r="F640" s="17"/>
      <c r="G640" s="17"/>
      <c r="H640" s="17"/>
      <c r="I640" s="17">
        <v>515.94000000000005</v>
      </c>
      <c r="J640" s="17"/>
      <c r="K640" s="17"/>
      <c r="L640" s="17"/>
      <c r="M640" s="17">
        <v>791.46</v>
      </c>
    </row>
    <row r="641" spans="1:13" x14ac:dyDescent="0.25">
      <c r="A641" s="18" t="s">
        <v>5470</v>
      </c>
      <c r="B641" s="17">
        <v>16940</v>
      </c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>
        <v>16940</v>
      </c>
    </row>
    <row r="642" spans="1:13" x14ac:dyDescent="0.25">
      <c r="A642" s="18" t="s">
        <v>5052</v>
      </c>
      <c r="B642" s="17"/>
      <c r="C642" s="17">
        <v>90.75</v>
      </c>
      <c r="D642" s="17"/>
      <c r="E642" s="17"/>
      <c r="F642" s="17"/>
      <c r="G642" s="17"/>
      <c r="H642" s="17"/>
      <c r="I642" s="17"/>
      <c r="J642" s="17"/>
      <c r="K642" s="17"/>
      <c r="L642" s="17"/>
      <c r="M642" s="17">
        <v>90.75</v>
      </c>
    </row>
    <row r="643" spans="1:13" x14ac:dyDescent="0.25">
      <c r="A643" s="18" t="s">
        <v>3448</v>
      </c>
      <c r="B643" s="17">
        <v>1452</v>
      </c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>
        <v>1452</v>
      </c>
    </row>
    <row r="644" spans="1:13" x14ac:dyDescent="0.25">
      <c r="A644" s="18" t="s">
        <v>1059</v>
      </c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>
        <v>270.60000000000002</v>
      </c>
      <c r="M644" s="17">
        <v>270.60000000000002</v>
      </c>
    </row>
    <row r="645" spans="1:13" x14ac:dyDescent="0.25">
      <c r="A645" s="18" t="s">
        <v>5165</v>
      </c>
      <c r="B645" s="17"/>
      <c r="C645" s="17"/>
      <c r="D645" s="17"/>
      <c r="E645" s="17">
        <v>5370.83</v>
      </c>
      <c r="F645" s="17"/>
      <c r="G645" s="17"/>
      <c r="H645" s="17"/>
      <c r="I645" s="17"/>
      <c r="J645" s="17"/>
      <c r="K645" s="17"/>
      <c r="L645" s="17"/>
      <c r="M645" s="17">
        <v>5370.83</v>
      </c>
    </row>
    <row r="646" spans="1:13" x14ac:dyDescent="0.25">
      <c r="A646" s="18" t="s">
        <v>4757</v>
      </c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>
        <v>275.88</v>
      </c>
      <c r="M646" s="17">
        <v>275.88</v>
      </c>
    </row>
    <row r="647" spans="1:13" x14ac:dyDescent="0.25">
      <c r="A647" s="18" t="s">
        <v>337</v>
      </c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>
        <v>1724.88</v>
      </c>
      <c r="M647" s="17">
        <v>1724.88</v>
      </c>
    </row>
    <row r="648" spans="1:13" x14ac:dyDescent="0.25">
      <c r="A648" s="18" t="s">
        <v>19</v>
      </c>
      <c r="B648" s="17"/>
      <c r="C648" s="17"/>
      <c r="D648" s="17"/>
      <c r="E648" s="17">
        <v>7139</v>
      </c>
      <c r="F648" s="17"/>
      <c r="G648" s="17"/>
      <c r="H648" s="17">
        <v>14157</v>
      </c>
      <c r="I648" s="17"/>
      <c r="J648" s="17"/>
      <c r="K648" s="17">
        <v>254.1</v>
      </c>
      <c r="L648" s="17"/>
      <c r="M648" s="17">
        <v>21550.1</v>
      </c>
    </row>
    <row r="649" spans="1:13" x14ac:dyDescent="0.25">
      <c r="A649" s="18" t="s">
        <v>4751</v>
      </c>
      <c r="B649" s="17"/>
      <c r="C649" s="17"/>
      <c r="D649" s="17">
        <v>169.4</v>
      </c>
      <c r="E649" s="17"/>
      <c r="F649" s="17"/>
      <c r="G649" s="17"/>
      <c r="H649" s="17"/>
      <c r="I649" s="17">
        <v>544.5</v>
      </c>
      <c r="J649" s="17"/>
      <c r="K649" s="17"/>
      <c r="L649" s="17"/>
      <c r="M649" s="17">
        <v>713.9</v>
      </c>
    </row>
    <row r="650" spans="1:13" x14ac:dyDescent="0.25">
      <c r="A650" s="18" t="s">
        <v>6649</v>
      </c>
      <c r="B650" s="17"/>
      <c r="C650" s="17"/>
      <c r="D650" s="17"/>
      <c r="E650" s="17"/>
      <c r="F650" s="17"/>
      <c r="G650" s="17"/>
      <c r="H650" s="17"/>
      <c r="I650" s="17"/>
      <c r="J650" s="17"/>
      <c r="K650" s="17">
        <v>294.02999999999997</v>
      </c>
      <c r="L650" s="17"/>
      <c r="M650" s="17">
        <v>294.02999999999997</v>
      </c>
    </row>
    <row r="651" spans="1:13" x14ac:dyDescent="0.25">
      <c r="A651" s="18" t="s">
        <v>283</v>
      </c>
      <c r="B651" s="17">
        <v>99</v>
      </c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>
        <v>99</v>
      </c>
    </row>
    <row r="652" spans="1:13" x14ac:dyDescent="0.25">
      <c r="A652" s="18" t="s">
        <v>6123</v>
      </c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>
        <v>1107.76</v>
      </c>
      <c r="M652" s="17">
        <v>1107.76</v>
      </c>
    </row>
    <row r="653" spans="1:13" x14ac:dyDescent="0.25">
      <c r="A653" s="18" t="s">
        <v>634</v>
      </c>
      <c r="B653" s="17"/>
      <c r="C653" s="17"/>
      <c r="D653" s="17"/>
      <c r="E653" s="17"/>
      <c r="F653" s="17"/>
      <c r="G653" s="17"/>
      <c r="H653" s="17"/>
      <c r="I653" s="17"/>
      <c r="J653" s="17">
        <v>3357.21</v>
      </c>
      <c r="K653" s="17"/>
      <c r="L653" s="17"/>
      <c r="M653" s="17">
        <v>3357.21</v>
      </c>
    </row>
    <row r="654" spans="1:13" x14ac:dyDescent="0.25">
      <c r="A654" s="18" t="s">
        <v>1044</v>
      </c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>
        <v>701.8</v>
      </c>
      <c r="M654" s="17">
        <v>701.8</v>
      </c>
    </row>
    <row r="655" spans="1:13" x14ac:dyDescent="0.25">
      <c r="A655" s="18" t="s">
        <v>2838</v>
      </c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>
        <v>170.66</v>
      </c>
      <c r="M655" s="17">
        <v>170.66</v>
      </c>
    </row>
    <row r="656" spans="1:13" x14ac:dyDescent="0.25">
      <c r="A656" s="18" t="s">
        <v>3333</v>
      </c>
      <c r="B656" s="17">
        <v>2420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>
        <v>2420</v>
      </c>
    </row>
    <row r="657" spans="1:13" x14ac:dyDescent="0.25">
      <c r="A657" s="18" t="s">
        <v>635</v>
      </c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>
        <v>81.069999999999993</v>
      </c>
      <c r="M657" s="17">
        <v>81.069999999999993</v>
      </c>
    </row>
    <row r="658" spans="1:13" x14ac:dyDescent="0.25">
      <c r="A658" s="18" t="s">
        <v>3426</v>
      </c>
      <c r="B658" s="17"/>
      <c r="C658" s="17"/>
      <c r="D658" s="17"/>
      <c r="E658" s="17">
        <v>1554.5</v>
      </c>
      <c r="F658" s="17"/>
      <c r="G658" s="17"/>
      <c r="H658" s="17"/>
      <c r="I658" s="17"/>
      <c r="J658" s="17"/>
      <c r="K658" s="17"/>
      <c r="L658" s="17">
        <v>2577.09</v>
      </c>
      <c r="M658" s="17">
        <v>4131.59</v>
      </c>
    </row>
    <row r="659" spans="1:13" x14ac:dyDescent="0.25">
      <c r="A659" s="18" t="s">
        <v>6664</v>
      </c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>
        <v>261.06</v>
      </c>
      <c r="M659" s="17">
        <v>261.06</v>
      </c>
    </row>
    <row r="660" spans="1:13" ht="25.5" x14ac:dyDescent="0.25">
      <c r="A660" s="18" t="s">
        <v>3318</v>
      </c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>
        <v>2577.09</v>
      </c>
      <c r="M660" s="17">
        <v>2577.09</v>
      </c>
    </row>
    <row r="661" spans="1:13" x14ac:dyDescent="0.25">
      <c r="A661" s="18" t="s">
        <v>286</v>
      </c>
      <c r="B661" s="17"/>
      <c r="C661" s="17"/>
      <c r="D661" s="17">
        <v>1556.9</v>
      </c>
      <c r="E661" s="17"/>
      <c r="F661" s="17"/>
      <c r="G661" s="17"/>
      <c r="H661" s="17"/>
      <c r="I661" s="17"/>
      <c r="J661" s="17"/>
      <c r="K661" s="17">
        <v>8046.5</v>
      </c>
      <c r="L661" s="17"/>
      <c r="M661" s="17">
        <v>9603.4</v>
      </c>
    </row>
    <row r="662" spans="1:13" x14ac:dyDescent="0.25">
      <c r="A662" s="18" t="s">
        <v>44</v>
      </c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>
        <v>4204.75</v>
      </c>
      <c r="M662" s="17">
        <v>4204.75</v>
      </c>
    </row>
    <row r="663" spans="1:13" x14ac:dyDescent="0.25">
      <c r="A663" s="18" t="s">
        <v>3948</v>
      </c>
      <c r="B663" s="17"/>
      <c r="C663" s="17"/>
      <c r="D663" s="17"/>
      <c r="E663" s="17"/>
      <c r="F663" s="17"/>
      <c r="G663" s="17"/>
      <c r="H663" s="17"/>
      <c r="I663" s="17"/>
      <c r="J663" s="17"/>
      <c r="K663" s="17">
        <v>560</v>
      </c>
      <c r="L663" s="17"/>
      <c r="M663" s="17">
        <v>560</v>
      </c>
    </row>
    <row r="664" spans="1:13" x14ac:dyDescent="0.25">
      <c r="A664" s="18" t="s">
        <v>802</v>
      </c>
      <c r="B664" s="17">
        <v>5157.12</v>
      </c>
      <c r="C664" s="17">
        <v>1706.02</v>
      </c>
      <c r="D664" s="17">
        <v>576.5</v>
      </c>
      <c r="E664" s="17"/>
      <c r="F664" s="17"/>
      <c r="G664" s="17"/>
      <c r="H664" s="17"/>
      <c r="I664" s="17"/>
      <c r="J664" s="17"/>
      <c r="K664" s="17"/>
      <c r="L664" s="17"/>
      <c r="M664" s="17">
        <v>7439.6399999999994</v>
      </c>
    </row>
    <row r="665" spans="1:13" x14ac:dyDescent="0.25">
      <c r="A665" s="18" t="s">
        <v>12</v>
      </c>
      <c r="B665" s="17">
        <v>927.96</v>
      </c>
      <c r="C665" s="17">
        <v>2172.5499999999997</v>
      </c>
      <c r="D665" s="17"/>
      <c r="E665" s="17"/>
      <c r="F665" s="17"/>
      <c r="G665" s="17">
        <v>134.91999999999999</v>
      </c>
      <c r="H665" s="17"/>
      <c r="I665" s="17">
        <v>2420</v>
      </c>
      <c r="J665" s="17"/>
      <c r="K665" s="17"/>
      <c r="L665" s="17">
        <v>344.8</v>
      </c>
      <c r="M665" s="17">
        <v>6000.2300000000005</v>
      </c>
    </row>
    <row r="666" spans="1:13" x14ac:dyDescent="0.25">
      <c r="A666" s="18" t="s">
        <v>3728</v>
      </c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>
        <v>435.6</v>
      </c>
      <c r="M666" s="17">
        <v>435.6</v>
      </c>
    </row>
    <row r="667" spans="1:13" x14ac:dyDescent="0.25">
      <c r="A667" s="18" t="s">
        <v>4888</v>
      </c>
      <c r="B667" s="17">
        <v>2541</v>
      </c>
      <c r="C667" s="17"/>
      <c r="D667" s="17"/>
      <c r="E667" s="17"/>
      <c r="F667" s="17"/>
      <c r="G667" s="17"/>
      <c r="H667" s="17"/>
      <c r="I667" s="17"/>
      <c r="J667" s="17"/>
      <c r="K667" s="17">
        <v>2779.54</v>
      </c>
      <c r="L667" s="17"/>
      <c r="M667" s="17">
        <v>5320.54</v>
      </c>
    </row>
    <row r="668" spans="1:13" x14ac:dyDescent="0.25">
      <c r="A668" s="18" t="s">
        <v>4552</v>
      </c>
      <c r="B668" s="17"/>
      <c r="C668" s="17"/>
      <c r="D668" s="17"/>
      <c r="E668" s="17"/>
      <c r="F668" s="17"/>
      <c r="G668" s="17"/>
      <c r="H668" s="17"/>
      <c r="I668" s="17"/>
      <c r="J668" s="17"/>
      <c r="K668" s="17">
        <v>424.05</v>
      </c>
      <c r="L668" s="17"/>
      <c r="M668" s="17">
        <v>424.05</v>
      </c>
    </row>
    <row r="669" spans="1:13" x14ac:dyDescent="0.25">
      <c r="A669" s="18" t="s">
        <v>639</v>
      </c>
      <c r="B669" s="17"/>
      <c r="C669" s="17"/>
      <c r="D669" s="17"/>
      <c r="E669" s="17"/>
      <c r="F669" s="17"/>
      <c r="G669" s="17"/>
      <c r="H669" s="17"/>
      <c r="I669" s="17"/>
      <c r="J669" s="17"/>
      <c r="K669" s="17">
        <v>5990.37</v>
      </c>
      <c r="L669" s="17"/>
      <c r="M669" s="17">
        <v>5990.37</v>
      </c>
    </row>
    <row r="670" spans="1:13" x14ac:dyDescent="0.25">
      <c r="A670" s="18" t="s">
        <v>960</v>
      </c>
      <c r="B670" s="17"/>
      <c r="C670" s="17"/>
      <c r="D670" s="17"/>
      <c r="E670" s="17"/>
      <c r="F670" s="17"/>
      <c r="G670" s="17">
        <v>7260</v>
      </c>
      <c r="H670" s="17"/>
      <c r="I670" s="17"/>
      <c r="J670" s="17"/>
      <c r="K670" s="17"/>
      <c r="L670" s="17"/>
      <c r="M670" s="17">
        <v>7260</v>
      </c>
    </row>
    <row r="671" spans="1:13" x14ac:dyDescent="0.25">
      <c r="A671" s="18" t="s">
        <v>3412</v>
      </c>
      <c r="B671" s="17"/>
      <c r="C671" s="17"/>
      <c r="D671" s="17">
        <v>16593.939999999999</v>
      </c>
      <c r="E671" s="17">
        <v>1399.49</v>
      </c>
      <c r="F671" s="17"/>
      <c r="G671" s="17"/>
      <c r="H671" s="17"/>
      <c r="I671" s="17"/>
      <c r="J671" s="17"/>
      <c r="K671" s="17"/>
      <c r="L671" s="17"/>
      <c r="M671" s="17">
        <v>17993.43</v>
      </c>
    </row>
    <row r="672" spans="1:13" x14ac:dyDescent="0.25">
      <c r="A672" s="18" t="s">
        <v>5525</v>
      </c>
      <c r="B672" s="17">
        <v>12499.3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>
        <v>12499.3</v>
      </c>
    </row>
    <row r="673" spans="1:13" x14ac:dyDescent="0.25">
      <c r="A673" s="18" t="s">
        <v>272</v>
      </c>
      <c r="B673" s="17"/>
      <c r="C673" s="17"/>
      <c r="D673" s="17"/>
      <c r="E673" s="17">
        <v>1698.86</v>
      </c>
      <c r="F673" s="17"/>
      <c r="G673" s="17"/>
      <c r="H673" s="17"/>
      <c r="I673" s="17"/>
      <c r="J673" s="17"/>
      <c r="K673" s="17"/>
      <c r="L673" s="17">
        <v>850</v>
      </c>
      <c r="M673" s="17">
        <v>2548.8599999999997</v>
      </c>
    </row>
    <row r="674" spans="1:13" x14ac:dyDescent="0.25">
      <c r="A674" s="18" t="s">
        <v>2929</v>
      </c>
      <c r="B674" s="17"/>
      <c r="C674" s="17"/>
      <c r="D674" s="17"/>
      <c r="E674" s="17"/>
      <c r="F674" s="17"/>
      <c r="G674" s="17"/>
      <c r="H674" s="17"/>
      <c r="I674" s="17"/>
      <c r="J674" s="17"/>
      <c r="K674" s="17">
        <v>300</v>
      </c>
      <c r="L674" s="17"/>
      <c r="M674" s="17">
        <v>300</v>
      </c>
    </row>
    <row r="675" spans="1:13" x14ac:dyDescent="0.25">
      <c r="A675" s="18" t="s">
        <v>925</v>
      </c>
      <c r="B675" s="17"/>
      <c r="C675" s="17">
        <v>4954.95</v>
      </c>
      <c r="D675" s="17"/>
      <c r="E675" s="17"/>
      <c r="F675" s="17"/>
      <c r="G675" s="17"/>
      <c r="H675" s="17"/>
      <c r="I675" s="17">
        <v>1331</v>
      </c>
      <c r="J675" s="17"/>
      <c r="K675" s="17"/>
      <c r="L675" s="17"/>
      <c r="M675" s="17">
        <v>6285.95</v>
      </c>
    </row>
    <row r="676" spans="1:13" x14ac:dyDescent="0.25">
      <c r="A676" s="18" t="s">
        <v>640</v>
      </c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>
        <v>9897.59</v>
      </c>
      <c r="M676" s="17">
        <v>9897.59</v>
      </c>
    </row>
    <row r="677" spans="1:13" x14ac:dyDescent="0.25">
      <c r="A677" s="18" t="s">
        <v>602</v>
      </c>
      <c r="B677" s="17"/>
      <c r="C677" s="17"/>
      <c r="D677" s="17">
        <v>44.72</v>
      </c>
      <c r="E677" s="17"/>
      <c r="F677" s="17">
        <v>907.4</v>
      </c>
      <c r="G677" s="17">
        <v>1936</v>
      </c>
      <c r="H677" s="17"/>
      <c r="I677" s="17"/>
      <c r="J677" s="17"/>
      <c r="K677" s="17"/>
      <c r="L677" s="17"/>
      <c r="M677" s="17">
        <v>2888.12</v>
      </c>
    </row>
    <row r="678" spans="1:13" x14ac:dyDescent="0.25">
      <c r="A678" s="18" t="s">
        <v>274</v>
      </c>
      <c r="B678" s="17">
        <v>6050</v>
      </c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>
        <v>6050</v>
      </c>
    </row>
    <row r="679" spans="1:13" x14ac:dyDescent="0.25">
      <c r="A679" s="18" t="s">
        <v>30</v>
      </c>
      <c r="B679" s="17">
        <v>822.07</v>
      </c>
      <c r="C679" s="17"/>
      <c r="D679" s="17"/>
      <c r="E679" s="17">
        <v>13944.04</v>
      </c>
      <c r="F679" s="17"/>
      <c r="G679" s="17"/>
      <c r="H679" s="17"/>
      <c r="I679" s="17"/>
      <c r="J679" s="17"/>
      <c r="K679" s="17"/>
      <c r="L679" s="17"/>
      <c r="M679" s="17">
        <v>14766.11</v>
      </c>
    </row>
    <row r="680" spans="1:13" x14ac:dyDescent="0.25">
      <c r="A680" s="18" t="s">
        <v>5184</v>
      </c>
      <c r="B680" s="17"/>
      <c r="C680" s="17"/>
      <c r="D680" s="17"/>
      <c r="E680" s="17"/>
      <c r="F680" s="17"/>
      <c r="G680" s="17">
        <v>44471.69</v>
      </c>
      <c r="H680" s="17"/>
      <c r="I680" s="17"/>
      <c r="J680" s="17"/>
      <c r="K680" s="17">
        <v>33336.31</v>
      </c>
      <c r="L680" s="17"/>
      <c r="M680" s="17">
        <v>77808</v>
      </c>
    </row>
    <row r="681" spans="1:13" x14ac:dyDescent="0.25">
      <c r="A681" s="18" t="s">
        <v>3741</v>
      </c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>
        <v>459.8</v>
      </c>
      <c r="M681" s="17">
        <v>459.8</v>
      </c>
    </row>
    <row r="682" spans="1:13" x14ac:dyDescent="0.25">
      <c r="A682" s="18" t="s">
        <v>3965</v>
      </c>
      <c r="B682" s="17"/>
      <c r="C682" s="17"/>
      <c r="D682" s="17">
        <v>412.75</v>
      </c>
      <c r="E682" s="17"/>
      <c r="F682" s="17"/>
      <c r="G682" s="17"/>
      <c r="H682" s="17"/>
      <c r="I682" s="17"/>
      <c r="J682" s="17"/>
      <c r="K682" s="17"/>
      <c r="L682" s="17"/>
      <c r="M682" s="17">
        <v>412.75</v>
      </c>
    </row>
    <row r="683" spans="1:13" x14ac:dyDescent="0.25">
      <c r="A683" s="18" t="s">
        <v>3233</v>
      </c>
      <c r="B683" s="17">
        <v>4598</v>
      </c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>
        <v>4598</v>
      </c>
    </row>
    <row r="684" spans="1:13" x14ac:dyDescent="0.25">
      <c r="A684" s="18" t="s">
        <v>3633</v>
      </c>
      <c r="B684" s="17"/>
      <c r="C684" s="17"/>
      <c r="D684" s="17"/>
      <c r="E684" s="17"/>
      <c r="F684" s="17"/>
      <c r="G684" s="17">
        <v>674.13</v>
      </c>
      <c r="H684" s="17"/>
      <c r="I684" s="17"/>
      <c r="J684" s="17"/>
      <c r="K684" s="17"/>
      <c r="L684" s="17"/>
      <c r="M684" s="17">
        <v>674.13</v>
      </c>
    </row>
    <row r="685" spans="1:13" x14ac:dyDescent="0.25">
      <c r="A685" s="18" t="s">
        <v>5355</v>
      </c>
      <c r="B685" s="17"/>
      <c r="C685" s="17"/>
      <c r="D685" s="17"/>
      <c r="E685" s="17"/>
      <c r="F685" s="17"/>
      <c r="G685" s="17">
        <v>38446.82</v>
      </c>
      <c r="H685" s="17"/>
      <c r="I685" s="17"/>
      <c r="J685" s="17"/>
      <c r="K685" s="17"/>
      <c r="L685" s="17"/>
      <c r="M685" s="17">
        <v>38446.82</v>
      </c>
    </row>
    <row r="686" spans="1:13" x14ac:dyDescent="0.25">
      <c r="A686" s="18" t="s">
        <v>554</v>
      </c>
      <c r="B686" s="17">
        <v>449.40999999999997</v>
      </c>
      <c r="C686" s="17"/>
      <c r="D686" s="17"/>
      <c r="E686" s="17"/>
      <c r="F686" s="17"/>
      <c r="G686" s="17"/>
      <c r="H686" s="17"/>
      <c r="I686" s="17">
        <v>745.08</v>
      </c>
      <c r="J686" s="17"/>
      <c r="K686" s="17"/>
      <c r="L686" s="17"/>
      <c r="M686" s="17">
        <v>1194.49</v>
      </c>
    </row>
    <row r="687" spans="1:13" x14ac:dyDescent="0.25">
      <c r="A687" s="18" t="s">
        <v>923</v>
      </c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>
        <v>3630</v>
      </c>
      <c r="M687" s="17">
        <v>3630</v>
      </c>
    </row>
    <row r="688" spans="1:13" x14ac:dyDescent="0.25">
      <c r="A688" s="18" t="s">
        <v>4975</v>
      </c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>
        <v>3025</v>
      </c>
      <c r="M688" s="17">
        <v>3025</v>
      </c>
    </row>
    <row r="689" spans="1:13" x14ac:dyDescent="0.25">
      <c r="A689" s="18" t="s">
        <v>6221</v>
      </c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>
        <v>683.5</v>
      </c>
      <c r="M689" s="17">
        <v>683.5</v>
      </c>
    </row>
    <row r="690" spans="1:13" x14ac:dyDescent="0.25">
      <c r="A690" s="18" t="s">
        <v>3464</v>
      </c>
      <c r="B690" s="17"/>
      <c r="C690" s="17"/>
      <c r="D690" s="17"/>
      <c r="E690" s="17"/>
      <c r="F690" s="17"/>
      <c r="G690" s="17">
        <v>1291.68</v>
      </c>
      <c r="H690" s="17"/>
      <c r="I690" s="17"/>
      <c r="J690" s="17"/>
      <c r="K690" s="17"/>
      <c r="L690" s="17"/>
      <c r="M690" s="17">
        <v>1291.68</v>
      </c>
    </row>
    <row r="691" spans="1:13" x14ac:dyDescent="0.25">
      <c r="A691" s="18" t="s">
        <v>974</v>
      </c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>
        <v>3569.5</v>
      </c>
      <c r="M691" s="17">
        <v>3569.5</v>
      </c>
    </row>
    <row r="692" spans="1:13" x14ac:dyDescent="0.25">
      <c r="A692" s="18" t="s">
        <v>949</v>
      </c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>
        <v>10000</v>
      </c>
      <c r="M692" s="17">
        <v>10000</v>
      </c>
    </row>
    <row r="693" spans="1:13" x14ac:dyDescent="0.25">
      <c r="A693" s="18" t="s">
        <v>1004</v>
      </c>
      <c r="B693" s="17"/>
      <c r="C693" s="17"/>
      <c r="D693" s="17">
        <v>544.5</v>
      </c>
      <c r="E693" s="17"/>
      <c r="F693" s="17"/>
      <c r="G693" s="17"/>
      <c r="H693" s="17"/>
      <c r="I693" s="17"/>
      <c r="J693" s="17"/>
      <c r="K693" s="17"/>
      <c r="L693" s="17"/>
      <c r="M693" s="17">
        <v>544.5</v>
      </c>
    </row>
    <row r="694" spans="1:13" x14ac:dyDescent="0.25">
      <c r="A694" s="18" t="s">
        <v>574</v>
      </c>
      <c r="B694" s="17"/>
      <c r="C694" s="17"/>
      <c r="D694" s="17"/>
      <c r="E694" s="17"/>
      <c r="F694" s="17"/>
      <c r="G694" s="17">
        <v>3031.67</v>
      </c>
      <c r="H694" s="17"/>
      <c r="I694" s="17"/>
      <c r="J694" s="17"/>
      <c r="K694" s="17">
        <v>1110.99</v>
      </c>
      <c r="L694" s="17"/>
      <c r="M694" s="17">
        <v>4142.66</v>
      </c>
    </row>
    <row r="695" spans="1:13" x14ac:dyDescent="0.25">
      <c r="A695" s="18" t="s">
        <v>20</v>
      </c>
      <c r="B695" s="17"/>
      <c r="C695" s="17"/>
      <c r="D695" s="17"/>
      <c r="E695" s="17"/>
      <c r="F695" s="17"/>
      <c r="G695" s="17"/>
      <c r="H695" s="17"/>
      <c r="I695" s="17"/>
      <c r="J695" s="17"/>
      <c r="K695" s="17">
        <v>21041.9</v>
      </c>
      <c r="L695" s="17"/>
      <c r="M695" s="17">
        <v>21041.9</v>
      </c>
    </row>
    <row r="696" spans="1:13" x14ac:dyDescent="0.25">
      <c r="A696" s="18" t="s">
        <v>1508</v>
      </c>
      <c r="B696" s="17"/>
      <c r="C696" s="17"/>
      <c r="D696" s="17"/>
      <c r="E696" s="17"/>
      <c r="F696" s="17"/>
      <c r="G696" s="17">
        <v>4356</v>
      </c>
      <c r="H696" s="17"/>
      <c r="I696" s="17"/>
      <c r="J696" s="17"/>
      <c r="K696" s="17"/>
      <c r="L696" s="17"/>
      <c r="M696" s="17">
        <v>4356</v>
      </c>
    </row>
    <row r="697" spans="1:13" x14ac:dyDescent="0.25">
      <c r="A697" s="18" t="s">
        <v>5928</v>
      </c>
      <c r="B697" s="17"/>
      <c r="C697" s="17"/>
      <c r="D697" s="17"/>
      <c r="E697" s="17"/>
      <c r="F697" s="17"/>
      <c r="G697" s="17"/>
      <c r="H697" s="17"/>
      <c r="I697" s="17"/>
      <c r="J697" s="17"/>
      <c r="K697" s="17">
        <v>2601.5</v>
      </c>
      <c r="L697" s="17"/>
      <c r="M697" s="17">
        <v>2601.5</v>
      </c>
    </row>
    <row r="698" spans="1:13" x14ac:dyDescent="0.25">
      <c r="A698" s="18" t="s">
        <v>941</v>
      </c>
      <c r="B698" s="17"/>
      <c r="C698" s="17"/>
      <c r="D698" s="17"/>
      <c r="E698" s="17"/>
      <c r="F698" s="17"/>
      <c r="G698" s="17"/>
      <c r="H698" s="17"/>
      <c r="I698" s="17"/>
      <c r="J698" s="17"/>
      <c r="K698" s="17">
        <v>163.47</v>
      </c>
      <c r="L698" s="17"/>
      <c r="M698" s="17">
        <v>163.47</v>
      </c>
    </row>
    <row r="699" spans="1:13" x14ac:dyDescent="0.25">
      <c r="A699" s="18" t="s">
        <v>1013</v>
      </c>
      <c r="B699" s="17"/>
      <c r="C699" s="17"/>
      <c r="D699" s="17"/>
      <c r="E699" s="17"/>
      <c r="F699" s="17"/>
      <c r="G699" s="17"/>
      <c r="H699" s="17"/>
      <c r="I699" s="17"/>
      <c r="J699" s="17">
        <v>137.94</v>
      </c>
      <c r="K699" s="17"/>
      <c r="L699" s="17"/>
      <c r="M699" s="17">
        <v>137.94</v>
      </c>
    </row>
    <row r="700" spans="1:13" x14ac:dyDescent="0.25">
      <c r="A700" s="18" t="s">
        <v>2951</v>
      </c>
      <c r="B700" s="17"/>
      <c r="C700" s="17"/>
      <c r="D700" s="17"/>
      <c r="E700" s="17"/>
      <c r="F700" s="17"/>
      <c r="G700" s="17"/>
      <c r="H700" s="17">
        <v>17182</v>
      </c>
      <c r="I700" s="17"/>
      <c r="J700" s="17"/>
      <c r="K700" s="17"/>
      <c r="L700" s="17"/>
      <c r="M700" s="17">
        <v>17182</v>
      </c>
    </row>
    <row r="701" spans="1:13" x14ac:dyDescent="0.25">
      <c r="A701" s="18" t="s">
        <v>973</v>
      </c>
      <c r="B701" s="17"/>
      <c r="C701" s="17"/>
      <c r="D701" s="17"/>
      <c r="E701" s="17"/>
      <c r="F701" s="17"/>
      <c r="G701" s="17">
        <v>14520</v>
      </c>
      <c r="H701" s="17"/>
      <c r="I701" s="17"/>
      <c r="J701" s="17"/>
      <c r="K701" s="17">
        <v>7211.6</v>
      </c>
      <c r="L701" s="17">
        <v>8215.9</v>
      </c>
      <c r="M701" s="17">
        <v>29947.5</v>
      </c>
    </row>
    <row r="702" spans="1:13" x14ac:dyDescent="0.25">
      <c r="A702" s="18" t="s">
        <v>4667</v>
      </c>
      <c r="B702" s="17">
        <v>458.76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>
        <v>458.76</v>
      </c>
    </row>
    <row r="703" spans="1:13" x14ac:dyDescent="0.25">
      <c r="A703" s="18" t="s">
        <v>646</v>
      </c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>
        <v>580.79999999999995</v>
      </c>
      <c r="M703" s="17">
        <v>580.79999999999995</v>
      </c>
    </row>
    <row r="704" spans="1:13" ht="25.5" x14ac:dyDescent="0.25">
      <c r="A704" s="18" t="s">
        <v>328</v>
      </c>
      <c r="B704" s="17"/>
      <c r="C704" s="17"/>
      <c r="D704" s="17"/>
      <c r="E704" s="17"/>
      <c r="F704" s="17"/>
      <c r="G704" s="17"/>
      <c r="H704" s="17"/>
      <c r="I704" s="17"/>
      <c r="J704" s="17"/>
      <c r="K704" s="17">
        <v>18089.5</v>
      </c>
      <c r="L704" s="17"/>
      <c r="M704" s="17">
        <v>18089.5</v>
      </c>
    </row>
    <row r="705" spans="1:13" x14ac:dyDescent="0.25">
      <c r="A705" s="18" t="s">
        <v>5156</v>
      </c>
      <c r="B705" s="17"/>
      <c r="C705" s="17"/>
      <c r="D705" s="17"/>
      <c r="E705" s="17"/>
      <c r="F705" s="17"/>
      <c r="G705" s="17"/>
      <c r="H705" s="17"/>
      <c r="I705" s="17"/>
      <c r="J705" s="17"/>
      <c r="K705" s="17">
        <v>4356</v>
      </c>
      <c r="L705" s="17"/>
      <c r="M705" s="17">
        <v>4356</v>
      </c>
    </row>
    <row r="706" spans="1:13" x14ac:dyDescent="0.25">
      <c r="A706" s="18" t="s">
        <v>6202</v>
      </c>
      <c r="B706" s="17"/>
      <c r="C706" s="17"/>
      <c r="D706" s="17"/>
      <c r="E706" s="17"/>
      <c r="F706" s="17"/>
      <c r="G706" s="17"/>
      <c r="H706" s="17">
        <v>750</v>
      </c>
      <c r="I706" s="17"/>
      <c r="J706" s="17"/>
      <c r="K706" s="17"/>
      <c r="L706" s="17"/>
      <c r="M706" s="17">
        <v>750</v>
      </c>
    </row>
    <row r="707" spans="1:13" x14ac:dyDescent="0.25">
      <c r="A707" s="18" t="s">
        <v>5810</v>
      </c>
      <c r="B707" s="17">
        <v>3630</v>
      </c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>
        <v>3630</v>
      </c>
    </row>
    <row r="708" spans="1:13" x14ac:dyDescent="0.25">
      <c r="A708" s="18" t="s">
        <v>651</v>
      </c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>
        <v>1483.94</v>
      </c>
      <c r="M708" s="17">
        <v>1483.94</v>
      </c>
    </row>
    <row r="709" spans="1:13" x14ac:dyDescent="0.25">
      <c r="A709" s="18" t="s">
        <v>3190</v>
      </c>
      <c r="B709" s="17">
        <v>5396.6</v>
      </c>
      <c r="C709" s="17"/>
      <c r="D709" s="17"/>
      <c r="E709" s="17"/>
      <c r="F709" s="17"/>
      <c r="G709" s="17">
        <v>1819.3500000000001</v>
      </c>
      <c r="H709" s="17"/>
      <c r="I709" s="17"/>
      <c r="J709" s="17"/>
      <c r="K709" s="17"/>
      <c r="L709" s="17"/>
      <c r="M709" s="17">
        <v>7215.9500000000007</v>
      </c>
    </row>
    <row r="710" spans="1:13" x14ac:dyDescent="0.25">
      <c r="A710" s="18" t="s">
        <v>965</v>
      </c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>
        <v>5445</v>
      </c>
      <c r="M710" s="17">
        <v>5445</v>
      </c>
    </row>
    <row r="711" spans="1:13" x14ac:dyDescent="0.25">
      <c r="A711" s="18" t="s">
        <v>315</v>
      </c>
      <c r="B711" s="17">
        <v>89</v>
      </c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>
        <v>89</v>
      </c>
    </row>
    <row r="712" spans="1:13" x14ac:dyDescent="0.25">
      <c r="A712" s="18" t="s">
        <v>4876</v>
      </c>
      <c r="B712" s="17"/>
      <c r="C712" s="17"/>
      <c r="D712" s="17"/>
      <c r="E712" s="17"/>
      <c r="F712" s="17"/>
      <c r="G712" s="17"/>
      <c r="H712" s="17"/>
      <c r="I712" s="17"/>
      <c r="J712" s="17"/>
      <c r="K712" s="17">
        <v>1195.1199999999999</v>
      </c>
      <c r="L712" s="17"/>
      <c r="M712" s="17">
        <v>1195.1199999999999</v>
      </c>
    </row>
    <row r="713" spans="1:13" x14ac:dyDescent="0.25">
      <c r="A713" s="18" t="s">
        <v>891</v>
      </c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>
        <v>15840</v>
      </c>
      <c r="M713" s="17">
        <v>15840</v>
      </c>
    </row>
    <row r="714" spans="1:13" x14ac:dyDescent="0.25">
      <c r="A714" s="18" t="s">
        <v>5753</v>
      </c>
      <c r="B714" s="17">
        <v>5563.58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>
        <v>5563.58</v>
      </c>
    </row>
    <row r="715" spans="1:13" x14ac:dyDescent="0.25">
      <c r="A715" s="18" t="s">
        <v>5223</v>
      </c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>
        <v>7619.4</v>
      </c>
      <c r="M715" s="17">
        <v>7619.4</v>
      </c>
    </row>
    <row r="716" spans="1:13" x14ac:dyDescent="0.25">
      <c r="A716" s="18" t="s">
        <v>969</v>
      </c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>
        <v>6084.57</v>
      </c>
      <c r="M716" s="17">
        <v>6084.57</v>
      </c>
    </row>
    <row r="717" spans="1:13" x14ac:dyDescent="0.25">
      <c r="A717" s="18" t="s">
        <v>1010</v>
      </c>
      <c r="B717" s="17"/>
      <c r="C717" s="17">
        <v>1758.13</v>
      </c>
      <c r="D717" s="17"/>
      <c r="E717" s="17"/>
      <c r="F717" s="17"/>
      <c r="G717" s="17"/>
      <c r="H717" s="17"/>
      <c r="I717" s="17"/>
      <c r="J717" s="17"/>
      <c r="K717" s="17"/>
      <c r="L717" s="17"/>
      <c r="M717" s="17">
        <v>1758.13</v>
      </c>
    </row>
    <row r="718" spans="1:13" x14ac:dyDescent="0.25">
      <c r="A718" s="18" t="s">
        <v>6744</v>
      </c>
      <c r="B718" s="17"/>
      <c r="C718" s="17">
        <v>213.45</v>
      </c>
      <c r="D718" s="17"/>
      <c r="E718" s="17"/>
      <c r="F718" s="17"/>
      <c r="G718" s="17"/>
      <c r="H718" s="17"/>
      <c r="I718" s="17"/>
      <c r="J718" s="17"/>
      <c r="K718" s="17"/>
      <c r="L718" s="17"/>
      <c r="M718" s="17">
        <v>213.45</v>
      </c>
    </row>
    <row r="719" spans="1:13" x14ac:dyDescent="0.25">
      <c r="A719" s="18" t="s">
        <v>647</v>
      </c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>
        <v>8721.7999999999993</v>
      </c>
      <c r="M719" s="17">
        <v>8721.7999999999993</v>
      </c>
    </row>
    <row r="720" spans="1:13" x14ac:dyDescent="0.25">
      <c r="A720" s="18" t="s">
        <v>3338</v>
      </c>
      <c r="B720" s="17"/>
      <c r="C720" s="17"/>
      <c r="D720" s="17"/>
      <c r="E720" s="17">
        <v>5790</v>
      </c>
      <c r="F720" s="17"/>
      <c r="G720" s="17"/>
      <c r="H720" s="17"/>
      <c r="I720" s="17"/>
      <c r="J720" s="17"/>
      <c r="K720" s="17"/>
      <c r="L720" s="17"/>
      <c r="M720" s="17">
        <v>5790</v>
      </c>
    </row>
    <row r="721" spans="1:13" x14ac:dyDescent="0.25">
      <c r="A721" s="18" t="s">
        <v>3733</v>
      </c>
      <c r="B721" s="17"/>
      <c r="C721" s="17"/>
      <c r="D721" s="17"/>
      <c r="E721" s="17"/>
      <c r="F721" s="17"/>
      <c r="G721" s="17"/>
      <c r="H721" s="17"/>
      <c r="I721" s="17"/>
      <c r="J721" s="17"/>
      <c r="K721" s="17">
        <v>907.5</v>
      </c>
      <c r="L721" s="17"/>
      <c r="M721" s="17">
        <v>907.5</v>
      </c>
    </row>
    <row r="722" spans="1:13" x14ac:dyDescent="0.25">
      <c r="A722" s="18" t="s">
        <v>4334</v>
      </c>
      <c r="B722" s="17"/>
      <c r="C722" s="17"/>
      <c r="D722" s="17"/>
      <c r="E722" s="17"/>
      <c r="F722" s="17"/>
      <c r="G722" s="17">
        <v>1282.78</v>
      </c>
      <c r="H722" s="17"/>
      <c r="I722" s="17">
        <v>10285</v>
      </c>
      <c r="J722" s="17"/>
      <c r="K722" s="17"/>
      <c r="L722" s="17"/>
      <c r="M722" s="17">
        <v>11567.78</v>
      </c>
    </row>
    <row r="723" spans="1:13" x14ac:dyDescent="0.25">
      <c r="A723" s="18" t="s">
        <v>3166</v>
      </c>
      <c r="B723" s="17"/>
      <c r="C723" s="17"/>
      <c r="D723" s="17"/>
      <c r="E723" s="17"/>
      <c r="F723" s="17"/>
      <c r="G723" s="17"/>
      <c r="H723" s="17">
        <v>6000</v>
      </c>
      <c r="I723" s="17"/>
      <c r="J723" s="17"/>
      <c r="K723" s="17"/>
      <c r="L723" s="17"/>
      <c r="M723" s="17">
        <v>6000</v>
      </c>
    </row>
    <row r="724" spans="1:13" x14ac:dyDescent="0.25">
      <c r="A724" s="18" t="s">
        <v>65</v>
      </c>
      <c r="B724" s="17"/>
      <c r="C724" s="17"/>
      <c r="D724" s="17"/>
      <c r="E724" s="17"/>
      <c r="F724" s="17"/>
      <c r="G724" s="17"/>
      <c r="H724" s="17">
        <v>605</v>
      </c>
      <c r="I724" s="17"/>
      <c r="J724" s="17"/>
      <c r="K724" s="17"/>
      <c r="L724" s="17">
        <v>150</v>
      </c>
      <c r="M724" s="17">
        <v>755</v>
      </c>
    </row>
    <row r="725" spans="1:13" x14ac:dyDescent="0.25">
      <c r="A725" s="18" t="s">
        <v>874</v>
      </c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>
        <v>2220.0500000000002</v>
      </c>
      <c r="M725" s="17">
        <v>2220.0500000000002</v>
      </c>
    </row>
    <row r="726" spans="1:13" x14ac:dyDescent="0.25">
      <c r="A726" s="18" t="s">
        <v>4364</v>
      </c>
      <c r="B726" s="17">
        <v>2420</v>
      </c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>
        <v>2420</v>
      </c>
    </row>
    <row r="727" spans="1:13" x14ac:dyDescent="0.25">
      <c r="A727" s="18" t="s">
        <v>3223</v>
      </c>
      <c r="B727" s="17"/>
      <c r="C727" s="17"/>
      <c r="D727" s="17"/>
      <c r="E727" s="17"/>
      <c r="F727" s="17"/>
      <c r="G727" s="17"/>
      <c r="H727" s="17"/>
      <c r="I727" s="17"/>
      <c r="J727" s="17"/>
      <c r="K727" s="17">
        <v>5007.01</v>
      </c>
      <c r="L727" s="17"/>
      <c r="M727" s="17">
        <v>5007.01</v>
      </c>
    </row>
    <row r="728" spans="1:13" x14ac:dyDescent="0.25">
      <c r="A728" s="18" t="s">
        <v>3911</v>
      </c>
      <c r="B728" s="17"/>
      <c r="C728" s="17">
        <v>194.64</v>
      </c>
      <c r="D728" s="17"/>
      <c r="E728" s="17"/>
      <c r="F728" s="17"/>
      <c r="G728" s="17"/>
      <c r="H728" s="17"/>
      <c r="I728" s="17"/>
      <c r="J728" s="17"/>
      <c r="K728" s="17"/>
      <c r="L728" s="17"/>
      <c r="M728" s="17">
        <v>194.64</v>
      </c>
    </row>
    <row r="729" spans="1:13" x14ac:dyDescent="0.25">
      <c r="A729" s="18" t="s">
        <v>1144</v>
      </c>
      <c r="B729" s="17"/>
      <c r="C729" s="17"/>
      <c r="D729" s="17"/>
      <c r="E729" s="17">
        <v>1406.08</v>
      </c>
      <c r="F729" s="17"/>
      <c r="G729" s="17"/>
      <c r="H729" s="17"/>
      <c r="I729" s="17"/>
      <c r="J729" s="17"/>
      <c r="K729" s="17"/>
      <c r="L729" s="17"/>
      <c r="M729" s="17">
        <v>1406.08</v>
      </c>
    </row>
    <row r="730" spans="1:13" x14ac:dyDescent="0.25">
      <c r="A730" s="18" t="s">
        <v>345</v>
      </c>
      <c r="B730" s="17"/>
      <c r="C730" s="17"/>
      <c r="D730" s="17"/>
      <c r="E730" s="17"/>
      <c r="F730" s="17"/>
      <c r="G730" s="17"/>
      <c r="H730" s="17"/>
      <c r="I730" s="17"/>
      <c r="J730" s="17"/>
      <c r="K730" s="17">
        <v>11568.08</v>
      </c>
      <c r="L730" s="17">
        <v>3559.57</v>
      </c>
      <c r="M730" s="17">
        <v>15127.65</v>
      </c>
    </row>
    <row r="731" spans="1:13" x14ac:dyDescent="0.25">
      <c r="A731" s="18" t="s">
        <v>1069</v>
      </c>
      <c r="B731" s="17"/>
      <c r="C731" s="17"/>
      <c r="D731" s="17"/>
      <c r="E731" s="17"/>
      <c r="F731" s="17"/>
      <c r="G731" s="17"/>
      <c r="H731" s="17"/>
      <c r="I731" s="17"/>
      <c r="J731" s="17"/>
      <c r="K731" s="17">
        <v>8591</v>
      </c>
      <c r="L731" s="17"/>
      <c r="M731" s="17">
        <v>8591</v>
      </c>
    </row>
    <row r="732" spans="1:13" x14ac:dyDescent="0.25">
      <c r="A732" s="18" t="s">
        <v>1307</v>
      </c>
      <c r="B732" s="17"/>
      <c r="C732" s="17"/>
      <c r="D732" s="17"/>
      <c r="E732" s="17"/>
      <c r="F732" s="17"/>
      <c r="G732" s="17">
        <v>7260</v>
      </c>
      <c r="H732" s="17"/>
      <c r="I732" s="17"/>
      <c r="J732" s="17"/>
      <c r="K732" s="17"/>
      <c r="L732" s="17"/>
      <c r="M732" s="17">
        <v>7260</v>
      </c>
    </row>
    <row r="733" spans="1:13" x14ac:dyDescent="0.25">
      <c r="A733" s="18" t="s">
        <v>318</v>
      </c>
      <c r="B733" s="17"/>
      <c r="C733" s="17"/>
      <c r="D733" s="17"/>
      <c r="E733" s="17"/>
      <c r="F733" s="17">
        <v>4840</v>
      </c>
      <c r="G733" s="17"/>
      <c r="H733" s="17">
        <v>556.6</v>
      </c>
      <c r="I733" s="17"/>
      <c r="J733" s="17"/>
      <c r="K733" s="17"/>
      <c r="L733" s="17"/>
      <c r="M733" s="17">
        <v>5396.6</v>
      </c>
    </row>
    <row r="734" spans="1:13" ht="25.5" x14ac:dyDescent="0.25">
      <c r="A734" s="18" t="s">
        <v>5668</v>
      </c>
      <c r="B734" s="17">
        <v>5785</v>
      </c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>
        <v>5785</v>
      </c>
    </row>
    <row r="735" spans="1:13" x14ac:dyDescent="0.25">
      <c r="A735" s="18" t="s">
        <v>4323</v>
      </c>
      <c r="B735" s="17"/>
      <c r="C735" s="17"/>
      <c r="D735" s="17"/>
      <c r="E735" s="17"/>
      <c r="F735" s="17"/>
      <c r="G735" s="17"/>
      <c r="H735" s="17"/>
      <c r="I735" s="17"/>
      <c r="J735" s="17"/>
      <c r="K735" s="17">
        <v>65.27</v>
      </c>
      <c r="L735" s="17"/>
      <c r="M735" s="17">
        <v>65.27</v>
      </c>
    </row>
    <row r="736" spans="1:13" x14ac:dyDescent="0.25">
      <c r="A736" s="18" t="s">
        <v>3200</v>
      </c>
      <c r="B736" s="17"/>
      <c r="C736" s="17"/>
      <c r="D736" s="17"/>
      <c r="E736" s="17"/>
      <c r="F736" s="17"/>
      <c r="G736" s="17"/>
      <c r="H736" s="17"/>
      <c r="I736" s="17"/>
      <c r="J736" s="17"/>
      <c r="K736" s="17">
        <v>5133.6899999999996</v>
      </c>
      <c r="L736" s="17"/>
      <c r="M736" s="17">
        <v>5133.6899999999996</v>
      </c>
    </row>
    <row r="737" spans="1:13" x14ac:dyDescent="0.25">
      <c r="A737" s="18" t="s">
        <v>5516</v>
      </c>
      <c r="B737" s="17">
        <v>14399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>
        <v>14399</v>
      </c>
    </row>
    <row r="738" spans="1:13" x14ac:dyDescent="0.25">
      <c r="A738" s="18" t="s">
        <v>675</v>
      </c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>
        <v>935.32999999999993</v>
      </c>
      <c r="M738" s="17">
        <v>935.32999999999993</v>
      </c>
    </row>
    <row r="739" spans="1:13" x14ac:dyDescent="0.25">
      <c r="A739" s="18" t="s">
        <v>4854</v>
      </c>
      <c r="B739" s="17"/>
      <c r="C739" s="17"/>
      <c r="D739" s="17"/>
      <c r="E739" s="17"/>
      <c r="F739" s="17"/>
      <c r="G739" s="17">
        <v>907.5</v>
      </c>
      <c r="H739" s="17"/>
      <c r="I739" s="17"/>
      <c r="J739" s="17"/>
      <c r="K739" s="17"/>
      <c r="L739" s="17"/>
      <c r="M739" s="17">
        <v>907.5</v>
      </c>
    </row>
    <row r="740" spans="1:13" x14ac:dyDescent="0.25">
      <c r="A740" s="18" t="s">
        <v>6006</v>
      </c>
      <c r="B740" s="17"/>
      <c r="C740" s="17"/>
      <c r="D740" s="17"/>
      <c r="E740" s="17"/>
      <c r="F740" s="17"/>
      <c r="G740" s="17"/>
      <c r="H740" s="17"/>
      <c r="I740" s="17"/>
      <c r="J740" s="17">
        <v>1452</v>
      </c>
      <c r="K740" s="17"/>
      <c r="L740" s="17"/>
      <c r="M740" s="17">
        <v>1452</v>
      </c>
    </row>
    <row r="741" spans="1:13" x14ac:dyDescent="0.25">
      <c r="A741" s="18" t="s">
        <v>4055</v>
      </c>
      <c r="B741" s="17"/>
      <c r="C741" s="17"/>
      <c r="D741" s="17"/>
      <c r="E741" s="17"/>
      <c r="F741" s="17"/>
      <c r="G741" s="17"/>
      <c r="H741" s="17"/>
      <c r="I741" s="17"/>
      <c r="J741" s="17"/>
      <c r="K741" s="17">
        <v>165.55</v>
      </c>
      <c r="L741" s="17"/>
      <c r="M741" s="17">
        <v>165.55</v>
      </c>
    </row>
    <row r="742" spans="1:13" x14ac:dyDescent="0.25">
      <c r="A742" s="18" t="s">
        <v>6855</v>
      </c>
      <c r="B742" s="17"/>
      <c r="C742" s="17"/>
      <c r="D742" s="17"/>
      <c r="E742" s="17"/>
      <c r="F742" s="17"/>
      <c r="G742" s="17"/>
      <c r="H742" s="17"/>
      <c r="I742" s="17"/>
      <c r="J742" s="17"/>
      <c r="K742" s="17">
        <v>172</v>
      </c>
      <c r="L742" s="17"/>
      <c r="M742" s="17">
        <v>172</v>
      </c>
    </row>
    <row r="743" spans="1:13" x14ac:dyDescent="0.25">
      <c r="A743" s="18" t="s">
        <v>6158</v>
      </c>
      <c r="B743" s="17"/>
      <c r="C743" s="17"/>
      <c r="D743" s="17"/>
      <c r="E743" s="17"/>
      <c r="F743" s="17"/>
      <c r="G743" s="17"/>
      <c r="H743" s="17"/>
      <c r="I743" s="17">
        <v>871.2</v>
      </c>
      <c r="J743" s="17"/>
      <c r="K743" s="17"/>
      <c r="L743" s="17"/>
      <c r="M743" s="17">
        <v>871.2</v>
      </c>
    </row>
    <row r="744" spans="1:13" x14ac:dyDescent="0.25">
      <c r="A744" s="18" t="s">
        <v>271</v>
      </c>
      <c r="B744" s="17">
        <v>676.36</v>
      </c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>
        <v>676.36</v>
      </c>
    </row>
    <row r="745" spans="1:13" x14ac:dyDescent="0.25">
      <c r="A745" s="18" t="s">
        <v>72</v>
      </c>
      <c r="B745" s="17">
        <v>7258.79</v>
      </c>
      <c r="C745" s="17"/>
      <c r="D745" s="17">
        <v>104</v>
      </c>
      <c r="E745" s="17"/>
      <c r="F745" s="17"/>
      <c r="G745" s="17">
        <v>600</v>
      </c>
      <c r="H745" s="17"/>
      <c r="I745" s="17">
        <v>51.3</v>
      </c>
      <c r="J745" s="17"/>
      <c r="K745" s="17">
        <v>808.96</v>
      </c>
      <c r="L745" s="17">
        <v>3936</v>
      </c>
      <c r="M745" s="17">
        <v>12759.05</v>
      </c>
    </row>
    <row r="746" spans="1:13" x14ac:dyDescent="0.25">
      <c r="A746" s="18" t="s">
        <v>3918</v>
      </c>
      <c r="B746" s="17"/>
      <c r="C746" s="17"/>
      <c r="D746" s="17"/>
      <c r="E746" s="17"/>
      <c r="F746" s="17"/>
      <c r="G746" s="17"/>
      <c r="H746" s="17"/>
      <c r="I746" s="17"/>
      <c r="J746" s="17"/>
      <c r="K746" s="17">
        <v>191.28</v>
      </c>
      <c r="L746" s="17"/>
      <c r="M746" s="17">
        <v>191.28</v>
      </c>
    </row>
    <row r="747" spans="1:13" x14ac:dyDescent="0.25">
      <c r="A747" s="18" t="s">
        <v>3342</v>
      </c>
      <c r="B747" s="17"/>
      <c r="C747" s="17"/>
      <c r="D747" s="17"/>
      <c r="E747" s="17">
        <v>702</v>
      </c>
      <c r="F747" s="17"/>
      <c r="G747" s="17"/>
      <c r="H747" s="17"/>
      <c r="I747" s="17"/>
      <c r="J747" s="17"/>
      <c r="K747" s="17"/>
      <c r="L747" s="17"/>
      <c r="M747" s="17">
        <v>702</v>
      </c>
    </row>
    <row r="748" spans="1:13" x14ac:dyDescent="0.25">
      <c r="A748" s="18" t="s">
        <v>4308</v>
      </c>
      <c r="B748" s="17">
        <v>171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>
        <v>171</v>
      </c>
    </row>
    <row r="749" spans="1:13" x14ac:dyDescent="0.25">
      <c r="A749" s="18" t="s">
        <v>4958</v>
      </c>
      <c r="B749" s="17"/>
      <c r="C749" s="17"/>
      <c r="D749" s="17"/>
      <c r="E749" s="17"/>
      <c r="F749" s="17"/>
      <c r="G749" s="17"/>
      <c r="H749" s="17"/>
      <c r="I749" s="17"/>
      <c r="J749" s="17"/>
      <c r="K749" s="17">
        <v>895.48</v>
      </c>
      <c r="L749" s="17"/>
      <c r="M749" s="17">
        <v>895.48</v>
      </c>
    </row>
    <row r="750" spans="1:13" x14ac:dyDescent="0.25">
      <c r="A750" s="18" t="s">
        <v>2083</v>
      </c>
      <c r="B750" s="17"/>
      <c r="C750" s="17">
        <v>5808</v>
      </c>
      <c r="D750" s="17"/>
      <c r="E750" s="17"/>
      <c r="F750" s="17"/>
      <c r="G750" s="17"/>
      <c r="H750" s="17"/>
      <c r="I750" s="17"/>
      <c r="J750" s="17">
        <v>1996.5</v>
      </c>
      <c r="K750" s="17"/>
      <c r="L750" s="17"/>
      <c r="M750" s="17">
        <v>7804.5</v>
      </c>
    </row>
    <row r="751" spans="1:13" x14ac:dyDescent="0.25">
      <c r="A751" s="18" t="s">
        <v>5830</v>
      </c>
      <c r="B751" s="17"/>
      <c r="C751" s="17"/>
      <c r="D751" s="17"/>
      <c r="E751" s="17"/>
      <c r="F751" s="17"/>
      <c r="G751" s="17"/>
      <c r="H751" s="17"/>
      <c r="I751" s="17"/>
      <c r="J751" s="17"/>
      <c r="K751" s="17">
        <v>5178.32</v>
      </c>
      <c r="L751" s="17"/>
      <c r="M751" s="17">
        <v>5178.32</v>
      </c>
    </row>
    <row r="752" spans="1:13" x14ac:dyDescent="0.25">
      <c r="A752" s="18" t="s">
        <v>3216</v>
      </c>
      <c r="B752" s="17"/>
      <c r="C752" s="17"/>
      <c r="D752" s="17"/>
      <c r="E752" s="17"/>
      <c r="F752" s="17"/>
      <c r="G752" s="17"/>
      <c r="H752" s="17">
        <v>5000</v>
      </c>
      <c r="I752" s="17"/>
      <c r="J752" s="17"/>
      <c r="K752" s="17"/>
      <c r="L752" s="17"/>
      <c r="M752" s="17">
        <v>5000</v>
      </c>
    </row>
    <row r="753" spans="1:13" ht="25.5" x14ac:dyDescent="0.25">
      <c r="A753" s="18" t="s">
        <v>364</v>
      </c>
      <c r="B753" s="17"/>
      <c r="C753" s="17"/>
      <c r="D753" s="17"/>
      <c r="E753" s="17"/>
      <c r="F753" s="17"/>
      <c r="G753" s="17"/>
      <c r="H753" s="17"/>
      <c r="I753" s="17"/>
      <c r="J753" s="17"/>
      <c r="K753" s="17">
        <v>8593.42</v>
      </c>
      <c r="L753" s="17"/>
      <c r="M753" s="17">
        <v>8593.42</v>
      </c>
    </row>
    <row r="754" spans="1:13" x14ac:dyDescent="0.25">
      <c r="A754" s="18" t="s">
        <v>5508</v>
      </c>
      <c r="B754" s="17">
        <v>15004</v>
      </c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>
        <v>15004</v>
      </c>
    </row>
    <row r="755" spans="1:13" x14ac:dyDescent="0.25">
      <c r="A755" s="18" t="s">
        <v>6835</v>
      </c>
      <c r="B755" s="17"/>
      <c r="C755" s="17"/>
      <c r="D755" s="17"/>
      <c r="E755" s="17"/>
      <c r="F755" s="17"/>
      <c r="G755" s="17"/>
      <c r="H755" s="17"/>
      <c r="I755" s="17">
        <v>144.16999999999999</v>
      </c>
      <c r="J755" s="17"/>
      <c r="K755" s="17">
        <v>189.97</v>
      </c>
      <c r="L755" s="17"/>
      <c r="M755" s="17">
        <v>334.14</v>
      </c>
    </row>
    <row r="756" spans="1:13" x14ac:dyDescent="0.25">
      <c r="A756" s="18" t="s">
        <v>611</v>
      </c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>
        <v>3630</v>
      </c>
      <c r="M756" s="17">
        <v>3630</v>
      </c>
    </row>
    <row r="757" spans="1:13" x14ac:dyDescent="0.25">
      <c r="A757" s="18" t="s">
        <v>4154</v>
      </c>
      <c r="B757" s="17"/>
      <c r="C757" s="17"/>
      <c r="D757" s="17"/>
      <c r="E757" s="17"/>
      <c r="F757" s="17"/>
      <c r="G757" s="17">
        <v>50</v>
      </c>
      <c r="H757" s="17"/>
      <c r="I757" s="17"/>
      <c r="J757" s="17"/>
      <c r="K757" s="17"/>
      <c r="L757" s="17"/>
      <c r="M757" s="17">
        <v>50</v>
      </c>
    </row>
    <row r="758" spans="1:13" x14ac:dyDescent="0.25">
      <c r="A758" s="18" t="s">
        <v>784</v>
      </c>
      <c r="B758" s="17"/>
      <c r="C758" s="17"/>
      <c r="D758" s="17"/>
      <c r="E758" s="17"/>
      <c r="F758" s="17"/>
      <c r="G758" s="17"/>
      <c r="H758" s="17"/>
      <c r="I758" s="17"/>
      <c r="J758" s="17"/>
      <c r="K758" s="17">
        <v>6000</v>
      </c>
      <c r="L758" s="17"/>
      <c r="M758" s="17">
        <v>6000</v>
      </c>
    </row>
    <row r="759" spans="1:13" ht="25.5" x14ac:dyDescent="0.25">
      <c r="A759" s="18" t="s">
        <v>6024</v>
      </c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>
        <v>1229.58</v>
      </c>
      <c r="M759" s="17">
        <v>1229.58</v>
      </c>
    </row>
    <row r="760" spans="1:13" x14ac:dyDescent="0.25">
      <c r="A760" s="18" t="s">
        <v>3941</v>
      </c>
      <c r="B760" s="17"/>
      <c r="C760" s="17"/>
      <c r="D760" s="17"/>
      <c r="E760" s="17"/>
      <c r="F760" s="17"/>
      <c r="G760" s="17"/>
      <c r="H760" s="17"/>
      <c r="I760" s="17"/>
      <c r="J760" s="17"/>
      <c r="K760" s="17">
        <v>170.61</v>
      </c>
      <c r="L760" s="17"/>
      <c r="M760" s="17">
        <v>170.61</v>
      </c>
    </row>
    <row r="761" spans="1:13" x14ac:dyDescent="0.25">
      <c r="A761" s="18" t="s">
        <v>652</v>
      </c>
      <c r="B761" s="17"/>
      <c r="C761" s="17"/>
      <c r="D761" s="17"/>
      <c r="E761" s="17"/>
      <c r="F761" s="17"/>
      <c r="G761" s="17">
        <v>10853.7</v>
      </c>
      <c r="H761" s="17">
        <v>6292</v>
      </c>
      <c r="I761" s="17"/>
      <c r="J761" s="17"/>
      <c r="K761" s="17">
        <v>6013.7</v>
      </c>
      <c r="L761" s="17"/>
      <c r="M761" s="17">
        <v>23159.4</v>
      </c>
    </row>
    <row r="762" spans="1:13" x14ac:dyDescent="0.25">
      <c r="A762" s="18" t="s">
        <v>3673</v>
      </c>
      <c r="B762" s="17">
        <v>550.54999999999995</v>
      </c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>
        <v>550.54999999999995</v>
      </c>
    </row>
    <row r="763" spans="1:13" x14ac:dyDescent="0.25">
      <c r="A763" s="18" t="s">
        <v>3752</v>
      </c>
      <c r="B763" s="17"/>
      <c r="C763" s="17">
        <v>322.62</v>
      </c>
      <c r="D763" s="17"/>
      <c r="E763" s="17"/>
      <c r="F763" s="17"/>
      <c r="G763" s="17">
        <v>468.65</v>
      </c>
      <c r="H763" s="17"/>
      <c r="I763" s="17"/>
      <c r="J763" s="17"/>
      <c r="K763" s="17"/>
      <c r="L763" s="17"/>
      <c r="M763" s="17">
        <v>791.27</v>
      </c>
    </row>
    <row r="764" spans="1:13" x14ac:dyDescent="0.25">
      <c r="A764" s="18" t="s">
        <v>321</v>
      </c>
      <c r="B764" s="17"/>
      <c r="C764" s="17"/>
      <c r="D764" s="17"/>
      <c r="E764" s="17"/>
      <c r="F764" s="17"/>
      <c r="G764" s="17"/>
      <c r="H764" s="17">
        <v>3803.07</v>
      </c>
      <c r="I764" s="17"/>
      <c r="J764" s="17"/>
      <c r="K764" s="17"/>
      <c r="L764" s="17"/>
      <c r="M764" s="17">
        <v>3803.07</v>
      </c>
    </row>
    <row r="765" spans="1:13" x14ac:dyDescent="0.25">
      <c r="A765" s="18" t="s">
        <v>80</v>
      </c>
      <c r="B765" s="17"/>
      <c r="C765" s="17"/>
      <c r="D765" s="17"/>
      <c r="E765" s="17"/>
      <c r="F765" s="17"/>
      <c r="G765" s="17">
        <v>3250</v>
      </c>
      <c r="H765" s="17"/>
      <c r="I765" s="17"/>
      <c r="J765" s="17"/>
      <c r="K765" s="17"/>
      <c r="L765" s="17"/>
      <c r="M765" s="17">
        <v>3250</v>
      </c>
    </row>
    <row r="766" spans="1:13" x14ac:dyDescent="0.25">
      <c r="A766" s="18" t="s">
        <v>3206</v>
      </c>
      <c r="B766" s="17"/>
      <c r="C766" s="17"/>
      <c r="D766" s="17"/>
      <c r="E766" s="17"/>
      <c r="F766" s="17"/>
      <c r="G766" s="17"/>
      <c r="H766" s="17">
        <v>5082</v>
      </c>
      <c r="I766" s="17"/>
      <c r="J766" s="17"/>
      <c r="K766" s="17"/>
      <c r="L766" s="17"/>
      <c r="M766" s="17">
        <v>5082</v>
      </c>
    </row>
    <row r="767" spans="1:13" x14ac:dyDescent="0.25">
      <c r="A767" s="18" t="s">
        <v>63</v>
      </c>
      <c r="B767" s="17"/>
      <c r="C767" s="17"/>
      <c r="D767" s="17"/>
      <c r="E767" s="17"/>
      <c r="F767" s="17"/>
      <c r="G767" s="17">
        <v>912.32</v>
      </c>
      <c r="H767" s="17"/>
      <c r="I767" s="17"/>
      <c r="J767" s="17"/>
      <c r="K767" s="17"/>
      <c r="L767" s="17"/>
      <c r="M767" s="17">
        <v>912.32</v>
      </c>
    </row>
    <row r="768" spans="1:13" x14ac:dyDescent="0.25">
      <c r="A768" s="18" t="s">
        <v>5510</v>
      </c>
      <c r="B768" s="17">
        <v>14960</v>
      </c>
      <c r="C768" s="17"/>
      <c r="D768" s="17"/>
      <c r="E768" s="17"/>
      <c r="F768" s="17"/>
      <c r="G768" s="17"/>
      <c r="H768" s="17"/>
      <c r="I768" s="17"/>
      <c r="J768" s="17"/>
      <c r="K768" s="17">
        <v>175</v>
      </c>
      <c r="L768" s="17"/>
      <c r="M768" s="17">
        <v>15135</v>
      </c>
    </row>
    <row r="769" spans="1:13" x14ac:dyDescent="0.25">
      <c r="A769" s="18" t="s">
        <v>1039</v>
      </c>
      <c r="B769" s="17">
        <v>9973.33</v>
      </c>
      <c r="C769" s="17"/>
      <c r="D769" s="17"/>
      <c r="E769" s="17"/>
      <c r="F769" s="17"/>
      <c r="G769" s="17"/>
      <c r="H769" s="17"/>
      <c r="I769" s="17"/>
      <c r="J769" s="17"/>
      <c r="K769" s="17">
        <v>350</v>
      </c>
      <c r="L769" s="17"/>
      <c r="M769" s="17">
        <v>10323.33</v>
      </c>
    </row>
    <row r="770" spans="1:13" x14ac:dyDescent="0.25">
      <c r="A770" s="18" t="s">
        <v>653</v>
      </c>
      <c r="B770" s="17"/>
      <c r="C770" s="17"/>
      <c r="D770" s="17"/>
      <c r="E770" s="17"/>
      <c r="F770" s="17"/>
      <c r="G770" s="17"/>
      <c r="H770" s="17"/>
      <c r="I770" s="17"/>
      <c r="J770" s="17">
        <v>268.01</v>
      </c>
      <c r="K770" s="17"/>
      <c r="L770" s="17"/>
      <c r="M770" s="17">
        <v>268.01</v>
      </c>
    </row>
    <row r="771" spans="1:13" x14ac:dyDescent="0.25">
      <c r="A771" s="18" t="s">
        <v>267</v>
      </c>
      <c r="B771" s="17">
        <v>960362.04999999981</v>
      </c>
      <c r="C771" s="17">
        <v>167827.3</v>
      </c>
      <c r="D771" s="17">
        <v>358108.31</v>
      </c>
      <c r="E771" s="17">
        <v>221355.49999999997</v>
      </c>
      <c r="F771" s="17">
        <v>170804.94999999998</v>
      </c>
      <c r="G771" s="17">
        <v>663965.5199999999</v>
      </c>
      <c r="H771" s="17">
        <v>310063.37999999995</v>
      </c>
      <c r="I771" s="17">
        <v>256471.50999999998</v>
      </c>
      <c r="J771" s="17">
        <v>134407.88</v>
      </c>
      <c r="K771" s="17">
        <v>740338.64</v>
      </c>
      <c r="L771" s="17">
        <v>792788.82999999984</v>
      </c>
      <c r="M771" s="17">
        <v>4776493.8700000029</v>
      </c>
    </row>
    <row r="772" spans="1:13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 s="41"/>
    </row>
    <row r="773" spans="1:13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 s="41"/>
    </row>
    <row r="1079" spans="1:13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ht="15" x14ac:dyDescent="0.25">
      <c r="A1083"/>
      <c r="B1083"/>
      <c r="C1083"/>
      <c r="D1083"/>
      <c r="E1083"/>
      <c r="F1083" s="41"/>
      <c r="G1083"/>
      <c r="H1083"/>
      <c r="I1083"/>
      <c r="J1083"/>
      <c r="K1083"/>
      <c r="L1083"/>
      <c r="M1083"/>
    </row>
    <row r="1084" spans="1:13" ht="15" x14ac:dyDescent="0.25">
      <c r="A1084"/>
      <c r="B1084"/>
      <c r="C1084"/>
      <c r="D1084"/>
      <c r="E1084"/>
      <c r="F1084"/>
      <c r="G1084"/>
      <c r="H1084" s="41"/>
      <c r="I1084"/>
      <c r="J1084"/>
      <c r="K1084"/>
      <c r="L1084"/>
      <c r="M1084"/>
    </row>
    <row r="1085" spans="1:13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3"/>
    </row>
    <row r="1147" spans="1:13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3"/>
    </row>
    <row r="1148" spans="1:13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3"/>
    </row>
    <row r="1149" spans="1:13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3"/>
    </row>
    <row r="1150" spans="1:13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3"/>
    </row>
    <row r="1151" spans="1:13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3"/>
    </row>
    <row r="1152" spans="1:13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3"/>
    </row>
    <row r="1153" spans="1:12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3"/>
    </row>
    <row r="1154" spans="1:12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3"/>
    </row>
    <row r="1155" spans="1:12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3"/>
    </row>
    <row r="1156" spans="1:12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3"/>
    </row>
    <row r="1157" spans="1:12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3"/>
    </row>
    <row r="1158" spans="1:12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3"/>
    </row>
    <row r="1159" spans="1:12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3"/>
    </row>
    <row r="1160" spans="1:12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3"/>
    </row>
    <row r="1161" spans="1:12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3"/>
    </row>
    <row r="1162" spans="1:12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3"/>
    </row>
    <row r="1163" spans="1:12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3"/>
    </row>
    <row r="1164" spans="1:12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3"/>
    </row>
    <row r="1165" spans="1:12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3"/>
    </row>
    <row r="1166" spans="1:12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3"/>
    </row>
    <row r="1167" spans="1:12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3"/>
    </row>
    <row r="1168" spans="1:12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3"/>
    </row>
    <row r="1169" spans="1:12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3"/>
    </row>
    <row r="1170" spans="1:12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3"/>
    </row>
    <row r="1171" spans="1:12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3"/>
    </row>
    <row r="1172" spans="1:12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3"/>
    </row>
    <row r="1173" spans="1:12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3"/>
    </row>
    <row r="1174" spans="1:12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3"/>
    </row>
    <row r="1175" spans="1:12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3"/>
    </row>
    <row r="1176" spans="1:12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3"/>
    </row>
    <row r="1177" spans="1:12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3"/>
    </row>
    <row r="1178" spans="1:12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3"/>
    </row>
    <row r="1179" spans="1:12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3"/>
    </row>
    <row r="1180" spans="1:12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3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3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7" fitToHeight="0" orientation="landscape" r:id="rId2"/>
  <headerFooter>
    <oddHeader>&amp;C&amp;"Arial Narrow,Negrita"&amp;14&amp;URELACION DE CONTRATOS MENORES AYUNTAMIENTO DE VALLADOLID POR AREAS - PRIMER, SEGUNDO Y TERCER TRIMESTRE EJERCICIO 2025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527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3.42578125" style="12" bestFit="1" customWidth="1"/>
    <col min="2" max="2" width="12.85546875" style="12" bestFit="1" customWidth="1"/>
    <col min="3" max="3" width="14.28515625" style="12" bestFit="1" customWidth="1"/>
    <col min="4" max="4" width="14.5703125" style="12" bestFit="1" customWidth="1"/>
    <col min="5" max="5" width="14.42578125" style="12" bestFit="1" customWidth="1"/>
    <col min="6" max="6" width="15.28515625" style="12" bestFit="1" customWidth="1"/>
    <col min="7" max="7" width="14.7109375" style="12" bestFit="1" customWidth="1"/>
    <col min="8" max="8" width="14.5703125" style="12" bestFit="1" customWidth="1"/>
    <col min="9" max="9" width="14" style="12" bestFit="1" customWidth="1"/>
    <col min="10" max="10" width="13.5703125" style="12" bestFit="1" customWidth="1"/>
    <col min="11" max="11" width="14.42578125" style="12" bestFit="1" customWidth="1"/>
    <col min="12" max="12" width="14.28515625" style="12" bestFit="1" customWidth="1"/>
    <col min="13" max="13" width="12.5703125" style="12" bestFit="1" customWidth="1"/>
    <col min="14" max="16384" width="36.5703125" style="12"/>
  </cols>
  <sheetData>
    <row r="1" spans="1:13" s="14" customFormat="1" ht="66.75" customHeight="1" x14ac:dyDescent="0.25">
      <c r="A1" s="38" t="s">
        <v>7147</v>
      </c>
      <c r="B1" s="38" t="s">
        <v>90</v>
      </c>
      <c r="C1" s="38" t="s">
        <v>900</v>
      </c>
      <c r="D1" s="38" t="s">
        <v>308</v>
      </c>
      <c r="E1" s="38" t="s">
        <v>901</v>
      </c>
      <c r="F1" s="38" t="s">
        <v>902</v>
      </c>
      <c r="G1" s="38" t="s">
        <v>903</v>
      </c>
      <c r="H1" s="38" t="s">
        <v>904</v>
      </c>
      <c r="I1" s="38" t="s">
        <v>905</v>
      </c>
      <c r="J1" s="38" t="s">
        <v>906</v>
      </c>
      <c r="K1" s="38" t="s">
        <v>907</v>
      </c>
      <c r="L1" s="38" t="s">
        <v>289</v>
      </c>
      <c r="M1" s="38" t="s">
        <v>267</v>
      </c>
    </row>
    <row r="2" spans="1:13" x14ac:dyDescent="0.25">
      <c r="A2" s="65" t="s">
        <v>285</v>
      </c>
      <c r="B2" s="17">
        <v>1064.8000000000002</v>
      </c>
      <c r="C2" s="17"/>
      <c r="D2" s="17">
        <v>822.8</v>
      </c>
      <c r="E2" s="17"/>
      <c r="F2" s="17">
        <v>750.2</v>
      </c>
      <c r="G2" s="17">
        <v>823.66</v>
      </c>
      <c r="H2" s="17"/>
      <c r="I2" s="17"/>
      <c r="J2" s="17">
        <v>980.1</v>
      </c>
      <c r="K2" s="17">
        <v>2904</v>
      </c>
      <c r="L2" s="17"/>
      <c r="M2" s="20">
        <f>SUM(Tabla2[[#This Row],[01. Alcaldía]:[11. Salud pública y seguridad ciudadana]])</f>
        <v>7345.56</v>
      </c>
    </row>
    <row r="3" spans="1:13" x14ac:dyDescent="0.25">
      <c r="A3" s="65" t="s">
        <v>4664</v>
      </c>
      <c r="B3" s="17"/>
      <c r="C3" s="17"/>
      <c r="D3" s="17">
        <v>450</v>
      </c>
      <c r="E3" s="17"/>
      <c r="F3" s="17"/>
      <c r="G3" s="17"/>
      <c r="H3" s="17"/>
      <c r="I3" s="17"/>
      <c r="J3" s="17"/>
      <c r="K3" s="17"/>
      <c r="L3" s="17"/>
      <c r="M3" s="20">
        <f>SUM(Tabla2[[#This Row],[01. Alcaldía]:[11. Salud pública y seguridad ciudadana]])</f>
        <v>450</v>
      </c>
    </row>
    <row r="4" spans="1:13" x14ac:dyDescent="0.25">
      <c r="A4" s="65" t="s">
        <v>1216</v>
      </c>
      <c r="B4" s="17"/>
      <c r="C4" s="17"/>
      <c r="D4" s="17"/>
      <c r="E4" s="17"/>
      <c r="F4" s="17"/>
      <c r="G4" s="17"/>
      <c r="H4" s="17"/>
      <c r="I4" s="17"/>
      <c r="J4" s="17"/>
      <c r="K4" s="17">
        <v>17932.2</v>
      </c>
      <c r="L4" s="17"/>
      <c r="M4" s="20">
        <f>SUM(Tabla2[[#This Row],[01. Alcaldía]:[11. Salud pública y seguridad ciudadana]])</f>
        <v>17932.2</v>
      </c>
    </row>
    <row r="5" spans="1:13" x14ac:dyDescent="0.25">
      <c r="A5" s="65" t="s">
        <v>3156</v>
      </c>
      <c r="B5" s="17"/>
      <c r="C5" s="17"/>
      <c r="D5" s="17"/>
      <c r="E5" s="17"/>
      <c r="F5" s="17"/>
      <c r="G5" s="17"/>
      <c r="H5" s="17"/>
      <c r="I5" s="17"/>
      <c r="J5" s="17"/>
      <c r="K5" s="17">
        <v>6655</v>
      </c>
      <c r="L5" s="17"/>
      <c r="M5" s="20">
        <f>SUM(Tabla2[[#This Row],[01. Alcaldía]:[11. Salud pública y seguridad ciudadana]])</f>
        <v>6655</v>
      </c>
    </row>
    <row r="6" spans="1:13" x14ac:dyDescent="0.25">
      <c r="A6" s="65" t="s">
        <v>3239</v>
      </c>
      <c r="B6" s="17"/>
      <c r="C6" s="17"/>
      <c r="D6" s="17"/>
      <c r="E6" s="17">
        <v>4473.45</v>
      </c>
      <c r="F6" s="17"/>
      <c r="G6" s="17"/>
      <c r="H6" s="17"/>
      <c r="I6" s="17"/>
      <c r="J6" s="17"/>
      <c r="K6" s="17"/>
      <c r="L6" s="17"/>
      <c r="M6" s="20">
        <f>SUM(Tabla2[[#This Row],[01. Alcaldía]:[11. Salud pública y seguridad ciudadana]])</f>
        <v>4473.45</v>
      </c>
    </row>
    <row r="7" spans="1:13" x14ac:dyDescent="0.25">
      <c r="A7" s="65" t="s">
        <v>872</v>
      </c>
      <c r="B7" s="17"/>
      <c r="C7" s="17"/>
      <c r="D7" s="17"/>
      <c r="E7" s="17"/>
      <c r="F7" s="17"/>
      <c r="G7" s="17"/>
      <c r="H7" s="17"/>
      <c r="I7" s="17">
        <v>726</v>
      </c>
      <c r="J7" s="17"/>
      <c r="K7" s="17"/>
      <c r="L7" s="17"/>
      <c r="M7" s="20">
        <f>SUM(Tabla2[[#This Row],[01. Alcaldía]:[11. Salud pública y seguridad ciudadana]])</f>
        <v>726</v>
      </c>
    </row>
    <row r="8" spans="1:13" x14ac:dyDescent="0.25">
      <c r="A8" s="65" t="s">
        <v>657</v>
      </c>
      <c r="B8" s="17"/>
      <c r="C8" s="17"/>
      <c r="D8" s="17"/>
      <c r="E8" s="17"/>
      <c r="F8" s="17"/>
      <c r="G8" s="17"/>
      <c r="H8" s="17"/>
      <c r="I8" s="17"/>
      <c r="J8" s="17"/>
      <c r="K8" s="17">
        <v>3690</v>
      </c>
      <c r="L8" s="17"/>
      <c r="M8" s="20">
        <f>SUM(Tabla2[[#This Row],[01. Alcaldía]:[11. Salud pública y seguridad ciudadana]])</f>
        <v>3690</v>
      </c>
    </row>
    <row r="9" spans="1:13" x14ac:dyDescent="0.25">
      <c r="A9" s="65" t="s">
        <v>3470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>
        <v>1246.3</v>
      </c>
      <c r="M9" s="20">
        <f>SUM(Tabla2[[#This Row],[01. Alcaldía]:[11. Salud pública y seguridad ciudadana]])</f>
        <v>1246.3</v>
      </c>
    </row>
    <row r="10" spans="1:13" x14ac:dyDescent="0.25">
      <c r="A10" s="65" t="s">
        <v>537</v>
      </c>
      <c r="B10" s="17"/>
      <c r="C10" s="17">
        <v>771.38</v>
      </c>
      <c r="D10" s="17">
        <v>1064.8000000000002</v>
      </c>
      <c r="E10" s="17"/>
      <c r="F10" s="17"/>
      <c r="G10" s="17">
        <v>6340.4</v>
      </c>
      <c r="H10" s="17"/>
      <c r="I10" s="17"/>
      <c r="J10" s="17">
        <v>719.95</v>
      </c>
      <c r="K10" s="17">
        <v>3720.7500000000005</v>
      </c>
      <c r="L10" s="17">
        <v>359.98</v>
      </c>
      <c r="M10" s="20">
        <f>SUM(Tabla2[[#This Row],[01. Alcaldía]:[11. Salud pública y seguridad ciudadana]])</f>
        <v>12977.26</v>
      </c>
    </row>
    <row r="11" spans="1:13" x14ac:dyDescent="0.25">
      <c r="A11" s="65" t="s">
        <v>3368</v>
      </c>
      <c r="B11" s="17"/>
      <c r="C11" s="17"/>
      <c r="D11" s="17"/>
      <c r="E11" s="17"/>
      <c r="F11" s="17"/>
      <c r="G11" s="17"/>
      <c r="H11" s="17"/>
      <c r="I11" s="17"/>
      <c r="J11" s="17"/>
      <c r="K11" s="17">
        <v>2123</v>
      </c>
      <c r="L11" s="17"/>
      <c r="M11" s="20">
        <f>SUM(Tabla2[[#This Row],[01. Alcaldía]:[11. Salud pública y seguridad ciudadana]])</f>
        <v>2123</v>
      </c>
    </row>
    <row r="12" spans="1:13" x14ac:dyDescent="0.25">
      <c r="A12" s="65" t="s">
        <v>3547</v>
      </c>
      <c r="B12" s="17"/>
      <c r="C12" s="17"/>
      <c r="D12" s="17"/>
      <c r="E12" s="17"/>
      <c r="F12" s="17"/>
      <c r="G12" s="17"/>
      <c r="H12" s="17">
        <v>968</v>
      </c>
      <c r="I12" s="17"/>
      <c r="J12" s="17"/>
      <c r="K12" s="17"/>
      <c r="L12" s="17"/>
      <c r="M12" s="20">
        <f>SUM(Tabla2[[#This Row],[01. Alcaldía]:[11. Salud pública y seguridad ciudadana]])</f>
        <v>968</v>
      </c>
    </row>
    <row r="13" spans="1:13" x14ac:dyDescent="0.25">
      <c r="A13" s="65" t="s">
        <v>3169</v>
      </c>
      <c r="B13" s="17">
        <v>14568.4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20">
        <f>SUM(Tabla2[[#This Row],[01. Alcaldía]:[11. Salud pública y seguridad ciudadana]])</f>
        <v>14568.4</v>
      </c>
    </row>
    <row r="14" spans="1:13" x14ac:dyDescent="0.25">
      <c r="A14" s="65" t="s">
        <v>886</v>
      </c>
      <c r="B14" s="17">
        <v>7018</v>
      </c>
      <c r="C14" s="17"/>
      <c r="D14" s="17"/>
      <c r="E14" s="17"/>
      <c r="F14" s="17"/>
      <c r="G14" s="17"/>
      <c r="H14" s="17"/>
      <c r="I14" s="17"/>
      <c r="J14" s="17">
        <v>9450.1</v>
      </c>
      <c r="K14" s="17"/>
      <c r="L14" s="17"/>
      <c r="M14" s="20">
        <f>SUM(Tabla2[[#This Row],[01. Alcaldía]:[11. Salud pública y seguridad ciudadana]])</f>
        <v>16468.099999999999</v>
      </c>
    </row>
    <row r="15" spans="1:13" x14ac:dyDescent="0.25">
      <c r="A15" s="65" t="s">
        <v>23</v>
      </c>
      <c r="B15" s="17">
        <v>13000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20">
        <f>SUM(Tabla2[[#This Row],[01. Alcaldía]:[11. Salud pública y seguridad ciudadana]])</f>
        <v>13000</v>
      </c>
    </row>
    <row r="16" spans="1:13" x14ac:dyDescent="0.25">
      <c r="A16" s="65" t="s">
        <v>22</v>
      </c>
      <c r="B16" s="17">
        <v>14315.32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20">
        <f>SUM(Tabla2[[#This Row],[01. Alcaldía]:[11. Salud pública y seguridad ciudadana]])</f>
        <v>14315.32</v>
      </c>
    </row>
    <row r="17" spans="1:13" x14ac:dyDescent="0.25">
      <c r="A17" s="65" t="s">
        <v>1204</v>
      </c>
      <c r="B17" s="17">
        <v>19910.64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20">
        <f>SUM(Tabla2[[#This Row],[01. Alcaldía]:[11. Salud pública y seguridad ciudadana]])</f>
        <v>19910.64</v>
      </c>
    </row>
    <row r="18" spans="1:13" x14ac:dyDescent="0.25">
      <c r="A18" s="65" t="s">
        <v>5978</v>
      </c>
      <c r="B18" s="17">
        <v>1136.3800000000001</v>
      </c>
      <c r="C18" s="17">
        <v>1841.32</v>
      </c>
      <c r="D18" s="17"/>
      <c r="E18" s="17"/>
      <c r="F18" s="17"/>
      <c r="G18" s="17"/>
      <c r="H18" s="17"/>
      <c r="I18" s="17"/>
      <c r="J18" s="17"/>
      <c r="K18" s="17"/>
      <c r="L18" s="17"/>
      <c r="M18" s="20">
        <f>SUM(Tabla2[[#This Row],[01. Alcaldía]:[11. Salud pública y seguridad ciudadana]])</f>
        <v>2977.7</v>
      </c>
    </row>
    <row r="19" spans="1:13" x14ac:dyDescent="0.25">
      <c r="A19" s="65" t="s">
        <v>4967</v>
      </c>
      <c r="B19" s="17"/>
      <c r="C19" s="17"/>
      <c r="D19" s="17"/>
      <c r="E19" s="17"/>
      <c r="F19" s="17"/>
      <c r="G19" s="17"/>
      <c r="H19" s="17"/>
      <c r="I19" s="17"/>
      <c r="J19" s="17"/>
      <c r="K19" s="17">
        <v>7018</v>
      </c>
      <c r="L19" s="17"/>
      <c r="M19" s="20">
        <f>SUM(Tabla2[[#This Row],[01. Alcaldía]:[11. Salud pública y seguridad ciudadana]])</f>
        <v>7018</v>
      </c>
    </row>
    <row r="20" spans="1:13" x14ac:dyDescent="0.25">
      <c r="A20" s="65" t="s">
        <v>3398</v>
      </c>
      <c r="B20" s="17">
        <v>17436.099999999999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20">
        <f>SUM(Tabla2[[#This Row],[01. Alcaldía]:[11. Salud pública y seguridad ciudadana]])</f>
        <v>17436.099999999999</v>
      </c>
    </row>
    <row r="21" spans="1:13" x14ac:dyDescent="0.25">
      <c r="A21" s="65" t="s">
        <v>460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3923.5299999999997</v>
      </c>
      <c r="M21" s="20">
        <f>SUM(Tabla2[[#This Row],[01. Alcaldía]:[11. Salud pública y seguridad ciudadana]])</f>
        <v>3923.5299999999997</v>
      </c>
    </row>
    <row r="22" spans="1:13" x14ac:dyDescent="0.25">
      <c r="A22" s="65" t="s">
        <v>6543</v>
      </c>
      <c r="B22" s="17"/>
      <c r="C22" s="17">
        <v>364.62</v>
      </c>
      <c r="D22" s="17"/>
      <c r="E22" s="17"/>
      <c r="F22" s="17"/>
      <c r="G22" s="17"/>
      <c r="H22" s="17"/>
      <c r="I22" s="17"/>
      <c r="J22" s="17"/>
      <c r="K22" s="17"/>
      <c r="L22" s="17"/>
      <c r="M22" s="20">
        <f>SUM(Tabla2[[#This Row],[01. Alcaldía]:[11. Salud pública y seguridad ciudadana]])</f>
        <v>364.62</v>
      </c>
    </row>
    <row r="23" spans="1:13" x14ac:dyDescent="0.25">
      <c r="A23" s="65" t="s">
        <v>5341</v>
      </c>
      <c r="B23" s="17"/>
      <c r="C23" s="17"/>
      <c r="D23" s="17"/>
      <c r="E23" s="17"/>
      <c r="F23" s="17"/>
      <c r="G23" s="17"/>
      <c r="H23" s="17"/>
      <c r="I23" s="17"/>
      <c r="J23" s="17"/>
      <c r="K23" s="17">
        <v>108.9</v>
      </c>
      <c r="L23" s="17"/>
      <c r="M23" s="20">
        <f>SUM(Tabla2[[#This Row],[01. Alcaldía]:[11. Salud pública y seguridad ciudadana]])</f>
        <v>108.9</v>
      </c>
    </row>
    <row r="24" spans="1:13" x14ac:dyDescent="0.25">
      <c r="A24" s="65" t="s">
        <v>5766</v>
      </c>
      <c r="B24" s="17"/>
      <c r="C24" s="17"/>
      <c r="D24" s="17"/>
      <c r="E24" s="17"/>
      <c r="F24" s="17"/>
      <c r="G24" s="17"/>
      <c r="H24" s="17"/>
      <c r="I24" s="17"/>
      <c r="J24" s="17"/>
      <c r="K24" s="17">
        <v>5000</v>
      </c>
      <c r="L24" s="17"/>
      <c r="M24" s="20">
        <f>SUM(Tabla2[[#This Row],[01. Alcaldía]:[11. Salud pública y seguridad ciudadana]])</f>
        <v>5000</v>
      </c>
    </row>
    <row r="25" spans="1:13" x14ac:dyDescent="0.25">
      <c r="A25" s="65" t="s">
        <v>6302</v>
      </c>
      <c r="B25" s="17"/>
      <c r="C25" s="17"/>
      <c r="D25" s="17"/>
      <c r="E25" s="17"/>
      <c r="F25" s="17"/>
      <c r="G25" s="17"/>
      <c r="H25" s="17"/>
      <c r="I25" s="17"/>
      <c r="J25" s="17"/>
      <c r="K25" s="17">
        <v>605</v>
      </c>
      <c r="L25" s="17"/>
      <c r="M25" s="20">
        <f>SUM(Tabla2[[#This Row],[01. Alcaldía]:[11. Salud pública y seguridad ciudadana]])</f>
        <v>605</v>
      </c>
    </row>
    <row r="26" spans="1:13" x14ac:dyDescent="0.25">
      <c r="A26" s="65" t="s">
        <v>5937</v>
      </c>
      <c r="B26" s="17"/>
      <c r="C26" s="17"/>
      <c r="D26" s="17"/>
      <c r="E26" s="17"/>
      <c r="F26" s="17"/>
      <c r="G26" s="17"/>
      <c r="H26" s="17"/>
      <c r="I26" s="17"/>
      <c r="J26" s="17"/>
      <c r="K26" s="17">
        <v>2420</v>
      </c>
      <c r="L26" s="17"/>
      <c r="M26" s="20">
        <f>SUM(Tabla2[[#This Row],[01. Alcaldía]:[11. Salud pública y seguridad ciudadana]])</f>
        <v>2420</v>
      </c>
    </row>
    <row r="27" spans="1:13" x14ac:dyDescent="0.25">
      <c r="A27" s="65" t="s">
        <v>2100</v>
      </c>
      <c r="B27" s="17"/>
      <c r="C27" s="17"/>
      <c r="D27" s="17">
        <v>1045</v>
      </c>
      <c r="E27" s="17"/>
      <c r="F27" s="17"/>
      <c r="G27" s="17"/>
      <c r="H27" s="17"/>
      <c r="I27" s="17"/>
      <c r="J27" s="17"/>
      <c r="K27" s="17"/>
      <c r="L27" s="17"/>
      <c r="M27" s="20">
        <f>SUM(Tabla2[[#This Row],[01. Alcaldía]:[11. Salud pública y seguridad ciudadana]])</f>
        <v>1045</v>
      </c>
    </row>
    <row r="28" spans="1:13" x14ac:dyDescent="0.25">
      <c r="A28" s="65" t="s">
        <v>2144</v>
      </c>
      <c r="B28" s="17"/>
      <c r="C28" s="17"/>
      <c r="D28" s="17"/>
      <c r="E28" s="17"/>
      <c r="F28" s="17"/>
      <c r="G28" s="17">
        <v>979</v>
      </c>
      <c r="H28" s="17"/>
      <c r="I28" s="17"/>
      <c r="J28" s="17"/>
      <c r="K28" s="17"/>
      <c r="L28" s="17"/>
      <c r="M28" s="20">
        <f>SUM(Tabla2[[#This Row],[01. Alcaldía]:[11. Salud pública y seguridad ciudadana]])</f>
        <v>979</v>
      </c>
    </row>
    <row r="29" spans="1:13" x14ac:dyDescent="0.25">
      <c r="A29" s="65" t="s">
        <v>692</v>
      </c>
      <c r="B29" s="17"/>
      <c r="C29" s="17"/>
      <c r="D29" s="17"/>
      <c r="E29" s="17"/>
      <c r="F29" s="17"/>
      <c r="G29" s="17"/>
      <c r="H29" s="17"/>
      <c r="I29" s="17"/>
      <c r="J29" s="17"/>
      <c r="K29" s="17">
        <v>4240.32</v>
      </c>
      <c r="L29" s="17"/>
      <c r="M29" s="20">
        <f>SUM(Tabla2[[#This Row],[01. Alcaldía]:[11. Salud pública y seguridad ciudadana]])</f>
        <v>4240.32</v>
      </c>
    </row>
    <row r="30" spans="1:13" x14ac:dyDescent="0.25">
      <c r="A30" s="65" t="s">
        <v>1036</v>
      </c>
      <c r="B30" s="17"/>
      <c r="C30" s="17"/>
      <c r="D30" s="17">
        <v>1045</v>
      </c>
      <c r="E30" s="17"/>
      <c r="F30" s="17"/>
      <c r="G30" s="17"/>
      <c r="H30" s="17"/>
      <c r="I30" s="17"/>
      <c r="J30" s="17"/>
      <c r="K30" s="17">
        <v>3064.5</v>
      </c>
      <c r="L30" s="17"/>
      <c r="M30" s="20">
        <f>SUM(Tabla2[[#This Row],[01. Alcaldía]:[11. Salud pública y seguridad ciudadana]])</f>
        <v>4109.5</v>
      </c>
    </row>
    <row r="31" spans="1:13" x14ac:dyDescent="0.25">
      <c r="A31" s="65" t="s">
        <v>6323</v>
      </c>
      <c r="B31" s="17"/>
      <c r="C31" s="17"/>
      <c r="D31" s="17"/>
      <c r="E31" s="17"/>
      <c r="F31" s="17"/>
      <c r="G31" s="17"/>
      <c r="H31" s="17">
        <v>574.75</v>
      </c>
      <c r="I31" s="17"/>
      <c r="J31" s="17"/>
      <c r="K31" s="17"/>
      <c r="L31" s="17"/>
      <c r="M31" s="20">
        <f>SUM(Tabla2[[#This Row],[01. Alcaldía]:[11. Salud pública y seguridad ciudadana]])</f>
        <v>574.75</v>
      </c>
    </row>
    <row r="32" spans="1:13" x14ac:dyDescent="0.25">
      <c r="A32" s="65" t="s">
        <v>343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>
        <v>2000</v>
      </c>
      <c r="M32" s="20">
        <f>SUM(Tabla2[[#This Row],[01. Alcaldía]:[11. Salud pública y seguridad ciudadana]])</f>
        <v>2000</v>
      </c>
    </row>
    <row r="33" spans="1:13" x14ac:dyDescent="0.25">
      <c r="A33" s="65" t="s">
        <v>938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>
        <v>2420</v>
      </c>
      <c r="M33" s="20">
        <f>SUM(Tabla2[[#This Row],[01. Alcaldía]:[11. Salud pública y seguridad ciudadana]])</f>
        <v>2420</v>
      </c>
    </row>
    <row r="34" spans="1:13" x14ac:dyDescent="0.25">
      <c r="A34" s="65" t="s">
        <v>334</v>
      </c>
      <c r="B34" s="17"/>
      <c r="C34" s="17"/>
      <c r="D34" s="17"/>
      <c r="E34" s="17"/>
      <c r="F34" s="17"/>
      <c r="G34" s="17"/>
      <c r="H34" s="17"/>
      <c r="I34" s="17">
        <v>4030.39</v>
      </c>
      <c r="J34" s="17"/>
      <c r="K34" s="17"/>
      <c r="L34" s="17"/>
      <c r="M34" s="20">
        <f>SUM(Tabla2[[#This Row],[01. Alcaldía]:[11. Salud pública y seguridad ciudadana]])</f>
        <v>4030.39</v>
      </c>
    </row>
    <row r="35" spans="1:13" x14ac:dyDescent="0.25">
      <c r="A35" s="65" t="s">
        <v>6152</v>
      </c>
      <c r="B35" s="17"/>
      <c r="C35" s="17"/>
      <c r="D35" s="17">
        <v>907.5</v>
      </c>
      <c r="E35" s="17"/>
      <c r="F35" s="17"/>
      <c r="G35" s="17"/>
      <c r="H35" s="17"/>
      <c r="I35" s="17"/>
      <c r="J35" s="17"/>
      <c r="K35" s="17"/>
      <c r="L35" s="17"/>
      <c r="M35" s="20">
        <f>SUM(Tabla2[[#This Row],[01. Alcaldía]:[11. Salud pública y seguridad ciudadana]])</f>
        <v>907.5</v>
      </c>
    </row>
    <row r="36" spans="1:13" x14ac:dyDescent="0.25">
      <c r="A36" s="65" t="s">
        <v>36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>
        <v>7247.9</v>
      </c>
      <c r="M36" s="20">
        <f>SUM(Tabla2[[#This Row],[01. Alcaldía]:[11. Salud pública y seguridad ciudadana]])</f>
        <v>7247.9</v>
      </c>
    </row>
    <row r="37" spans="1:13" x14ac:dyDescent="0.25">
      <c r="A37" s="65" t="s">
        <v>5314</v>
      </c>
      <c r="B37" s="17"/>
      <c r="C37" s="17"/>
      <c r="D37" s="17">
        <v>18029</v>
      </c>
      <c r="E37" s="17"/>
      <c r="F37" s="17"/>
      <c r="G37" s="17"/>
      <c r="H37" s="17"/>
      <c r="I37" s="17"/>
      <c r="J37" s="17"/>
      <c r="K37" s="17"/>
      <c r="L37" s="17"/>
      <c r="M37" s="20">
        <f>SUM(Tabla2[[#This Row],[01. Alcaldía]:[11. Salud pública y seguridad ciudadana]])</f>
        <v>18029</v>
      </c>
    </row>
    <row r="38" spans="1:13" x14ac:dyDescent="0.25">
      <c r="A38" s="65" t="s">
        <v>4885</v>
      </c>
      <c r="B38" s="17"/>
      <c r="C38" s="17"/>
      <c r="D38" s="17"/>
      <c r="E38" s="17"/>
      <c r="F38" s="17"/>
      <c r="G38" s="17"/>
      <c r="H38" s="17"/>
      <c r="I38" s="17"/>
      <c r="J38" s="17"/>
      <c r="K38" s="17">
        <v>1234.2</v>
      </c>
      <c r="L38" s="17"/>
      <c r="M38" s="20">
        <f>SUM(Tabla2[[#This Row],[01. Alcaldía]:[11. Salud pública y seguridad ciudadana]])</f>
        <v>1234.2</v>
      </c>
    </row>
    <row r="39" spans="1:13" x14ac:dyDescent="0.25">
      <c r="A39" s="65" t="s">
        <v>5325</v>
      </c>
      <c r="B39" s="17"/>
      <c r="C39" s="17"/>
      <c r="D39" s="17"/>
      <c r="E39" s="17"/>
      <c r="F39" s="17"/>
      <c r="G39" s="17"/>
      <c r="H39" s="17"/>
      <c r="I39" s="17"/>
      <c r="J39" s="17"/>
      <c r="K39" s="17">
        <v>575</v>
      </c>
      <c r="L39" s="17"/>
      <c r="M39" s="20">
        <f>SUM(Tabla2[[#This Row],[01. Alcaldía]:[11. Salud pública y seguridad ciudadana]])</f>
        <v>575</v>
      </c>
    </row>
    <row r="40" spans="1:13" x14ac:dyDescent="0.25">
      <c r="A40" s="65" t="s">
        <v>581</v>
      </c>
      <c r="B40" s="17"/>
      <c r="C40" s="17"/>
      <c r="D40" s="17"/>
      <c r="E40" s="17"/>
      <c r="F40" s="17"/>
      <c r="G40" s="17"/>
      <c r="H40" s="17"/>
      <c r="I40" s="17"/>
      <c r="J40" s="17"/>
      <c r="K40" s="17">
        <v>1830.4</v>
      </c>
      <c r="L40" s="17"/>
      <c r="M40" s="20">
        <f>SUM(Tabla2[[#This Row],[01. Alcaldía]:[11. Salud pública y seguridad ciudadana]])</f>
        <v>1830.4</v>
      </c>
    </row>
    <row r="41" spans="1:13" x14ac:dyDescent="0.25">
      <c r="A41" s="65" t="s">
        <v>6833</v>
      </c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>
        <v>266.2</v>
      </c>
      <c r="M41" s="20">
        <f>SUM(Tabla2[[#This Row],[01. Alcaldía]:[11. Salud pública y seguridad ciudadana]])</f>
        <v>266.2</v>
      </c>
    </row>
    <row r="42" spans="1:13" x14ac:dyDescent="0.25">
      <c r="A42" s="65" t="s">
        <v>984</v>
      </c>
      <c r="B42" s="17"/>
      <c r="C42" s="17"/>
      <c r="D42" s="17"/>
      <c r="E42" s="17"/>
      <c r="F42" s="17"/>
      <c r="G42" s="17">
        <v>3630</v>
      </c>
      <c r="H42" s="17"/>
      <c r="I42" s="17"/>
      <c r="J42" s="17"/>
      <c r="K42" s="17"/>
      <c r="L42" s="17"/>
      <c r="M42" s="20">
        <f>SUM(Tabla2[[#This Row],[01. Alcaldía]:[11. Salud pública y seguridad ciudadana]])</f>
        <v>3630</v>
      </c>
    </row>
    <row r="43" spans="1:13" x14ac:dyDescent="0.25">
      <c r="A43" s="65" t="s">
        <v>26</v>
      </c>
      <c r="B43" s="17"/>
      <c r="C43" s="17"/>
      <c r="D43" s="17">
        <v>1540</v>
      </c>
      <c r="E43" s="17"/>
      <c r="F43" s="17"/>
      <c r="G43" s="17"/>
      <c r="H43" s="17"/>
      <c r="I43" s="17"/>
      <c r="J43" s="17"/>
      <c r="K43" s="17"/>
      <c r="L43" s="17"/>
      <c r="M43" s="20">
        <f>SUM(Tabla2[[#This Row],[01. Alcaldía]:[11. Salud pública y seguridad ciudadana]])</f>
        <v>1540</v>
      </c>
    </row>
    <row r="44" spans="1:13" x14ac:dyDescent="0.25">
      <c r="A44" s="65" t="s">
        <v>2458</v>
      </c>
      <c r="B44" s="17"/>
      <c r="C44" s="17"/>
      <c r="D44" s="17"/>
      <c r="E44" s="17"/>
      <c r="F44" s="17"/>
      <c r="G44" s="17"/>
      <c r="H44" s="17"/>
      <c r="I44" s="17"/>
      <c r="J44" s="17"/>
      <c r="K44" s="17">
        <v>273.35000000000002</v>
      </c>
      <c r="L44" s="17"/>
      <c r="M44" s="20">
        <f>SUM(Tabla2[[#This Row],[01. Alcaldía]:[11. Salud pública y seguridad ciudadana]])</f>
        <v>273.35000000000002</v>
      </c>
    </row>
    <row r="45" spans="1:13" x14ac:dyDescent="0.25">
      <c r="A45" s="65" t="s">
        <v>6004</v>
      </c>
      <c r="B45" s="17">
        <v>1452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20">
        <f>SUM(Tabla2[[#This Row],[01. Alcaldía]:[11. Salud pública y seguridad ciudadana]])</f>
        <v>1452</v>
      </c>
    </row>
    <row r="46" spans="1:13" x14ac:dyDescent="0.25">
      <c r="A46" s="65" t="s">
        <v>5331</v>
      </c>
      <c r="B46" s="17">
        <v>17785.79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20">
        <f>SUM(Tabla2[[#This Row],[01. Alcaldía]:[11. Salud pública y seguridad ciudadana]])</f>
        <v>17785.79</v>
      </c>
    </row>
    <row r="47" spans="1:13" x14ac:dyDescent="0.25">
      <c r="A47" s="65" t="s">
        <v>2269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>
        <v>726.84999999999991</v>
      </c>
      <c r="M47" s="20">
        <f>SUM(Tabla2[[#This Row],[01. Alcaldía]:[11. Salud pública y seguridad ciudadana]])</f>
        <v>726.84999999999991</v>
      </c>
    </row>
    <row r="48" spans="1:13" x14ac:dyDescent="0.25">
      <c r="A48" s="65" t="s">
        <v>1073</v>
      </c>
      <c r="B48" s="17"/>
      <c r="C48" s="17"/>
      <c r="D48" s="17"/>
      <c r="E48" s="17"/>
      <c r="F48" s="17"/>
      <c r="G48" s="17"/>
      <c r="H48" s="17"/>
      <c r="I48" s="17"/>
      <c r="J48" s="17"/>
      <c r="K48" s="17">
        <v>1800</v>
      </c>
      <c r="L48" s="17"/>
      <c r="M48" s="20">
        <f>SUM(Tabla2[[#This Row],[01. Alcaldía]:[11. Salud pública y seguridad ciudadana]])</f>
        <v>1800</v>
      </c>
    </row>
    <row r="49" spans="1:13" x14ac:dyDescent="0.25">
      <c r="A49" s="65" t="s">
        <v>773</v>
      </c>
      <c r="B49" s="17">
        <v>18016.900000000001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20">
        <f>SUM(Tabla2[[#This Row],[01. Alcaldía]:[11. Salud pública y seguridad ciudadana]])</f>
        <v>18016.900000000001</v>
      </c>
    </row>
    <row r="50" spans="1:13" x14ac:dyDescent="0.25">
      <c r="A50" s="65" t="s">
        <v>3554</v>
      </c>
      <c r="B50" s="17"/>
      <c r="C50" s="17"/>
      <c r="D50" s="17">
        <v>952.51</v>
      </c>
      <c r="E50" s="17"/>
      <c r="F50" s="17"/>
      <c r="G50" s="17"/>
      <c r="H50" s="17"/>
      <c r="I50" s="17"/>
      <c r="J50" s="17"/>
      <c r="K50" s="17"/>
      <c r="L50" s="17"/>
      <c r="M50" s="20">
        <f>SUM(Tabla2[[#This Row],[01. Alcaldía]:[11. Salud pública y seguridad ciudadana]])</f>
        <v>952.51</v>
      </c>
    </row>
    <row r="51" spans="1:13" x14ac:dyDescent="0.25">
      <c r="A51" s="65" t="s">
        <v>3776</v>
      </c>
      <c r="B51" s="17">
        <v>335.05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20">
        <f>SUM(Tabla2[[#This Row],[01. Alcaldía]:[11. Salud pública y seguridad ciudadana]])</f>
        <v>335.05</v>
      </c>
    </row>
    <row r="52" spans="1:13" x14ac:dyDescent="0.25">
      <c r="A52" s="65" t="s">
        <v>3298</v>
      </c>
      <c r="B52" s="17"/>
      <c r="C52" s="17"/>
      <c r="D52" s="17">
        <v>3236.75</v>
      </c>
      <c r="E52" s="17"/>
      <c r="F52" s="17"/>
      <c r="G52" s="17"/>
      <c r="H52" s="17"/>
      <c r="I52" s="17"/>
      <c r="J52" s="17"/>
      <c r="K52" s="17"/>
      <c r="L52" s="17"/>
      <c r="M52" s="20">
        <f>SUM(Tabla2[[#This Row],[01. Alcaldía]:[11. Salud pública y seguridad ciudadana]])</f>
        <v>3236.75</v>
      </c>
    </row>
    <row r="53" spans="1:13" x14ac:dyDescent="0.25">
      <c r="A53" s="65" t="s">
        <v>580</v>
      </c>
      <c r="B53" s="17"/>
      <c r="C53" s="17"/>
      <c r="D53" s="17">
        <v>1089</v>
      </c>
      <c r="E53" s="17"/>
      <c r="F53" s="17"/>
      <c r="G53" s="17"/>
      <c r="H53" s="17"/>
      <c r="I53" s="17"/>
      <c r="J53" s="17"/>
      <c r="K53" s="17"/>
      <c r="L53" s="17"/>
      <c r="M53" s="20">
        <f>SUM(Tabla2[[#This Row],[01. Alcaldía]:[11. Salud pública y seguridad ciudadana]])</f>
        <v>1089</v>
      </c>
    </row>
    <row r="54" spans="1:13" x14ac:dyDescent="0.25">
      <c r="A54" s="65" t="s">
        <v>32</v>
      </c>
      <c r="B54" s="17"/>
      <c r="C54" s="17"/>
      <c r="D54" s="17">
        <v>1248.49</v>
      </c>
      <c r="E54" s="17"/>
      <c r="F54" s="17"/>
      <c r="G54" s="17">
        <v>849.42</v>
      </c>
      <c r="H54" s="17">
        <v>3386.5</v>
      </c>
      <c r="I54" s="17"/>
      <c r="J54" s="17"/>
      <c r="K54" s="17">
        <v>359.37</v>
      </c>
      <c r="L54" s="17">
        <v>436.8</v>
      </c>
      <c r="M54" s="20">
        <f>SUM(Tabla2[[#This Row],[01. Alcaldía]:[11. Salud pública y seguridad ciudadana]])</f>
        <v>6280.58</v>
      </c>
    </row>
    <row r="55" spans="1:13" x14ac:dyDescent="0.25">
      <c r="A55" s="65" t="s">
        <v>1048</v>
      </c>
      <c r="B55" s="17"/>
      <c r="C55" s="17">
        <v>713.46</v>
      </c>
      <c r="D55" s="17"/>
      <c r="E55" s="17"/>
      <c r="F55" s="17"/>
      <c r="G55" s="17"/>
      <c r="H55" s="17"/>
      <c r="I55" s="17"/>
      <c r="J55" s="17"/>
      <c r="K55" s="17"/>
      <c r="L55" s="17"/>
      <c r="M55" s="20">
        <f>SUM(Tabla2[[#This Row],[01. Alcaldía]:[11. Salud pública y seguridad ciudadana]])</f>
        <v>713.46</v>
      </c>
    </row>
    <row r="56" spans="1:13" x14ac:dyDescent="0.25">
      <c r="A56" s="65" t="s">
        <v>14</v>
      </c>
      <c r="B56" s="17"/>
      <c r="C56" s="17"/>
      <c r="D56" s="17"/>
      <c r="E56" s="17"/>
      <c r="F56" s="17"/>
      <c r="G56" s="17"/>
      <c r="H56" s="17"/>
      <c r="I56" s="17"/>
      <c r="J56" s="17"/>
      <c r="K56" s="17">
        <v>3711.03</v>
      </c>
      <c r="L56" s="17"/>
      <c r="M56" s="20">
        <f>SUM(Tabla2[[#This Row],[01. Alcaldía]:[11. Salud pública y seguridad ciudadana]])</f>
        <v>3711.03</v>
      </c>
    </row>
    <row r="57" spans="1:13" x14ac:dyDescent="0.25">
      <c r="A57" s="65" t="s">
        <v>2333</v>
      </c>
      <c r="B57" s="17"/>
      <c r="C57" s="17"/>
      <c r="D57" s="17">
        <v>450</v>
      </c>
      <c r="E57" s="17"/>
      <c r="F57" s="17"/>
      <c r="G57" s="17"/>
      <c r="H57" s="17"/>
      <c r="I57" s="17"/>
      <c r="J57" s="17"/>
      <c r="K57" s="17"/>
      <c r="L57" s="17"/>
      <c r="M57" s="20">
        <f>SUM(Tabla2[[#This Row],[01. Alcaldía]:[11. Salud pública y seguridad ciudadana]])</f>
        <v>450</v>
      </c>
    </row>
    <row r="58" spans="1:13" x14ac:dyDescent="0.25">
      <c r="A58" s="65" t="s">
        <v>5969</v>
      </c>
      <c r="B58" s="17"/>
      <c r="C58" s="17"/>
      <c r="D58" s="17"/>
      <c r="E58" s="17"/>
      <c r="F58" s="17"/>
      <c r="G58" s="17"/>
      <c r="H58" s="17"/>
      <c r="I58" s="17"/>
      <c r="J58" s="17"/>
      <c r="K58" s="17">
        <v>1980</v>
      </c>
      <c r="L58" s="17"/>
      <c r="M58" s="20">
        <f>SUM(Tabla2[[#This Row],[01. Alcaldía]:[11. Salud pública y seguridad ciudadana]])</f>
        <v>1980</v>
      </c>
    </row>
    <row r="59" spans="1:13" x14ac:dyDescent="0.25">
      <c r="A59" s="65" t="s">
        <v>1575</v>
      </c>
      <c r="B59" s="17">
        <v>3569.5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20">
        <f>SUM(Tabla2[[#This Row],[01. Alcaldía]:[11. Salud pública y seguridad ciudadana]])</f>
        <v>3569.5</v>
      </c>
    </row>
    <row r="60" spans="1:13" x14ac:dyDescent="0.25">
      <c r="A60" s="65" t="s">
        <v>3837</v>
      </c>
      <c r="B60" s="17"/>
      <c r="C60" s="17"/>
      <c r="D60" s="17"/>
      <c r="E60" s="17"/>
      <c r="F60" s="17"/>
      <c r="G60" s="17"/>
      <c r="H60" s="17"/>
      <c r="I60" s="17"/>
      <c r="J60" s="17"/>
      <c r="K60" s="17">
        <v>300</v>
      </c>
      <c r="L60" s="17"/>
      <c r="M60" s="20">
        <f>SUM(Tabla2[[#This Row],[01. Alcaldía]:[11. Salud pública y seguridad ciudadana]])</f>
        <v>300</v>
      </c>
    </row>
    <row r="61" spans="1:13" x14ac:dyDescent="0.25">
      <c r="A61" s="65" t="s">
        <v>4832</v>
      </c>
      <c r="B61" s="17">
        <v>705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20">
        <f>SUM(Tabla2[[#This Row],[01. Alcaldía]:[11. Salud pública y seguridad ciudadana]])</f>
        <v>705</v>
      </c>
    </row>
    <row r="62" spans="1:13" x14ac:dyDescent="0.25">
      <c r="A62" s="65" t="s">
        <v>2161</v>
      </c>
      <c r="B62" s="17"/>
      <c r="C62" s="17"/>
      <c r="D62" s="17">
        <v>900</v>
      </c>
      <c r="E62" s="17"/>
      <c r="F62" s="17"/>
      <c r="G62" s="17"/>
      <c r="H62" s="17"/>
      <c r="I62" s="17"/>
      <c r="J62" s="17"/>
      <c r="K62" s="17"/>
      <c r="L62" s="17"/>
      <c r="M62" s="20">
        <f>SUM(Tabla2[[#This Row],[01. Alcaldía]:[11. Salud pública y seguridad ciudadana]])</f>
        <v>900</v>
      </c>
    </row>
    <row r="63" spans="1:13" x14ac:dyDescent="0.25">
      <c r="A63" s="65" t="s">
        <v>2634</v>
      </c>
      <c r="B63" s="17">
        <v>150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20">
        <f>SUM(Tabla2[[#This Row],[01. Alcaldía]:[11. Salud pública y seguridad ciudadana]])</f>
        <v>150</v>
      </c>
    </row>
    <row r="64" spans="1:13" x14ac:dyDescent="0.25">
      <c r="A64" s="65" t="s">
        <v>3810</v>
      </c>
      <c r="B64" s="17"/>
      <c r="C64" s="17"/>
      <c r="D64" s="17"/>
      <c r="E64" s="17"/>
      <c r="F64" s="17"/>
      <c r="G64" s="17"/>
      <c r="H64" s="17"/>
      <c r="I64" s="17"/>
      <c r="J64" s="17"/>
      <c r="K64" s="17">
        <v>332</v>
      </c>
      <c r="L64" s="17"/>
      <c r="M64" s="20">
        <f>SUM(Tabla2[[#This Row],[01. Alcaldía]:[11. Salud pública y seguridad ciudadana]])</f>
        <v>332</v>
      </c>
    </row>
    <row r="65" spans="1:13" x14ac:dyDescent="0.25">
      <c r="A65" s="65" t="s">
        <v>720</v>
      </c>
      <c r="B65" s="17"/>
      <c r="C65" s="17"/>
      <c r="D65" s="17">
        <v>950</v>
      </c>
      <c r="E65" s="17"/>
      <c r="F65" s="17"/>
      <c r="G65" s="17"/>
      <c r="H65" s="17"/>
      <c r="I65" s="17"/>
      <c r="J65" s="17"/>
      <c r="K65" s="17"/>
      <c r="L65" s="17"/>
      <c r="M65" s="20">
        <f>SUM(Tabla2[[#This Row],[01. Alcaldía]:[11. Salud pública y seguridad ciudadana]])</f>
        <v>950</v>
      </c>
    </row>
    <row r="66" spans="1:13" x14ac:dyDescent="0.25">
      <c r="A66" s="65" t="s">
        <v>2246</v>
      </c>
      <c r="B66" s="17"/>
      <c r="C66" s="17"/>
      <c r="D66" s="17"/>
      <c r="E66" s="17"/>
      <c r="F66" s="17"/>
      <c r="G66" s="17">
        <v>580</v>
      </c>
      <c r="H66" s="17"/>
      <c r="I66" s="17"/>
      <c r="J66" s="17"/>
      <c r="K66" s="17"/>
      <c r="L66" s="17"/>
      <c r="M66" s="20">
        <f>SUM(Tabla2[[#This Row],[01. Alcaldía]:[11. Salud pública y seguridad ciudadana]])</f>
        <v>580</v>
      </c>
    </row>
    <row r="67" spans="1:13" x14ac:dyDescent="0.25">
      <c r="A67" s="65" t="s">
        <v>864</v>
      </c>
      <c r="B67" s="17"/>
      <c r="C67" s="17"/>
      <c r="D67" s="17">
        <v>2000</v>
      </c>
      <c r="E67" s="17"/>
      <c r="F67" s="17"/>
      <c r="G67" s="17"/>
      <c r="H67" s="17"/>
      <c r="I67" s="17"/>
      <c r="J67" s="17"/>
      <c r="K67" s="17"/>
      <c r="L67" s="17"/>
      <c r="M67" s="20">
        <f>SUM(Tabla2[[#This Row],[01. Alcaldía]:[11. Salud pública y seguridad ciudadana]])</f>
        <v>2000</v>
      </c>
    </row>
    <row r="68" spans="1:13" x14ac:dyDescent="0.25">
      <c r="A68" s="65" t="s">
        <v>1361</v>
      </c>
      <c r="B68" s="17"/>
      <c r="C68" s="17"/>
      <c r="D68" s="17"/>
      <c r="E68" s="17">
        <v>6050</v>
      </c>
      <c r="F68" s="17"/>
      <c r="G68" s="17"/>
      <c r="H68" s="17"/>
      <c r="I68" s="17"/>
      <c r="J68" s="17"/>
      <c r="K68" s="17"/>
      <c r="L68" s="17"/>
      <c r="M68" s="20">
        <f>SUM(Tabla2[[#This Row],[01. Alcaldía]:[11. Salud pública y seguridad ciudadana]])</f>
        <v>6050</v>
      </c>
    </row>
    <row r="69" spans="1:13" x14ac:dyDescent="0.25">
      <c r="A69" s="65" t="s">
        <v>335</v>
      </c>
      <c r="B69" s="17"/>
      <c r="C69" s="17"/>
      <c r="D69" s="17"/>
      <c r="E69" s="17"/>
      <c r="F69" s="17"/>
      <c r="G69" s="17"/>
      <c r="H69" s="17"/>
      <c r="I69" s="17"/>
      <c r="J69" s="17"/>
      <c r="K69" s="17">
        <v>1000</v>
      </c>
      <c r="L69" s="17"/>
      <c r="M69" s="20">
        <f>SUM(Tabla2[[#This Row],[01. Alcaldía]:[11. Salud pública y seguridad ciudadana]])</f>
        <v>1000</v>
      </c>
    </row>
    <row r="70" spans="1:13" x14ac:dyDescent="0.25">
      <c r="A70" s="65" t="s">
        <v>6560</v>
      </c>
      <c r="B70" s="17"/>
      <c r="C70" s="17"/>
      <c r="D70" s="17"/>
      <c r="E70" s="17"/>
      <c r="F70" s="17">
        <v>342.38</v>
      </c>
      <c r="G70" s="17"/>
      <c r="H70" s="17"/>
      <c r="I70" s="17"/>
      <c r="J70" s="17"/>
      <c r="K70" s="17"/>
      <c r="L70" s="17"/>
      <c r="M70" s="20">
        <f>SUM(Tabla2[[#This Row],[01. Alcaldía]:[11. Salud pública y seguridad ciudadana]])</f>
        <v>342.38</v>
      </c>
    </row>
    <row r="71" spans="1:13" x14ac:dyDescent="0.25">
      <c r="A71" s="65" t="s">
        <v>722</v>
      </c>
      <c r="B71" s="17"/>
      <c r="C71" s="17"/>
      <c r="D71" s="17">
        <v>1350</v>
      </c>
      <c r="E71" s="17"/>
      <c r="F71" s="17"/>
      <c r="G71" s="17"/>
      <c r="H71" s="17"/>
      <c r="I71" s="17"/>
      <c r="J71" s="17"/>
      <c r="K71" s="17"/>
      <c r="L71" s="17"/>
      <c r="M71" s="20">
        <f>SUM(Tabla2[[#This Row],[01. Alcaldía]:[11. Salud pública y seguridad ciudadana]])</f>
        <v>1350</v>
      </c>
    </row>
    <row r="72" spans="1:13" x14ac:dyDescent="0.25">
      <c r="A72" s="65" t="s">
        <v>5597</v>
      </c>
      <c r="B72" s="17"/>
      <c r="C72" s="17"/>
      <c r="D72" s="17"/>
      <c r="E72" s="17">
        <v>7119.16</v>
      </c>
      <c r="F72" s="17"/>
      <c r="G72" s="17"/>
      <c r="H72" s="17"/>
      <c r="I72" s="17"/>
      <c r="J72" s="17"/>
      <c r="K72" s="17"/>
      <c r="L72" s="17"/>
      <c r="M72" s="20">
        <f>SUM(Tabla2[[#This Row],[01. Alcaldía]:[11. Salud pública y seguridad ciudadana]])</f>
        <v>7119.16</v>
      </c>
    </row>
    <row r="73" spans="1:13" x14ac:dyDescent="0.25">
      <c r="A73" s="65" t="s">
        <v>5467</v>
      </c>
      <c r="B73" s="17"/>
      <c r="C73" s="17"/>
      <c r="D73" s="17"/>
      <c r="E73" s="17"/>
      <c r="F73" s="17"/>
      <c r="G73" s="17"/>
      <c r="H73" s="17">
        <v>17012.599999999999</v>
      </c>
      <c r="I73" s="17"/>
      <c r="J73" s="17"/>
      <c r="K73" s="17"/>
      <c r="L73" s="17"/>
      <c r="M73" s="20">
        <f>SUM(Tabla2[[#This Row],[01. Alcaldía]:[11. Salud pública y seguridad ciudadana]])</f>
        <v>17012.599999999999</v>
      </c>
    </row>
    <row r="74" spans="1:13" x14ac:dyDescent="0.25">
      <c r="A74" s="65" t="s">
        <v>463</v>
      </c>
      <c r="B74" s="17">
        <v>2586.62</v>
      </c>
      <c r="C74" s="17"/>
      <c r="D74" s="17"/>
      <c r="E74" s="17"/>
      <c r="F74" s="17"/>
      <c r="G74" s="17"/>
      <c r="H74" s="17"/>
      <c r="I74" s="17"/>
      <c r="J74" s="17"/>
      <c r="K74" s="17">
        <v>834.91000000000008</v>
      </c>
      <c r="L74" s="17"/>
      <c r="M74" s="20">
        <f>SUM(Tabla2[[#This Row],[01. Alcaldía]:[11. Salud pública y seguridad ciudadana]])</f>
        <v>3421.5299999999997</v>
      </c>
    </row>
    <row r="75" spans="1:13" x14ac:dyDescent="0.25">
      <c r="A75" s="65" t="s">
        <v>595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>
        <v>3630</v>
      </c>
      <c r="M75" s="20">
        <f>SUM(Tabla2[[#This Row],[01. Alcaldía]:[11. Salud pública y seguridad ciudadana]])</f>
        <v>3630</v>
      </c>
    </row>
    <row r="76" spans="1:13" x14ac:dyDescent="0.25">
      <c r="A76" s="65" t="s">
        <v>4762</v>
      </c>
      <c r="B76" s="17"/>
      <c r="C76" s="17"/>
      <c r="D76" s="17"/>
      <c r="E76" s="17"/>
      <c r="F76" s="17"/>
      <c r="G76" s="17"/>
      <c r="H76" s="17"/>
      <c r="I76" s="17"/>
      <c r="J76" s="17"/>
      <c r="K76" s="17">
        <v>902</v>
      </c>
      <c r="L76" s="17"/>
      <c r="M76" s="20">
        <f>SUM(Tabla2[[#This Row],[01. Alcaldía]:[11. Salud pública y seguridad ciudadana]])</f>
        <v>902</v>
      </c>
    </row>
    <row r="77" spans="1:13" x14ac:dyDescent="0.25">
      <c r="A77" s="65" t="s">
        <v>4578</v>
      </c>
      <c r="B77" s="17"/>
      <c r="C77" s="17"/>
      <c r="D77" s="17"/>
      <c r="E77" s="17"/>
      <c r="F77" s="17"/>
      <c r="G77" s="17"/>
      <c r="H77" s="17"/>
      <c r="I77" s="17"/>
      <c r="J77" s="17"/>
      <c r="K77" s="17">
        <v>1126.51</v>
      </c>
      <c r="L77" s="17"/>
      <c r="M77" s="20">
        <f>SUM(Tabla2[[#This Row],[01. Alcaldía]:[11. Salud pública y seguridad ciudadana]])</f>
        <v>1126.51</v>
      </c>
    </row>
    <row r="78" spans="1:13" x14ac:dyDescent="0.25">
      <c r="A78" s="65" t="s">
        <v>3482</v>
      </c>
      <c r="B78" s="17"/>
      <c r="C78" s="17"/>
      <c r="D78" s="17"/>
      <c r="E78" s="17"/>
      <c r="F78" s="17">
        <v>1210</v>
      </c>
      <c r="G78" s="17"/>
      <c r="H78" s="17"/>
      <c r="I78" s="17"/>
      <c r="J78" s="17"/>
      <c r="K78" s="17"/>
      <c r="L78" s="17"/>
      <c r="M78" s="20">
        <f>SUM(Tabla2[[#This Row],[01. Alcaldía]:[11. Salud pública y seguridad ciudadana]])</f>
        <v>1210</v>
      </c>
    </row>
    <row r="79" spans="1:13" x14ac:dyDescent="0.25">
      <c r="A79" s="65" t="s">
        <v>4404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>
        <v>3630</v>
      </c>
      <c r="M79" s="20">
        <f>SUM(Tabla2[[#This Row],[01. Alcaldía]:[11. Salud pública y seguridad ciudadana]])</f>
        <v>3630</v>
      </c>
    </row>
    <row r="80" spans="1:13" x14ac:dyDescent="0.25">
      <c r="A80" s="65" t="s">
        <v>491</v>
      </c>
      <c r="B80" s="17"/>
      <c r="C80" s="17"/>
      <c r="D80" s="17">
        <v>544.5</v>
      </c>
      <c r="E80" s="17"/>
      <c r="F80" s="17"/>
      <c r="G80" s="17"/>
      <c r="H80" s="17"/>
      <c r="I80" s="17"/>
      <c r="J80" s="17"/>
      <c r="K80" s="17">
        <v>7723.5</v>
      </c>
      <c r="L80" s="17"/>
      <c r="M80" s="20">
        <f>SUM(Tabla2[[#This Row],[01. Alcaldía]:[11. Salud pública y seguridad ciudadana]])</f>
        <v>8268</v>
      </c>
    </row>
    <row r="81" spans="1:13" x14ac:dyDescent="0.25">
      <c r="A81" s="65" t="s">
        <v>1077</v>
      </c>
      <c r="B81" s="17"/>
      <c r="C81" s="17"/>
      <c r="D81" s="17"/>
      <c r="E81" s="17"/>
      <c r="F81" s="17"/>
      <c r="G81" s="17">
        <v>36.049999999999997</v>
      </c>
      <c r="H81" s="17"/>
      <c r="I81" s="17"/>
      <c r="J81" s="17"/>
      <c r="K81" s="17"/>
      <c r="L81" s="17"/>
      <c r="M81" s="20">
        <f>SUM(Tabla2[[#This Row],[01. Alcaldía]:[11. Salud pública y seguridad ciudadana]])</f>
        <v>36.049999999999997</v>
      </c>
    </row>
    <row r="82" spans="1:13" x14ac:dyDescent="0.25">
      <c r="A82" s="65" t="s">
        <v>799</v>
      </c>
      <c r="B82" s="17"/>
      <c r="C82" s="17"/>
      <c r="D82" s="17"/>
      <c r="E82" s="17"/>
      <c r="F82" s="17"/>
      <c r="G82" s="17">
        <v>1058.75</v>
      </c>
      <c r="H82" s="17"/>
      <c r="I82" s="17"/>
      <c r="J82" s="17"/>
      <c r="K82" s="17"/>
      <c r="L82" s="17"/>
      <c r="M82" s="20">
        <f>SUM(Tabla2[[#This Row],[01. Alcaldía]:[11. Salud pública y seguridad ciudadana]])</f>
        <v>1058.75</v>
      </c>
    </row>
    <row r="83" spans="1:13" x14ac:dyDescent="0.25">
      <c r="A83" s="65" t="s">
        <v>86</v>
      </c>
      <c r="B83" s="17"/>
      <c r="C83" s="17"/>
      <c r="D83" s="17"/>
      <c r="E83" s="17"/>
      <c r="F83" s="17"/>
      <c r="G83" s="17"/>
      <c r="H83" s="17"/>
      <c r="I83" s="17"/>
      <c r="J83" s="17"/>
      <c r="K83" s="17">
        <v>9558.89</v>
      </c>
      <c r="L83" s="17">
        <v>6533.19</v>
      </c>
      <c r="M83" s="20">
        <f>SUM(Tabla2[[#This Row],[01. Alcaldía]:[11. Salud pública y seguridad ciudadana]])</f>
        <v>16092.079999999998</v>
      </c>
    </row>
    <row r="84" spans="1:13" x14ac:dyDescent="0.25">
      <c r="A84" s="65" t="s">
        <v>1052</v>
      </c>
      <c r="B84" s="17"/>
      <c r="C84" s="17"/>
      <c r="D84" s="17"/>
      <c r="E84" s="17"/>
      <c r="F84" s="17"/>
      <c r="G84" s="17"/>
      <c r="H84" s="17"/>
      <c r="I84" s="17"/>
      <c r="J84" s="17"/>
      <c r="K84" s="17">
        <v>1950</v>
      </c>
      <c r="L84" s="17"/>
      <c r="M84" s="20">
        <f>SUM(Tabla2[[#This Row],[01. Alcaldía]:[11. Salud pública y seguridad ciudadana]])</f>
        <v>1950</v>
      </c>
    </row>
    <row r="85" spans="1:13" x14ac:dyDescent="0.25">
      <c r="A85" s="65" t="s">
        <v>85</v>
      </c>
      <c r="B85" s="17"/>
      <c r="C85" s="17"/>
      <c r="D85" s="17"/>
      <c r="E85" s="17"/>
      <c r="F85" s="17"/>
      <c r="G85" s="17">
        <v>2328.65</v>
      </c>
      <c r="H85" s="17"/>
      <c r="I85" s="17"/>
      <c r="J85" s="17"/>
      <c r="K85" s="17">
        <v>12346.869999999999</v>
      </c>
      <c r="L85" s="17"/>
      <c r="M85" s="20">
        <f>SUM(Tabla2[[#This Row],[01. Alcaldía]:[11. Salud pública y seguridad ciudadana]])</f>
        <v>14675.519999999999</v>
      </c>
    </row>
    <row r="86" spans="1:13" x14ac:dyDescent="0.25">
      <c r="A86" s="65" t="s">
        <v>6234</v>
      </c>
      <c r="B86" s="17"/>
      <c r="C86" s="17"/>
      <c r="D86" s="17">
        <v>635.25</v>
      </c>
      <c r="E86" s="17"/>
      <c r="F86" s="17"/>
      <c r="G86" s="17"/>
      <c r="H86" s="17"/>
      <c r="I86" s="17"/>
      <c r="J86" s="17"/>
      <c r="K86" s="17"/>
      <c r="L86" s="17"/>
      <c r="M86" s="20">
        <f>SUM(Tabla2[[#This Row],[01. Alcaldía]:[11. Salud pública y seguridad ciudadana]])</f>
        <v>635.25</v>
      </c>
    </row>
    <row r="87" spans="1:13" x14ac:dyDescent="0.25">
      <c r="A87" s="65" t="s">
        <v>5520</v>
      </c>
      <c r="B87" s="17">
        <v>13915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20">
        <f>SUM(Tabla2[[#This Row],[01. Alcaldía]:[11. Salud pública y seguridad ciudadana]])</f>
        <v>13915</v>
      </c>
    </row>
    <row r="88" spans="1:13" x14ac:dyDescent="0.25">
      <c r="A88" s="65" t="s">
        <v>3460</v>
      </c>
      <c r="B88" s="17">
        <v>1306.8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20">
        <f>SUM(Tabla2[[#This Row],[01. Alcaldía]:[11. Salud pública y seguridad ciudadana]])</f>
        <v>1306.8</v>
      </c>
    </row>
    <row r="89" spans="1:13" x14ac:dyDescent="0.25">
      <c r="A89" s="65" t="s">
        <v>270</v>
      </c>
      <c r="B89" s="17"/>
      <c r="C89" s="17"/>
      <c r="D89" s="17"/>
      <c r="E89" s="17"/>
      <c r="F89" s="17"/>
      <c r="G89" s="17"/>
      <c r="H89" s="17"/>
      <c r="I89" s="17">
        <v>1547.19</v>
      </c>
      <c r="J89" s="17"/>
      <c r="K89" s="17"/>
      <c r="L89" s="17"/>
      <c r="M89" s="20">
        <f>SUM(Tabla2[[#This Row],[01. Alcaldía]:[11. Salud pública y seguridad ciudadana]])</f>
        <v>1547.19</v>
      </c>
    </row>
    <row r="90" spans="1:13" x14ac:dyDescent="0.25">
      <c r="A90" s="65" t="s">
        <v>5310</v>
      </c>
      <c r="B90" s="17">
        <v>17061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20">
        <f>SUM(Tabla2[[#This Row],[01. Alcaldía]:[11. Salud pública y seguridad ciudadana]])</f>
        <v>17061</v>
      </c>
    </row>
    <row r="91" spans="1:13" x14ac:dyDescent="0.25">
      <c r="A91" s="65" t="s">
        <v>950</v>
      </c>
      <c r="B91" s="17">
        <v>2297.79</v>
      </c>
      <c r="C91" s="17"/>
      <c r="D91" s="17"/>
      <c r="E91" s="17"/>
      <c r="F91" s="17">
        <v>709.06</v>
      </c>
      <c r="G91" s="17"/>
      <c r="H91" s="17"/>
      <c r="I91" s="17"/>
      <c r="J91" s="17"/>
      <c r="K91" s="17">
        <v>990.98</v>
      </c>
      <c r="L91" s="17"/>
      <c r="M91" s="20">
        <f>SUM(Tabla2[[#This Row],[01. Alcaldía]:[11. Salud pública y seguridad ciudadana]])</f>
        <v>3997.83</v>
      </c>
    </row>
    <row r="92" spans="1:13" x14ac:dyDescent="0.25">
      <c r="A92" s="65" t="s">
        <v>947</v>
      </c>
      <c r="B92" s="17">
        <v>3061</v>
      </c>
      <c r="C92" s="17"/>
      <c r="D92" s="17"/>
      <c r="E92" s="17"/>
      <c r="F92" s="17"/>
      <c r="G92" s="17"/>
      <c r="H92" s="17"/>
      <c r="I92" s="17"/>
      <c r="J92" s="17">
        <v>3751</v>
      </c>
      <c r="K92" s="17"/>
      <c r="L92" s="17"/>
      <c r="M92" s="20">
        <f>SUM(Tabla2[[#This Row],[01. Alcaldía]:[11. Salud pública y seguridad ciudadana]])</f>
        <v>6812</v>
      </c>
    </row>
    <row r="93" spans="1:13" x14ac:dyDescent="0.25">
      <c r="A93" s="65" t="s">
        <v>5322</v>
      </c>
      <c r="B93" s="17">
        <v>17182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20">
        <f>SUM(Tabla2[[#This Row],[01. Alcaldía]:[11. Salud pública y seguridad ciudadana]])</f>
        <v>17182</v>
      </c>
    </row>
    <row r="94" spans="1:13" x14ac:dyDescent="0.25">
      <c r="A94" s="65" t="s">
        <v>1075</v>
      </c>
      <c r="B94" s="17"/>
      <c r="C94" s="17"/>
      <c r="D94" s="17"/>
      <c r="E94" s="17"/>
      <c r="F94" s="17"/>
      <c r="G94" s="17"/>
      <c r="H94" s="17"/>
      <c r="I94" s="17"/>
      <c r="J94" s="17">
        <v>0</v>
      </c>
      <c r="K94" s="17"/>
      <c r="L94" s="17"/>
      <c r="M94" s="20">
        <f>SUM(Tabla2[[#This Row],[01. Alcaldía]:[11. Salud pública y seguridad ciudadana]])</f>
        <v>0</v>
      </c>
    </row>
    <row r="95" spans="1:13" x14ac:dyDescent="0.25">
      <c r="A95" s="65" t="s">
        <v>1099</v>
      </c>
      <c r="B95" s="17"/>
      <c r="C95" s="17"/>
      <c r="D95" s="17">
        <v>396.25</v>
      </c>
      <c r="E95" s="17"/>
      <c r="F95" s="17"/>
      <c r="G95" s="17">
        <v>3331.6899999999996</v>
      </c>
      <c r="H95" s="17"/>
      <c r="I95" s="17"/>
      <c r="J95" s="17">
        <v>1657.7</v>
      </c>
      <c r="K95" s="17"/>
      <c r="L95" s="17">
        <v>7761.75</v>
      </c>
      <c r="M95" s="20">
        <f>SUM(Tabla2[[#This Row],[01. Alcaldía]:[11. Salud pública y seguridad ciudadana]])</f>
        <v>13147.39</v>
      </c>
    </row>
    <row r="96" spans="1:13" x14ac:dyDescent="0.25">
      <c r="A96" s="65" t="s">
        <v>3619</v>
      </c>
      <c r="B96" s="17"/>
      <c r="C96" s="17"/>
      <c r="D96" s="17"/>
      <c r="E96" s="17">
        <v>3150</v>
      </c>
      <c r="F96" s="17"/>
      <c r="G96" s="17"/>
      <c r="H96" s="17"/>
      <c r="I96" s="17"/>
      <c r="J96" s="17"/>
      <c r="K96" s="17"/>
      <c r="L96" s="17"/>
      <c r="M96" s="20">
        <f>SUM(Tabla2[[#This Row],[01. Alcaldía]:[11. Salud pública y seguridad ciudadana]])</f>
        <v>3150</v>
      </c>
    </row>
    <row r="97" spans="1:13" x14ac:dyDescent="0.25">
      <c r="A97" s="65" t="s">
        <v>4670</v>
      </c>
      <c r="B97" s="17"/>
      <c r="C97" s="17"/>
      <c r="D97" s="17"/>
      <c r="E97" s="17"/>
      <c r="F97" s="17"/>
      <c r="G97" s="17"/>
      <c r="H97" s="17"/>
      <c r="I97" s="17"/>
      <c r="J97" s="17"/>
      <c r="K97" s="17">
        <v>467.5</v>
      </c>
      <c r="L97" s="17"/>
      <c r="M97" s="20">
        <f>SUM(Tabla2[[#This Row],[01. Alcaldía]:[11. Salud pública y seguridad ciudadana]])</f>
        <v>467.5</v>
      </c>
    </row>
    <row r="98" spans="1:13" x14ac:dyDescent="0.25">
      <c r="A98" s="65" t="s">
        <v>324</v>
      </c>
      <c r="B98" s="17"/>
      <c r="C98" s="17"/>
      <c r="D98" s="17"/>
      <c r="E98" s="17"/>
      <c r="F98" s="17"/>
      <c r="G98" s="17"/>
      <c r="H98" s="17"/>
      <c r="I98" s="17">
        <v>3732.85</v>
      </c>
      <c r="J98" s="17"/>
      <c r="K98" s="17"/>
      <c r="L98" s="17"/>
      <c r="M98" s="20">
        <f>SUM(Tabla2[[#This Row],[01. Alcaldía]:[11. Salud pública y seguridad ciudadana]])</f>
        <v>3732.85</v>
      </c>
    </row>
    <row r="99" spans="1:13" x14ac:dyDescent="0.25">
      <c r="A99" s="65" t="s">
        <v>37</v>
      </c>
      <c r="B99" s="17"/>
      <c r="C99" s="17"/>
      <c r="D99" s="17"/>
      <c r="E99" s="17"/>
      <c r="F99" s="17"/>
      <c r="G99" s="17">
        <v>17800</v>
      </c>
      <c r="H99" s="17"/>
      <c r="I99" s="17"/>
      <c r="J99" s="17"/>
      <c r="K99" s="17">
        <v>2751.56</v>
      </c>
      <c r="L99" s="17"/>
      <c r="M99" s="20">
        <f>SUM(Tabla2[[#This Row],[01. Alcaldía]:[11. Salud pública y seguridad ciudadana]])</f>
        <v>20551.560000000001</v>
      </c>
    </row>
    <row r="100" spans="1:13" x14ac:dyDescent="0.25">
      <c r="A100" s="65" t="s">
        <v>1080</v>
      </c>
      <c r="B100" s="17"/>
      <c r="C100" s="17"/>
      <c r="D100" s="17"/>
      <c r="E100" s="17"/>
      <c r="F100" s="17"/>
      <c r="G100" s="17">
        <v>9723.75</v>
      </c>
      <c r="H100" s="17"/>
      <c r="I100" s="17"/>
      <c r="J100" s="17"/>
      <c r="K100" s="17"/>
      <c r="L100" s="17"/>
      <c r="M100" s="20">
        <f>SUM(Tabla2[[#This Row],[01. Alcaldía]:[11. Salud pública y seguridad ciudadana]])</f>
        <v>9723.75</v>
      </c>
    </row>
    <row r="101" spans="1:13" x14ac:dyDescent="0.25">
      <c r="A101" s="65" t="s">
        <v>660</v>
      </c>
      <c r="B101" s="17"/>
      <c r="C101" s="17"/>
      <c r="D101" s="17"/>
      <c r="E101" s="17"/>
      <c r="F101" s="17">
        <v>30340.75</v>
      </c>
      <c r="G101" s="17">
        <v>3510</v>
      </c>
      <c r="H101" s="17"/>
      <c r="I101" s="17">
        <v>12245.2</v>
      </c>
      <c r="J101" s="17"/>
      <c r="K101" s="17"/>
      <c r="L101" s="17"/>
      <c r="M101" s="20">
        <f>SUM(Tabla2[[#This Row],[01. Alcaldía]:[11. Salud pública y seguridad ciudadana]])</f>
        <v>46095.95</v>
      </c>
    </row>
    <row r="102" spans="1:13" x14ac:dyDescent="0.25">
      <c r="A102" s="65" t="s">
        <v>565</v>
      </c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>
        <v>5445</v>
      </c>
      <c r="M102" s="20">
        <f>SUM(Tabla2[[#This Row],[01. Alcaldía]:[11. Salud pública y seguridad ciudadana]])</f>
        <v>5445</v>
      </c>
    </row>
    <row r="103" spans="1:13" x14ac:dyDescent="0.25">
      <c r="A103" s="65" t="s">
        <v>311</v>
      </c>
      <c r="B103" s="17"/>
      <c r="C103" s="17"/>
      <c r="D103" s="17"/>
      <c r="E103" s="17"/>
      <c r="F103" s="17"/>
      <c r="G103" s="17"/>
      <c r="H103" s="17"/>
      <c r="I103" s="17"/>
      <c r="J103" s="17"/>
      <c r="K103" s="17">
        <v>159.72</v>
      </c>
      <c r="L103" s="17"/>
      <c r="M103" s="20">
        <f>SUM(Tabla2[[#This Row],[01. Alcaldía]:[11. Salud pública y seguridad ciudadana]])</f>
        <v>159.72</v>
      </c>
    </row>
    <row r="104" spans="1:13" x14ac:dyDescent="0.25">
      <c r="A104" s="65" t="s">
        <v>3847</v>
      </c>
      <c r="B104" s="17"/>
      <c r="C104" s="17"/>
      <c r="D104" s="17"/>
      <c r="E104" s="17"/>
      <c r="F104" s="17"/>
      <c r="G104" s="17">
        <v>617.1</v>
      </c>
      <c r="H104" s="17"/>
      <c r="I104" s="17"/>
      <c r="J104" s="17"/>
      <c r="K104" s="17">
        <v>1661.33</v>
      </c>
      <c r="L104" s="17"/>
      <c r="M104" s="20">
        <f>SUM(Tabla2[[#This Row],[01. Alcaldía]:[11. Salud pública y seguridad ciudadana]])</f>
        <v>2278.4299999999998</v>
      </c>
    </row>
    <row r="105" spans="1:13" x14ac:dyDescent="0.25">
      <c r="A105" s="65" t="s">
        <v>5502</v>
      </c>
      <c r="B105" s="17"/>
      <c r="C105" s="17"/>
      <c r="D105" s="17"/>
      <c r="E105" s="17"/>
      <c r="F105" s="17"/>
      <c r="G105" s="17"/>
      <c r="H105" s="17"/>
      <c r="I105" s="17"/>
      <c r="J105" s="17">
        <v>16940</v>
      </c>
      <c r="K105" s="17"/>
      <c r="L105" s="17"/>
      <c r="M105" s="20">
        <f>SUM(Tabla2[[#This Row],[01. Alcaldía]:[11. Salud pública y seguridad ciudadana]])</f>
        <v>16940</v>
      </c>
    </row>
    <row r="106" spans="1:13" x14ac:dyDescent="0.25">
      <c r="A106" s="65" t="s">
        <v>1720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>
        <v>2044.9</v>
      </c>
      <c r="M106" s="20">
        <f>SUM(Tabla2[[#This Row],[01. Alcaldía]:[11. Salud pública y seguridad ciudadana]])</f>
        <v>2044.9</v>
      </c>
    </row>
    <row r="107" spans="1:13" x14ac:dyDescent="0.25">
      <c r="A107" s="65" t="s">
        <v>3651</v>
      </c>
      <c r="B107" s="17">
        <v>1210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20">
        <f>SUM(Tabla2[[#This Row],[01. Alcaldía]:[11. Salud pública y seguridad ciudadana]])</f>
        <v>1210</v>
      </c>
    </row>
    <row r="108" spans="1:13" x14ac:dyDescent="0.25">
      <c r="A108" s="65" t="s">
        <v>75</v>
      </c>
      <c r="B108" s="17"/>
      <c r="C108" s="17"/>
      <c r="D108" s="17"/>
      <c r="E108" s="17"/>
      <c r="F108" s="17"/>
      <c r="G108" s="17"/>
      <c r="H108" s="17">
        <v>3000</v>
      </c>
      <c r="I108" s="17"/>
      <c r="J108" s="17"/>
      <c r="K108" s="17"/>
      <c r="L108" s="17"/>
      <c r="M108" s="20">
        <f>SUM(Tabla2[[#This Row],[01. Alcaldía]:[11. Salud pública y seguridad ciudadana]])</f>
        <v>3000</v>
      </c>
    </row>
    <row r="109" spans="1:13" x14ac:dyDescent="0.25">
      <c r="A109" s="65" t="s">
        <v>3178</v>
      </c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>
        <v>12886.5</v>
      </c>
      <c r="M109" s="20">
        <f>SUM(Tabla2[[#This Row],[01. Alcaldía]:[11. Salud pública y seguridad ciudadana]])</f>
        <v>12886.5</v>
      </c>
    </row>
    <row r="110" spans="1:13" x14ac:dyDescent="0.25">
      <c r="A110" s="65" t="s">
        <v>663</v>
      </c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>
        <v>3630</v>
      </c>
      <c r="M110" s="20">
        <f>SUM(Tabla2[[#This Row],[01. Alcaldía]:[11. Salud pública y seguridad ciudadana]])</f>
        <v>3630</v>
      </c>
    </row>
    <row r="111" spans="1:13" x14ac:dyDescent="0.25">
      <c r="A111" s="65" t="s">
        <v>939</v>
      </c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>
        <v>36.299999999999997</v>
      </c>
      <c r="M111" s="20">
        <f>SUM(Tabla2[[#This Row],[01. Alcaldía]:[11. Salud pública y seguridad ciudadana]])</f>
        <v>36.299999999999997</v>
      </c>
    </row>
    <row r="112" spans="1:13" x14ac:dyDescent="0.25">
      <c r="A112" s="65" t="s">
        <v>494</v>
      </c>
      <c r="B112" s="17"/>
      <c r="C112" s="17"/>
      <c r="D112" s="17"/>
      <c r="E112" s="17"/>
      <c r="F112" s="17"/>
      <c r="G112" s="17">
        <v>4719</v>
      </c>
      <c r="H112" s="17"/>
      <c r="I112" s="17"/>
      <c r="J112" s="17"/>
      <c r="K112" s="17"/>
      <c r="L112" s="17"/>
      <c r="M112" s="20">
        <f>SUM(Tabla2[[#This Row],[01. Alcaldía]:[11. Salud pública y seguridad ciudadana]])</f>
        <v>4719</v>
      </c>
    </row>
    <row r="113" spans="1:13" x14ac:dyDescent="0.25">
      <c r="A113" s="65" t="s">
        <v>566</v>
      </c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>
        <v>7139</v>
      </c>
      <c r="M113" s="20">
        <f>SUM(Tabla2[[#This Row],[01. Alcaldía]:[11. Salud pública y seguridad ciudadana]])</f>
        <v>7139</v>
      </c>
    </row>
    <row r="114" spans="1:13" x14ac:dyDescent="0.25">
      <c r="A114" s="65" t="s">
        <v>1100</v>
      </c>
      <c r="B114" s="17">
        <v>7260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20">
        <f>SUM(Tabla2[[#This Row],[01. Alcaldía]:[11. Salud pública y seguridad ciudadana]])</f>
        <v>7260</v>
      </c>
    </row>
    <row r="115" spans="1:13" x14ac:dyDescent="0.25">
      <c r="A115" s="65" t="s">
        <v>3141</v>
      </c>
      <c r="B115" s="17"/>
      <c r="C115" s="17"/>
      <c r="D115" s="17"/>
      <c r="E115" s="17"/>
      <c r="F115" s="17"/>
      <c r="G115" s="17"/>
      <c r="H115" s="17"/>
      <c r="I115" s="17"/>
      <c r="J115" s="17"/>
      <c r="K115" s="17">
        <v>12832.2</v>
      </c>
      <c r="L115" s="17"/>
      <c r="M115" s="20">
        <f>SUM(Tabla2[[#This Row],[01. Alcaldía]:[11. Salud pública y seguridad ciudadana]])</f>
        <v>12832.2</v>
      </c>
    </row>
    <row r="116" spans="1:13" x14ac:dyDescent="0.25">
      <c r="A116" s="65" t="s">
        <v>3438</v>
      </c>
      <c r="B116" s="17"/>
      <c r="C116" s="17"/>
      <c r="D116" s="17"/>
      <c r="E116" s="17"/>
      <c r="F116" s="17"/>
      <c r="G116" s="17"/>
      <c r="H116" s="17"/>
      <c r="I116" s="17"/>
      <c r="J116" s="17"/>
      <c r="K116" s="17">
        <v>1500</v>
      </c>
      <c r="L116" s="17"/>
      <c r="M116" s="20">
        <f>SUM(Tabla2[[#This Row],[01. Alcaldía]:[11. Salud pública y seguridad ciudadana]])</f>
        <v>1500</v>
      </c>
    </row>
    <row r="117" spans="1:13" x14ac:dyDescent="0.25">
      <c r="A117" s="65" t="s">
        <v>719</v>
      </c>
      <c r="B117" s="17"/>
      <c r="C117" s="17"/>
      <c r="D117" s="17"/>
      <c r="E117" s="17"/>
      <c r="F117" s="17"/>
      <c r="G117" s="17">
        <v>1070.8499999999999</v>
      </c>
      <c r="H117" s="17"/>
      <c r="I117" s="17"/>
      <c r="J117" s="17"/>
      <c r="K117" s="17"/>
      <c r="L117" s="17"/>
      <c r="M117" s="20">
        <f>SUM(Tabla2[[#This Row],[01. Alcaldía]:[11. Salud pública y seguridad ciudadana]])</f>
        <v>1070.8499999999999</v>
      </c>
    </row>
    <row r="118" spans="1:13" x14ac:dyDescent="0.25">
      <c r="A118" s="65" t="s">
        <v>340</v>
      </c>
      <c r="B118" s="17">
        <v>621.73</v>
      </c>
      <c r="C118" s="17">
        <v>517.16</v>
      </c>
      <c r="D118" s="17">
        <v>7021.68</v>
      </c>
      <c r="E118" s="17"/>
      <c r="F118" s="17"/>
      <c r="G118" s="17"/>
      <c r="H118" s="17"/>
      <c r="I118" s="17"/>
      <c r="J118" s="17"/>
      <c r="K118" s="17"/>
      <c r="L118" s="17">
        <v>217.8</v>
      </c>
      <c r="M118" s="20">
        <f>SUM(Tabla2[[#This Row],[01. Alcaldía]:[11. Salud pública y seguridad ciudadana]])</f>
        <v>8378.369999999999</v>
      </c>
    </row>
    <row r="119" spans="1:13" x14ac:dyDescent="0.25">
      <c r="A119" s="65" t="s">
        <v>1836</v>
      </c>
      <c r="B119" s="17"/>
      <c r="C119" s="17"/>
      <c r="D119" s="17"/>
      <c r="E119" s="17"/>
      <c r="F119" s="17"/>
      <c r="G119" s="17"/>
      <c r="H119" s="17"/>
      <c r="I119" s="17"/>
      <c r="J119" s="17"/>
      <c r="K119" s="17">
        <v>3923.35</v>
      </c>
      <c r="L119" s="17"/>
      <c r="M119" s="20">
        <f>SUM(Tabla2[[#This Row],[01. Alcaldía]:[11. Salud pública y seguridad ciudadana]])</f>
        <v>3923.35</v>
      </c>
    </row>
    <row r="120" spans="1:13" x14ac:dyDescent="0.25">
      <c r="A120" s="65" t="s">
        <v>4764</v>
      </c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>
        <v>529.53</v>
      </c>
      <c r="M120" s="20">
        <f>SUM(Tabla2[[#This Row],[01. Alcaldía]:[11. Salud pública y seguridad ciudadana]])</f>
        <v>529.53</v>
      </c>
    </row>
    <row r="121" spans="1:13" x14ac:dyDescent="0.25">
      <c r="A121" s="65" t="s">
        <v>5926</v>
      </c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>
        <v>2642.64</v>
      </c>
      <c r="M121" s="20">
        <f>SUM(Tabla2[[#This Row],[01. Alcaldía]:[11. Salud pública y seguridad ciudadana]])</f>
        <v>2642.64</v>
      </c>
    </row>
    <row r="122" spans="1:13" x14ac:dyDescent="0.25">
      <c r="A122" s="65" t="s">
        <v>6018</v>
      </c>
      <c r="B122" s="17"/>
      <c r="C122" s="17"/>
      <c r="D122" s="17"/>
      <c r="E122" s="17"/>
      <c r="F122" s="17">
        <v>1258.4000000000001</v>
      </c>
      <c r="G122" s="17"/>
      <c r="H122" s="17"/>
      <c r="I122" s="17"/>
      <c r="J122" s="17"/>
      <c r="K122" s="17"/>
      <c r="L122" s="17"/>
      <c r="M122" s="20">
        <f>SUM(Tabla2[[#This Row],[01. Alcaldía]:[11. Salud pública y seguridad ciudadana]])</f>
        <v>1258.4000000000001</v>
      </c>
    </row>
    <row r="123" spans="1:13" x14ac:dyDescent="0.25">
      <c r="A123" s="65" t="s">
        <v>1085</v>
      </c>
      <c r="B123" s="17"/>
      <c r="C123" s="17"/>
      <c r="D123" s="17">
        <v>556.6</v>
      </c>
      <c r="E123" s="17"/>
      <c r="F123" s="17"/>
      <c r="G123" s="17"/>
      <c r="H123" s="17"/>
      <c r="I123" s="17"/>
      <c r="J123" s="17"/>
      <c r="K123" s="17"/>
      <c r="L123" s="17"/>
      <c r="M123" s="20">
        <f>SUM(Tabla2[[#This Row],[01. Alcaldía]:[11. Salud pública y seguridad ciudadana]])</f>
        <v>556.6</v>
      </c>
    </row>
    <row r="124" spans="1:13" x14ac:dyDescent="0.25">
      <c r="A124" s="65" t="s">
        <v>596</v>
      </c>
      <c r="B124" s="17"/>
      <c r="C124" s="17"/>
      <c r="D124" s="17"/>
      <c r="E124" s="17">
        <v>16846.75</v>
      </c>
      <c r="F124" s="17"/>
      <c r="G124" s="17"/>
      <c r="H124" s="17"/>
      <c r="I124" s="17"/>
      <c r="J124" s="17"/>
      <c r="K124" s="17"/>
      <c r="L124" s="17"/>
      <c r="M124" s="20">
        <f>SUM(Tabla2[[#This Row],[01. Alcaldía]:[11. Salud pública y seguridad ciudadana]])</f>
        <v>16846.75</v>
      </c>
    </row>
    <row r="125" spans="1:13" x14ac:dyDescent="0.25">
      <c r="A125" s="65" t="s">
        <v>724</v>
      </c>
      <c r="B125" s="17"/>
      <c r="C125" s="17"/>
      <c r="D125" s="17"/>
      <c r="E125" s="17"/>
      <c r="F125" s="17"/>
      <c r="G125" s="17">
        <v>3200</v>
      </c>
      <c r="H125" s="17"/>
      <c r="I125" s="17"/>
      <c r="J125" s="17"/>
      <c r="K125" s="17"/>
      <c r="L125" s="17"/>
      <c r="M125" s="20">
        <f>SUM(Tabla2[[#This Row],[01. Alcaldía]:[11. Salud pública y seguridad ciudadana]])</f>
        <v>3200</v>
      </c>
    </row>
    <row r="126" spans="1:13" x14ac:dyDescent="0.25">
      <c r="A126" s="65" t="s">
        <v>35</v>
      </c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>
        <v>3500</v>
      </c>
      <c r="M126" s="20">
        <f>SUM(Tabla2[[#This Row],[01. Alcaldía]:[11. Salud pública y seguridad ciudadana]])</f>
        <v>3500</v>
      </c>
    </row>
    <row r="127" spans="1:13" x14ac:dyDescent="0.25">
      <c r="A127" s="65" t="s">
        <v>5199</v>
      </c>
      <c r="B127" s="17"/>
      <c r="C127" s="17"/>
      <c r="D127" s="17"/>
      <c r="E127" s="17"/>
      <c r="F127" s="17"/>
      <c r="G127" s="17"/>
      <c r="H127" s="17"/>
      <c r="I127" s="17"/>
      <c r="J127" s="17">
        <v>10309.200000000001</v>
      </c>
      <c r="K127" s="17"/>
      <c r="L127" s="17"/>
      <c r="M127" s="20">
        <f>SUM(Tabla2[[#This Row],[01. Alcaldía]:[11. Salud pública y seguridad ciudadana]])</f>
        <v>10309.200000000001</v>
      </c>
    </row>
    <row r="128" spans="1:13" x14ac:dyDescent="0.25">
      <c r="A128" s="65" t="s">
        <v>975</v>
      </c>
      <c r="B128" s="17"/>
      <c r="C128" s="17"/>
      <c r="D128" s="17">
        <v>3682.18</v>
      </c>
      <c r="E128" s="17"/>
      <c r="F128" s="17"/>
      <c r="G128" s="17"/>
      <c r="H128" s="17"/>
      <c r="I128" s="17"/>
      <c r="J128" s="17"/>
      <c r="K128" s="17">
        <v>3368.64</v>
      </c>
      <c r="L128" s="17"/>
      <c r="M128" s="20">
        <f>SUM(Tabla2[[#This Row],[01. Alcaldía]:[11. Salud pública y seguridad ciudadana]])</f>
        <v>7050.82</v>
      </c>
    </row>
    <row r="129" spans="1:13" x14ac:dyDescent="0.25">
      <c r="A129" s="65" t="s">
        <v>2110</v>
      </c>
      <c r="B129" s="17"/>
      <c r="C129" s="17"/>
      <c r="D129" s="17"/>
      <c r="E129" s="17"/>
      <c r="F129" s="17"/>
      <c r="G129" s="17"/>
      <c r="H129" s="17">
        <v>1016.4</v>
      </c>
      <c r="I129" s="17"/>
      <c r="J129" s="17"/>
      <c r="K129" s="17"/>
      <c r="L129" s="17"/>
      <c r="M129" s="20">
        <f>SUM(Tabla2[[#This Row],[01. Alcaldía]:[11. Salud pública y seguridad ciudadana]])</f>
        <v>1016.4</v>
      </c>
    </row>
    <row r="130" spans="1:13" x14ac:dyDescent="0.25">
      <c r="A130" s="65" t="s">
        <v>4913</v>
      </c>
      <c r="B130" s="17"/>
      <c r="C130" s="17"/>
      <c r="D130" s="17"/>
      <c r="E130" s="17"/>
      <c r="F130" s="17"/>
      <c r="G130" s="17">
        <v>1584</v>
      </c>
      <c r="H130" s="17"/>
      <c r="I130" s="17"/>
      <c r="J130" s="17"/>
      <c r="K130" s="17"/>
      <c r="L130" s="17"/>
      <c r="M130" s="20">
        <f>SUM(Tabla2[[#This Row],[01. Alcaldía]:[11. Salud pública y seguridad ciudadana]])</f>
        <v>1584</v>
      </c>
    </row>
    <row r="131" spans="1:13" x14ac:dyDescent="0.25">
      <c r="A131" s="65" t="s">
        <v>83</v>
      </c>
      <c r="B131" s="17"/>
      <c r="C131" s="17"/>
      <c r="D131" s="17"/>
      <c r="E131" s="17"/>
      <c r="F131" s="17">
        <v>121</v>
      </c>
      <c r="G131" s="17"/>
      <c r="H131" s="17"/>
      <c r="I131" s="17"/>
      <c r="J131" s="17"/>
      <c r="K131" s="17">
        <v>1452</v>
      </c>
      <c r="L131" s="17"/>
      <c r="M131" s="20">
        <f>SUM(Tabla2[[#This Row],[01. Alcaldía]:[11. Salud pública y seguridad ciudadana]])</f>
        <v>1573</v>
      </c>
    </row>
    <row r="132" spans="1:13" x14ac:dyDescent="0.25">
      <c r="A132" s="65" t="s">
        <v>3434</v>
      </c>
      <c r="B132" s="17"/>
      <c r="C132" s="17"/>
      <c r="D132" s="17"/>
      <c r="E132" s="17"/>
      <c r="F132" s="17"/>
      <c r="G132" s="17">
        <v>1512.5</v>
      </c>
      <c r="H132" s="17"/>
      <c r="I132" s="17"/>
      <c r="J132" s="17"/>
      <c r="K132" s="17"/>
      <c r="L132" s="17"/>
      <c r="M132" s="20">
        <f>SUM(Tabla2[[#This Row],[01. Alcaldía]:[11. Salud pública y seguridad ciudadana]])</f>
        <v>1512.5</v>
      </c>
    </row>
    <row r="133" spans="1:13" x14ac:dyDescent="0.25">
      <c r="A133" s="65" t="s">
        <v>5529</v>
      </c>
      <c r="B133" s="17">
        <v>12100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20">
        <f>SUM(Tabla2[[#This Row],[01. Alcaldía]:[11. Salud pública y seguridad ciudadana]])</f>
        <v>12100</v>
      </c>
    </row>
    <row r="134" spans="1:13" x14ac:dyDescent="0.25">
      <c r="A134" s="65" t="s">
        <v>16</v>
      </c>
      <c r="B134" s="17">
        <v>3300.08</v>
      </c>
      <c r="C134" s="17">
        <v>6944.19</v>
      </c>
      <c r="D134" s="17"/>
      <c r="E134" s="17"/>
      <c r="F134" s="17"/>
      <c r="G134" s="17">
        <v>19155.38</v>
      </c>
      <c r="H134" s="17">
        <v>123.42</v>
      </c>
      <c r="I134" s="17">
        <v>584.37</v>
      </c>
      <c r="J134" s="17"/>
      <c r="K134" s="17">
        <v>6750.9900000000007</v>
      </c>
      <c r="L134" s="17">
        <v>1296.22</v>
      </c>
      <c r="M134" s="20">
        <f>SUM(Tabla2[[#This Row],[01. Alcaldía]:[11. Salud pública y seguridad ciudadana]])</f>
        <v>38154.65</v>
      </c>
    </row>
    <row r="135" spans="1:13" x14ac:dyDescent="0.25">
      <c r="A135" s="65" t="s">
        <v>4439</v>
      </c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>
        <v>2420</v>
      </c>
      <c r="M135" s="20">
        <f>SUM(Tabla2[[#This Row],[01. Alcaldía]:[11. Salud pública y seguridad ciudadana]])</f>
        <v>2420</v>
      </c>
    </row>
    <row r="136" spans="1:13" x14ac:dyDescent="0.25">
      <c r="A136" s="65" t="s">
        <v>5549</v>
      </c>
      <c r="B136" s="17"/>
      <c r="C136" s="17"/>
      <c r="D136" s="17"/>
      <c r="E136" s="17"/>
      <c r="F136" s="17">
        <v>4725.05</v>
      </c>
      <c r="G136" s="17"/>
      <c r="H136" s="17"/>
      <c r="I136" s="17"/>
      <c r="J136" s="17"/>
      <c r="K136" s="17"/>
      <c r="L136" s="17"/>
      <c r="M136" s="20">
        <f>SUM(Tabla2[[#This Row],[01. Alcaldía]:[11. Salud pública y seguridad ciudadana]])</f>
        <v>4725.05</v>
      </c>
    </row>
    <row r="137" spans="1:13" x14ac:dyDescent="0.25">
      <c r="A137" s="65" t="s">
        <v>3360</v>
      </c>
      <c r="B137" s="17"/>
      <c r="C137" s="17"/>
      <c r="D137" s="17"/>
      <c r="E137" s="17"/>
      <c r="F137" s="17"/>
      <c r="G137" s="17"/>
      <c r="H137" s="17"/>
      <c r="I137" s="17">
        <v>2238.5</v>
      </c>
      <c r="J137" s="17"/>
      <c r="K137" s="17"/>
      <c r="L137" s="17"/>
      <c r="M137" s="20">
        <f>SUM(Tabla2[[#This Row],[01. Alcaldía]:[11. Salud pública y seguridad ciudadana]])</f>
        <v>2238.5</v>
      </c>
    </row>
    <row r="138" spans="1:13" x14ac:dyDescent="0.25">
      <c r="A138" s="65" t="s">
        <v>734</v>
      </c>
      <c r="B138" s="17">
        <v>501.72</v>
      </c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20">
        <f>SUM(Tabla2[[#This Row],[01. Alcaldía]:[11. Salud pública y seguridad ciudadana]])</f>
        <v>501.72</v>
      </c>
    </row>
    <row r="139" spans="1:13" x14ac:dyDescent="0.25">
      <c r="A139" s="65" t="s">
        <v>1213</v>
      </c>
      <c r="B139" s="17">
        <v>17968.5</v>
      </c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20">
        <f>SUM(Tabla2[[#This Row],[01. Alcaldía]:[11. Salud pública y seguridad ciudadana]])</f>
        <v>17968.5</v>
      </c>
    </row>
    <row r="140" spans="1:13" x14ac:dyDescent="0.25">
      <c r="A140" s="65" t="s">
        <v>6611</v>
      </c>
      <c r="B140" s="17"/>
      <c r="C140" s="17"/>
      <c r="D140" s="17"/>
      <c r="E140" s="17"/>
      <c r="F140" s="17"/>
      <c r="G140" s="17"/>
      <c r="H140" s="17">
        <v>316.8</v>
      </c>
      <c r="I140" s="17"/>
      <c r="J140" s="17"/>
      <c r="K140" s="17"/>
      <c r="L140" s="17"/>
      <c r="M140" s="20">
        <f>SUM(Tabla2[[#This Row],[01. Alcaldía]:[11. Salud pública y seguridad ciudadana]])</f>
        <v>316.8</v>
      </c>
    </row>
    <row r="141" spans="1:13" x14ac:dyDescent="0.25">
      <c r="A141" s="65" t="s">
        <v>966</v>
      </c>
      <c r="B141" s="17"/>
      <c r="C141" s="17"/>
      <c r="D141" s="17"/>
      <c r="E141" s="17"/>
      <c r="F141" s="17"/>
      <c r="G141" s="17"/>
      <c r="H141" s="17">
        <v>5450</v>
      </c>
      <c r="I141" s="17">
        <v>7622.35</v>
      </c>
      <c r="J141" s="17"/>
      <c r="K141" s="17"/>
      <c r="L141" s="17"/>
      <c r="M141" s="20">
        <f>SUM(Tabla2[[#This Row],[01. Alcaldía]:[11. Salud pública y seguridad ciudadana]])</f>
        <v>13072.35</v>
      </c>
    </row>
    <row r="142" spans="1:13" x14ac:dyDescent="0.25">
      <c r="A142" s="65" t="s">
        <v>670</v>
      </c>
      <c r="B142" s="17"/>
      <c r="C142" s="17"/>
      <c r="D142" s="17"/>
      <c r="E142" s="17"/>
      <c r="F142" s="17"/>
      <c r="G142" s="17"/>
      <c r="H142" s="17">
        <v>2499.98</v>
      </c>
      <c r="I142" s="17"/>
      <c r="J142" s="17"/>
      <c r="K142" s="17"/>
      <c r="L142" s="17"/>
      <c r="M142" s="20">
        <f>SUM(Tabla2[[#This Row],[01. Alcaldía]:[11. Salud pública y seguridad ciudadana]])</f>
        <v>2499.98</v>
      </c>
    </row>
    <row r="143" spans="1:13" x14ac:dyDescent="0.25">
      <c r="A143" s="65" t="s">
        <v>3784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>
        <v>363</v>
      </c>
      <c r="M143" s="20">
        <f>SUM(Tabla2[[#This Row],[01. Alcaldía]:[11. Salud pública y seguridad ciudadana]])</f>
        <v>363</v>
      </c>
    </row>
    <row r="144" spans="1:13" x14ac:dyDescent="0.25">
      <c r="A144" s="65" t="s">
        <v>3584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>
        <v>1391.5</v>
      </c>
      <c r="L144" s="17"/>
      <c r="M144" s="20">
        <f>SUM(Tabla2[[#This Row],[01. Alcaldía]:[11. Salud pública y seguridad ciudadana]])</f>
        <v>1391.5</v>
      </c>
    </row>
    <row r="145" spans="1:13" x14ac:dyDescent="0.25">
      <c r="A145" s="65" t="s">
        <v>563</v>
      </c>
      <c r="B145" s="17"/>
      <c r="C145" s="17"/>
      <c r="D145" s="17"/>
      <c r="E145" s="17">
        <v>13733.5</v>
      </c>
      <c r="F145" s="17"/>
      <c r="G145" s="17"/>
      <c r="H145" s="17">
        <v>102.85</v>
      </c>
      <c r="I145" s="17"/>
      <c r="J145" s="17"/>
      <c r="K145" s="17"/>
      <c r="L145" s="17"/>
      <c r="M145" s="20">
        <f>SUM(Tabla2[[#This Row],[01. Alcaldía]:[11. Salud pública y seguridad ciudadana]])</f>
        <v>13836.35</v>
      </c>
    </row>
    <row r="146" spans="1:13" x14ac:dyDescent="0.25">
      <c r="A146" s="65" t="s">
        <v>4842</v>
      </c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>
        <v>762.3</v>
      </c>
      <c r="M146" s="20">
        <f>SUM(Tabla2[[#This Row],[01. Alcaldía]:[11. Salud pública y seguridad ciudadana]])</f>
        <v>762.3</v>
      </c>
    </row>
    <row r="147" spans="1:13" x14ac:dyDescent="0.25">
      <c r="A147" s="65" t="s">
        <v>5589</v>
      </c>
      <c r="B147" s="17">
        <v>7260</v>
      </c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20">
        <f>SUM(Tabla2[[#This Row],[01. Alcaldía]:[11. Salud pública y seguridad ciudadana]])</f>
        <v>7260</v>
      </c>
    </row>
    <row r="148" spans="1:13" x14ac:dyDescent="0.25">
      <c r="A148" s="65" t="s">
        <v>3212</v>
      </c>
      <c r="B148" s="17"/>
      <c r="C148" s="17">
        <v>9690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20">
        <f>SUM(Tabla2[[#This Row],[01. Alcaldía]:[11. Salud pública y seguridad ciudadana]])</f>
        <v>9690</v>
      </c>
    </row>
    <row r="149" spans="1:13" x14ac:dyDescent="0.25">
      <c r="A149" s="65" t="s">
        <v>17</v>
      </c>
      <c r="B149" s="17">
        <v>19481</v>
      </c>
      <c r="C149" s="17"/>
      <c r="D149" s="17"/>
      <c r="E149" s="17"/>
      <c r="F149" s="17"/>
      <c r="G149" s="17"/>
      <c r="H149" s="17"/>
      <c r="I149" s="17">
        <v>5828.17</v>
      </c>
      <c r="J149" s="17"/>
      <c r="K149" s="17"/>
      <c r="L149" s="17"/>
      <c r="M149" s="20">
        <f>SUM(Tabla2[[#This Row],[01. Alcaldía]:[11. Salud pública y seguridad ciudadana]])</f>
        <v>25309.17</v>
      </c>
    </row>
    <row r="150" spans="1:13" x14ac:dyDescent="0.25">
      <c r="A150" s="65" t="s">
        <v>3081</v>
      </c>
      <c r="B150" s="17"/>
      <c r="C150" s="17"/>
      <c r="D150" s="17"/>
      <c r="E150" s="17"/>
      <c r="F150" s="17"/>
      <c r="G150" s="17"/>
      <c r="H150" s="17"/>
      <c r="I150" s="17">
        <v>25683.25</v>
      </c>
      <c r="J150" s="17"/>
      <c r="K150" s="17"/>
      <c r="L150" s="17"/>
      <c r="M150" s="20">
        <f>SUM(Tabla2[[#This Row],[01. Alcaldía]:[11. Salud pública y seguridad ciudadana]])</f>
        <v>25683.25</v>
      </c>
    </row>
    <row r="151" spans="1:13" x14ac:dyDescent="0.25">
      <c r="A151" s="65" t="s">
        <v>6121</v>
      </c>
      <c r="B151" s="17"/>
      <c r="C151" s="17"/>
      <c r="D151" s="17"/>
      <c r="E151" s="17"/>
      <c r="F151" s="17"/>
      <c r="G151" s="17">
        <v>1108.06</v>
      </c>
      <c r="H151" s="17"/>
      <c r="I151" s="17"/>
      <c r="J151" s="17"/>
      <c r="K151" s="17">
        <v>333.96</v>
      </c>
      <c r="L151" s="17"/>
      <c r="M151" s="20">
        <f>SUM(Tabla2[[#This Row],[01. Alcaldía]:[11. Salud pública y seguridad ciudadana]])</f>
        <v>1442.02</v>
      </c>
    </row>
    <row r="152" spans="1:13" x14ac:dyDescent="0.25">
      <c r="A152" s="65" t="s">
        <v>1102</v>
      </c>
      <c r="B152" s="17"/>
      <c r="C152" s="17"/>
      <c r="D152" s="17"/>
      <c r="E152" s="17"/>
      <c r="F152" s="17">
        <v>765.01</v>
      </c>
      <c r="G152" s="17"/>
      <c r="H152" s="17"/>
      <c r="I152" s="17"/>
      <c r="J152" s="17"/>
      <c r="K152" s="17"/>
      <c r="L152" s="17"/>
      <c r="M152" s="20">
        <f>SUM(Tabla2[[#This Row],[01. Alcaldía]:[11. Salud pública y seguridad ciudadana]])</f>
        <v>765.01</v>
      </c>
    </row>
    <row r="153" spans="1:13" x14ac:dyDescent="0.25">
      <c r="A153" s="65" t="s">
        <v>4546</v>
      </c>
      <c r="B153" s="17"/>
      <c r="C153" s="17"/>
      <c r="D153" s="17"/>
      <c r="E153" s="17"/>
      <c r="F153" s="17"/>
      <c r="G153" s="17"/>
      <c r="H153" s="17"/>
      <c r="I153" s="17"/>
      <c r="J153" s="17"/>
      <c r="K153" s="17">
        <v>3850</v>
      </c>
      <c r="L153" s="17"/>
      <c r="M153" s="20">
        <f>SUM(Tabla2[[#This Row],[01. Alcaldía]:[11. Salud pública y seguridad ciudadana]])</f>
        <v>3850</v>
      </c>
    </row>
    <row r="154" spans="1:13" x14ac:dyDescent="0.25">
      <c r="A154" s="65" t="s">
        <v>4846</v>
      </c>
      <c r="B154" s="17"/>
      <c r="C154" s="17"/>
      <c r="D154" s="17"/>
      <c r="E154" s="17"/>
      <c r="F154" s="17"/>
      <c r="G154" s="17">
        <v>1800</v>
      </c>
      <c r="H154" s="17"/>
      <c r="I154" s="17"/>
      <c r="J154" s="17"/>
      <c r="K154" s="17"/>
      <c r="L154" s="17"/>
      <c r="M154" s="20">
        <f>SUM(Tabla2[[#This Row],[01. Alcaldía]:[11. Salud pública y seguridad ciudadana]])</f>
        <v>1800</v>
      </c>
    </row>
    <row r="155" spans="1:13" x14ac:dyDescent="0.25">
      <c r="A155" s="65" t="s">
        <v>21</v>
      </c>
      <c r="B155" s="17"/>
      <c r="C155" s="17"/>
      <c r="D155" s="17">
        <v>3680.8199999999997</v>
      </c>
      <c r="E155" s="17"/>
      <c r="F155" s="17"/>
      <c r="G155" s="17"/>
      <c r="H155" s="17"/>
      <c r="I155" s="17"/>
      <c r="J155" s="17"/>
      <c r="K155" s="17"/>
      <c r="L155" s="17"/>
      <c r="M155" s="20">
        <f>SUM(Tabla2[[#This Row],[01. Alcaldía]:[11. Salud pública y seguridad ciudadana]])</f>
        <v>3680.8199999999997</v>
      </c>
    </row>
    <row r="156" spans="1:13" x14ac:dyDescent="0.25">
      <c r="A156" s="65" t="s">
        <v>67</v>
      </c>
      <c r="B156" s="17">
        <v>42.29</v>
      </c>
      <c r="C156" s="17"/>
      <c r="D156" s="17"/>
      <c r="E156" s="17"/>
      <c r="F156" s="17">
        <v>2377.65</v>
      </c>
      <c r="G156" s="17"/>
      <c r="H156" s="17">
        <v>18.149999999999999</v>
      </c>
      <c r="I156" s="17"/>
      <c r="J156" s="17"/>
      <c r="K156" s="17">
        <v>36.299999999999997</v>
      </c>
      <c r="L156" s="17"/>
      <c r="M156" s="20">
        <f>SUM(Tabla2[[#This Row],[01. Alcaldía]:[11. Salud pública y seguridad ciudadana]])</f>
        <v>2474.3900000000003</v>
      </c>
    </row>
    <row r="157" spans="1:13" x14ac:dyDescent="0.25">
      <c r="A157" s="65" t="s">
        <v>5010</v>
      </c>
      <c r="B157" s="17">
        <v>3521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20">
        <f>SUM(Tabla2[[#This Row],[01. Alcaldía]:[11. Salud pública y seguridad ciudadana]])</f>
        <v>3521</v>
      </c>
    </row>
    <row r="158" spans="1:13" x14ac:dyDescent="0.25">
      <c r="A158" s="65" t="s">
        <v>638</v>
      </c>
      <c r="B158" s="17"/>
      <c r="C158" s="17"/>
      <c r="D158" s="17"/>
      <c r="E158" s="17"/>
      <c r="F158" s="17"/>
      <c r="G158" s="17"/>
      <c r="H158" s="17"/>
      <c r="I158" s="17">
        <v>428.14</v>
      </c>
      <c r="J158" s="17"/>
      <c r="K158" s="17"/>
      <c r="L158" s="17"/>
      <c r="M158" s="20">
        <f>SUM(Tabla2[[#This Row],[01. Alcaldía]:[11. Salud pública y seguridad ciudadana]])</f>
        <v>428.14</v>
      </c>
    </row>
    <row r="159" spans="1:13" x14ac:dyDescent="0.25">
      <c r="A159" s="65" t="s">
        <v>313</v>
      </c>
      <c r="B159" s="17"/>
      <c r="C159" s="17"/>
      <c r="D159" s="17"/>
      <c r="E159" s="17"/>
      <c r="F159" s="17"/>
      <c r="G159" s="17"/>
      <c r="H159" s="17"/>
      <c r="I159" s="17"/>
      <c r="J159" s="17"/>
      <c r="K159" s="17">
        <v>1297.1699999999998</v>
      </c>
      <c r="L159" s="17"/>
      <c r="M159" s="20">
        <f>SUM(Tabla2[[#This Row],[01. Alcaldía]:[11. Salud pública y seguridad ciudadana]])</f>
        <v>1297.1699999999998</v>
      </c>
    </row>
    <row r="160" spans="1:13" x14ac:dyDescent="0.25">
      <c r="A160" s="65" t="s">
        <v>586</v>
      </c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>
        <v>5445</v>
      </c>
      <c r="M160" s="20">
        <f>SUM(Tabla2[[#This Row],[01. Alcaldía]:[11. Salud pública y seguridad ciudadana]])</f>
        <v>5445</v>
      </c>
    </row>
    <row r="161" spans="1:13" x14ac:dyDescent="0.25">
      <c r="A161" s="65" t="s">
        <v>437</v>
      </c>
      <c r="B161" s="17"/>
      <c r="C161" s="17"/>
      <c r="D161" s="17"/>
      <c r="E161" s="17">
        <v>7096.65</v>
      </c>
      <c r="F161" s="17"/>
      <c r="G161" s="17"/>
      <c r="H161" s="17"/>
      <c r="I161" s="17"/>
      <c r="J161" s="17"/>
      <c r="K161" s="17"/>
      <c r="L161" s="17"/>
      <c r="M161" s="20">
        <f>SUM(Tabla2[[#This Row],[01. Alcaldía]:[11. Salud pública y seguridad ciudadana]])</f>
        <v>7096.65</v>
      </c>
    </row>
    <row r="162" spans="1:13" x14ac:dyDescent="0.25">
      <c r="A162" s="65" t="s">
        <v>1088</v>
      </c>
      <c r="B162" s="17">
        <v>609.84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20">
        <f>SUM(Tabla2[[#This Row],[01. Alcaldía]:[11. Salud pública y seguridad ciudadana]])</f>
        <v>609.84</v>
      </c>
    </row>
    <row r="163" spans="1:13" x14ac:dyDescent="0.25">
      <c r="A163" s="65" t="s">
        <v>5229</v>
      </c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>
        <v>9500</v>
      </c>
      <c r="M163" s="20">
        <f>SUM(Tabla2[[#This Row],[01. Alcaldía]:[11. Salud pública y seguridad ciudadana]])</f>
        <v>9500</v>
      </c>
    </row>
    <row r="164" spans="1:13" x14ac:dyDescent="0.25">
      <c r="A164" s="65" t="s">
        <v>314</v>
      </c>
      <c r="B164" s="17"/>
      <c r="C164" s="17"/>
      <c r="D164" s="17"/>
      <c r="E164" s="17"/>
      <c r="F164" s="17"/>
      <c r="G164" s="17">
        <v>136.62</v>
      </c>
      <c r="H164" s="17"/>
      <c r="I164" s="17"/>
      <c r="J164" s="17"/>
      <c r="K164" s="17"/>
      <c r="L164" s="17">
        <v>2000</v>
      </c>
      <c r="M164" s="20">
        <f>SUM(Tabla2[[#This Row],[01. Alcaldía]:[11. Salud pública y seguridad ciudadana]])</f>
        <v>2136.62</v>
      </c>
    </row>
    <row r="165" spans="1:13" x14ac:dyDescent="0.25">
      <c r="A165" s="65" t="s">
        <v>5320</v>
      </c>
      <c r="B165" s="17">
        <v>17121.5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20">
        <f>SUM(Tabla2[[#This Row],[01. Alcaldía]:[11. Salud pública y seguridad ciudadana]])</f>
        <v>17121.5</v>
      </c>
    </row>
    <row r="166" spans="1:13" x14ac:dyDescent="0.25">
      <c r="A166" s="65" t="s">
        <v>3130</v>
      </c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>
        <v>7108.75</v>
      </c>
      <c r="M166" s="20">
        <f>SUM(Tabla2[[#This Row],[01. Alcaldía]:[11. Salud pública y seguridad ciudadana]])</f>
        <v>7108.75</v>
      </c>
    </row>
    <row r="167" spans="1:13" x14ac:dyDescent="0.25">
      <c r="A167" s="65" t="s">
        <v>5980</v>
      </c>
      <c r="B167" s="17">
        <v>1815</v>
      </c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20">
        <f>SUM(Tabla2[[#This Row],[01. Alcaldía]:[11. Salud pública y seguridad ciudadana]])</f>
        <v>1815</v>
      </c>
    </row>
    <row r="168" spans="1:13" x14ac:dyDescent="0.25">
      <c r="A168" s="65" t="s">
        <v>4932</v>
      </c>
      <c r="B168" s="17">
        <v>1881.55</v>
      </c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20">
        <f>SUM(Tabla2[[#This Row],[01. Alcaldía]:[11. Salud pública y seguridad ciudadana]])</f>
        <v>1881.55</v>
      </c>
    </row>
    <row r="169" spans="1:13" x14ac:dyDescent="0.25">
      <c r="A169" s="65" t="s">
        <v>543</v>
      </c>
      <c r="B169" s="17"/>
      <c r="C169" s="17">
        <v>575</v>
      </c>
      <c r="D169" s="17"/>
      <c r="E169" s="17"/>
      <c r="F169" s="17"/>
      <c r="G169" s="17"/>
      <c r="H169" s="17"/>
      <c r="I169" s="17"/>
      <c r="J169" s="17"/>
      <c r="K169" s="17"/>
      <c r="L169" s="17"/>
      <c r="M169" s="20">
        <f>SUM(Tabla2[[#This Row],[01. Alcaldía]:[11. Salud pública y seguridad ciudadana]])</f>
        <v>575</v>
      </c>
    </row>
    <row r="170" spans="1:13" x14ac:dyDescent="0.25">
      <c r="A170" s="65" t="s">
        <v>1229</v>
      </c>
      <c r="B170" s="17"/>
      <c r="C170" s="17"/>
      <c r="D170" s="17"/>
      <c r="E170" s="17"/>
      <c r="F170" s="17"/>
      <c r="G170" s="17"/>
      <c r="H170" s="17"/>
      <c r="I170" s="17"/>
      <c r="J170" s="17"/>
      <c r="K170" s="17">
        <v>16445</v>
      </c>
      <c r="L170" s="17"/>
      <c r="M170" s="20">
        <f>SUM(Tabla2[[#This Row],[01. Alcaldía]:[11. Salud pública y seguridad ciudadana]])</f>
        <v>16445</v>
      </c>
    </row>
    <row r="171" spans="1:13" x14ac:dyDescent="0.25">
      <c r="A171" s="65" t="s">
        <v>5333</v>
      </c>
      <c r="B171" s="17"/>
      <c r="C171" s="17"/>
      <c r="D171" s="17"/>
      <c r="E171" s="17"/>
      <c r="F171" s="17"/>
      <c r="G171" s="17"/>
      <c r="H171" s="17">
        <v>17787</v>
      </c>
      <c r="I171" s="17"/>
      <c r="J171" s="17"/>
      <c r="K171" s="17"/>
      <c r="L171" s="17"/>
      <c r="M171" s="20">
        <f>SUM(Tabla2[[#This Row],[01. Alcaldía]:[11. Salud pública y seguridad ciudadana]])</f>
        <v>17787</v>
      </c>
    </row>
    <row r="172" spans="1:13" x14ac:dyDescent="0.25">
      <c r="A172" s="65" t="s">
        <v>54</v>
      </c>
      <c r="B172" s="17">
        <v>5000</v>
      </c>
      <c r="C172" s="17">
        <v>9158.42</v>
      </c>
      <c r="D172" s="17"/>
      <c r="E172" s="17"/>
      <c r="F172" s="17"/>
      <c r="G172" s="17"/>
      <c r="H172" s="17"/>
      <c r="I172" s="17"/>
      <c r="J172" s="17">
        <v>16968.699999999997</v>
      </c>
      <c r="K172" s="17"/>
      <c r="L172" s="17"/>
      <c r="M172" s="20">
        <f>SUM(Tabla2[[#This Row],[01. Alcaldía]:[11. Salud pública y seguridad ciudadana]])</f>
        <v>31127.119999999995</v>
      </c>
    </row>
    <row r="173" spans="1:13" x14ac:dyDescent="0.25">
      <c r="A173" s="65" t="s">
        <v>951</v>
      </c>
      <c r="B173" s="17">
        <v>1135.5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20">
        <f>SUM(Tabla2[[#This Row],[01. Alcaldía]:[11. Salud pública y seguridad ciudadana]])</f>
        <v>1135.5</v>
      </c>
    </row>
    <row r="174" spans="1:13" x14ac:dyDescent="0.25">
      <c r="A174" s="65" t="s">
        <v>24</v>
      </c>
      <c r="B174" s="17"/>
      <c r="C174" s="17"/>
      <c r="D174" s="17"/>
      <c r="E174" s="17"/>
      <c r="F174" s="17"/>
      <c r="G174" s="17"/>
      <c r="H174" s="17"/>
      <c r="I174" s="17"/>
      <c r="J174" s="17"/>
      <c r="K174" s="17">
        <v>14399</v>
      </c>
      <c r="L174" s="17"/>
      <c r="M174" s="20">
        <f>SUM(Tabla2[[#This Row],[01. Alcaldía]:[11. Salud pública y seguridad ciudadana]])</f>
        <v>14399</v>
      </c>
    </row>
    <row r="175" spans="1:13" x14ac:dyDescent="0.25">
      <c r="A175" s="65" t="s">
        <v>338</v>
      </c>
      <c r="B175" s="17"/>
      <c r="C175" s="17"/>
      <c r="D175" s="17"/>
      <c r="E175" s="17"/>
      <c r="F175" s="17"/>
      <c r="G175" s="17"/>
      <c r="H175" s="17">
        <v>1815</v>
      </c>
      <c r="I175" s="17"/>
      <c r="J175" s="17"/>
      <c r="K175" s="17"/>
      <c r="L175" s="17"/>
      <c r="M175" s="20">
        <f>SUM(Tabla2[[#This Row],[01. Alcaldía]:[11. Salud pública y seguridad ciudadana]])</f>
        <v>1815</v>
      </c>
    </row>
    <row r="176" spans="1:13" x14ac:dyDescent="0.25">
      <c r="A176" s="65" t="s">
        <v>61</v>
      </c>
      <c r="B176" s="17"/>
      <c r="C176" s="17"/>
      <c r="D176" s="17"/>
      <c r="E176" s="17"/>
      <c r="F176" s="17"/>
      <c r="G176" s="17"/>
      <c r="H176" s="17"/>
      <c r="I176" s="17"/>
      <c r="J176" s="17">
        <v>2783</v>
      </c>
      <c r="K176" s="17"/>
      <c r="L176" s="17"/>
      <c r="M176" s="20">
        <f>SUM(Tabla2[[#This Row],[01. Alcaldía]:[11. Salud pública y seguridad ciudadana]])</f>
        <v>2783</v>
      </c>
    </row>
    <row r="177" spans="1:13" x14ac:dyDescent="0.25">
      <c r="A177" s="65" t="s">
        <v>273</v>
      </c>
      <c r="B177" s="17">
        <v>85.26</v>
      </c>
      <c r="C177" s="17">
        <v>474.32</v>
      </c>
      <c r="D177" s="17"/>
      <c r="E177" s="17"/>
      <c r="F177" s="17"/>
      <c r="G177" s="17">
        <v>1210</v>
      </c>
      <c r="H177" s="17"/>
      <c r="I177" s="17"/>
      <c r="J177" s="17"/>
      <c r="K177" s="17"/>
      <c r="L177" s="17">
        <v>684.86</v>
      </c>
      <c r="M177" s="20">
        <f>SUM(Tabla2[[#This Row],[01. Alcaldía]:[11. Salud pública y seguridad ciudadana]])</f>
        <v>2454.44</v>
      </c>
    </row>
    <row r="178" spans="1:13" x14ac:dyDescent="0.25">
      <c r="A178" s="65" t="s">
        <v>514</v>
      </c>
      <c r="B178" s="17"/>
      <c r="C178" s="17"/>
      <c r="D178" s="17"/>
      <c r="E178" s="17"/>
      <c r="F178" s="17"/>
      <c r="G178" s="17"/>
      <c r="H178" s="17"/>
      <c r="I178" s="17"/>
      <c r="J178" s="17"/>
      <c r="K178" s="17">
        <v>1200</v>
      </c>
      <c r="L178" s="17"/>
      <c r="M178" s="20">
        <f>SUM(Tabla2[[#This Row],[01. Alcaldía]:[11. Salud pública y seguridad ciudadana]])</f>
        <v>1200</v>
      </c>
    </row>
    <row r="179" spans="1:13" x14ac:dyDescent="0.25">
      <c r="A179" s="65" t="s">
        <v>5800</v>
      </c>
      <c r="B179" s="17">
        <v>3787.3</v>
      </c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20">
        <f>SUM(Tabla2[[#This Row],[01. Alcaldía]:[11. Salud pública y seguridad ciudadana]])</f>
        <v>3787.3</v>
      </c>
    </row>
    <row r="180" spans="1:13" x14ac:dyDescent="0.25">
      <c r="A180" s="65" t="s">
        <v>935</v>
      </c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>
        <v>6158.4000000000005</v>
      </c>
      <c r="M180" s="20">
        <f>SUM(Tabla2[[#This Row],[01. Alcaldía]:[11. Salud pública y seguridad ciudadana]])</f>
        <v>6158.4000000000005</v>
      </c>
    </row>
    <row r="181" spans="1:13" x14ac:dyDescent="0.25">
      <c r="A181" s="65" t="s">
        <v>454</v>
      </c>
      <c r="B181" s="17">
        <v>16608.03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20">
        <f>SUM(Tabla2[[#This Row],[01. Alcaldía]:[11. Salud pública y seguridad ciudadana]])</f>
        <v>16608.03</v>
      </c>
    </row>
    <row r="182" spans="1:13" x14ac:dyDescent="0.25">
      <c r="A182" s="65" t="s">
        <v>330</v>
      </c>
      <c r="B182" s="17"/>
      <c r="C182" s="17"/>
      <c r="D182" s="17"/>
      <c r="E182" s="17"/>
      <c r="F182" s="17"/>
      <c r="G182" s="17"/>
      <c r="H182" s="17"/>
      <c r="I182" s="17"/>
      <c r="J182" s="17"/>
      <c r="K182" s="17">
        <v>1620</v>
      </c>
      <c r="L182" s="17"/>
      <c r="M182" s="20">
        <f>SUM(Tabla2[[#This Row],[01. Alcaldía]:[11. Salud pública y seguridad ciudadana]])</f>
        <v>1620</v>
      </c>
    </row>
    <row r="183" spans="1:13" x14ac:dyDescent="0.25">
      <c r="A183" s="65" t="s">
        <v>3640</v>
      </c>
      <c r="B183" s="17"/>
      <c r="C183" s="17"/>
      <c r="D183" s="17"/>
      <c r="E183" s="17"/>
      <c r="F183" s="17"/>
      <c r="G183" s="17">
        <v>1000</v>
      </c>
      <c r="H183" s="17"/>
      <c r="I183" s="17"/>
      <c r="J183" s="17"/>
      <c r="K183" s="17">
        <v>1405</v>
      </c>
      <c r="L183" s="17"/>
      <c r="M183" s="20">
        <f>SUM(Tabla2[[#This Row],[01. Alcaldía]:[11. Salud pública y seguridad ciudadana]])</f>
        <v>2405</v>
      </c>
    </row>
    <row r="184" spans="1:13" x14ac:dyDescent="0.25">
      <c r="A184" s="65" t="s">
        <v>1110</v>
      </c>
      <c r="B184" s="17">
        <v>3997.84</v>
      </c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20">
        <f>SUM(Tabla2[[#This Row],[01. Alcaldía]:[11. Salud pública y seguridad ciudadana]])</f>
        <v>3997.84</v>
      </c>
    </row>
    <row r="185" spans="1:13" x14ac:dyDescent="0.25">
      <c r="A185" s="65" t="s">
        <v>4897</v>
      </c>
      <c r="B185" s="17"/>
      <c r="C185" s="17"/>
      <c r="D185" s="17"/>
      <c r="E185" s="17"/>
      <c r="F185" s="17"/>
      <c r="G185" s="17">
        <v>1440</v>
      </c>
      <c r="H185" s="17"/>
      <c r="I185" s="17"/>
      <c r="J185" s="17"/>
      <c r="K185" s="17"/>
      <c r="L185" s="17"/>
      <c r="M185" s="20">
        <f>SUM(Tabla2[[#This Row],[01. Alcaldía]:[11. Salud pública y seguridad ciudadana]])</f>
        <v>1440</v>
      </c>
    </row>
    <row r="186" spans="1:13" x14ac:dyDescent="0.25">
      <c r="A186" s="65" t="s">
        <v>1112</v>
      </c>
      <c r="B186" s="17"/>
      <c r="C186" s="17"/>
      <c r="D186" s="17"/>
      <c r="E186" s="17"/>
      <c r="F186" s="17"/>
      <c r="G186" s="17"/>
      <c r="H186" s="17"/>
      <c r="I186" s="17"/>
      <c r="J186" s="17"/>
      <c r="K186" s="17">
        <v>1860</v>
      </c>
      <c r="L186" s="17"/>
      <c r="M186" s="20">
        <f>SUM(Tabla2[[#This Row],[01. Alcaldía]:[11. Salud pública y seguridad ciudadana]])</f>
        <v>1860</v>
      </c>
    </row>
    <row r="187" spans="1:13" x14ac:dyDescent="0.25">
      <c r="A187" s="65" t="s">
        <v>3842</v>
      </c>
      <c r="B187" s="17"/>
      <c r="C187" s="17">
        <v>2860</v>
      </c>
      <c r="D187" s="17"/>
      <c r="E187" s="17"/>
      <c r="F187" s="17"/>
      <c r="G187" s="17"/>
      <c r="H187" s="17"/>
      <c r="I187" s="17"/>
      <c r="J187" s="17"/>
      <c r="K187" s="17"/>
      <c r="L187" s="17"/>
      <c r="M187" s="20">
        <f>SUM(Tabla2[[#This Row],[01. Alcaldía]:[11. Salud pública y seguridad ciudadana]])</f>
        <v>2860</v>
      </c>
    </row>
    <row r="188" spans="1:13" x14ac:dyDescent="0.25">
      <c r="A188" s="65" t="s">
        <v>517</v>
      </c>
      <c r="B188" s="17"/>
      <c r="C188" s="17"/>
      <c r="D188" s="17"/>
      <c r="E188" s="17"/>
      <c r="F188" s="17"/>
      <c r="G188" s="17"/>
      <c r="H188" s="17"/>
      <c r="I188" s="17"/>
      <c r="J188" s="17"/>
      <c r="K188" s="17">
        <v>5400</v>
      </c>
      <c r="L188" s="17"/>
      <c r="M188" s="20">
        <f>SUM(Tabla2[[#This Row],[01. Alcaldía]:[11. Salud pública y seguridad ciudadana]])</f>
        <v>5400</v>
      </c>
    </row>
    <row r="189" spans="1:13" x14ac:dyDescent="0.25">
      <c r="A189" s="65" t="s">
        <v>5932</v>
      </c>
      <c r="B189" s="17"/>
      <c r="C189" s="17"/>
      <c r="D189" s="17"/>
      <c r="E189" s="17"/>
      <c r="F189" s="17"/>
      <c r="G189" s="17"/>
      <c r="H189" s="17">
        <v>2424.84</v>
      </c>
      <c r="I189" s="17"/>
      <c r="J189" s="17"/>
      <c r="K189" s="17"/>
      <c r="L189" s="17"/>
      <c r="M189" s="20">
        <f>SUM(Tabla2[[#This Row],[01. Alcaldía]:[11. Salud pública y seguridad ciudadana]])</f>
        <v>2424.84</v>
      </c>
    </row>
    <row r="190" spans="1:13" x14ac:dyDescent="0.25">
      <c r="A190" s="65" t="s">
        <v>3076</v>
      </c>
      <c r="B190" s="17">
        <v>14036</v>
      </c>
      <c r="C190" s="17"/>
      <c r="D190" s="17"/>
      <c r="E190" s="17"/>
      <c r="F190" s="17"/>
      <c r="G190" s="17"/>
      <c r="H190" s="17"/>
      <c r="I190" s="17"/>
      <c r="J190" s="17"/>
      <c r="K190" s="17"/>
      <c r="L190" s="17">
        <v>338.8</v>
      </c>
      <c r="M190" s="20">
        <f>SUM(Tabla2[[#This Row],[01. Alcaldía]:[11. Salud pública y seguridad ciudadana]])</f>
        <v>14374.8</v>
      </c>
    </row>
    <row r="191" spans="1:13" x14ac:dyDescent="0.25">
      <c r="A191" s="65" t="s">
        <v>519</v>
      </c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>
        <v>153.69999999999999</v>
      </c>
      <c r="M191" s="20">
        <f>SUM(Tabla2[[#This Row],[01. Alcaldía]:[11. Salud pública y seguridad ciudadana]])</f>
        <v>153.69999999999999</v>
      </c>
    </row>
    <row r="192" spans="1:13" x14ac:dyDescent="0.25">
      <c r="A192" s="65" t="s">
        <v>3782</v>
      </c>
      <c r="B192" s="17"/>
      <c r="C192" s="17"/>
      <c r="D192" s="17"/>
      <c r="E192" s="17"/>
      <c r="F192" s="17"/>
      <c r="G192" s="17"/>
      <c r="H192" s="17"/>
      <c r="I192" s="17"/>
      <c r="J192" s="17"/>
      <c r="K192" s="17">
        <v>484</v>
      </c>
      <c r="L192" s="17"/>
      <c r="M192" s="20">
        <f>SUM(Tabla2[[#This Row],[01. Alcaldía]:[11. Salud pública y seguridad ciudadana]])</f>
        <v>484</v>
      </c>
    </row>
    <row r="193" spans="1:13" x14ac:dyDescent="0.25">
      <c r="A193" s="65" t="s">
        <v>1779</v>
      </c>
      <c r="B193" s="17"/>
      <c r="C193" s="17"/>
      <c r="D193" s="17"/>
      <c r="E193" s="17"/>
      <c r="F193" s="17"/>
      <c r="G193" s="17"/>
      <c r="H193" s="17"/>
      <c r="I193" s="17"/>
      <c r="J193" s="17"/>
      <c r="K193" s="17">
        <v>1694</v>
      </c>
      <c r="L193" s="17"/>
      <c r="M193" s="20">
        <f>SUM(Tabla2[[#This Row],[01. Alcaldía]:[11. Salud pública y seguridad ciudadana]])</f>
        <v>1694</v>
      </c>
    </row>
    <row r="194" spans="1:13" x14ac:dyDescent="0.25">
      <c r="A194" s="65" t="s">
        <v>5670</v>
      </c>
      <c r="B194" s="17">
        <v>5773.4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20">
        <f>SUM(Tabla2[[#This Row],[01. Alcaldía]:[11. Salud pública y seguridad ciudadana]])</f>
        <v>5773.4</v>
      </c>
    </row>
    <row r="195" spans="1:13" x14ac:dyDescent="0.25">
      <c r="A195" s="65" t="s">
        <v>999</v>
      </c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>
        <v>2896.15</v>
      </c>
      <c r="M195" s="20">
        <f>SUM(Tabla2[[#This Row],[01. Alcaldía]:[11. Salud pública y seguridad ciudadana]])</f>
        <v>2896.15</v>
      </c>
    </row>
    <row r="196" spans="1:13" x14ac:dyDescent="0.25">
      <c r="A196" s="65" t="s">
        <v>5450</v>
      </c>
      <c r="B196" s="17"/>
      <c r="C196" s="17"/>
      <c r="D196" s="17"/>
      <c r="E196" s="17"/>
      <c r="F196" s="17"/>
      <c r="G196" s="17"/>
      <c r="H196" s="17"/>
      <c r="I196" s="17">
        <v>17847.5</v>
      </c>
      <c r="J196" s="17"/>
      <c r="K196" s="17"/>
      <c r="L196" s="17"/>
      <c r="M196" s="20">
        <f>SUM(Tabla2[[#This Row],[01. Alcaldía]:[11. Salud pública y seguridad ciudadana]])</f>
        <v>17847.5</v>
      </c>
    </row>
    <row r="197" spans="1:13" x14ac:dyDescent="0.25">
      <c r="A197" s="65" t="s">
        <v>332</v>
      </c>
      <c r="B197" s="17">
        <v>1791.05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20">
        <f>SUM(Tabla2[[#This Row],[01. Alcaldía]:[11. Salud pública y seguridad ciudadana]])</f>
        <v>1791.05</v>
      </c>
    </row>
    <row r="198" spans="1:13" x14ac:dyDescent="0.25">
      <c r="A198" s="65" t="s">
        <v>47</v>
      </c>
      <c r="B198" s="17"/>
      <c r="C198" s="17"/>
      <c r="D198" s="17">
        <v>2602.62</v>
      </c>
      <c r="E198" s="17"/>
      <c r="F198" s="17"/>
      <c r="G198" s="17">
        <v>3307.38</v>
      </c>
      <c r="H198" s="17"/>
      <c r="I198" s="17"/>
      <c r="J198" s="17"/>
      <c r="K198" s="17">
        <v>1414.1999999999998</v>
      </c>
      <c r="L198" s="17"/>
      <c r="M198" s="20">
        <f>SUM(Tabla2[[#This Row],[01. Alcaldía]:[11. Salud pública y seguridad ciudadana]])</f>
        <v>7324.2</v>
      </c>
    </row>
    <row r="199" spans="1:13" x14ac:dyDescent="0.25">
      <c r="A199" s="65" t="s">
        <v>3353</v>
      </c>
      <c r="B199" s="17"/>
      <c r="C199" s="17"/>
      <c r="D199" s="17"/>
      <c r="E199" s="17"/>
      <c r="F199" s="17"/>
      <c r="G199" s="17"/>
      <c r="H199" s="17">
        <v>2269.96</v>
      </c>
      <c r="I199" s="17"/>
      <c r="J199" s="17"/>
      <c r="K199" s="17"/>
      <c r="L199" s="17"/>
      <c r="M199" s="20">
        <f>SUM(Tabla2[[#This Row],[01. Alcaldía]:[11. Salud pública y seguridad ciudadana]])</f>
        <v>2269.96</v>
      </c>
    </row>
    <row r="200" spans="1:13" x14ac:dyDescent="0.25">
      <c r="A200" s="65" t="s">
        <v>942</v>
      </c>
      <c r="B200" s="17"/>
      <c r="C200" s="17"/>
      <c r="D200" s="17">
        <v>344.85</v>
      </c>
      <c r="E200" s="17"/>
      <c r="F200" s="17"/>
      <c r="G200" s="17"/>
      <c r="H200" s="17"/>
      <c r="I200" s="17"/>
      <c r="J200" s="17"/>
      <c r="K200" s="17"/>
      <c r="L200" s="17"/>
      <c r="M200" s="20">
        <f>SUM(Tabla2[[#This Row],[01. Alcaldía]:[11. Salud pública y seguridad ciudadana]])</f>
        <v>344.85</v>
      </c>
    </row>
    <row r="201" spans="1:13" x14ac:dyDescent="0.25">
      <c r="A201" s="65" t="s">
        <v>34</v>
      </c>
      <c r="B201" s="17"/>
      <c r="C201" s="17"/>
      <c r="D201" s="17">
        <v>1045</v>
      </c>
      <c r="E201" s="17"/>
      <c r="F201" s="17"/>
      <c r="G201" s="17"/>
      <c r="H201" s="17"/>
      <c r="I201" s="17"/>
      <c r="J201" s="17"/>
      <c r="K201" s="17"/>
      <c r="L201" s="17"/>
      <c r="M201" s="20">
        <f>SUM(Tabla2[[#This Row],[01. Alcaldía]:[11. Salud pública y seguridad ciudadana]])</f>
        <v>1045</v>
      </c>
    </row>
    <row r="202" spans="1:13" x14ac:dyDescent="0.25">
      <c r="A202" s="65" t="s">
        <v>573</v>
      </c>
      <c r="B202" s="17"/>
      <c r="C202" s="17"/>
      <c r="D202" s="17"/>
      <c r="E202" s="17">
        <v>137.21</v>
      </c>
      <c r="F202" s="17"/>
      <c r="G202" s="17"/>
      <c r="H202" s="17"/>
      <c r="I202" s="17"/>
      <c r="J202" s="17"/>
      <c r="K202" s="17"/>
      <c r="L202" s="17"/>
      <c r="M202" s="20">
        <f>SUM(Tabla2[[#This Row],[01. Alcaldía]:[11. Salud pública y seguridad ciudadana]])</f>
        <v>137.21</v>
      </c>
    </row>
    <row r="203" spans="1:13" x14ac:dyDescent="0.25">
      <c r="A203" s="65" t="s">
        <v>336</v>
      </c>
      <c r="B203" s="17"/>
      <c r="C203" s="17"/>
      <c r="D203" s="17"/>
      <c r="E203" s="17"/>
      <c r="F203" s="17"/>
      <c r="G203" s="17"/>
      <c r="H203" s="17"/>
      <c r="I203" s="17"/>
      <c r="J203" s="17"/>
      <c r="K203" s="17">
        <v>3993</v>
      </c>
      <c r="L203" s="17"/>
      <c r="M203" s="20">
        <f>SUM(Tabla2[[#This Row],[01. Alcaldía]:[11. Salud pública y seguridad ciudadana]])</f>
        <v>3993</v>
      </c>
    </row>
    <row r="204" spans="1:13" x14ac:dyDescent="0.25">
      <c r="A204" s="65" t="s">
        <v>325</v>
      </c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>
        <v>23479.24</v>
      </c>
      <c r="M204" s="20">
        <f>SUM(Tabla2[[#This Row],[01. Alcaldía]:[11. Salud pública y seguridad ciudadana]])</f>
        <v>23479.24</v>
      </c>
    </row>
    <row r="205" spans="1:13" x14ac:dyDescent="0.25">
      <c r="A205" s="65" t="s">
        <v>4046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>
        <v>99.8</v>
      </c>
      <c r="L205" s="17"/>
      <c r="M205" s="20">
        <f>SUM(Tabla2[[#This Row],[01. Alcaldía]:[11. Salud pública y seguridad ciudadana]])</f>
        <v>99.8</v>
      </c>
    </row>
    <row r="206" spans="1:13" x14ac:dyDescent="0.25">
      <c r="A206" s="65" t="s">
        <v>399</v>
      </c>
      <c r="B206" s="17"/>
      <c r="C206" s="17"/>
      <c r="D206" s="17"/>
      <c r="E206" s="17"/>
      <c r="F206" s="17"/>
      <c r="G206" s="17">
        <v>8409</v>
      </c>
      <c r="H206" s="17"/>
      <c r="I206" s="17"/>
      <c r="J206" s="17"/>
      <c r="K206" s="17"/>
      <c r="L206" s="17"/>
      <c r="M206" s="20">
        <f>SUM(Tabla2[[#This Row],[01. Alcaldía]:[11. Salud pública y seguridad ciudadana]])</f>
        <v>8409</v>
      </c>
    </row>
    <row r="207" spans="1:13" x14ac:dyDescent="0.25">
      <c r="A207" s="65" t="s">
        <v>2377</v>
      </c>
      <c r="B207" s="17">
        <v>510.62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20">
        <f>SUM(Tabla2[[#This Row],[01. Alcaldía]:[11. Salud pública y seguridad ciudadana]])</f>
        <v>510.62</v>
      </c>
    </row>
    <row r="208" spans="1:13" x14ac:dyDescent="0.25">
      <c r="A208" s="65" t="s">
        <v>4835</v>
      </c>
      <c r="B208" s="17"/>
      <c r="C208" s="17"/>
      <c r="D208" s="17"/>
      <c r="E208" s="17"/>
      <c r="F208" s="17"/>
      <c r="G208" s="17">
        <v>726</v>
      </c>
      <c r="H208" s="17"/>
      <c r="I208" s="17"/>
      <c r="J208" s="17"/>
      <c r="K208" s="17"/>
      <c r="L208" s="17"/>
      <c r="M208" s="20">
        <f>SUM(Tabla2[[#This Row],[01. Alcaldía]:[11. Salud pública y seguridad ciudadana]])</f>
        <v>726</v>
      </c>
    </row>
    <row r="209" spans="1:13" x14ac:dyDescent="0.25">
      <c r="A209" s="65" t="s">
        <v>3358</v>
      </c>
      <c r="B209" s="17">
        <v>2238.5</v>
      </c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20">
        <f>SUM(Tabla2[[#This Row],[01. Alcaldía]:[11. Salud pública y seguridad ciudadana]])</f>
        <v>2238.5</v>
      </c>
    </row>
    <row r="210" spans="1:13" x14ac:dyDescent="0.25">
      <c r="A210" s="65" t="s">
        <v>1458</v>
      </c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>
        <v>4779.5</v>
      </c>
      <c r="M210" s="20">
        <f>SUM(Tabla2[[#This Row],[01. Alcaldía]:[11. Salud pública y seguridad ciudadana]])</f>
        <v>4779.5</v>
      </c>
    </row>
    <row r="211" spans="1:13" x14ac:dyDescent="0.25">
      <c r="A211" s="65" t="s">
        <v>527</v>
      </c>
      <c r="B211" s="17">
        <v>1282.5999999999999</v>
      </c>
      <c r="C211" s="17"/>
      <c r="D211" s="17"/>
      <c r="E211" s="17"/>
      <c r="F211" s="17"/>
      <c r="G211" s="17"/>
      <c r="H211" s="17"/>
      <c r="I211" s="17">
        <v>157.30000000000001</v>
      </c>
      <c r="J211" s="17"/>
      <c r="K211" s="17"/>
      <c r="L211" s="17"/>
      <c r="M211" s="20">
        <f>SUM(Tabla2[[#This Row],[01. Alcaldía]:[11. Salud pública y seguridad ciudadana]])</f>
        <v>1439.8999999999999</v>
      </c>
    </row>
    <row r="212" spans="1:13" x14ac:dyDescent="0.25">
      <c r="A212" s="65" t="s">
        <v>3544</v>
      </c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>
        <v>493.68</v>
      </c>
      <c r="M212" s="20">
        <f>SUM(Tabla2[[#This Row],[01. Alcaldía]:[11. Salud pública y seguridad ciudadana]])</f>
        <v>493.68</v>
      </c>
    </row>
    <row r="213" spans="1:13" x14ac:dyDescent="0.25">
      <c r="A213" s="65" t="s">
        <v>6319</v>
      </c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>
        <v>580.79999999999995</v>
      </c>
      <c r="M213" s="20">
        <f>SUM(Tabla2[[#This Row],[01. Alcaldía]:[11. Salud pública y seguridad ciudadana]])</f>
        <v>580.79999999999995</v>
      </c>
    </row>
    <row r="214" spans="1:13" x14ac:dyDescent="0.25">
      <c r="A214" s="65" t="s">
        <v>1054</v>
      </c>
      <c r="B214" s="17"/>
      <c r="C214" s="17"/>
      <c r="D214" s="17"/>
      <c r="E214" s="17"/>
      <c r="F214" s="17"/>
      <c r="G214" s="17"/>
      <c r="H214" s="17"/>
      <c r="I214" s="17"/>
      <c r="J214" s="17"/>
      <c r="K214" s="17">
        <v>755</v>
      </c>
      <c r="L214" s="17"/>
      <c r="M214" s="20">
        <f>SUM(Tabla2[[#This Row],[01. Alcaldía]:[11. Salud pública y seguridad ciudadana]])</f>
        <v>755</v>
      </c>
    </row>
    <row r="215" spans="1:13" x14ac:dyDescent="0.25">
      <c r="A215" s="65" t="s">
        <v>5012</v>
      </c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>
        <v>3667.51</v>
      </c>
      <c r="M215" s="20">
        <f>SUM(Tabla2[[#This Row],[01. Alcaldía]:[11. Salud pública y seguridad ciudadana]])</f>
        <v>3667.51</v>
      </c>
    </row>
    <row r="216" spans="1:13" x14ac:dyDescent="0.25">
      <c r="A216" s="65" t="s">
        <v>418</v>
      </c>
      <c r="B216" s="17"/>
      <c r="C216" s="17"/>
      <c r="D216" s="17"/>
      <c r="E216" s="17"/>
      <c r="F216" s="17"/>
      <c r="G216" s="17"/>
      <c r="H216" s="17"/>
      <c r="I216" s="17"/>
      <c r="J216" s="17"/>
      <c r="K216" s="17">
        <v>214.5</v>
      </c>
      <c r="L216" s="17"/>
      <c r="M216" s="20">
        <f>SUM(Tabla2[[#This Row],[01. Alcaldía]:[11. Salud pública y seguridad ciudadana]])</f>
        <v>214.5</v>
      </c>
    </row>
    <row r="217" spans="1:13" x14ac:dyDescent="0.25">
      <c r="A217" s="65" t="s">
        <v>932</v>
      </c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>
        <v>736.02</v>
      </c>
      <c r="M217" s="20">
        <f>SUM(Tabla2[[#This Row],[01. Alcaldía]:[11. Salud pública y seguridad ciudadana]])</f>
        <v>736.02</v>
      </c>
    </row>
    <row r="218" spans="1:13" x14ac:dyDescent="0.25">
      <c r="A218" s="65" t="s">
        <v>3873</v>
      </c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>
        <v>239.34</v>
      </c>
      <c r="M218" s="20">
        <f>SUM(Tabla2[[#This Row],[01. Alcaldía]:[11. Salud pública y seguridad ciudadana]])</f>
        <v>239.34</v>
      </c>
    </row>
    <row r="219" spans="1:13" x14ac:dyDescent="0.25">
      <c r="A219" s="65" t="s">
        <v>1163</v>
      </c>
      <c r="B219" s="17"/>
      <c r="C219" s="17"/>
      <c r="D219" s="17"/>
      <c r="E219" s="17"/>
      <c r="F219" s="17"/>
      <c r="G219" s="17">
        <v>2193.13</v>
      </c>
      <c r="H219" s="17"/>
      <c r="I219" s="17"/>
      <c r="J219" s="17"/>
      <c r="K219" s="17"/>
      <c r="L219" s="17"/>
      <c r="M219" s="20">
        <f>SUM(Tabla2[[#This Row],[01. Alcaldía]:[11. Salud pública y seguridad ciudadana]])</f>
        <v>2193.13</v>
      </c>
    </row>
    <row r="220" spans="1:13" x14ac:dyDescent="0.25">
      <c r="A220" s="65" t="s">
        <v>1858</v>
      </c>
      <c r="B220" s="17"/>
      <c r="C220" s="17"/>
      <c r="D220" s="17"/>
      <c r="E220" s="17"/>
      <c r="F220" s="17"/>
      <c r="G220" s="17"/>
      <c r="H220" s="17">
        <v>1464.1</v>
      </c>
      <c r="I220" s="17"/>
      <c r="J220" s="17"/>
      <c r="K220" s="17"/>
      <c r="L220" s="17"/>
      <c r="M220" s="20">
        <f>SUM(Tabla2[[#This Row],[01. Alcaldía]:[11. Salud pública y seguridad ciudadana]])</f>
        <v>1464.1</v>
      </c>
    </row>
    <row r="221" spans="1:13" x14ac:dyDescent="0.25">
      <c r="A221" s="65" t="s">
        <v>6170</v>
      </c>
      <c r="B221" s="17"/>
      <c r="C221" s="17"/>
      <c r="D221" s="17"/>
      <c r="E221" s="17"/>
      <c r="F221" s="17"/>
      <c r="G221" s="17"/>
      <c r="H221" s="17"/>
      <c r="I221" s="17"/>
      <c r="J221" s="17"/>
      <c r="K221" s="17">
        <v>850</v>
      </c>
      <c r="L221" s="17"/>
      <c r="M221" s="20">
        <f>SUM(Tabla2[[#This Row],[01. Alcaldía]:[11. Salud pública y seguridad ciudadana]])</f>
        <v>850</v>
      </c>
    </row>
    <row r="222" spans="1:13" x14ac:dyDescent="0.25">
      <c r="A222" s="65" t="s">
        <v>530</v>
      </c>
      <c r="B222" s="17"/>
      <c r="C222" s="17"/>
      <c r="D222" s="17"/>
      <c r="E222" s="17"/>
      <c r="F222" s="17">
        <v>6563.04</v>
      </c>
      <c r="G222" s="17"/>
      <c r="H222" s="17"/>
      <c r="I222" s="17"/>
      <c r="J222" s="17"/>
      <c r="K222" s="17"/>
      <c r="L222" s="17">
        <v>368.01</v>
      </c>
      <c r="M222" s="20">
        <f>SUM(Tabla2[[#This Row],[01. Alcaldía]:[11. Salud pública y seguridad ciudadana]])</f>
        <v>6931.05</v>
      </c>
    </row>
    <row r="223" spans="1:13" x14ac:dyDescent="0.25">
      <c r="A223" s="65" t="s">
        <v>531</v>
      </c>
      <c r="B223" s="17"/>
      <c r="C223" s="17"/>
      <c r="D223" s="17"/>
      <c r="E223" s="17"/>
      <c r="F223" s="17"/>
      <c r="G223" s="17"/>
      <c r="H223" s="17">
        <v>3432.77</v>
      </c>
      <c r="I223" s="17"/>
      <c r="J223" s="17"/>
      <c r="K223" s="17"/>
      <c r="L223" s="17">
        <v>3025</v>
      </c>
      <c r="M223" s="20">
        <f>SUM(Tabla2[[#This Row],[01. Alcaldía]:[11. Salud pública y seguridad ciudadana]])</f>
        <v>6457.77</v>
      </c>
    </row>
    <row r="224" spans="1:13" x14ac:dyDescent="0.25">
      <c r="A224" s="65" t="s">
        <v>3204</v>
      </c>
      <c r="B224" s="17"/>
      <c r="C224" s="17"/>
      <c r="D224" s="17"/>
      <c r="E224" s="17"/>
      <c r="F224" s="17"/>
      <c r="G224" s="17"/>
      <c r="H224" s="17">
        <v>5087.6099999999997</v>
      </c>
      <c r="I224" s="17"/>
      <c r="J224" s="17"/>
      <c r="K224" s="17"/>
      <c r="L224" s="17"/>
      <c r="M224" s="20">
        <f>SUM(Tabla2[[#This Row],[01. Alcaldía]:[11. Salud pública y seguridad ciudadana]])</f>
        <v>5087.6099999999997</v>
      </c>
    </row>
    <row r="225" spans="1:13" x14ac:dyDescent="0.25">
      <c r="A225" s="65" t="s">
        <v>4753</v>
      </c>
      <c r="B225" s="17">
        <v>500</v>
      </c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20">
        <f>SUM(Tabla2[[#This Row],[01. Alcaldía]:[11. Salud pública y seguridad ciudadana]])</f>
        <v>500</v>
      </c>
    </row>
    <row r="226" spans="1:13" x14ac:dyDescent="0.25">
      <c r="A226" s="65" t="s">
        <v>716</v>
      </c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>
        <v>5628.92</v>
      </c>
      <c r="M226" s="20">
        <f>SUM(Tabla2[[#This Row],[01. Alcaldía]:[11. Salud pública y seguridad ciudadana]])</f>
        <v>5628.92</v>
      </c>
    </row>
    <row r="227" spans="1:13" x14ac:dyDescent="0.25">
      <c r="A227" s="65" t="s">
        <v>3219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>
        <v>5000</v>
      </c>
      <c r="L227" s="17"/>
      <c r="M227" s="20">
        <f>SUM(Tabla2[[#This Row],[01. Alcaldía]:[11. Salud pública y seguridad ciudadana]])</f>
        <v>5000</v>
      </c>
    </row>
    <row r="228" spans="1:13" x14ac:dyDescent="0.25">
      <c r="A228" s="65" t="s">
        <v>1037</v>
      </c>
      <c r="B228" s="17">
        <v>1017.5</v>
      </c>
      <c r="C228" s="17"/>
      <c r="D228" s="17"/>
      <c r="E228" s="17"/>
      <c r="F228" s="17"/>
      <c r="G228" s="17"/>
      <c r="H228" s="17"/>
      <c r="I228" s="17"/>
      <c r="J228" s="17"/>
      <c r="K228" s="17">
        <v>934.45</v>
      </c>
      <c r="L228" s="17"/>
      <c r="M228" s="20">
        <f>SUM(Tabla2[[#This Row],[01. Alcaldía]:[11. Salud pública y seguridad ciudadana]])</f>
        <v>1951.95</v>
      </c>
    </row>
    <row r="229" spans="1:13" x14ac:dyDescent="0.25">
      <c r="A229" s="65" t="s">
        <v>4004</v>
      </c>
      <c r="B229" s="17"/>
      <c r="C229" s="17"/>
      <c r="D229" s="17"/>
      <c r="E229" s="17"/>
      <c r="F229" s="17"/>
      <c r="G229" s="17"/>
      <c r="H229" s="17"/>
      <c r="I229" s="17">
        <v>127.05</v>
      </c>
      <c r="J229" s="17"/>
      <c r="K229" s="17"/>
      <c r="L229" s="17"/>
      <c r="M229" s="20">
        <f>SUM(Tabla2[[#This Row],[01. Alcaldía]:[11. Salud pública y seguridad ciudadana]])</f>
        <v>127.05</v>
      </c>
    </row>
    <row r="230" spans="1:13" x14ac:dyDescent="0.25">
      <c r="A230" s="65" t="s">
        <v>87</v>
      </c>
      <c r="B230" s="17"/>
      <c r="C230" s="17"/>
      <c r="D230" s="17"/>
      <c r="E230" s="17">
        <v>68.94</v>
      </c>
      <c r="F230" s="17"/>
      <c r="G230" s="17"/>
      <c r="H230" s="17"/>
      <c r="I230" s="17"/>
      <c r="J230" s="17"/>
      <c r="K230" s="17">
        <v>234</v>
      </c>
      <c r="L230" s="17"/>
      <c r="M230" s="20">
        <f>SUM(Tabla2[[#This Row],[01. Alcaldía]:[11. Salud pública y seguridad ciudadana]])</f>
        <v>302.94</v>
      </c>
    </row>
    <row r="231" spans="1:13" x14ac:dyDescent="0.25">
      <c r="A231" s="65" t="s">
        <v>582</v>
      </c>
      <c r="B231" s="17"/>
      <c r="C231" s="17"/>
      <c r="D231" s="17"/>
      <c r="E231" s="17"/>
      <c r="F231" s="17"/>
      <c r="G231" s="17"/>
      <c r="H231" s="17">
        <v>1046.8900000000001</v>
      </c>
      <c r="I231" s="17"/>
      <c r="J231" s="17"/>
      <c r="K231" s="17"/>
      <c r="L231" s="17"/>
      <c r="M231" s="20">
        <f>SUM(Tabla2[[#This Row],[01. Alcaldía]:[11. Salud pública y seguridad ciudadana]])</f>
        <v>1046.8900000000001</v>
      </c>
    </row>
    <row r="232" spans="1:13" x14ac:dyDescent="0.25">
      <c r="A232" s="65" t="s">
        <v>533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>
        <v>10726.9</v>
      </c>
      <c r="L232" s="17"/>
      <c r="M232" s="20">
        <f>SUM(Tabla2[[#This Row],[01. Alcaldía]:[11. Salud pública y seguridad ciudadana]])</f>
        <v>10726.9</v>
      </c>
    </row>
    <row r="233" spans="1:13" x14ac:dyDescent="0.25">
      <c r="A233" s="65" t="s">
        <v>4955</v>
      </c>
      <c r="B233" s="17"/>
      <c r="C233" s="17"/>
      <c r="D233" s="17"/>
      <c r="E233" s="17"/>
      <c r="F233" s="17"/>
      <c r="G233" s="17">
        <v>200</v>
      </c>
      <c r="H233" s="17"/>
      <c r="I233" s="17"/>
      <c r="J233" s="17"/>
      <c r="K233" s="17"/>
      <c r="L233" s="17"/>
      <c r="M233" s="20">
        <f>SUM(Tabla2[[#This Row],[01. Alcaldía]:[11. Salud pública y seguridad ciudadana]])</f>
        <v>200</v>
      </c>
    </row>
    <row r="234" spans="1:13" x14ac:dyDescent="0.25">
      <c r="A234" s="65" t="s">
        <v>4319</v>
      </c>
      <c r="B234" s="17"/>
      <c r="C234" s="17"/>
      <c r="D234" s="17"/>
      <c r="E234" s="17"/>
      <c r="F234" s="17">
        <v>744.15</v>
      </c>
      <c r="G234" s="17"/>
      <c r="H234" s="17"/>
      <c r="I234" s="17"/>
      <c r="J234" s="17"/>
      <c r="K234" s="17"/>
      <c r="L234" s="17"/>
      <c r="M234" s="20">
        <f>SUM(Tabla2[[#This Row],[01. Alcaldía]:[11. Salud pública y seguridad ciudadana]])</f>
        <v>744.15</v>
      </c>
    </row>
    <row r="235" spans="1:13" x14ac:dyDescent="0.25">
      <c r="A235" s="65" t="s">
        <v>1673</v>
      </c>
      <c r="B235" s="17"/>
      <c r="C235" s="17"/>
      <c r="D235" s="17"/>
      <c r="E235" s="17"/>
      <c r="F235" s="17"/>
      <c r="G235" s="17"/>
      <c r="H235" s="17"/>
      <c r="I235" s="17">
        <v>175</v>
      </c>
      <c r="J235" s="17"/>
      <c r="K235" s="17"/>
      <c r="L235" s="17">
        <v>2320</v>
      </c>
      <c r="M235" s="20">
        <f>SUM(Tabla2[[#This Row],[01. Alcaldía]:[11. Salud pública y seguridad ciudadana]])</f>
        <v>2495</v>
      </c>
    </row>
    <row r="236" spans="1:13" x14ac:dyDescent="0.25">
      <c r="A236" s="65" t="s">
        <v>15</v>
      </c>
      <c r="B236" s="17"/>
      <c r="C236" s="17"/>
      <c r="D236" s="17"/>
      <c r="E236" s="17"/>
      <c r="F236" s="17"/>
      <c r="G236" s="17">
        <v>3751</v>
      </c>
      <c r="H236" s="17"/>
      <c r="I236" s="17"/>
      <c r="J236" s="17"/>
      <c r="K236" s="17"/>
      <c r="L236" s="17"/>
      <c r="M236" s="20">
        <f>SUM(Tabla2[[#This Row],[01. Alcaldía]:[11. Salud pública y seguridad ciudadana]])</f>
        <v>3751</v>
      </c>
    </row>
    <row r="237" spans="1:13" x14ac:dyDescent="0.25">
      <c r="A237" s="65" t="s">
        <v>4953</v>
      </c>
      <c r="B237" s="17"/>
      <c r="C237" s="17"/>
      <c r="D237" s="17"/>
      <c r="E237" s="17"/>
      <c r="F237" s="17"/>
      <c r="G237" s="17"/>
      <c r="H237" s="17"/>
      <c r="I237" s="17"/>
      <c r="J237" s="17"/>
      <c r="K237" s="17">
        <v>260.63</v>
      </c>
      <c r="L237" s="17"/>
      <c r="M237" s="20">
        <f>SUM(Tabla2[[#This Row],[01. Alcaldía]:[11. Salud pública y seguridad ciudadana]])</f>
        <v>260.63</v>
      </c>
    </row>
    <row r="238" spans="1:13" x14ac:dyDescent="0.25">
      <c r="A238" s="65" t="s">
        <v>3351</v>
      </c>
      <c r="B238" s="17"/>
      <c r="C238" s="17"/>
      <c r="D238" s="17"/>
      <c r="E238" s="17"/>
      <c r="F238" s="17"/>
      <c r="G238" s="17"/>
      <c r="H238" s="17"/>
      <c r="I238" s="17"/>
      <c r="J238" s="17"/>
      <c r="K238" s="17">
        <v>2283.88</v>
      </c>
      <c r="L238" s="17"/>
      <c r="M238" s="20">
        <f>SUM(Tabla2[[#This Row],[01. Alcaldía]:[11. Salud pública y seguridad ciudadana]])</f>
        <v>2283.88</v>
      </c>
    </row>
    <row r="239" spans="1:13" x14ac:dyDescent="0.25">
      <c r="A239" s="65" t="s">
        <v>6860</v>
      </c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>
        <v>160.16999999999999</v>
      </c>
      <c r="M239" s="20">
        <f>SUM(Tabla2[[#This Row],[01. Alcaldía]:[11. Salud pública y seguridad ciudadana]])</f>
        <v>160.16999999999999</v>
      </c>
    </row>
    <row r="240" spans="1:13" x14ac:dyDescent="0.25">
      <c r="A240" s="65" t="s">
        <v>3063</v>
      </c>
      <c r="B240" s="17">
        <v>15730</v>
      </c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20">
        <f>SUM(Tabla2[[#This Row],[01. Alcaldía]:[11. Salud pública y seguridad ciudadana]])</f>
        <v>15730</v>
      </c>
    </row>
    <row r="241" spans="1:13" x14ac:dyDescent="0.25">
      <c r="A241" s="65" t="s">
        <v>881</v>
      </c>
      <c r="B241" s="17"/>
      <c r="C241" s="17"/>
      <c r="D241" s="17"/>
      <c r="E241" s="17"/>
      <c r="F241" s="17"/>
      <c r="G241" s="17"/>
      <c r="H241" s="17"/>
      <c r="I241" s="17"/>
      <c r="J241" s="17"/>
      <c r="K241" s="17">
        <v>5172.75</v>
      </c>
      <c r="L241" s="17"/>
      <c r="M241" s="20">
        <f>SUM(Tabla2[[#This Row],[01. Alcaldía]:[11. Salud pública y seguridad ciudadana]])</f>
        <v>5172.75</v>
      </c>
    </row>
    <row r="242" spans="1:13" x14ac:dyDescent="0.25">
      <c r="A242" s="65" t="s">
        <v>3567</v>
      </c>
      <c r="B242" s="17">
        <v>907.5</v>
      </c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20">
        <f>SUM(Tabla2[[#This Row],[01. Alcaldía]:[11. Salud pública y seguridad ciudadana]])</f>
        <v>907.5</v>
      </c>
    </row>
    <row r="243" spans="1:13" x14ac:dyDescent="0.25">
      <c r="A243" s="65" t="s">
        <v>3862</v>
      </c>
      <c r="B243" s="17"/>
      <c r="C243" s="17"/>
      <c r="D243" s="17"/>
      <c r="E243" s="17"/>
      <c r="F243" s="17"/>
      <c r="G243" s="17"/>
      <c r="H243" s="17"/>
      <c r="I243" s="17"/>
      <c r="J243" s="17"/>
      <c r="K243" s="17">
        <v>254.71</v>
      </c>
      <c r="L243" s="17"/>
      <c r="M243" s="20">
        <f>SUM(Tabla2[[#This Row],[01. Alcaldía]:[11. Salud pública y seguridad ciudadana]])</f>
        <v>254.71</v>
      </c>
    </row>
    <row r="244" spans="1:13" x14ac:dyDescent="0.25">
      <c r="A244" s="65" t="s">
        <v>5038</v>
      </c>
      <c r="B244" s="17">
        <v>3999.05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20">
        <f>SUM(Tabla2[[#This Row],[01. Alcaldía]:[11. Salud pública y seguridad ciudadana]])</f>
        <v>3999.05</v>
      </c>
    </row>
    <row r="245" spans="1:13" x14ac:dyDescent="0.25">
      <c r="A245" s="65" t="s">
        <v>544</v>
      </c>
      <c r="B245" s="17"/>
      <c r="C245" s="17"/>
      <c r="D245" s="17"/>
      <c r="E245" s="17">
        <v>3774.24</v>
      </c>
      <c r="F245" s="17"/>
      <c r="G245" s="17"/>
      <c r="H245" s="17"/>
      <c r="I245" s="17"/>
      <c r="J245" s="17"/>
      <c r="K245" s="17"/>
      <c r="L245" s="17">
        <v>10140</v>
      </c>
      <c r="M245" s="20">
        <f>SUM(Tabla2[[#This Row],[01. Alcaldía]:[11. Salud pública y seguridad ciudadana]])</f>
        <v>13914.24</v>
      </c>
    </row>
    <row r="246" spans="1:13" x14ac:dyDescent="0.25">
      <c r="A246" s="65" t="s">
        <v>40</v>
      </c>
      <c r="B246" s="17">
        <v>1644.5</v>
      </c>
      <c r="C246" s="17"/>
      <c r="D246" s="17">
        <v>301.63</v>
      </c>
      <c r="E246" s="17">
        <v>650</v>
      </c>
      <c r="F246" s="17"/>
      <c r="G246" s="17">
        <v>7455.04</v>
      </c>
      <c r="H246" s="17">
        <v>638</v>
      </c>
      <c r="I246" s="17"/>
      <c r="J246" s="17"/>
      <c r="K246" s="17"/>
      <c r="L246" s="17"/>
      <c r="M246" s="20">
        <f>SUM(Tabla2[[#This Row],[01. Alcaldía]:[11. Salud pública y seguridad ciudadana]])</f>
        <v>10689.17</v>
      </c>
    </row>
    <row r="247" spans="1:13" x14ac:dyDescent="0.25">
      <c r="A247" s="65" t="s">
        <v>3175</v>
      </c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>
        <v>7083.23</v>
      </c>
      <c r="M247" s="20">
        <f>SUM(Tabla2[[#This Row],[01. Alcaldía]:[11. Salud pública y seguridad ciudadana]])</f>
        <v>7083.23</v>
      </c>
    </row>
    <row r="248" spans="1:13" x14ac:dyDescent="0.25">
      <c r="A248" s="65" t="s">
        <v>546</v>
      </c>
      <c r="B248" s="17"/>
      <c r="C248" s="17"/>
      <c r="D248" s="17"/>
      <c r="E248" s="17"/>
      <c r="F248" s="17"/>
      <c r="G248" s="17"/>
      <c r="H248" s="17"/>
      <c r="I248" s="17"/>
      <c r="J248" s="17"/>
      <c r="K248" s="17">
        <v>2337.69</v>
      </c>
      <c r="L248" s="17"/>
      <c r="M248" s="20">
        <f>SUM(Tabla2[[#This Row],[01. Alcaldía]:[11. Salud pública y seguridad ciudadana]])</f>
        <v>2337.69</v>
      </c>
    </row>
    <row r="249" spans="1:13" x14ac:dyDescent="0.25">
      <c r="A249" s="65" t="s">
        <v>4776</v>
      </c>
      <c r="B249" s="17"/>
      <c r="C249" s="17"/>
      <c r="D249" s="17"/>
      <c r="E249" s="17"/>
      <c r="F249" s="17"/>
      <c r="G249" s="17">
        <v>600</v>
      </c>
      <c r="H249" s="17"/>
      <c r="I249" s="17"/>
      <c r="J249" s="17"/>
      <c r="K249" s="17"/>
      <c r="L249" s="17"/>
      <c r="M249" s="20">
        <f>SUM(Tabla2[[#This Row],[01. Alcaldía]:[11. Salud pública y seguridad ciudadana]])</f>
        <v>600</v>
      </c>
    </row>
    <row r="250" spans="1:13" x14ac:dyDescent="0.25">
      <c r="A250" s="65" t="s">
        <v>6032</v>
      </c>
      <c r="B250" s="17"/>
      <c r="C250" s="17"/>
      <c r="D250" s="17"/>
      <c r="E250" s="17"/>
      <c r="F250" s="17"/>
      <c r="G250" s="17"/>
      <c r="H250" s="17">
        <v>1210</v>
      </c>
      <c r="I250" s="17"/>
      <c r="J250" s="17"/>
      <c r="K250" s="17"/>
      <c r="L250" s="17"/>
      <c r="M250" s="20">
        <f>SUM(Tabla2[[#This Row],[01. Alcaldía]:[11. Salud pública y seguridad ciudadana]])</f>
        <v>1210</v>
      </c>
    </row>
    <row r="251" spans="1:13" x14ac:dyDescent="0.25">
      <c r="A251" s="65" t="s">
        <v>4557</v>
      </c>
      <c r="B251" s="17"/>
      <c r="C251" s="17"/>
      <c r="D251" s="17"/>
      <c r="E251" s="17"/>
      <c r="F251" s="17"/>
      <c r="G251" s="17"/>
      <c r="H251" s="17"/>
      <c r="I251" s="17"/>
      <c r="J251" s="17"/>
      <c r="K251" s="17">
        <v>440</v>
      </c>
      <c r="L251" s="17"/>
      <c r="M251" s="20">
        <f>SUM(Tabla2[[#This Row],[01. Alcaldía]:[11. Salud pública y seguridad ciudadana]])</f>
        <v>440</v>
      </c>
    </row>
    <row r="252" spans="1:13" x14ac:dyDescent="0.25">
      <c r="A252" s="65" t="s">
        <v>548</v>
      </c>
      <c r="B252" s="17">
        <v>1600.1</v>
      </c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20">
        <f>SUM(Tabla2[[#This Row],[01. Alcaldía]:[11. Salud pública y seguridad ciudadana]])</f>
        <v>1600.1</v>
      </c>
    </row>
    <row r="253" spans="1:13" x14ac:dyDescent="0.25">
      <c r="A253" s="65" t="s">
        <v>589</v>
      </c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>
        <v>7139</v>
      </c>
      <c r="M253" s="20">
        <f>SUM(Tabla2[[#This Row],[01. Alcaldía]:[11. Salud pública y seguridad ciudadana]])</f>
        <v>7139</v>
      </c>
    </row>
    <row r="254" spans="1:13" x14ac:dyDescent="0.25">
      <c r="A254" s="65" t="s">
        <v>1209</v>
      </c>
      <c r="B254" s="17">
        <v>18029</v>
      </c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20">
        <f>SUM(Tabla2[[#This Row],[01. Alcaldía]:[11. Salud pública y seguridad ciudadana]])</f>
        <v>18029</v>
      </c>
    </row>
    <row r="255" spans="1:13" x14ac:dyDescent="0.25">
      <c r="A255" s="65" t="s">
        <v>1007</v>
      </c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>
        <v>1638.5</v>
      </c>
      <c r="M255" s="20">
        <f>SUM(Tabla2[[#This Row],[01. Alcaldía]:[11. Salud pública y seguridad ciudadana]])</f>
        <v>1638.5</v>
      </c>
    </row>
    <row r="256" spans="1:13" x14ac:dyDescent="0.25">
      <c r="A256" s="65" t="s">
        <v>400</v>
      </c>
      <c r="B256" s="17"/>
      <c r="C256" s="17"/>
      <c r="D256" s="17">
        <v>7697.83</v>
      </c>
      <c r="E256" s="17"/>
      <c r="F256" s="17"/>
      <c r="G256" s="17"/>
      <c r="H256" s="17"/>
      <c r="I256" s="17"/>
      <c r="J256" s="17"/>
      <c r="K256" s="17"/>
      <c r="L256" s="17"/>
      <c r="M256" s="20">
        <f>SUM(Tabla2[[#This Row],[01. Alcaldía]:[11. Salud pública y seguridad ciudadana]])</f>
        <v>7697.83</v>
      </c>
    </row>
    <row r="257" spans="1:13" x14ac:dyDescent="0.25">
      <c r="A257" s="65" t="s">
        <v>3310</v>
      </c>
      <c r="B257" s="17"/>
      <c r="C257" s="17"/>
      <c r="D257" s="17"/>
      <c r="E257" s="17"/>
      <c r="F257" s="17"/>
      <c r="G257" s="17"/>
      <c r="H257" s="17"/>
      <c r="I257" s="17"/>
      <c r="J257" s="17"/>
      <c r="K257" s="17">
        <v>908.12</v>
      </c>
      <c r="L257" s="17"/>
      <c r="M257" s="20">
        <f>SUM(Tabla2[[#This Row],[01. Alcaldía]:[11. Salud pública y seguridad ciudadana]])</f>
        <v>908.12</v>
      </c>
    </row>
    <row r="258" spans="1:13" x14ac:dyDescent="0.25">
      <c r="A258" s="65" t="s">
        <v>6606</v>
      </c>
      <c r="B258" s="17"/>
      <c r="C258" s="17"/>
      <c r="D258" s="17"/>
      <c r="E258" s="17"/>
      <c r="F258" s="17"/>
      <c r="G258" s="17"/>
      <c r="H258" s="17">
        <v>322.33</v>
      </c>
      <c r="I258" s="17"/>
      <c r="J258" s="17"/>
      <c r="K258" s="17"/>
      <c r="L258" s="17"/>
      <c r="M258" s="20">
        <f>SUM(Tabla2[[#This Row],[01. Alcaldía]:[11. Salud pública y seguridad ciudadana]])</f>
        <v>322.33</v>
      </c>
    </row>
    <row r="259" spans="1:13" x14ac:dyDescent="0.25">
      <c r="A259" s="65" t="s">
        <v>2563</v>
      </c>
      <c r="B259" s="17"/>
      <c r="C259" s="17"/>
      <c r="D259" s="17"/>
      <c r="E259" s="17"/>
      <c r="F259" s="17"/>
      <c r="G259" s="17"/>
      <c r="H259" s="17"/>
      <c r="I259" s="17">
        <v>158.81</v>
      </c>
      <c r="J259" s="17"/>
      <c r="K259" s="17"/>
      <c r="L259" s="17"/>
      <c r="M259" s="20">
        <f>SUM(Tabla2[[#This Row],[01. Alcaldía]:[11. Salud pública y seguridad ciudadana]])</f>
        <v>158.81</v>
      </c>
    </row>
    <row r="260" spans="1:13" x14ac:dyDescent="0.25">
      <c r="A260" s="65" t="s">
        <v>3709</v>
      </c>
      <c r="B260" s="17"/>
      <c r="C260" s="17"/>
      <c r="D260" s="17">
        <v>72.599999999999994</v>
      </c>
      <c r="E260" s="17"/>
      <c r="F260" s="17"/>
      <c r="G260" s="17"/>
      <c r="H260" s="17"/>
      <c r="I260" s="17"/>
      <c r="J260" s="17"/>
      <c r="K260" s="17"/>
      <c r="L260" s="17"/>
      <c r="M260" s="20">
        <f>SUM(Tabla2[[#This Row],[01. Alcaldía]:[11. Salud pública y seguridad ciudadana]])</f>
        <v>72.599999999999994</v>
      </c>
    </row>
    <row r="261" spans="1:13" x14ac:dyDescent="0.25">
      <c r="A261" s="65" t="s">
        <v>553</v>
      </c>
      <c r="B261" s="17">
        <v>6004.75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20">
        <f>SUM(Tabla2[[#This Row],[01. Alcaldía]:[11. Salud pública y seguridad ciudadana]])</f>
        <v>6004.75</v>
      </c>
    </row>
    <row r="262" spans="1:13" x14ac:dyDescent="0.25">
      <c r="A262" s="65" t="s">
        <v>570</v>
      </c>
      <c r="B262" s="17"/>
      <c r="C262" s="17"/>
      <c r="D262" s="17"/>
      <c r="E262" s="17"/>
      <c r="F262" s="17"/>
      <c r="G262" s="17"/>
      <c r="H262" s="17"/>
      <c r="I262" s="17"/>
      <c r="J262" s="17"/>
      <c r="K262" s="17">
        <v>9087.1</v>
      </c>
      <c r="L262" s="17"/>
      <c r="M262" s="20">
        <f>SUM(Tabla2[[#This Row],[01. Alcaldía]:[11. Salud pública y seguridad ciudadana]])</f>
        <v>9087.1</v>
      </c>
    </row>
    <row r="263" spans="1:13" x14ac:dyDescent="0.25">
      <c r="A263" s="65" t="s">
        <v>4934</v>
      </c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>
        <v>133.1</v>
      </c>
      <c r="M263" s="20">
        <f>SUM(Tabla2[[#This Row],[01. Alcaldía]:[11. Salud pública y seguridad ciudadana]])</f>
        <v>133.1</v>
      </c>
    </row>
    <row r="264" spans="1:13" x14ac:dyDescent="0.25">
      <c r="A264" s="65" t="s">
        <v>5239</v>
      </c>
      <c r="B264" s="17">
        <v>11011</v>
      </c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20">
        <f>SUM(Tabla2[[#This Row],[01. Alcaldía]:[11. Salud pública y seguridad ciudadana]])</f>
        <v>11011</v>
      </c>
    </row>
    <row r="265" spans="1:13" x14ac:dyDescent="0.25">
      <c r="A265" s="65" t="s">
        <v>5657</v>
      </c>
      <c r="B265" s="17">
        <v>6050</v>
      </c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20">
        <f>SUM(Tabla2[[#This Row],[01. Alcaldía]:[11. Salud pública y seguridad ciudadana]])</f>
        <v>6050</v>
      </c>
    </row>
    <row r="266" spans="1:13" x14ac:dyDescent="0.25">
      <c r="A266" s="65" t="s">
        <v>5409</v>
      </c>
      <c r="B266" s="17"/>
      <c r="C266" s="17"/>
      <c r="D266" s="17"/>
      <c r="E266" s="17"/>
      <c r="F266" s="17"/>
      <c r="G266" s="17"/>
      <c r="H266" s="17"/>
      <c r="I266" s="17"/>
      <c r="J266" s="17">
        <v>18029</v>
      </c>
      <c r="K266" s="17"/>
      <c r="L266" s="17"/>
      <c r="M266" s="20">
        <f>SUM(Tabla2[[#This Row],[01. Alcaldía]:[11. Salud pública y seguridad ciudadana]])</f>
        <v>18029</v>
      </c>
    </row>
    <row r="267" spans="1:13" x14ac:dyDescent="0.25">
      <c r="A267" s="65" t="s">
        <v>3202</v>
      </c>
      <c r="B267" s="17"/>
      <c r="C267" s="17"/>
      <c r="D267" s="17"/>
      <c r="E267" s="17"/>
      <c r="F267" s="17">
        <v>5095.26</v>
      </c>
      <c r="G267" s="17"/>
      <c r="H267" s="17"/>
      <c r="I267" s="17"/>
      <c r="J267" s="17"/>
      <c r="K267" s="17"/>
      <c r="L267" s="17"/>
      <c r="M267" s="20">
        <f>SUM(Tabla2[[#This Row],[01. Alcaldía]:[11. Salud pública y seguridad ciudadana]])</f>
        <v>5095.26</v>
      </c>
    </row>
    <row r="268" spans="1:13" x14ac:dyDescent="0.25">
      <c r="A268" s="65" t="s">
        <v>3772</v>
      </c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>
        <v>392.03999999999996</v>
      </c>
      <c r="M268" s="20">
        <f>SUM(Tabla2[[#This Row],[01. Alcaldía]:[11. Salud pública y seguridad ciudadana]])</f>
        <v>392.03999999999996</v>
      </c>
    </row>
    <row r="269" spans="1:13" x14ac:dyDescent="0.25">
      <c r="A269" s="65" t="s">
        <v>5812</v>
      </c>
      <c r="B269" s="17"/>
      <c r="C269" s="17"/>
      <c r="D269" s="17"/>
      <c r="E269" s="17"/>
      <c r="F269" s="17"/>
      <c r="G269" s="17"/>
      <c r="H269" s="17">
        <v>3630</v>
      </c>
      <c r="I269" s="17"/>
      <c r="J269" s="17"/>
      <c r="K269" s="17"/>
      <c r="L269" s="17"/>
      <c r="M269" s="20">
        <f>SUM(Tabla2[[#This Row],[01. Alcaldía]:[11. Salud pública y seguridad ciudadana]])</f>
        <v>3630</v>
      </c>
    </row>
    <row r="270" spans="1:13" x14ac:dyDescent="0.25">
      <c r="A270" s="65" t="s">
        <v>478</v>
      </c>
      <c r="B270" s="17"/>
      <c r="C270" s="17"/>
      <c r="D270" s="17"/>
      <c r="E270" s="17"/>
      <c r="F270" s="17"/>
      <c r="G270" s="17">
        <v>7199.5</v>
      </c>
      <c r="H270" s="17"/>
      <c r="I270" s="17"/>
      <c r="J270" s="17"/>
      <c r="K270" s="17"/>
      <c r="L270" s="17"/>
      <c r="M270" s="20">
        <f>SUM(Tabla2[[#This Row],[01. Alcaldía]:[11. Salud pública y seguridad ciudadana]])</f>
        <v>7199.5</v>
      </c>
    </row>
    <row r="271" spans="1:13" x14ac:dyDescent="0.25">
      <c r="A271" s="65" t="s">
        <v>48</v>
      </c>
      <c r="B271" s="17"/>
      <c r="C271" s="17">
        <v>4945.72</v>
      </c>
      <c r="D271" s="17"/>
      <c r="E271" s="17"/>
      <c r="F271" s="17">
        <v>1210</v>
      </c>
      <c r="G271" s="17"/>
      <c r="H271" s="17"/>
      <c r="I271" s="17">
        <v>32712.840000000004</v>
      </c>
      <c r="J271" s="17">
        <v>7439.79</v>
      </c>
      <c r="K271" s="17"/>
      <c r="L271" s="17">
        <v>15226.25</v>
      </c>
      <c r="M271" s="20">
        <f>SUM(Tabla2[[#This Row],[01. Alcaldía]:[11. Salud pública y seguridad ciudadana]])</f>
        <v>61534.600000000006</v>
      </c>
    </row>
    <row r="272" spans="1:13" x14ac:dyDescent="0.25">
      <c r="A272" s="65" t="s">
        <v>415</v>
      </c>
      <c r="B272" s="17"/>
      <c r="C272" s="17"/>
      <c r="D272" s="17"/>
      <c r="E272" s="17"/>
      <c r="F272" s="17"/>
      <c r="G272" s="17"/>
      <c r="H272" s="17">
        <v>4864.2</v>
      </c>
      <c r="I272" s="17"/>
      <c r="J272" s="17"/>
      <c r="K272" s="17"/>
      <c r="L272" s="17"/>
      <c r="M272" s="20">
        <f>SUM(Tabla2[[#This Row],[01. Alcaldía]:[11. Salud pública y seguridad ciudadana]])</f>
        <v>4864.2</v>
      </c>
    </row>
    <row r="273" spans="1:13" x14ac:dyDescent="0.25">
      <c r="A273" s="65" t="s">
        <v>2240</v>
      </c>
      <c r="B273" s="17"/>
      <c r="C273" s="17"/>
      <c r="D273" s="17"/>
      <c r="E273" s="17"/>
      <c r="F273" s="17"/>
      <c r="G273" s="17"/>
      <c r="H273" s="17"/>
      <c r="I273" s="17"/>
      <c r="J273" s="17"/>
      <c r="K273" s="17">
        <v>114.95</v>
      </c>
      <c r="L273" s="17"/>
      <c r="M273" s="20">
        <f>SUM(Tabla2[[#This Row],[01. Alcaldía]:[11. Salud pública y seguridad ciudadana]])</f>
        <v>114.95</v>
      </c>
    </row>
    <row r="274" spans="1:13" x14ac:dyDescent="0.25">
      <c r="A274" s="65" t="s">
        <v>3188</v>
      </c>
      <c r="B274" s="17"/>
      <c r="C274" s="17"/>
      <c r="D274" s="17"/>
      <c r="E274" s="17"/>
      <c r="F274" s="17"/>
      <c r="G274" s="17"/>
      <c r="H274" s="17">
        <v>22203.5</v>
      </c>
      <c r="I274" s="17"/>
      <c r="J274" s="17"/>
      <c r="K274" s="17"/>
      <c r="L274" s="17"/>
      <c r="M274" s="20">
        <f>SUM(Tabla2[[#This Row],[01. Alcaldía]:[11. Salud pública y seguridad ciudadana]])</f>
        <v>22203.5</v>
      </c>
    </row>
    <row r="275" spans="1:13" x14ac:dyDescent="0.25">
      <c r="A275" s="65" t="s">
        <v>3970</v>
      </c>
      <c r="B275" s="17"/>
      <c r="C275" s="17"/>
      <c r="D275" s="17"/>
      <c r="E275" s="17"/>
      <c r="F275" s="17"/>
      <c r="G275" s="17"/>
      <c r="H275" s="17">
        <v>150</v>
      </c>
      <c r="I275" s="17"/>
      <c r="J275" s="17"/>
      <c r="K275" s="17"/>
      <c r="L275" s="17"/>
      <c r="M275" s="20">
        <f>SUM(Tabla2[[#This Row],[01. Alcaldía]:[11. Salud pública y seguridad ciudadana]])</f>
        <v>150</v>
      </c>
    </row>
    <row r="276" spans="1:13" x14ac:dyDescent="0.25">
      <c r="A276" s="65" t="s">
        <v>579</v>
      </c>
      <c r="B276" s="17"/>
      <c r="C276" s="17"/>
      <c r="D276" s="17"/>
      <c r="E276" s="17"/>
      <c r="F276" s="17"/>
      <c r="G276" s="17"/>
      <c r="H276" s="17"/>
      <c r="I276" s="17"/>
      <c r="J276" s="17"/>
      <c r="K276" s="17">
        <v>5855.1900000000005</v>
      </c>
      <c r="L276" s="17"/>
      <c r="M276" s="20">
        <f>SUM(Tabla2[[#This Row],[01. Alcaldía]:[11. Salud pública y seguridad ciudadana]])</f>
        <v>5855.1900000000005</v>
      </c>
    </row>
    <row r="277" spans="1:13" x14ac:dyDescent="0.25">
      <c r="A277" s="65" t="s">
        <v>1587</v>
      </c>
      <c r="B277" s="17">
        <v>3429.14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20">
        <f>SUM(Tabla2[[#This Row],[01. Alcaldía]:[11. Salud pública y seguridad ciudadana]])</f>
        <v>3429.14</v>
      </c>
    </row>
    <row r="278" spans="1:13" x14ac:dyDescent="0.25">
      <c r="A278" s="65" t="s">
        <v>3403</v>
      </c>
      <c r="B278" s="17"/>
      <c r="C278" s="17"/>
      <c r="D278" s="17"/>
      <c r="E278" s="17"/>
      <c r="F278" s="17"/>
      <c r="G278" s="17"/>
      <c r="H278" s="17">
        <v>1815</v>
      </c>
      <c r="I278" s="17"/>
      <c r="J278" s="17"/>
      <c r="K278" s="17"/>
      <c r="L278" s="17"/>
      <c r="M278" s="20">
        <f>SUM(Tabla2[[#This Row],[01. Alcaldía]:[11. Salud pública y seguridad ciudadana]])</f>
        <v>1815</v>
      </c>
    </row>
    <row r="279" spans="1:13" x14ac:dyDescent="0.25">
      <c r="A279" s="65" t="s">
        <v>5824</v>
      </c>
      <c r="B279" s="17"/>
      <c r="C279" s="17"/>
      <c r="D279" s="17"/>
      <c r="E279" s="17"/>
      <c r="F279" s="17"/>
      <c r="G279" s="17">
        <v>3008.06</v>
      </c>
      <c r="H279" s="17"/>
      <c r="I279" s="17"/>
      <c r="J279" s="17"/>
      <c r="K279" s="17"/>
      <c r="L279" s="17"/>
      <c r="M279" s="20">
        <f>SUM(Tabla2[[#This Row],[01. Alcaldía]:[11. Salud pública y seguridad ciudadana]])</f>
        <v>3008.06</v>
      </c>
    </row>
    <row r="280" spans="1:13" x14ac:dyDescent="0.25">
      <c r="A280" s="65" t="s">
        <v>25</v>
      </c>
      <c r="B280" s="17">
        <v>2305.0500000000002</v>
      </c>
      <c r="C280" s="17"/>
      <c r="D280" s="17"/>
      <c r="E280" s="17"/>
      <c r="F280" s="17"/>
      <c r="G280" s="17"/>
      <c r="H280" s="17">
        <v>2014.65</v>
      </c>
      <c r="I280" s="17"/>
      <c r="J280" s="17">
        <v>1038.1799999999998</v>
      </c>
      <c r="K280" s="17">
        <v>847</v>
      </c>
      <c r="L280" s="17">
        <v>2964.5</v>
      </c>
      <c r="M280" s="20">
        <f>SUM(Tabla2[[#This Row],[01. Alcaldía]:[11. Salud pública y seguridad ciudadana]])</f>
        <v>9169.380000000001</v>
      </c>
    </row>
    <row r="281" spans="1:13" x14ac:dyDescent="0.25">
      <c r="A281" s="65" t="s">
        <v>666</v>
      </c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>
        <v>1452</v>
      </c>
      <c r="M281" s="20">
        <f>SUM(Tabla2[[#This Row],[01. Alcaldía]:[11. Salud pública y seguridad ciudadana]])</f>
        <v>1452</v>
      </c>
    </row>
    <row r="282" spans="1:13" x14ac:dyDescent="0.25">
      <c r="A282" s="65" t="s">
        <v>2150</v>
      </c>
      <c r="B282" s="17"/>
      <c r="C282" s="17"/>
      <c r="D282" s="17"/>
      <c r="E282" s="17"/>
      <c r="F282" s="17"/>
      <c r="G282" s="17"/>
      <c r="H282" s="17">
        <v>968</v>
      </c>
      <c r="I282" s="17"/>
      <c r="J282" s="17"/>
      <c r="K282" s="17"/>
      <c r="L282" s="17"/>
      <c r="M282" s="20">
        <f>SUM(Tabla2[[#This Row],[01. Alcaldía]:[11. Salud pública y seguridad ciudadana]])</f>
        <v>968</v>
      </c>
    </row>
    <row r="283" spans="1:13" x14ac:dyDescent="0.25">
      <c r="A283" s="65" t="s">
        <v>6002</v>
      </c>
      <c r="B283" s="17"/>
      <c r="C283" s="17"/>
      <c r="D283" s="17"/>
      <c r="E283" s="17"/>
      <c r="F283" s="17"/>
      <c r="G283" s="17"/>
      <c r="H283" s="17">
        <v>1497.75</v>
      </c>
      <c r="I283" s="17"/>
      <c r="J283" s="17"/>
      <c r="K283" s="17"/>
      <c r="L283" s="17"/>
      <c r="M283" s="20">
        <f>SUM(Tabla2[[#This Row],[01. Alcaldía]:[11. Salud pública y seguridad ciudadana]])</f>
        <v>1497.75</v>
      </c>
    </row>
    <row r="284" spans="1:13" x14ac:dyDescent="0.25">
      <c r="A284" s="65" t="s">
        <v>3135</v>
      </c>
      <c r="B284" s="17"/>
      <c r="C284" s="17"/>
      <c r="D284" s="17"/>
      <c r="E284" s="17"/>
      <c r="F284" s="17"/>
      <c r="G284" s="17"/>
      <c r="H284" s="17"/>
      <c r="I284" s="17"/>
      <c r="J284" s="17">
        <v>7048.25</v>
      </c>
      <c r="K284" s="17"/>
      <c r="L284" s="17"/>
      <c r="M284" s="20">
        <f>SUM(Tabla2[[#This Row],[01. Alcaldía]:[11. Salud pública y seguridad ciudadana]])</f>
        <v>7048.25</v>
      </c>
    </row>
    <row r="285" spans="1:13" x14ac:dyDescent="0.25">
      <c r="A285" s="65" t="s">
        <v>1139</v>
      </c>
      <c r="B285" s="17"/>
      <c r="C285" s="17"/>
      <c r="D285" s="17"/>
      <c r="E285" s="17">
        <v>10367.33</v>
      </c>
      <c r="F285" s="17"/>
      <c r="G285" s="17"/>
      <c r="H285" s="17"/>
      <c r="I285" s="17"/>
      <c r="J285" s="17"/>
      <c r="K285" s="17"/>
      <c r="L285" s="17"/>
      <c r="M285" s="20">
        <f>SUM(Tabla2[[#This Row],[01. Alcaldía]:[11. Salud pública y seguridad ciudadana]])</f>
        <v>10367.33</v>
      </c>
    </row>
    <row r="286" spans="1:13" x14ac:dyDescent="0.25">
      <c r="A286" s="65" t="s">
        <v>5989</v>
      </c>
      <c r="B286" s="17"/>
      <c r="C286" s="17"/>
      <c r="D286" s="17"/>
      <c r="E286" s="17"/>
      <c r="F286" s="17"/>
      <c r="G286" s="17"/>
      <c r="H286" s="17"/>
      <c r="I286" s="17"/>
      <c r="J286" s="17"/>
      <c r="K286" s="17">
        <v>1694</v>
      </c>
      <c r="L286" s="17"/>
      <c r="M286" s="20">
        <f>SUM(Tabla2[[#This Row],[01. Alcaldía]:[11. Salud pública y seguridad ciudadana]])</f>
        <v>1694</v>
      </c>
    </row>
    <row r="287" spans="1:13" x14ac:dyDescent="0.25">
      <c r="A287" s="65" t="s">
        <v>18</v>
      </c>
      <c r="B287" s="17"/>
      <c r="C287" s="17">
        <v>4751.57</v>
      </c>
      <c r="D287" s="17">
        <v>511.65</v>
      </c>
      <c r="E287" s="17"/>
      <c r="F287" s="17"/>
      <c r="G287" s="17">
        <v>7260</v>
      </c>
      <c r="H287" s="17"/>
      <c r="I287" s="17"/>
      <c r="J287" s="17">
        <v>432.5</v>
      </c>
      <c r="K287" s="17">
        <v>670.43999999999994</v>
      </c>
      <c r="L287" s="17">
        <v>493.32</v>
      </c>
      <c r="M287" s="20">
        <f>SUM(Tabla2[[#This Row],[01. Alcaldía]:[11. Salud pública y seguridad ciudadana]])</f>
        <v>14119.48</v>
      </c>
    </row>
    <row r="288" spans="1:13" x14ac:dyDescent="0.25">
      <c r="A288" s="65" t="s">
        <v>316</v>
      </c>
      <c r="B288" s="17"/>
      <c r="C288" s="17"/>
      <c r="D288" s="17">
        <v>315.93</v>
      </c>
      <c r="E288" s="17"/>
      <c r="F288" s="17">
        <v>90.87</v>
      </c>
      <c r="G288" s="17">
        <v>154.83000000000001</v>
      </c>
      <c r="H288" s="17">
        <v>10347.589999999998</v>
      </c>
      <c r="I288" s="17">
        <v>1439.49</v>
      </c>
      <c r="J288" s="17">
        <v>1004.61</v>
      </c>
      <c r="K288" s="17"/>
      <c r="L288" s="17">
        <v>3431.62</v>
      </c>
      <c r="M288" s="20">
        <f>SUM(Tabla2[[#This Row],[01. Alcaldía]:[11. Salud pública y seguridad ciudadana]])</f>
        <v>16784.939999999999</v>
      </c>
    </row>
    <row r="289" spans="1:13" x14ac:dyDescent="0.25">
      <c r="A289" s="65" t="s">
        <v>2431</v>
      </c>
      <c r="B289" s="17"/>
      <c r="C289" s="17"/>
      <c r="D289" s="17"/>
      <c r="E289" s="17"/>
      <c r="F289" s="17"/>
      <c r="G289" s="17"/>
      <c r="H289" s="17"/>
      <c r="I289" s="17"/>
      <c r="J289" s="17"/>
      <c r="K289" s="17">
        <v>3068.16</v>
      </c>
      <c r="L289" s="17"/>
      <c r="M289" s="20">
        <f>SUM(Tabla2[[#This Row],[01. Alcaldía]:[11. Salud pública y seguridad ciudadana]])</f>
        <v>3068.16</v>
      </c>
    </row>
    <row r="290" spans="1:13" x14ac:dyDescent="0.25">
      <c r="A290" s="65" t="s">
        <v>41</v>
      </c>
      <c r="B290" s="17"/>
      <c r="C290" s="17"/>
      <c r="D290" s="17"/>
      <c r="E290" s="17"/>
      <c r="F290" s="17"/>
      <c r="G290" s="17"/>
      <c r="H290" s="17"/>
      <c r="I290" s="17"/>
      <c r="J290" s="17"/>
      <c r="K290" s="17">
        <v>544.5</v>
      </c>
      <c r="L290" s="17"/>
      <c r="M290" s="20">
        <f>SUM(Tabla2[[#This Row],[01. Alcaldía]:[11. Salud pública y seguridad ciudadana]])</f>
        <v>544.5</v>
      </c>
    </row>
    <row r="291" spans="1:13" x14ac:dyDescent="0.25">
      <c r="A291" s="65" t="s">
        <v>733</v>
      </c>
      <c r="B291" s="17"/>
      <c r="C291" s="17"/>
      <c r="D291" s="17"/>
      <c r="E291" s="17"/>
      <c r="F291" s="17"/>
      <c r="G291" s="17"/>
      <c r="H291" s="17"/>
      <c r="I291" s="17"/>
      <c r="J291" s="17"/>
      <c r="K291" s="17">
        <v>2500</v>
      </c>
      <c r="L291" s="17"/>
      <c r="M291" s="20">
        <f>SUM(Tabla2[[#This Row],[01. Alcaldía]:[11. Salud pública y seguridad ciudadana]])</f>
        <v>2500</v>
      </c>
    </row>
    <row r="292" spans="1:13" x14ac:dyDescent="0.25">
      <c r="A292" s="65" t="s">
        <v>4929</v>
      </c>
      <c r="B292" s="17">
        <v>1815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20">
        <f>SUM(Tabla2[[#This Row],[01. Alcaldía]:[11. Salud pública y seguridad ciudadana]])</f>
        <v>1815</v>
      </c>
    </row>
    <row r="293" spans="1:13" x14ac:dyDescent="0.25">
      <c r="A293" s="65" t="s">
        <v>1001</v>
      </c>
      <c r="B293" s="17"/>
      <c r="C293" s="17"/>
      <c r="D293" s="17"/>
      <c r="E293" s="17"/>
      <c r="F293" s="17"/>
      <c r="G293" s="17"/>
      <c r="H293" s="17">
        <v>5097.7299999999996</v>
      </c>
      <c r="I293" s="17"/>
      <c r="J293" s="17"/>
      <c r="K293" s="17"/>
      <c r="L293" s="17"/>
      <c r="M293" s="20">
        <f>SUM(Tabla2[[#This Row],[01. Alcaldía]:[11. Salud pública y seguridad ciudadana]])</f>
        <v>5097.7299999999996</v>
      </c>
    </row>
    <row r="294" spans="1:13" x14ac:dyDescent="0.25">
      <c r="A294" s="65" t="s">
        <v>3401</v>
      </c>
      <c r="B294" s="17"/>
      <c r="C294" s="17"/>
      <c r="D294" s="17">
        <v>1120.46</v>
      </c>
      <c r="E294" s="17"/>
      <c r="F294" s="17"/>
      <c r="G294" s="17"/>
      <c r="H294" s="17"/>
      <c r="I294" s="17"/>
      <c r="J294" s="17"/>
      <c r="K294" s="17"/>
      <c r="L294" s="17"/>
      <c r="M294" s="20">
        <f>SUM(Tabla2[[#This Row],[01. Alcaldía]:[11. Salud pública y seguridad ciudadana]])</f>
        <v>1120.46</v>
      </c>
    </row>
    <row r="295" spans="1:13" x14ac:dyDescent="0.25">
      <c r="A295" s="65" t="s">
        <v>575</v>
      </c>
      <c r="B295" s="17">
        <v>647.35</v>
      </c>
      <c r="C295" s="17"/>
      <c r="D295" s="17"/>
      <c r="E295" s="17"/>
      <c r="F295" s="17"/>
      <c r="G295" s="17"/>
      <c r="H295" s="17"/>
      <c r="I295" s="17"/>
      <c r="J295" s="17">
        <v>17307.84</v>
      </c>
      <c r="K295" s="17">
        <v>2178</v>
      </c>
      <c r="L295" s="17"/>
      <c r="M295" s="20">
        <f>SUM(Tabla2[[#This Row],[01. Alcaldía]:[11. Salud pública y seguridad ciudadana]])</f>
        <v>20133.189999999999</v>
      </c>
    </row>
    <row r="296" spans="1:13" x14ac:dyDescent="0.25">
      <c r="A296" s="65" t="s">
        <v>717</v>
      </c>
      <c r="B296" s="17"/>
      <c r="C296" s="17"/>
      <c r="D296" s="17">
        <v>1149.5</v>
      </c>
      <c r="E296" s="17"/>
      <c r="F296" s="17"/>
      <c r="G296" s="17"/>
      <c r="H296" s="17"/>
      <c r="I296" s="17"/>
      <c r="J296" s="17"/>
      <c r="K296" s="17"/>
      <c r="L296" s="17"/>
      <c r="M296" s="20">
        <f>SUM(Tabla2[[#This Row],[01. Alcaldía]:[11. Salud pública y seguridad ciudadana]])</f>
        <v>1149.5</v>
      </c>
    </row>
    <row r="297" spans="1:13" x14ac:dyDescent="0.25">
      <c r="A297" s="65" t="s">
        <v>4936</v>
      </c>
      <c r="B297" s="17"/>
      <c r="C297" s="17"/>
      <c r="D297" s="17"/>
      <c r="E297" s="17"/>
      <c r="F297" s="17"/>
      <c r="G297" s="17"/>
      <c r="H297" s="17"/>
      <c r="I297" s="17"/>
      <c r="J297" s="17"/>
      <c r="K297" s="17">
        <v>2000</v>
      </c>
      <c r="L297" s="17"/>
      <c r="M297" s="20">
        <f>SUM(Tabla2[[#This Row],[01. Alcaldía]:[11. Salud pública y seguridad ciudadana]])</f>
        <v>2000</v>
      </c>
    </row>
    <row r="298" spans="1:13" x14ac:dyDescent="0.25">
      <c r="A298" s="65" t="s">
        <v>711</v>
      </c>
      <c r="B298" s="17">
        <v>1452</v>
      </c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20">
        <f>SUM(Tabla2[[#This Row],[01. Alcaldía]:[11. Salud pública y seguridad ciudadana]])</f>
        <v>1452</v>
      </c>
    </row>
    <row r="299" spans="1:13" x14ac:dyDescent="0.25">
      <c r="A299" s="65" t="s">
        <v>683</v>
      </c>
      <c r="B299" s="17"/>
      <c r="C299" s="17"/>
      <c r="D299" s="17"/>
      <c r="E299" s="17"/>
      <c r="F299" s="17"/>
      <c r="G299" s="17"/>
      <c r="H299" s="17"/>
      <c r="I299" s="17"/>
      <c r="J299" s="17"/>
      <c r="K299" s="17">
        <v>243.45</v>
      </c>
      <c r="L299" s="17"/>
      <c r="M299" s="20">
        <f>SUM(Tabla2[[#This Row],[01. Alcaldía]:[11. Salud pública y seguridad ciudadana]])</f>
        <v>243.45</v>
      </c>
    </row>
    <row r="300" spans="1:13" x14ac:dyDescent="0.25">
      <c r="A300" s="65" t="s">
        <v>5547</v>
      </c>
      <c r="B300" s="17">
        <v>9014.5</v>
      </c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20">
        <f>SUM(Tabla2[[#This Row],[01. Alcaldía]:[11. Salud pública y seguridad ciudadana]])</f>
        <v>9014.5</v>
      </c>
    </row>
    <row r="301" spans="1:13" x14ac:dyDescent="0.25">
      <c r="A301" s="65" t="s">
        <v>3789</v>
      </c>
      <c r="B301" s="17"/>
      <c r="C301" s="17"/>
      <c r="D301" s="17"/>
      <c r="E301" s="17"/>
      <c r="F301" s="17"/>
      <c r="G301" s="17"/>
      <c r="H301" s="17"/>
      <c r="I301" s="17"/>
      <c r="J301" s="17"/>
      <c r="K301" s="17">
        <v>650</v>
      </c>
      <c r="L301" s="17"/>
      <c r="M301" s="20">
        <f>SUM(Tabla2[[#This Row],[01. Alcaldía]:[11. Salud pública y seguridad ciudadana]])</f>
        <v>650</v>
      </c>
    </row>
    <row r="302" spans="1:13" x14ac:dyDescent="0.25">
      <c r="A302" s="65" t="s">
        <v>3667</v>
      </c>
      <c r="B302" s="17"/>
      <c r="C302" s="17"/>
      <c r="D302" s="17">
        <v>574.75</v>
      </c>
      <c r="E302" s="17"/>
      <c r="F302" s="17"/>
      <c r="G302" s="17"/>
      <c r="H302" s="17"/>
      <c r="I302" s="17"/>
      <c r="J302" s="17"/>
      <c r="K302" s="17"/>
      <c r="L302" s="17"/>
      <c r="M302" s="20">
        <f>SUM(Tabla2[[#This Row],[01. Alcaldía]:[11. Salud pública y seguridad ciudadana]])</f>
        <v>574.75</v>
      </c>
    </row>
    <row r="303" spans="1:13" x14ac:dyDescent="0.25">
      <c r="A303" s="65" t="s">
        <v>1141</v>
      </c>
      <c r="B303" s="17"/>
      <c r="C303" s="17"/>
      <c r="D303" s="17">
        <v>1045</v>
      </c>
      <c r="E303" s="17"/>
      <c r="F303" s="17"/>
      <c r="G303" s="17"/>
      <c r="H303" s="17"/>
      <c r="I303" s="17"/>
      <c r="J303" s="17"/>
      <c r="K303" s="17"/>
      <c r="L303" s="17"/>
      <c r="M303" s="20">
        <f>SUM(Tabla2[[#This Row],[01. Alcaldía]:[11. Salud pública y seguridad ciudadana]])</f>
        <v>1045</v>
      </c>
    </row>
    <row r="304" spans="1:13" x14ac:dyDescent="0.25">
      <c r="A304" s="65" t="s">
        <v>3182</v>
      </c>
      <c r="B304" s="17"/>
      <c r="C304" s="17">
        <v>5645.86</v>
      </c>
      <c r="D304" s="17"/>
      <c r="E304" s="17"/>
      <c r="F304" s="17"/>
      <c r="G304" s="17"/>
      <c r="H304" s="17"/>
      <c r="I304" s="17"/>
      <c r="J304" s="17"/>
      <c r="K304" s="17"/>
      <c r="L304" s="17"/>
      <c r="M304" s="20">
        <f>SUM(Tabla2[[#This Row],[01. Alcaldía]:[11. Salud pública y seguridad ciudadana]])</f>
        <v>5645.86</v>
      </c>
    </row>
    <row r="305" spans="1:13" x14ac:dyDescent="0.25">
      <c r="A305" s="65" t="s">
        <v>534</v>
      </c>
      <c r="B305" s="17"/>
      <c r="C305" s="17">
        <v>2906.25</v>
      </c>
      <c r="D305" s="17"/>
      <c r="E305" s="17"/>
      <c r="F305" s="17"/>
      <c r="G305" s="17"/>
      <c r="H305" s="17"/>
      <c r="I305" s="17"/>
      <c r="J305" s="17"/>
      <c r="K305" s="17">
        <v>287.98</v>
      </c>
      <c r="L305" s="17"/>
      <c r="M305" s="20">
        <f>SUM(Tabla2[[#This Row],[01. Alcaldía]:[11. Salud pública y seguridad ciudadana]])</f>
        <v>3194.23</v>
      </c>
    </row>
    <row r="306" spans="1:13" x14ac:dyDescent="0.25">
      <c r="A306" s="65" t="s">
        <v>3502</v>
      </c>
      <c r="B306" s="17"/>
      <c r="C306" s="17"/>
      <c r="D306" s="17"/>
      <c r="E306" s="17"/>
      <c r="F306" s="17">
        <v>1149.5</v>
      </c>
      <c r="G306" s="17"/>
      <c r="H306" s="17"/>
      <c r="I306" s="17"/>
      <c r="J306" s="17"/>
      <c r="K306" s="17"/>
      <c r="L306" s="17"/>
      <c r="M306" s="20">
        <f>SUM(Tabla2[[#This Row],[01. Alcaldía]:[11. Salud pública y seguridad ciudadana]])</f>
        <v>1149.5</v>
      </c>
    </row>
    <row r="307" spans="1:13" x14ac:dyDescent="0.25">
      <c r="A307" s="65" t="s">
        <v>5505</v>
      </c>
      <c r="B307" s="17"/>
      <c r="C307" s="17"/>
      <c r="D307" s="17"/>
      <c r="E307" s="17"/>
      <c r="F307" s="17"/>
      <c r="G307" s="17"/>
      <c r="H307" s="17"/>
      <c r="I307" s="17"/>
      <c r="J307" s="17"/>
      <c r="K307" s="17">
        <v>16400</v>
      </c>
      <c r="L307" s="17"/>
      <c r="M307" s="20">
        <f>SUM(Tabla2[[#This Row],[01. Alcaldía]:[11. Salud pública y seguridad ciudadana]])</f>
        <v>16400</v>
      </c>
    </row>
    <row r="308" spans="1:13" x14ac:dyDescent="0.25">
      <c r="A308" s="65" t="s">
        <v>1518</v>
      </c>
      <c r="B308" s="17"/>
      <c r="C308" s="17"/>
      <c r="D308" s="17">
        <v>4235</v>
      </c>
      <c r="E308" s="17"/>
      <c r="F308" s="17"/>
      <c r="G308" s="17"/>
      <c r="H308" s="17"/>
      <c r="I308" s="17"/>
      <c r="J308" s="17"/>
      <c r="K308" s="17"/>
      <c r="L308" s="17"/>
      <c r="M308" s="20">
        <f>SUM(Tabla2[[#This Row],[01. Alcaldía]:[11. Salud pública y seguridad ciudadana]])</f>
        <v>4235</v>
      </c>
    </row>
    <row r="309" spans="1:13" x14ac:dyDescent="0.25">
      <c r="A309" s="65" t="s">
        <v>6658</v>
      </c>
      <c r="B309" s="17"/>
      <c r="C309" s="17"/>
      <c r="D309" s="17">
        <v>272.25</v>
      </c>
      <c r="E309" s="17"/>
      <c r="F309" s="17"/>
      <c r="G309" s="17"/>
      <c r="H309" s="17"/>
      <c r="I309" s="17"/>
      <c r="J309" s="17"/>
      <c r="K309" s="17"/>
      <c r="L309" s="17"/>
      <c r="M309" s="20">
        <f>SUM(Tabla2[[#This Row],[01. Alcaldía]:[11. Salud pública y seguridad ciudadana]])</f>
        <v>272.25</v>
      </c>
    </row>
    <row r="310" spans="1:13" x14ac:dyDescent="0.25">
      <c r="A310" s="65" t="s">
        <v>5764</v>
      </c>
      <c r="B310" s="17"/>
      <c r="C310" s="17"/>
      <c r="D310" s="17"/>
      <c r="E310" s="17"/>
      <c r="F310" s="17"/>
      <c r="G310" s="17"/>
      <c r="H310" s="17"/>
      <c r="I310" s="17">
        <v>5142.5</v>
      </c>
      <c r="J310" s="17"/>
      <c r="K310" s="17"/>
      <c r="L310" s="17"/>
      <c r="M310" s="20">
        <f>SUM(Tabla2[[#This Row],[01. Alcaldía]:[11. Salud pública y seguridad ciudadana]])</f>
        <v>5142.5</v>
      </c>
    </row>
    <row r="311" spans="1:13" x14ac:dyDescent="0.25">
      <c r="A311" s="65" t="s">
        <v>3780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>
        <v>364</v>
      </c>
      <c r="M311" s="20">
        <f>SUM(Tabla2[[#This Row],[01. Alcaldía]:[11. Salud pública y seguridad ciudadana]])</f>
        <v>364</v>
      </c>
    </row>
    <row r="312" spans="1:13" x14ac:dyDescent="0.25">
      <c r="A312" s="65" t="s">
        <v>1103</v>
      </c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>
        <v>5929</v>
      </c>
      <c r="M312" s="20">
        <f>SUM(Tabla2[[#This Row],[01. Alcaldía]:[11. Salud pública y seguridad ciudadana]])</f>
        <v>5929</v>
      </c>
    </row>
    <row r="313" spans="1:13" x14ac:dyDescent="0.25">
      <c r="A313" s="65" t="s">
        <v>6226</v>
      </c>
      <c r="B313" s="17"/>
      <c r="C313" s="17"/>
      <c r="D313" s="17"/>
      <c r="E313" s="17"/>
      <c r="F313" s="17"/>
      <c r="G313" s="17"/>
      <c r="H313" s="17"/>
      <c r="I313" s="17"/>
      <c r="J313" s="17"/>
      <c r="K313" s="17">
        <v>677.82</v>
      </c>
      <c r="L313" s="17"/>
      <c r="M313" s="20">
        <f>SUM(Tabla2[[#This Row],[01. Alcaldía]:[11. Salud pública y seguridad ciudadana]])</f>
        <v>677.82</v>
      </c>
    </row>
    <row r="314" spans="1:13" x14ac:dyDescent="0.25">
      <c r="A314" s="65" t="s">
        <v>892</v>
      </c>
      <c r="B314" s="17">
        <v>7199.5</v>
      </c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20">
        <f>SUM(Tabla2[[#This Row],[01. Alcaldía]:[11. Salud pública y seguridad ciudadana]])</f>
        <v>7199.5</v>
      </c>
    </row>
    <row r="315" spans="1:13" x14ac:dyDescent="0.25">
      <c r="A315" s="65" t="s">
        <v>873</v>
      </c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>
        <v>2105.4</v>
      </c>
      <c r="M315" s="20">
        <f>SUM(Tabla2[[#This Row],[01. Alcaldía]:[11. Salud pública y seguridad ciudadana]])</f>
        <v>2105.4</v>
      </c>
    </row>
    <row r="316" spans="1:13" x14ac:dyDescent="0.25">
      <c r="A316" s="65" t="s">
        <v>1815</v>
      </c>
      <c r="B316" s="17"/>
      <c r="C316" s="17"/>
      <c r="D316" s="17">
        <v>1633.5</v>
      </c>
      <c r="E316" s="17"/>
      <c r="F316" s="17"/>
      <c r="G316" s="17"/>
      <c r="H316" s="17"/>
      <c r="I316" s="17"/>
      <c r="J316" s="17"/>
      <c r="K316" s="17"/>
      <c r="L316" s="17"/>
      <c r="M316" s="20">
        <f>SUM(Tabla2[[#This Row],[01. Alcaldía]:[11. Salud pública y seguridad ciudadana]])</f>
        <v>1633.5</v>
      </c>
    </row>
    <row r="317" spans="1:13" x14ac:dyDescent="0.25">
      <c r="A317" s="65" t="s">
        <v>5163</v>
      </c>
      <c r="B317" s="17">
        <v>4576.96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20">
        <f>SUM(Tabla2[[#This Row],[01. Alcaldía]:[11. Salud pública y seguridad ciudadana]])</f>
        <v>4576.96</v>
      </c>
    </row>
    <row r="318" spans="1:13" x14ac:dyDescent="0.25">
      <c r="A318" s="65" t="s">
        <v>971</v>
      </c>
      <c r="B318" s="17">
        <v>9730.42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20">
        <f>SUM(Tabla2[[#This Row],[01. Alcaldía]:[11. Salud pública y seguridad ciudadana]])</f>
        <v>9730.42</v>
      </c>
    </row>
    <row r="319" spans="1:13" x14ac:dyDescent="0.25">
      <c r="A319" s="65" t="s">
        <v>1479</v>
      </c>
      <c r="B319" s="17">
        <v>4840</v>
      </c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20">
        <f>SUM(Tabla2[[#This Row],[01. Alcaldía]:[11. Salud pública y seguridad ciudadana]])</f>
        <v>4840</v>
      </c>
    </row>
    <row r="320" spans="1:13" x14ac:dyDescent="0.25">
      <c r="A320" s="65" t="s">
        <v>649</v>
      </c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>
        <v>1640.16</v>
      </c>
      <c r="M320" s="20">
        <f>SUM(Tabla2[[#This Row],[01. Alcaldía]:[11. Salud pública y seguridad ciudadana]])</f>
        <v>1640.16</v>
      </c>
    </row>
    <row r="321" spans="1:13" x14ac:dyDescent="0.25">
      <c r="A321" s="65" t="s">
        <v>5241</v>
      </c>
      <c r="B321" s="17"/>
      <c r="C321" s="17"/>
      <c r="D321" s="17"/>
      <c r="E321" s="17"/>
      <c r="F321" s="17"/>
      <c r="G321" s="17"/>
      <c r="H321" s="17">
        <v>14217.5</v>
      </c>
      <c r="I321" s="17"/>
      <c r="J321" s="17"/>
      <c r="K321" s="17"/>
      <c r="L321" s="17"/>
      <c r="M321" s="20">
        <f>SUM(Tabla2[[#This Row],[01. Alcaldía]:[11. Salud pública y seguridad ciudadana]])</f>
        <v>14217.5</v>
      </c>
    </row>
    <row r="322" spans="1:13" x14ac:dyDescent="0.25">
      <c r="A322" s="65" t="s">
        <v>5994</v>
      </c>
      <c r="B322" s="17">
        <v>1692.79</v>
      </c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20">
        <f>SUM(Tabla2[[#This Row],[01. Alcaldía]:[11. Salud pública y seguridad ciudadana]])</f>
        <v>1692.79</v>
      </c>
    </row>
    <row r="323" spans="1:13" x14ac:dyDescent="0.25">
      <c r="A323" s="65" t="s">
        <v>4879</v>
      </c>
      <c r="B323" s="17"/>
      <c r="C323" s="17"/>
      <c r="D323" s="17"/>
      <c r="E323" s="17"/>
      <c r="F323" s="17"/>
      <c r="G323" s="17"/>
      <c r="H323" s="17"/>
      <c r="I323" s="17"/>
      <c r="J323" s="17"/>
      <c r="K323" s="17">
        <v>1210</v>
      </c>
      <c r="L323" s="17"/>
      <c r="M323" s="20">
        <f>SUM(Tabla2[[#This Row],[01. Alcaldía]:[11. Salud pública y seguridad ciudadana]])</f>
        <v>1210</v>
      </c>
    </row>
    <row r="324" spans="1:13" x14ac:dyDescent="0.25">
      <c r="A324" s="65" t="s">
        <v>6161</v>
      </c>
      <c r="B324" s="17">
        <v>864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20">
        <f>SUM(Tabla2[[#This Row],[01. Alcaldía]:[11. Salud pública y seguridad ciudadana]])</f>
        <v>864</v>
      </c>
    </row>
    <row r="325" spans="1:13" x14ac:dyDescent="0.25">
      <c r="A325" s="65" t="s">
        <v>1023</v>
      </c>
      <c r="B325" s="17"/>
      <c r="C325" s="17"/>
      <c r="D325" s="17"/>
      <c r="E325" s="17"/>
      <c r="F325" s="17">
        <v>3410.87</v>
      </c>
      <c r="G325" s="17"/>
      <c r="H325" s="17"/>
      <c r="I325" s="17"/>
      <c r="J325" s="17"/>
      <c r="K325" s="17">
        <v>871.2</v>
      </c>
      <c r="L325" s="17"/>
      <c r="M325" s="20">
        <f>SUM(Tabla2[[#This Row],[01. Alcaldía]:[11. Salud pública y seguridad ciudadana]])</f>
        <v>4282.07</v>
      </c>
    </row>
    <row r="326" spans="1:13" x14ac:dyDescent="0.25">
      <c r="A326" s="65" t="s">
        <v>3417</v>
      </c>
      <c r="B326" s="17">
        <v>4775.2699999999995</v>
      </c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20">
        <f>SUM(Tabla2[[#This Row],[01. Alcaldía]:[11. Salud pública y seguridad ciudadana]])</f>
        <v>4775.2699999999995</v>
      </c>
    </row>
    <row r="327" spans="1:13" x14ac:dyDescent="0.25">
      <c r="A327" s="65" t="s">
        <v>4941</v>
      </c>
      <c r="B327" s="17"/>
      <c r="C327" s="17"/>
      <c r="D327" s="17"/>
      <c r="E327" s="17"/>
      <c r="F327" s="17"/>
      <c r="G327" s="17"/>
      <c r="H327" s="17"/>
      <c r="I327" s="17"/>
      <c r="J327" s="17"/>
      <c r="K327" s="17">
        <v>2147.75</v>
      </c>
      <c r="L327" s="17"/>
      <c r="M327" s="20">
        <f>SUM(Tabla2[[#This Row],[01. Alcaldía]:[11. Salud pública y seguridad ciudadana]])</f>
        <v>2147.75</v>
      </c>
    </row>
    <row r="328" spans="1:13" x14ac:dyDescent="0.25">
      <c r="A328" s="65" t="s">
        <v>6826</v>
      </c>
      <c r="B328" s="17"/>
      <c r="C328" s="17"/>
      <c r="D328" s="17"/>
      <c r="E328" s="17"/>
      <c r="F328" s="17"/>
      <c r="G328" s="17"/>
      <c r="H328" s="17"/>
      <c r="I328" s="17"/>
      <c r="J328" s="17"/>
      <c r="K328" s="17">
        <v>200</v>
      </c>
      <c r="L328" s="17"/>
      <c r="M328" s="20">
        <f>SUM(Tabla2[[#This Row],[01. Alcaldía]:[11. Salud pública y seguridad ciudadana]])</f>
        <v>200</v>
      </c>
    </row>
    <row r="329" spans="1:13" x14ac:dyDescent="0.25">
      <c r="A329" s="65" t="s">
        <v>591</v>
      </c>
      <c r="B329" s="17"/>
      <c r="C329" s="17"/>
      <c r="D329" s="17"/>
      <c r="E329" s="17"/>
      <c r="F329" s="17"/>
      <c r="G329" s="17"/>
      <c r="H329" s="17"/>
      <c r="I329" s="17"/>
      <c r="J329" s="17"/>
      <c r="K329" s="17">
        <v>600</v>
      </c>
      <c r="L329" s="17"/>
      <c r="M329" s="20">
        <f>SUM(Tabla2[[#This Row],[01. Alcaldía]:[11. Salud pública y seguridad ciudadana]])</f>
        <v>600</v>
      </c>
    </row>
    <row r="330" spans="1:13" x14ac:dyDescent="0.25">
      <c r="A330" s="65" t="s">
        <v>3323</v>
      </c>
      <c r="B330" s="17"/>
      <c r="C330" s="17"/>
      <c r="D330" s="17"/>
      <c r="E330" s="17"/>
      <c r="F330" s="17"/>
      <c r="G330" s="17"/>
      <c r="H330" s="17">
        <v>2468.4</v>
      </c>
      <c r="I330" s="17"/>
      <c r="J330" s="17"/>
      <c r="K330" s="17"/>
      <c r="L330" s="17"/>
      <c r="M330" s="20">
        <f>SUM(Tabla2[[#This Row],[01. Alcaldía]:[11. Salud pública y seguridad ciudadana]])</f>
        <v>2468.4</v>
      </c>
    </row>
    <row r="331" spans="1:13" x14ac:dyDescent="0.25">
      <c r="A331" s="65" t="s">
        <v>6128</v>
      </c>
      <c r="B331" s="17"/>
      <c r="C331" s="17"/>
      <c r="D331" s="17"/>
      <c r="E331" s="17"/>
      <c r="F331" s="17"/>
      <c r="G331" s="17"/>
      <c r="H331" s="17"/>
      <c r="I331" s="17"/>
      <c r="J331" s="17"/>
      <c r="K331" s="17">
        <v>1067.22</v>
      </c>
      <c r="L331" s="17"/>
      <c r="M331" s="20">
        <f>SUM(Tabla2[[#This Row],[01. Alcaldía]:[11. Salud pública y seguridad ciudadana]])</f>
        <v>1067.22</v>
      </c>
    </row>
    <row r="332" spans="1:13" x14ac:dyDescent="0.25">
      <c r="A332" s="65" t="s">
        <v>677</v>
      </c>
      <c r="B332" s="17"/>
      <c r="C332" s="17"/>
      <c r="D332" s="17">
        <v>363</v>
      </c>
      <c r="E332" s="17"/>
      <c r="F332" s="17"/>
      <c r="G332" s="17"/>
      <c r="H332" s="17"/>
      <c r="I332" s="17"/>
      <c r="J332" s="17"/>
      <c r="K332" s="17">
        <v>337.12</v>
      </c>
      <c r="L332" s="17">
        <v>87.29</v>
      </c>
      <c r="M332" s="20">
        <f>SUM(Tabla2[[#This Row],[01. Alcaldía]:[11. Salud pública y seguridad ciudadana]])</f>
        <v>787.41</v>
      </c>
    </row>
    <row r="333" spans="1:13" x14ac:dyDescent="0.25">
      <c r="A333" s="65" t="s">
        <v>347</v>
      </c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>
        <v>4000</v>
      </c>
      <c r="M333" s="20">
        <f>SUM(Tabla2[[#This Row],[01. Alcaldía]:[11. Salud pública y seguridad ciudadana]])</f>
        <v>4000</v>
      </c>
    </row>
    <row r="334" spans="1:13" x14ac:dyDescent="0.25">
      <c r="A334" s="65" t="s">
        <v>593</v>
      </c>
      <c r="B334" s="17"/>
      <c r="C334" s="17"/>
      <c r="D334" s="17"/>
      <c r="E334" s="17">
        <v>2499.9899999999998</v>
      </c>
      <c r="F334" s="17"/>
      <c r="G334" s="17"/>
      <c r="H334" s="17"/>
      <c r="I334" s="17"/>
      <c r="J334" s="17"/>
      <c r="K334" s="17"/>
      <c r="L334" s="17"/>
      <c r="M334" s="20">
        <f>SUM(Tabla2[[#This Row],[01. Alcaldía]:[11. Salud pública y seguridad ciudadana]])</f>
        <v>2499.9899999999998</v>
      </c>
    </row>
    <row r="335" spans="1:13" x14ac:dyDescent="0.25">
      <c r="A335" s="65" t="s">
        <v>6207</v>
      </c>
      <c r="B335" s="17"/>
      <c r="C335" s="17"/>
      <c r="D335" s="17"/>
      <c r="E335" s="17"/>
      <c r="F335" s="17">
        <v>743.1</v>
      </c>
      <c r="G335" s="17"/>
      <c r="H335" s="17"/>
      <c r="I335" s="17"/>
      <c r="J335" s="17"/>
      <c r="K335" s="17">
        <v>140.36000000000001</v>
      </c>
      <c r="L335" s="17"/>
      <c r="M335" s="20">
        <f>SUM(Tabla2[[#This Row],[01. Alcaldía]:[11. Salud pública y seguridad ciudadana]])</f>
        <v>883.46</v>
      </c>
    </row>
    <row r="336" spans="1:13" x14ac:dyDescent="0.25">
      <c r="A336" s="65" t="s">
        <v>604</v>
      </c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>
        <v>226.39</v>
      </c>
      <c r="M336" s="20">
        <f>SUM(Tabla2[[#This Row],[01. Alcaldía]:[11. Salud pública y seguridad ciudadana]])</f>
        <v>226.39</v>
      </c>
    </row>
    <row r="337" spans="1:13" x14ac:dyDescent="0.25">
      <c r="A337" s="65" t="s">
        <v>1145</v>
      </c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>
        <v>487.63</v>
      </c>
      <c r="M337" s="20">
        <f>SUM(Tabla2[[#This Row],[01. Alcaldía]:[11. Salud pública y seguridad ciudadana]])</f>
        <v>487.63</v>
      </c>
    </row>
    <row r="338" spans="1:13" x14ac:dyDescent="0.25">
      <c r="A338" s="65" t="s">
        <v>3831</v>
      </c>
      <c r="B338" s="17"/>
      <c r="C338" s="17"/>
      <c r="D338" s="17"/>
      <c r="E338" s="17"/>
      <c r="F338" s="17"/>
      <c r="G338" s="17"/>
      <c r="H338" s="17"/>
      <c r="I338" s="17"/>
      <c r="J338" s="17"/>
      <c r="K338" s="17">
        <v>665.5</v>
      </c>
      <c r="L338" s="17"/>
      <c r="M338" s="20">
        <f>SUM(Tabla2[[#This Row],[01. Alcaldía]:[11. Salud pública y seguridad ciudadana]])</f>
        <v>665.5</v>
      </c>
    </row>
    <row r="339" spans="1:13" x14ac:dyDescent="0.25">
      <c r="A339" s="65" t="s">
        <v>728</v>
      </c>
      <c r="B339" s="17"/>
      <c r="C339" s="17"/>
      <c r="D339" s="17"/>
      <c r="E339" s="17"/>
      <c r="F339" s="17"/>
      <c r="G339" s="17">
        <v>4641.2</v>
      </c>
      <c r="H339" s="17"/>
      <c r="I339" s="17"/>
      <c r="J339" s="17"/>
      <c r="K339" s="17"/>
      <c r="L339" s="17"/>
      <c r="M339" s="20">
        <f>SUM(Tabla2[[#This Row],[01. Alcaldía]:[11. Salud pública y seguridad ciudadana]])</f>
        <v>4641.2</v>
      </c>
    </row>
    <row r="340" spans="1:13" x14ac:dyDescent="0.25">
      <c r="A340" s="65" t="s">
        <v>5992</v>
      </c>
      <c r="B340" s="17">
        <v>1694</v>
      </c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20">
        <f>SUM(Tabla2[[#This Row],[01. Alcaldía]:[11. Salud pública y seguridad ciudadana]])</f>
        <v>1694</v>
      </c>
    </row>
    <row r="341" spans="1:13" x14ac:dyDescent="0.25">
      <c r="A341" s="65" t="s">
        <v>1009</v>
      </c>
      <c r="B341" s="17"/>
      <c r="C341" s="17"/>
      <c r="D341" s="17">
        <v>990</v>
      </c>
      <c r="E341" s="17"/>
      <c r="F341" s="17"/>
      <c r="G341" s="17"/>
      <c r="H341" s="17"/>
      <c r="I341" s="17"/>
      <c r="J341" s="17"/>
      <c r="K341" s="17"/>
      <c r="L341" s="17"/>
      <c r="M341" s="20">
        <f>SUM(Tabla2[[#This Row],[01. Alcaldía]:[11. Salud pública y seguridad ciudadana]])</f>
        <v>990</v>
      </c>
    </row>
    <row r="342" spans="1:13" x14ac:dyDescent="0.25">
      <c r="A342" s="65" t="s">
        <v>3087</v>
      </c>
      <c r="B342" s="17">
        <v>11737</v>
      </c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20">
        <f>SUM(Tabla2[[#This Row],[01. Alcaldía]:[11. Salud pública y seguridad ciudadana]])</f>
        <v>11737</v>
      </c>
    </row>
    <row r="343" spans="1:13" x14ac:dyDescent="0.25">
      <c r="A343" s="65" t="s">
        <v>331</v>
      </c>
      <c r="B343" s="17"/>
      <c r="C343" s="17"/>
      <c r="D343" s="17"/>
      <c r="E343" s="17"/>
      <c r="F343" s="17"/>
      <c r="G343" s="17"/>
      <c r="H343" s="17"/>
      <c r="I343" s="17"/>
      <c r="J343" s="17"/>
      <c r="K343" s="17">
        <v>728</v>
      </c>
      <c r="L343" s="17"/>
      <c r="M343" s="20">
        <f>SUM(Tabla2[[#This Row],[01. Alcaldía]:[11. Salud pública y seguridad ciudadana]])</f>
        <v>728</v>
      </c>
    </row>
    <row r="344" spans="1:13" x14ac:dyDescent="0.25">
      <c r="A344" s="65" t="s">
        <v>606</v>
      </c>
      <c r="B344" s="17"/>
      <c r="C344" s="17"/>
      <c r="D344" s="17"/>
      <c r="E344" s="17"/>
      <c r="F344" s="17"/>
      <c r="G344" s="17"/>
      <c r="H344" s="17"/>
      <c r="I344" s="17"/>
      <c r="J344" s="17"/>
      <c r="K344" s="17">
        <v>3600</v>
      </c>
      <c r="L344" s="17"/>
      <c r="M344" s="20">
        <f>SUM(Tabla2[[#This Row],[01. Alcaldía]:[11. Salud pública y seguridad ciudadana]])</f>
        <v>3600</v>
      </c>
    </row>
    <row r="345" spans="1:13" x14ac:dyDescent="0.25">
      <c r="A345" s="65" t="s">
        <v>803</v>
      </c>
      <c r="B345" s="17"/>
      <c r="C345" s="17"/>
      <c r="D345" s="17">
        <v>1650</v>
      </c>
      <c r="E345" s="17"/>
      <c r="F345" s="17"/>
      <c r="G345" s="17"/>
      <c r="H345" s="17"/>
      <c r="I345" s="17"/>
      <c r="J345" s="17"/>
      <c r="K345" s="17">
        <v>550</v>
      </c>
      <c r="L345" s="17"/>
      <c r="M345" s="20">
        <f>SUM(Tabla2[[#This Row],[01. Alcaldía]:[11. Salud pública y seguridad ciudadana]])</f>
        <v>2200</v>
      </c>
    </row>
    <row r="346" spans="1:13" x14ac:dyDescent="0.25">
      <c r="A346" s="65" t="s">
        <v>341</v>
      </c>
      <c r="B346" s="17"/>
      <c r="C346" s="17"/>
      <c r="D346" s="17"/>
      <c r="E346" s="17"/>
      <c r="F346" s="17"/>
      <c r="G346" s="17"/>
      <c r="H346" s="17"/>
      <c r="I346" s="17"/>
      <c r="J346" s="17"/>
      <c r="K346" s="17">
        <v>3294.1</v>
      </c>
      <c r="L346" s="17"/>
      <c r="M346" s="20">
        <f>SUM(Tabla2[[#This Row],[01. Alcaldía]:[11. Salud pública y seguridad ciudadana]])</f>
        <v>3294.1</v>
      </c>
    </row>
    <row r="347" spans="1:13" x14ac:dyDescent="0.25">
      <c r="A347" s="65" t="s">
        <v>5215</v>
      </c>
      <c r="B347" s="17"/>
      <c r="C347" s="17">
        <v>6957.5</v>
      </c>
      <c r="D347" s="17"/>
      <c r="E347" s="17"/>
      <c r="F347" s="17"/>
      <c r="G347" s="17"/>
      <c r="H347" s="17"/>
      <c r="I347" s="17"/>
      <c r="J347" s="17"/>
      <c r="K347" s="17"/>
      <c r="L347" s="17"/>
      <c r="M347" s="20">
        <f>SUM(Tabla2[[#This Row],[01. Alcaldía]:[11. Salud pública y seguridad ciudadana]])</f>
        <v>6957.5</v>
      </c>
    </row>
    <row r="348" spans="1:13" x14ac:dyDescent="0.25">
      <c r="A348" s="65" t="s">
        <v>3828</v>
      </c>
      <c r="B348" s="17"/>
      <c r="C348" s="17"/>
      <c r="D348" s="17"/>
      <c r="E348" s="17"/>
      <c r="F348" s="17"/>
      <c r="G348" s="17"/>
      <c r="H348" s="17"/>
      <c r="I348" s="17"/>
      <c r="J348" s="17"/>
      <c r="K348" s="17">
        <v>302.5</v>
      </c>
      <c r="L348" s="17"/>
      <c r="M348" s="20">
        <f>SUM(Tabla2[[#This Row],[01. Alcaldía]:[11. Salud pública y seguridad ciudadana]])</f>
        <v>302.5</v>
      </c>
    </row>
    <row r="349" spans="1:13" x14ac:dyDescent="0.25">
      <c r="A349" s="65" t="s">
        <v>319</v>
      </c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>
        <v>849.3</v>
      </c>
      <c r="M349" s="20">
        <f>SUM(Tabla2[[#This Row],[01. Alcaldía]:[11. Salud pública y seguridad ciudadana]])</f>
        <v>849.3</v>
      </c>
    </row>
    <row r="350" spans="1:13" x14ac:dyDescent="0.25">
      <c r="A350" s="65" t="s">
        <v>718</v>
      </c>
      <c r="B350" s="17"/>
      <c r="C350" s="17"/>
      <c r="D350" s="17">
        <v>1485</v>
      </c>
      <c r="E350" s="17"/>
      <c r="F350" s="17"/>
      <c r="G350" s="17"/>
      <c r="H350" s="17"/>
      <c r="I350" s="17"/>
      <c r="J350" s="17"/>
      <c r="K350" s="17"/>
      <c r="L350" s="17"/>
      <c r="M350" s="20">
        <f>SUM(Tabla2[[#This Row],[01. Alcaldía]:[11. Salud pública y seguridad ciudadana]])</f>
        <v>1485</v>
      </c>
    </row>
    <row r="351" spans="1:13" x14ac:dyDescent="0.25">
      <c r="A351" s="65" t="s">
        <v>6445</v>
      </c>
      <c r="B351" s="17"/>
      <c r="C351" s="17"/>
      <c r="D351" s="17"/>
      <c r="E351" s="17"/>
      <c r="F351" s="17"/>
      <c r="G351" s="17"/>
      <c r="H351" s="17"/>
      <c r="I351" s="17"/>
      <c r="J351" s="17"/>
      <c r="K351" s="17">
        <v>480</v>
      </c>
      <c r="L351" s="17"/>
      <c r="M351" s="20">
        <f>SUM(Tabla2[[#This Row],[01. Alcaldía]:[11. Salud pública y seguridad ciudadana]])</f>
        <v>480</v>
      </c>
    </row>
    <row r="352" spans="1:13" x14ac:dyDescent="0.25">
      <c r="A352" s="65" t="s">
        <v>983</v>
      </c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>
        <v>193.6</v>
      </c>
      <c r="M352" s="20">
        <f>SUM(Tabla2[[#This Row],[01. Alcaldía]:[11. Salud pública y seguridad ciudadana]])</f>
        <v>193.6</v>
      </c>
    </row>
    <row r="353" spans="1:13" x14ac:dyDescent="0.25">
      <c r="A353" s="65" t="s">
        <v>322</v>
      </c>
      <c r="B353" s="17"/>
      <c r="C353" s="17"/>
      <c r="D353" s="17"/>
      <c r="E353" s="17"/>
      <c r="F353" s="17"/>
      <c r="G353" s="17">
        <v>4213</v>
      </c>
      <c r="H353" s="17"/>
      <c r="I353" s="17"/>
      <c r="J353" s="17"/>
      <c r="K353" s="17">
        <v>3867</v>
      </c>
      <c r="L353" s="17"/>
      <c r="M353" s="20">
        <f>SUM(Tabla2[[#This Row],[01. Alcaldía]:[11. Salud pública y seguridad ciudadana]])</f>
        <v>8080</v>
      </c>
    </row>
    <row r="354" spans="1:13" x14ac:dyDescent="0.25">
      <c r="A354" s="65" t="s">
        <v>346</v>
      </c>
      <c r="B354" s="17">
        <v>1804</v>
      </c>
      <c r="C354" s="17"/>
      <c r="D354" s="17">
        <v>1210</v>
      </c>
      <c r="E354" s="17"/>
      <c r="F354" s="17"/>
      <c r="G354" s="17">
        <v>3705.66</v>
      </c>
      <c r="H354" s="17"/>
      <c r="I354" s="17"/>
      <c r="J354" s="17"/>
      <c r="K354" s="17">
        <v>800</v>
      </c>
      <c r="L354" s="17"/>
      <c r="M354" s="20">
        <f>SUM(Tabla2[[#This Row],[01. Alcaldía]:[11. Salud pública y seguridad ciudadana]])</f>
        <v>7519.66</v>
      </c>
    </row>
    <row r="355" spans="1:13" x14ac:dyDescent="0.25">
      <c r="A355" s="65" t="s">
        <v>3019</v>
      </c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>
        <v>69767.459999999992</v>
      </c>
      <c r="M355" s="20">
        <f>SUM(Tabla2[[#This Row],[01. Alcaldía]:[11. Salud pública y seguridad ciudadana]])</f>
        <v>69767.459999999992</v>
      </c>
    </row>
    <row r="356" spans="1:13" x14ac:dyDescent="0.25">
      <c r="A356" s="65" t="s">
        <v>82</v>
      </c>
      <c r="B356" s="17">
        <v>1127.6799999999998</v>
      </c>
      <c r="C356" s="17"/>
      <c r="D356" s="17"/>
      <c r="E356" s="17"/>
      <c r="F356" s="17"/>
      <c r="G356" s="17">
        <v>90</v>
      </c>
      <c r="H356" s="17">
        <v>682.18</v>
      </c>
      <c r="I356" s="17"/>
      <c r="J356" s="17"/>
      <c r="K356" s="17">
        <v>944.91</v>
      </c>
      <c r="L356" s="17">
        <v>224.01999999999998</v>
      </c>
      <c r="M356" s="20">
        <f>SUM(Tabla2[[#This Row],[01. Alcaldía]:[11. Salud pública y seguridad ciudadana]])</f>
        <v>3068.7899999999995</v>
      </c>
    </row>
    <row r="357" spans="1:13" x14ac:dyDescent="0.25">
      <c r="A357" s="65" t="s">
        <v>1154</v>
      </c>
      <c r="B357" s="17"/>
      <c r="C357" s="17"/>
      <c r="D357" s="17"/>
      <c r="E357" s="17"/>
      <c r="F357" s="17"/>
      <c r="G357" s="17"/>
      <c r="H357" s="17">
        <v>1397.55</v>
      </c>
      <c r="I357" s="17"/>
      <c r="J357" s="17"/>
      <c r="K357" s="17"/>
      <c r="L357" s="17"/>
      <c r="M357" s="20">
        <f>SUM(Tabla2[[#This Row],[01. Alcaldía]:[11. Salud pública y seguridad ciudadana]])</f>
        <v>1397.55</v>
      </c>
    </row>
    <row r="358" spans="1:13" x14ac:dyDescent="0.25">
      <c r="A358" s="65" t="s">
        <v>5220</v>
      </c>
      <c r="B358" s="17">
        <v>7260</v>
      </c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20">
        <f>SUM(Tabla2[[#This Row],[01. Alcaldía]:[11. Salud pública y seguridad ciudadana]])</f>
        <v>7260</v>
      </c>
    </row>
    <row r="359" spans="1:13" x14ac:dyDescent="0.25">
      <c r="A359" s="65" t="s">
        <v>6134</v>
      </c>
      <c r="B359" s="17"/>
      <c r="C359" s="17"/>
      <c r="D359" s="17"/>
      <c r="E359" s="17"/>
      <c r="F359" s="17">
        <v>1058.75</v>
      </c>
      <c r="G359" s="17"/>
      <c r="H359" s="17"/>
      <c r="I359" s="17"/>
      <c r="J359" s="17"/>
      <c r="K359" s="17"/>
      <c r="L359" s="17"/>
      <c r="M359" s="20">
        <f>SUM(Tabla2[[#This Row],[01. Alcaldía]:[11. Salud pública y seguridad ciudadana]])</f>
        <v>1058.75</v>
      </c>
    </row>
    <row r="360" spans="1:13" x14ac:dyDescent="0.25">
      <c r="A360" s="65" t="s">
        <v>5180</v>
      </c>
      <c r="B360" s="17">
        <v>5142.5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20">
        <f>SUM(Tabla2[[#This Row],[01. Alcaldía]:[11. Salud pública y seguridad ciudadana]])</f>
        <v>5142.5</v>
      </c>
    </row>
    <row r="361" spans="1:13" x14ac:dyDescent="0.25">
      <c r="A361" s="65" t="s">
        <v>3125</v>
      </c>
      <c r="B361" s="17">
        <v>7163.2</v>
      </c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20">
        <f>SUM(Tabla2[[#This Row],[01. Alcaldía]:[11. Salud pública y seguridad ciudadana]])</f>
        <v>7163.2</v>
      </c>
    </row>
    <row r="362" spans="1:13" x14ac:dyDescent="0.25">
      <c r="A362" s="65" t="s">
        <v>5592</v>
      </c>
      <c r="B362" s="17"/>
      <c r="C362" s="17"/>
      <c r="D362" s="17">
        <v>-550</v>
      </c>
      <c r="E362" s="17"/>
      <c r="F362" s="17"/>
      <c r="G362" s="17">
        <v>7253.95</v>
      </c>
      <c r="H362" s="17"/>
      <c r="I362" s="17"/>
      <c r="J362" s="17"/>
      <c r="K362" s="17"/>
      <c r="L362" s="17"/>
      <c r="M362" s="20">
        <f>SUM(Tabla2[[#This Row],[01. Alcaldía]:[11. Salud pública y seguridad ciudadana]])</f>
        <v>6703.95</v>
      </c>
    </row>
    <row r="363" spans="1:13" x14ac:dyDescent="0.25">
      <c r="A363" s="65" t="s">
        <v>1147</v>
      </c>
      <c r="B363" s="17"/>
      <c r="C363" s="17"/>
      <c r="D363" s="17">
        <v>550</v>
      </c>
      <c r="E363" s="17"/>
      <c r="F363" s="17"/>
      <c r="G363" s="17">
        <v>11515.97</v>
      </c>
      <c r="H363" s="17"/>
      <c r="I363" s="17"/>
      <c r="J363" s="17"/>
      <c r="K363" s="17"/>
      <c r="L363" s="17"/>
      <c r="M363" s="20">
        <f>SUM(Tabla2[[#This Row],[01. Alcaldía]:[11. Salud pública y seguridad ciudadana]])</f>
        <v>12065.97</v>
      </c>
    </row>
    <row r="364" spans="1:13" x14ac:dyDescent="0.25">
      <c r="A364" s="65" t="s">
        <v>968</v>
      </c>
      <c r="B364" s="17"/>
      <c r="C364" s="17"/>
      <c r="D364" s="17"/>
      <c r="E364" s="17"/>
      <c r="F364" s="17">
        <v>7054.3</v>
      </c>
      <c r="G364" s="17"/>
      <c r="H364" s="17"/>
      <c r="I364" s="17">
        <v>1089</v>
      </c>
      <c r="J364" s="17"/>
      <c r="K364" s="17"/>
      <c r="L364" s="17"/>
      <c r="M364" s="20">
        <f>SUM(Tabla2[[#This Row],[01. Alcaldía]:[11. Salud pública y seguridad ciudadana]])</f>
        <v>8143.3</v>
      </c>
    </row>
    <row r="365" spans="1:13" x14ac:dyDescent="0.25">
      <c r="A365" s="65" t="s">
        <v>2438</v>
      </c>
      <c r="B365" s="17">
        <v>307</v>
      </c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20">
        <f>SUM(Tabla2[[#This Row],[01. Alcaldía]:[11. Salud pública y seguridad ciudadana]])</f>
        <v>307</v>
      </c>
    </row>
    <row r="366" spans="1:13" x14ac:dyDescent="0.25">
      <c r="A366" s="65" t="s">
        <v>1149</v>
      </c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>
        <v>4356</v>
      </c>
      <c r="M366" s="20">
        <f>SUM(Tabla2[[#This Row],[01. Alcaldía]:[11. Salud pública y seguridad ciudadana]])</f>
        <v>4356</v>
      </c>
    </row>
    <row r="367" spans="1:13" x14ac:dyDescent="0.25">
      <c r="A367" s="65" t="s">
        <v>3242</v>
      </c>
      <c r="B367" s="17"/>
      <c r="C367" s="17"/>
      <c r="D367" s="17"/>
      <c r="E367" s="17"/>
      <c r="F367" s="17"/>
      <c r="G367" s="17"/>
      <c r="H367" s="17"/>
      <c r="I367" s="17"/>
      <c r="J367" s="17"/>
      <c r="K367" s="17">
        <v>4254.3599999999997</v>
      </c>
      <c r="L367" s="17"/>
      <c r="M367" s="20">
        <f>SUM(Tabla2[[#This Row],[01. Alcaldía]:[11. Salud pública y seguridad ciudadana]])</f>
        <v>4254.3599999999997</v>
      </c>
    </row>
    <row r="368" spans="1:13" x14ac:dyDescent="0.25">
      <c r="A368" s="65" t="s">
        <v>729</v>
      </c>
      <c r="B368" s="17"/>
      <c r="C368" s="17"/>
      <c r="D368" s="17">
        <v>544.5</v>
      </c>
      <c r="E368" s="17"/>
      <c r="F368" s="17"/>
      <c r="G368" s="17"/>
      <c r="H368" s="17"/>
      <c r="I368" s="17"/>
      <c r="J368" s="17"/>
      <c r="K368" s="17"/>
      <c r="L368" s="17"/>
      <c r="M368" s="20">
        <f>SUM(Tabla2[[#This Row],[01. Alcaldía]:[11. Salud pública y seguridad ciudadana]])</f>
        <v>544.5</v>
      </c>
    </row>
    <row r="369" spans="1:13" x14ac:dyDescent="0.25">
      <c r="A369" s="65" t="s">
        <v>5644</v>
      </c>
      <c r="B369" s="17">
        <v>6715.5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20">
        <f>SUM(Tabla2[[#This Row],[01. Alcaldía]:[11. Salud pública y seguridad ciudadana]])</f>
        <v>6715.5</v>
      </c>
    </row>
    <row r="370" spans="1:13" x14ac:dyDescent="0.25">
      <c r="A370" s="65" t="s">
        <v>1113</v>
      </c>
      <c r="B370" s="17"/>
      <c r="C370" s="17"/>
      <c r="D370" s="17">
        <v>1650</v>
      </c>
      <c r="E370" s="17"/>
      <c r="F370" s="17"/>
      <c r="G370" s="17"/>
      <c r="H370" s="17"/>
      <c r="I370" s="17"/>
      <c r="J370" s="17"/>
      <c r="K370" s="17"/>
      <c r="L370" s="17"/>
      <c r="M370" s="20">
        <f>SUM(Tabla2[[#This Row],[01. Alcaldía]:[11. Salud pública y seguridad ciudadana]])</f>
        <v>1650</v>
      </c>
    </row>
    <row r="371" spans="1:13" x14ac:dyDescent="0.25">
      <c r="A371" s="65" t="s">
        <v>1114</v>
      </c>
      <c r="B371" s="17"/>
      <c r="C371" s="17"/>
      <c r="D371" s="17">
        <v>1595</v>
      </c>
      <c r="E371" s="17"/>
      <c r="F371" s="17"/>
      <c r="G371" s="17"/>
      <c r="H371" s="17"/>
      <c r="I371" s="17"/>
      <c r="J371" s="17"/>
      <c r="K371" s="17"/>
      <c r="L371" s="17"/>
      <c r="M371" s="20">
        <f>SUM(Tabla2[[#This Row],[01. Alcaldía]:[11. Salud pública y seguridad ciudadana]])</f>
        <v>1595</v>
      </c>
    </row>
    <row r="372" spans="1:13" x14ac:dyDescent="0.25">
      <c r="A372" s="65" t="s">
        <v>448</v>
      </c>
      <c r="B372" s="17"/>
      <c r="C372" s="17"/>
      <c r="D372" s="17"/>
      <c r="E372" s="17"/>
      <c r="F372" s="17"/>
      <c r="G372" s="17"/>
      <c r="H372" s="17"/>
      <c r="I372" s="17"/>
      <c r="J372" s="17">
        <v>2152.8000000000002</v>
      </c>
      <c r="K372" s="17"/>
      <c r="L372" s="17"/>
      <c r="M372" s="20">
        <f>SUM(Tabla2[[#This Row],[01. Alcaldía]:[11. Salud pública y seguridad ciudadana]])</f>
        <v>2152.8000000000002</v>
      </c>
    </row>
    <row r="373" spans="1:13" x14ac:dyDescent="0.25">
      <c r="A373" s="65" t="s">
        <v>6029</v>
      </c>
      <c r="B373" s="17"/>
      <c r="C373" s="17"/>
      <c r="D373" s="17"/>
      <c r="E373" s="17"/>
      <c r="F373" s="17"/>
      <c r="G373" s="17"/>
      <c r="H373" s="17"/>
      <c r="I373" s="17"/>
      <c r="J373" s="17"/>
      <c r="K373" s="17">
        <v>1225</v>
      </c>
      <c r="L373" s="17"/>
      <c r="M373" s="20">
        <f>SUM(Tabla2[[#This Row],[01. Alcaldía]:[11. Salud pública y seguridad ciudadana]])</f>
        <v>1225</v>
      </c>
    </row>
    <row r="374" spans="1:13" x14ac:dyDescent="0.25">
      <c r="A374" s="65" t="s">
        <v>5782</v>
      </c>
      <c r="B374" s="17">
        <v>4446.75</v>
      </c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20">
        <f>SUM(Tabla2[[#This Row],[01. Alcaldía]:[11. Salud pública y seguridad ciudadana]])</f>
        <v>4446.75</v>
      </c>
    </row>
    <row r="375" spans="1:13" x14ac:dyDescent="0.25">
      <c r="A375" s="65" t="s">
        <v>5518</v>
      </c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>
        <v>14000</v>
      </c>
      <c r="M375" s="20">
        <f>SUM(Tabla2[[#This Row],[01. Alcaldía]:[11. Salud pública y seguridad ciudadana]])</f>
        <v>14000</v>
      </c>
    </row>
    <row r="376" spans="1:13" x14ac:dyDescent="0.25">
      <c r="A376" s="65" t="s">
        <v>3145</v>
      </c>
      <c r="B376" s="17">
        <v>6930.88</v>
      </c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20">
        <f>SUM(Tabla2[[#This Row],[01. Alcaldía]:[11. Salud pública y seguridad ciudadana]])</f>
        <v>6930.88</v>
      </c>
    </row>
    <row r="377" spans="1:13" x14ac:dyDescent="0.25">
      <c r="A377" s="65" t="s">
        <v>461</v>
      </c>
      <c r="B377" s="17"/>
      <c r="C377" s="17"/>
      <c r="D377" s="17"/>
      <c r="E377" s="17"/>
      <c r="F377" s="17"/>
      <c r="G377" s="17">
        <v>2016.66</v>
      </c>
      <c r="H377" s="17"/>
      <c r="I377" s="17"/>
      <c r="J377" s="17"/>
      <c r="K377" s="17"/>
      <c r="L377" s="17"/>
      <c r="M377" s="20">
        <f>SUM(Tabla2[[#This Row],[01. Alcaldía]:[11. Salud pública y seguridad ciudadana]])</f>
        <v>2016.66</v>
      </c>
    </row>
    <row r="378" spans="1:13" x14ac:dyDescent="0.25">
      <c r="A378" s="65" t="s">
        <v>1115</v>
      </c>
      <c r="B378" s="17"/>
      <c r="C378" s="17"/>
      <c r="D378" s="17">
        <v>1485</v>
      </c>
      <c r="E378" s="17"/>
      <c r="F378" s="17"/>
      <c r="G378" s="17"/>
      <c r="H378" s="17"/>
      <c r="I378" s="17"/>
      <c r="J378" s="17"/>
      <c r="K378" s="17"/>
      <c r="L378" s="17"/>
      <c r="M378" s="20">
        <f>SUM(Tabla2[[#This Row],[01. Alcaldía]:[11. Salud pública y seguridad ciudadana]])</f>
        <v>1485</v>
      </c>
    </row>
    <row r="379" spans="1:13" x14ac:dyDescent="0.25">
      <c r="A379" s="65" t="s">
        <v>333</v>
      </c>
      <c r="B379" s="17"/>
      <c r="C379" s="17"/>
      <c r="D379" s="17"/>
      <c r="E379" s="17"/>
      <c r="F379" s="17"/>
      <c r="G379" s="17"/>
      <c r="H379" s="17"/>
      <c r="I379" s="17"/>
      <c r="J379" s="17"/>
      <c r="K379" s="17">
        <v>5688.0300000000007</v>
      </c>
      <c r="L379" s="17"/>
      <c r="M379" s="20">
        <f>SUM(Tabla2[[#This Row],[01. Alcaldía]:[11. Salud pública y seguridad ciudadana]])</f>
        <v>5688.0300000000007</v>
      </c>
    </row>
    <row r="380" spans="1:13" x14ac:dyDescent="0.25">
      <c r="A380" s="65" t="s">
        <v>3423</v>
      </c>
      <c r="B380" s="17"/>
      <c r="C380" s="17"/>
      <c r="D380" s="17">
        <v>2467.4899999999998</v>
      </c>
      <c r="E380" s="17"/>
      <c r="F380" s="17"/>
      <c r="G380" s="17"/>
      <c r="H380" s="17"/>
      <c r="I380" s="17"/>
      <c r="J380" s="17"/>
      <c r="K380" s="17"/>
      <c r="L380" s="17"/>
      <c r="M380" s="20">
        <f>SUM(Tabla2[[#This Row],[01. Alcaldía]:[11. Salud pública y seguridad ciudadana]])</f>
        <v>2467.4899999999998</v>
      </c>
    </row>
    <row r="381" spans="1:13" x14ac:dyDescent="0.25">
      <c r="A381" s="65" t="s">
        <v>4844</v>
      </c>
      <c r="B381" s="17"/>
      <c r="C381" s="17"/>
      <c r="D381" s="17"/>
      <c r="E381" s="17"/>
      <c r="F381" s="17"/>
      <c r="G381" s="17">
        <v>217.8</v>
      </c>
      <c r="H381" s="17"/>
      <c r="I381" s="17"/>
      <c r="J381" s="17"/>
      <c r="K381" s="17"/>
      <c r="L381" s="17"/>
      <c r="M381" s="20">
        <f>SUM(Tabla2[[#This Row],[01. Alcaldía]:[11. Salud pública y seguridad ciudadana]])</f>
        <v>217.8</v>
      </c>
    </row>
    <row r="382" spans="1:13" x14ac:dyDescent="0.25">
      <c r="A382" s="65" t="s">
        <v>721</v>
      </c>
      <c r="B382" s="17"/>
      <c r="C382" s="17"/>
      <c r="D382" s="17">
        <v>1149.5</v>
      </c>
      <c r="E382" s="17"/>
      <c r="F382" s="17"/>
      <c r="G382" s="17"/>
      <c r="H382" s="17"/>
      <c r="I382" s="17"/>
      <c r="J382" s="17"/>
      <c r="K382" s="17"/>
      <c r="L382" s="17"/>
      <c r="M382" s="20">
        <f>SUM(Tabla2[[#This Row],[01. Alcaldía]:[11. Salud pública y seguridad ciudadana]])</f>
        <v>1149.5</v>
      </c>
    </row>
    <row r="383" spans="1:13" x14ac:dyDescent="0.25">
      <c r="A383" s="65" t="s">
        <v>27</v>
      </c>
      <c r="B383" s="17"/>
      <c r="C383" s="17"/>
      <c r="D383" s="17"/>
      <c r="E383" s="17"/>
      <c r="F383" s="17"/>
      <c r="G383" s="17">
        <v>712.82</v>
      </c>
      <c r="H383" s="17"/>
      <c r="I383" s="17"/>
      <c r="J383" s="17"/>
      <c r="K383" s="17">
        <v>124.26</v>
      </c>
      <c r="L383" s="17">
        <v>2403.08</v>
      </c>
      <c r="M383" s="20">
        <f>SUM(Tabla2[[#This Row],[01. Alcaldía]:[11. Salud pública y seguridad ciudadana]])</f>
        <v>3240.16</v>
      </c>
    </row>
    <row r="384" spans="1:13" x14ac:dyDescent="0.25">
      <c r="A384" s="65" t="s">
        <v>1129</v>
      </c>
      <c r="B384" s="17"/>
      <c r="C384" s="17"/>
      <c r="D384" s="17">
        <v>1045</v>
      </c>
      <c r="E384" s="17"/>
      <c r="F384" s="17"/>
      <c r="G384" s="17"/>
      <c r="H384" s="17"/>
      <c r="I384" s="17"/>
      <c r="J384" s="17"/>
      <c r="K384" s="17"/>
      <c r="L384" s="17"/>
      <c r="M384" s="20">
        <f>SUM(Tabla2[[#This Row],[01. Alcaldía]:[11. Salud pública y seguridad ciudadana]])</f>
        <v>1045</v>
      </c>
    </row>
    <row r="385" spans="1:13" x14ac:dyDescent="0.25">
      <c r="A385" s="65" t="s">
        <v>279</v>
      </c>
      <c r="B385" s="17">
        <v>16940</v>
      </c>
      <c r="C385" s="17"/>
      <c r="D385" s="17"/>
      <c r="E385" s="17"/>
      <c r="F385" s="17"/>
      <c r="G385" s="17"/>
      <c r="H385" s="17"/>
      <c r="I385" s="17"/>
      <c r="J385" s="17"/>
      <c r="K385" s="17">
        <v>1179.75</v>
      </c>
      <c r="L385" s="17"/>
      <c r="M385" s="20">
        <f>SUM(Tabla2[[#This Row],[01. Alcaldía]:[11. Salud pública y seguridad ciudadana]])</f>
        <v>18119.75</v>
      </c>
    </row>
    <row r="386" spans="1:13" x14ac:dyDescent="0.25">
      <c r="A386" s="65" t="s">
        <v>4890</v>
      </c>
      <c r="B386" s="17"/>
      <c r="C386" s="17">
        <v>1268.08</v>
      </c>
      <c r="D386" s="17"/>
      <c r="E386" s="17"/>
      <c r="F386" s="17"/>
      <c r="G386" s="17"/>
      <c r="H386" s="17"/>
      <c r="I386" s="17"/>
      <c r="J386" s="17"/>
      <c r="K386" s="17"/>
      <c r="L386" s="17"/>
      <c r="M386" s="20">
        <f>SUM(Tabla2[[#This Row],[01. Alcaldía]:[11. Salud pública y seguridad ciudadana]])</f>
        <v>1268.08</v>
      </c>
    </row>
    <row r="387" spans="1:13" x14ac:dyDescent="0.25">
      <c r="A387" s="65" t="s">
        <v>3198</v>
      </c>
      <c r="B387" s="17"/>
      <c r="C387" s="17"/>
      <c r="D387" s="17"/>
      <c r="E387" s="17"/>
      <c r="F387" s="17"/>
      <c r="G387" s="17"/>
      <c r="H387" s="17">
        <v>6164.95</v>
      </c>
      <c r="I387" s="17"/>
      <c r="J387" s="17"/>
      <c r="K387" s="17"/>
      <c r="L387" s="17"/>
      <c r="M387" s="20">
        <f>SUM(Tabla2[[#This Row],[01. Alcaldía]:[11. Salud pública y seguridad ciudadana]])</f>
        <v>6164.95</v>
      </c>
    </row>
    <row r="388" spans="1:13" x14ac:dyDescent="0.25">
      <c r="A388" s="65" t="s">
        <v>3043</v>
      </c>
      <c r="B388" s="17"/>
      <c r="C388" s="17"/>
      <c r="D388" s="17"/>
      <c r="E388" s="17"/>
      <c r="F388" s="17"/>
      <c r="G388" s="17"/>
      <c r="H388" s="17"/>
      <c r="I388" s="17"/>
      <c r="J388" s="17"/>
      <c r="K388" s="17">
        <v>18143.95</v>
      </c>
      <c r="L388" s="17"/>
      <c r="M388" s="20">
        <f>SUM(Tabla2[[#This Row],[01. Alcaldía]:[11. Salud pública y seguridad ciudadana]])</f>
        <v>18143.95</v>
      </c>
    </row>
    <row r="389" spans="1:13" x14ac:dyDescent="0.25">
      <c r="A389" s="65" t="s">
        <v>4759</v>
      </c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>
        <v>236.5</v>
      </c>
      <c r="M389" s="20">
        <f>SUM(Tabla2[[#This Row],[01. Alcaldía]:[11. Salud pública y seguridad ciudadana]])</f>
        <v>236.5</v>
      </c>
    </row>
    <row r="390" spans="1:13" x14ac:dyDescent="0.25">
      <c r="A390" s="65" t="s">
        <v>871</v>
      </c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>
        <v>2178</v>
      </c>
      <c r="M390" s="20">
        <f>SUM(Tabla2[[#This Row],[01. Alcaldía]:[11. Salud pública y seguridad ciudadana]])</f>
        <v>2178</v>
      </c>
    </row>
    <row r="391" spans="1:13" x14ac:dyDescent="0.25">
      <c r="A391" s="65" t="s">
        <v>5191</v>
      </c>
      <c r="B391" s="17">
        <v>5747.5</v>
      </c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20">
        <f>SUM(Tabla2[[#This Row],[01. Alcaldía]:[11. Salud pública y seguridad ciudadana]])</f>
        <v>5747.5</v>
      </c>
    </row>
    <row r="392" spans="1:13" x14ac:dyDescent="0.25">
      <c r="A392" s="65" t="s">
        <v>4176</v>
      </c>
      <c r="B392" s="17"/>
      <c r="C392" s="17"/>
      <c r="D392" s="17"/>
      <c r="E392" s="17"/>
      <c r="F392" s="17"/>
      <c r="G392" s="17"/>
      <c r="H392" s="17"/>
      <c r="I392" s="17"/>
      <c r="J392" s="17"/>
      <c r="K392" s="17">
        <v>41.14</v>
      </c>
      <c r="L392" s="17"/>
      <c r="M392" s="20">
        <f>SUM(Tabla2[[#This Row],[01. Alcaldía]:[11. Salud pública y seguridad ciudadana]])</f>
        <v>41.14</v>
      </c>
    </row>
    <row r="393" spans="1:13" x14ac:dyDescent="0.25">
      <c r="A393" s="65" t="s">
        <v>1150</v>
      </c>
      <c r="B393" s="17"/>
      <c r="C393" s="17"/>
      <c r="D393" s="17"/>
      <c r="E393" s="17"/>
      <c r="F393" s="17"/>
      <c r="G393" s="17">
        <v>1500</v>
      </c>
      <c r="H393" s="17"/>
      <c r="I393" s="17"/>
      <c r="J393" s="17"/>
      <c r="K393" s="17"/>
      <c r="L393" s="17"/>
      <c r="M393" s="20">
        <f>SUM(Tabla2[[#This Row],[01. Alcaldía]:[11. Salud pública y seguridad ciudadana]])</f>
        <v>1500</v>
      </c>
    </row>
    <row r="394" spans="1:13" x14ac:dyDescent="0.25">
      <c r="A394" s="65" t="s">
        <v>992</v>
      </c>
      <c r="B394" s="17"/>
      <c r="C394" s="17"/>
      <c r="D394" s="17"/>
      <c r="E394" s="17"/>
      <c r="F394" s="17"/>
      <c r="G394" s="17">
        <v>6655</v>
      </c>
      <c r="H394" s="17"/>
      <c r="I394" s="17"/>
      <c r="J394" s="17"/>
      <c r="K394" s="17"/>
      <c r="L394" s="17"/>
      <c r="M394" s="20">
        <f>SUM(Tabla2[[#This Row],[01. Alcaldía]:[11. Salud pública y seguridad ciudadana]])</f>
        <v>6655</v>
      </c>
    </row>
    <row r="395" spans="1:13" x14ac:dyDescent="0.25">
      <c r="A395" s="65" t="s">
        <v>329</v>
      </c>
      <c r="B395" s="17"/>
      <c r="C395" s="17"/>
      <c r="D395" s="17"/>
      <c r="E395" s="17"/>
      <c r="F395" s="17"/>
      <c r="G395" s="17"/>
      <c r="H395" s="17"/>
      <c r="I395" s="17"/>
      <c r="J395" s="17"/>
      <c r="K395" s="17">
        <v>1403.6</v>
      </c>
      <c r="L395" s="17"/>
      <c r="M395" s="20">
        <f>SUM(Tabla2[[#This Row],[01. Alcaldía]:[11. Salud pública y seguridad ciudadana]])</f>
        <v>1403.6</v>
      </c>
    </row>
    <row r="396" spans="1:13" x14ac:dyDescent="0.25">
      <c r="A396" s="65" t="s">
        <v>3096</v>
      </c>
      <c r="B396" s="17"/>
      <c r="C396" s="17">
        <v>2225.4299999999998</v>
      </c>
      <c r="D396" s="17"/>
      <c r="E396" s="17"/>
      <c r="F396" s="17"/>
      <c r="G396" s="17">
        <v>6897</v>
      </c>
      <c r="H396" s="17">
        <v>455.57</v>
      </c>
      <c r="I396" s="17"/>
      <c r="J396" s="17"/>
      <c r="K396" s="17"/>
      <c r="L396" s="17"/>
      <c r="M396" s="20">
        <f>SUM(Tabla2[[#This Row],[01. Alcaldía]:[11. Salud pública y seguridad ciudadana]])</f>
        <v>9578</v>
      </c>
    </row>
    <row r="397" spans="1:13" x14ac:dyDescent="0.25">
      <c r="A397" s="65" t="s">
        <v>6009</v>
      </c>
      <c r="B397" s="17"/>
      <c r="C397" s="17"/>
      <c r="D397" s="17"/>
      <c r="E397" s="17"/>
      <c r="F397" s="17">
        <v>1452</v>
      </c>
      <c r="G397" s="17"/>
      <c r="H397" s="17"/>
      <c r="I397" s="17"/>
      <c r="J397" s="17"/>
      <c r="K397" s="17"/>
      <c r="L397" s="17"/>
      <c r="M397" s="20">
        <f>SUM(Tabla2[[#This Row],[01. Alcaldía]:[11. Salud pública y seguridad ciudadana]])</f>
        <v>1452</v>
      </c>
    </row>
    <row r="398" spans="1:13" x14ac:dyDescent="0.25">
      <c r="A398" s="65" t="s">
        <v>4326</v>
      </c>
      <c r="B398" s="17"/>
      <c r="C398" s="17"/>
      <c r="D398" s="17"/>
      <c r="E398" s="17"/>
      <c r="F398" s="17"/>
      <c r="G398" s="17"/>
      <c r="H398" s="17"/>
      <c r="I398" s="17"/>
      <c r="J398" s="17"/>
      <c r="K398" s="17">
        <v>363</v>
      </c>
      <c r="L398" s="17"/>
      <c r="M398" s="20">
        <f>SUM(Tabla2[[#This Row],[01. Alcaldía]:[11. Salud pública y seguridad ciudadana]])</f>
        <v>363</v>
      </c>
    </row>
    <row r="399" spans="1:13" x14ac:dyDescent="0.25">
      <c r="A399" s="65" t="s">
        <v>887</v>
      </c>
      <c r="B399" s="17">
        <v>17640</v>
      </c>
      <c r="C399" s="17"/>
      <c r="D399" s="17"/>
      <c r="E399" s="17">
        <v>484</v>
      </c>
      <c r="F399" s="17"/>
      <c r="G399" s="17"/>
      <c r="H399" s="17"/>
      <c r="I399" s="17"/>
      <c r="J399" s="17"/>
      <c r="K399" s="17"/>
      <c r="L399" s="17"/>
      <c r="M399" s="20">
        <f>SUM(Tabla2[[#This Row],[01. Alcaldía]:[11. Salud pública y seguridad ciudadana]])</f>
        <v>18124</v>
      </c>
    </row>
    <row r="400" spans="1:13" x14ac:dyDescent="0.25">
      <c r="A400" s="65" t="s">
        <v>326</v>
      </c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>
        <v>990.63</v>
      </c>
      <c r="M400" s="20">
        <f>SUM(Tabla2[[#This Row],[01. Alcaldía]:[11. Salud pública y seguridad ciudadana]])</f>
        <v>990.63</v>
      </c>
    </row>
    <row r="401" spans="1:13" x14ac:dyDescent="0.25">
      <c r="A401" s="65" t="s">
        <v>679</v>
      </c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>
        <v>2500</v>
      </c>
      <c r="M401" s="20">
        <f>SUM(Tabla2[[#This Row],[01. Alcaldía]:[11. Salud pública y seguridad ciudadana]])</f>
        <v>2500</v>
      </c>
    </row>
    <row r="402" spans="1:13" x14ac:dyDescent="0.25">
      <c r="A402" s="65" t="s">
        <v>1688</v>
      </c>
      <c r="B402" s="17">
        <v>3060.2</v>
      </c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20">
        <f>SUM(Tabla2[[#This Row],[01. Alcaldía]:[11. Salud pública y seguridad ciudadana]])</f>
        <v>3060.2</v>
      </c>
    </row>
    <row r="403" spans="1:13" x14ac:dyDescent="0.25">
      <c r="A403" s="65" t="s">
        <v>5512</v>
      </c>
      <c r="B403" s="17">
        <v>14943.5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20">
        <f>SUM(Tabla2[[#This Row],[01. Alcaldía]:[11. Salud pública y seguridad ciudadana]])</f>
        <v>14943.5</v>
      </c>
    </row>
    <row r="404" spans="1:13" x14ac:dyDescent="0.25">
      <c r="A404" s="65" t="s">
        <v>1006</v>
      </c>
      <c r="B404" s="17">
        <v>84.7</v>
      </c>
      <c r="C404" s="17"/>
      <c r="D404" s="17"/>
      <c r="E404" s="17"/>
      <c r="F404" s="17"/>
      <c r="G404" s="17"/>
      <c r="H404" s="17"/>
      <c r="I404" s="17"/>
      <c r="J404" s="17"/>
      <c r="K404" s="17">
        <v>130.68</v>
      </c>
      <c r="L404" s="17">
        <v>1200.01</v>
      </c>
      <c r="M404" s="20">
        <f>SUM(Tabla2[[#This Row],[01. Alcaldía]:[11. Salud pública y seguridad ciudadana]])</f>
        <v>1415.3899999999999</v>
      </c>
    </row>
    <row r="405" spans="1:13" x14ac:dyDescent="0.25">
      <c r="A405" s="65" t="s">
        <v>3518</v>
      </c>
      <c r="B405" s="17"/>
      <c r="C405" s="17"/>
      <c r="D405" s="17"/>
      <c r="E405" s="17">
        <v>5190.8999999999996</v>
      </c>
      <c r="F405" s="17"/>
      <c r="G405" s="17"/>
      <c r="H405" s="17"/>
      <c r="I405" s="17"/>
      <c r="J405" s="17"/>
      <c r="K405" s="17"/>
      <c r="L405" s="17"/>
      <c r="M405" s="20">
        <f>SUM(Tabla2[[#This Row],[01. Alcaldía]:[11. Salud pública y seguridad ciudadana]])</f>
        <v>5190.8999999999996</v>
      </c>
    </row>
    <row r="406" spans="1:13" x14ac:dyDescent="0.25">
      <c r="A406" s="65" t="s">
        <v>342</v>
      </c>
      <c r="B406" s="17"/>
      <c r="C406" s="17"/>
      <c r="D406" s="17">
        <v>900</v>
      </c>
      <c r="E406" s="17"/>
      <c r="F406" s="17"/>
      <c r="G406" s="17"/>
      <c r="H406" s="17"/>
      <c r="I406" s="17"/>
      <c r="J406" s="17"/>
      <c r="K406" s="17"/>
      <c r="L406" s="17"/>
      <c r="M406" s="20">
        <f>SUM(Tabla2[[#This Row],[01. Alcaldía]:[11. Salud pública y seguridad ciudadana]])</f>
        <v>900</v>
      </c>
    </row>
    <row r="407" spans="1:13" x14ac:dyDescent="0.25">
      <c r="A407" s="65" t="s">
        <v>5207</v>
      </c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>
        <v>6655</v>
      </c>
      <c r="M407" s="20">
        <f>SUM(Tabla2[[#This Row],[01. Alcaldía]:[11. Salud pública y seguridad ciudadana]])</f>
        <v>6655</v>
      </c>
    </row>
    <row r="408" spans="1:13" x14ac:dyDescent="0.25">
      <c r="A408" s="65" t="s">
        <v>5244</v>
      </c>
      <c r="B408" s="17"/>
      <c r="C408" s="17"/>
      <c r="D408" s="17"/>
      <c r="E408" s="17"/>
      <c r="F408" s="17"/>
      <c r="G408" s="17"/>
      <c r="H408" s="17"/>
      <c r="I408" s="17">
        <v>15400</v>
      </c>
      <c r="J408" s="17"/>
      <c r="K408" s="17"/>
      <c r="L408" s="17"/>
      <c r="M408" s="20">
        <f>SUM(Tabla2[[#This Row],[01. Alcaldía]:[11. Salud pública y seguridad ciudadana]])</f>
        <v>15400</v>
      </c>
    </row>
    <row r="409" spans="1:13" x14ac:dyDescent="0.25">
      <c r="A409" s="65" t="s">
        <v>5975</v>
      </c>
      <c r="B409" s="17"/>
      <c r="C409" s="17">
        <v>1913.29</v>
      </c>
      <c r="D409" s="17"/>
      <c r="E409" s="17"/>
      <c r="F409" s="17"/>
      <c r="G409" s="17"/>
      <c r="H409" s="17"/>
      <c r="I409" s="17"/>
      <c r="J409" s="17"/>
      <c r="K409" s="17"/>
      <c r="L409" s="17"/>
      <c r="M409" s="20">
        <f>SUM(Tabla2[[#This Row],[01. Alcaldía]:[11. Salud pública y seguridad ciudadana]])</f>
        <v>1913.29</v>
      </c>
    </row>
    <row r="410" spans="1:13" x14ac:dyDescent="0.25">
      <c r="A410" s="65" t="s">
        <v>1124</v>
      </c>
      <c r="B410" s="17"/>
      <c r="C410" s="17"/>
      <c r="D410" s="17">
        <v>495</v>
      </c>
      <c r="E410" s="17"/>
      <c r="F410" s="17"/>
      <c r="G410" s="17"/>
      <c r="H410" s="17"/>
      <c r="I410" s="17"/>
      <c r="J410" s="17"/>
      <c r="K410" s="17"/>
      <c r="L410" s="17"/>
      <c r="M410" s="20">
        <f>SUM(Tabla2[[#This Row],[01. Alcaldía]:[11. Salud pública y seguridad ciudadana]])</f>
        <v>495</v>
      </c>
    </row>
    <row r="411" spans="1:13" x14ac:dyDescent="0.25">
      <c r="A411" s="65" t="s">
        <v>278</v>
      </c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>
        <v>14850</v>
      </c>
      <c r="M411" s="20">
        <f>SUM(Tabla2[[#This Row],[01. Alcaldía]:[11. Salud pública y seguridad ciudadana]])</f>
        <v>14850</v>
      </c>
    </row>
    <row r="412" spans="1:13" x14ac:dyDescent="0.25">
      <c r="A412" s="65" t="s">
        <v>1117</v>
      </c>
      <c r="B412" s="17"/>
      <c r="C412" s="17"/>
      <c r="D412" s="17"/>
      <c r="E412" s="17"/>
      <c r="F412" s="17"/>
      <c r="G412" s="17"/>
      <c r="H412" s="17"/>
      <c r="I412" s="17"/>
      <c r="J412" s="17"/>
      <c r="K412" s="17">
        <v>5425.45</v>
      </c>
      <c r="L412" s="17"/>
      <c r="M412" s="20">
        <f>SUM(Tabla2[[#This Row],[01. Alcaldía]:[11. Salud pública y seguridad ciudadana]])</f>
        <v>5425.45</v>
      </c>
    </row>
    <row r="413" spans="1:13" x14ac:dyDescent="0.25">
      <c r="A413" s="65" t="s">
        <v>3760</v>
      </c>
      <c r="B413" s="17">
        <v>1294.7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20">
        <f>SUM(Tabla2[[#This Row],[01. Alcaldía]:[11. Salud pública y seguridad ciudadana]])</f>
        <v>1294.7</v>
      </c>
    </row>
    <row r="414" spans="1:13" x14ac:dyDescent="0.25">
      <c r="A414" s="65" t="s">
        <v>1535</v>
      </c>
      <c r="B414" s="17"/>
      <c r="C414" s="17"/>
      <c r="D414" s="17">
        <v>3956.7</v>
      </c>
      <c r="E414" s="17"/>
      <c r="F414" s="17"/>
      <c r="G414" s="17"/>
      <c r="H414" s="17"/>
      <c r="I414" s="17"/>
      <c r="J414" s="17"/>
      <c r="K414" s="17"/>
      <c r="L414" s="17"/>
      <c r="M414" s="20">
        <f>SUM(Tabla2[[#This Row],[01. Alcaldía]:[11. Salud pública y seguridad ciudadana]])</f>
        <v>3956.7</v>
      </c>
    </row>
    <row r="415" spans="1:13" x14ac:dyDescent="0.25">
      <c r="A415" s="65" t="s">
        <v>1106</v>
      </c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>
        <v>482.37</v>
      </c>
      <c r="M415" s="20">
        <f>SUM(Tabla2[[#This Row],[01. Alcaldía]:[11. Salud pública y seguridad ciudadana]])</f>
        <v>482.37</v>
      </c>
    </row>
    <row r="416" spans="1:13" x14ac:dyDescent="0.25">
      <c r="A416" s="65" t="s">
        <v>2373</v>
      </c>
      <c r="B416" s="17">
        <v>427</v>
      </c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20">
        <f>SUM(Tabla2[[#This Row],[01. Alcaldía]:[11. Salud pública y seguridad ciudadana]])</f>
        <v>427</v>
      </c>
    </row>
    <row r="417" spans="1:13" x14ac:dyDescent="0.25">
      <c r="A417" s="65" t="s">
        <v>4784</v>
      </c>
      <c r="B417" s="17"/>
      <c r="C417" s="17"/>
      <c r="D417" s="17"/>
      <c r="E417" s="17"/>
      <c r="F417" s="17"/>
      <c r="G417" s="17"/>
      <c r="H417" s="17">
        <v>324.12</v>
      </c>
      <c r="I417" s="17"/>
      <c r="J417" s="17"/>
      <c r="K417" s="17"/>
      <c r="L417" s="17"/>
      <c r="M417" s="20">
        <f>SUM(Tabla2[[#This Row],[01. Alcaldía]:[11. Salud pública y seguridad ciudadana]])</f>
        <v>324.12</v>
      </c>
    </row>
    <row r="418" spans="1:13" x14ac:dyDescent="0.25">
      <c r="A418" s="65" t="s">
        <v>2180</v>
      </c>
      <c r="B418" s="17"/>
      <c r="C418" s="17"/>
      <c r="D418" s="17"/>
      <c r="E418" s="17"/>
      <c r="F418" s="17"/>
      <c r="G418" s="17">
        <v>1800</v>
      </c>
      <c r="H418" s="17"/>
      <c r="I418" s="17"/>
      <c r="J418" s="17"/>
      <c r="K418" s="17">
        <v>1306.8</v>
      </c>
      <c r="L418" s="17"/>
      <c r="M418" s="20">
        <f>SUM(Tabla2[[#This Row],[01. Alcaldía]:[11. Salud pública y seguridad ciudadana]])</f>
        <v>3106.8</v>
      </c>
    </row>
    <row r="419" spans="1:13" x14ac:dyDescent="0.25">
      <c r="A419" s="65" t="s">
        <v>5758</v>
      </c>
      <c r="B419" s="17"/>
      <c r="C419" s="17"/>
      <c r="D419" s="17"/>
      <c r="E419" s="17"/>
      <c r="F419" s="17"/>
      <c r="G419" s="17"/>
      <c r="H419" s="17"/>
      <c r="I419" s="17"/>
      <c r="J419" s="17"/>
      <c r="K419" s="17">
        <v>7381</v>
      </c>
      <c r="L419" s="17"/>
      <c r="M419" s="20">
        <f>SUM(Tabla2[[#This Row],[01. Alcaldía]:[11. Salud pública y seguridad ciudadana]])</f>
        <v>7381</v>
      </c>
    </row>
    <row r="420" spans="1:13" x14ac:dyDescent="0.25">
      <c r="A420" s="65" t="s">
        <v>3060</v>
      </c>
      <c r="B420" s="17">
        <v>16698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20">
        <f>SUM(Tabla2[[#This Row],[01. Alcaldía]:[11. Salud pública y seguridad ciudadana]])</f>
        <v>16698</v>
      </c>
    </row>
    <row r="421" spans="1:13" x14ac:dyDescent="0.25">
      <c r="A421" s="65" t="s">
        <v>713</v>
      </c>
      <c r="B421" s="17">
        <v>121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20">
        <f>SUM(Tabla2[[#This Row],[01. Alcaldía]:[11. Salud pública y seguridad ciudadana]])</f>
        <v>121</v>
      </c>
    </row>
    <row r="422" spans="1:13" x14ac:dyDescent="0.25">
      <c r="A422" s="65" t="s">
        <v>3636</v>
      </c>
      <c r="B422" s="17"/>
      <c r="C422" s="17"/>
      <c r="D422" s="17"/>
      <c r="E422" s="17"/>
      <c r="F422" s="17"/>
      <c r="G422" s="17"/>
      <c r="H422" s="17"/>
      <c r="I422" s="17"/>
      <c r="J422" s="17"/>
      <c r="K422" s="17">
        <v>1960.2</v>
      </c>
      <c r="L422" s="17"/>
      <c r="M422" s="20">
        <f>SUM(Tabla2[[#This Row],[01. Alcaldía]:[11. Salud pública y seguridad ciudadana]])</f>
        <v>1960.2</v>
      </c>
    </row>
    <row r="423" spans="1:13" x14ac:dyDescent="0.25">
      <c r="A423" s="65" t="s">
        <v>4924</v>
      </c>
      <c r="B423" s="17"/>
      <c r="C423" s="17"/>
      <c r="D423" s="17"/>
      <c r="E423" s="17"/>
      <c r="F423" s="17"/>
      <c r="G423" s="17"/>
      <c r="H423" s="17">
        <v>1742.4</v>
      </c>
      <c r="I423" s="17"/>
      <c r="J423" s="17"/>
      <c r="K423" s="17"/>
      <c r="L423" s="17"/>
      <c r="M423" s="20">
        <f>SUM(Tabla2[[#This Row],[01. Alcaldía]:[11. Salud pública y seguridad ciudadana]])</f>
        <v>1742.4</v>
      </c>
    </row>
    <row r="424" spans="1:13" x14ac:dyDescent="0.25">
      <c r="A424" s="65" t="s">
        <v>1275</v>
      </c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>
        <v>10445.200000000001</v>
      </c>
      <c r="M424" s="20">
        <f>SUM(Tabla2[[#This Row],[01. Alcaldía]:[11. Salud pública y seguridad ciudadana]])</f>
        <v>10445.200000000001</v>
      </c>
    </row>
    <row r="425" spans="1:13" x14ac:dyDescent="0.25">
      <c r="A425" s="65" t="s">
        <v>45</v>
      </c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>
        <v>5930.96</v>
      </c>
      <c r="M425" s="20">
        <f>SUM(Tabla2[[#This Row],[01. Alcaldía]:[11. Salud pública y seguridad ciudadana]])</f>
        <v>5930.96</v>
      </c>
    </row>
    <row r="426" spans="1:13" x14ac:dyDescent="0.25">
      <c r="A426" s="65" t="s">
        <v>3669</v>
      </c>
      <c r="B426" s="17"/>
      <c r="C426" s="17"/>
      <c r="D426" s="17">
        <v>574.75</v>
      </c>
      <c r="E426" s="17"/>
      <c r="F426" s="17"/>
      <c r="G426" s="17"/>
      <c r="H426" s="17"/>
      <c r="I426" s="17"/>
      <c r="J426" s="17"/>
      <c r="K426" s="17"/>
      <c r="L426" s="17"/>
      <c r="M426" s="20">
        <f>SUM(Tabla2[[#This Row],[01. Alcaldía]:[11. Salud pública y seguridad ciudadana]])</f>
        <v>574.75</v>
      </c>
    </row>
    <row r="427" spans="1:13" x14ac:dyDescent="0.25">
      <c r="A427" s="65" t="s">
        <v>1058</v>
      </c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>
        <v>4543.53</v>
      </c>
      <c r="M427" s="20">
        <f>SUM(Tabla2[[#This Row],[01. Alcaldía]:[11. Salud pública y seguridad ciudadana]])</f>
        <v>4543.53</v>
      </c>
    </row>
    <row r="428" spans="1:13" x14ac:dyDescent="0.25">
      <c r="A428" s="65" t="s">
        <v>1158</v>
      </c>
      <c r="B428" s="17"/>
      <c r="C428" s="17"/>
      <c r="D428" s="17"/>
      <c r="E428" s="17"/>
      <c r="F428" s="17"/>
      <c r="G428" s="17"/>
      <c r="H428" s="17">
        <v>242</v>
      </c>
      <c r="I428" s="17"/>
      <c r="J428" s="17"/>
      <c r="K428" s="17"/>
      <c r="L428" s="17"/>
      <c r="M428" s="20">
        <f>SUM(Tabla2[[#This Row],[01. Alcaldía]:[11. Salud pública y seguridad ciudadana]])</f>
        <v>242</v>
      </c>
    </row>
    <row r="429" spans="1:13" x14ac:dyDescent="0.25">
      <c r="A429" s="65" t="s">
        <v>4945</v>
      </c>
      <c r="B429" s="17">
        <v>2395.8000000000002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20">
        <f>SUM(Tabla2[[#This Row],[01. Alcaldía]:[11. Salud pública y seguridad ciudadana]])</f>
        <v>2395.8000000000002</v>
      </c>
    </row>
    <row r="430" spans="1:13" x14ac:dyDescent="0.25">
      <c r="A430" s="65" t="s">
        <v>1312</v>
      </c>
      <c r="B430" s="17"/>
      <c r="C430" s="17"/>
      <c r="D430" s="17"/>
      <c r="E430" s="17"/>
      <c r="F430" s="17"/>
      <c r="G430" s="17">
        <v>0</v>
      </c>
      <c r="H430" s="17"/>
      <c r="I430" s="17"/>
      <c r="J430" s="17"/>
      <c r="K430" s="17"/>
      <c r="L430" s="17"/>
      <c r="M430" s="20">
        <f>SUM(Tabla2[[#This Row],[01. Alcaldía]:[11. Salud pública y seguridad ciudadana]])</f>
        <v>0</v>
      </c>
    </row>
    <row r="431" spans="1:13" x14ac:dyDescent="0.25">
      <c r="A431" s="65" t="s">
        <v>33</v>
      </c>
      <c r="B431" s="17"/>
      <c r="C431" s="17"/>
      <c r="D431" s="17"/>
      <c r="E431" s="17"/>
      <c r="F431" s="17"/>
      <c r="G431" s="17">
        <v>326.7</v>
      </c>
      <c r="H431" s="17"/>
      <c r="I431" s="17">
        <v>129.59</v>
      </c>
      <c r="J431" s="17"/>
      <c r="K431" s="17">
        <v>1500</v>
      </c>
      <c r="L431" s="17"/>
      <c r="M431" s="20">
        <f>SUM(Tabla2[[#This Row],[01. Alcaldía]:[11. Salud pública y seguridad ciudadana]])</f>
        <v>1956.29</v>
      </c>
    </row>
    <row r="432" spans="1:13" x14ac:dyDescent="0.25">
      <c r="A432" s="65" t="s">
        <v>31</v>
      </c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>
        <v>1933</v>
      </c>
      <c r="M432" s="20">
        <f>SUM(Tabla2[[#This Row],[01. Alcaldía]:[11. Salud pública y seguridad ciudadana]])</f>
        <v>1933</v>
      </c>
    </row>
    <row r="433" spans="1:13" x14ac:dyDescent="0.25">
      <c r="A433" s="65" t="s">
        <v>3171</v>
      </c>
      <c r="B433" s="17"/>
      <c r="C433" s="17"/>
      <c r="D433" s="17"/>
      <c r="E433" s="17"/>
      <c r="F433" s="17"/>
      <c r="G433" s="17"/>
      <c r="H433" s="17"/>
      <c r="I433" s="17"/>
      <c r="J433" s="17"/>
      <c r="K433" s="17">
        <v>5947.76</v>
      </c>
      <c r="L433" s="17"/>
      <c r="M433" s="20">
        <f>SUM(Tabla2[[#This Row],[01. Alcaldía]:[11. Salud pública y seguridad ciudadana]])</f>
        <v>5947.76</v>
      </c>
    </row>
    <row r="434" spans="1:13" x14ac:dyDescent="0.25">
      <c r="A434" s="65" t="s">
        <v>3355</v>
      </c>
      <c r="B434" s="17"/>
      <c r="C434" s="17"/>
      <c r="D434" s="17"/>
      <c r="E434" s="17"/>
      <c r="F434" s="17"/>
      <c r="G434" s="17"/>
      <c r="H434" s="17"/>
      <c r="I434" s="17"/>
      <c r="J434" s="17"/>
      <c r="K434" s="17">
        <v>5931.42</v>
      </c>
      <c r="L434" s="17"/>
      <c r="M434" s="20">
        <f>SUM(Tabla2[[#This Row],[01. Alcaldía]:[11. Salud pública y seguridad ciudadana]])</f>
        <v>5931.42</v>
      </c>
    </row>
    <row r="435" spans="1:13" x14ac:dyDescent="0.25">
      <c r="A435" s="65" t="s">
        <v>404</v>
      </c>
      <c r="B435" s="17"/>
      <c r="C435" s="17"/>
      <c r="D435" s="17"/>
      <c r="E435" s="17"/>
      <c r="F435" s="17"/>
      <c r="G435" s="17"/>
      <c r="H435" s="17"/>
      <c r="I435" s="17"/>
      <c r="J435" s="17"/>
      <c r="K435" s="17">
        <v>2311.66</v>
      </c>
      <c r="L435" s="17"/>
      <c r="M435" s="20">
        <f>SUM(Tabla2[[#This Row],[01. Alcaldía]:[11. Salud pública y seguridad ciudadana]])</f>
        <v>2311.66</v>
      </c>
    </row>
    <row r="436" spans="1:13" x14ac:dyDescent="0.25">
      <c r="A436" s="65" t="s">
        <v>1045</v>
      </c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>
        <v>10856.119999999999</v>
      </c>
      <c r="M436" s="20">
        <f>SUM(Tabla2[[#This Row],[01. Alcaldía]:[11. Salud pública y seguridad ciudadana]])</f>
        <v>10856.119999999999</v>
      </c>
    </row>
    <row r="437" spans="1:13" x14ac:dyDescent="0.25">
      <c r="A437" s="65" t="s">
        <v>51</v>
      </c>
      <c r="B437" s="17"/>
      <c r="C437" s="17"/>
      <c r="D437" s="17"/>
      <c r="E437" s="17"/>
      <c r="F437" s="17"/>
      <c r="G437" s="17">
        <v>5324</v>
      </c>
      <c r="H437" s="17"/>
      <c r="I437" s="17"/>
      <c r="J437" s="17"/>
      <c r="K437" s="17">
        <v>515.55999999999995</v>
      </c>
      <c r="L437" s="17"/>
      <c r="M437" s="20">
        <f>SUM(Tabla2[[#This Row],[01. Alcaldía]:[11. Salud pública y seguridad ciudadana]])</f>
        <v>5839.5599999999995</v>
      </c>
    </row>
    <row r="438" spans="1:13" x14ac:dyDescent="0.25">
      <c r="A438" s="65" t="s">
        <v>66</v>
      </c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>
        <v>387.2</v>
      </c>
      <c r="M438" s="20">
        <f>SUM(Tabla2[[#This Row],[01. Alcaldía]:[11. Salud pública y seguridad ciudadana]])</f>
        <v>387.2</v>
      </c>
    </row>
    <row r="439" spans="1:13" x14ac:dyDescent="0.25">
      <c r="A439" s="65" t="s">
        <v>6381</v>
      </c>
      <c r="B439" s="17"/>
      <c r="C439" s="17"/>
      <c r="D439" s="17"/>
      <c r="E439" s="17"/>
      <c r="F439" s="17"/>
      <c r="G439" s="17"/>
      <c r="H439" s="17"/>
      <c r="I439" s="17">
        <v>515.94000000000005</v>
      </c>
      <c r="J439" s="17"/>
      <c r="K439" s="17"/>
      <c r="L439" s="17"/>
      <c r="M439" s="20">
        <f>SUM(Tabla2[[#This Row],[01. Alcaldía]:[11. Salud pública y seguridad ciudadana]])</f>
        <v>515.94000000000005</v>
      </c>
    </row>
    <row r="440" spans="1:13" x14ac:dyDescent="0.25">
      <c r="A440" s="65" t="s">
        <v>5470</v>
      </c>
      <c r="B440" s="17">
        <v>16940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20">
        <f>SUM(Tabla2[[#This Row],[01. Alcaldía]:[11. Salud pública y seguridad ciudadana]])</f>
        <v>16940</v>
      </c>
    </row>
    <row r="441" spans="1:13" x14ac:dyDescent="0.25">
      <c r="A441" s="65" t="s">
        <v>5052</v>
      </c>
      <c r="B441" s="17"/>
      <c r="C441" s="17">
        <v>90.75</v>
      </c>
      <c r="D441" s="17"/>
      <c r="E441" s="17"/>
      <c r="F441" s="17"/>
      <c r="G441" s="17"/>
      <c r="H441" s="17"/>
      <c r="I441" s="17"/>
      <c r="J441" s="17"/>
      <c r="K441" s="17"/>
      <c r="L441" s="17"/>
      <c r="M441" s="20">
        <f>SUM(Tabla2[[#This Row],[01. Alcaldía]:[11. Salud pública y seguridad ciudadana]])</f>
        <v>90.75</v>
      </c>
    </row>
    <row r="442" spans="1:13" x14ac:dyDescent="0.25">
      <c r="A442" s="65" t="s">
        <v>3448</v>
      </c>
      <c r="B442" s="17">
        <v>1452</v>
      </c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20">
        <f>SUM(Tabla2[[#This Row],[01. Alcaldía]:[11. Salud pública y seguridad ciudadana]])</f>
        <v>1452</v>
      </c>
    </row>
    <row r="443" spans="1:13" x14ac:dyDescent="0.25">
      <c r="A443" s="65" t="s">
        <v>337</v>
      </c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>
        <v>1724.88</v>
      </c>
      <c r="M443" s="20">
        <f>SUM(Tabla2[[#This Row],[01. Alcaldía]:[11. Salud pública y seguridad ciudadana]])</f>
        <v>1724.88</v>
      </c>
    </row>
    <row r="444" spans="1:13" x14ac:dyDescent="0.25">
      <c r="A444" s="65" t="s">
        <v>19</v>
      </c>
      <c r="B444" s="17"/>
      <c r="C444" s="17"/>
      <c r="D444" s="17"/>
      <c r="E444" s="17">
        <v>7139</v>
      </c>
      <c r="F444" s="17"/>
      <c r="G444" s="17"/>
      <c r="H444" s="17">
        <v>14157</v>
      </c>
      <c r="I444" s="17"/>
      <c r="J444" s="17"/>
      <c r="K444" s="17">
        <v>254.1</v>
      </c>
      <c r="L444" s="17"/>
      <c r="M444" s="20">
        <f>SUM(Tabla2[[#This Row],[01. Alcaldía]:[11. Salud pública y seguridad ciudadana]])</f>
        <v>21550.1</v>
      </c>
    </row>
    <row r="445" spans="1:13" x14ac:dyDescent="0.25">
      <c r="A445" s="65" t="s">
        <v>4751</v>
      </c>
      <c r="B445" s="17"/>
      <c r="C445" s="17"/>
      <c r="D445" s="17">
        <v>169.4</v>
      </c>
      <c r="E445" s="17"/>
      <c r="F445" s="17"/>
      <c r="G445" s="17"/>
      <c r="H445" s="17"/>
      <c r="I445" s="17">
        <v>544.5</v>
      </c>
      <c r="J445" s="17"/>
      <c r="K445" s="17"/>
      <c r="L445" s="17"/>
      <c r="M445" s="20">
        <f>SUM(Tabla2[[#This Row],[01. Alcaldía]:[11. Salud pública y seguridad ciudadana]])</f>
        <v>713.9</v>
      </c>
    </row>
    <row r="446" spans="1:13" x14ac:dyDescent="0.25">
      <c r="A446" s="65" t="s">
        <v>6649</v>
      </c>
      <c r="B446" s="17"/>
      <c r="C446" s="17"/>
      <c r="D446" s="17"/>
      <c r="E446" s="17"/>
      <c r="F446" s="17"/>
      <c r="G446" s="17"/>
      <c r="H446" s="17"/>
      <c r="I446" s="17"/>
      <c r="J446" s="17"/>
      <c r="K446" s="17">
        <v>294.02999999999997</v>
      </c>
      <c r="L446" s="17"/>
      <c r="M446" s="20">
        <f>SUM(Tabla2[[#This Row],[01. Alcaldía]:[11. Salud pública y seguridad ciudadana]])</f>
        <v>294.02999999999997</v>
      </c>
    </row>
    <row r="447" spans="1:13" x14ac:dyDescent="0.25">
      <c r="A447" s="65" t="s">
        <v>634</v>
      </c>
      <c r="B447" s="17"/>
      <c r="C447" s="17"/>
      <c r="D447" s="17"/>
      <c r="E447" s="17"/>
      <c r="F447" s="17"/>
      <c r="G447" s="17"/>
      <c r="H447" s="17"/>
      <c r="I447" s="17"/>
      <c r="J447" s="17">
        <v>3357.21</v>
      </c>
      <c r="K447" s="17"/>
      <c r="L447" s="17"/>
      <c r="M447" s="20">
        <f>SUM(Tabla2[[#This Row],[01. Alcaldía]:[11. Salud pública y seguridad ciudadana]])</f>
        <v>3357.21</v>
      </c>
    </row>
    <row r="448" spans="1:13" x14ac:dyDescent="0.25">
      <c r="A448" s="65" t="s">
        <v>1044</v>
      </c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>
        <v>701.8</v>
      </c>
      <c r="M448" s="20">
        <f>SUM(Tabla2[[#This Row],[01. Alcaldía]:[11. Salud pública y seguridad ciudadana]])</f>
        <v>701.8</v>
      </c>
    </row>
    <row r="449" spans="1:13" x14ac:dyDescent="0.25">
      <c r="A449" s="65" t="s">
        <v>3333</v>
      </c>
      <c r="B449" s="17">
        <v>2420</v>
      </c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20">
        <f>SUM(Tabla2[[#This Row],[01. Alcaldía]:[11. Salud pública y seguridad ciudadana]])</f>
        <v>2420</v>
      </c>
    </row>
    <row r="450" spans="1:13" x14ac:dyDescent="0.25">
      <c r="A450" s="65" t="s">
        <v>3426</v>
      </c>
      <c r="B450" s="17"/>
      <c r="C450" s="17"/>
      <c r="D450" s="17"/>
      <c r="E450" s="17">
        <v>1554.5</v>
      </c>
      <c r="F450" s="17"/>
      <c r="G450" s="17"/>
      <c r="H450" s="17"/>
      <c r="I450" s="17"/>
      <c r="J450" s="17"/>
      <c r="K450" s="17"/>
      <c r="L450" s="17">
        <v>2577.09</v>
      </c>
      <c r="M450" s="20">
        <f>SUM(Tabla2[[#This Row],[01. Alcaldía]:[11. Salud pública y seguridad ciudadana]])</f>
        <v>4131.59</v>
      </c>
    </row>
    <row r="451" spans="1:13" x14ac:dyDescent="0.25">
      <c r="A451" s="65" t="s">
        <v>286</v>
      </c>
      <c r="B451" s="17"/>
      <c r="C451" s="17"/>
      <c r="D451" s="17">
        <v>1556.9</v>
      </c>
      <c r="E451" s="17"/>
      <c r="F451" s="17"/>
      <c r="G451" s="17"/>
      <c r="H451" s="17"/>
      <c r="I451" s="17"/>
      <c r="J451" s="17"/>
      <c r="K451" s="17">
        <v>8046.5</v>
      </c>
      <c r="L451" s="17"/>
      <c r="M451" s="20">
        <f>SUM(Tabla2[[#This Row],[01. Alcaldía]:[11. Salud pública y seguridad ciudadana]])</f>
        <v>9603.4</v>
      </c>
    </row>
    <row r="452" spans="1:13" x14ac:dyDescent="0.25">
      <c r="A452" s="65" t="s">
        <v>44</v>
      </c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>
        <v>4204.75</v>
      </c>
      <c r="M452" s="20">
        <f>SUM(Tabla2[[#This Row],[01. Alcaldía]:[11. Salud pública y seguridad ciudadana]])</f>
        <v>4204.75</v>
      </c>
    </row>
    <row r="453" spans="1:13" x14ac:dyDescent="0.25">
      <c r="A453" s="65" t="s">
        <v>3948</v>
      </c>
      <c r="B453" s="17"/>
      <c r="C453" s="17"/>
      <c r="D453" s="17"/>
      <c r="E453" s="17"/>
      <c r="F453" s="17"/>
      <c r="G453" s="17"/>
      <c r="H453" s="17"/>
      <c r="I453" s="17"/>
      <c r="J453" s="17"/>
      <c r="K453" s="17">
        <v>560</v>
      </c>
      <c r="L453" s="17"/>
      <c r="M453" s="20">
        <f>SUM(Tabla2[[#This Row],[01. Alcaldía]:[11. Salud pública y seguridad ciudadana]])</f>
        <v>560</v>
      </c>
    </row>
    <row r="454" spans="1:13" x14ac:dyDescent="0.25">
      <c r="A454" s="65" t="s">
        <v>802</v>
      </c>
      <c r="B454" s="17">
        <v>5157.12</v>
      </c>
      <c r="C454" s="17"/>
      <c r="D454" s="17">
        <v>520.23</v>
      </c>
      <c r="E454" s="17"/>
      <c r="F454" s="17"/>
      <c r="G454" s="17"/>
      <c r="H454" s="17"/>
      <c r="I454" s="17"/>
      <c r="J454" s="17"/>
      <c r="K454" s="17"/>
      <c r="L454" s="17"/>
      <c r="M454" s="20">
        <f>SUM(Tabla2[[#This Row],[01. Alcaldía]:[11. Salud pública y seguridad ciudadana]])</f>
        <v>5677.35</v>
      </c>
    </row>
    <row r="455" spans="1:13" x14ac:dyDescent="0.25">
      <c r="A455" s="65" t="s">
        <v>4888</v>
      </c>
      <c r="B455" s="17">
        <v>2541</v>
      </c>
      <c r="C455" s="17"/>
      <c r="D455" s="17"/>
      <c r="E455" s="17"/>
      <c r="F455" s="17"/>
      <c r="G455" s="17"/>
      <c r="H455" s="17"/>
      <c r="I455" s="17"/>
      <c r="J455" s="17"/>
      <c r="K455" s="17">
        <v>2779.54</v>
      </c>
      <c r="L455" s="17"/>
      <c r="M455" s="20">
        <f>SUM(Tabla2[[#This Row],[01. Alcaldía]:[11. Salud pública y seguridad ciudadana]])</f>
        <v>5320.54</v>
      </c>
    </row>
    <row r="456" spans="1:13" x14ac:dyDescent="0.25">
      <c r="A456" s="65" t="s">
        <v>639</v>
      </c>
      <c r="B456" s="17"/>
      <c r="C456" s="17"/>
      <c r="D456" s="17"/>
      <c r="E456" s="17"/>
      <c r="F456" s="17"/>
      <c r="G456" s="17"/>
      <c r="H456" s="17"/>
      <c r="I456" s="17"/>
      <c r="J456" s="17"/>
      <c r="K456" s="17">
        <v>5990.37</v>
      </c>
      <c r="L456" s="17"/>
      <c r="M456" s="20">
        <f>SUM(Tabla2[[#This Row],[01. Alcaldía]:[11. Salud pública y seguridad ciudadana]])</f>
        <v>5990.37</v>
      </c>
    </row>
    <row r="457" spans="1:13" x14ac:dyDescent="0.25">
      <c r="A457" s="65" t="s">
        <v>960</v>
      </c>
      <c r="B457" s="17"/>
      <c r="C457" s="17"/>
      <c r="D457" s="17"/>
      <c r="E457" s="17"/>
      <c r="F457" s="17"/>
      <c r="G457" s="17">
        <v>7260</v>
      </c>
      <c r="H457" s="17"/>
      <c r="I457" s="17"/>
      <c r="J457" s="17"/>
      <c r="K457" s="17"/>
      <c r="L457" s="17"/>
      <c r="M457" s="20">
        <f>SUM(Tabla2[[#This Row],[01. Alcaldía]:[11. Salud pública y seguridad ciudadana]])</f>
        <v>7260</v>
      </c>
    </row>
    <row r="458" spans="1:13" x14ac:dyDescent="0.25">
      <c r="A458" s="65" t="s">
        <v>272</v>
      </c>
      <c r="B458" s="17"/>
      <c r="C458" s="17"/>
      <c r="D458" s="17"/>
      <c r="E458" s="17">
        <v>1698.86</v>
      </c>
      <c r="F458" s="17"/>
      <c r="G458" s="17"/>
      <c r="H458" s="17"/>
      <c r="I458" s="17"/>
      <c r="J458" s="17"/>
      <c r="K458" s="17"/>
      <c r="L458" s="17">
        <v>850</v>
      </c>
      <c r="M458" s="20">
        <f>SUM(Tabla2[[#This Row],[01. Alcaldía]:[11. Salud pública y seguridad ciudadana]])</f>
        <v>2548.8599999999997</v>
      </c>
    </row>
    <row r="459" spans="1:13" x14ac:dyDescent="0.25">
      <c r="A459" s="65" t="s">
        <v>2929</v>
      </c>
      <c r="B459" s="17"/>
      <c r="C459" s="17"/>
      <c r="D459" s="17"/>
      <c r="E459" s="17"/>
      <c r="F459" s="17"/>
      <c r="G459" s="17"/>
      <c r="H459" s="17"/>
      <c r="I459" s="17"/>
      <c r="J459" s="17"/>
      <c r="K459" s="17">
        <v>300</v>
      </c>
      <c r="L459" s="17"/>
      <c r="M459" s="20">
        <f>SUM(Tabla2[[#This Row],[01. Alcaldía]:[11. Salud pública y seguridad ciudadana]])</f>
        <v>300</v>
      </c>
    </row>
    <row r="460" spans="1:13" x14ac:dyDescent="0.25">
      <c r="A460" s="65" t="s">
        <v>925</v>
      </c>
      <c r="B460" s="17"/>
      <c r="C460" s="17">
        <v>4954.95</v>
      </c>
      <c r="D460" s="17"/>
      <c r="E460" s="17"/>
      <c r="F460" s="17"/>
      <c r="G460" s="17"/>
      <c r="H460" s="17"/>
      <c r="I460" s="17">
        <v>1331</v>
      </c>
      <c r="J460" s="17"/>
      <c r="K460" s="17"/>
      <c r="L460" s="17"/>
      <c r="M460" s="20">
        <f>SUM(Tabla2[[#This Row],[01. Alcaldía]:[11. Salud pública y seguridad ciudadana]])</f>
        <v>6285.95</v>
      </c>
    </row>
    <row r="461" spans="1:13" x14ac:dyDescent="0.25">
      <c r="A461" s="65" t="s">
        <v>30</v>
      </c>
      <c r="B461" s="17">
        <v>822.07</v>
      </c>
      <c r="C461" s="17"/>
      <c r="D461" s="17"/>
      <c r="E461" s="17">
        <v>13944.04</v>
      </c>
      <c r="F461" s="17"/>
      <c r="G461" s="17"/>
      <c r="H461" s="17"/>
      <c r="I461" s="17"/>
      <c r="J461" s="17"/>
      <c r="K461" s="17"/>
      <c r="L461" s="17"/>
      <c r="M461" s="20">
        <f>SUM(Tabla2[[#This Row],[01. Alcaldía]:[11. Salud pública y seguridad ciudadana]])</f>
        <v>14766.11</v>
      </c>
    </row>
    <row r="462" spans="1:13" x14ac:dyDescent="0.25">
      <c r="A462" s="65" t="s">
        <v>3965</v>
      </c>
      <c r="B462" s="17"/>
      <c r="C462" s="17"/>
      <c r="D462" s="17">
        <v>412.75</v>
      </c>
      <c r="E462" s="17"/>
      <c r="F462" s="17"/>
      <c r="G462" s="17"/>
      <c r="H462" s="17"/>
      <c r="I462" s="17"/>
      <c r="J462" s="17"/>
      <c r="K462" s="17"/>
      <c r="L462" s="17"/>
      <c r="M462" s="20">
        <f>SUM(Tabla2[[#This Row],[01. Alcaldía]:[11. Salud pública y seguridad ciudadana]])</f>
        <v>412.75</v>
      </c>
    </row>
    <row r="463" spans="1:13" x14ac:dyDescent="0.25">
      <c r="A463" s="65" t="s">
        <v>3233</v>
      </c>
      <c r="B463" s="17">
        <v>4598</v>
      </c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20">
        <f>SUM(Tabla2[[#This Row],[01. Alcaldía]:[11. Salud pública y seguridad ciudadana]])</f>
        <v>4598</v>
      </c>
    </row>
    <row r="464" spans="1:13" x14ac:dyDescent="0.25">
      <c r="A464" s="65" t="s">
        <v>554</v>
      </c>
      <c r="B464" s="17">
        <v>449.40999999999997</v>
      </c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20">
        <f>SUM(Tabla2[[#This Row],[01. Alcaldía]:[11. Salud pública y seguridad ciudadana]])</f>
        <v>449.40999999999997</v>
      </c>
    </row>
    <row r="465" spans="1:13" x14ac:dyDescent="0.25">
      <c r="A465" s="65" t="s">
        <v>923</v>
      </c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>
        <v>3630</v>
      </c>
      <c r="M465" s="20">
        <f>SUM(Tabla2[[#This Row],[01. Alcaldía]:[11. Salud pública y seguridad ciudadana]])</f>
        <v>3630</v>
      </c>
    </row>
    <row r="466" spans="1:13" x14ac:dyDescent="0.25">
      <c r="A466" s="65" t="s">
        <v>4975</v>
      </c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>
        <v>3025</v>
      </c>
      <c r="M466" s="20">
        <f>SUM(Tabla2[[#This Row],[01. Alcaldía]:[11. Salud pública y seguridad ciudadana]])</f>
        <v>3025</v>
      </c>
    </row>
    <row r="467" spans="1:13" x14ac:dyDescent="0.25">
      <c r="A467" s="65" t="s">
        <v>974</v>
      </c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>
        <v>3569.5</v>
      </c>
      <c r="M467" s="20">
        <f>SUM(Tabla2[[#This Row],[01. Alcaldía]:[11. Salud pública y seguridad ciudadana]])</f>
        <v>3569.5</v>
      </c>
    </row>
    <row r="468" spans="1:13" x14ac:dyDescent="0.25">
      <c r="A468" s="65" t="s">
        <v>1004</v>
      </c>
      <c r="B468" s="17"/>
      <c r="C468" s="17"/>
      <c r="D468" s="17">
        <v>544.5</v>
      </c>
      <c r="E468" s="17"/>
      <c r="F468" s="17"/>
      <c r="G468" s="17"/>
      <c r="H468" s="17"/>
      <c r="I468" s="17"/>
      <c r="J468" s="17"/>
      <c r="K468" s="17"/>
      <c r="L468" s="17"/>
      <c r="M468" s="20">
        <f>SUM(Tabla2[[#This Row],[01. Alcaldía]:[11. Salud pública y seguridad ciudadana]])</f>
        <v>544.5</v>
      </c>
    </row>
    <row r="469" spans="1:13" x14ac:dyDescent="0.25">
      <c r="A469" s="65" t="s">
        <v>574</v>
      </c>
      <c r="B469" s="17"/>
      <c r="C469" s="17"/>
      <c r="D469" s="17"/>
      <c r="E469" s="17"/>
      <c r="F469" s="17"/>
      <c r="G469" s="17">
        <v>3031.67</v>
      </c>
      <c r="H469" s="17"/>
      <c r="I469" s="17"/>
      <c r="J469" s="17"/>
      <c r="K469" s="17">
        <v>1110.99</v>
      </c>
      <c r="L469" s="17"/>
      <c r="M469" s="20">
        <f>SUM(Tabla2[[#This Row],[01. Alcaldía]:[11. Salud pública y seguridad ciudadana]])</f>
        <v>4142.66</v>
      </c>
    </row>
    <row r="470" spans="1:13" x14ac:dyDescent="0.25">
      <c r="A470" s="65" t="s">
        <v>20</v>
      </c>
      <c r="B470" s="17"/>
      <c r="C470" s="17"/>
      <c r="D470" s="17"/>
      <c r="E470" s="17"/>
      <c r="F470" s="17"/>
      <c r="G470" s="17"/>
      <c r="H470" s="17"/>
      <c r="I470" s="17"/>
      <c r="J470" s="17"/>
      <c r="K470" s="17">
        <v>21041.9</v>
      </c>
      <c r="L470" s="17"/>
      <c r="M470" s="20">
        <f>SUM(Tabla2[[#This Row],[01. Alcaldía]:[11. Salud pública y seguridad ciudadana]])</f>
        <v>21041.9</v>
      </c>
    </row>
    <row r="471" spans="1:13" x14ac:dyDescent="0.25">
      <c r="A471" s="65" t="s">
        <v>941</v>
      </c>
      <c r="B471" s="17"/>
      <c r="C471" s="17"/>
      <c r="D471" s="17"/>
      <c r="E471" s="17"/>
      <c r="F471" s="17"/>
      <c r="G471" s="17"/>
      <c r="H471" s="17"/>
      <c r="I471" s="17"/>
      <c r="J471" s="17"/>
      <c r="K471" s="17">
        <v>163.47</v>
      </c>
      <c r="L471" s="17"/>
      <c r="M471" s="20">
        <f>SUM(Tabla2[[#This Row],[01. Alcaldía]:[11. Salud pública y seguridad ciudadana]])</f>
        <v>163.47</v>
      </c>
    </row>
    <row r="472" spans="1:13" x14ac:dyDescent="0.25">
      <c r="A472" s="65" t="s">
        <v>1013</v>
      </c>
      <c r="B472" s="17"/>
      <c r="C472" s="17"/>
      <c r="D472" s="17"/>
      <c r="E472" s="17"/>
      <c r="F472" s="17"/>
      <c r="G472" s="17"/>
      <c r="H472" s="17"/>
      <c r="I472" s="17"/>
      <c r="J472" s="17">
        <v>137.94</v>
      </c>
      <c r="K472" s="17"/>
      <c r="L472" s="17"/>
      <c r="M472" s="20">
        <f>SUM(Tabla2[[#This Row],[01. Alcaldía]:[11. Salud pública y seguridad ciudadana]])</f>
        <v>137.94</v>
      </c>
    </row>
    <row r="473" spans="1:13" x14ac:dyDescent="0.25">
      <c r="A473" s="65" t="s">
        <v>2951</v>
      </c>
      <c r="B473" s="17"/>
      <c r="C473" s="17"/>
      <c r="D473" s="17"/>
      <c r="E473" s="17"/>
      <c r="F473" s="17"/>
      <c r="G473" s="17"/>
      <c r="H473" s="17">
        <v>17182</v>
      </c>
      <c r="I473" s="17"/>
      <c r="J473" s="17"/>
      <c r="K473" s="17"/>
      <c r="L473" s="17"/>
      <c r="M473" s="20">
        <f>SUM(Tabla2[[#This Row],[01. Alcaldía]:[11. Salud pública y seguridad ciudadana]])</f>
        <v>17182</v>
      </c>
    </row>
    <row r="474" spans="1:13" x14ac:dyDescent="0.25">
      <c r="A474" s="65" t="s">
        <v>973</v>
      </c>
      <c r="B474" s="17"/>
      <c r="C474" s="17"/>
      <c r="D474" s="17"/>
      <c r="E474" s="17"/>
      <c r="F474" s="17"/>
      <c r="G474" s="17">
        <v>14520</v>
      </c>
      <c r="H474" s="17"/>
      <c r="I474" s="17"/>
      <c r="J474" s="17"/>
      <c r="K474" s="17">
        <v>7211.6</v>
      </c>
      <c r="L474" s="17">
        <v>8215.9</v>
      </c>
      <c r="M474" s="20">
        <f>SUM(Tabla2[[#This Row],[01. Alcaldía]:[11. Salud pública y seguridad ciudadana]])</f>
        <v>29947.5</v>
      </c>
    </row>
    <row r="475" spans="1:13" x14ac:dyDescent="0.25">
      <c r="A475" s="65" t="s">
        <v>4667</v>
      </c>
      <c r="B475" s="17">
        <v>458.76</v>
      </c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20">
        <f>SUM(Tabla2[[#This Row],[01. Alcaldía]:[11. Salud pública y seguridad ciudadana]])</f>
        <v>458.76</v>
      </c>
    </row>
    <row r="476" spans="1:13" x14ac:dyDescent="0.25">
      <c r="A476" s="65" t="s">
        <v>646</v>
      </c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>
        <v>580.79999999999995</v>
      </c>
      <c r="M476" s="20">
        <f>SUM(Tabla2[[#This Row],[01. Alcaldía]:[11. Salud pública y seguridad ciudadana]])</f>
        <v>580.79999999999995</v>
      </c>
    </row>
    <row r="477" spans="1:13" x14ac:dyDescent="0.25">
      <c r="A477" s="65" t="s">
        <v>328</v>
      </c>
      <c r="B477" s="17"/>
      <c r="C477" s="17"/>
      <c r="D477" s="17"/>
      <c r="E477" s="17"/>
      <c r="F477" s="17"/>
      <c r="G477" s="17"/>
      <c r="H477" s="17"/>
      <c r="I477" s="17"/>
      <c r="J477" s="17"/>
      <c r="K477" s="17">
        <v>18089.5</v>
      </c>
      <c r="L477" s="17"/>
      <c r="M477" s="20">
        <f>SUM(Tabla2[[#This Row],[01. Alcaldía]:[11. Salud pública y seguridad ciudadana]])</f>
        <v>18089.5</v>
      </c>
    </row>
    <row r="478" spans="1:13" x14ac:dyDescent="0.25">
      <c r="A478" s="65" t="s">
        <v>5156</v>
      </c>
      <c r="B478" s="17"/>
      <c r="C478" s="17"/>
      <c r="D478" s="17"/>
      <c r="E478" s="17"/>
      <c r="F478" s="17"/>
      <c r="G478" s="17"/>
      <c r="H478" s="17"/>
      <c r="I478" s="17"/>
      <c r="J478" s="17"/>
      <c r="K478" s="17">
        <v>4356</v>
      </c>
      <c r="L478" s="17"/>
      <c r="M478" s="20">
        <f>SUM(Tabla2[[#This Row],[01. Alcaldía]:[11. Salud pública y seguridad ciudadana]])</f>
        <v>4356</v>
      </c>
    </row>
    <row r="479" spans="1:13" x14ac:dyDescent="0.25">
      <c r="A479" s="65" t="s">
        <v>6202</v>
      </c>
      <c r="B479" s="17"/>
      <c r="C479" s="17"/>
      <c r="D479" s="17"/>
      <c r="E479" s="17"/>
      <c r="F479" s="17"/>
      <c r="G479" s="17"/>
      <c r="H479" s="17">
        <v>750</v>
      </c>
      <c r="I479" s="17"/>
      <c r="J479" s="17"/>
      <c r="K479" s="17"/>
      <c r="L479" s="17"/>
      <c r="M479" s="20">
        <f>SUM(Tabla2[[#This Row],[01. Alcaldía]:[11. Salud pública y seguridad ciudadana]])</f>
        <v>750</v>
      </c>
    </row>
    <row r="480" spans="1:13" x14ac:dyDescent="0.25">
      <c r="A480" s="65" t="s">
        <v>5810</v>
      </c>
      <c r="B480" s="17">
        <v>3630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20">
        <f>SUM(Tabla2[[#This Row],[01. Alcaldía]:[11. Salud pública y seguridad ciudadana]])</f>
        <v>3630</v>
      </c>
    </row>
    <row r="481" spans="1:13" x14ac:dyDescent="0.25">
      <c r="A481" s="65" t="s">
        <v>3190</v>
      </c>
      <c r="B481" s="17">
        <v>5396.6</v>
      </c>
      <c r="C481" s="17"/>
      <c r="D481" s="17"/>
      <c r="E481" s="17"/>
      <c r="F481" s="17"/>
      <c r="G481" s="17">
        <v>1819.3500000000001</v>
      </c>
      <c r="H481" s="17"/>
      <c r="I481" s="17"/>
      <c r="J481" s="17"/>
      <c r="K481" s="17"/>
      <c r="L481" s="17"/>
      <c r="M481" s="20">
        <f>SUM(Tabla2[[#This Row],[01. Alcaldía]:[11. Salud pública y seguridad ciudadana]])</f>
        <v>7215.9500000000007</v>
      </c>
    </row>
    <row r="482" spans="1:13" x14ac:dyDescent="0.25">
      <c r="A482" s="65" t="s">
        <v>965</v>
      </c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>
        <v>5445</v>
      </c>
      <c r="M482" s="20">
        <f>SUM(Tabla2[[#This Row],[01. Alcaldía]:[11. Salud pública y seguridad ciudadana]])</f>
        <v>5445</v>
      </c>
    </row>
    <row r="483" spans="1:13" x14ac:dyDescent="0.25">
      <c r="A483" s="65" t="s">
        <v>315</v>
      </c>
      <c r="B483" s="17">
        <v>89</v>
      </c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20">
        <f>SUM(Tabla2[[#This Row],[01. Alcaldía]:[11. Salud pública y seguridad ciudadana]])</f>
        <v>89</v>
      </c>
    </row>
    <row r="484" spans="1:13" x14ac:dyDescent="0.25">
      <c r="A484" s="65" t="s">
        <v>4876</v>
      </c>
      <c r="B484" s="17"/>
      <c r="C484" s="17"/>
      <c r="D484" s="17"/>
      <c r="E484" s="17"/>
      <c r="F484" s="17"/>
      <c r="G484" s="17"/>
      <c r="H484" s="17"/>
      <c r="I484" s="17"/>
      <c r="J484" s="17"/>
      <c r="K484" s="17">
        <v>1195.1199999999999</v>
      </c>
      <c r="L484" s="17"/>
      <c r="M484" s="20">
        <f>SUM(Tabla2[[#This Row],[01. Alcaldía]:[11. Salud pública y seguridad ciudadana]])</f>
        <v>1195.1199999999999</v>
      </c>
    </row>
    <row r="485" spans="1:13" x14ac:dyDescent="0.25">
      <c r="A485" s="65" t="s">
        <v>891</v>
      </c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>
        <v>15840</v>
      </c>
      <c r="M485" s="20">
        <f>SUM(Tabla2[[#This Row],[01. Alcaldía]:[11. Salud pública y seguridad ciudadana]])</f>
        <v>15840</v>
      </c>
    </row>
    <row r="486" spans="1:13" x14ac:dyDescent="0.25">
      <c r="A486" s="65" t="s">
        <v>969</v>
      </c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>
        <v>6084.57</v>
      </c>
      <c r="M486" s="20">
        <f>SUM(Tabla2[[#This Row],[01. Alcaldía]:[11. Salud pública y seguridad ciudadana]])</f>
        <v>6084.57</v>
      </c>
    </row>
    <row r="487" spans="1:13" x14ac:dyDescent="0.25">
      <c r="A487" s="65" t="s">
        <v>647</v>
      </c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>
        <v>6059.8</v>
      </c>
      <c r="M487" s="20">
        <f>SUM(Tabla2[[#This Row],[01. Alcaldía]:[11. Salud pública y seguridad ciudadana]])</f>
        <v>6059.8</v>
      </c>
    </row>
    <row r="488" spans="1:13" x14ac:dyDescent="0.25">
      <c r="A488" s="65" t="s">
        <v>3338</v>
      </c>
      <c r="B488" s="17"/>
      <c r="C488" s="17"/>
      <c r="D488" s="17"/>
      <c r="E488" s="17">
        <v>5790</v>
      </c>
      <c r="F488" s="17"/>
      <c r="G488" s="17"/>
      <c r="H488" s="17"/>
      <c r="I488" s="17"/>
      <c r="J488" s="17"/>
      <c r="K488" s="17"/>
      <c r="L488" s="17"/>
      <c r="M488" s="20">
        <f>SUM(Tabla2[[#This Row],[01. Alcaldía]:[11. Salud pública y seguridad ciudadana]])</f>
        <v>5790</v>
      </c>
    </row>
    <row r="489" spans="1:13" x14ac:dyDescent="0.25">
      <c r="A489" s="65" t="s">
        <v>3733</v>
      </c>
      <c r="B489" s="17"/>
      <c r="C489" s="17"/>
      <c r="D489" s="17"/>
      <c r="E489" s="17"/>
      <c r="F489" s="17"/>
      <c r="G489" s="17"/>
      <c r="H489" s="17"/>
      <c r="I489" s="17"/>
      <c r="J489" s="17"/>
      <c r="K489" s="17">
        <v>907.5</v>
      </c>
      <c r="L489" s="17"/>
      <c r="M489" s="20">
        <f>SUM(Tabla2[[#This Row],[01. Alcaldía]:[11. Salud pública y seguridad ciudadana]])</f>
        <v>907.5</v>
      </c>
    </row>
    <row r="490" spans="1:13" x14ac:dyDescent="0.25">
      <c r="A490" s="65" t="s">
        <v>4334</v>
      </c>
      <c r="B490" s="17"/>
      <c r="C490" s="17"/>
      <c r="D490" s="17"/>
      <c r="E490" s="17"/>
      <c r="F490" s="17"/>
      <c r="G490" s="17">
        <v>1282.78</v>
      </c>
      <c r="H490" s="17"/>
      <c r="I490" s="17"/>
      <c r="J490" s="17"/>
      <c r="K490" s="17"/>
      <c r="L490" s="17"/>
      <c r="M490" s="20">
        <f>SUM(Tabla2[[#This Row],[01. Alcaldía]:[11. Salud pública y seguridad ciudadana]])</f>
        <v>1282.78</v>
      </c>
    </row>
    <row r="491" spans="1:13" x14ac:dyDescent="0.25">
      <c r="A491" s="65" t="s">
        <v>65</v>
      </c>
      <c r="B491" s="17"/>
      <c r="C491" s="17"/>
      <c r="D491" s="17"/>
      <c r="E491" s="17"/>
      <c r="F491" s="17"/>
      <c r="G491" s="17"/>
      <c r="H491" s="17">
        <v>605</v>
      </c>
      <c r="I491" s="17"/>
      <c r="J491" s="17"/>
      <c r="K491" s="17"/>
      <c r="L491" s="17">
        <v>150</v>
      </c>
      <c r="M491" s="20">
        <f>SUM(Tabla2[[#This Row],[01. Alcaldía]:[11. Salud pública y seguridad ciudadana]])</f>
        <v>755</v>
      </c>
    </row>
    <row r="492" spans="1:13" x14ac:dyDescent="0.25">
      <c r="A492" s="65" t="s">
        <v>874</v>
      </c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>
        <v>2220.0500000000002</v>
      </c>
      <c r="M492" s="20">
        <f>SUM(Tabla2[[#This Row],[01. Alcaldía]:[11. Salud pública y seguridad ciudadana]])</f>
        <v>2220.0500000000002</v>
      </c>
    </row>
    <row r="493" spans="1:13" x14ac:dyDescent="0.25">
      <c r="A493" s="65" t="s">
        <v>3223</v>
      </c>
      <c r="B493" s="17"/>
      <c r="C493" s="17"/>
      <c r="D493" s="17"/>
      <c r="E493" s="17"/>
      <c r="F493" s="17"/>
      <c r="G493" s="17"/>
      <c r="H493" s="17"/>
      <c r="I493" s="17"/>
      <c r="J493" s="17"/>
      <c r="K493" s="17">
        <v>5007.01</v>
      </c>
      <c r="L493" s="17"/>
      <c r="M493" s="20">
        <f>SUM(Tabla2[[#This Row],[01. Alcaldía]:[11. Salud pública y seguridad ciudadana]])</f>
        <v>5007.01</v>
      </c>
    </row>
    <row r="494" spans="1:13" x14ac:dyDescent="0.25">
      <c r="A494" s="65" t="s">
        <v>3911</v>
      </c>
      <c r="B494" s="17"/>
      <c r="C494" s="17">
        <v>194.64</v>
      </c>
      <c r="D494" s="17"/>
      <c r="E494" s="17"/>
      <c r="F494" s="17"/>
      <c r="G494" s="17"/>
      <c r="H494" s="17"/>
      <c r="I494" s="17"/>
      <c r="J494" s="17"/>
      <c r="K494" s="17"/>
      <c r="L494" s="17"/>
      <c r="M494" s="20">
        <f>SUM(Tabla2[[#This Row],[01. Alcaldía]:[11. Salud pública y seguridad ciudadana]])</f>
        <v>194.64</v>
      </c>
    </row>
    <row r="495" spans="1:13" x14ac:dyDescent="0.25">
      <c r="A495" s="65" t="s">
        <v>1144</v>
      </c>
      <c r="B495" s="17"/>
      <c r="C495" s="17"/>
      <c r="D495" s="17"/>
      <c r="E495" s="17">
        <v>1406.08</v>
      </c>
      <c r="F495" s="17"/>
      <c r="G495" s="17"/>
      <c r="H495" s="17"/>
      <c r="I495" s="17"/>
      <c r="J495" s="17"/>
      <c r="K495" s="17"/>
      <c r="L495" s="17"/>
      <c r="M495" s="20">
        <f>SUM(Tabla2[[#This Row],[01. Alcaldía]:[11. Salud pública y seguridad ciudadana]])</f>
        <v>1406.08</v>
      </c>
    </row>
    <row r="496" spans="1:13" x14ac:dyDescent="0.25">
      <c r="A496" s="65" t="s">
        <v>1069</v>
      </c>
      <c r="B496" s="17"/>
      <c r="C496" s="17"/>
      <c r="D496" s="17"/>
      <c r="E496" s="17"/>
      <c r="F496" s="17"/>
      <c r="G496" s="17"/>
      <c r="H496" s="17"/>
      <c r="I496" s="17"/>
      <c r="J496" s="17"/>
      <c r="K496" s="17">
        <v>8591</v>
      </c>
      <c r="L496" s="17"/>
      <c r="M496" s="20">
        <f>SUM(Tabla2[[#This Row],[01. Alcaldía]:[11. Salud pública y seguridad ciudadana]])</f>
        <v>8591</v>
      </c>
    </row>
    <row r="497" spans="1:13" x14ac:dyDescent="0.25">
      <c r="A497" s="65" t="s">
        <v>1307</v>
      </c>
      <c r="B497" s="17"/>
      <c r="C497" s="17"/>
      <c r="D497" s="17"/>
      <c r="E497" s="17"/>
      <c r="F497" s="17"/>
      <c r="G497" s="17">
        <v>7260</v>
      </c>
      <c r="H497" s="17"/>
      <c r="I497" s="17"/>
      <c r="J497" s="17"/>
      <c r="K497" s="17"/>
      <c r="L497" s="17"/>
      <c r="M497" s="20">
        <f>SUM(Tabla2[[#This Row],[01. Alcaldía]:[11. Salud pública y seguridad ciudadana]])</f>
        <v>7260</v>
      </c>
    </row>
    <row r="498" spans="1:13" x14ac:dyDescent="0.25">
      <c r="A498" s="65" t="s">
        <v>318</v>
      </c>
      <c r="B498" s="17"/>
      <c r="C498" s="17"/>
      <c r="D498" s="17"/>
      <c r="E498" s="17"/>
      <c r="F498" s="17">
        <v>4840</v>
      </c>
      <c r="G498" s="17"/>
      <c r="H498" s="17">
        <v>556.6</v>
      </c>
      <c r="I498" s="17"/>
      <c r="J498" s="17"/>
      <c r="K498" s="17"/>
      <c r="L498" s="17"/>
      <c r="M498" s="20">
        <f>SUM(Tabla2[[#This Row],[01. Alcaldía]:[11. Salud pública y seguridad ciudadana]])</f>
        <v>5396.6</v>
      </c>
    </row>
    <row r="499" spans="1:13" x14ac:dyDescent="0.25">
      <c r="A499" s="65" t="s">
        <v>4323</v>
      </c>
      <c r="B499" s="17"/>
      <c r="C499" s="17"/>
      <c r="D499" s="17"/>
      <c r="E499" s="17"/>
      <c r="F499" s="17"/>
      <c r="G499" s="17"/>
      <c r="H499" s="17"/>
      <c r="I499" s="17"/>
      <c r="J499" s="17"/>
      <c r="K499" s="17">
        <v>65.27</v>
      </c>
      <c r="L499" s="17"/>
      <c r="M499" s="20">
        <f>SUM(Tabla2[[#This Row],[01. Alcaldía]:[11. Salud pública y seguridad ciudadana]])</f>
        <v>65.27</v>
      </c>
    </row>
    <row r="500" spans="1:13" x14ac:dyDescent="0.25">
      <c r="A500" s="65" t="s">
        <v>3200</v>
      </c>
      <c r="B500" s="17"/>
      <c r="C500" s="17"/>
      <c r="D500" s="17"/>
      <c r="E500" s="17"/>
      <c r="F500" s="17"/>
      <c r="G500" s="17"/>
      <c r="H500" s="17"/>
      <c r="I500" s="17"/>
      <c r="J500" s="17"/>
      <c r="K500" s="17">
        <v>5133.6899999999996</v>
      </c>
      <c r="L500" s="17"/>
      <c r="M500" s="20">
        <f>SUM(Tabla2[[#This Row],[01. Alcaldía]:[11. Salud pública y seguridad ciudadana]])</f>
        <v>5133.6899999999996</v>
      </c>
    </row>
    <row r="501" spans="1:13" x14ac:dyDescent="0.25">
      <c r="A501" s="65" t="s">
        <v>5516</v>
      </c>
      <c r="B501" s="17">
        <v>14399</v>
      </c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20">
        <f>SUM(Tabla2[[#This Row],[01. Alcaldía]:[11. Salud pública y seguridad ciudadana]])</f>
        <v>14399</v>
      </c>
    </row>
    <row r="502" spans="1:13" x14ac:dyDescent="0.25">
      <c r="A502" s="65" t="s">
        <v>675</v>
      </c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>
        <v>641.29999999999995</v>
      </c>
      <c r="M502" s="20">
        <f>SUM(Tabla2[[#This Row],[01. Alcaldía]:[11. Salud pública y seguridad ciudadana]])</f>
        <v>641.29999999999995</v>
      </c>
    </row>
    <row r="503" spans="1:13" x14ac:dyDescent="0.25">
      <c r="A503" s="65" t="s">
        <v>4854</v>
      </c>
      <c r="B503" s="17"/>
      <c r="C503" s="17"/>
      <c r="D503" s="17"/>
      <c r="E503" s="17"/>
      <c r="F503" s="17"/>
      <c r="G503" s="17">
        <v>907.5</v>
      </c>
      <c r="H503" s="17"/>
      <c r="I503" s="17"/>
      <c r="J503" s="17"/>
      <c r="K503" s="17"/>
      <c r="L503" s="17"/>
      <c r="M503" s="20">
        <f>SUM(Tabla2[[#This Row],[01. Alcaldía]:[11. Salud pública y seguridad ciudadana]])</f>
        <v>907.5</v>
      </c>
    </row>
    <row r="504" spans="1:13" x14ac:dyDescent="0.25">
      <c r="A504" s="65" t="s">
        <v>6006</v>
      </c>
      <c r="B504" s="17"/>
      <c r="C504" s="17"/>
      <c r="D504" s="17"/>
      <c r="E504" s="17"/>
      <c r="F504" s="17"/>
      <c r="G504" s="17"/>
      <c r="H504" s="17"/>
      <c r="I504" s="17"/>
      <c r="J504" s="17">
        <v>1452</v>
      </c>
      <c r="K504" s="17"/>
      <c r="L504" s="17"/>
      <c r="M504" s="20">
        <f>SUM(Tabla2[[#This Row],[01. Alcaldía]:[11. Salud pública y seguridad ciudadana]])</f>
        <v>1452</v>
      </c>
    </row>
    <row r="505" spans="1:13" x14ac:dyDescent="0.25">
      <c r="A505" s="65" t="s">
        <v>4055</v>
      </c>
      <c r="B505" s="17"/>
      <c r="C505" s="17"/>
      <c r="D505" s="17"/>
      <c r="E505" s="17"/>
      <c r="F505" s="17"/>
      <c r="G505" s="17"/>
      <c r="H505" s="17"/>
      <c r="I505" s="17"/>
      <c r="J505" s="17"/>
      <c r="K505" s="17">
        <v>165.55</v>
      </c>
      <c r="L505" s="17"/>
      <c r="M505" s="20">
        <f>SUM(Tabla2[[#This Row],[01. Alcaldía]:[11. Salud pública y seguridad ciudadana]])</f>
        <v>165.55</v>
      </c>
    </row>
    <row r="506" spans="1:13" x14ac:dyDescent="0.25">
      <c r="A506" s="65" t="s">
        <v>72</v>
      </c>
      <c r="B506" s="17"/>
      <c r="C506" s="17"/>
      <c r="D506" s="17"/>
      <c r="E506" s="17"/>
      <c r="F506" s="17"/>
      <c r="G506" s="17"/>
      <c r="H506" s="17"/>
      <c r="I506" s="17">
        <v>51.3</v>
      </c>
      <c r="J506" s="17"/>
      <c r="K506" s="17"/>
      <c r="L506" s="17"/>
      <c r="M506" s="20">
        <f>SUM(Tabla2[[#This Row],[01. Alcaldía]:[11. Salud pública y seguridad ciudadana]])</f>
        <v>51.3</v>
      </c>
    </row>
    <row r="507" spans="1:13" x14ac:dyDescent="0.25">
      <c r="A507" s="65" t="s">
        <v>3918</v>
      </c>
      <c r="B507" s="17"/>
      <c r="C507" s="17"/>
      <c r="D507" s="17"/>
      <c r="E507" s="17"/>
      <c r="F507" s="17"/>
      <c r="G507" s="17"/>
      <c r="H507" s="17"/>
      <c r="I507" s="17"/>
      <c r="J507" s="17"/>
      <c r="K507" s="17">
        <v>191.28</v>
      </c>
      <c r="L507" s="17"/>
      <c r="M507" s="20">
        <f>SUM(Tabla2[[#This Row],[01. Alcaldía]:[11. Salud pública y seguridad ciudadana]])</f>
        <v>191.28</v>
      </c>
    </row>
    <row r="508" spans="1:13" x14ac:dyDescent="0.25">
      <c r="A508" s="65" t="s">
        <v>3342</v>
      </c>
      <c r="B508" s="17"/>
      <c r="C508" s="17"/>
      <c r="D508" s="17"/>
      <c r="E508" s="17">
        <v>702</v>
      </c>
      <c r="F508" s="17"/>
      <c r="G508" s="17"/>
      <c r="H508" s="17"/>
      <c r="I508" s="17"/>
      <c r="J508" s="17"/>
      <c r="K508" s="17"/>
      <c r="L508" s="17"/>
      <c r="M508" s="20">
        <f>SUM(Tabla2[[#This Row],[01. Alcaldía]:[11. Salud pública y seguridad ciudadana]])</f>
        <v>702</v>
      </c>
    </row>
    <row r="509" spans="1:13" x14ac:dyDescent="0.25">
      <c r="A509" s="65" t="s">
        <v>4958</v>
      </c>
      <c r="B509" s="17"/>
      <c r="C509" s="17"/>
      <c r="D509" s="17"/>
      <c r="E509" s="17"/>
      <c r="F509" s="17"/>
      <c r="G509" s="17"/>
      <c r="H509" s="17"/>
      <c r="I509" s="17"/>
      <c r="J509" s="17"/>
      <c r="K509" s="17">
        <v>895.48</v>
      </c>
      <c r="L509" s="17"/>
      <c r="M509" s="20">
        <f>SUM(Tabla2[[#This Row],[01. Alcaldía]:[11. Salud pública y seguridad ciudadana]])</f>
        <v>895.48</v>
      </c>
    </row>
    <row r="510" spans="1:13" x14ac:dyDescent="0.25">
      <c r="A510" s="65" t="s">
        <v>2083</v>
      </c>
      <c r="B510" s="17"/>
      <c r="C510" s="17"/>
      <c r="D510" s="17"/>
      <c r="E510" s="17"/>
      <c r="F510" s="17"/>
      <c r="G510" s="17"/>
      <c r="H510" s="17"/>
      <c r="I510" s="17"/>
      <c r="J510" s="17">
        <v>1996.5</v>
      </c>
      <c r="K510" s="17"/>
      <c r="L510" s="17"/>
      <c r="M510" s="20">
        <f>SUM(Tabla2[[#This Row],[01. Alcaldía]:[11. Salud pública y seguridad ciudadana]])</f>
        <v>1996.5</v>
      </c>
    </row>
    <row r="511" spans="1:13" x14ac:dyDescent="0.25">
      <c r="A511" s="65" t="s">
        <v>5830</v>
      </c>
      <c r="B511" s="17"/>
      <c r="C511" s="17"/>
      <c r="D511" s="17"/>
      <c r="E511" s="17"/>
      <c r="F511" s="17"/>
      <c r="G511" s="17"/>
      <c r="H511" s="17"/>
      <c r="I511" s="17"/>
      <c r="J511" s="17"/>
      <c r="K511" s="17">
        <v>2959.66</v>
      </c>
      <c r="L511" s="17"/>
      <c r="M511" s="20">
        <f>SUM(Tabla2[[#This Row],[01. Alcaldía]:[11. Salud pública y seguridad ciudadana]])</f>
        <v>2959.66</v>
      </c>
    </row>
    <row r="512" spans="1:13" x14ac:dyDescent="0.25">
      <c r="A512" s="65" t="s">
        <v>364</v>
      </c>
      <c r="B512" s="17"/>
      <c r="C512" s="17"/>
      <c r="D512" s="17"/>
      <c r="E512" s="17"/>
      <c r="F512" s="17"/>
      <c r="G512" s="17"/>
      <c r="H512" s="17"/>
      <c r="I512" s="17"/>
      <c r="J512" s="17"/>
      <c r="K512" s="17">
        <v>8593.42</v>
      </c>
      <c r="L512" s="17"/>
      <c r="M512" s="20">
        <f>SUM(Tabla2[[#This Row],[01. Alcaldía]:[11. Salud pública y seguridad ciudadana]])</f>
        <v>8593.42</v>
      </c>
    </row>
    <row r="513" spans="1:13" x14ac:dyDescent="0.25">
      <c r="A513" s="65" t="s">
        <v>5508</v>
      </c>
      <c r="B513" s="17">
        <v>15004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20">
        <f>SUM(Tabla2[[#This Row],[01. Alcaldía]:[11. Salud pública y seguridad ciudadana]])</f>
        <v>15004</v>
      </c>
    </row>
    <row r="514" spans="1:13" x14ac:dyDescent="0.25">
      <c r="A514" s="65" t="s">
        <v>6835</v>
      </c>
      <c r="B514" s="17"/>
      <c r="C514" s="17"/>
      <c r="D514" s="17"/>
      <c r="E514" s="17"/>
      <c r="F514" s="17"/>
      <c r="G514" s="17"/>
      <c r="H514" s="17"/>
      <c r="I514" s="17"/>
      <c r="J514" s="17"/>
      <c r="K514" s="17">
        <v>189.97</v>
      </c>
      <c r="L514" s="17"/>
      <c r="M514" s="20">
        <f>SUM(Tabla2[[#This Row],[01. Alcaldía]:[11. Salud pública y seguridad ciudadana]])</f>
        <v>189.97</v>
      </c>
    </row>
    <row r="515" spans="1:13" x14ac:dyDescent="0.25">
      <c r="A515" s="65" t="s">
        <v>611</v>
      </c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>
        <v>3630</v>
      </c>
      <c r="M515" s="20">
        <f>SUM(Tabla2[[#This Row],[01. Alcaldía]:[11. Salud pública y seguridad ciudadana]])</f>
        <v>3630</v>
      </c>
    </row>
    <row r="516" spans="1:13" x14ac:dyDescent="0.25">
      <c r="A516" s="65" t="s">
        <v>784</v>
      </c>
      <c r="B516" s="17"/>
      <c r="C516" s="17"/>
      <c r="D516" s="17"/>
      <c r="E516" s="17"/>
      <c r="F516" s="17"/>
      <c r="G516" s="17"/>
      <c r="H516" s="17"/>
      <c r="I516" s="17"/>
      <c r="J516" s="17"/>
      <c r="K516" s="17">
        <v>6000</v>
      </c>
      <c r="L516" s="17"/>
      <c r="M516" s="20">
        <f>SUM(Tabla2[[#This Row],[01. Alcaldía]:[11. Salud pública y seguridad ciudadana]])</f>
        <v>6000</v>
      </c>
    </row>
    <row r="517" spans="1:13" x14ac:dyDescent="0.25">
      <c r="A517" s="65" t="s">
        <v>3941</v>
      </c>
      <c r="B517" s="17"/>
      <c r="C517" s="17"/>
      <c r="D517" s="17"/>
      <c r="E517" s="17"/>
      <c r="F517" s="17"/>
      <c r="G517" s="17"/>
      <c r="H517" s="17"/>
      <c r="I517" s="17"/>
      <c r="J517" s="17"/>
      <c r="K517" s="17">
        <v>170.61</v>
      </c>
      <c r="L517" s="17"/>
      <c r="M517" s="20">
        <f>SUM(Tabla2[[#This Row],[01. Alcaldía]:[11. Salud pública y seguridad ciudadana]])</f>
        <v>170.61</v>
      </c>
    </row>
    <row r="518" spans="1:13" x14ac:dyDescent="0.25">
      <c r="A518" s="65" t="s">
        <v>652</v>
      </c>
      <c r="B518" s="17"/>
      <c r="C518" s="17"/>
      <c r="D518" s="17"/>
      <c r="E518" s="17"/>
      <c r="F518" s="17"/>
      <c r="G518" s="17">
        <v>10853.7</v>
      </c>
      <c r="H518" s="17">
        <v>6292</v>
      </c>
      <c r="I518" s="17"/>
      <c r="J518" s="17"/>
      <c r="K518" s="17">
        <v>6013.7</v>
      </c>
      <c r="L518" s="17"/>
      <c r="M518" s="20">
        <f>SUM(Tabla2[[#This Row],[01. Alcaldía]:[11. Salud pública y seguridad ciudadana]])</f>
        <v>23159.4</v>
      </c>
    </row>
    <row r="519" spans="1:13" x14ac:dyDescent="0.25">
      <c r="A519" s="65" t="s">
        <v>3673</v>
      </c>
      <c r="B519" s="17">
        <v>550.54999999999995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20">
        <f>SUM(Tabla2[[#This Row],[01. Alcaldía]:[11. Salud pública y seguridad ciudadana]])</f>
        <v>550.54999999999995</v>
      </c>
    </row>
    <row r="520" spans="1:13" x14ac:dyDescent="0.25">
      <c r="A520" s="65" t="s">
        <v>3752</v>
      </c>
      <c r="B520" s="17"/>
      <c r="C520" s="17">
        <v>322.62</v>
      </c>
      <c r="D520" s="17"/>
      <c r="E520" s="17"/>
      <c r="F520" s="17"/>
      <c r="G520" s="17">
        <v>468.65</v>
      </c>
      <c r="H520" s="17"/>
      <c r="I520" s="17"/>
      <c r="J520" s="17"/>
      <c r="K520" s="17"/>
      <c r="L520" s="17"/>
      <c r="M520" s="20">
        <f>SUM(Tabla2[[#This Row],[01. Alcaldía]:[11. Salud pública y seguridad ciudadana]])</f>
        <v>791.27</v>
      </c>
    </row>
    <row r="521" spans="1:13" x14ac:dyDescent="0.25">
      <c r="A521" s="65" t="s">
        <v>321</v>
      </c>
      <c r="B521" s="17"/>
      <c r="C521" s="17"/>
      <c r="D521" s="17"/>
      <c r="E521" s="17"/>
      <c r="F521" s="17"/>
      <c r="G521" s="17"/>
      <c r="H521" s="17">
        <v>3803.07</v>
      </c>
      <c r="I521" s="17"/>
      <c r="J521" s="17"/>
      <c r="K521" s="17"/>
      <c r="L521" s="17"/>
      <c r="M521" s="20">
        <f>SUM(Tabla2[[#This Row],[01. Alcaldía]:[11. Salud pública y seguridad ciudadana]])</f>
        <v>3803.07</v>
      </c>
    </row>
    <row r="522" spans="1:13" x14ac:dyDescent="0.25">
      <c r="A522" s="65" t="s">
        <v>80</v>
      </c>
      <c r="B522" s="17"/>
      <c r="C522" s="17"/>
      <c r="D522" s="17"/>
      <c r="E522" s="17"/>
      <c r="F522" s="17"/>
      <c r="G522" s="17">
        <v>3250</v>
      </c>
      <c r="H522" s="17"/>
      <c r="I522" s="17"/>
      <c r="J522" s="17"/>
      <c r="K522" s="17"/>
      <c r="L522" s="17"/>
      <c r="M522" s="20">
        <f>SUM(Tabla2[[#This Row],[01. Alcaldía]:[11. Salud pública y seguridad ciudadana]])</f>
        <v>3250</v>
      </c>
    </row>
    <row r="523" spans="1:13" x14ac:dyDescent="0.25">
      <c r="A523" s="65" t="s">
        <v>3206</v>
      </c>
      <c r="B523" s="17"/>
      <c r="C523" s="17"/>
      <c r="D523" s="17"/>
      <c r="E523" s="17"/>
      <c r="F523" s="17"/>
      <c r="G523" s="17"/>
      <c r="H523" s="17">
        <v>5082</v>
      </c>
      <c r="I523" s="17"/>
      <c r="J523" s="17"/>
      <c r="K523" s="17"/>
      <c r="L523" s="17"/>
      <c r="M523" s="20">
        <f>SUM(Tabla2[[#This Row],[01. Alcaldía]:[11. Salud pública y seguridad ciudadana]])</f>
        <v>5082</v>
      </c>
    </row>
    <row r="524" spans="1:13" x14ac:dyDescent="0.25">
      <c r="A524" s="65" t="s">
        <v>5510</v>
      </c>
      <c r="B524" s="17">
        <v>14960</v>
      </c>
      <c r="C524" s="17"/>
      <c r="D524" s="17"/>
      <c r="E524" s="17"/>
      <c r="F524" s="17"/>
      <c r="G524" s="17"/>
      <c r="H524" s="17"/>
      <c r="I524" s="17"/>
      <c r="J524" s="17"/>
      <c r="K524" s="17">
        <v>175</v>
      </c>
      <c r="L524" s="17"/>
      <c r="M524" s="20">
        <f>SUM(Tabla2[[#This Row],[01. Alcaldía]:[11. Salud pública y seguridad ciudadana]])</f>
        <v>15135</v>
      </c>
    </row>
    <row r="525" spans="1:13" x14ac:dyDescent="0.25">
      <c r="A525" s="65" t="s">
        <v>1039</v>
      </c>
      <c r="B525" s="17">
        <v>9973.33</v>
      </c>
      <c r="C525" s="17"/>
      <c r="D525" s="17"/>
      <c r="E525" s="17"/>
      <c r="F525" s="17"/>
      <c r="G525" s="17"/>
      <c r="H525" s="17"/>
      <c r="I525" s="17"/>
      <c r="J525" s="17"/>
      <c r="K525" s="17">
        <v>350</v>
      </c>
      <c r="L525" s="17"/>
      <c r="M525" s="20">
        <f>SUM(Tabla2[[#This Row],[01. Alcaldía]:[11. Salud pública y seguridad ciudadana]])</f>
        <v>10323.33</v>
      </c>
    </row>
    <row r="526" spans="1:13" x14ac:dyDescent="0.25">
      <c r="A526" s="65" t="s">
        <v>653</v>
      </c>
      <c r="B526" s="17"/>
      <c r="C526" s="17"/>
      <c r="D526" s="17"/>
      <c r="E526" s="17"/>
      <c r="F526" s="17"/>
      <c r="G526" s="17"/>
      <c r="H526" s="17"/>
      <c r="I526" s="17"/>
      <c r="J526" s="17">
        <v>268.01</v>
      </c>
      <c r="K526" s="17"/>
      <c r="L526" s="17"/>
      <c r="M526" s="20">
        <f>SUM(Tabla2[[#This Row],[01. Alcaldía]:[11. Salud pública y seguridad ciudadana]])</f>
        <v>268.01</v>
      </c>
    </row>
    <row r="527" spans="1:13" x14ac:dyDescent="0.25">
      <c r="A527" s="22" t="s">
        <v>275</v>
      </c>
      <c r="B527" s="20">
        <f>SUBTOTAL(109,Tabla2[01. Alcaldía])</f>
        <v>690171.52999999991</v>
      </c>
      <c r="C527" s="20">
        <f>SUBTOTAL(109,Tabla2[02. Urbanismo y vivienda])</f>
        <v>70086.53</v>
      </c>
      <c r="D527" s="20">
        <f>SUBTOTAL(109,Tabla2[03. Participación ciudadana y deportes])</f>
        <v>101285.41999999998</v>
      </c>
      <c r="E527" s="20">
        <f>SUBTOTAL(109,Tabla2[04. Hacienda, personal y modernización administrativa])</f>
        <v>113876.59999999999</v>
      </c>
      <c r="F527" s="20">
        <f>SUBTOTAL(109,Tabla2[05. Comercio, mercados y consumo])</f>
        <v>76011.340000000011</v>
      </c>
      <c r="G527" s="20">
        <f>SUBTOTAL(109,Tabla2[06. Educación y cultura])</f>
        <v>241332.23000000004</v>
      </c>
      <c r="H527" s="20">
        <f>SUBTOTAL(109,Tabla2[07. Medio ambiente])</f>
        <v>200678.70999999996</v>
      </c>
      <c r="I527" s="20">
        <f>SUBTOTAL(109,Tabla2[08. Tráfico y movilidad])</f>
        <v>141488.23000000001</v>
      </c>
      <c r="J527" s="20">
        <f>SUBTOTAL(109,Tabla2[09. Turismo, eventos y marca ciudad])</f>
        <v>125224.37999999999</v>
      </c>
      <c r="K527" s="20">
        <f>SUBTOTAL(109,Tabla2[10. Personas mayores, familia y servicios sociales])</f>
        <v>480733.65999999986</v>
      </c>
      <c r="L527" s="20">
        <f>SUBTOTAL(109,Tabla2[11. Salud pública y seguridad ciudadana])</f>
        <v>451925.39000000019</v>
      </c>
      <c r="M527" s="20">
        <f>SUBTOTAL(109,Tabla2[Total general])</f>
        <v>2692814.0199999977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PRIMER, SEGUNDO Y TERCER TRIMESTRE EJERCICIO 2025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284"/>
  <sheetViews>
    <sheetView showGridLines="0" view="pageLayout" zoomScale="95" zoomScaleNormal="100" zoomScalePageLayoutView="95" workbookViewId="0">
      <selection activeCell="D9" sqref="D9"/>
    </sheetView>
  </sheetViews>
  <sheetFormatPr baseColWidth="10" defaultColWidth="36.5703125" defaultRowHeight="12.75" x14ac:dyDescent="0.25"/>
  <cols>
    <col min="1" max="1" width="51" style="12" bestFit="1" customWidth="1"/>
    <col min="2" max="2" width="12.85546875" style="12" bestFit="1" customWidth="1"/>
    <col min="3" max="3" width="14.140625" style="12" bestFit="1" customWidth="1"/>
    <col min="4" max="4" width="14.42578125" style="12" bestFit="1" customWidth="1"/>
    <col min="5" max="5" width="14.28515625" style="12" bestFit="1" customWidth="1"/>
    <col min="6" max="6" width="15.140625" style="12" bestFit="1" customWidth="1"/>
    <col min="7" max="8" width="14.42578125" style="12" bestFit="1" customWidth="1"/>
    <col min="9" max="9" width="13.85546875" style="12" bestFit="1" customWidth="1"/>
    <col min="10" max="10" width="13.5703125" style="12" bestFit="1" customWidth="1"/>
    <col min="11" max="11" width="14.28515625" style="12" bestFit="1" customWidth="1"/>
    <col min="12" max="12" width="14.140625" style="12" bestFit="1" customWidth="1"/>
    <col min="13" max="13" width="12.42578125" style="12" bestFit="1" customWidth="1"/>
    <col min="14" max="16384" width="36.5703125" style="12"/>
  </cols>
  <sheetData>
    <row r="1" spans="1:13" s="14" customFormat="1" ht="60.75" customHeight="1" x14ac:dyDescent="0.25">
      <c r="A1" s="19" t="s">
        <v>7148</v>
      </c>
      <c r="B1" s="38" t="s">
        <v>90</v>
      </c>
      <c r="C1" s="38" t="s">
        <v>900</v>
      </c>
      <c r="D1" s="38" t="s">
        <v>308</v>
      </c>
      <c r="E1" s="38" t="s">
        <v>901</v>
      </c>
      <c r="F1" s="38" t="s">
        <v>902</v>
      </c>
      <c r="G1" s="38" t="s">
        <v>903</v>
      </c>
      <c r="H1" s="38" t="s">
        <v>904</v>
      </c>
      <c r="I1" s="38" t="s">
        <v>905</v>
      </c>
      <c r="J1" s="38" t="s">
        <v>906</v>
      </c>
      <c r="K1" s="38" t="s">
        <v>907</v>
      </c>
      <c r="L1" s="38" t="s">
        <v>289</v>
      </c>
      <c r="M1" s="19" t="s">
        <v>267</v>
      </c>
    </row>
    <row r="2" spans="1:13" s="14" customFormat="1" x14ac:dyDescent="0.25">
      <c r="A2" s="18" t="s">
        <v>3477</v>
      </c>
      <c r="B2" s="17"/>
      <c r="C2" s="17">
        <v>1213.6300000000001</v>
      </c>
      <c r="D2" s="17"/>
      <c r="E2" s="17"/>
      <c r="F2" s="17"/>
      <c r="G2" s="17"/>
      <c r="H2" s="17"/>
      <c r="I2" s="17"/>
      <c r="J2" s="17"/>
      <c r="K2" s="17"/>
      <c r="L2" s="17"/>
      <c r="M2" s="20">
        <f>SUM(Tabla24[[#This Row],[01. Alcaldía]:[11. Salud pública y seguridad ciudadana]])</f>
        <v>1213.6300000000001</v>
      </c>
    </row>
    <row r="3" spans="1:13" s="14" customFormat="1" x14ac:dyDescent="0.25">
      <c r="A3" s="18" t="s">
        <v>1067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>
        <v>663.08</v>
      </c>
      <c r="M3" s="20">
        <f>SUM(Tabla24[[#This Row],[01. Alcaldía]:[11. Salud pública y seguridad ciudadana]])</f>
        <v>663.08</v>
      </c>
    </row>
    <row r="4" spans="1:13" s="14" customFormat="1" x14ac:dyDescent="0.25">
      <c r="A4" s="65" t="s">
        <v>1702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>
        <v>2082.17</v>
      </c>
      <c r="M4" s="20">
        <f>SUM(Tabla24[[#This Row],[01. Alcaldía]:[11. Salud pública y seguridad ciudadana]])</f>
        <v>2082.17</v>
      </c>
    </row>
    <row r="5" spans="1:13" s="14" customFormat="1" x14ac:dyDescent="0.25">
      <c r="A5" s="65" t="s">
        <v>77</v>
      </c>
      <c r="B5" s="17">
        <v>205.57</v>
      </c>
      <c r="C5" s="17">
        <v>540</v>
      </c>
      <c r="D5" s="17">
        <v>1607.2900000000002</v>
      </c>
      <c r="E5" s="17"/>
      <c r="F5" s="17">
        <v>15.25</v>
      </c>
      <c r="G5" s="17">
        <v>7840.8</v>
      </c>
      <c r="H5" s="17">
        <v>185</v>
      </c>
      <c r="I5" s="17"/>
      <c r="J5" s="17"/>
      <c r="K5" s="17">
        <v>5335.1399999999994</v>
      </c>
      <c r="L5" s="17">
        <v>1345.3899999999999</v>
      </c>
      <c r="M5" s="20">
        <f>SUM(Tabla24[[#This Row],[01. Alcaldía]:[11. Salud pública y seguridad ciudadana]])</f>
        <v>17074.439999999999</v>
      </c>
    </row>
    <row r="6" spans="1:13" s="14" customFormat="1" x14ac:dyDescent="0.25">
      <c r="A6" s="65" t="s">
        <v>334</v>
      </c>
      <c r="B6" s="17"/>
      <c r="C6" s="17">
        <v>4965.76</v>
      </c>
      <c r="D6" s="17">
        <v>2457.87</v>
      </c>
      <c r="E6" s="17"/>
      <c r="F6" s="17"/>
      <c r="G6" s="17">
        <v>6.05</v>
      </c>
      <c r="H6" s="17"/>
      <c r="I6" s="17"/>
      <c r="J6" s="17"/>
      <c r="K6" s="17">
        <v>8841.2000000000007</v>
      </c>
      <c r="L6" s="17">
        <v>4030.39</v>
      </c>
      <c r="M6" s="20">
        <f>SUM(Tabla24[[#This Row],[01. Alcaldía]:[11. Salud pública y seguridad ciudadana]])</f>
        <v>20301.27</v>
      </c>
    </row>
    <row r="7" spans="1:13" s="14" customFormat="1" x14ac:dyDescent="0.25">
      <c r="A7" s="65" t="s">
        <v>84</v>
      </c>
      <c r="B7" s="17"/>
      <c r="C7" s="17"/>
      <c r="D7" s="17"/>
      <c r="E7" s="17"/>
      <c r="F7" s="17"/>
      <c r="G7" s="17"/>
      <c r="H7" s="17"/>
      <c r="I7" s="17">
        <v>500</v>
      </c>
      <c r="J7" s="17"/>
      <c r="K7" s="17"/>
      <c r="L7" s="17"/>
      <c r="M7" s="20">
        <f>SUM(Tabla24[[#This Row],[01. Alcaldía]:[11. Salud pública y seguridad ciudadana]])</f>
        <v>500</v>
      </c>
    </row>
    <row r="8" spans="1:13" s="14" customFormat="1" x14ac:dyDescent="0.25">
      <c r="A8" s="65" t="s">
        <v>4909</v>
      </c>
      <c r="B8" s="17"/>
      <c r="C8" s="17"/>
      <c r="D8" s="17"/>
      <c r="E8" s="17"/>
      <c r="F8" s="17"/>
      <c r="G8" s="17"/>
      <c r="H8" s="17">
        <v>1578.5</v>
      </c>
      <c r="I8" s="17"/>
      <c r="J8" s="17"/>
      <c r="K8" s="17"/>
      <c r="L8" s="17"/>
      <c r="M8" s="20">
        <f>SUM(Tabla24[[#This Row],[01. Alcaldía]:[11. Salud pública y seguridad ciudadana]])</f>
        <v>1578.5</v>
      </c>
    </row>
    <row r="9" spans="1:13" s="14" customFormat="1" x14ac:dyDescent="0.25">
      <c r="A9" s="65" t="s">
        <v>284</v>
      </c>
      <c r="B9" s="17"/>
      <c r="C9" s="17"/>
      <c r="D9" s="17"/>
      <c r="E9" s="17"/>
      <c r="F9" s="17"/>
      <c r="G9" s="17">
        <v>275</v>
      </c>
      <c r="H9" s="17"/>
      <c r="I9" s="17"/>
      <c r="J9" s="17"/>
      <c r="K9" s="17"/>
      <c r="L9" s="17"/>
      <c r="M9" s="20">
        <f>SUM(Tabla24[[#This Row],[01. Alcaldía]:[11. Salud pública y seguridad ciudadana]])</f>
        <v>275</v>
      </c>
    </row>
    <row r="10" spans="1:13" s="14" customFormat="1" x14ac:dyDescent="0.25">
      <c r="A10" s="65" t="s">
        <v>963</v>
      </c>
      <c r="B10" s="17">
        <v>2153.8000000000002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20">
        <f>SUM(Tabla24[[#This Row],[01. Alcaldía]:[11. Salud pública y seguridad ciudadana]])</f>
        <v>2153.8000000000002</v>
      </c>
    </row>
    <row r="11" spans="1:13" s="14" customFormat="1" x14ac:dyDescent="0.25">
      <c r="A11" s="65" t="s">
        <v>70</v>
      </c>
      <c r="B11" s="17"/>
      <c r="C11" s="17"/>
      <c r="D11" s="17"/>
      <c r="E11" s="17"/>
      <c r="F11" s="17"/>
      <c r="G11" s="17"/>
      <c r="H11" s="17"/>
      <c r="I11" s="17">
        <v>3630</v>
      </c>
      <c r="J11" s="17"/>
      <c r="K11" s="17"/>
      <c r="L11" s="17"/>
      <c r="M11" s="20">
        <f>SUM(Tabla24[[#This Row],[01. Alcaldía]:[11. Salud pública y seguridad ciudadana]])</f>
        <v>3630</v>
      </c>
    </row>
    <row r="12" spans="1:13" s="14" customFormat="1" x14ac:dyDescent="0.25">
      <c r="A12" s="65" t="s">
        <v>3540</v>
      </c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>
        <v>988.45</v>
      </c>
      <c r="M12" s="20">
        <f>SUM(Tabla24[[#This Row],[01. Alcaldía]:[11. Salud pública y seguridad ciudadana]])</f>
        <v>988.45</v>
      </c>
    </row>
    <row r="13" spans="1:13" s="14" customFormat="1" x14ac:dyDescent="0.25">
      <c r="A13" s="65" t="s">
        <v>78</v>
      </c>
      <c r="B13" s="17">
        <v>7139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20">
        <f>SUM(Tabla24[[#This Row],[01. Alcaldía]:[11. Salud pública y seguridad ciudadana]])</f>
        <v>7139</v>
      </c>
    </row>
    <row r="14" spans="1:13" s="14" customFormat="1" x14ac:dyDescent="0.25">
      <c r="A14" s="65" t="s">
        <v>3327</v>
      </c>
      <c r="B14" s="17"/>
      <c r="C14" s="17"/>
      <c r="D14" s="17">
        <v>477.95</v>
      </c>
      <c r="E14" s="17">
        <v>7282.99</v>
      </c>
      <c r="F14" s="17"/>
      <c r="G14" s="17"/>
      <c r="H14" s="17"/>
      <c r="I14" s="17"/>
      <c r="J14" s="17"/>
      <c r="K14" s="17"/>
      <c r="L14" s="17"/>
      <c r="M14" s="20">
        <f>SUM(Tabla24[[#This Row],[01. Alcaldía]:[11. Salud pública y seguridad ciudadana]])</f>
        <v>7760.94</v>
      </c>
    </row>
    <row r="15" spans="1:13" s="14" customFormat="1" x14ac:dyDescent="0.25">
      <c r="A15" s="65" t="s">
        <v>344</v>
      </c>
      <c r="B15" s="17"/>
      <c r="C15" s="17"/>
      <c r="D15" s="17"/>
      <c r="E15" s="17"/>
      <c r="F15" s="17"/>
      <c r="G15" s="17">
        <v>24883.65</v>
      </c>
      <c r="H15" s="17"/>
      <c r="I15" s="17"/>
      <c r="J15" s="17"/>
      <c r="K15" s="17"/>
      <c r="L15" s="17"/>
      <c r="M15" s="20">
        <f>SUM(Tabla24[[#This Row],[01. Alcaldía]:[11. Salud pública y seguridad ciudadana]])</f>
        <v>24883.65</v>
      </c>
    </row>
    <row r="16" spans="1:13" s="14" customFormat="1" x14ac:dyDescent="0.25">
      <c r="A16" s="65" t="s">
        <v>32</v>
      </c>
      <c r="B16" s="17"/>
      <c r="C16" s="17"/>
      <c r="D16" s="17">
        <v>221.28999999999996</v>
      </c>
      <c r="E16" s="17"/>
      <c r="F16" s="17"/>
      <c r="G16" s="17">
        <v>2178</v>
      </c>
      <c r="H16" s="17"/>
      <c r="I16" s="17"/>
      <c r="J16" s="17"/>
      <c r="K16" s="17"/>
      <c r="L16" s="17"/>
      <c r="M16" s="20">
        <f>SUM(Tabla24[[#This Row],[01. Alcaldía]:[11. Salud pública y seguridad ciudadana]])</f>
        <v>2399.29</v>
      </c>
    </row>
    <row r="17" spans="1:13" s="14" customFormat="1" x14ac:dyDescent="0.25">
      <c r="A17" s="65" t="s">
        <v>14</v>
      </c>
      <c r="B17" s="17"/>
      <c r="C17" s="17"/>
      <c r="D17" s="17"/>
      <c r="E17" s="17"/>
      <c r="F17" s="17"/>
      <c r="G17" s="17"/>
      <c r="H17" s="17"/>
      <c r="I17" s="17"/>
      <c r="J17" s="17"/>
      <c r="K17" s="17">
        <v>482.84</v>
      </c>
      <c r="L17" s="17"/>
      <c r="M17" s="20">
        <f>SUM(Tabla24[[#This Row],[01. Alcaldía]:[11. Salud pública y seguridad ciudadana]])</f>
        <v>482.84</v>
      </c>
    </row>
    <row r="18" spans="1:13" s="14" customFormat="1" x14ac:dyDescent="0.25">
      <c r="A18" s="65" t="s">
        <v>1074</v>
      </c>
      <c r="B18" s="17"/>
      <c r="C18" s="17"/>
      <c r="D18" s="17"/>
      <c r="E18" s="17"/>
      <c r="F18" s="17"/>
      <c r="G18" s="17">
        <v>101.98</v>
      </c>
      <c r="H18" s="17"/>
      <c r="I18" s="17"/>
      <c r="J18" s="17"/>
      <c r="K18" s="17"/>
      <c r="L18" s="17"/>
      <c r="M18" s="20">
        <f>SUM(Tabla24[[#This Row],[01. Alcaldía]:[11. Salud pública y seguridad ciudadana]])</f>
        <v>101.98</v>
      </c>
    </row>
    <row r="19" spans="1:13" s="14" customFormat="1" x14ac:dyDescent="0.25">
      <c r="A19" s="65" t="s">
        <v>6889</v>
      </c>
      <c r="B19" s="17"/>
      <c r="C19" s="17"/>
      <c r="D19" s="17"/>
      <c r="E19" s="17"/>
      <c r="F19" s="17"/>
      <c r="G19" s="17">
        <v>136</v>
      </c>
      <c r="H19" s="17"/>
      <c r="I19" s="17"/>
      <c r="J19" s="17"/>
      <c r="K19" s="17"/>
      <c r="L19" s="17"/>
      <c r="M19" s="20">
        <f>SUM(Tabla24[[#This Row],[01. Alcaldía]:[11. Salud pública y seguridad ciudadana]])</f>
        <v>136</v>
      </c>
    </row>
    <row r="20" spans="1:13" s="14" customFormat="1" x14ac:dyDescent="0.25">
      <c r="A20" s="65" t="s">
        <v>5231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273.67</v>
      </c>
      <c r="M20" s="20">
        <f>SUM(Tabla24[[#This Row],[01. Alcaldía]:[11. Salud pública y seguridad ciudadana]])</f>
        <v>273.67</v>
      </c>
    </row>
    <row r="21" spans="1:13" s="14" customFormat="1" x14ac:dyDescent="0.25">
      <c r="A21" s="65" t="s">
        <v>463</v>
      </c>
      <c r="B21" s="17"/>
      <c r="C21" s="17"/>
      <c r="D21" s="17">
        <v>7840.2</v>
      </c>
      <c r="E21" s="17"/>
      <c r="F21" s="17"/>
      <c r="G21" s="17"/>
      <c r="H21" s="17"/>
      <c r="I21" s="17"/>
      <c r="J21" s="17"/>
      <c r="K21" s="17"/>
      <c r="L21" s="17"/>
      <c r="M21" s="20">
        <f>SUM(Tabla24[[#This Row],[01. Alcaldía]:[11. Salud pública y seguridad ciudadana]])</f>
        <v>7840.2</v>
      </c>
    </row>
    <row r="22" spans="1:13" s="14" customFormat="1" x14ac:dyDescent="0.25">
      <c r="A22" s="65" t="s">
        <v>957</v>
      </c>
      <c r="B22" s="17"/>
      <c r="C22" s="17"/>
      <c r="D22" s="17"/>
      <c r="E22" s="17"/>
      <c r="F22" s="17"/>
      <c r="G22" s="17">
        <v>2963.29</v>
      </c>
      <c r="H22" s="17"/>
      <c r="I22" s="17"/>
      <c r="J22" s="17"/>
      <c r="K22" s="17"/>
      <c r="L22" s="17">
        <v>6023.38</v>
      </c>
      <c r="M22" s="20">
        <f>SUM(Tabla24[[#This Row],[01. Alcaldía]:[11. Salud pública y seguridad ciudadana]])</f>
        <v>8986.67</v>
      </c>
    </row>
    <row r="23" spans="1:13" s="14" customFormat="1" x14ac:dyDescent="0.25">
      <c r="A23" s="65" t="s">
        <v>986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>
        <v>5396.6</v>
      </c>
      <c r="M23" s="20">
        <f>SUM(Tabla24[[#This Row],[01. Alcaldía]:[11. Salud pública y seguridad ciudadana]])</f>
        <v>5396.6</v>
      </c>
    </row>
    <row r="24" spans="1:13" s="14" customFormat="1" x14ac:dyDescent="0.25">
      <c r="A24" s="65" t="s">
        <v>979</v>
      </c>
      <c r="B24" s="17"/>
      <c r="C24" s="17"/>
      <c r="D24" s="17"/>
      <c r="E24" s="17"/>
      <c r="F24" s="17"/>
      <c r="G24" s="17">
        <v>464</v>
      </c>
      <c r="H24" s="17"/>
      <c r="I24" s="17"/>
      <c r="J24" s="17"/>
      <c r="K24" s="17"/>
      <c r="L24" s="17"/>
      <c r="M24" s="20">
        <f>SUM(Tabla24[[#This Row],[01. Alcaldía]:[11. Salud pública y seguridad ciudadana]])</f>
        <v>464</v>
      </c>
    </row>
    <row r="25" spans="1:13" s="14" customFormat="1" x14ac:dyDescent="0.25">
      <c r="A25" s="65" t="s">
        <v>1019</v>
      </c>
      <c r="B25" s="17">
        <v>202.77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20">
        <f>SUM(Tabla24[[#This Row],[01. Alcaldía]:[11. Salud pública y seguridad ciudadana]])</f>
        <v>202.77</v>
      </c>
    </row>
    <row r="26" spans="1:13" s="14" customFormat="1" x14ac:dyDescent="0.25">
      <c r="A26" s="65" t="s">
        <v>2428</v>
      </c>
      <c r="B26" s="17"/>
      <c r="C26" s="17"/>
      <c r="D26" s="17"/>
      <c r="E26" s="17"/>
      <c r="F26" s="17"/>
      <c r="G26" s="17">
        <v>312.27999999999997</v>
      </c>
      <c r="H26" s="17"/>
      <c r="I26" s="17"/>
      <c r="J26" s="17"/>
      <c r="K26" s="17"/>
      <c r="L26" s="17"/>
      <c r="M26" s="20">
        <f>SUM(Tabla24[[#This Row],[01. Alcaldía]:[11. Salud pública y seguridad ciudadana]])</f>
        <v>312.27999999999997</v>
      </c>
    </row>
    <row r="27" spans="1:13" s="14" customFormat="1" x14ac:dyDescent="0.25">
      <c r="A27" s="65" t="s">
        <v>585</v>
      </c>
      <c r="B27" s="17"/>
      <c r="C27" s="17"/>
      <c r="D27" s="17"/>
      <c r="E27" s="17"/>
      <c r="F27" s="17"/>
      <c r="G27" s="17">
        <v>3963.01</v>
      </c>
      <c r="H27" s="17"/>
      <c r="I27" s="17"/>
      <c r="J27" s="17"/>
      <c r="K27" s="17"/>
      <c r="L27" s="17"/>
      <c r="M27" s="20">
        <f>SUM(Tabla24[[#This Row],[01. Alcaldía]:[11. Salud pública y seguridad ciudadana]])</f>
        <v>3963.01</v>
      </c>
    </row>
    <row r="28" spans="1:13" s="14" customFormat="1" x14ac:dyDescent="0.25">
      <c r="A28" s="65" t="s">
        <v>1077</v>
      </c>
      <c r="B28" s="17"/>
      <c r="C28" s="17"/>
      <c r="D28" s="17">
        <v>20859.8</v>
      </c>
      <c r="E28" s="17">
        <v>762.61</v>
      </c>
      <c r="F28" s="17"/>
      <c r="G28" s="17"/>
      <c r="H28" s="17"/>
      <c r="I28" s="17"/>
      <c r="J28" s="17"/>
      <c r="K28" s="17"/>
      <c r="L28" s="17"/>
      <c r="M28" s="20">
        <f>SUM(Tabla24[[#This Row],[01. Alcaldía]:[11. Salud pública y seguridad ciudadana]])</f>
        <v>21622.41</v>
      </c>
    </row>
    <row r="29" spans="1:13" s="14" customFormat="1" x14ac:dyDescent="0.25">
      <c r="A29" s="65" t="s">
        <v>86</v>
      </c>
      <c r="B29" s="17"/>
      <c r="C29" s="17"/>
      <c r="D29" s="17"/>
      <c r="E29" s="17"/>
      <c r="F29" s="17"/>
      <c r="G29" s="17"/>
      <c r="H29" s="17"/>
      <c r="I29" s="17"/>
      <c r="J29" s="17"/>
      <c r="K29" s="17">
        <v>11640.2</v>
      </c>
      <c r="L29" s="17"/>
      <c r="M29" s="20">
        <f>SUM(Tabla24[[#This Row],[01. Alcaldía]:[11. Salud pública y seguridad ciudadana]])</f>
        <v>11640.2</v>
      </c>
    </row>
    <row r="30" spans="1:13" s="14" customFormat="1" x14ac:dyDescent="0.25">
      <c r="A30" s="65" t="s">
        <v>4947</v>
      </c>
      <c r="B30" s="17"/>
      <c r="C30" s="17"/>
      <c r="D30" s="17"/>
      <c r="E30" s="17"/>
      <c r="F30" s="17"/>
      <c r="G30" s="17"/>
      <c r="H30" s="17"/>
      <c r="I30" s="17">
        <v>2420</v>
      </c>
      <c r="J30" s="17"/>
      <c r="K30" s="17"/>
      <c r="L30" s="17"/>
      <c r="M30" s="20">
        <f>SUM(Tabla24[[#This Row],[01. Alcaldía]:[11. Salud pública y seguridad ciudadana]])</f>
        <v>2420</v>
      </c>
    </row>
    <row r="31" spans="1:13" s="14" customFormat="1" x14ac:dyDescent="0.25">
      <c r="A31" s="65" t="s">
        <v>950</v>
      </c>
      <c r="B31" s="17"/>
      <c r="C31" s="17"/>
      <c r="D31" s="17"/>
      <c r="E31" s="17"/>
      <c r="F31" s="17"/>
      <c r="G31" s="17"/>
      <c r="H31" s="17"/>
      <c r="I31" s="17"/>
      <c r="J31" s="17"/>
      <c r="K31" s="17">
        <v>358.46</v>
      </c>
      <c r="L31" s="17"/>
      <c r="M31" s="20">
        <f>SUM(Tabla24[[#This Row],[01. Alcaldía]:[11. Salud pública y seguridad ciudadana]])</f>
        <v>358.46</v>
      </c>
    </row>
    <row r="32" spans="1:13" s="14" customFormat="1" x14ac:dyDescent="0.25">
      <c r="A32" s="65" t="s">
        <v>685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>
        <v>550</v>
      </c>
      <c r="M32" s="20">
        <f>SUM(Tabla24[[#This Row],[01. Alcaldía]:[11. Salud pública y seguridad ciudadana]])</f>
        <v>550</v>
      </c>
    </row>
    <row r="33" spans="1:13" s="14" customFormat="1" x14ac:dyDescent="0.25">
      <c r="A33" s="65" t="s">
        <v>324</v>
      </c>
      <c r="B33" s="17"/>
      <c r="C33" s="17"/>
      <c r="D33" s="17"/>
      <c r="E33" s="17"/>
      <c r="F33" s="17"/>
      <c r="G33" s="17"/>
      <c r="H33" s="17"/>
      <c r="I33" s="17">
        <v>3944.6</v>
      </c>
      <c r="J33" s="17"/>
      <c r="K33" s="17"/>
      <c r="L33" s="17"/>
      <c r="M33" s="20">
        <f>SUM(Tabla24[[#This Row],[01. Alcaldía]:[11. Salud pública y seguridad ciudadana]])</f>
        <v>3944.6</v>
      </c>
    </row>
    <row r="34" spans="1:13" s="14" customFormat="1" x14ac:dyDescent="0.25">
      <c r="A34" s="65" t="s">
        <v>4071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>
        <v>85</v>
      </c>
      <c r="M34" s="20">
        <f>SUM(Tabla24[[#This Row],[01. Alcaldía]:[11. Salud pública y seguridad ciudadana]])</f>
        <v>85</v>
      </c>
    </row>
    <row r="35" spans="1:13" s="14" customFormat="1" x14ac:dyDescent="0.25">
      <c r="A35" s="65" t="s">
        <v>3847</v>
      </c>
      <c r="B35" s="17"/>
      <c r="C35" s="17"/>
      <c r="D35" s="17"/>
      <c r="E35" s="17"/>
      <c r="F35" s="17"/>
      <c r="G35" s="17"/>
      <c r="H35" s="17"/>
      <c r="I35" s="17"/>
      <c r="J35" s="17"/>
      <c r="K35" s="17">
        <v>272.25</v>
      </c>
      <c r="L35" s="17"/>
      <c r="M35" s="20">
        <f>SUM(Tabla24[[#This Row],[01. Alcaldía]:[11. Salud pública y seguridad ciudadana]])</f>
        <v>272.25</v>
      </c>
    </row>
    <row r="36" spans="1:13" s="14" customFormat="1" x14ac:dyDescent="0.25">
      <c r="A36" s="65" t="s">
        <v>56</v>
      </c>
      <c r="B36" s="17">
        <v>6018.84</v>
      </c>
      <c r="C36" s="17"/>
      <c r="D36" s="17">
        <v>2625.7</v>
      </c>
      <c r="E36" s="17">
        <v>20.7</v>
      </c>
      <c r="F36" s="17"/>
      <c r="G36" s="17"/>
      <c r="H36" s="17"/>
      <c r="I36" s="17">
        <v>115.51</v>
      </c>
      <c r="J36" s="17"/>
      <c r="K36" s="17"/>
      <c r="L36" s="17"/>
      <c r="M36" s="20">
        <f>SUM(Tabla24[[#This Row],[01. Alcaldía]:[11. Salud pública y seguridad ciudadana]])</f>
        <v>8780.7500000000018</v>
      </c>
    </row>
    <row r="37" spans="1:13" s="14" customFormat="1" x14ac:dyDescent="0.25">
      <c r="A37" s="65" t="s">
        <v>694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>
        <v>2472.0300000000002</v>
      </c>
      <c r="M37" s="20">
        <f>SUM(Tabla24[[#This Row],[01. Alcaldía]:[11. Salud pública y seguridad ciudadana]])</f>
        <v>2472.0300000000002</v>
      </c>
    </row>
    <row r="38" spans="1:13" s="14" customFormat="1" x14ac:dyDescent="0.25">
      <c r="A38" s="65" t="s">
        <v>939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>
        <v>56.81</v>
      </c>
      <c r="M38" s="20">
        <f>SUM(Tabla24[[#This Row],[01. Alcaldía]:[11. Salud pública y seguridad ciudadana]])</f>
        <v>56.81</v>
      </c>
    </row>
    <row r="39" spans="1:13" s="14" customFormat="1" x14ac:dyDescent="0.25">
      <c r="A39" s="65" t="s">
        <v>1081</v>
      </c>
      <c r="B39" s="17"/>
      <c r="C39" s="17"/>
      <c r="D39" s="17"/>
      <c r="E39" s="17"/>
      <c r="F39" s="17"/>
      <c r="G39" s="17">
        <v>50.63</v>
      </c>
      <c r="H39" s="17"/>
      <c r="I39" s="17"/>
      <c r="J39" s="17"/>
      <c r="K39" s="17"/>
      <c r="L39" s="17"/>
      <c r="M39" s="20">
        <f>SUM(Tabla24[[#This Row],[01. Alcaldía]:[11. Salud pública y seguridad ciudadana]])</f>
        <v>50.63</v>
      </c>
    </row>
    <row r="40" spans="1:13" s="14" customFormat="1" x14ac:dyDescent="0.25">
      <c r="A40" s="65" t="s">
        <v>1836</v>
      </c>
      <c r="B40" s="17"/>
      <c r="C40" s="17"/>
      <c r="D40" s="17"/>
      <c r="E40" s="17"/>
      <c r="F40" s="17"/>
      <c r="G40" s="17"/>
      <c r="H40" s="17"/>
      <c r="I40" s="17"/>
      <c r="J40" s="17"/>
      <c r="K40" s="17">
        <v>1736.35</v>
      </c>
      <c r="L40" s="17"/>
      <c r="M40" s="20">
        <f>SUM(Tabla24[[#This Row],[01. Alcaldía]:[11. Salud pública y seguridad ciudadana]])</f>
        <v>1736.35</v>
      </c>
    </row>
    <row r="41" spans="1:13" s="14" customFormat="1" x14ac:dyDescent="0.25">
      <c r="A41" s="65" t="s">
        <v>3296</v>
      </c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>
        <v>2976.6</v>
      </c>
      <c r="M41" s="20">
        <f>SUM(Tabla24[[#This Row],[01. Alcaldía]:[11. Salud pública y seguridad ciudadana]])</f>
        <v>2976.6</v>
      </c>
    </row>
    <row r="42" spans="1:13" s="14" customFormat="1" x14ac:dyDescent="0.25">
      <c r="A42" s="65" t="s">
        <v>4779</v>
      </c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>
        <v>768.40000000000009</v>
      </c>
      <c r="M42" s="20">
        <f>SUM(Tabla24[[#This Row],[01. Alcaldía]:[11. Salud pública y seguridad ciudadana]])</f>
        <v>768.40000000000009</v>
      </c>
    </row>
    <row r="43" spans="1:13" s="14" customFormat="1" x14ac:dyDescent="0.25">
      <c r="A43" s="65" t="s">
        <v>933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>
        <v>1546.99</v>
      </c>
      <c r="M43" s="20">
        <f>SUM(Tabla24[[#This Row],[01. Alcaldía]:[11. Salud pública y seguridad ciudadana]])</f>
        <v>1546.99</v>
      </c>
    </row>
    <row r="44" spans="1:13" s="14" customFormat="1" x14ac:dyDescent="0.25">
      <c r="A44" s="65" t="s">
        <v>988</v>
      </c>
      <c r="B44" s="17"/>
      <c r="C44" s="17"/>
      <c r="D44" s="17"/>
      <c r="E44" s="17"/>
      <c r="F44" s="17"/>
      <c r="G44" s="17">
        <v>178</v>
      </c>
      <c r="H44" s="17"/>
      <c r="I44" s="17"/>
      <c r="J44" s="17"/>
      <c r="K44" s="17"/>
      <c r="L44" s="17"/>
      <c r="M44" s="20">
        <f>SUM(Tabla24[[#This Row],[01. Alcaldía]:[11. Salud pública y seguridad ciudadana]])</f>
        <v>178</v>
      </c>
    </row>
    <row r="45" spans="1:13" s="14" customFormat="1" x14ac:dyDescent="0.25">
      <c r="A45" s="65" t="s">
        <v>312</v>
      </c>
      <c r="B45" s="17">
        <v>1082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20">
        <f>SUM(Tabla24[[#This Row],[01. Alcaldía]:[11. Salud pública y seguridad ciudadana]])</f>
        <v>1082</v>
      </c>
    </row>
    <row r="46" spans="1:13" s="14" customFormat="1" x14ac:dyDescent="0.25">
      <c r="A46" s="65" t="s">
        <v>35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>
        <v>3000</v>
      </c>
      <c r="M46" s="20">
        <f>SUM(Tabla24[[#This Row],[01. Alcaldía]:[11. Salud pública y seguridad ciudadana]])</f>
        <v>3000</v>
      </c>
    </row>
    <row r="47" spans="1:13" s="14" customFormat="1" x14ac:dyDescent="0.25">
      <c r="A47" s="65" t="s">
        <v>572</v>
      </c>
      <c r="B47" s="17"/>
      <c r="C47" s="17"/>
      <c r="D47" s="17"/>
      <c r="E47" s="17"/>
      <c r="F47" s="17"/>
      <c r="G47" s="17"/>
      <c r="H47" s="17">
        <v>2000</v>
      </c>
      <c r="I47" s="17"/>
      <c r="J47" s="17"/>
      <c r="K47" s="17"/>
      <c r="L47" s="17"/>
      <c r="M47" s="20">
        <f>SUM(Tabla24[[#This Row],[01. Alcaldía]:[11. Salud pública y seguridad ciudadana]])</f>
        <v>2000</v>
      </c>
    </row>
    <row r="48" spans="1:13" s="14" customFormat="1" x14ac:dyDescent="0.25">
      <c r="A48" s="65" t="s">
        <v>3066</v>
      </c>
      <c r="B48" s="17"/>
      <c r="C48" s="17">
        <v>15624.58</v>
      </c>
      <c r="D48" s="17"/>
      <c r="E48" s="17"/>
      <c r="F48" s="17"/>
      <c r="G48" s="17"/>
      <c r="H48" s="17"/>
      <c r="I48" s="17"/>
      <c r="J48" s="17"/>
      <c r="K48" s="17"/>
      <c r="L48" s="17"/>
      <c r="M48" s="20">
        <f>SUM(Tabla24[[#This Row],[01. Alcaldía]:[11. Salud pública y seguridad ciudadana]])</f>
        <v>15624.58</v>
      </c>
    </row>
    <row r="49" spans="1:13" s="14" customFormat="1" x14ac:dyDescent="0.25">
      <c r="A49" s="65" t="s">
        <v>320</v>
      </c>
      <c r="B49" s="17">
        <v>686.07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20">
        <f>SUM(Tabla24[[#This Row],[01. Alcaldía]:[11. Salud pública y seguridad ciudadana]])</f>
        <v>686.07</v>
      </c>
    </row>
    <row r="50" spans="1:13" s="14" customFormat="1" x14ac:dyDescent="0.25">
      <c r="A50" s="65" t="s">
        <v>6875</v>
      </c>
      <c r="B50" s="17"/>
      <c r="C50" s="17"/>
      <c r="D50" s="17"/>
      <c r="E50" s="17"/>
      <c r="F50" s="17"/>
      <c r="G50" s="17">
        <v>152</v>
      </c>
      <c r="H50" s="17"/>
      <c r="I50" s="17"/>
      <c r="J50" s="17"/>
      <c r="K50" s="17"/>
      <c r="L50" s="17"/>
      <c r="M50" s="20">
        <f>SUM(Tabla24[[#This Row],[01. Alcaldía]:[11. Salud pública y seguridad ciudadana]])</f>
        <v>152</v>
      </c>
    </row>
    <row r="51" spans="1:13" s="14" customFormat="1" x14ac:dyDescent="0.25">
      <c r="A51" s="65" t="s">
        <v>4115</v>
      </c>
      <c r="B51" s="17"/>
      <c r="C51" s="17"/>
      <c r="D51" s="17"/>
      <c r="E51" s="17"/>
      <c r="F51" s="17"/>
      <c r="G51" s="17"/>
      <c r="H51" s="17">
        <v>67.27</v>
      </c>
      <c r="I51" s="17"/>
      <c r="J51" s="17"/>
      <c r="K51" s="17"/>
      <c r="L51" s="17"/>
      <c r="M51" s="20">
        <f>SUM(Tabla24[[#This Row],[01. Alcaldía]:[11. Salud pública y seguridad ciudadana]])</f>
        <v>67.27</v>
      </c>
    </row>
    <row r="52" spans="1:13" s="14" customFormat="1" x14ac:dyDescent="0.25">
      <c r="A52" s="65" t="s">
        <v>83</v>
      </c>
      <c r="B52" s="17"/>
      <c r="C52" s="17"/>
      <c r="D52" s="17">
        <v>121</v>
      </c>
      <c r="E52" s="17"/>
      <c r="F52" s="17"/>
      <c r="G52" s="17">
        <v>6000</v>
      </c>
      <c r="H52" s="17"/>
      <c r="I52" s="17">
        <v>1331</v>
      </c>
      <c r="J52" s="17"/>
      <c r="K52" s="17"/>
      <c r="L52" s="17"/>
      <c r="M52" s="20">
        <f>SUM(Tabla24[[#This Row],[01. Alcaldía]:[11. Salud pública y seguridad ciudadana]])</f>
        <v>7452</v>
      </c>
    </row>
    <row r="53" spans="1:13" s="14" customFormat="1" x14ac:dyDescent="0.25">
      <c r="A53" s="65" t="s">
        <v>16</v>
      </c>
      <c r="B53" s="17"/>
      <c r="C53" s="17">
        <v>237.16</v>
      </c>
      <c r="D53" s="17"/>
      <c r="E53" s="17"/>
      <c r="F53" s="17"/>
      <c r="G53" s="17"/>
      <c r="H53" s="17"/>
      <c r="I53" s="17"/>
      <c r="J53" s="17"/>
      <c r="K53" s="17">
        <v>159.72</v>
      </c>
      <c r="L53" s="17">
        <v>1068.44</v>
      </c>
      <c r="M53" s="20">
        <f>SUM(Tabla24[[#This Row],[01. Alcaldía]:[11. Salud pública y seguridad ciudadana]])</f>
        <v>1465.3200000000002</v>
      </c>
    </row>
    <row r="54" spans="1:13" s="14" customFormat="1" x14ac:dyDescent="0.25">
      <c r="A54" s="65" t="s">
        <v>734</v>
      </c>
      <c r="B54" s="17"/>
      <c r="C54" s="17"/>
      <c r="D54" s="17"/>
      <c r="E54" s="17"/>
      <c r="F54" s="17"/>
      <c r="G54" s="17"/>
      <c r="H54" s="17"/>
      <c r="I54" s="17">
        <v>81.069999999999993</v>
      </c>
      <c r="J54" s="17"/>
      <c r="K54" s="17"/>
      <c r="L54" s="17">
        <v>1972.54</v>
      </c>
      <c r="M54" s="20">
        <f>SUM(Tabla24[[#This Row],[01. Alcaldía]:[11. Salud pública y seguridad ciudadana]])</f>
        <v>2053.61</v>
      </c>
    </row>
    <row r="55" spans="1:13" s="14" customFormat="1" x14ac:dyDescent="0.25">
      <c r="A55" s="65" t="s">
        <v>1711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>
        <v>2069.1</v>
      </c>
      <c r="M55" s="20">
        <f>SUM(Tabla24[[#This Row],[01. Alcaldía]:[11. Salud pública y seguridad ciudadana]])</f>
        <v>2069.1</v>
      </c>
    </row>
    <row r="56" spans="1:13" s="14" customFormat="1" x14ac:dyDescent="0.25">
      <c r="A56" s="65" t="s">
        <v>3153</v>
      </c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>
        <v>6772.24</v>
      </c>
      <c r="M56" s="20">
        <f>SUM(Tabla24[[#This Row],[01. Alcaldía]:[11. Salud pública y seguridad ciudadana]])</f>
        <v>6772.24</v>
      </c>
    </row>
    <row r="57" spans="1:13" s="14" customFormat="1" x14ac:dyDescent="0.25">
      <c r="A57" s="65" t="s">
        <v>1102</v>
      </c>
      <c r="B57" s="17"/>
      <c r="C57" s="17"/>
      <c r="D57" s="17"/>
      <c r="E57" s="17"/>
      <c r="F57" s="17">
        <v>3119.97</v>
      </c>
      <c r="G57" s="17"/>
      <c r="H57" s="17"/>
      <c r="I57" s="17"/>
      <c r="J57" s="17"/>
      <c r="K57" s="17"/>
      <c r="L57" s="17"/>
      <c r="M57" s="20">
        <f>SUM(Tabla24[[#This Row],[01. Alcaldía]:[11. Salud pública y seguridad ciudadana]])</f>
        <v>3119.97</v>
      </c>
    </row>
    <row r="58" spans="1:13" s="14" customFormat="1" x14ac:dyDescent="0.25">
      <c r="A58" s="65" t="s">
        <v>7116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>
        <v>13.02</v>
      </c>
      <c r="M58" s="20">
        <f>SUM(Tabla24[[#This Row],[01. Alcaldía]:[11. Salud pública y seguridad ciudadana]])</f>
        <v>13.02</v>
      </c>
    </row>
    <row r="59" spans="1:13" s="14" customFormat="1" x14ac:dyDescent="0.25">
      <c r="A59" s="65" t="s">
        <v>996</v>
      </c>
      <c r="B59" s="17">
        <v>750</v>
      </c>
      <c r="C59" s="17"/>
      <c r="D59" s="17"/>
      <c r="E59" s="17"/>
      <c r="F59" s="17"/>
      <c r="G59" s="17">
        <v>4320</v>
      </c>
      <c r="H59" s="17"/>
      <c r="I59" s="17"/>
      <c r="J59" s="17"/>
      <c r="K59" s="17"/>
      <c r="L59" s="17"/>
      <c r="M59" s="20">
        <f>SUM(Tabla24[[#This Row],[01. Alcaldía]:[11. Salud pública y seguridad ciudadana]])</f>
        <v>5070</v>
      </c>
    </row>
    <row r="60" spans="1:13" s="14" customFormat="1" x14ac:dyDescent="0.25">
      <c r="A60" s="65" t="s">
        <v>695</v>
      </c>
      <c r="B60" s="17"/>
      <c r="C60" s="17"/>
      <c r="D60" s="17"/>
      <c r="E60" s="17"/>
      <c r="F60" s="17"/>
      <c r="G60" s="17">
        <v>260</v>
      </c>
      <c r="H60" s="17"/>
      <c r="I60" s="17"/>
      <c r="J60" s="17"/>
      <c r="K60" s="17"/>
      <c r="L60" s="17"/>
      <c r="M60" s="20">
        <f>SUM(Tabla24[[#This Row],[01. Alcaldía]:[11. Salud pública y seguridad ciudadana]])</f>
        <v>260</v>
      </c>
    </row>
    <row r="61" spans="1:13" s="14" customFormat="1" x14ac:dyDescent="0.25">
      <c r="A61" s="65" t="s">
        <v>21</v>
      </c>
      <c r="B61" s="17"/>
      <c r="C61" s="17"/>
      <c r="D61" s="17">
        <v>3744.71</v>
      </c>
      <c r="E61" s="17"/>
      <c r="F61" s="17"/>
      <c r="G61" s="17"/>
      <c r="H61" s="17"/>
      <c r="I61" s="17"/>
      <c r="J61" s="17"/>
      <c r="K61" s="17"/>
      <c r="L61" s="17"/>
      <c r="M61" s="20">
        <f>SUM(Tabla24[[#This Row],[01. Alcaldía]:[11. Salud pública y seguridad ciudadana]])</f>
        <v>3744.71</v>
      </c>
    </row>
    <row r="62" spans="1:13" s="14" customFormat="1" x14ac:dyDescent="0.25">
      <c r="A62" s="65" t="s">
        <v>638</v>
      </c>
      <c r="B62" s="17"/>
      <c r="C62" s="17"/>
      <c r="D62" s="17"/>
      <c r="E62" s="17"/>
      <c r="F62" s="17"/>
      <c r="G62" s="17"/>
      <c r="H62" s="17"/>
      <c r="I62" s="17">
        <v>580.14</v>
      </c>
      <c r="J62" s="17"/>
      <c r="K62" s="17"/>
      <c r="L62" s="17"/>
      <c r="M62" s="20">
        <f>SUM(Tabla24[[#This Row],[01. Alcaldía]:[11. Salud pública y seguridad ciudadana]])</f>
        <v>580.14</v>
      </c>
    </row>
    <row r="63" spans="1:13" s="14" customFormat="1" x14ac:dyDescent="0.25">
      <c r="A63" s="65" t="s">
        <v>29</v>
      </c>
      <c r="B63" s="17"/>
      <c r="C63" s="17"/>
      <c r="D63" s="17">
        <v>502.15</v>
      </c>
      <c r="E63" s="17"/>
      <c r="F63" s="17"/>
      <c r="G63" s="17"/>
      <c r="H63" s="17"/>
      <c r="I63" s="17">
        <v>5069.8999999999996</v>
      </c>
      <c r="J63" s="17"/>
      <c r="K63" s="17"/>
      <c r="L63" s="17">
        <v>3000</v>
      </c>
      <c r="M63" s="20">
        <f>SUM(Tabla24[[#This Row],[01. Alcaldía]:[11. Salud pública y seguridad ciudadana]])</f>
        <v>8572.0499999999993</v>
      </c>
    </row>
    <row r="64" spans="1:13" s="14" customFormat="1" x14ac:dyDescent="0.25">
      <c r="A64" s="65" t="s">
        <v>313</v>
      </c>
      <c r="B64" s="17">
        <v>7258.8</v>
      </c>
      <c r="C64" s="17"/>
      <c r="D64" s="17">
        <v>895.81</v>
      </c>
      <c r="E64" s="17"/>
      <c r="F64" s="17"/>
      <c r="G64" s="17">
        <v>985.74</v>
      </c>
      <c r="H64" s="17"/>
      <c r="I64" s="17"/>
      <c r="J64" s="17"/>
      <c r="K64" s="17">
        <v>240.9</v>
      </c>
      <c r="L64" s="17">
        <v>297.18</v>
      </c>
      <c r="M64" s="20">
        <f>SUM(Tabla24[[#This Row],[01. Alcaldía]:[11. Salud pública y seguridad ciudadana]])</f>
        <v>9678.43</v>
      </c>
    </row>
    <row r="65" spans="1:13" s="14" customFormat="1" x14ac:dyDescent="0.25">
      <c r="A65" s="65" t="s">
        <v>3946</v>
      </c>
      <c r="B65" s="17"/>
      <c r="C65" s="17"/>
      <c r="D65" s="17"/>
      <c r="E65" s="17"/>
      <c r="F65" s="17"/>
      <c r="G65" s="17">
        <v>163.35</v>
      </c>
      <c r="H65" s="17"/>
      <c r="I65" s="17"/>
      <c r="J65" s="17"/>
      <c r="K65" s="17"/>
      <c r="L65" s="17"/>
      <c r="M65" s="20">
        <f>SUM(Tabla24[[#This Row],[01. Alcaldía]:[11. Salud pública y seguridad ciudadana]])</f>
        <v>163.35</v>
      </c>
    </row>
    <row r="66" spans="1:13" s="14" customFormat="1" x14ac:dyDescent="0.25">
      <c r="A66" s="65" t="s">
        <v>497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>
        <v>375.59000000000003</v>
      </c>
      <c r="M66" s="20">
        <f>SUM(Tabla24[[#This Row],[01. Alcaldía]:[11. Salud pública y seguridad ciudadana]])</f>
        <v>375.59000000000003</v>
      </c>
    </row>
    <row r="67" spans="1:13" s="14" customFormat="1" x14ac:dyDescent="0.25">
      <c r="A67" s="65" t="s">
        <v>661</v>
      </c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>
        <v>2369.88</v>
      </c>
      <c r="M67" s="20">
        <f>SUM(Tabla24[[#This Row],[01. Alcaldía]:[11. Salud pública y seguridad ciudadana]])</f>
        <v>2369.88</v>
      </c>
    </row>
    <row r="68" spans="1:13" s="14" customFormat="1" x14ac:dyDescent="0.25">
      <c r="A68" s="65" t="s">
        <v>2998</v>
      </c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>
        <v>15705.2</v>
      </c>
      <c r="M68" s="20">
        <f>SUM(Tabla24[[#This Row],[01. Alcaldía]:[11. Salud pública y seguridad ciudadana]])</f>
        <v>15705.2</v>
      </c>
    </row>
    <row r="69" spans="1:13" s="14" customFormat="1" x14ac:dyDescent="0.25">
      <c r="A69" s="65" t="s">
        <v>500</v>
      </c>
      <c r="B69" s="17"/>
      <c r="C69" s="17"/>
      <c r="D69" s="17"/>
      <c r="E69" s="17"/>
      <c r="F69" s="17"/>
      <c r="G69" s="17">
        <v>16</v>
      </c>
      <c r="H69" s="17"/>
      <c r="I69" s="17"/>
      <c r="J69" s="17"/>
      <c r="K69" s="17"/>
      <c r="L69" s="17"/>
      <c r="M69" s="20">
        <f>SUM(Tabla24[[#This Row],[01. Alcaldía]:[11. Salud pública y seguridad ciudadana]])</f>
        <v>16</v>
      </c>
    </row>
    <row r="70" spans="1:13" s="14" customFormat="1" x14ac:dyDescent="0.25">
      <c r="A70" s="65" t="s">
        <v>79</v>
      </c>
      <c r="B70" s="17"/>
      <c r="C70" s="17"/>
      <c r="D70" s="17"/>
      <c r="E70" s="17"/>
      <c r="F70" s="17"/>
      <c r="G70" s="17">
        <v>72.010000000000005</v>
      </c>
      <c r="H70" s="17"/>
      <c r="I70" s="17"/>
      <c r="J70" s="17"/>
      <c r="K70" s="17"/>
      <c r="L70" s="17"/>
      <c r="M70" s="20">
        <f>SUM(Tabla24[[#This Row],[01. Alcaldía]:[11. Salud pública y seguridad ciudadana]])</f>
        <v>72.010000000000005</v>
      </c>
    </row>
    <row r="71" spans="1:13" s="14" customFormat="1" x14ac:dyDescent="0.25">
      <c r="A71" s="65" t="s">
        <v>1090</v>
      </c>
      <c r="B71" s="17"/>
      <c r="C71" s="17"/>
      <c r="D71" s="17"/>
      <c r="E71" s="17"/>
      <c r="F71" s="17"/>
      <c r="G71" s="17">
        <v>14</v>
      </c>
      <c r="H71" s="17"/>
      <c r="I71" s="17"/>
      <c r="J71" s="17"/>
      <c r="K71" s="17"/>
      <c r="L71" s="17"/>
      <c r="M71" s="20">
        <f>SUM(Tabla24[[#This Row],[01. Alcaldía]:[11. Salud pública y seguridad ciudadana]])</f>
        <v>14</v>
      </c>
    </row>
    <row r="72" spans="1:13" s="14" customFormat="1" x14ac:dyDescent="0.25">
      <c r="A72" s="65" t="s">
        <v>662</v>
      </c>
      <c r="B72" s="17"/>
      <c r="C72" s="17"/>
      <c r="D72" s="17"/>
      <c r="E72" s="17"/>
      <c r="F72" s="17"/>
      <c r="G72" s="17">
        <v>5210</v>
      </c>
      <c r="H72" s="17"/>
      <c r="I72" s="17"/>
      <c r="J72" s="17"/>
      <c r="K72" s="17"/>
      <c r="L72" s="17"/>
      <c r="M72" s="20">
        <f>SUM(Tabla24[[#This Row],[01. Alcaldía]:[11. Salud pública y seguridad ciudadana]])</f>
        <v>5210</v>
      </c>
    </row>
    <row r="73" spans="1:13" s="14" customFormat="1" x14ac:dyDescent="0.25">
      <c r="A73" s="65" t="s">
        <v>4932</v>
      </c>
      <c r="B73" s="17">
        <v>52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20">
        <f>SUM(Tabla24[[#This Row],[01. Alcaldía]:[11. Salud pública y seguridad ciudadana]])</f>
        <v>52</v>
      </c>
    </row>
    <row r="74" spans="1:13" s="14" customFormat="1" x14ac:dyDescent="0.25">
      <c r="A74" s="65" t="s">
        <v>3494</v>
      </c>
      <c r="B74" s="17"/>
      <c r="C74" s="17"/>
      <c r="D74" s="17"/>
      <c r="E74" s="17"/>
      <c r="F74" s="17"/>
      <c r="G74" s="17"/>
      <c r="H74" s="17"/>
      <c r="I74" s="17"/>
      <c r="J74" s="17"/>
      <c r="K74" s="17">
        <v>2596.0100000000002</v>
      </c>
      <c r="L74" s="17"/>
      <c r="M74" s="20">
        <f>SUM(Tabla24[[#This Row],[01. Alcaldía]:[11. Salud pública y seguridad ciudadana]])</f>
        <v>2596.0100000000002</v>
      </c>
    </row>
    <row r="75" spans="1:13" s="14" customFormat="1" x14ac:dyDescent="0.25">
      <c r="A75" s="65" t="s">
        <v>2697</v>
      </c>
      <c r="B75" s="17"/>
      <c r="C75" s="17"/>
      <c r="D75" s="17"/>
      <c r="E75" s="17"/>
      <c r="F75" s="17"/>
      <c r="G75" s="17">
        <v>121.5</v>
      </c>
      <c r="H75" s="17"/>
      <c r="I75" s="17"/>
      <c r="J75" s="17"/>
      <c r="K75" s="17"/>
      <c r="L75" s="17"/>
      <c r="M75" s="20">
        <f>SUM(Tabla24[[#This Row],[01. Alcaldía]:[11. Salud pública y seguridad ciudadana]])</f>
        <v>121.5</v>
      </c>
    </row>
    <row r="76" spans="1:13" s="14" customFormat="1" x14ac:dyDescent="0.25">
      <c r="A76" s="65" t="s">
        <v>3922</v>
      </c>
      <c r="B76" s="17"/>
      <c r="C76" s="17"/>
      <c r="D76" s="17"/>
      <c r="E76" s="17"/>
      <c r="F76" s="17"/>
      <c r="G76" s="17"/>
      <c r="H76" s="17"/>
      <c r="I76" s="17"/>
      <c r="J76" s="17"/>
      <c r="K76" s="17">
        <v>188.98</v>
      </c>
      <c r="L76" s="17"/>
      <c r="M76" s="20">
        <f>SUM(Tabla24[[#This Row],[01. Alcaldía]:[11. Salud pública y seguridad ciudadana]])</f>
        <v>188.98</v>
      </c>
    </row>
    <row r="77" spans="1:13" s="14" customFormat="1" x14ac:dyDescent="0.25">
      <c r="A77" s="65" t="s">
        <v>2317</v>
      </c>
      <c r="B77" s="17"/>
      <c r="C77" s="17"/>
      <c r="D77" s="17"/>
      <c r="E77" s="17"/>
      <c r="F77" s="17"/>
      <c r="G77" s="17">
        <v>478</v>
      </c>
      <c r="H77" s="17"/>
      <c r="I77" s="17"/>
      <c r="J77" s="17"/>
      <c r="K77" s="17"/>
      <c r="L77" s="17"/>
      <c r="M77" s="20">
        <f>SUM(Tabla24[[#This Row],[01. Alcaldía]:[11. Salud pública y seguridad ciudadana]])</f>
        <v>478</v>
      </c>
    </row>
    <row r="78" spans="1:13" s="14" customFormat="1" x14ac:dyDescent="0.25">
      <c r="A78" s="65" t="s">
        <v>64</v>
      </c>
      <c r="B78" s="17"/>
      <c r="C78" s="17"/>
      <c r="D78" s="17"/>
      <c r="E78" s="17"/>
      <c r="F78" s="17"/>
      <c r="G78" s="17">
        <v>375.02</v>
      </c>
      <c r="H78" s="17"/>
      <c r="I78" s="17"/>
      <c r="J78" s="17"/>
      <c r="K78" s="17"/>
      <c r="L78" s="17"/>
      <c r="M78" s="20">
        <f>SUM(Tabla24[[#This Row],[01. Alcaldía]:[11. Salud pública y seguridad ciudadana]])</f>
        <v>375.02</v>
      </c>
    </row>
    <row r="79" spans="1:13" s="14" customFormat="1" x14ac:dyDescent="0.25">
      <c r="A79" s="65" t="s">
        <v>509</v>
      </c>
      <c r="B79" s="17">
        <v>976.77</v>
      </c>
      <c r="C79" s="17"/>
      <c r="D79" s="17"/>
      <c r="E79" s="17"/>
      <c r="F79" s="17"/>
      <c r="G79" s="17"/>
      <c r="H79" s="17"/>
      <c r="I79" s="17">
        <v>9257.81</v>
      </c>
      <c r="J79" s="17"/>
      <c r="K79" s="17">
        <v>1383.76</v>
      </c>
      <c r="L79" s="17">
        <v>3577.3700000000003</v>
      </c>
      <c r="M79" s="20">
        <f>SUM(Tabla24[[#This Row],[01. Alcaldía]:[11. Salud pública y seguridad ciudadana]])</f>
        <v>15195.710000000001</v>
      </c>
    </row>
    <row r="80" spans="1:13" s="14" customFormat="1" x14ac:dyDescent="0.25">
      <c r="A80" s="65" t="s">
        <v>1026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>
        <v>245.99</v>
      </c>
      <c r="M80" s="20">
        <f>SUM(Tabla24[[#This Row],[01. Alcaldía]:[11. Salud pública y seguridad ciudadana]])</f>
        <v>245.99</v>
      </c>
    </row>
    <row r="81" spans="1:13" s="14" customFormat="1" x14ac:dyDescent="0.25">
      <c r="A81" s="65" t="s">
        <v>5020</v>
      </c>
      <c r="B81" s="17">
        <v>69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20">
        <f>SUM(Tabla24[[#This Row],[01. Alcaldía]:[11. Salud pública y seguridad ciudadana]])</f>
        <v>69</v>
      </c>
    </row>
    <row r="82" spans="1:13" s="14" customFormat="1" x14ac:dyDescent="0.25">
      <c r="A82" s="65" t="s">
        <v>71</v>
      </c>
      <c r="B82" s="17">
        <v>11313.01</v>
      </c>
      <c r="C82" s="17"/>
      <c r="D82" s="17"/>
      <c r="E82" s="17"/>
      <c r="F82" s="17"/>
      <c r="G82" s="17">
        <v>14996.28</v>
      </c>
      <c r="H82" s="17"/>
      <c r="I82" s="17"/>
      <c r="J82" s="17"/>
      <c r="K82" s="17"/>
      <c r="L82" s="17"/>
      <c r="M82" s="20">
        <f>SUM(Tabla24[[#This Row],[01. Alcaldía]:[11. Salud pública y seguridad ciudadana]])</f>
        <v>26309.29</v>
      </c>
    </row>
    <row r="83" spans="1:13" s="14" customFormat="1" x14ac:dyDescent="0.25">
      <c r="A83" s="65" t="s">
        <v>24</v>
      </c>
      <c r="B83" s="17">
        <v>13794.36</v>
      </c>
      <c r="C83" s="17"/>
      <c r="D83" s="17"/>
      <c r="E83" s="17"/>
      <c r="F83" s="17"/>
      <c r="G83" s="17">
        <v>10291.73</v>
      </c>
      <c r="H83" s="17"/>
      <c r="I83" s="17"/>
      <c r="J83" s="17"/>
      <c r="K83" s="17">
        <v>14375.349999999999</v>
      </c>
      <c r="L83" s="17"/>
      <c r="M83" s="20">
        <f>SUM(Tabla24[[#This Row],[01. Alcaldía]:[11. Salud pública y seguridad ciudadana]])</f>
        <v>38461.440000000002</v>
      </c>
    </row>
    <row r="84" spans="1:13" s="14" customFormat="1" x14ac:dyDescent="0.25">
      <c r="A84" s="65" t="s">
        <v>338</v>
      </c>
      <c r="B84" s="17"/>
      <c r="C84" s="17"/>
      <c r="D84" s="17">
        <v>574.95000000000005</v>
      </c>
      <c r="E84" s="17"/>
      <c r="F84" s="17"/>
      <c r="G84" s="17"/>
      <c r="H84" s="17"/>
      <c r="I84" s="17"/>
      <c r="J84" s="17"/>
      <c r="K84" s="17"/>
      <c r="L84" s="17"/>
      <c r="M84" s="20">
        <f>SUM(Tabla24[[#This Row],[01. Alcaldía]:[11. Salud pública y seguridad ciudadana]])</f>
        <v>574.95000000000005</v>
      </c>
    </row>
    <row r="85" spans="1:13" s="14" customFormat="1" x14ac:dyDescent="0.25">
      <c r="A85" s="65" t="s">
        <v>61</v>
      </c>
      <c r="B85" s="17"/>
      <c r="C85" s="17">
        <v>314.77</v>
      </c>
      <c r="D85" s="17"/>
      <c r="E85" s="17"/>
      <c r="F85" s="17"/>
      <c r="G85" s="17"/>
      <c r="H85" s="17"/>
      <c r="I85" s="17"/>
      <c r="J85" s="17"/>
      <c r="K85" s="17"/>
      <c r="L85" s="17"/>
      <c r="M85" s="20">
        <f>SUM(Tabla24[[#This Row],[01. Alcaldía]:[11. Salud pública y seguridad ciudadana]])</f>
        <v>314.77</v>
      </c>
    </row>
    <row r="86" spans="1:13" s="14" customFormat="1" x14ac:dyDescent="0.25">
      <c r="A86" s="65" t="s">
        <v>273</v>
      </c>
      <c r="B86" s="17"/>
      <c r="C86" s="17"/>
      <c r="D86" s="17">
        <v>3187.27</v>
      </c>
      <c r="E86" s="17"/>
      <c r="F86" s="17"/>
      <c r="G86" s="17"/>
      <c r="H86" s="17"/>
      <c r="I86" s="17"/>
      <c r="J86" s="17"/>
      <c r="K86" s="17"/>
      <c r="L86" s="17"/>
      <c r="M86" s="20">
        <f>SUM(Tabla24[[#This Row],[01. Alcaldía]:[11. Salud pública y seguridad ciudadana]])</f>
        <v>3187.27</v>
      </c>
    </row>
    <row r="87" spans="1:13" s="14" customFormat="1" x14ac:dyDescent="0.25">
      <c r="A87" s="65" t="s">
        <v>454</v>
      </c>
      <c r="B87" s="17"/>
      <c r="C87" s="17"/>
      <c r="D87" s="17"/>
      <c r="E87" s="17">
        <v>16776.759999999998</v>
      </c>
      <c r="F87" s="17"/>
      <c r="G87" s="17"/>
      <c r="H87" s="17"/>
      <c r="I87" s="17"/>
      <c r="J87" s="17"/>
      <c r="K87" s="17"/>
      <c r="L87" s="17"/>
      <c r="M87" s="20">
        <f>SUM(Tabla24[[#This Row],[01. Alcaldía]:[11. Salud pública y seguridad ciudadana]])</f>
        <v>16776.759999999998</v>
      </c>
    </row>
    <row r="88" spans="1:13" s="14" customFormat="1" x14ac:dyDescent="0.25">
      <c r="A88" s="65" t="s">
        <v>1003</v>
      </c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>
        <v>2844</v>
      </c>
      <c r="M88" s="20">
        <f>SUM(Tabla24[[#This Row],[01. Alcaldía]:[11. Salud pública y seguridad ciudadana]])</f>
        <v>2844</v>
      </c>
    </row>
    <row r="89" spans="1:13" s="14" customFormat="1" x14ac:dyDescent="0.25">
      <c r="A89" s="65" t="s">
        <v>506</v>
      </c>
      <c r="B89" s="17"/>
      <c r="C89" s="17"/>
      <c r="D89" s="17"/>
      <c r="E89" s="17">
        <v>7328.58</v>
      </c>
      <c r="F89" s="17"/>
      <c r="G89" s="17"/>
      <c r="H89" s="17">
        <v>5475.25</v>
      </c>
      <c r="I89" s="17"/>
      <c r="J89" s="17"/>
      <c r="K89" s="17">
        <v>2158.16</v>
      </c>
      <c r="L89" s="17"/>
      <c r="M89" s="20">
        <f>SUM(Tabla24[[#This Row],[01. Alcaldía]:[11. Salud pública y seguridad ciudadana]])</f>
        <v>14961.99</v>
      </c>
    </row>
    <row r="90" spans="1:13" s="14" customFormat="1" x14ac:dyDescent="0.25">
      <c r="A90" s="65" t="s">
        <v>3842</v>
      </c>
      <c r="B90" s="17"/>
      <c r="C90" s="17"/>
      <c r="D90" s="17"/>
      <c r="E90" s="17"/>
      <c r="F90" s="17"/>
      <c r="G90" s="17"/>
      <c r="H90" s="17"/>
      <c r="I90" s="17"/>
      <c r="J90" s="17"/>
      <c r="K90" s="17">
        <v>286</v>
      </c>
      <c r="L90" s="17"/>
      <c r="M90" s="20">
        <f>SUM(Tabla24[[#This Row],[01. Alcaldía]:[11. Salud pública y seguridad ciudadana]])</f>
        <v>286</v>
      </c>
    </row>
    <row r="91" spans="1:13" s="14" customFormat="1" x14ac:dyDescent="0.25">
      <c r="A91" s="65" t="s">
        <v>3076</v>
      </c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>
        <v>254.83</v>
      </c>
      <c r="M91" s="20">
        <f>SUM(Tabla24[[#This Row],[01. Alcaldía]:[11. Salud pública y seguridad ciudadana]])</f>
        <v>254.83</v>
      </c>
    </row>
    <row r="92" spans="1:13" s="14" customFormat="1" x14ac:dyDescent="0.25">
      <c r="A92" s="65" t="s">
        <v>2271</v>
      </c>
      <c r="B92" s="17"/>
      <c r="C92" s="17"/>
      <c r="D92" s="17"/>
      <c r="E92" s="17"/>
      <c r="F92" s="17">
        <v>505.78</v>
      </c>
      <c r="G92" s="17"/>
      <c r="H92" s="17"/>
      <c r="I92" s="17"/>
      <c r="J92" s="17"/>
      <c r="K92" s="17"/>
      <c r="L92" s="17"/>
      <c r="M92" s="20">
        <f>SUM(Tabla24[[#This Row],[01. Alcaldía]:[11. Salud pública y seguridad ciudadana]])</f>
        <v>505.78</v>
      </c>
    </row>
    <row r="93" spans="1:13" s="14" customFormat="1" x14ac:dyDescent="0.25">
      <c r="A93" s="65" t="s">
        <v>47</v>
      </c>
      <c r="B93" s="17"/>
      <c r="C93" s="17"/>
      <c r="D93" s="17">
        <v>1842.23</v>
      </c>
      <c r="E93" s="17"/>
      <c r="F93" s="17"/>
      <c r="G93" s="17"/>
      <c r="H93" s="17"/>
      <c r="I93" s="17"/>
      <c r="J93" s="17"/>
      <c r="K93" s="17"/>
      <c r="L93" s="17"/>
      <c r="M93" s="20">
        <f>SUM(Tabla24[[#This Row],[01. Alcaldía]:[11. Salud pública y seguridad ciudadana]])</f>
        <v>1842.23</v>
      </c>
    </row>
    <row r="94" spans="1:13" s="14" customFormat="1" x14ac:dyDescent="0.25">
      <c r="A94" s="65" t="s">
        <v>687</v>
      </c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>
        <v>7159.57</v>
      </c>
      <c r="M94" s="20">
        <f>SUM(Tabla24[[#This Row],[01. Alcaldía]:[11. Salud pública y seguridad ciudadana]])</f>
        <v>7159.57</v>
      </c>
    </row>
    <row r="95" spans="1:13" s="14" customFormat="1" x14ac:dyDescent="0.25">
      <c r="A95" s="65" t="s">
        <v>573</v>
      </c>
      <c r="B95" s="17"/>
      <c r="C95" s="17"/>
      <c r="D95" s="17"/>
      <c r="E95" s="17">
        <v>78.53</v>
      </c>
      <c r="F95" s="17"/>
      <c r="G95" s="17"/>
      <c r="H95" s="17"/>
      <c r="I95" s="17"/>
      <c r="J95" s="17"/>
      <c r="K95" s="17">
        <v>2324.8200000000002</v>
      </c>
      <c r="L95" s="17"/>
      <c r="M95" s="20">
        <f>SUM(Tabla24[[#This Row],[01. Alcaldía]:[11. Salud pública y seguridad ciudadana]])</f>
        <v>2403.3500000000004</v>
      </c>
    </row>
    <row r="96" spans="1:13" s="14" customFormat="1" x14ac:dyDescent="0.25">
      <c r="A96" s="65" t="s">
        <v>3889</v>
      </c>
      <c r="B96" s="17"/>
      <c r="C96" s="17"/>
      <c r="D96" s="17">
        <v>482.75</v>
      </c>
      <c r="E96" s="17"/>
      <c r="F96" s="17"/>
      <c r="G96" s="17">
        <v>222.98</v>
      </c>
      <c r="H96" s="17"/>
      <c r="I96" s="17"/>
      <c r="J96" s="17"/>
      <c r="K96" s="17"/>
      <c r="L96" s="17"/>
      <c r="M96" s="20">
        <f>SUM(Tabla24[[#This Row],[01. Alcaldía]:[11. Salud pública y seguridad ciudadana]])</f>
        <v>705.73</v>
      </c>
    </row>
    <row r="97" spans="1:13" s="14" customFormat="1" x14ac:dyDescent="0.25">
      <c r="A97" s="65" t="s">
        <v>1005</v>
      </c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>
        <v>5998.21</v>
      </c>
      <c r="M97" s="20">
        <f>SUM(Tabla24[[#This Row],[01. Alcaldía]:[11. Salud pública y seguridad ciudadana]])</f>
        <v>5998.21</v>
      </c>
    </row>
    <row r="98" spans="1:13" s="14" customFormat="1" x14ac:dyDescent="0.25">
      <c r="A98" s="65" t="s">
        <v>74</v>
      </c>
      <c r="B98" s="17"/>
      <c r="C98" s="17"/>
      <c r="D98" s="17"/>
      <c r="E98" s="17">
        <v>97.9</v>
      </c>
      <c r="F98" s="17"/>
      <c r="G98" s="17"/>
      <c r="H98" s="17"/>
      <c r="I98" s="17"/>
      <c r="J98" s="17"/>
      <c r="K98" s="17"/>
      <c r="L98" s="17"/>
      <c r="M98" s="20">
        <f>SUM(Tabla24[[#This Row],[01. Alcaldía]:[11. Salud pública y seguridad ciudadana]])</f>
        <v>97.9</v>
      </c>
    </row>
    <row r="99" spans="1:13" s="14" customFormat="1" x14ac:dyDescent="0.25">
      <c r="A99" s="65" t="s">
        <v>1458</v>
      </c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>
        <v>5445</v>
      </c>
      <c r="M99" s="20">
        <f>SUM(Tabla24[[#This Row],[01. Alcaldía]:[11. Salud pública y seguridad ciudadana]])</f>
        <v>5445</v>
      </c>
    </row>
    <row r="100" spans="1:13" s="14" customFormat="1" x14ac:dyDescent="0.25">
      <c r="A100" s="65" t="s">
        <v>69</v>
      </c>
      <c r="B100" s="17">
        <v>531.69000000000005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20">
        <f>SUM(Tabla24[[#This Row],[01. Alcaldía]:[11. Salud pública y seguridad ciudadana]])</f>
        <v>531.69000000000005</v>
      </c>
    </row>
    <row r="101" spans="1:13" s="14" customFormat="1" x14ac:dyDescent="0.25">
      <c r="A101" s="65" t="s">
        <v>73</v>
      </c>
      <c r="B101" s="17"/>
      <c r="C101" s="17"/>
      <c r="D101" s="17"/>
      <c r="E101" s="17"/>
      <c r="F101" s="17"/>
      <c r="G101" s="17"/>
      <c r="H101" s="17"/>
      <c r="I101" s="17"/>
      <c r="J101" s="17"/>
      <c r="K101" s="17">
        <v>5226.18</v>
      </c>
      <c r="L101" s="17"/>
      <c r="M101" s="20">
        <f>SUM(Tabla24[[#This Row],[01. Alcaldía]:[11. Salud pública y seguridad ciudadana]])</f>
        <v>5226.18</v>
      </c>
    </row>
    <row r="102" spans="1:13" s="14" customFormat="1" x14ac:dyDescent="0.25">
      <c r="A102" s="65" t="s">
        <v>5204</v>
      </c>
      <c r="B102" s="17"/>
      <c r="C102" s="17"/>
      <c r="D102" s="17"/>
      <c r="E102" s="17"/>
      <c r="F102" s="17"/>
      <c r="G102" s="17"/>
      <c r="H102" s="17"/>
      <c r="I102" s="17"/>
      <c r="J102" s="17"/>
      <c r="K102" s="17">
        <v>6267.8</v>
      </c>
      <c r="L102" s="17"/>
      <c r="M102" s="20">
        <f>SUM(Tabla24[[#This Row],[01. Alcaldía]:[11. Salud pública y seguridad ciudadana]])</f>
        <v>6267.8</v>
      </c>
    </row>
    <row r="103" spans="1:13" s="14" customFormat="1" x14ac:dyDescent="0.25">
      <c r="A103" s="65" t="s">
        <v>81</v>
      </c>
      <c r="B103" s="17"/>
      <c r="C103" s="17">
        <v>870.5</v>
      </c>
      <c r="D103" s="17">
        <v>880.94</v>
      </c>
      <c r="E103" s="17"/>
      <c r="F103" s="17"/>
      <c r="G103" s="17"/>
      <c r="H103" s="17"/>
      <c r="I103" s="17"/>
      <c r="J103" s="17"/>
      <c r="K103" s="17"/>
      <c r="L103" s="17">
        <v>297.58</v>
      </c>
      <c r="M103" s="20">
        <f>SUM(Tabla24[[#This Row],[01. Alcaldía]:[11. Salud pública y seguridad ciudadana]])</f>
        <v>2049.02</v>
      </c>
    </row>
    <row r="104" spans="1:13" s="14" customFormat="1" x14ac:dyDescent="0.25">
      <c r="A104" s="65" t="s">
        <v>531</v>
      </c>
      <c r="B104" s="17"/>
      <c r="C104" s="17"/>
      <c r="D104" s="17"/>
      <c r="E104" s="17"/>
      <c r="F104" s="17"/>
      <c r="G104" s="17"/>
      <c r="H104" s="17"/>
      <c r="I104" s="17"/>
      <c r="J104" s="17"/>
      <c r="K104" s="17">
        <v>657.76</v>
      </c>
      <c r="L104" s="17">
        <v>9534.7999999999993</v>
      </c>
      <c r="M104" s="20">
        <f>SUM(Tabla24[[#This Row],[01. Alcaldía]:[11. Salud pública y seguridad ciudadana]])</f>
        <v>10192.56</v>
      </c>
    </row>
    <row r="105" spans="1:13" s="14" customFormat="1" x14ac:dyDescent="0.25">
      <c r="A105" s="65" t="s">
        <v>1037</v>
      </c>
      <c r="B105" s="17">
        <v>1221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20">
        <f>SUM(Tabla24[[#This Row],[01. Alcaldía]:[11. Salud pública y seguridad ciudadana]])</f>
        <v>1221</v>
      </c>
    </row>
    <row r="106" spans="1:13" s="14" customFormat="1" x14ac:dyDescent="0.25">
      <c r="A106" s="65" t="s">
        <v>6193</v>
      </c>
      <c r="B106" s="17"/>
      <c r="C106" s="17"/>
      <c r="D106" s="17"/>
      <c r="E106" s="17"/>
      <c r="F106" s="17">
        <v>783.6</v>
      </c>
      <c r="G106" s="17"/>
      <c r="H106" s="17"/>
      <c r="I106" s="17"/>
      <c r="J106" s="17"/>
      <c r="K106" s="17"/>
      <c r="L106" s="17"/>
      <c r="M106" s="20">
        <f>SUM(Tabla24[[#This Row],[01. Alcaldía]:[11. Salud pública y seguridad ciudadana]])</f>
        <v>783.6</v>
      </c>
    </row>
    <row r="107" spans="1:13" s="14" customFormat="1" x14ac:dyDescent="0.25">
      <c r="A107" s="65" t="s">
        <v>15</v>
      </c>
      <c r="B107" s="17"/>
      <c r="C107" s="17"/>
      <c r="D107" s="17"/>
      <c r="E107" s="17"/>
      <c r="F107" s="17"/>
      <c r="G107" s="17">
        <v>242</v>
      </c>
      <c r="H107" s="17"/>
      <c r="I107" s="17"/>
      <c r="J107" s="17"/>
      <c r="K107" s="17"/>
      <c r="L107" s="17"/>
      <c r="M107" s="20">
        <f>SUM(Tabla24[[#This Row],[01. Alcaldía]:[11. Salud pública y seguridad ciudadana]])</f>
        <v>242</v>
      </c>
    </row>
    <row r="108" spans="1:13" s="14" customFormat="1" x14ac:dyDescent="0.25">
      <c r="A108" s="65" t="s">
        <v>4953</v>
      </c>
      <c r="B108" s="17"/>
      <c r="C108" s="17"/>
      <c r="D108" s="17"/>
      <c r="E108" s="17"/>
      <c r="F108" s="17"/>
      <c r="G108" s="17">
        <v>268.32</v>
      </c>
      <c r="H108" s="17"/>
      <c r="I108" s="17"/>
      <c r="J108" s="17"/>
      <c r="K108" s="17"/>
      <c r="L108" s="17"/>
      <c r="M108" s="20">
        <f>SUM(Tabla24[[#This Row],[01. Alcaldía]:[11. Salud pública y seguridad ciudadana]])</f>
        <v>268.32</v>
      </c>
    </row>
    <row r="109" spans="1:13" s="14" customFormat="1" x14ac:dyDescent="0.25">
      <c r="A109" s="65" t="s">
        <v>944</v>
      </c>
      <c r="B109" s="17"/>
      <c r="C109" s="17"/>
      <c r="D109" s="17"/>
      <c r="E109" s="17"/>
      <c r="F109" s="17"/>
      <c r="G109" s="17"/>
      <c r="H109" s="17">
        <v>5808</v>
      </c>
      <c r="I109" s="17"/>
      <c r="J109" s="17"/>
      <c r="K109" s="17"/>
      <c r="L109" s="17"/>
      <c r="M109" s="20">
        <f>SUM(Tabla24[[#This Row],[01. Alcaldía]:[11. Salud pública y seguridad ciudadana]])</f>
        <v>5808</v>
      </c>
    </row>
    <row r="110" spans="1:13" s="14" customFormat="1" x14ac:dyDescent="0.25">
      <c r="A110" s="65" t="s">
        <v>3069</v>
      </c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>
        <v>14570.82</v>
      </c>
      <c r="M110" s="20">
        <f>SUM(Tabla24[[#This Row],[01. Alcaldía]:[11. Salud pública y seguridad ciudadana]])</f>
        <v>14570.82</v>
      </c>
    </row>
    <row r="111" spans="1:13" s="14" customFormat="1" x14ac:dyDescent="0.25">
      <c r="A111" s="65" t="s">
        <v>3236</v>
      </c>
      <c r="B111" s="17"/>
      <c r="C111" s="17"/>
      <c r="D111" s="17"/>
      <c r="E111" s="17">
        <v>4500</v>
      </c>
      <c r="F111" s="17"/>
      <c r="G111" s="17"/>
      <c r="H111" s="17"/>
      <c r="I111" s="17"/>
      <c r="J111" s="17"/>
      <c r="K111" s="17"/>
      <c r="L111" s="17"/>
      <c r="M111" s="20">
        <f>SUM(Tabla24[[#This Row],[01. Alcaldía]:[11. Salud pública y seguridad ciudadana]])</f>
        <v>4500</v>
      </c>
    </row>
    <row r="112" spans="1:13" s="14" customFormat="1" x14ac:dyDescent="0.25">
      <c r="A112" s="65" t="s">
        <v>3567</v>
      </c>
      <c r="B112" s="17"/>
      <c r="C112" s="17"/>
      <c r="D112" s="17"/>
      <c r="E112" s="17"/>
      <c r="F112" s="17"/>
      <c r="G112" s="17"/>
      <c r="H112" s="17"/>
      <c r="I112" s="17"/>
      <c r="J112" s="17"/>
      <c r="K112" s="17">
        <v>2299</v>
      </c>
      <c r="L112" s="17"/>
      <c r="M112" s="20">
        <f>SUM(Tabla24[[#This Row],[01. Alcaldía]:[11. Salud pública y seguridad ciudadana]])</f>
        <v>2299</v>
      </c>
    </row>
    <row r="113" spans="1:13" s="14" customFormat="1" x14ac:dyDescent="0.25">
      <c r="A113" s="65" t="s">
        <v>6620</v>
      </c>
      <c r="B113" s="17"/>
      <c r="C113" s="17"/>
      <c r="D113" s="17"/>
      <c r="E113" s="17">
        <v>312.67</v>
      </c>
      <c r="F113" s="17"/>
      <c r="G113" s="17"/>
      <c r="H113" s="17"/>
      <c r="I113" s="17"/>
      <c r="J113" s="17"/>
      <c r="K113" s="17"/>
      <c r="L113" s="17"/>
      <c r="M113" s="20">
        <f>SUM(Tabla24[[#This Row],[01. Alcaldía]:[11. Salud pública y seguridad ciudadana]])</f>
        <v>312.67</v>
      </c>
    </row>
    <row r="114" spans="1:13" s="14" customFormat="1" x14ac:dyDescent="0.25">
      <c r="A114" s="65" t="s">
        <v>6216</v>
      </c>
      <c r="B114" s="17"/>
      <c r="C114" s="17"/>
      <c r="D114" s="17"/>
      <c r="E114" s="17"/>
      <c r="F114" s="17"/>
      <c r="G114" s="17"/>
      <c r="H114" s="17"/>
      <c r="I114" s="17"/>
      <c r="J114" s="17"/>
      <c r="K114" s="17">
        <v>702</v>
      </c>
      <c r="L114" s="17"/>
      <c r="M114" s="20">
        <f>SUM(Tabla24[[#This Row],[01. Alcaldía]:[11. Salud pública y seguridad ciudadana]])</f>
        <v>702</v>
      </c>
    </row>
    <row r="115" spans="1:13" s="14" customFormat="1" x14ac:dyDescent="0.25">
      <c r="A115" s="65" t="s">
        <v>6168</v>
      </c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>
        <v>851.92</v>
      </c>
      <c r="M115" s="20">
        <f>SUM(Tabla24[[#This Row],[01. Alcaldía]:[11. Salud pública y seguridad ciudadana]])</f>
        <v>851.92</v>
      </c>
    </row>
    <row r="116" spans="1:13" s="14" customFormat="1" x14ac:dyDescent="0.25">
      <c r="A116" s="18" t="s">
        <v>524</v>
      </c>
      <c r="B116" s="17"/>
      <c r="C116" s="17"/>
      <c r="D116" s="17"/>
      <c r="E116" s="17"/>
      <c r="F116" s="17"/>
      <c r="G116" s="17"/>
      <c r="H116" s="17"/>
      <c r="I116" s="17">
        <v>39.880000000000003</v>
      </c>
      <c r="J116" s="17"/>
      <c r="K116" s="17"/>
      <c r="L116" s="17"/>
      <c r="M116" s="20">
        <f>SUM(Tabla24[[#This Row],[01. Alcaldía]:[11. Salud pública y seguridad ciudadana]])</f>
        <v>39.880000000000003</v>
      </c>
    </row>
    <row r="117" spans="1:13" s="14" customFormat="1" x14ac:dyDescent="0.25">
      <c r="A117" s="18" t="s">
        <v>40</v>
      </c>
      <c r="B117" s="17"/>
      <c r="C117" s="17"/>
      <c r="D117" s="17">
        <v>997.12</v>
      </c>
      <c r="E117" s="17"/>
      <c r="F117" s="17"/>
      <c r="G117" s="17">
        <v>3874.8</v>
      </c>
      <c r="H117" s="17"/>
      <c r="I117" s="17"/>
      <c r="J117" s="17"/>
      <c r="K117" s="17"/>
      <c r="L117" s="17"/>
      <c r="M117" s="20">
        <f>SUM(Tabla24[[#This Row],[01. Alcaldía]:[11. Salud pública y seguridad ciudadana]])</f>
        <v>4871.92</v>
      </c>
    </row>
    <row r="118" spans="1:13" s="14" customFormat="1" x14ac:dyDescent="0.25">
      <c r="A118" s="18" t="s">
        <v>547</v>
      </c>
      <c r="B118" s="17"/>
      <c r="C118" s="17"/>
      <c r="D118" s="17"/>
      <c r="E118" s="17"/>
      <c r="F118" s="17"/>
      <c r="G118" s="17">
        <v>75.25</v>
      </c>
      <c r="H118" s="17"/>
      <c r="I118" s="17"/>
      <c r="J118" s="17"/>
      <c r="K118" s="17"/>
      <c r="L118" s="17"/>
      <c r="M118" s="20">
        <f>SUM(Tabla24[[#This Row],[01. Alcaldía]:[11. Salud pública y seguridad ciudadana]])</f>
        <v>75.25</v>
      </c>
    </row>
    <row r="119" spans="1:13" s="14" customFormat="1" x14ac:dyDescent="0.25">
      <c r="A119" s="18" t="s">
        <v>3330</v>
      </c>
      <c r="B119" s="17"/>
      <c r="C119" s="17"/>
      <c r="D119" s="17"/>
      <c r="E119" s="17">
        <v>7.5</v>
      </c>
      <c r="F119" s="17"/>
      <c r="G119" s="17"/>
      <c r="H119" s="17"/>
      <c r="I119" s="17"/>
      <c r="J119" s="17"/>
      <c r="K119" s="17">
        <v>6000</v>
      </c>
      <c r="L119" s="17"/>
      <c r="M119" s="20">
        <f>SUM(Tabla24[[#This Row],[01. Alcaldía]:[11. Salud pública y seguridad ciudadana]])</f>
        <v>6007.5</v>
      </c>
    </row>
    <row r="120" spans="1:13" s="14" customFormat="1" x14ac:dyDescent="0.25">
      <c r="A120" s="18" t="s">
        <v>997</v>
      </c>
      <c r="B120" s="17"/>
      <c r="C120" s="17"/>
      <c r="D120" s="17"/>
      <c r="E120" s="17"/>
      <c r="F120" s="17"/>
      <c r="G120" s="17"/>
      <c r="H120" s="17">
        <v>319.44</v>
      </c>
      <c r="I120" s="17"/>
      <c r="J120" s="17"/>
      <c r="K120" s="17"/>
      <c r="L120" s="17"/>
      <c r="M120" s="20">
        <f>SUM(Tabla24[[#This Row],[01. Alcaldía]:[11. Salud pública y seguridad ciudadana]])</f>
        <v>319.44</v>
      </c>
    </row>
    <row r="121" spans="1:13" s="14" customFormat="1" x14ac:dyDescent="0.25">
      <c r="A121" s="18" t="s">
        <v>665</v>
      </c>
      <c r="B121" s="17"/>
      <c r="C121" s="17"/>
      <c r="D121" s="17"/>
      <c r="E121" s="17">
        <v>6882.71</v>
      </c>
      <c r="F121" s="17"/>
      <c r="G121" s="17"/>
      <c r="H121" s="17"/>
      <c r="I121" s="17"/>
      <c r="J121" s="17"/>
      <c r="K121" s="17"/>
      <c r="L121" s="17"/>
      <c r="M121" s="20">
        <f>SUM(Tabla24[[#This Row],[01. Alcaldía]:[11. Salud pública y seguridad ciudadana]])</f>
        <v>6882.71</v>
      </c>
    </row>
    <row r="122" spans="1:13" s="14" customFormat="1" x14ac:dyDescent="0.25">
      <c r="A122" s="18" t="s">
        <v>989</v>
      </c>
      <c r="B122" s="17"/>
      <c r="C122" s="17"/>
      <c r="D122" s="17"/>
      <c r="E122" s="17"/>
      <c r="F122" s="17"/>
      <c r="G122" s="17">
        <v>432.01</v>
      </c>
      <c r="H122" s="17"/>
      <c r="I122" s="17"/>
      <c r="J122" s="17"/>
      <c r="K122" s="17"/>
      <c r="L122" s="17"/>
      <c r="M122" s="20">
        <f>SUM(Tabla24[[#This Row],[01. Alcaldía]:[11. Salud pública y seguridad ciudadana]])</f>
        <v>432.01</v>
      </c>
    </row>
    <row r="123" spans="1:13" s="14" customFormat="1" x14ac:dyDescent="0.25">
      <c r="A123" s="18" t="s">
        <v>5210</v>
      </c>
      <c r="B123" s="17"/>
      <c r="C123" s="17"/>
      <c r="D123" s="17"/>
      <c r="E123" s="17"/>
      <c r="F123" s="17"/>
      <c r="G123" s="17">
        <v>808.28</v>
      </c>
      <c r="H123" s="17"/>
      <c r="I123" s="17"/>
      <c r="J123" s="17"/>
      <c r="K123" s="17"/>
      <c r="L123" s="17"/>
      <c r="M123" s="20">
        <f>SUM(Tabla24[[#This Row],[01. Alcaldía]:[11. Salud pública y seguridad ciudadana]])</f>
        <v>808.28</v>
      </c>
    </row>
    <row r="124" spans="1:13" s="14" customFormat="1" x14ac:dyDescent="0.25">
      <c r="A124" s="18" t="s">
        <v>6209</v>
      </c>
      <c r="B124" s="17"/>
      <c r="C124" s="17"/>
      <c r="D124" s="17">
        <v>739.31</v>
      </c>
      <c r="E124" s="17"/>
      <c r="F124" s="17"/>
      <c r="G124" s="17"/>
      <c r="H124" s="17"/>
      <c r="I124" s="17"/>
      <c r="J124" s="17"/>
      <c r="K124" s="17"/>
      <c r="L124" s="17"/>
      <c r="M124" s="20">
        <f>SUM(Tabla24[[#This Row],[01. Alcaldía]:[11. Salud pública y seguridad ciudadana]])</f>
        <v>739.31</v>
      </c>
    </row>
    <row r="125" spans="1:13" s="14" customFormat="1" x14ac:dyDescent="0.25">
      <c r="A125" s="18" t="s">
        <v>6197</v>
      </c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>
        <v>770.62</v>
      </c>
      <c r="M125" s="20">
        <f>SUM(Tabla24[[#This Row],[01. Alcaldía]:[11. Salud pública y seguridad ciudadana]])</f>
        <v>770.62</v>
      </c>
    </row>
    <row r="126" spans="1:13" s="14" customFormat="1" x14ac:dyDescent="0.25">
      <c r="A126" s="18" t="s">
        <v>4856</v>
      </c>
      <c r="B126" s="17"/>
      <c r="C126" s="17"/>
      <c r="D126" s="17"/>
      <c r="E126" s="17"/>
      <c r="F126" s="17"/>
      <c r="G126" s="17">
        <v>2178</v>
      </c>
      <c r="H126" s="17"/>
      <c r="I126" s="17"/>
      <c r="J126" s="17"/>
      <c r="K126" s="17"/>
      <c r="L126" s="17"/>
      <c r="M126" s="20">
        <f>SUM(Tabla24[[#This Row],[01. Alcaldía]:[11. Salud pública y seguridad ciudadana]])</f>
        <v>2178</v>
      </c>
    </row>
    <row r="127" spans="1:13" s="14" customFormat="1" x14ac:dyDescent="0.25">
      <c r="A127" s="18" t="s">
        <v>3310</v>
      </c>
      <c r="B127" s="17"/>
      <c r="C127" s="17"/>
      <c r="D127" s="17"/>
      <c r="E127" s="17"/>
      <c r="F127" s="17"/>
      <c r="G127" s="17"/>
      <c r="H127" s="17"/>
      <c r="I127" s="17"/>
      <c r="J127" s="17"/>
      <c r="K127" s="17">
        <v>2737.87</v>
      </c>
      <c r="L127" s="17"/>
      <c r="M127" s="20">
        <f>SUM(Tabla24[[#This Row],[01. Alcaldía]:[11. Salud pública y seguridad ciudadana]])</f>
        <v>2737.87</v>
      </c>
    </row>
    <row r="128" spans="1:13" s="14" customFormat="1" x14ac:dyDescent="0.25">
      <c r="A128" s="18" t="s">
        <v>3015</v>
      </c>
      <c r="B128" s="17"/>
      <c r="C128" s="17"/>
      <c r="D128" s="17"/>
      <c r="E128" s="17"/>
      <c r="F128" s="17"/>
      <c r="G128" s="17"/>
      <c r="H128" s="17">
        <v>1013.98</v>
      </c>
      <c r="I128" s="17"/>
      <c r="J128" s="17"/>
      <c r="K128" s="17"/>
      <c r="L128" s="17"/>
      <c r="M128" s="20">
        <f>SUM(Tabla24[[#This Row],[01. Alcaldía]:[11. Salud pública y seguridad ciudadana]])</f>
        <v>1013.98</v>
      </c>
    </row>
    <row r="129" spans="1:13" s="14" customFormat="1" x14ac:dyDescent="0.25">
      <c r="A129" s="18" t="s">
        <v>376</v>
      </c>
      <c r="B129" s="17">
        <v>4181.76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20">
        <f>SUM(Tabla24[[#This Row],[01. Alcaldía]:[11. Salud pública y seguridad ciudadana]])</f>
        <v>4181.76</v>
      </c>
    </row>
    <row r="130" spans="1:13" s="14" customFormat="1" x14ac:dyDescent="0.25">
      <c r="A130" s="18" t="s">
        <v>3709</v>
      </c>
      <c r="B130" s="17"/>
      <c r="C130" s="17"/>
      <c r="D130" s="17">
        <v>145.19999999999999</v>
      </c>
      <c r="E130" s="17">
        <v>816.39</v>
      </c>
      <c r="F130" s="17"/>
      <c r="G130" s="17"/>
      <c r="H130" s="17"/>
      <c r="I130" s="17"/>
      <c r="J130" s="17"/>
      <c r="K130" s="17"/>
      <c r="L130" s="17"/>
      <c r="M130" s="20">
        <f>SUM(Tabla24[[#This Row],[01. Alcaldía]:[11. Salud pública y seguridad ciudadana]])</f>
        <v>961.58999999999992</v>
      </c>
    </row>
    <row r="131" spans="1:13" s="14" customFormat="1" x14ac:dyDescent="0.25">
      <c r="A131" s="18" t="s">
        <v>4938</v>
      </c>
      <c r="B131" s="17">
        <v>334.48</v>
      </c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20">
        <f>SUM(Tabla24[[#This Row],[01. Alcaldía]:[11. Salud pública y seguridad ciudadana]])</f>
        <v>334.48</v>
      </c>
    </row>
    <row r="132" spans="1:13" s="14" customFormat="1" x14ac:dyDescent="0.25">
      <c r="A132" s="18" t="s">
        <v>3983</v>
      </c>
      <c r="B132" s="17"/>
      <c r="C132" s="17"/>
      <c r="D132" s="17"/>
      <c r="E132" s="17"/>
      <c r="F132" s="17"/>
      <c r="G132" s="17"/>
      <c r="H132" s="17"/>
      <c r="I132" s="17"/>
      <c r="J132" s="17"/>
      <c r="K132" s="17">
        <v>142.78</v>
      </c>
      <c r="L132" s="17"/>
      <c r="M132" s="20">
        <f>SUM(Tabla24[[#This Row],[01. Alcaldía]:[11. Salud pública y seguridad ciudadana]])</f>
        <v>142.78</v>
      </c>
    </row>
    <row r="133" spans="1:13" s="14" customFormat="1" x14ac:dyDescent="0.25">
      <c r="A133" s="18" t="s">
        <v>3772</v>
      </c>
      <c r="B133" s="17"/>
      <c r="C133" s="17"/>
      <c r="D133" s="17"/>
      <c r="E133" s="17"/>
      <c r="F133" s="17">
        <v>4438.28</v>
      </c>
      <c r="G133" s="17"/>
      <c r="H133" s="17"/>
      <c r="I133" s="17"/>
      <c r="J133" s="17"/>
      <c r="K133" s="17"/>
      <c r="L133" s="17"/>
      <c r="M133" s="20">
        <f>SUM(Tabla24[[#This Row],[01. Alcaldía]:[11. Salud pública y seguridad ciudadana]])</f>
        <v>4438.28</v>
      </c>
    </row>
    <row r="134" spans="1:13" s="14" customFormat="1" x14ac:dyDescent="0.25">
      <c r="A134" s="18" t="s">
        <v>6968</v>
      </c>
      <c r="B134" s="17"/>
      <c r="C134" s="17"/>
      <c r="D134" s="17"/>
      <c r="E134" s="17"/>
      <c r="F134" s="17"/>
      <c r="G134" s="17"/>
      <c r="H134" s="17"/>
      <c r="I134" s="17"/>
      <c r="J134" s="17"/>
      <c r="K134" s="17">
        <v>99.8</v>
      </c>
      <c r="L134" s="17"/>
      <c r="M134" s="20">
        <f>SUM(Tabla24[[#This Row],[01. Alcaldía]:[11. Salud pública y seguridad ciudadana]])</f>
        <v>99.8</v>
      </c>
    </row>
    <row r="135" spans="1:13" s="14" customFormat="1" x14ac:dyDescent="0.25">
      <c r="A135" s="18" t="s">
        <v>2190</v>
      </c>
      <c r="B135" s="17">
        <v>857.89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20">
        <f>SUM(Tabla24[[#This Row],[01. Alcaldía]:[11. Salud pública y seguridad ciudadana]])</f>
        <v>857.89</v>
      </c>
    </row>
    <row r="136" spans="1:13" s="14" customFormat="1" x14ac:dyDescent="0.25">
      <c r="A136" s="18" t="s">
        <v>3149</v>
      </c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>
        <v>3427.06</v>
      </c>
      <c r="M136" s="20">
        <f>SUM(Tabla24[[#This Row],[01. Alcaldía]:[11. Salud pública y seguridad ciudadana]])</f>
        <v>3427.06</v>
      </c>
    </row>
    <row r="137" spans="1:13" s="14" customFormat="1" x14ac:dyDescent="0.25">
      <c r="A137" s="18" t="s">
        <v>705</v>
      </c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>
        <v>452.06</v>
      </c>
      <c r="M137" s="20">
        <f>SUM(Tabla24[[#This Row],[01. Alcaldía]:[11. Salud pública y seguridad ciudadana]])</f>
        <v>452.06</v>
      </c>
    </row>
    <row r="138" spans="1:13" s="14" customFormat="1" x14ac:dyDescent="0.25">
      <c r="A138" s="18" t="s">
        <v>415</v>
      </c>
      <c r="B138" s="17"/>
      <c r="C138" s="17"/>
      <c r="D138" s="17"/>
      <c r="E138" s="17"/>
      <c r="F138" s="17"/>
      <c r="G138" s="17"/>
      <c r="H138" s="17">
        <v>6890.95</v>
      </c>
      <c r="I138" s="17"/>
      <c r="J138" s="17"/>
      <c r="K138" s="17"/>
      <c r="L138" s="17"/>
      <c r="M138" s="20">
        <f>SUM(Tabla24[[#This Row],[01. Alcaldía]:[11. Salud pública y seguridad ciudadana]])</f>
        <v>6890.95</v>
      </c>
    </row>
    <row r="139" spans="1:13" s="14" customFormat="1" x14ac:dyDescent="0.25">
      <c r="A139" s="18" t="s">
        <v>1055</v>
      </c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>
        <v>1262.97</v>
      </c>
      <c r="M139" s="20">
        <f>SUM(Tabla24[[#This Row],[01. Alcaldía]:[11. Salud pública y seguridad ciudadana]])</f>
        <v>1262.97</v>
      </c>
    </row>
    <row r="140" spans="1:13" s="14" customFormat="1" x14ac:dyDescent="0.25">
      <c r="A140" s="18" t="s">
        <v>25</v>
      </c>
      <c r="B140" s="17"/>
      <c r="C140" s="17"/>
      <c r="D140" s="17"/>
      <c r="E140" s="17"/>
      <c r="F140" s="17"/>
      <c r="G140" s="17"/>
      <c r="H140" s="17">
        <v>1875.5</v>
      </c>
      <c r="I140" s="17"/>
      <c r="J140" s="17">
        <v>786.5</v>
      </c>
      <c r="K140" s="17"/>
      <c r="L140" s="17"/>
      <c r="M140" s="20">
        <f>SUM(Tabla24[[#This Row],[01. Alcaldía]:[11. Salud pública y seguridad ciudadana]])</f>
        <v>2662</v>
      </c>
    </row>
    <row r="141" spans="1:13" s="14" customFormat="1" x14ac:dyDescent="0.25">
      <c r="A141" s="18" t="s">
        <v>6847</v>
      </c>
      <c r="B141" s="17"/>
      <c r="C141" s="17"/>
      <c r="D141" s="17"/>
      <c r="E141" s="17"/>
      <c r="F141" s="17"/>
      <c r="G141" s="17">
        <v>188.42</v>
      </c>
      <c r="H141" s="17"/>
      <c r="I141" s="17"/>
      <c r="J141" s="17"/>
      <c r="K141" s="17"/>
      <c r="L141" s="17"/>
      <c r="M141" s="20">
        <f>SUM(Tabla24[[#This Row],[01. Alcaldía]:[11. Salud pública y seguridad ciudadana]])</f>
        <v>188.42</v>
      </c>
    </row>
    <row r="142" spans="1:13" s="14" customFormat="1" x14ac:dyDescent="0.25">
      <c r="A142" s="18" t="s">
        <v>18</v>
      </c>
      <c r="B142" s="17"/>
      <c r="C142" s="17"/>
      <c r="D142" s="17"/>
      <c r="E142" s="17"/>
      <c r="F142" s="17"/>
      <c r="G142" s="17">
        <v>200</v>
      </c>
      <c r="H142" s="17"/>
      <c r="I142" s="17"/>
      <c r="J142" s="17"/>
      <c r="K142" s="17">
        <v>390.18</v>
      </c>
      <c r="L142" s="17"/>
      <c r="M142" s="20">
        <f>SUM(Tabla24[[#This Row],[01. Alcaldía]:[11. Salud pública y seguridad ciudadana]])</f>
        <v>590.18000000000006</v>
      </c>
    </row>
    <row r="143" spans="1:13" s="14" customFormat="1" x14ac:dyDescent="0.25">
      <c r="A143" s="18" t="s">
        <v>5583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>
        <v>21884.06</v>
      </c>
      <c r="M143" s="20">
        <f>SUM(Tabla24[[#This Row],[01. Alcaldía]:[11. Salud pública y seguridad ciudadana]])</f>
        <v>21884.06</v>
      </c>
    </row>
    <row r="144" spans="1:13" s="14" customFormat="1" x14ac:dyDescent="0.25">
      <c r="A144" s="18" t="s">
        <v>5942</v>
      </c>
      <c r="B144" s="17"/>
      <c r="C144" s="17"/>
      <c r="D144" s="17"/>
      <c r="E144" s="17">
        <v>2366.7600000000002</v>
      </c>
      <c r="F144" s="17"/>
      <c r="G144" s="17"/>
      <c r="H144" s="17"/>
      <c r="I144" s="17"/>
      <c r="J144" s="17"/>
      <c r="K144" s="17"/>
      <c r="L144" s="17"/>
      <c r="M144" s="20">
        <f>SUM(Tabla24[[#This Row],[01. Alcaldía]:[11. Salud pública y seguridad ciudadana]])</f>
        <v>2366.7600000000002</v>
      </c>
    </row>
    <row r="145" spans="1:13" s="14" customFormat="1" x14ac:dyDescent="0.25">
      <c r="A145" s="18" t="s">
        <v>7100</v>
      </c>
      <c r="B145" s="17"/>
      <c r="C145" s="17"/>
      <c r="D145" s="17"/>
      <c r="E145" s="17"/>
      <c r="F145" s="17"/>
      <c r="G145" s="17">
        <v>20</v>
      </c>
      <c r="H145" s="17"/>
      <c r="I145" s="17"/>
      <c r="J145" s="17"/>
      <c r="K145" s="17"/>
      <c r="L145" s="17"/>
      <c r="M145" s="20">
        <f>SUM(Tabla24[[#This Row],[01. Alcaldía]:[11. Salud pública y seguridad ciudadana]])</f>
        <v>20</v>
      </c>
    </row>
    <row r="146" spans="1:13" s="14" customFormat="1" x14ac:dyDescent="0.25">
      <c r="A146" s="18" t="s">
        <v>1142</v>
      </c>
      <c r="B146" s="17"/>
      <c r="C146" s="17"/>
      <c r="D146" s="17"/>
      <c r="E146" s="17"/>
      <c r="F146" s="17"/>
      <c r="G146" s="17"/>
      <c r="H146" s="17">
        <v>2751.8</v>
      </c>
      <c r="I146" s="17"/>
      <c r="J146" s="17"/>
      <c r="K146" s="17"/>
      <c r="L146" s="17"/>
      <c r="M146" s="20">
        <f>SUM(Tabla24[[#This Row],[01. Alcaldía]:[11. Salud pública y seguridad ciudadana]])</f>
        <v>2751.8</v>
      </c>
    </row>
    <row r="147" spans="1:13" s="14" customFormat="1" x14ac:dyDescent="0.25">
      <c r="A147" s="18" t="s">
        <v>5543</v>
      </c>
      <c r="B147" s="17"/>
      <c r="C147" s="17"/>
      <c r="D147" s="17"/>
      <c r="E147" s="17"/>
      <c r="F147" s="17"/>
      <c r="G147" s="17"/>
      <c r="H147" s="17"/>
      <c r="I147" s="17">
        <v>9559</v>
      </c>
      <c r="J147" s="17"/>
      <c r="K147" s="17"/>
      <c r="L147" s="17"/>
      <c r="M147" s="20">
        <f>SUM(Tabla24[[#This Row],[01. Alcaldía]:[11. Salud pública y seguridad ciudadana]])</f>
        <v>9559</v>
      </c>
    </row>
    <row r="148" spans="1:13" s="14" customFormat="1" x14ac:dyDescent="0.25">
      <c r="A148" s="18" t="s">
        <v>1143</v>
      </c>
      <c r="B148" s="17"/>
      <c r="C148" s="17"/>
      <c r="D148" s="17"/>
      <c r="E148" s="17"/>
      <c r="F148" s="17"/>
      <c r="G148" s="17">
        <v>2782.52</v>
      </c>
      <c r="H148" s="17"/>
      <c r="I148" s="17"/>
      <c r="J148" s="17"/>
      <c r="K148" s="17"/>
      <c r="L148" s="17"/>
      <c r="M148" s="20">
        <f>SUM(Tabla24[[#This Row],[01. Alcaldía]:[11. Salud pública y seguridad ciudadana]])</f>
        <v>2782.52</v>
      </c>
    </row>
    <row r="149" spans="1:13" s="14" customFormat="1" x14ac:dyDescent="0.25">
      <c r="A149" s="18" t="s">
        <v>2410</v>
      </c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>
        <v>330</v>
      </c>
      <c r="M149" s="20">
        <f>SUM(Tabla24[[#This Row],[01. Alcaldía]:[11. Salud pública y seguridad ciudadana]])</f>
        <v>330</v>
      </c>
    </row>
    <row r="150" spans="1:13" s="14" customFormat="1" x14ac:dyDescent="0.25">
      <c r="A150" s="18" t="s">
        <v>892</v>
      </c>
      <c r="B150" s="17"/>
      <c r="C150" s="17"/>
      <c r="D150" s="17"/>
      <c r="E150" s="17"/>
      <c r="F150" s="17"/>
      <c r="G150" s="17">
        <v>7381</v>
      </c>
      <c r="H150" s="17"/>
      <c r="I150" s="17"/>
      <c r="J150" s="17"/>
      <c r="K150" s="17"/>
      <c r="L150" s="17"/>
      <c r="M150" s="20">
        <f>SUM(Tabla24[[#This Row],[01. Alcaldía]:[11. Salud pública y seguridad ciudadana]])</f>
        <v>7381</v>
      </c>
    </row>
    <row r="151" spans="1:13" s="14" customFormat="1" x14ac:dyDescent="0.25">
      <c r="A151" s="18" t="s">
        <v>3981</v>
      </c>
      <c r="B151" s="17"/>
      <c r="C151" s="17"/>
      <c r="D151" s="17"/>
      <c r="E151" s="17">
        <v>143.55000000000001</v>
      </c>
      <c r="F151" s="17"/>
      <c r="G151" s="17"/>
      <c r="H151" s="17"/>
      <c r="I151" s="17"/>
      <c r="J151" s="17"/>
      <c r="K151" s="17"/>
      <c r="L151" s="17"/>
      <c r="M151" s="20">
        <f>SUM(Tabla24[[#This Row],[01. Alcaldía]:[11. Salud pública y seguridad ciudadana]])</f>
        <v>143.55000000000001</v>
      </c>
    </row>
    <row r="152" spans="1:13" s="14" customFormat="1" x14ac:dyDescent="0.25">
      <c r="A152" s="18" t="s">
        <v>4025</v>
      </c>
      <c r="B152" s="17"/>
      <c r="C152" s="17"/>
      <c r="D152" s="17"/>
      <c r="E152" s="17"/>
      <c r="F152" s="17"/>
      <c r="G152" s="17"/>
      <c r="H152" s="17"/>
      <c r="I152" s="17"/>
      <c r="J152" s="17"/>
      <c r="K152" s="17">
        <v>571.48</v>
      </c>
      <c r="L152" s="17"/>
      <c r="M152" s="20">
        <f>SUM(Tabla24[[#This Row],[01. Alcaldía]:[11. Salud pública y seguridad ciudadana]])</f>
        <v>571.48</v>
      </c>
    </row>
    <row r="153" spans="1:13" s="14" customFormat="1" x14ac:dyDescent="0.25">
      <c r="A153" s="18" t="s">
        <v>5350</v>
      </c>
      <c r="B153" s="17">
        <v>32473.55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20">
        <f>SUM(Tabla24[[#This Row],[01. Alcaldía]:[11. Salud pública y seguridad ciudadana]])</f>
        <v>32473.55</v>
      </c>
    </row>
    <row r="154" spans="1:13" s="14" customFormat="1" x14ac:dyDescent="0.25">
      <c r="A154" s="18" t="s">
        <v>991</v>
      </c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>
        <v>750</v>
      </c>
      <c r="M154" s="20">
        <f>SUM(Tabla24[[#This Row],[01. Alcaldía]:[11. Salud pública y seguridad ciudadana]])</f>
        <v>750</v>
      </c>
    </row>
    <row r="155" spans="1:13" s="14" customFormat="1" x14ac:dyDescent="0.25">
      <c r="A155" s="18" t="s">
        <v>3225</v>
      </c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>
        <v>4800.01</v>
      </c>
      <c r="M155" s="20">
        <f>SUM(Tabla24[[#This Row],[01. Alcaldía]:[11. Salud pública y seguridad ciudadana]])</f>
        <v>4800.01</v>
      </c>
    </row>
    <row r="156" spans="1:13" s="14" customFormat="1" x14ac:dyDescent="0.25">
      <c r="A156" s="18" t="s">
        <v>3323</v>
      </c>
      <c r="B156" s="17"/>
      <c r="C156" s="17"/>
      <c r="D156" s="17"/>
      <c r="E156" s="17"/>
      <c r="F156" s="17"/>
      <c r="G156" s="17"/>
      <c r="H156" s="17">
        <v>3984.53</v>
      </c>
      <c r="I156" s="17"/>
      <c r="J156" s="17"/>
      <c r="K156" s="17"/>
      <c r="L156" s="17"/>
      <c r="M156" s="20">
        <f>SUM(Tabla24[[#This Row],[01. Alcaldía]:[11. Salud pública y seguridad ciudadana]])</f>
        <v>3984.53</v>
      </c>
    </row>
    <row r="157" spans="1:13" s="14" customFormat="1" x14ac:dyDescent="0.25">
      <c r="A157" s="18" t="s">
        <v>677</v>
      </c>
      <c r="B157" s="17"/>
      <c r="C157" s="17">
        <v>4000</v>
      </c>
      <c r="D157" s="17">
        <v>4236.82</v>
      </c>
      <c r="E157" s="17"/>
      <c r="F157" s="17"/>
      <c r="G157" s="17">
        <v>14157</v>
      </c>
      <c r="H157" s="17"/>
      <c r="I157" s="17"/>
      <c r="J157" s="17"/>
      <c r="K157" s="17">
        <v>5336.4</v>
      </c>
      <c r="L157" s="17">
        <v>89.26</v>
      </c>
      <c r="M157" s="20">
        <f>SUM(Tabla24[[#This Row],[01. Alcaldía]:[11. Salud pública y seguridad ciudadana]])</f>
        <v>27819.48</v>
      </c>
    </row>
    <row r="158" spans="1:13" s="14" customFormat="1" x14ac:dyDescent="0.25">
      <c r="A158" s="18" t="s">
        <v>3389</v>
      </c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>
        <v>2000</v>
      </c>
      <c r="M158" s="20">
        <f>SUM(Tabla24[[#This Row],[01. Alcaldía]:[11. Salud pública y seguridad ciudadana]])</f>
        <v>2000</v>
      </c>
    </row>
    <row r="159" spans="1:13" s="14" customFormat="1" x14ac:dyDescent="0.25">
      <c r="A159" s="18" t="s">
        <v>593</v>
      </c>
      <c r="B159" s="17"/>
      <c r="C159" s="17"/>
      <c r="D159" s="17"/>
      <c r="E159" s="17">
        <v>2499.9899999999998</v>
      </c>
      <c r="F159" s="17"/>
      <c r="G159" s="17"/>
      <c r="H159" s="17"/>
      <c r="I159" s="17"/>
      <c r="J159" s="17"/>
      <c r="K159" s="17"/>
      <c r="L159" s="17"/>
      <c r="M159" s="20">
        <f>SUM(Tabla24[[#This Row],[01. Alcaldía]:[11. Salud pública y seguridad ciudadana]])</f>
        <v>2499.9899999999998</v>
      </c>
    </row>
    <row r="160" spans="1:13" s="14" customFormat="1" x14ac:dyDescent="0.25">
      <c r="A160" s="18" t="s">
        <v>1145</v>
      </c>
      <c r="B160" s="17"/>
      <c r="C160" s="17"/>
      <c r="D160" s="17"/>
      <c r="E160" s="17"/>
      <c r="F160" s="17"/>
      <c r="G160" s="17">
        <v>4133.3599999999997</v>
      </c>
      <c r="H160" s="17"/>
      <c r="I160" s="17"/>
      <c r="J160" s="17"/>
      <c r="K160" s="17"/>
      <c r="L160" s="17"/>
      <c r="M160" s="20">
        <f>SUM(Tabla24[[#This Row],[01. Alcaldía]:[11. Salud pública y seguridad ciudadana]])</f>
        <v>4133.3599999999997</v>
      </c>
    </row>
    <row r="161" spans="1:13" s="14" customFormat="1" x14ac:dyDescent="0.25">
      <c r="A161" s="18" t="s">
        <v>4767</v>
      </c>
      <c r="B161" s="17"/>
      <c r="C161" s="17"/>
      <c r="D161" s="17"/>
      <c r="E161" s="17"/>
      <c r="F161" s="17"/>
      <c r="G161" s="17">
        <v>538.17999999999995</v>
      </c>
      <c r="H161" s="17"/>
      <c r="I161" s="17"/>
      <c r="J161" s="17"/>
      <c r="K161" s="17"/>
      <c r="L161" s="17"/>
      <c r="M161" s="20">
        <f>SUM(Tabla24[[#This Row],[01. Alcaldía]:[11. Salud pública y seguridad ciudadana]])</f>
        <v>538.17999999999995</v>
      </c>
    </row>
    <row r="162" spans="1:13" s="14" customFormat="1" x14ac:dyDescent="0.25">
      <c r="A162" s="18" t="s">
        <v>1624</v>
      </c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>
        <v>2993.25</v>
      </c>
      <c r="M162" s="20">
        <f>SUM(Tabla24[[#This Row],[01. Alcaldía]:[11. Salud pública y seguridad ciudadana]])</f>
        <v>2993.25</v>
      </c>
    </row>
    <row r="163" spans="1:13" s="14" customFormat="1" x14ac:dyDescent="0.25">
      <c r="A163" s="18" t="s">
        <v>319</v>
      </c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>
        <v>79.62</v>
      </c>
      <c r="M163" s="20">
        <f>SUM(Tabla24[[#This Row],[01. Alcaldía]:[11. Salud pública y seguridad ciudadana]])</f>
        <v>79.62</v>
      </c>
    </row>
    <row r="164" spans="1:13" s="14" customFormat="1" x14ac:dyDescent="0.25">
      <c r="A164" s="18" t="s">
        <v>983</v>
      </c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>
        <v>702.77</v>
      </c>
      <c r="M164" s="20">
        <f>SUM(Tabla24[[#This Row],[01. Alcaldía]:[11. Salud pública y seguridad ciudadana]])</f>
        <v>702.77</v>
      </c>
    </row>
    <row r="165" spans="1:13" s="14" customFormat="1" x14ac:dyDescent="0.25">
      <c r="A165" s="18" t="s">
        <v>600</v>
      </c>
      <c r="B165" s="17">
        <v>1090.17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20">
        <f>SUM(Tabla24[[#This Row],[01. Alcaldía]:[11. Salud pública y seguridad ciudadana]])</f>
        <v>1090.17</v>
      </c>
    </row>
    <row r="166" spans="1:13" s="14" customFormat="1" x14ac:dyDescent="0.25">
      <c r="A166" s="18" t="s">
        <v>2779</v>
      </c>
      <c r="B166" s="17"/>
      <c r="C166" s="17"/>
      <c r="D166" s="17"/>
      <c r="E166" s="17"/>
      <c r="F166" s="17"/>
      <c r="G166" s="17">
        <v>103</v>
      </c>
      <c r="H166" s="17"/>
      <c r="I166" s="17"/>
      <c r="J166" s="17"/>
      <c r="K166" s="17"/>
      <c r="L166" s="17"/>
      <c r="M166" s="20">
        <f>SUM(Tabla24[[#This Row],[01. Alcaldía]:[11. Salud pública y seguridad ciudadana]])</f>
        <v>103</v>
      </c>
    </row>
    <row r="167" spans="1:13" s="14" customFormat="1" x14ac:dyDescent="0.25">
      <c r="A167" s="18" t="s">
        <v>82</v>
      </c>
      <c r="B167" s="17">
        <v>649.77</v>
      </c>
      <c r="C167" s="17"/>
      <c r="D167" s="17"/>
      <c r="E167" s="17"/>
      <c r="F167" s="17">
        <v>301</v>
      </c>
      <c r="G167" s="17">
        <v>1543.15</v>
      </c>
      <c r="H167" s="17"/>
      <c r="I167" s="17"/>
      <c r="J167" s="17"/>
      <c r="K167" s="17">
        <v>9009.5499999999993</v>
      </c>
      <c r="L167" s="17"/>
      <c r="M167" s="20">
        <f>SUM(Tabla24[[#This Row],[01. Alcaldía]:[11. Salud pública y seguridad ciudadana]])</f>
        <v>11503.47</v>
      </c>
    </row>
    <row r="168" spans="1:13" s="14" customFormat="1" x14ac:dyDescent="0.25">
      <c r="A168" s="18" t="s">
        <v>5031</v>
      </c>
      <c r="B168" s="17"/>
      <c r="C168" s="17"/>
      <c r="D168" s="17"/>
      <c r="E168" s="17"/>
      <c r="F168" s="17"/>
      <c r="G168" s="17"/>
      <c r="H168" s="17"/>
      <c r="I168" s="17"/>
      <c r="J168" s="17"/>
      <c r="K168" s="17">
        <v>3845.04</v>
      </c>
      <c r="L168" s="17"/>
      <c r="M168" s="20">
        <f>SUM(Tabla24[[#This Row],[01. Alcaldía]:[11. Salud pública y seguridad ciudadana]])</f>
        <v>3845.04</v>
      </c>
    </row>
    <row r="169" spans="1:13" s="14" customFormat="1" x14ac:dyDescent="0.25">
      <c r="A169" s="18" t="s">
        <v>3055</v>
      </c>
      <c r="B169" s="17"/>
      <c r="C169" s="17"/>
      <c r="D169" s="17"/>
      <c r="E169" s="17">
        <v>17000</v>
      </c>
      <c r="F169" s="17"/>
      <c r="G169" s="17"/>
      <c r="H169" s="17"/>
      <c r="I169" s="17"/>
      <c r="J169" s="17"/>
      <c r="K169" s="17"/>
      <c r="L169" s="17"/>
      <c r="M169" s="20">
        <f>SUM(Tabla24[[#This Row],[01. Alcaldía]:[11. Salud pública y seguridad ciudadana]])</f>
        <v>17000</v>
      </c>
    </row>
    <row r="170" spans="1:13" s="14" customFormat="1" x14ac:dyDescent="0.25">
      <c r="A170" s="18" t="s">
        <v>57</v>
      </c>
      <c r="B170" s="17"/>
      <c r="C170" s="17">
        <v>49.9</v>
      </c>
      <c r="D170" s="17"/>
      <c r="E170" s="17">
        <v>14000</v>
      </c>
      <c r="F170" s="17"/>
      <c r="G170" s="17"/>
      <c r="H170" s="17">
        <v>1000</v>
      </c>
      <c r="I170" s="17"/>
      <c r="J170" s="17"/>
      <c r="K170" s="17"/>
      <c r="L170" s="17">
        <v>6000</v>
      </c>
      <c r="M170" s="20">
        <f>SUM(Tabla24[[#This Row],[01. Alcaldía]:[11. Salud pública y seguridad ciudadana]])</f>
        <v>21049.9</v>
      </c>
    </row>
    <row r="171" spans="1:13" s="14" customFormat="1" x14ac:dyDescent="0.25">
      <c r="A171" s="18" t="s">
        <v>68</v>
      </c>
      <c r="B171" s="17">
        <v>7211.6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20">
        <f>SUM(Tabla24[[#This Row],[01. Alcaldía]:[11. Salud pública y seguridad ciudadana]])</f>
        <v>7211.6</v>
      </c>
    </row>
    <row r="172" spans="1:13" s="14" customFormat="1" x14ac:dyDescent="0.25">
      <c r="A172" s="18" t="s">
        <v>2872</v>
      </c>
      <c r="B172" s="17"/>
      <c r="C172" s="17"/>
      <c r="D172" s="17"/>
      <c r="E172" s="17"/>
      <c r="F172" s="17"/>
      <c r="G172" s="17">
        <v>50</v>
      </c>
      <c r="H172" s="17"/>
      <c r="I172" s="17"/>
      <c r="J172" s="17"/>
      <c r="K172" s="17"/>
      <c r="L172" s="17"/>
      <c r="M172" s="20">
        <f>SUM(Tabla24[[#This Row],[01. Alcaldía]:[11. Salud pública y seguridad ciudadana]])</f>
        <v>50</v>
      </c>
    </row>
    <row r="173" spans="1:13" s="14" customFormat="1" x14ac:dyDescent="0.25">
      <c r="A173" s="18" t="s">
        <v>6437</v>
      </c>
      <c r="B173" s="17"/>
      <c r="C173" s="17"/>
      <c r="D173" s="17"/>
      <c r="E173" s="17"/>
      <c r="F173" s="17"/>
      <c r="G173" s="17">
        <v>499</v>
      </c>
      <c r="H173" s="17"/>
      <c r="I173" s="17"/>
      <c r="J173" s="17"/>
      <c r="K173" s="17"/>
      <c r="L173" s="17"/>
      <c r="M173" s="20">
        <f>SUM(Tabla24[[#This Row],[01. Alcaldía]:[11. Salud pública y seguridad ciudadana]])</f>
        <v>499</v>
      </c>
    </row>
    <row r="174" spans="1:13" s="14" customFormat="1" x14ac:dyDescent="0.25">
      <c r="A174" s="18" t="s">
        <v>3581</v>
      </c>
      <c r="B174" s="17"/>
      <c r="C174" s="17"/>
      <c r="D174" s="17"/>
      <c r="E174" s="17">
        <v>833.69</v>
      </c>
      <c r="F174" s="17"/>
      <c r="G174" s="17"/>
      <c r="H174" s="17"/>
      <c r="I174" s="17"/>
      <c r="J174" s="17"/>
      <c r="K174" s="17"/>
      <c r="L174" s="17"/>
      <c r="M174" s="20">
        <f>SUM(Tabla24[[#This Row],[01. Alcaldía]:[11. Salud pública y seguridad ciudadana]])</f>
        <v>833.69</v>
      </c>
    </row>
    <row r="175" spans="1:13" s="14" customFormat="1" x14ac:dyDescent="0.25">
      <c r="A175" s="18" t="s">
        <v>52</v>
      </c>
      <c r="B175" s="17"/>
      <c r="C175" s="17"/>
      <c r="D175" s="17">
        <v>12947.98</v>
      </c>
      <c r="E175" s="17"/>
      <c r="F175" s="17"/>
      <c r="G175" s="17"/>
      <c r="H175" s="17"/>
      <c r="I175" s="17"/>
      <c r="J175" s="17"/>
      <c r="K175" s="17"/>
      <c r="L175" s="17"/>
      <c r="M175" s="20">
        <f>SUM(Tabla24[[#This Row],[01. Alcaldía]:[11. Salud pública y seguridad ciudadana]])</f>
        <v>12947.98</v>
      </c>
    </row>
    <row r="176" spans="1:13" s="14" customFormat="1" x14ac:dyDescent="0.25">
      <c r="A176" s="18" t="s">
        <v>348</v>
      </c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>
        <v>235.4</v>
      </c>
      <c r="M176" s="20">
        <f>SUM(Tabla24[[#This Row],[01. Alcaldía]:[11. Salud pública y seguridad ciudadana]])</f>
        <v>235.4</v>
      </c>
    </row>
    <row r="177" spans="1:13" s="14" customFormat="1" x14ac:dyDescent="0.25">
      <c r="A177" s="18" t="s">
        <v>3864</v>
      </c>
      <c r="B177" s="17"/>
      <c r="C177" s="17"/>
      <c r="D177" s="17"/>
      <c r="E177" s="17"/>
      <c r="F177" s="17"/>
      <c r="G177" s="17">
        <v>254.52</v>
      </c>
      <c r="H177" s="17"/>
      <c r="I177" s="17"/>
      <c r="J177" s="17"/>
      <c r="K177" s="17"/>
      <c r="L177" s="17"/>
      <c r="M177" s="20">
        <f>SUM(Tabla24[[#This Row],[01. Alcaldía]:[11. Salud pública y seguridad ciudadana]])</f>
        <v>254.52</v>
      </c>
    </row>
    <row r="178" spans="1:13" s="14" customFormat="1" x14ac:dyDescent="0.25">
      <c r="A178" s="18" t="s">
        <v>5047</v>
      </c>
      <c r="B178" s="17"/>
      <c r="C178" s="17"/>
      <c r="D178" s="17"/>
      <c r="E178" s="17"/>
      <c r="F178" s="17"/>
      <c r="G178" s="17"/>
      <c r="H178" s="17"/>
      <c r="I178" s="17"/>
      <c r="J178" s="17"/>
      <c r="K178" s="17">
        <v>4033.08</v>
      </c>
      <c r="L178" s="17"/>
      <c r="M178" s="20">
        <f>SUM(Tabla24[[#This Row],[01. Alcaldía]:[11. Salud pública y seguridad ciudadana]])</f>
        <v>4033.08</v>
      </c>
    </row>
    <row r="179" spans="1:13" s="21" customFormat="1" x14ac:dyDescent="0.25">
      <c r="A179" s="65" t="s">
        <v>612</v>
      </c>
      <c r="B179" s="17"/>
      <c r="C179" s="17"/>
      <c r="D179" s="17"/>
      <c r="E179" s="17"/>
      <c r="F179" s="17"/>
      <c r="G179" s="17"/>
      <c r="H179" s="17"/>
      <c r="I179" s="17"/>
      <c r="J179" s="17"/>
      <c r="K179" s="17">
        <v>114.64</v>
      </c>
      <c r="L179" s="17"/>
      <c r="M179" s="20">
        <f>SUM(Tabla24[[#This Row],[01. Alcaldía]:[11. Salud pública y seguridad ciudadana]])</f>
        <v>114.64</v>
      </c>
    </row>
    <row r="180" spans="1:13" x14ac:dyDescent="0.25">
      <c r="A180" s="65" t="s">
        <v>937</v>
      </c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>
        <v>8398.85</v>
      </c>
      <c r="M180" s="20">
        <f>SUM(Tabla24[[#This Row],[01. Alcaldía]:[11. Salud pública y seguridad ciudadana]])</f>
        <v>8398.85</v>
      </c>
    </row>
    <row r="181" spans="1:13" x14ac:dyDescent="0.25">
      <c r="A181" s="65" t="s">
        <v>613</v>
      </c>
      <c r="B181" s="17">
        <v>683.65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20">
        <f>SUM(Tabla24[[#This Row],[01. Alcaldía]:[11. Salud pública y seguridad ciudadana]])</f>
        <v>683.65</v>
      </c>
    </row>
    <row r="182" spans="1:13" x14ac:dyDescent="0.25">
      <c r="A182" s="65" t="s">
        <v>6507</v>
      </c>
      <c r="B182" s="17"/>
      <c r="C182" s="17"/>
      <c r="D182" s="17"/>
      <c r="E182" s="17"/>
      <c r="F182" s="17"/>
      <c r="G182" s="17"/>
      <c r="H182" s="17">
        <v>8339.3799999999992</v>
      </c>
      <c r="I182" s="17"/>
      <c r="J182" s="17"/>
      <c r="K182" s="17"/>
      <c r="L182" s="17"/>
      <c r="M182" s="20">
        <f>SUM(Tabla24[[#This Row],[01. Alcaldía]:[11. Salud pública y seguridad ciudadana]])</f>
        <v>8339.3799999999992</v>
      </c>
    </row>
    <row r="183" spans="1:13" x14ac:dyDescent="0.25">
      <c r="A183" s="65" t="s">
        <v>461</v>
      </c>
      <c r="B183" s="17">
        <v>17675.14</v>
      </c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20">
        <f>SUM(Tabla24[[#This Row],[01. Alcaldía]:[11. Salud pública y seguridad ciudadana]])</f>
        <v>17675.14</v>
      </c>
    </row>
    <row r="184" spans="1:13" x14ac:dyDescent="0.25">
      <c r="A184" s="65" t="s">
        <v>1649</v>
      </c>
      <c r="B184" s="17"/>
      <c r="C184" s="17"/>
      <c r="D184" s="17"/>
      <c r="E184" s="17"/>
      <c r="F184" s="17"/>
      <c r="G184" s="17">
        <v>2580.9299999999998</v>
      </c>
      <c r="H184" s="17"/>
      <c r="I184" s="17"/>
      <c r="J184" s="17"/>
      <c r="K184" s="17"/>
      <c r="L184" s="17"/>
      <c r="M184" s="20">
        <f>SUM(Tabla24[[#This Row],[01. Alcaldía]:[11. Salud pública y seguridad ciudadana]])</f>
        <v>2580.9299999999998</v>
      </c>
    </row>
    <row r="185" spans="1:13" x14ac:dyDescent="0.25">
      <c r="A185" s="65" t="s">
        <v>4977</v>
      </c>
      <c r="B185" s="17"/>
      <c r="C185" s="17"/>
      <c r="D185" s="17"/>
      <c r="E185" s="17">
        <v>3110.91</v>
      </c>
      <c r="F185" s="17"/>
      <c r="G185" s="17"/>
      <c r="H185" s="17"/>
      <c r="I185" s="17"/>
      <c r="J185" s="17"/>
      <c r="K185" s="17"/>
      <c r="L185" s="17"/>
      <c r="M185" s="20">
        <f>SUM(Tabla24[[#This Row],[01. Alcaldía]:[11. Salud pública y seguridad ciudadana]])</f>
        <v>3110.91</v>
      </c>
    </row>
    <row r="186" spans="1:13" x14ac:dyDescent="0.25">
      <c r="A186" s="65" t="s">
        <v>339</v>
      </c>
      <c r="B186" s="17"/>
      <c r="C186" s="17"/>
      <c r="D186" s="17"/>
      <c r="E186" s="17"/>
      <c r="F186" s="17"/>
      <c r="G186" s="17"/>
      <c r="H186" s="17"/>
      <c r="I186" s="17">
        <v>4840</v>
      </c>
      <c r="J186" s="17"/>
      <c r="K186" s="17"/>
      <c r="L186" s="17"/>
      <c r="M186" s="20">
        <f>SUM(Tabla24[[#This Row],[01. Alcaldía]:[11. Salud pública y seguridad ciudadana]])</f>
        <v>4840</v>
      </c>
    </row>
    <row r="187" spans="1:13" x14ac:dyDescent="0.25">
      <c r="A187" s="65" t="s">
        <v>954</v>
      </c>
      <c r="B187" s="17"/>
      <c r="C187" s="17"/>
      <c r="D187" s="17"/>
      <c r="E187" s="17"/>
      <c r="F187" s="17"/>
      <c r="G187" s="17">
        <v>2750</v>
      </c>
      <c r="H187" s="17"/>
      <c r="I187" s="17"/>
      <c r="J187" s="17"/>
      <c r="K187" s="17"/>
      <c r="L187" s="17"/>
      <c r="M187" s="20">
        <f>SUM(Tabla24[[#This Row],[01. Alcaldía]:[11. Salud pública y seguridad ciudadana]])</f>
        <v>2750</v>
      </c>
    </row>
    <row r="188" spans="1:13" x14ac:dyDescent="0.25">
      <c r="A188" s="65" t="s">
        <v>368</v>
      </c>
      <c r="B188" s="17"/>
      <c r="C188" s="17"/>
      <c r="D188" s="17"/>
      <c r="E188" s="17">
        <v>996.31</v>
      </c>
      <c r="F188" s="17"/>
      <c r="G188" s="17"/>
      <c r="H188" s="17"/>
      <c r="I188" s="17"/>
      <c r="J188" s="17"/>
      <c r="K188" s="17"/>
      <c r="L188" s="17"/>
      <c r="M188" s="20">
        <f>SUM(Tabla24[[#This Row],[01. Alcaldía]:[11. Salud pública y seguridad ciudadana]])</f>
        <v>996.31</v>
      </c>
    </row>
    <row r="189" spans="1:13" x14ac:dyDescent="0.25">
      <c r="A189" s="65" t="s">
        <v>6516</v>
      </c>
      <c r="B189" s="17"/>
      <c r="C189" s="17">
        <v>390.01</v>
      </c>
      <c r="D189" s="17"/>
      <c r="E189" s="17"/>
      <c r="F189" s="17"/>
      <c r="G189" s="17"/>
      <c r="H189" s="17"/>
      <c r="I189" s="17"/>
      <c r="J189" s="17"/>
      <c r="K189" s="17"/>
      <c r="L189" s="17"/>
      <c r="M189" s="20">
        <f>SUM(Tabla24[[#This Row],[01. Alcaldía]:[11. Salud pública y seguridad ciudadana]])</f>
        <v>390.01</v>
      </c>
    </row>
    <row r="190" spans="1:13" x14ac:dyDescent="0.25">
      <c r="A190" s="65" t="s">
        <v>27</v>
      </c>
      <c r="B190" s="17"/>
      <c r="C190" s="17"/>
      <c r="D190" s="17"/>
      <c r="E190" s="17"/>
      <c r="F190" s="17"/>
      <c r="G190" s="17">
        <v>1210</v>
      </c>
      <c r="H190" s="17"/>
      <c r="I190" s="17"/>
      <c r="J190" s="17"/>
      <c r="K190" s="17"/>
      <c r="L190" s="17"/>
      <c r="M190" s="20">
        <f>SUM(Tabla24[[#This Row],[01. Alcaldía]:[11. Salud pública y seguridad ciudadana]])</f>
        <v>1210</v>
      </c>
    </row>
    <row r="191" spans="1:13" x14ac:dyDescent="0.25">
      <c r="A191" s="65" t="s">
        <v>4773</v>
      </c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>
        <v>579.04999999999995</v>
      </c>
      <c r="M191" s="20">
        <f>SUM(Tabla24[[#This Row],[01. Alcaldía]:[11. Salud pública y seguridad ciudadana]])</f>
        <v>579.04999999999995</v>
      </c>
    </row>
    <row r="192" spans="1:13" x14ac:dyDescent="0.25">
      <c r="A192" s="65" t="s">
        <v>42</v>
      </c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>
        <v>12155</v>
      </c>
      <c r="M192" s="20">
        <f>SUM(Tabla24[[#This Row],[01. Alcaldía]:[11. Salud pública y seguridad ciudadana]])</f>
        <v>12155</v>
      </c>
    </row>
    <row r="193" spans="1:13" x14ac:dyDescent="0.25">
      <c r="A193" s="65" t="s">
        <v>1775</v>
      </c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>
        <v>2285.9299999999998</v>
      </c>
      <c r="M193" s="20">
        <f>SUM(Tabla24[[#This Row],[01. Alcaldía]:[11. Salud pública y seguridad ciudadana]])</f>
        <v>2285.9299999999998</v>
      </c>
    </row>
    <row r="194" spans="1:13" x14ac:dyDescent="0.25">
      <c r="A194" s="65" t="s">
        <v>6021</v>
      </c>
      <c r="B194" s="17">
        <v>1246.3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20">
        <f>SUM(Tabla24[[#This Row],[01. Alcaldía]:[11. Salud pública y seguridad ciudadana]])</f>
        <v>1246.3</v>
      </c>
    </row>
    <row r="195" spans="1:13" x14ac:dyDescent="0.25">
      <c r="A195" s="65" t="s">
        <v>689</v>
      </c>
      <c r="B195" s="17"/>
      <c r="C195" s="17"/>
      <c r="D195" s="17"/>
      <c r="E195" s="17"/>
      <c r="F195" s="17"/>
      <c r="G195" s="17"/>
      <c r="H195" s="17"/>
      <c r="I195" s="17"/>
      <c r="J195" s="17"/>
      <c r="K195" s="17">
        <v>563.62</v>
      </c>
      <c r="L195" s="17">
        <v>488.08000000000004</v>
      </c>
      <c r="M195" s="20">
        <f>SUM(Tabla24[[#This Row],[01. Alcaldía]:[11. Salud pública y seguridad ciudadana]])</f>
        <v>1051.7</v>
      </c>
    </row>
    <row r="196" spans="1:13" x14ac:dyDescent="0.25">
      <c r="A196" s="65" t="s">
        <v>5780</v>
      </c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>
        <v>4480.38</v>
      </c>
      <c r="M196" s="20">
        <f>SUM(Tabla24[[#This Row],[01. Alcaldía]:[11. Salud pública y seguridad ciudadana]])</f>
        <v>4480.38</v>
      </c>
    </row>
    <row r="197" spans="1:13" x14ac:dyDescent="0.25">
      <c r="A197" s="65" t="s">
        <v>5161</v>
      </c>
      <c r="B197" s="17"/>
      <c r="C197" s="17"/>
      <c r="D197" s="17"/>
      <c r="E197" s="17"/>
      <c r="F197" s="17"/>
      <c r="G197" s="17"/>
      <c r="H197" s="17"/>
      <c r="I197" s="17"/>
      <c r="J197" s="17"/>
      <c r="K197" s="17">
        <v>4470.95</v>
      </c>
      <c r="L197" s="17"/>
      <c r="M197" s="20">
        <f>SUM(Tabla24[[#This Row],[01. Alcaldía]:[11. Salud pública y seguridad ciudadana]])</f>
        <v>4470.95</v>
      </c>
    </row>
    <row r="198" spans="1:13" x14ac:dyDescent="0.25">
      <c r="A198" s="65" t="s">
        <v>1259</v>
      </c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>
        <v>13576.2</v>
      </c>
      <c r="M198" s="20">
        <f>SUM(Tabla24[[#This Row],[01. Alcaldía]:[11. Salud pública y seguridad ciudadana]])</f>
        <v>13576.2</v>
      </c>
    </row>
    <row r="199" spans="1:13" x14ac:dyDescent="0.25">
      <c r="A199" s="65" t="s">
        <v>4759</v>
      </c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>
        <v>502.45</v>
      </c>
      <c r="M199" s="20">
        <f>SUM(Tabla24[[#This Row],[01. Alcaldía]:[11. Salud pública y seguridad ciudadana]])</f>
        <v>502.45</v>
      </c>
    </row>
    <row r="200" spans="1:13" x14ac:dyDescent="0.25">
      <c r="A200" s="65" t="s">
        <v>4874</v>
      </c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>
        <v>1179.99</v>
      </c>
      <c r="M200" s="20">
        <f>SUM(Tabla24[[#This Row],[01. Alcaldía]:[11. Salud pública y seguridad ciudadana]])</f>
        <v>1179.99</v>
      </c>
    </row>
    <row r="201" spans="1:13" x14ac:dyDescent="0.25">
      <c r="A201" s="65" t="s">
        <v>4176</v>
      </c>
      <c r="B201" s="17"/>
      <c r="C201" s="17"/>
      <c r="D201" s="17"/>
      <c r="E201" s="17"/>
      <c r="F201" s="17"/>
      <c r="G201" s="17">
        <v>86.63</v>
      </c>
      <c r="H201" s="17"/>
      <c r="I201" s="17"/>
      <c r="J201" s="17"/>
      <c r="K201" s="17"/>
      <c r="L201" s="17"/>
      <c r="M201" s="20">
        <f>SUM(Tabla24[[#This Row],[01. Alcaldía]:[11. Salud pública y seguridad ciudadana]])</f>
        <v>86.63</v>
      </c>
    </row>
    <row r="202" spans="1:13" x14ac:dyDescent="0.25">
      <c r="A202" s="65" t="s">
        <v>6214</v>
      </c>
      <c r="B202" s="17"/>
      <c r="C202" s="17"/>
      <c r="D202" s="17"/>
      <c r="E202" s="17"/>
      <c r="F202" s="17"/>
      <c r="G202" s="17"/>
      <c r="H202" s="17"/>
      <c r="I202" s="17">
        <v>708.15</v>
      </c>
      <c r="J202" s="17"/>
      <c r="K202" s="17"/>
      <c r="L202" s="17"/>
      <c r="M202" s="20">
        <f>SUM(Tabla24[[#This Row],[01. Alcaldía]:[11. Salud pública y seguridad ciudadana]])</f>
        <v>708.15</v>
      </c>
    </row>
    <row r="203" spans="1:13" x14ac:dyDescent="0.25">
      <c r="A203" s="65" t="s">
        <v>329</v>
      </c>
      <c r="B203" s="17">
        <v>1802.3000000000002</v>
      </c>
      <c r="C203" s="17"/>
      <c r="D203" s="17"/>
      <c r="E203" s="17">
        <v>3000</v>
      </c>
      <c r="F203" s="17"/>
      <c r="G203" s="17"/>
      <c r="H203" s="17"/>
      <c r="I203" s="17"/>
      <c r="J203" s="17"/>
      <c r="K203" s="17">
        <v>276.61</v>
      </c>
      <c r="L203" s="17"/>
      <c r="M203" s="20">
        <f>SUM(Tabla24[[#This Row],[01. Alcaldía]:[11. Salud pública y seguridad ciudadana]])</f>
        <v>5078.91</v>
      </c>
    </row>
    <row r="204" spans="1:13" x14ac:dyDescent="0.25">
      <c r="A204" s="65" t="s">
        <v>6986</v>
      </c>
      <c r="B204" s="17"/>
      <c r="C204" s="17"/>
      <c r="D204" s="17"/>
      <c r="E204" s="17"/>
      <c r="F204" s="17"/>
      <c r="G204" s="17"/>
      <c r="H204" s="17">
        <v>418.95</v>
      </c>
      <c r="I204" s="17"/>
      <c r="J204" s="17"/>
      <c r="K204" s="17"/>
      <c r="L204" s="17"/>
      <c r="M204" s="20">
        <f>SUM(Tabla24[[#This Row],[01. Alcaldía]:[11. Salud pública y seguridad ciudadana]])</f>
        <v>418.95</v>
      </c>
    </row>
    <row r="205" spans="1:13" x14ac:dyDescent="0.25">
      <c r="A205" s="65" t="s">
        <v>5374</v>
      </c>
      <c r="B205" s="17"/>
      <c r="C205" s="17"/>
      <c r="D205" s="17">
        <v>23630.48</v>
      </c>
      <c r="E205" s="17"/>
      <c r="F205" s="17"/>
      <c r="G205" s="17"/>
      <c r="H205" s="17"/>
      <c r="I205" s="17"/>
      <c r="J205" s="17"/>
      <c r="K205" s="17"/>
      <c r="L205" s="17"/>
      <c r="M205" s="20">
        <f>SUM(Tabla24[[#This Row],[01. Alcaldía]:[11. Salud pública y seguridad ciudadana]])</f>
        <v>23630.48</v>
      </c>
    </row>
    <row r="206" spans="1:13" x14ac:dyDescent="0.25">
      <c r="A206" s="65" t="s">
        <v>3096</v>
      </c>
      <c r="B206" s="17"/>
      <c r="C206" s="17"/>
      <c r="D206" s="17"/>
      <c r="E206" s="17"/>
      <c r="F206" s="17"/>
      <c r="G206" s="17"/>
      <c r="H206" s="17">
        <v>10593.55</v>
      </c>
      <c r="I206" s="17"/>
      <c r="J206" s="17"/>
      <c r="K206" s="17"/>
      <c r="L206" s="17"/>
      <c r="M206" s="20">
        <f>SUM(Tabla24[[#This Row],[01. Alcaldía]:[11. Salud pública y seguridad ciudadana]])</f>
        <v>10593.55</v>
      </c>
    </row>
    <row r="207" spans="1:13" x14ac:dyDescent="0.25">
      <c r="A207" s="65" t="s">
        <v>3623</v>
      </c>
      <c r="B207" s="17"/>
      <c r="C207" s="17"/>
      <c r="D207" s="17"/>
      <c r="E207" s="17"/>
      <c r="F207" s="17"/>
      <c r="G207" s="17"/>
      <c r="H207" s="17"/>
      <c r="I207" s="17"/>
      <c r="J207" s="17"/>
      <c r="K207" s="17">
        <v>1800</v>
      </c>
      <c r="L207" s="17">
        <v>118.1</v>
      </c>
      <c r="M207" s="20">
        <f>SUM(Tabla24[[#This Row],[01. Alcaldía]:[11. Salud pública y seguridad ciudadana]])</f>
        <v>1918.1</v>
      </c>
    </row>
    <row r="208" spans="1:13" x14ac:dyDescent="0.25">
      <c r="A208" s="65" t="s">
        <v>2971</v>
      </c>
      <c r="B208" s="17"/>
      <c r="C208" s="17"/>
      <c r="D208" s="17">
        <v>490.05</v>
      </c>
      <c r="E208" s="17"/>
      <c r="F208" s="17"/>
      <c r="G208" s="17"/>
      <c r="H208" s="17"/>
      <c r="I208" s="17"/>
      <c r="J208" s="17"/>
      <c r="K208" s="17"/>
      <c r="L208" s="17"/>
      <c r="M208" s="20">
        <f>SUM(Tabla24[[#This Row],[01. Alcaldía]:[11. Salud pública y seguridad ciudadana]])</f>
        <v>490.05</v>
      </c>
    </row>
    <row r="209" spans="1:13" x14ac:dyDescent="0.25">
      <c r="A209" s="65" t="s">
        <v>326</v>
      </c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>
        <v>17005.04</v>
      </c>
      <c r="M209" s="20">
        <f>SUM(Tabla24[[#This Row],[01. Alcaldía]:[11. Salud pública y seguridad ciudadana]])</f>
        <v>17005.04</v>
      </c>
    </row>
    <row r="210" spans="1:13" x14ac:dyDescent="0.25">
      <c r="A210" s="65" t="s">
        <v>1006</v>
      </c>
      <c r="B210" s="17"/>
      <c r="C210" s="17"/>
      <c r="D210" s="17"/>
      <c r="E210" s="17"/>
      <c r="F210" s="17">
        <v>1487.21</v>
      </c>
      <c r="G210" s="17"/>
      <c r="H210" s="17"/>
      <c r="I210" s="17"/>
      <c r="J210" s="17"/>
      <c r="K210" s="17"/>
      <c r="L210" s="17"/>
      <c r="M210" s="20">
        <f>SUM(Tabla24[[#This Row],[01. Alcaldía]:[11. Salud pública y seguridad ciudadana]])</f>
        <v>1487.21</v>
      </c>
    </row>
    <row r="211" spans="1:13" x14ac:dyDescent="0.25">
      <c r="A211" s="65" t="s">
        <v>5920</v>
      </c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>
        <v>2694.52</v>
      </c>
      <c r="M211" s="20">
        <f>SUM(Tabla24[[#This Row],[01. Alcaldía]:[11. Salud pública y seguridad ciudadana]])</f>
        <v>2694.52</v>
      </c>
    </row>
    <row r="212" spans="1:13" x14ac:dyDescent="0.25">
      <c r="A212" s="65" t="s">
        <v>3588</v>
      </c>
      <c r="B212" s="17">
        <v>801.1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20">
        <f>SUM(Tabla24[[#This Row],[01. Alcaldía]:[11. Salud pública y seguridad ciudadana]])</f>
        <v>801.1</v>
      </c>
    </row>
    <row r="213" spans="1:13" x14ac:dyDescent="0.25">
      <c r="A213" s="65" t="s">
        <v>723</v>
      </c>
      <c r="B213" s="17"/>
      <c r="C213" s="17"/>
      <c r="D213" s="17"/>
      <c r="E213" s="17"/>
      <c r="F213" s="17"/>
      <c r="G213" s="17"/>
      <c r="H213" s="17"/>
      <c r="I213" s="17"/>
      <c r="J213" s="17"/>
      <c r="K213" s="17">
        <v>423.5</v>
      </c>
      <c r="L213" s="17"/>
      <c r="M213" s="20">
        <f>SUM(Tabla24[[#This Row],[01. Alcaldía]:[11. Salud pública y seguridad ciudadana]])</f>
        <v>423.5</v>
      </c>
    </row>
    <row r="214" spans="1:13" x14ac:dyDescent="0.25">
      <c r="A214" s="65" t="s">
        <v>327</v>
      </c>
      <c r="B214" s="17"/>
      <c r="C214" s="17"/>
      <c r="D214" s="17"/>
      <c r="E214" s="17"/>
      <c r="F214" s="17"/>
      <c r="G214" s="17">
        <v>6433.23</v>
      </c>
      <c r="H214" s="17"/>
      <c r="I214" s="17"/>
      <c r="J214" s="17"/>
      <c r="K214" s="17"/>
      <c r="L214" s="17"/>
      <c r="M214" s="20">
        <f>SUM(Tabla24[[#This Row],[01. Alcaldía]:[11. Salud pública y seguridad ciudadana]])</f>
        <v>6433.23</v>
      </c>
    </row>
    <row r="215" spans="1:13" x14ac:dyDescent="0.25">
      <c r="A215" s="65" t="s">
        <v>278</v>
      </c>
      <c r="B215" s="17"/>
      <c r="C215" s="17"/>
      <c r="D215" s="17"/>
      <c r="E215" s="17"/>
      <c r="F215" s="17"/>
      <c r="G215" s="17"/>
      <c r="H215" s="17"/>
      <c r="I215" s="17">
        <v>3850</v>
      </c>
      <c r="J215" s="17"/>
      <c r="K215" s="17"/>
      <c r="L215" s="17"/>
      <c r="M215" s="20">
        <f>SUM(Tabla24[[#This Row],[01. Alcaldía]:[11. Salud pública y seguridad ciudadana]])</f>
        <v>3850</v>
      </c>
    </row>
    <row r="216" spans="1:13" x14ac:dyDescent="0.25">
      <c r="A216" s="65" t="s">
        <v>5768</v>
      </c>
      <c r="B216" s="17"/>
      <c r="C216" s="17"/>
      <c r="D216" s="17"/>
      <c r="E216" s="17">
        <v>5000</v>
      </c>
      <c r="F216" s="17"/>
      <c r="G216" s="17"/>
      <c r="H216" s="17"/>
      <c r="I216" s="17"/>
      <c r="J216" s="17"/>
      <c r="K216" s="17"/>
      <c r="L216" s="17"/>
      <c r="M216" s="20">
        <f>SUM(Tabla24[[#This Row],[01. Alcaldía]:[11. Salud pública y seguridad ciudadana]])</f>
        <v>5000</v>
      </c>
    </row>
    <row r="217" spans="1:13" x14ac:dyDescent="0.25">
      <c r="A217" s="65" t="s">
        <v>4916</v>
      </c>
      <c r="B217" s="17"/>
      <c r="C217" s="17"/>
      <c r="D217" s="17"/>
      <c r="E217" s="17">
        <v>4099.7299999999996</v>
      </c>
      <c r="F217" s="17"/>
      <c r="G217" s="17"/>
      <c r="H217" s="17"/>
      <c r="I217" s="17"/>
      <c r="J217" s="17"/>
      <c r="K217" s="17"/>
      <c r="L217" s="17"/>
      <c r="M217" s="20">
        <f>SUM(Tabla24[[#This Row],[01. Alcaldía]:[11. Salud pública y seguridad ciudadana]])</f>
        <v>4099.7299999999996</v>
      </c>
    </row>
    <row r="218" spans="1:13" x14ac:dyDescent="0.25">
      <c r="A218" s="65" t="s">
        <v>4786</v>
      </c>
      <c r="B218" s="17"/>
      <c r="C218" s="17"/>
      <c r="D218" s="17"/>
      <c r="E218" s="17"/>
      <c r="F218" s="17"/>
      <c r="G218" s="17">
        <v>86.65</v>
      </c>
      <c r="H218" s="17"/>
      <c r="I218" s="17"/>
      <c r="J218" s="17"/>
      <c r="K218" s="17"/>
      <c r="L218" s="17"/>
      <c r="M218" s="20">
        <f>SUM(Tabla24[[#This Row],[01. Alcaldía]:[11. Salud pública y seguridad ciudadana]])</f>
        <v>86.65</v>
      </c>
    </row>
    <row r="219" spans="1:13" x14ac:dyDescent="0.25">
      <c r="A219" s="65" t="s">
        <v>3277</v>
      </c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>
        <v>3350</v>
      </c>
      <c r="M219" s="20">
        <f>SUM(Tabla24[[#This Row],[01. Alcaldía]:[11. Salud pública y seguridad ciudadana]])</f>
        <v>3350</v>
      </c>
    </row>
    <row r="220" spans="1:13" x14ac:dyDescent="0.25">
      <c r="A220" s="65" t="s">
        <v>317</v>
      </c>
      <c r="B220" s="17">
        <v>327.60000000000002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20">
        <f>SUM(Tabla24[[#This Row],[01. Alcaldía]:[11. Salud pública y seguridad ciudadana]])</f>
        <v>327.60000000000002</v>
      </c>
    </row>
    <row r="221" spans="1:13" x14ac:dyDescent="0.25">
      <c r="A221" s="65" t="s">
        <v>4838</v>
      </c>
      <c r="B221" s="17"/>
      <c r="C221" s="17"/>
      <c r="D221" s="17"/>
      <c r="E221" s="17">
        <v>757.5</v>
      </c>
      <c r="F221" s="17"/>
      <c r="G221" s="17"/>
      <c r="H221" s="17"/>
      <c r="I221" s="17"/>
      <c r="J221" s="17"/>
      <c r="K221" s="17"/>
      <c r="L221" s="17"/>
      <c r="M221" s="20">
        <f>SUM(Tabla24[[#This Row],[01. Alcaldía]:[11. Salud pública y seguridad ciudadana]])</f>
        <v>757.5</v>
      </c>
    </row>
    <row r="222" spans="1:13" x14ac:dyDescent="0.25">
      <c r="A222" s="65" t="s">
        <v>6728</v>
      </c>
      <c r="B222" s="17"/>
      <c r="C222" s="17"/>
      <c r="D222" s="17"/>
      <c r="E222" s="17"/>
      <c r="F222" s="17"/>
      <c r="G222" s="17"/>
      <c r="H222" s="17"/>
      <c r="I222" s="17"/>
      <c r="J222" s="17"/>
      <c r="K222" s="17">
        <v>235.95</v>
      </c>
      <c r="L222" s="17"/>
      <c r="M222" s="20">
        <f>SUM(Tabla24[[#This Row],[01. Alcaldía]:[11. Salud pública y seguridad ciudadana]])</f>
        <v>235.95</v>
      </c>
    </row>
    <row r="223" spans="1:13" x14ac:dyDescent="0.25">
      <c r="A223" s="65" t="s">
        <v>1058</v>
      </c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>
        <v>2034.97</v>
      </c>
      <c r="M223" s="20">
        <f>SUM(Tabla24[[#This Row],[01. Alcaldía]:[11. Salud pública y seguridad ciudadana]])</f>
        <v>2034.97</v>
      </c>
    </row>
    <row r="224" spans="1:13" x14ac:dyDescent="0.25">
      <c r="A224" s="65" t="s">
        <v>1158</v>
      </c>
      <c r="B224" s="17"/>
      <c r="C224" s="17">
        <v>752.33</v>
      </c>
      <c r="D224" s="17">
        <v>1595.03</v>
      </c>
      <c r="E224" s="17"/>
      <c r="F224" s="17"/>
      <c r="G224" s="17"/>
      <c r="H224" s="17"/>
      <c r="I224" s="17"/>
      <c r="J224" s="17"/>
      <c r="K224" s="17"/>
      <c r="L224" s="17"/>
      <c r="M224" s="20">
        <f>SUM(Tabla24[[#This Row],[01. Alcaldía]:[11. Salud pública y seguridad ciudadana]])</f>
        <v>2347.36</v>
      </c>
    </row>
    <row r="225" spans="1:13" x14ac:dyDescent="0.25">
      <c r="A225" s="65" t="s">
        <v>6750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>
        <v>205.7</v>
      </c>
      <c r="L225" s="17"/>
      <c r="M225" s="20">
        <f>SUM(Tabla24[[#This Row],[01. Alcaldía]:[11. Salud pública y seguridad ciudadana]])</f>
        <v>205.7</v>
      </c>
    </row>
    <row r="226" spans="1:13" x14ac:dyDescent="0.25">
      <c r="A226" s="65" t="s">
        <v>28</v>
      </c>
      <c r="B226" s="17">
        <v>1269.8499999999999</v>
      </c>
      <c r="C226" s="17"/>
      <c r="D226" s="17"/>
      <c r="E226" s="17"/>
      <c r="F226" s="17"/>
      <c r="G226" s="17">
        <v>1000</v>
      </c>
      <c r="H226" s="17"/>
      <c r="I226" s="17"/>
      <c r="J226" s="17"/>
      <c r="K226" s="17"/>
      <c r="L226" s="17"/>
      <c r="M226" s="20">
        <f>SUM(Tabla24[[#This Row],[01. Alcaldía]:[11. Salud pública y seguridad ciudadana]])</f>
        <v>2269.85</v>
      </c>
    </row>
    <row r="227" spans="1:13" x14ac:dyDescent="0.25">
      <c r="A227" s="65" t="s">
        <v>630</v>
      </c>
      <c r="B227" s="17">
        <v>1304.3800000000001</v>
      </c>
      <c r="C227" s="17"/>
      <c r="D227" s="17"/>
      <c r="E227" s="17"/>
      <c r="F227" s="17"/>
      <c r="G227" s="17"/>
      <c r="H227" s="17"/>
      <c r="I227" s="17"/>
      <c r="J227" s="17"/>
      <c r="K227" s="17">
        <v>8116.2400000000007</v>
      </c>
      <c r="L227" s="17">
        <v>1225.4299999999998</v>
      </c>
      <c r="M227" s="20">
        <f>SUM(Tabla24[[#This Row],[01. Alcaldía]:[11. Salud pública y seguridad ciudadana]])</f>
        <v>10646.050000000001</v>
      </c>
    </row>
    <row r="228" spans="1:13" x14ac:dyDescent="0.25">
      <c r="A228" s="65" t="s">
        <v>33</v>
      </c>
      <c r="B228" s="17">
        <v>7250</v>
      </c>
      <c r="C228" s="17"/>
      <c r="D228" s="17"/>
      <c r="E228" s="17"/>
      <c r="F228" s="17"/>
      <c r="G228" s="17"/>
      <c r="H228" s="17"/>
      <c r="I228" s="17">
        <v>842.16</v>
      </c>
      <c r="J228" s="17"/>
      <c r="K228" s="17">
        <v>229.9</v>
      </c>
      <c r="L228" s="17">
        <v>90.75</v>
      </c>
      <c r="M228" s="20">
        <f>SUM(Tabla24[[#This Row],[01. Alcaldía]:[11. Salud pública y seguridad ciudadana]])</f>
        <v>8412.81</v>
      </c>
    </row>
    <row r="229" spans="1:13" x14ac:dyDescent="0.25">
      <c r="A229" s="65" t="s">
        <v>6844</v>
      </c>
      <c r="B229" s="17"/>
      <c r="C229" s="17"/>
      <c r="D229" s="17"/>
      <c r="E229" s="17"/>
      <c r="F229" s="17"/>
      <c r="G229" s="17"/>
      <c r="H229" s="17"/>
      <c r="I229" s="17"/>
      <c r="J229" s="17"/>
      <c r="K229" s="17">
        <v>188.76</v>
      </c>
      <c r="L229" s="17"/>
      <c r="M229" s="20">
        <f>SUM(Tabla24[[#This Row],[01. Alcaldía]:[11. Salud pública y seguridad ciudadana]])</f>
        <v>188.76</v>
      </c>
    </row>
    <row r="230" spans="1:13" x14ac:dyDescent="0.25">
      <c r="A230" s="65" t="s">
        <v>5189</v>
      </c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>
        <v>5723.3</v>
      </c>
      <c r="M230" s="20">
        <f>SUM(Tabla24[[#This Row],[01. Alcaldía]:[11. Salud pública y seguridad ciudadana]])</f>
        <v>5723.3</v>
      </c>
    </row>
    <row r="231" spans="1:13" x14ac:dyDescent="0.25">
      <c r="A231" s="65" t="s">
        <v>3700</v>
      </c>
      <c r="B231" s="17"/>
      <c r="C231" s="17"/>
      <c r="D231" s="17"/>
      <c r="E231" s="17"/>
      <c r="F231" s="17"/>
      <c r="G231" s="17"/>
      <c r="H231" s="17"/>
      <c r="I231" s="17"/>
      <c r="J231" s="17"/>
      <c r="K231" s="17">
        <v>847</v>
      </c>
      <c r="L231" s="17"/>
      <c r="M231" s="20">
        <f>SUM(Tabla24[[#This Row],[01. Alcaldía]:[11. Salud pública y seguridad ciudadana]])</f>
        <v>847</v>
      </c>
    </row>
    <row r="232" spans="1:13" x14ac:dyDescent="0.25">
      <c r="A232" s="65" t="s">
        <v>3382</v>
      </c>
      <c r="B232" s="17"/>
      <c r="C232" s="17"/>
      <c r="D232" s="17"/>
      <c r="E232" s="17"/>
      <c r="F232" s="17"/>
      <c r="G232" s="17"/>
      <c r="H232" s="17">
        <v>2051.7800000000002</v>
      </c>
      <c r="I232" s="17"/>
      <c r="J232" s="17"/>
      <c r="K232" s="17"/>
      <c r="L232" s="17"/>
      <c r="M232" s="20">
        <f>SUM(Tabla24[[#This Row],[01. Alcaldía]:[11. Salud pública y seguridad ciudadana]])</f>
        <v>2051.7800000000002</v>
      </c>
    </row>
    <row r="233" spans="1:13" x14ac:dyDescent="0.25">
      <c r="A233" s="65" t="s">
        <v>51</v>
      </c>
      <c r="B233" s="17">
        <v>484</v>
      </c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20">
        <f>SUM(Tabla24[[#This Row],[01. Alcaldía]:[11. Salud pública y seguridad ciudadana]])</f>
        <v>484</v>
      </c>
    </row>
    <row r="234" spans="1:13" x14ac:dyDescent="0.25">
      <c r="A234" s="65" t="s">
        <v>1161</v>
      </c>
      <c r="B234" s="17"/>
      <c r="C234" s="17"/>
      <c r="D234" s="17"/>
      <c r="E234" s="17"/>
      <c r="F234" s="17"/>
      <c r="G234" s="17"/>
      <c r="H234" s="17">
        <v>1639.91</v>
      </c>
      <c r="I234" s="17"/>
      <c r="J234" s="17"/>
      <c r="K234" s="17"/>
      <c r="L234" s="17"/>
      <c r="M234" s="20">
        <f>SUM(Tabla24[[#This Row],[01. Alcaldía]:[11. Salud pública y seguridad ciudadana]])</f>
        <v>1639.91</v>
      </c>
    </row>
    <row r="235" spans="1:13" x14ac:dyDescent="0.25">
      <c r="A235" s="65" t="s">
        <v>66</v>
      </c>
      <c r="B235" s="17"/>
      <c r="C235" s="17"/>
      <c r="D235" s="17"/>
      <c r="E235" s="17"/>
      <c r="F235" s="17"/>
      <c r="G235" s="17"/>
      <c r="H235" s="17"/>
      <c r="I235" s="17">
        <v>2420</v>
      </c>
      <c r="J235" s="17"/>
      <c r="K235" s="17"/>
      <c r="L235" s="17">
        <v>1865.6599999999999</v>
      </c>
      <c r="M235" s="20">
        <f>SUM(Tabla24[[#This Row],[01. Alcaldía]:[11. Salud pública y seguridad ciudadana]])</f>
        <v>4285.66</v>
      </c>
    </row>
    <row r="236" spans="1:13" x14ac:dyDescent="0.25">
      <c r="A236" s="65" t="s">
        <v>6381</v>
      </c>
      <c r="B236" s="17"/>
      <c r="C236" s="17">
        <v>275.52</v>
      </c>
      <c r="D236" s="17"/>
      <c r="E236" s="17"/>
      <c r="F236" s="17"/>
      <c r="G236" s="17"/>
      <c r="H236" s="17"/>
      <c r="I236" s="17"/>
      <c r="J236" s="17"/>
      <c r="K236" s="17"/>
      <c r="L236" s="17"/>
      <c r="M236" s="20">
        <f>SUM(Tabla24[[#This Row],[01. Alcaldía]:[11. Salud pública y seguridad ciudadana]])</f>
        <v>275.52</v>
      </c>
    </row>
    <row r="237" spans="1:13" x14ac:dyDescent="0.25">
      <c r="A237" s="65" t="s">
        <v>1059</v>
      </c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>
        <v>270.60000000000002</v>
      </c>
      <c r="M237" s="20">
        <f>SUM(Tabla24[[#This Row],[01. Alcaldía]:[11. Salud pública y seguridad ciudadana]])</f>
        <v>270.60000000000002</v>
      </c>
    </row>
    <row r="238" spans="1:13" x14ac:dyDescent="0.25">
      <c r="A238" s="65" t="s">
        <v>5165</v>
      </c>
      <c r="B238" s="17"/>
      <c r="C238" s="17"/>
      <c r="D238" s="17"/>
      <c r="E238" s="17">
        <v>5370.83</v>
      </c>
      <c r="F238" s="17"/>
      <c r="G238" s="17"/>
      <c r="H238" s="17"/>
      <c r="I238" s="17"/>
      <c r="J238" s="17"/>
      <c r="K238" s="17"/>
      <c r="L238" s="17"/>
      <c r="M238" s="20">
        <f>SUM(Tabla24[[#This Row],[01. Alcaldía]:[11. Salud pública y seguridad ciudadana]])</f>
        <v>5370.83</v>
      </c>
    </row>
    <row r="239" spans="1:13" x14ac:dyDescent="0.25">
      <c r="A239" s="65" t="s">
        <v>4757</v>
      </c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>
        <v>275.88</v>
      </c>
      <c r="M239" s="20">
        <f>SUM(Tabla24[[#This Row],[01. Alcaldía]:[11. Salud pública y seguridad ciudadana]])</f>
        <v>275.88</v>
      </c>
    </row>
    <row r="240" spans="1:13" x14ac:dyDescent="0.25">
      <c r="A240" s="65" t="s">
        <v>283</v>
      </c>
      <c r="B240" s="17">
        <v>99</v>
      </c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20">
        <f>SUM(Tabla24[[#This Row],[01. Alcaldía]:[11. Salud pública y seguridad ciudadana]])</f>
        <v>99</v>
      </c>
    </row>
    <row r="241" spans="1:13" x14ac:dyDescent="0.25">
      <c r="A241" s="65" t="s">
        <v>6123</v>
      </c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>
        <v>1107.76</v>
      </c>
      <c r="M241" s="20">
        <f>SUM(Tabla24[[#This Row],[01. Alcaldía]:[11. Salud pública y seguridad ciudadana]])</f>
        <v>1107.76</v>
      </c>
    </row>
    <row r="242" spans="1:13" x14ac:dyDescent="0.25">
      <c r="A242" s="65" t="s">
        <v>2838</v>
      </c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>
        <v>170.66</v>
      </c>
      <c r="M242" s="20">
        <f>SUM(Tabla24[[#This Row],[01. Alcaldía]:[11. Salud pública y seguridad ciudadana]])</f>
        <v>170.66</v>
      </c>
    </row>
    <row r="243" spans="1:13" x14ac:dyDescent="0.25">
      <c r="A243" s="65" t="s">
        <v>635</v>
      </c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>
        <v>81.069999999999993</v>
      </c>
      <c r="M243" s="20">
        <f>SUM(Tabla24[[#This Row],[01. Alcaldía]:[11. Salud pública y seguridad ciudadana]])</f>
        <v>81.069999999999993</v>
      </c>
    </row>
    <row r="244" spans="1:13" x14ac:dyDescent="0.25">
      <c r="A244" s="65" t="s">
        <v>6664</v>
      </c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>
        <v>261.06</v>
      </c>
      <c r="M244" s="20">
        <f>SUM(Tabla24[[#This Row],[01. Alcaldía]:[11. Salud pública y seguridad ciudadana]])</f>
        <v>261.06</v>
      </c>
    </row>
    <row r="245" spans="1:13" x14ac:dyDescent="0.25">
      <c r="A245" s="65" t="s">
        <v>802</v>
      </c>
      <c r="B245" s="17"/>
      <c r="C245" s="17">
        <v>1706.02</v>
      </c>
      <c r="D245" s="17">
        <v>56.27</v>
      </c>
      <c r="E245" s="17"/>
      <c r="F245" s="17"/>
      <c r="G245" s="17"/>
      <c r="H245" s="17"/>
      <c r="I245" s="17"/>
      <c r="J245" s="17"/>
      <c r="K245" s="17"/>
      <c r="L245" s="17"/>
      <c r="M245" s="20">
        <f>SUM(Tabla24[[#This Row],[01. Alcaldía]:[11. Salud pública y seguridad ciudadana]])</f>
        <v>1762.29</v>
      </c>
    </row>
    <row r="246" spans="1:13" x14ac:dyDescent="0.25">
      <c r="A246" s="65" t="s">
        <v>12</v>
      </c>
      <c r="B246" s="17">
        <v>927.96</v>
      </c>
      <c r="C246" s="17">
        <v>2172.5499999999997</v>
      </c>
      <c r="D246" s="17"/>
      <c r="E246" s="17"/>
      <c r="F246" s="17"/>
      <c r="G246" s="17">
        <v>134.91999999999999</v>
      </c>
      <c r="H246" s="17"/>
      <c r="I246" s="17">
        <v>2420</v>
      </c>
      <c r="J246" s="17"/>
      <c r="K246" s="17"/>
      <c r="L246" s="17">
        <v>344.8</v>
      </c>
      <c r="M246" s="20">
        <f>SUM(Tabla24[[#This Row],[01. Alcaldía]:[11. Salud pública y seguridad ciudadana]])</f>
        <v>6000.2300000000005</v>
      </c>
    </row>
    <row r="247" spans="1:13" x14ac:dyDescent="0.25">
      <c r="A247" s="65" t="s">
        <v>3728</v>
      </c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>
        <v>435.6</v>
      </c>
      <c r="M247" s="20">
        <f>SUM(Tabla24[[#This Row],[01. Alcaldía]:[11. Salud pública y seguridad ciudadana]])</f>
        <v>435.6</v>
      </c>
    </row>
    <row r="248" spans="1:13" x14ac:dyDescent="0.25">
      <c r="A248" s="65" t="s">
        <v>4552</v>
      </c>
      <c r="B248" s="17"/>
      <c r="C248" s="17"/>
      <c r="D248" s="17"/>
      <c r="E248" s="17"/>
      <c r="F248" s="17"/>
      <c r="G248" s="17"/>
      <c r="H248" s="17"/>
      <c r="I248" s="17"/>
      <c r="J248" s="17"/>
      <c r="K248" s="17">
        <v>424.05</v>
      </c>
      <c r="L248" s="17"/>
      <c r="M248" s="20">
        <f>SUM(Tabla24[[#This Row],[01. Alcaldía]:[11. Salud pública y seguridad ciudadana]])</f>
        <v>424.05</v>
      </c>
    </row>
    <row r="249" spans="1:13" x14ac:dyDescent="0.25">
      <c r="A249" s="65" t="s">
        <v>3412</v>
      </c>
      <c r="B249" s="17"/>
      <c r="C249" s="17"/>
      <c r="D249" s="17">
        <v>16593.939999999999</v>
      </c>
      <c r="E249" s="17">
        <v>1399.49</v>
      </c>
      <c r="F249" s="17"/>
      <c r="G249" s="17"/>
      <c r="H249" s="17"/>
      <c r="I249" s="17"/>
      <c r="J249" s="17"/>
      <c r="K249" s="17"/>
      <c r="L249" s="17"/>
      <c r="M249" s="20">
        <f>SUM(Tabla24[[#This Row],[01. Alcaldía]:[11. Salud pública y seguridad ciudadana]])</f>
        <v>17993.43</v>
      </c>
    </row>
    <row r="250" spans="1:13" x14ac:dyDescent="0.25">
      <c r="A250" s="65" t="s">
        <v>5525</v>
      </c>
      <c r="B250" s="17">
        <v>12499.3</v>
      </c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20">
        <f>SUM(Tabla24[[#This Row],[01. Alcaldía]:[11. Salud pública y seguridad ciudadana]])</f>
        <v>12499.3</v>
      </c>
    </row>
    <row r="251" spans="1:13" x14ac:dyDescent="0.25">
      <c r="A251" s="65" t="s">
        <v>640</v>
      </c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>
        <v>9897.59</v>
      </c>
      <c r="M251" s="20">
        <f>SUM(Tabla24[[#This Row],[01. Alcaldía]:[11. Salud pública y seguridad ciudadana]])</f>
        <v>9897.59</v>
      </c>
    </row>
    <row r="252" spans="1:13" x14ac:dyDescent="0.25">
      <c r="A252" s="65" t="s">
        <v>602</v>
      </c>
      <c r="B252" s="17"/>
      <c r="C252" s="17"/>
      <c r="D252" s="17">
        <v>44.72</v>
      </c>
      <c r="E252" s="17"/>
      <c r="F252" s="17">
        <v>907.4</v>
      </c>
      <c r="G252" s="17">
        <v>1936</v>
      </c>
      <c r="H252" s="17"/>
      <c r="I252" s="17"/>
      <c r="J252" s="17"/>
      <c r="K252" s="17"/>
      <c r="L252" s="17"/>
      <c r="M252" s="20">
        <f>SUM(Tabla24[[#This Row],[01. Alcaldía]:[11. Salud pública y seguridad ciudadana]])</f>
        <v>2888.12</v>
      </c>
    </row>
    <row r="253" spans="1:13" x14ac:dyDescent="0.25">
      <c r="A253" s="65" t="s">
        <v>274</v>
      </c>
      <c r="B253" s="17">
        <v>6050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20">
        <f>SUM(Tabla24[[#This Row],[01. Alcaldía]:[11. Salud pública y seguridad ciudadana]])</f>
        <v>6050</v>
      </c>
    </row>
    <row r="254" spans="1:13" x14ac:dyDescent="0.25">
      <c r="A254" s="65" t="s">
        <v>5184</v>
      </c>
      <c r="B254" s="17"/>
      <c r="C254" s="17"/>
      <c r="D254" s="17"/>
      <c r="E254" s="17"/>
      <c r="F254" s="17"/>
      <c r="G254" s="17">
        <v>7250.32</v>
      </c>
      <c r="H254" s="17"/>
      <c r="I254" s="17"/>
      <c r="J254" s="17"/>
      <c r="K254" s="17"/>
      <c r="L254" s="17"/>
      <c r="M254" s="20">
        <f>SUM(Tabla24[[#This Row],[01. Alcaldía]:[11. Salud pública y seguridad ciudadana]])</f>
        <v>7250.32</v>
      </c>
    </row>
    <row r="255" spans="1:13" x14ac:dyDescent="0.25">
      <c r="A255" s="65" t="s">
        <v>3741</v>
      </c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>
        <v>459.8</v>
      </c>
      <c r="M255" s="20">
        <f>SUM(Tabla24[[#This Row],[01. Alcaldía]:[11. Salud pública y seguridad ciudadana]])</f>
        <v>459.8</v>
      </c>
    </row>
    <row r="256" spans="1:13" x14ac:dyDescent="0.25">
      <c r="A256" s="65" t="s">
        <v>3633</v>
      </c>
      <c r="B256" s="17"/>
      <c r="C256" s="17"/>
      <c r="D256" s="17"/>
      <c r="E256" s="17"/>
      <c r="F256" s="17"/>
      <c r="G256" s="17">
        <v>674.13</v>
      </c>
      <c r="H256" s="17"/>
      <c r="I256" s="17"/>
      <c r="J256" s="17"/>
      <c r="K256" s="17"/>
      <c r="L256" s="17"/>
      <c r="M256" s="20">
        <f>SUM(Tabla24[[#This Row],[01. Alcaldía]:[11. Salud pública y seguridad ciudadana]])</f>
        <v>674.13</v>
      </c>
    </row>
    <row r="257" spans="1:13" x14ac:dyDescent="0.25">
      <c r="A257" s="65" t="s">
        <v>554</v>
      </c>
      <c r="B257" s="17"/>
      <c r="C257" s="17"/>
      <c r="D257" s="17"/>
      <c r="E257" s="17"/>
      <c r="F257" s="17"/>
      <c r="G257" s="17"/>
      <c r="H257" s="17"/>
      <c r="I257" s="17">
        <v>745.08</v>
      </c>
      <c r="J257" s="17"/>
      <c r="K257" s="17"/>
      <c r="L257" s="17"/>
      <c r="M257" s="20">
        <f>SUM(Tabla24[[#This Row],[01. Alcaldía]:[11. Salud pública y seguridad ciudadana]])</f>
        <v>745.08</v>
      </c>
    </row>
    <row r="258" spans="1:13" x14ac:dyDescent="0.25">
      <c r="A258" s="65" t="s">
        <v>6221</v>
      </c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>
        <v>683.5</v>
      </c>
      <c r="M258" s="20">
        <f>SUM(Tabla24[[#This Row],[01. Alcaldía]:[11. Salud pública y seguridad ciudadana]])</f>
        <v>683.5</v>
      </c>
    </row>
    <row r="259" spans="1:13" x14ac:dyDescent="0.25">
      <c r="A259" s="65" t="s">
        <v>3464</v>
      </c>
      <c r="B259" s="17"/>
      <c r="C259" s="17"/>
      <c r="D259" s="17"/>
      <c r="E259" s="17"/>
      <c r="F259" s="17"/>
      <c r="G259" s="17">
        <v>1291.68</v>
      </c>
      <c r="H259" s="17"/>
      <c r="I259" s="17"/>
      <c r="J259" s="17"/>
      <c r="K259" s="17"/>
      <c r="L259" s="17"/>
      <c r="M259" s="20">
        <f>SUM(Tabla24[[#This Row],[01. Alcaldía]:[11. Salud pública y seguridad ciudadana]])</f>
        <v>1291.68</v>
      </c>
    </row>
    <row r="260" spans="1:13" x14ac:dyDescent="0.25">
      <c r="A260" s="65" t="s">
        <v>949</v>
      </c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>
        <v>10000</v>
      </c>
      <c r="M260" s="20">
        <f>SUM(Tabla24[[#This Row],[01. Alcaldía]:[11. Salud pública y seguridad ciudadana]])</f>
        <v>10000</v>
      </c>
    </row>
    <row r="261" spans="1:13" x14ac:dyDescent="0.25">
      <c r="A261" s="65" t="s">
        <v>1508</v>
      </c>
      <c r="B261" s="17"/>
      <c r="C261" s="17"/>
      <c r="D261" s="17"/>
      <c r="E261" s="17"/>
      <c r="F261" s="17"/>
      <c r="G261" s="17">
        <v>4356</v>
      </c>
      <c r="H261" s="17"/>
      <c r="I261" s="17"/>
      <c r="J261" s="17"/>
      <c r="K261" s="17"/>
      <c r="L261" s="17"/>
      <c r="M261" s="20">
        <f>SUM(Tabla24[[#This Row],[01. Alcaldía]:[11. Salud pública y seguridad ciudadana]])</f>
        <v>4356</v>
      </c>
    </row>
    <row r="262" spans="1:13" x14ac:dyDescent="0.25">
      <c r="A262" s="65" t="s">
        <v>5928</v>
      </c>
      <c r="B262" s="17"/>
      <c r="C262" s="17"/>
      <c r="D262" s="17"/>
      <c r="E262" s="17"/>
      <c r="F262" s="17"/>
      <c r="G262" s="17"/>
      <c r="H262" s="17"/>
      <c r="I262" s="17"/>
      <c r="J262" s="17"/>
      <c r="K262" s="17">
        <v>2601.5</v>
      </c>
      <c r="L262" s="17"/>
      <c r="M262" s="20">
        <f>SUM(Tabla24[[#This Row],[01. Alcaldía]:[11. Salud pública y seguridad ciudadana]])</f>
        <v>2601.5</v>
      </c>
    </row>
    <row r="263" spans="1:13" x14ac:dyDescent="0.25">
      <c r="A263" s="65" t="s">
        <v>651</v>
      </c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>
        <v>1483.94</v>
      </c>
      <c r="M263" s="20">
        <f>SUM(Tabla24[[#This Row],[01. Alcaldía]:[11. Salud pública y seguridad ciudadana]])</f>
        <v>1483.94</v>
      </c>
    </row>
    <row r="264" spans="1:13" x14ac:dyDescent="0.25">
      <c r="A264" s="65" t="s">
        <v>5753</v>
      </c>
      <c r="B264" s="17">
        <v>5563.58</v>
      </c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20">
        <f>SUM(Tabla24[[#This Row],[01. Alcaldía]:[11. Salud pública y seguridad ciudadana]])</f>
        <v>5563.58</v>
      </c>
    </row>
    <row r="265" spans="1:13" x14ac:dyDescent="0.25">
      <c r="A265" s="65" t="s">
        <v>5223</v>
      </c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>
        <v>7619.4</v>
      </c>
      <c r="M265" s="20">
        <f>SUM(Tabla24[[#This Row],[01. Alcaldía]:[11. Salud pública y seguridad ciudadana]])</f>
        <v>7619.4</v>
      </c>
    </row>
    <row r="266" spans="1:13" x14ac:dyDescent="0.25">
      <c r="A266" s="65" t="s">
        <v>1010</v>
      </c>
      <c r="B266" s="17"/>
      <c r="C266" s="17">
        <v>1758.13</v>
      </c>
      <c r="D266" s="17"/>
      <c r="E266" s="17"/>
      <c r="F266" s="17"/>
      <c r="G266" s="17"/>
      <c r="H266" s="17"/>
      <c r="I266" s="17"/>
      <c r="J266" s="17"/>
      <c r="K266" s="17"/>
      <c r="L266" s="17"/>
      <c r="M266" s="20">
        <f>SUM(Tabla24[[#This Row],[01. Alcaldía]:[11. Salud pública y seguridad ciudadana]])</f>
        <v>1758.13</v>
      </c>
    </row>
    <row r="267" spans="1:13" x14ac:dyDescent="0.25">
      <c r="A267" s="65" t="s">
        <v>6744</v>
      </c>
      <c r="B267" s="17"/>
      <c r="C267" s="17">
        <v>213.45</v>
      </c>
      <c r="D267" s="17"/>
      <c r="E267" s="17"/>
      <c r="F267" s="17"/>
      <c r="G267" s="17"/>
      <c r="H267" s="17"/>
      <c r="I267" s="17"/>
      <c r="J267" s="17"/>
      <c r="K267" s="17"/>
      <c r="L267" s="17"/>
      <c r="M267" s="20">
        <f>SUM(Tabla24[[#This Row],[01. Alcaldía]:[11. Salud pública y seguridad ciudadana]])</f>
        <v>213.45</v>
      </c>
    </row>
    <row r="268" spans="1:13" x14ac:dyDescent="0.25">
      <c r="A268" s="65" t="s">
        <v>647</v>
      </c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>
        <v>2662</v>
      </c>
      <c r="M268" s="20">
        <f>SUM(Tabla24[[#This Row],[01. Alcaldía]:[11. Salud pública y seguridad ciudadana]])</f>
        <v>2662</v>
      </c>
    </row>
    <row r="269" spans="1:13" x14ac:dyDescent="0.25">
      <c r="A269" s="65" t="s">
        <v>4334</v>
      </c>
      <c r="B269" s="17"/>
      <c r="C269" s="17"/>
      <c r="D269" s="17"/>
      <c r="E269" s="17"/>
      <c r="F269" s="17"/>
      <c r="G269" s="17"/>
      <c r="H269" s="17"/>
      <c r="I269" s="17">
        <v>10285</v>
      </c>
      <c r="J269" s="17"/>
      <c r="K269" s="17"/>
      <c r="L269" s="17"/>
      <c r="M269" s="20">
        <f>SUM(Tabla24[[#This Row],[01. Alcaldía]:[11. Salud pública y seguridad ciudadana]])</f>
        <v>10285</v>
      </c>
    </row>
    <row r="270" spans="1:13" x14ac:dyDescent="0.25">
      <c r="A270" s="65" t="s">
        <v>3166</v>
      </c>
      <c r="B270" s="17"/>
      <c r="C270" s="17"/>
      <c r="D270" s="17"/>
      <c r="E270" s="17"/>
      <c r="F270" s="17"/>
      <c r="G270" s="17"/>
      <c r="H270" s="17">
        <v>6000</v>
      </c>
      <c r="I270" s="17"/>
      <c r="J270" s="17"/>
      <c r="K270" s="17"/>
      <c r="L270" s="17"/>
      <c r="M270" s="20">
        <f>SUM(Tabla24[[#This Row],[01. Alcaldía]:[11. Salud pública y seguridad ciudadana]])</f>
        <v>6000</v>
      </c>
    </row>
    <row r="271" spans="1:13" x14ac:dyDescent="0.25">
      <c r="A271" s="65" t="s">
        <v>345</v>
      </c>
      <c r="B271" s="17"/>
      <c r="C271" s="17"/>
      <c r="D271" s="17"/>
      <c r="E271" s="17"/>
      <c r="F271" s="17"/>
      <c r="G271" s="17"/>
      <c r="H271" s="17"/>
      <c r="I271" s="17"/>
      <c r="J271" s="17"/>
      <c r="K271" s="17">
        <v>11568.08</v>
      </c>
      <c r="L271" s="17">
        <v>3559.57</v>
      </c>
      <c r="M271" s="20">
        <f>SUM(Tabla24[[#This Row],[01. Alcaldía]:[11. Salud pública y seguridad ciudadana]])</f>
        <v>15127.65</v>
      </c>
    </row>
    <row r="272" spans="1:13" x14ac:dyDescent="0.25">
      <c r="A272" s="65" t="s">
        <v>675</v>
      </c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>
        <v>294.02999999999997</v>
      </c>
      <c r="M272" s="20">
        <f>SUM(Tabla24[[#This Row],[01. Alcaldía]:[11. Salud pública y seguridad ciudadana]])</f>
        <v>294.02999999999997</v>
      </c>
    </row>
    <row r="273" spans="1:13" x14ac:dyDescent="0.25">
      <c r="A273" s="65" t="s">
        <v>6855</v>
      </c>
      <c r="B273" s="17"/>
      <c r="C273" s="17"/>
      <c r="D273" s="17"/>
      <c r="E273" s="17"/>
      <c r="F273" s="17"/>
      <c r="G273" s="17"/>
      <c r="H273" s="17"/>
      <c r="I273" s="17"/>
      <c r="J273" s="17"/>
      <c r="K273" s="17">
        <v>172</v>
      </c>
      <c r="L273" s="17"/>
      <c r="M273" s="20">
        <f>SUM(Tabla24[[#This Row],[01. Alcaldía]:[11. Salud pública y seguridad ciudadana]])</f>
        <v>172</v>
      </c>
    </row>
    <row r="274" spans="1:13" x14ac:dyDescent="0.25">
      <c r="A274" s="65" t="s">
        <v>6158</v>
      </c>
      <c r="B274" s="17"/>
      <c r="C274" s="17"/>
      <c r="D274" s="17"/>
      <c r="E274" s="17"/>
      <c r="F274" s="17"/>
      <c r="G274" s="17"/>
      <c r="H274" s="17"/>
      <c r="I274" s="17">
        <v>871.2</v>
      </c>
      <c r="J274" s="17"/>
      <c r="K274" s="17"/>
      <c r="L274" s="17"/>
      <c r="M274" s="20">
        <f>SUM(Tabla24[[#This Row],[01. Alcaldía]:[11. Salud pública y seguridad ciudadana]])</f>
        <v>871.2</v>
      </c>
    </row>
    <row r="275" spans="1:13" x14ac:dyDescent="0.25">
      <c r="A275" s="65" t="s">
        <v>271</v>
      </c>
      <c r="B275" s="17">
        <v>676.36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20">
        <f>SUM(Tabla24[[#This Row],[01. Alcaldía]:[11. Salud pública y seguridad ciudadana]])</f>
        <v>676.36</v>
      </c>
    </row>
    <row r="276" spans="1:13" x14ac:dyDescent="0.25">
      <c r="A276" s="65" t="s">
        <v>72</v>
      </c>
      <c r="B276" s="17">
        <v>7258.79</v>
      </c>
      <c r="C276" s="17"/>
      <c r="D276" s="17">
        <v>104</v>
      </c>
      <c r="E276" s="17"/>
      <c r="F276" s="17"/>
      <c r="G276" s="17">
        <v>600</v>
      </c>
      <c r="H276" s="17"/>
      <c r="I276" s="17"/>
      <c r="J276" s="17"/>
      <c r="K276" s="17">
        <v>808.96</v>
      </c>
      <c r="L276" s="17">
        <v>3936</v>
      </c>
      <c r="M276" s="20">
        <f>SUM(Tabla24[[#This Row],[01. Alcaldía]:[11. Salud pública y seguridad ciudadana]])</f>
        <v>12707.75</v>
      </c>
    </row>
    <row r="277" spans="1:13" x14ac:dyDescent="0.25">
      <c r="A277" s="65" t="s">
        <v>4308</v>
      </c>
      <c r="B277" s="17">
        <v>171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20">
        <f>SUM(Tabla24[[#This Row],[01. Alcaldía]:[11. Salud pública y seguridad ciudadana]])</f>
        <v>171</v>
      </c>
    </row>
    <row r="278" spans="1:13" x14ac:dyDescent="0.25">
      <c r="A278" s="65" t="s">
        <v>2083</v>
      </c>
      <c r="B278" s="17"/>
      <c r="C278" s="17">
        <v>5808</v>
      </c>
      <c r="D278" s="17"/>
      <c r="E278" s="17"/>
      <c r="F278" s="17"/>
      <c r="G278" s="17"/>
      <c r="H278" s="17"/>
      <c r="I278" s="17"/>
      <c r="J278" s="17"/>
      <c r="K278" s="17"/>
      <c r="L278" s="17"/>
      <c r="M278" s="20">
        <f>SUM(Tabla24[[#This Row],[01. Alcaldía]:[11. Salud pública y seguridad ciudadana]])</f>
        <v>5808</v>
      </c>
    </row>
    <row r="279" spans="1:13" x14ac:dyDescent="0.25">
      <c r="A279" s="65" t="s">
        <v>5830</v>
      </c>
      <c r="B279" s="17"/>
      <c r="C279" s="17"/>
      <c r="D279" s="17"/>
      <c r="E279" s="17"/>
      <c r="F279" s="17"/>
      <c r="G279" s="17"/>
      <c r="H279" s="17"/>
      <c r="I279" s="17"/>
      <c r="J279" s="17"/>
      <c r="K279" s="17">
        <v>2218.66</v>
      </c>
      <c r="L279" s="17"/>
      <c r="M279" s="20">
        <f>SUM(Tabla24[[#This Row],[01. Alcaldía]:[11. Salud pública y seguridad ciudadana]])</f>
        <v>2218.66</v>
      </c>
    </row>
    <row r="280" spans="1:13" x14ac:dyDescent="0.25">
      <c r="A280" s="65" t="s">
        <v>3216</v>
      </c>
      <c r="B280" s="17"/>
      <c r="C280" s="17"/>
      <c r="D280" s="17"/>
      <c r="E280" s="17"/>
      <c r="F280" s="17"/>
      <c r="G280" s="17"/>
      <c r="H280" s="17">
        <v>5000</v>
      </c>
      <c r="I280" s="17"/>
      <c r="J280" s="17"/>
      <c r="K280" s="17"/>
      <c r="L280" s="17"/>
      <c r="M280" s="20">
        <f>SUM(Tabla24[[#This Row],[01. Alcaldía]:[11. Salud pública y seguridad ciudadana]])</f>
        <v>5000</v>
      </c>
    </row>
    <row r="281" spans="1:13" x14ac:dyDescent="0.25">
      <c r="A281" s="65" t="s">
        <v>6835</v>
      </c>
      <c r="B281" s="17"/>
      <c r="C281" s="17"/>
      <c r="D281" s="17"/>
      <c r="E281" s="17"/>
      <c r="F281" s="17"/>
      <c r="G281" s="17"/>
      <c r="H281" s="17"/>
      <c r="I281" s="17">
        <v>144.16999999999999</v>
      </c>
      <c r="J281" s="17"/>
      <c r="K281" s="17"/>
      <c r="L281" s="17"/>
      <c r="M281" s="20">
        <f>SUM(Tabla24[[#This Row],[01. Alcaldía]:[11. Salud pública y seguridad ciudadana]])</f>
        <v>144.16999999999999</v>
      </c>
    </row>
    <row r="282" spans="1:13" x14ac:dyDescent="0.25">
      <c r="A282" s="65" t="s">
        <v>4154</v>
      </c>
      <c r="B282" s="17"/>
      <c r="C282" s="17"/>
      <c r="D282" s="17"/>
      <c r="E282" s="17"/>
      <c r="F282" s="17"/>
      <c r="G282" s="17">
        <v>50</v>
      </c>
      <c r="H282" s="17"/>
      <c r="I282" s="17"/>
      <c r="J282" s="17"/>
      <c r="K282" s="17"/>
      <c r="L282" s="17"/>
      <c r="M282" s="20">
        <f>SUM(Tabla24[[#This Row],[01. Alcaldía]:[11. Salud pública y seguridad ciudadana]])</f>
        <v>50</v>
      </c>
    </row>
    <row r="283" spans="1:13" x14ac:dyDescent="0.25">
      <c r="A283" s="65" t="s">
        <v>63</v>
      </c>
      <c r="B283" s="17"/>
      <c r="C283" s="17"/>
      <c r="D283" s="17"/>
      <c r="E283" s="17"/>
      <c r="F283" s="17"/>
      <c r="G283" s="17">
        <v>912.32</v>
      </c>
      <c r="H283" s="17"/>
      <c r="I283" s="17"/>
      <c r="J283" s="17"/>
      <c r="K283" s="17"/>
      <c r="L283" s="17"/>
      <c r="M283" s="20">
        <f>SUM(Tabla24[[#This Row],[01. Alcaldía]:[11. Salud pública y seguridad ciudadana]])</f>
        <v>912.32</v>
      </c>
    </row>
    <row r="284" spans="1:13" x14ac:dyDescent="0.25">
      <c r="A284" s="22" t="s">
        <v>281</v>
      </c>
      <c r="B284" s="20">
        <f>SUBTOTAL(109,Tabla24[01. Alcaldía])</f>
        <v>166344.21</v>
      </c>
      <c r="C284" s="20">
        <f>SUBTOTAL(109,Tabla24[02. Urbanismo y vivienda])</f>
        <v>40892.31</v>
      </c>
      <c r="D284" s="20">
        <f>SUBTOTAL(109,Tabla24[03. Participación ciudadana y deportes])</f>
        <v>109902.82999999999</v>
      </c>
      <c r="E284" s="20">
        <f>SUBTOTAL(109,Tabla24[04. Hacienda, personal y modernización administrativa])</f>
        <v>105446.1</v>
      </c>
      <c r="F284" s="20">
        <f>SUBTOTAL(109,Tabla24[05. Comercio, mercados y consumo])</f>
        <v>11558.49</v>
      </c>
      <c r="G284" s="20">
        <f>SUBTOTAL(109,Tabla24[06. Educación y cultura])</f>
        <v>158112.92000000001</v>
      </c>
      <c r="H284" s="20">
        <f>SUBTOTAL(109,Tabla24[07. Medio ambiente])</f>
        <v>66993.789999999994</v>
      </c>
      <c r="I284" s="20">
        <f>SUBTOTAL(109,Tabla24[08. Tráfico y movilidad])</f>
        <v>63654.670000000006</v>
      </c>
      <c r="J284" s="20">
        <f>SUBTOTAL(109,Tabla24[09. Turismo, eventos y marca ciudad])</f>
        <v>786.5</v>
      </c>
      <c r="K284" s="20">
        <f>SUBTOTAL(109,Tabla24[10. Personas mayores, familia y servicios sociales])</f>
        <v>134965.17999999996</v>
      </c>
      <c r="L284" s="20">
        <f>SUBTOTAL(109,Tabla24[11. Salud pública y seguridad ciudadana])</f>
        <v>283756.28000000003</v>
      </c>
      <c r="M284" s="20">
        <f>SUBTOTAL(109,Tabla24[Total general])</f>
        <v>1142413.2800000003</v>
      </c>
    </row>
  </sheetData>
  <pageMargins left="0.31496062992125984" right="0.31496062992125984" top="0.78596491228070176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PRIMER, SEGUNDO Y TERCER TRIMESTRE EJERCICIO 2025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35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4.140625" style="12" customWidth="1"/>
    <col min="2" max="2" width="12.85546875" style="12" bestFit="1" customWidth="1"/>
    <col min="3" max="4" width="13.28515625" style="12" bestFit="1" customWidth="1"/>
    <col min="5" max="5" width="13.42578125" style="12" bestFit="1" customWidth="1"/>
    <col min="6" max="6" width="13" style="12" bestFit="1" customWidth="1"/>
    <col min="7" max="8" width="12.5703125" style="12" bestFit="1" customWidth="1"/>
    <col min="9" max="9" width="12.85546875" style="12" bestFit="1" customWidth="1"/>
    <col min="10" max="11" width="13.5703125" style="12" bestFit="1" customWidth="1"/>
    <col min="12" max="12" width="12.140625" style="12" bestFit="1" customWidth="1"/>
    <col min="13" max="13" width="10.42578125" style="12" bestFit="1" customWidth="1"/>
    <col min="14" max="16384" width="36.5703125" style="12"/>
  </cols>
  <sheetData>
    <row r="1" spans="1:13" s="14" customFormat="1" ht="51" x14ac:dyDescent="0.25">
      <c r="A1" s="38" t="s">
        <v>7149</v>
      </c>
      <c r="B1" s="38" t="s">
        <v>90</v>
      </c>
      <c r="C1" s="38" t="s">
        <v>900</v>
      </c>
      <c r="D1" s="38" t="s">
        <v>308</v>
      </c>
      <c r="E1" s="38" t="s">
        <v>901</v>
      </c>
      <c r="F1" s="38" t="s">
        <v>902</v>
      </c>
      <c r="G1" s="38" t="s">
        <v>903</v>
      </c>
      <c r="H1" s="38" t="s">
        <v>904</v>
      </c>
      <c r="I1" s="38" t="s">
        <v>905</v>
      </c>
      <c r="J1" s="38" t="s">
        <v>906</v>
      </c>
      <c r="K1" s="38" t="s">
        <v>907</v>
      </c>
      <c r="L1" s="38" t="s">
        <v>289</v>
      </c>
      <c r="M1" s="38" t="s">
        <v>267</v>
      </c>
    </row>
    <row r="2" spans="1:13" x14ac:dyDescent="0.25">
      <c r="A2" s="18" t="s">
        <v>285</v>
      </c>
      <c r="B2" s="17">
        <v>980.1</v>
      </c>
      <c r="C2" s="17"/>
      <c r="D2" s="17"/>
      <c r="E2" s="17"/>
      <c r="F2" s="17"/>
      <c r="G2" s="17"/>
      <c r="H2" s="17"/>
      <c r="I2" s="17"/>
      <c r="J2" s="17"/>
      <c r="K2" s="17">
        <v>1548.8</v>
      </c>
      <c r="L2" s="17"/>
      <c r="M2" s="20">
        <f>SUM(Tabla245[[#This Row],[01. Alcaldía]:[11. Salud pública y seguridad ciudadana]])</f>
        <v>2528.9</v>
      </c>
    </row>
    <row r="3" spans="1:13" x14ac:dyDescent="0.25">
      <c r="A3" s="18" t="s">
        <v>2993</v>
      </c>
      <c r="B3" s="17"/>
      <c r="C3" s="17"/>
      <c r="D3" s="17"/>
      <c r="E3" s="17"/>
      <c r="F3" s="17"/>
      <c r="G3" s="17">
        <v>46054.44</v>
      </c>
      <c r="H3" s="17"/>
      <c r="I3" s="17"/>
      <c r="J3" s="17"/>
      <c r="K3" s="17"/>
      <c r="L3" s="17"/>
      <c r="M3" s="20">
        <f>SUM(Tabla245[[#This Row],[01. Alcaldía]:[11. Salud pública y seguridad ciudadana]])</f>
        <v>46054.44</v>
      </c>
    </row>
    <row r="4" spans="1:13" x14ac:dyDescent="0.25">
      <c r="A4" s="18" t="s">
        <v>5314</v>
      </c>
      <c r="B4" s="17"/>
      <c r="C4" s="17"/>
      <c r="D4" s="17"/>
      <c r="E4" s="17"/>
      <c r="F4" s="17"/>
      <c r="G4" s="17"/>
      <c r="H4" s="17"/>
      <c r="I4" s="17"/>
      <c r="J4" s="17"/>
      <c r="K4" s="17">
        <v>15781.42</v>
      </c>
      <c r="L4" s="17"/>
      <c r="M4" s="20">
        <f>SUM(Tabla245[[#This Row],[01. Alcaldía]:[11. Salud pública y seguridad ciudadana]])</f>
        <v>15781.42</v>
      </c>
    </row>
    <row r="5" spans="1:13" s="21" customFormat="1" x14ac:dyDescent="0.25">
      <c r="A5" s="18" t="s">
        <v>59</v>
      </c>
      <c r="B5" s="17"/>
      <c r="C5" s="17"/>
      <c r="D5" s="17"/>
      <c r="E5" s="17"/>
      <c r="F5" s="17"/>
      <c r="G5" s="17"/>
      <c r="H5" s="17"/>
      <c r="I5" s="17"/>
      <c r="J5" s="17"/>
      <c r="K5" s="17">
        <v>5686.85</v>
      </c>
      <c r="L5" s="17"/>
      <c r="M5" s="20">
        <f>SUM(Tabla245[[#This Row],[01. Alcaldía]:[11. Salud pública y seguridad ciudadana]])</f>
        <v>5686.85</v>
      </c>
    </row>
    <row r="6" spans="1:13" x14ac:dyDescent="0.25">
      <c r="A6" s="18" t="s">
        <v>984</v>
      </c>
      <c r="B6" s="17"/>
      <c r="C6" s="17"/>
      <c r="D6" s="17">
        <v>30419.46</v>
      </c>
      <c r="E6" s="17"/>
      <c r="F6" s="17"/>
      <c r="G6" s="17"/>
      <c r="H6" s="17"/>
      <c r="I6" s="17"/>
      <c r="J6" s="17"/>
      <c r="K6" s="17"/>
      <c r="L6" s="17"/>
      <c r="M6" s="20">
        <f>SUM(Tabla245[[#This Row],[01. Alcaldía]:[11. Salud pública y seguridad ciudadana]])</f>
        <v>30419.46</v>
      </c>
    </row>
    <row r="7" spans="1:13" x14ac:dyDescent="0.25">
      <c r="A7" s="18" t="s">
        <v>1099</v>
      </c>
      <c r="B7" s="17"/>
      <c r="C7" s="17"/>
      <c r="D7" s="17"/>
      <c r="E7" s="17"/>
      <c r="F7" s="17"/>
      <c r="G7" s="17"/>
      <c r="H7" s="17">
        <v>3738.9</v>
      </c>
      <c r="I7" s="17"/>
      <c r="J7" s="17"/>
      <c r="K7" s="17"/>
      <c r="L7" s="17"/>
      <c r="M7" s="20">
        <f>SUM(Tabla245[[#This Row],[01. Alcaldía]:[11. Salud pública y seguridad ciudadana]])</f>
        <v>3738.9</v>
      </c>
    </row>
    <row r="8" spans="1:13" x14ac:dyDescent="0.25">
      <c r="A8" s="18" t="s">
        <v>324</v>
      </c>
      <c r="B8" s="17"/>
      <c r="C8" s="17"/>
      <c r="D8" s="17"/>
      <c r="E8" s="17"/>
      <c r="F8" s="17"/>
      <c r="G8" s="17"/>
      <c r="H8" s="17"/>
      <c r="I8" s="17"/>
      <c r="J8" s="17"/>
      <c r="K8" s="17">
        <v>42471</v>
      </c>
      <c r="L8" s="17"/>
      <c r="M8" s="20">
        <f>SUM(Tabla245[[#This Row],[01. Alcaldía]:[11. Salud pública y seguridad ciudadana]])</f>
        <v>42471</v>
      </c>
    </row>
    <row r="9" spans="1:13" x14ac:dyDescent="0.25">
      <c r="A9" s="18" t="s">
        <v>4779</v>
      </c>
      <c r="B9" s="17"/>
      <c r="C9" s="17"/>
      <c r="D9" s="17"/>
      <c r="E9" s="17"/>
      <c r="F9" s="17"/>
      <c r="G9" s="17">
        <v>2389.15</v>
      </c>
      <c r="H9" s="17"/>
      <c r="I9" s="17"/>
      <c r="J9" s="17"/>
      <c r="K9" s="17"/>
      <c r="L9" s="17"/>
      <c r="M9" s="20">
        <f>SUM(Tabla245[[#This Row],[01. Alcaldía]:[11. Salud pública y seguridad ciudadana]])</f>
        <v>2389.15</v>
      </c>
    </row>
    <row r="10" spans="1:13" x14ac:dyDescent="0.25">
      <c r="A10" s="18" t="s">
        <v>2899</v>
      </c>
      <c r="B10" s="17"/>
      <c r="C10" s="17"/>
      <c r="D10" s="17"/>
      <c r="E10" s="17"/>
      <c r="F10" s="17"/>
      <c r="G10" s="17"/>
      <c r="H10" s="17"/>
      <c r="I10" s="17">
        <v>48328.61</v>
      </c>
      <c r="J10" s="17"/>
      <c r="K10" s="17"/>
      <c r="L10" s="17"/>
      <c r="M10" s="20">
        <f>SUM(Tabla245[[#This Row],[01. Alcaldía]:[11. Salud pública y seguridad ciudadana]])</f>
        <v>48328.61</v>
      </c>
    </row>
    <row r="11" spans="1:13" x14ac:dyDescent="0.25">
      <c r="A11" s="18" t="s">
        <v>2110</v>
      </c>
      <c r="B11" s="17"/>
      <c r="C11" s="17"/>
      <c r="D11" s="17"/>
      <c r="E11" s="17"/>
      <c r="F11" s="17"/>
      <c r="G11" s="17"/>
      <c r="H11" s="17">
        <v>36995.75</v>
      </c>
      <c r="I11" s="17"/>
      <c r="J11" s="17"/>
      <c r="K11" s="17"/>
      <c r="L11" s="17"/>
      <c r="M11" s="20">
        <f>SUM(Tabla245[[#This Row],[01. Alcaldía]:[11. Salud pública y seguridad ciudadana]])</f>
        <v>36995.75</v>
      </c>
    </row>
    <row r="12" spans="1:13" x14ac:dyDescent="0.25">
      <c r="A12" s="18" t="s">
        <v>5549</v>
      </c>
      <c r="B12" s="17"/>
      <c r="C12" s="17"/>
      <c r="D12" s="17"/>
      <c r="E12" s="17"/>
      <c r="F12" s="17"/>
      <c r="G12" s="17">
        <v>9009.66</v>
      </c>
      <c r="H12" s="17"/>
      <c r="I12" s="17"/>
      <c r="J12" s="17"/>
      <c r="K12" s="17"/>
      <c r="L12" s="17"/>
      <c r="M12" s="20">
        <f>SUM(Tabla245[[#This Row],[01. Alcaldía]:[11. Salud pública y seguridad ciudadana]])</f>
        <v>9009.66</v>
      </c>
    </row>
    <row r="13" spans="1:13" x14ac:dyDescent="0.25">
      <c r="A13" s="18" t="s">
        <v>5158</v>
      </c>
      <c r="B13" s="17"/>
      <c r="C13" s="17"/>
      <c r="D13" s="17"/>
      <c r="E13" s="17"/>
      <c r="F13" s="17"/>
      <c r="G13" s="17">
        <v>4393.51</v>
      </c>
      <c r="H13" s="17"/>
      <c r="I13" s="17"/>
      <c r="J13" s="17"/>
      <c r="K13" s="17"/>
      <c r="L13" s="17"/>
      <c r="M13" s="20">
        <f>SUM(Tabla245[[#This Row],[01. Alcaldía]:[11. Salud pública y seguridad ciudadana]])</f>
        <v>4393.51</v>
      </c>
    </row>
    <row r="14" spans="1:13" x14ac:dyDescent="0.25">
      <c r="A14" s="18" t="s">
        <v>3212</v>
      </c>
      <c r="B14" s="17"/>
      <c r="C14" s="17"/>
      <c r="D14" s="17"/>
      <c r="E14" s="17"/>
      <c r="F14" s="17"/>
      <c r="G14" s="17">
        <v>7211.6</v>
      </c>
      <c r="H14" s="17"/>
      <c r="I14" s="17"/>
      <c r="J14" s="17"/>
      <c r="K14" s="17"/>
      <c r="L14" s="17"/>
      <c r="M14" s="20">
        <f>SUM(Tabla245[[#This Row],[01. Alcaldía]:[11. Salud pública y seguridad ciudadana]])</f>
        <v>7211.6</v>
      </c>
    </row>
    <row r="15" spans="1:13" x14ac:dyDescent="0.25">
      <c r="A15" s="18" t="s">
        <v>506</v>
      </c>
      <c r="B15" s="17"/>
      <c r="C15" s="17"/>
      <c r="D15" s="17"/>
      <c r="E15" s="17"/>
      <c r="F15" s="17"/>
      <c r="G15" s="17"/>
      <c r="H15" s="17"/>
      <c r="I15" s="17"/>
      <c r="J15" s="17"/>
      <c r="K15" s="17">
        <v>11815.42</v>
      </c>
      <c r="L15" s="17"/>
      <c r="M15" s="20">
        <f>SUM(Tabla245[[#This Row],[01. Alcaldía]:[11. Salud pública y seguridad ciudadana]])</f>
        <v>11815.42</v>
      </c>
    </row>
    <row r="16" spans="1:13" x14ac:dyDescent="0.25">
      <c r="A16" s="18" t="s">
        <v>47</v>
      </c>
      <c r="B16" s="17"/>
      <c r="C16" s="17"/>
      <c r="D16" s="17"/>
      <c r="E16" s="17"/>
      <c r="F16" s="17">
        <v>35879.480000000003</v>
      </c>
      <c r="G16" s="17"/>
      <c r="H16" s="17"/>
      <c r="I16" s="17"/>
      <c r="J16" s="17"/>
      <c r="K16" s="17"/>
      <c r="L16" s="17"/>
      <c r="M16" s="20">
        <f>SUM(Tabla245[[#This Row],[01. Alcaldía]:[11. Salud pública y seguridad ciudadana]])</f>
        <v>35879.480000000003</v>
      </c>
    </row>
    <row r="17" spans="1:13" x14ac:dyDescent="0.25">
      <c r="A17" s="18" t="s">
        <v>531</v>
      </c>
      <c r="B17" s="17"/>
      <c r="C17" s="17"/>
      <c r="D17" s="17"/>
      <c r="E17" s="17"/>
      <c r="F17" s="17"/>
      <c r="G17" s="17"/>
      <c r="H17" s="17"/>
      <c r="I17" s="17"/>
      <c r="J17" s="17"/>
      <c r="K17" s="17">
        <v>3000</v>
      </c>
      <c r="L17" s="17"/>
      <c r="M17" s="20">
        <f>SUM(Tabla245[[#This Row],[01. Alcaldía]:[11. Salud pública y seguridad ciudadana]])</f>
        <v>3000</v>
      </c>
    </row>
    <row r="18" spans="1:13" x14ac:dyDescent="0.25">
      <c r="A18" s="18" t="s">
        <v>5372</v>
      </c>
      <c r="B18" s="17"/>
      <c r="C18" s="17"/>
      <c r="D18" s="17">
        <v>44878.09</v>
      </c>
      <c r="E18" s="17"/>
      <c r="F18" s="17"/>
      <c r="G18" s="17"/>
      <c r="H18" s="17"/>
      <c r="I18" s="17"/>
      <c r="J18" s="17"/>
      <c r="K18" s="17"/>
      <c r="L18" s="17"/>
      <c r="M18" s="20">
        <f>SUM(Tabla245[[#This Row],[01. Alcaldía]:[11. Salud pública y seguridad ciudadana]])</f>
        <v>44878.09</v>
      </c>
    </row>
    <row r="19" spans="1:13" x14ac:dyDescent="0.25">
      <c r="A19" s="18" t="s">
        <v>5379</v>
      </c>
      <c r="B19" s="17"/>
      <c r="C19" s="17"/>
      <c r="D19" s="17">
        <v>37309.26</v>
      </c>
      <c r="E19" s="17"/>
      <c r="F19" s="17"/>
      <c r="G19" s="17"/>
      <c r="H19" s="17"/>
      <c r="I19" s="17"/>
      <c r="J19" s="17"/>
      <c r="K19" s="17"/>
      <c r="L19" s="17"/>
      <c r="M19" s="20">
        <f>SUM(Tabla245[[#This Row],[01. Alcaldía]:[11. Salud pública y seguridad ciudadana]])</f>
        <v>37309.26</v>
      </c>
    </row>
    <row r="20" spans="1:13" x14ac:dyDescent="0.25">
      <c r="A20" s="18" t="s">
        <v>5210</v>
      </c>
      <c r="B20" s="17"/>
      <c r="C20" s="17"/>
      <c r="D20" s="17"/>
      <c r="E20" s="17"/>
      <c r="F20" s="17"/>
      <c r="G20" s="17">
        <v>6766.32</v>
      </c>
      <c r="H20" s="17"/>
      <c r="I20" s="17"/>
      <c r="J20" s="17"/>
      <c r="K20" s="17"/>
      <c r="L20" s="17"/>
      <c r="M20" s="20">
        <f>SUM(Tabla245[[#This Row],[01. Alcaldía]:[11. Salud pública y seguridad ciudadana]])</f>
        <v>6766.32</v>
      </c>
    </row>
    <row r="21" spans="1:13" x14ac:dyDescent="0.25">
      <c r="A21" s="18" t="s">
        <v>5389</v>
      </c>
      <c r="B21" s="17">
        <v>28858.5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20">
        <f>SUM(Tabla245[[#This Row],[01. Alcaldía]:[11. Salud pública y seguridad ciudadana]])</f>
        <v>28858.5</v>
      </c>
    </row>
    <row r="22" spans="1:13" x14ac:dyDescent="0.25">
      <c r="A22" s="18" t="s">
        <v>5395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>
        <v>20859.52</v>
      </c>
      <c r="M22" s="20">
        <f>SUM(Tabla245[[#This Row],[01. Alcaldía]:[11. Salud pública y seguridad ciudadana]])</f>
        <v>20859.52</v>
      </c>
    </row>
    <row r="23" spans="1:13" x14ac:dyDescent="0.25">
      <c r="A23" s="18" t="s">
        <v>3019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>
        <v>30756.65</v>
      </c>
      <c r="M23" s="20">
        <f>SUM(Tabla245[[#This Row],[01. Alcaldía]:[11. Salud pública y seguridad ciudadana]])</f>
        <v>30756.65</v>
      </c>
    </row>
    <row r="24" spans="1:13" x14ac:dyDescent="0.25">
      <c r="A24" s="18" t="s">
        <v>5374</v>
      </c>
      <c r="B24" s="17"/>
      <c r="C24" s="17"/>
      <c r="D24" s="17"/>
      <c r="E24" s="17"/>
      <c r="F24" s="17"/>
      <c r="G24" s="17">
        <v>42920.24</v>
      </c>
      <c r="H24" s="17"/>
      <c r="I24" s="17"/>
      <c r="J24" s="17"/>
      <c r="K24" s="17"/>
      <c r="L24" s="17"/>
      <c r="M24" s="20">
        <f>SUM(Tabla245[[#This Row],[01. Alcaldía]:[11. Salud pública y seguridad ciudadana]])</f>
        <v>42920.24</v>
      </c>
    </row>
    <row r="25" spans="1:13" x14ac:dyDescent="0.25">
      <c r="A25" s="18" t="s">
        <v>5385</v>
      </c>
      <c r="B25" s="17">
        <v>36234.71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20">
        <f>SUM(Tabla245[[#This Row],[01. Alcaldía]:[11. Salud pública y seguridad ciudadana]])</f>
        <v>36234.71</v>
      </c>
    </row>
    <row r="26" spans="1:13" x14ac:dyDescent="0.25">
      <c r="A26" s="18" t="s">
        <v>3103</v>
      </c>
      <c r="B26" s="17"/>
      <c r="C26" s="17"/>
      <c r="D26" s="17">
        <v>9680</v>
      </c>
      <c r="E26" s="17"/>
      <c r="F26" s="17"/>
      <c r="G26" s="17"/>
      <c r="H26" s="17"/>
      <c r="I26" s="17"/>
      <c r="J26" s="17"/>
      <c r="K26" s="17"/>
      <c r="L26" s="17"/>
      <c r="M26" s="20">
        <f>SUM(Tabla245[[#This Row],[01. Alcaldía]:[11. Salud pública y seguridad ciudadana]])</f>
        <v>9680</v>
      </c>
    </row>
    <row r="27" spans="1:13" x14ac:dyDescent="0.25">
      <c r="A27" s="18" t="s">
        <v>1117</v>
      </c>
      <c r="B27" s="17"/>
      <c r="C27" s="17"/>
      <c r="D27" s="17">
        <v>24633.25</v>
      </c>
      <c r="E27" s="17"/>
      <c r="F27" s="17"/>
      <c r="G27" s="17">
        <v>47500.639999999999</v>
      </c>
      <c r="H27" s="17"/>
      <c r="I27" s="17"/>
      <c r="J27" s="17"/>
      <c r="K27" s="17"/>
      <c r="L27" s="17"/>
      <c r="M27" s="20">
        <f>SUM(Tabla245[[#This Row],[01. Alcaldía]:[11. Salud pública y seguridad ciudadana]])</f>
        <v>72133.89</v>
      </c>
    </row>
    <row r="28" spans="1:13" x14ac:dyDescent="0.25">
      <c r="A28" s="18" t="s">
        <v>3049</v>
      </c>
      <c r="B28" s="17"/>
      <c r="C28" s="17"/>
      <c r="D28" s="17"/>
      <c r="E28" s="17"/>
      <c r="F28" s="17"/>
      <c r="G28" s="17">
        <v>17833.16</v>
      </c>
      <c r="H28" s="17"/>
      <c r="I28" s="17"/>
      <c r="J28" s="17"/>
      <c r="K28" s="17"/>
      <c r="L28" s="17"/>
      <c r="M28" s="20">
        <f>SUM(Tabla245[[#This Row],[01. Alcaldía]:[11. Salud pública y seguridad ciudadana]])</f>
        <v>17833.16</v>
      </c>
    </row>
    <row r="29" spans="1:13" x14ac:dyDescent="0.25">
      <c r="A29" s="18" t="s">
        <v>2988</v>
      </c>
      <c r="B29" s="17"/>
      <c r="C29" s="17"/>
      <c r="D29" s="17"/>
      <c r="E29" s="17"/>
      <c r="F29" s="17">
        <v>47355.64</v>
      </c>
      <c r="G29" s="17"/>
      <c r="H29" s="17"/>
      <c r="I29" s="17"/>
      <c r="J29" s="17"/>
      <c r="K29" s="17"/>
      <c r="L29" s="17"/>
      <c r="M29" s="20">
        <f>SUM(Tabla245[[#This Row],[01. Alcaldía]:[11. Salud pública y seguridad ciudadana]])</f>
        <v>47355.64</v>
      </c>
    </row>
    <row r="30" spans="1:13" x14ac:dyDescent="0.25">
      <c r="A30" s="18" t="s">
        <v>936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>
        <v>1684.32</v>
      </c>
      <c r="M30" s="20">
        <f>SUM(Tabla245[[#This Row],[01. Alcaldía]:[11. Salud pública y seguridad ciudadana]])</f>
        <v>1684.32</v>
      </c>
    </row>
    <row r="31" spans="1:13" x14ac:dyDescent="0.25">
      <c r="A31" s="18" t="s">
        <v>1312</v>
      </c>
      <c r="B31" s="17"/>
      <c r="C31" s="17"/>
      <c r="D31" s="17"/>
      <c r="E31" s="17"/>
      <c r="F31" s="17"/>
      <c r="G31" s="17">
        <v>4773.46</v>
      </c>
      <c r="H31" s="17"/>
      <c r="I31" s="17"/>
      <c r="J31" s="17"/>
      <c r="K31" s="17"/>
      <c r="L31" s="17"/>
      <c r="M31" s="20">
        <f>SUM(Tabla245[[#This Row],[01. Alcaldía]:[11. Salud pública y seguridad ciudadana]])</f>
        <v>4773.46</v>
      </c>
    </row>
    <row r="32" spans="1:13" ht="15.75" customHeight="1" x14ac:dyDescent="0.25">
      <c r="A32" s="18" t="s">
        <v>3318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>
        <v>2577.09</v>
      </c>
      <c r="M32" s="20">
        <f>SUM(Tabla245[[#This Row],[01. Alcaldía]:[11. Salud pública y seguridad ciudadana]])</f>
        <v>2577.09</v>
      </c>
    </row>
    <row r="33" spans="1:13" x14ac:dyDescent="0.25">
      <c r="A33" s="18" t="s">
        <v>5184</v>
      </c>
      <c r="B33" s="17"/>
      <c r="C33" s="17"/>
      <c r="D33" s="17"/>
      <c r="E33" s="17"/>
      <c r="F33" s="17"/>
      <c r="G33" s="17">
        <v>37221.370000000003</v>
      </c>
      <c r="H33" s="17"/>
      <c r="I33" s="17"/>
      <c r="J33" s="17"/>
      <c r="K33" s="17">
        <v>33336.31</v>
      </c>
      <c r="L33" s="17"/>
      <c r="M33" s="20">
        <f>SUM(Tabla245[[#This Row],[01. Alcaldía]:[11. Salud pública y seguridad ciudadana]])</f>
        <v>70557.679999999993</v>
      </c>
    </row>
    <row r="34" spans="1:13" x14ac:dyDescent="0.25">
      <c r="A34" s="18" t="s">
        <v>5355</v>
      </c>
      <c r="B34" s="17"/>
      <c r="C34" s="17"/>
      <c r="D34" s="17"/>
      <c r="E34" s="17"/>
      <c r="F34" s="17"/>
      <c r="G34" s="17">
        <v>38446.82</v>
      </c>
      <c r="H34" s="17"/>
      <c r="I34" s="17"/>
      <c r="J34" s="17"/>
      <c r="K34" s="17"/>
      <c r="L34" s="17"/>
      <c r="M34" s="20">
        <f>SUM(Tabla245[[#This Row],[01. Alcaldía]:[11. Salud pública y seguridad ciudadana]])</f>
        <v>38446.82</v>
      </c>
    </row>
    <row r="35" spans="1:13" x14ac:dyDescent="0.25">
      <c r="A35" s="22" t="s">
        <v>276</v>
      </c>
      <c r="B35" s="20">
        <f>SUBTOTAL(109,Tabla245[01. Alcaldía])</f>
        <v>66073.31</v>
      </c>
      <c r="C35" s="20">
        <f>SUBTOTAL(109,Tabla245[02. Urbanismo y vivienda])</f>
        <v>0</v>
      </c>
      <c r="D35" s="20">
        <f>SUBTOTAL(109,Tabla245[03. Participación ciudadana y deportes])</f>
        <v>146920.06</v>
      </c>
      <c r="E35" s="20">
        <f>SUBTOTAL(109,Tabla245[04. Hacienda, personal y modernización administrativa])</f>
        <v>0</v>
      </c>
      <c r="F35" s="20">
        <f>SUBTOTAL(109,Tabla245[05. Comercio, mercados y consumo])</f>
        <v>83235.12</v>
      </c>
      <c r="G35" s="20">
        <f>SUBTOTAL(109,Tabla245[06. Educación y cultura])</f>
        <v>264520.37</v>
      </c>
      <c r="H35" s="20">
        <f>SUBTOTAL(109,Tabla245[07. Medio ambiente])</f>
        <v>40734.65</v>
      </c>
      <c r="I35" s="20">
        <f>SUBTOTAL(109,Tabla245[08. Tráfico y movilidad])</f>
        <v>48328.61</v>
      </c>
      <c r="J35" s="20">
        <f>SUBTOTAL(109,Tabla245[09. Turismo, eventos y marca ciudad])</f>
        <v>0</v>
      </c>
      <c r="K35" s="20">
        <f>SUBTOTAL(109,Tabla245[10. Personas mayores, familia y servicios sociales])</f>
        <v>113639.8</v>
      </c>
      <c r="L35" s="20">
        <f>SUBTOTAL(109,Tabla245[11. Salud pública y seguridad ciudadana])</f>
        <v>55877.58</v>
      </c>
      <c r="M35" s="20">
        <f>SUBTOTAL(109,Tabla245[Total general])</f>
        <v>819329.49999999988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1" fitToHeight="0" orientation="landscape" r:id="rId1"/>
  <headerFooter>
    <oddHeader>&amp;C&amp;"Arial Narrow,Negrita"&amp;14&amp;UCONTRATACION MENOR DE OBRAS POR PROVEEDORES Y AREAS AYUNTAMIENTO DE VALLADOLID -  PRIMER, SEGUNDO Y TERCER TRIMESTRE EJERCICIO 2025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34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0" style="12" bestFit="1" customWidth="1"/>
    <col min="2" max="2" width="12.85546875" style="12" bestFit="1" customWidth="1"/>
    <col min="3" max="4" width="13.28515625" style="12" bestFit="1" customWidth="1"/>
    <col min="5" max="5" width="13.42578125" style="12" bestFit="1" customWidth="1"/>
    <col min="6" max="6" width="13" style="12" bestFit="1" customWidth="1"/>
    <col min="7" max="8" width="12.5703125" style="12" bestFit="1" customWidth="1"/>
    <col min="9" max="9" width="12.85546875" style="12" bestFit="1" customWidth="1"/>
    <col min="10" max="11" width="13.5703125" style="12" bestFit="1" customWidth="1"/>
    <col min="12" max="12" width="12.140625" style="12" bestFit="1" customWidth="1"/>
    <col min="13" max="13" width="10.42578125" style="12" bestFit="1" customWidth="1"/>
    <col min="14" max="16384" width="36.5703125" style="12"/>
  </cols>
  <sheetData>
    <row r="1" spans="1:13" s="14" customFormat="1" ht="51" x14ac:dyDescent="0.25">
      <c r="A1" s="19" t="s">
        <v>7150</v>
      </c>
      <c r="B1" s="38" t="s">
        <v>90</v>
      </c>
      <c r="C1" s="38" t="s">
        <v>900</v>
      </c>
      <c r="D1" s="38" t="s">
        <v>308</v>
      </c>
      <c r="E1" s="38" t="s">
        <v>901</v>
      </c>
      <c r="F1" s="38" t="s">
        <v>902</v>
      </c>
      <c r="G1" s="38" t="s">
        <v>903</v>
      </c>
      <c r="H1" s="38" t="s">
        <v>904</v>
      </c>
      <c r="I1" s="38" t="s">
        <v>905</v>
      </c>
      <c r="J1" s="38" t="s">
        <v>906</v>
      </c>
      <c r="K1" s="38" t="s">
        <v>907</v>
      </c>
      <c r="L1" s="38" t="s">
        <v>289</v>
      </c>
      <c r="M1" s="19" t="s">
        <v>267</v>
      </c>
    </row>
    <row r="2" spans="1:13" x14ac:dyDescent="0.25">
      <c r="A2" s="18" t="s">
        <v>359</v>
      </c>
      <c r="B2" s="17"/>
      <c r="C2" s="17">
        <v>635.25</v>
      </c>
      <c r="D2" s="17"/>
      <c r="E2" s="17"/>
      <c r="F2" s="17"/>
      <c r="G2" s="17"/>
      <c r="H2" s="17"/>
      <c r="I2" s="17"/>
      <c r="J2" s="17"/>
      <c r="K2" s="17"/>
      <c r="L2" s="17"/>
      <c r="M2" s="20">
        <f>SUM(Tabla2456[[#This Row],[01. Alcaldía]:[11. Salud pública y seguridad ciudadana]])</f>
        <v>635.25</v>
      </c>
    </row>
    <row r="3" spans="1:13" x14ac:dyDescent="0.25">
      <c r="A3" s="18" t="s">
        <v>623</v>
      </c>
      <c r="B3" s="17"/>
      <c r="C3" s="17"/>
      <c r="D3" s="17"/>
      <c r="E3" s="17"/>
      <c r="F3" s="17"/>
      <c r="G3" s="17"/>
      <c r="H3" s="17">
        <v>1656.23</v>
      </c>
      <c r="I3" s="17"/>
      <c r="J3" s="17"/>
      <c r="K3" s="17"/>
      <c r="L3" s="17"/>
      <c r="M3" s="20">
        <f>SUM(Tabla2456[[#This Row],[01. Alcaldía]:[11. Salud pública y seguridad ciudadana]])</f>
        <v>1656.23</v>
      </c>
    </row>
    <row r="4" spans="1:13" x14ac:dyDescent="0.25">
      <c r="A4" s="18" t="s">
        <v>4901</v>
      </c>
      <c r="B4" s="17"/>
      <c r="C4" s="17"/>
      <c r="D4" s="17"/>
      <c r="E4" s="17"/>
      <c r="F4" s="17"/>
      <c r="G4" s="17"/>
      <c r="H4" s="17"/>
      <c r="I4" s="17"/>
      <c r="J4" s="17">
        <v>1500</v>
      </c>
      <c r="K4" s="17"/>
      <c r="L4" s="17"/>
      <c r="M4" s="20">
        <f>SUM(Tabla2456[[#This Row],[01. Alcaldía]:[11. Salud pública y seguridad ciudadana]])</f>
        <v>1500</v>
      </c>
    </row>
    <row r="5" spans="1:13" x14ac:dyDescent="0.25">
      <c r="A5" s="18" t="s">
        <v>6000</v>
      </c>
      <c r="B5" s="17">
        <v>1500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20">
        <f>SUM(Tabla2456[[#This Row],[01. Alcaldía]:[11. Salud pública y seguridad ciudadana]])</f>
        <v>1500</v>
      </c>
    </row>
    <row r="6" spans="1:13" x14ac:dyDescent="0.25">
      <c r="A6" s="18" t="s">
        <v>1366</v>
      </c>
      <c r="B6" s="17"/>
      <c r="C6" s="17"/>
      <c r="D6" s="17"/>
      <c r="E6" s="17"/>
      <c r="F6" s="17"/>
      <c r="G6" s="17"/>
      <c r="H6" s="17"/>
      <c r="I6" s="17">
        <v>3000</v>
      </c>
      <c r="J6" s="17"/>
      <c r="K6" s="17"/>
      <c r="L6" s="17"/>
      <c r="M6" s="20">
        <f>SUM(Tabla2456[[#This Row],[01. Alcaldía]:[11. Salud pública y seguridad ciudadana]])</f>
        <v>3000</v>
      </c>
    </row>
    <row r="7" spans="1:13" x14ac:dyDescent="0.25">
      <c r="A7" s="18" t="s">
        <v>5673</v>
      </c>
      <c r="B7" s="17">
        <v>5662.8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20">
        <f>SUM(Tabla2456[[#This Row],[01. Alcaldía]:[11. Salud pública y seguridad ciudadana]])</f>
        <v>5662.8</v>
      </c>
    </row>
    <row r="8" spans="1:13" x14ac:dyDescent="0.25">
      <c r="A8" s="18" t="s">
        <v>697</v>
      </c>
      <c r="B8" s="17"/>
      <c r="C8" s="17">
        <v>39301.279999999999</v>
      </c>
      <c r="D8" s="17"/>
      <c r="E8" s="17"/>
      <c r="F8" s="17"/>
      <c r="G8" s="17"/>
      <c r="H8" s="17"/>
      <c r="I8" s="17"/>
      <c r="J8" s="17"/>
      <c r="K8" s="17"/>
      <c r="L8" s="17"/>
      <c r="M8" s="20">
        <f>SUM(Tabla2456[[#This Row],[01. Alcaldía]:[11. Salud pública y seguridad ciudadana]])</f>
        <v>39301.279999999999</v>
      </c>
    </row>
    <row r="9" spans="1:13" x14ac:dyDescent="0.25">
      <c r="A9" s="18" t="s">
        <v>50</v>
      </c>
      <c r="B9" s="17"/>
      <c r="C9" s="17"/>
      <c r="D9" s="17"/>
      <c r="E9" s="17">
        <v>2032.8</v>
      </c>
      <c r="F9" s="17"/>
      <c r="G9" s="17"/>
      <c r="H9" s="17"/>
      <c r="I9" s="17"/>
      <c r="J9" s="17"/>
      <c r="K9" s="17"/>
      <c r="L9" s="17"/>
      <c r="M9" s="20">
        <f>SUM(Tabla2456[[#This Row],[01. Alcaldía]:[11. Salud pública y seguridad ciudadana]])</f>
        <v>2032.8</v>
      </c>
    </row>
    <row r="10" spans="1:13" x14ac:dyDescent="0.25">
      <c r="A10" s="18" t="s">
        <v>543</v>
      </c>
      <c r="B10" s="17"/>
      <c r="C10" s="17">
        <v>383.33</v>
      </c>
      <c r="D10" s="17"/>
      <c r="E10" s="17"/>
      <c r="F10" s="17"/>
      <c r="G10" s="17"/>
      <c r="H10" s="17"/>
      <c r="I10" s="17"/>
      <c r="J10" s="17"/>
      <c r="K10" s="17"/>
      <c r="L10" s="17"/>
      <c r="M10" s="20">
        <f>SUM(Tabla2456[[#This Row],[01. Alcaldía]:[11. Salud pública y seguridad ciudadana]])</f>
        <v>383.33</v>
      </c>
    </row>
    <row r="11" spans="1:13" x14ac:dyDescent="0.25">
      <c r="A11" s="18" t="s">
        <v>5227</v>
      </c>
      <c r="B11" s="17"/>
      <c r="C11" s="17">
        <v>9389.6</v>
      </c>
      <c r="D11" s="17"/>
      <c r="E11" s="17"/>
      <c r="F11" s="17"/>
      <c r="G11" s="17"/>
      <c r="H11" s="17"/>
      <c r="I11" s="17"/>
      <c r="J11" s="17"/>
      <c r="K11" s="17"/>
      <c r="L11" s="17"/>
      <c r="M11" s="20">
        <f>SUM(Tabla2456[[#This Row],[01. Alcaldía]:[11. Salud pública y seguridad ciudadana]])</f>
        <v>9389.6</v>
      </c>
    </row>
    <row r="12" spans="1:13" x14ac:dyDescent="0.25">
      <c r="A12" s="18" t="s">
        <v>24</v>
      </c>
      <c r="B12" s="17">
        <v>4840</v>
      </c>
      <c r="C12" s="17">
        <v>7139</v>
      </c>
      <c r="D12" s="17"/>
      <c r="E12" s="17"/>
      <c r="F12" s="17"/>
      <c r="G12" s="17"/>
      <c r="H12" s="17"/>
      <c r="I12" s="17"/>
      <c r="J12" s="17"/>
      <c r="K12" s="17"/>
      <c r="L12" s="17"/>
      <c r="M12" s="20">
        <f>SUM(Tabla2456[[#This Row],[01. Alcaldía]:[11. Salud pública y seguridad ciudadana]])</f>
        <v>11979</v>
      </c>
    </row>
    <row r="13" spans="1:13" ht="25.5" x14ac:dyDescent="0.25">
      <c r="A13" s="18" t="s">
        <v>5771</v>
      </c>
      <c r="B13" s="17">
        <v>4840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20">
        <f>SUM(Tabla2456[[#This Row],[01. Alcaldía]:[11. Salud pública y seguridad ciudadana]])</f>
        <v>4840</v>
      </c>
    </row>
    <row r="14" spans="1:13" x14ac:dyDescent="0.25">
      <c r="A14" s="18" t="s">
        <v>4753</v>
      </c>
      <c r="B14" s="17"/>
      <c r="C14" s="17"/>
      <c r="D14" s="17"/>
      <c r="E14" s="17"/>
      <c r="F14" s="17"/>
      <c r="G14" s="17"/>
      <c r="H14" s="17"/>
      <c r="I14" s="17"/>
      <c r="J14" s="17"/>
      <c r="K14" s="17">
        <v>11000</v>
      </c>
      <c r="L14" s="17"/>
      <c r="M14" s="20">
        <f>SUM(Tabla2456[[#This Row],[01. Alcaldía]:[11. Salud pública y seguridad ciudadana]])</f>
        <v>11000</v>
      </c>
    </row>
    <row r="15" spans="1:13" ht="25.5" x14ac:dyDescent="0.25">
      <c r="A15" s="18" t="s">
        <v>1855</v>
      </c>
      <c r="B15" s="17">
        <v>2200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20">
        <f>SUM(Tabla2456[[#This Row],[01. Alcaldía]:[11. Salud pública y seguridad ciudadana]])</f>
        <v>2200</v>
      </c>
    </row>
    <row r="16" spans="1:13" x14ac:dyDescent="0.25">
      <c r="A16" s="18" t="s">
        <v>892</v>
      </c>
      <c r="B16" s="17">
        <v>2456.63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20">
        <f>SUM(Tabla2456[[#This Row],[01. Alcaldía]:[11. Salud pública y seguridad ciudadana]])</f>
        <v>2456.63</v>
      </c>
    </row>
    <row r="17" spans="1:13" ht="25.5" x14ac:dyDescent="0.25">
      <c r="A17" s="18" t="s">
        <v>897</v>
      </c>
      <c r="B17" s="17">
        <v>808.57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20">
        <f>SUM(Tabla2456[[#This Row],[01. Alcaldía]:[11. Salud pública y seguridad ciudadana]])</f>
        <v>808.57</v>
      </c>
    </row>
    <row r="18" spans="1:13" x14ac:dyDescent="0.25">
      <c r="A18" s="18" t="s">
        <v>5218</v>
      </c>
      <c r="B18" s="17">
        <v>7260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20">
        <f>SUM(Tabla2456[[#This Row],[01. Alcaldía]:[11. Salud pública y seguridad ciudadana]])</f>
        <v>7260</v>
      </c>
    </row>
    <row r="19" spans="1:13" x14ac:dyDescent="0.25">
      <c r="A19" s="18" t="s">
        <v>51</v>
      </c>
      <c r="B19" s="17"/>
      <c r="C19" s="17"/>
      <c r="D19" s="17"/>
      <c r="E19" s="17"/>
      <c r="F19" s="17"/>
      <c r="G19" s="17"/>
      <c r="H19" s="17"/>
      <c r="I19" s="17"/>
      <c r="J19" s="17">
        <v>6897</v>
      </c>
      <c r="K19" s="17"/>
      <c r="L19" s="17"/>
      <c r="M19" s="20">
        <f>SUM(Tabla2456[[#This Row],[01. Alcaldía]:[11. Salud pública y seguridad ciudadana]])</f>
        <v>6897</v>
      </c>
    </row>
    <row r="20" spans="1:13" x14ac:dyDescent="0.25">
      <c r="A20" s="18" t="s">
        <v>4364</v>
      </c>
      <c r="B20" s="17">
        <v>2420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20">
        <f>SUM(Tabla2456[[#This Row],[01. Alcaldía]:[11. Salud pública y seguridad ciudadana]])</f>
        <v>2420</v>
      </c>
    </row>
    <row r="21" spans="1:13" ht="25.5" x14ac:dyDescent="0.25">
      <c r="A21" s="18" t="s">
        <v>5668</v>
      </c>
      <c r="B21" s="17">
        <v>5785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20">
        <f>SUM(Tabla2456[[#This Row],[01. Alcaldía]:[11. Salud pública y seguridad ciudadana]])</f>
        <v>5785</v>
      </c>
    </row>
    <row r="22" spans="1:13" ht="25.5" x14ac:dyDescent="0.25">
      <c r="A22" s="18" t="s">
        <v>6024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>
        <v>1229.58</v>
      </c>
      <c r="M22" s="20">
        <f>SUM(Tabla2456[[#This Row],[01. Alcaldía]:[11. Salud pública y seguridad ciudadana]])</f>
        <v>1229.58</v>
      </c>
    </row>
    <row r="23" spans="1:13" x14ac:dyDescent="0.25">
      <c r="A23" s="22" t="s">
        <v>282</v>
      </c>
      <c r="B23" s="20">
        <f>SUBTOTAL(109,Tabla2456[01. Alcaldía])</f>
        <v>37773</v>
      </c>
      <c r="C23" s="20">
        <f>SUBTOTAL(109,Tabla2456[02. Urbanismo y vivienda])</f>
        <v>56848.46</v>
      </c>
      <c r="D23" s="20">
        <f>SUBTOTAL(109,Tabla2456[03. Participación ciudadana y deportes])</f>
        <v>0</v>
      </c>
      <c r="E23" s="20">
        <f>SUBTOTAL(109,Tabla2456[04. Hacienda, personal y modernización administrativa])</f>
        <v>2032.8</v>
      </c>
      <c r="F23" s="20">
        <f>SUBTOTAL(109,Tabla2456[05. Comercio, mercados y consumo])</f>
        <v>0</v>
      </c>
      <c r="G23" s="20">
        <f>SUBTOTAL(109,Tabla2456[06. Educación y cultura])</f>
        <v>0</v>
      </c>
      <c r="H23" s="20">
        <f>SUBTOTAL(109,Tabla2456[07. Medio ambiente])</f>
        <v>1656.23</v>
      </c>
      <c r="I23" s="20">
        <f>SUBTOTAL(109,Tabla2456[08. Tráfico y movilidad])</f>
        <v>3000</v>
      </c>
      <c r="J23" s="20">
        <f>SUBTOTAL(109,Tabla2456[09. Turismo, eventos y marca ciudad])</f>
        <v>8397</v>
      </c>
      <c r="K23" s="20">
        <f>SUBTOTAL(109,Tabla2456[10. Personas mayores, familia y servicios sociales])</f>
        <v>11000</v>
      </c>
      <c r="L23" s="20">
        <f>SUBTOTAL(109,Tabla2456[11. Salud pública y seguridad ciudadana])</f>
        <v>1229.58</v>
      </c>
      <c r="M23" s="20">
        <f>SUBTOTAL(109,Tabla2456[Total general])</f>
        <v>121937.07000000002</v>
      </c>
    </row>
    <row r="29" spans="1:13" x14ac:dyDescent="0.25">
      <c r="I29" s="39"/>
    </row>
    <row r="30" spans="1:13" x14ac:dyDescent="0.25">
      <c r="G30" s="39"/>
      <c r="I30" s="39"/>
    </row>
    <row r="31" spans="1:13" x14ac:dyDescent="0.25">
      <c r="I31" s="39"/>
    </row>
    <row r="32" spans="1:13" x14ac:dyDescent="0.25">
      <c r="I32" s="39"/>
    </row>
    <row r="33" spans="9:9" x14ac:dyDescent="0.25">
      <c r="I33" s="39"/>
    </row>
    <row r="34" spans="9:9" x14ac:dyDescent="0.25">
      <c r="I34" s="39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PRIMER, SEGUNDO Y TERCER TRIMESTRE EJERCICIO 2025
&amp;G</oddHeader>
    <oddFooter>&amp;R&amp;P / &amp;N</oddFooter>
  </headerFooter>
  <legacy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OTROS</vt:lpstr>
      <vt:lpstr>ACUM. MENOR MIXTO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2025-03-03T12:01:05Z</cp:lastPrinted>
  <dcterms:created xsi:type="dcterms:W3CDTF">2019-04-05T07:39:46Z</dcterms:created>
  <dcterms:modified xsi:type="dcterms:W3CDTF">2025-11-24T11:50:57Z</dcterms:modified>
</cp:coreProperties>
</file>